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anwesh\"/>
    </mc:Choice>
  </mc:AlternateContent>
  <bookViews>
    <workbookView xWindow="0" yWindow="0" windowWidth="24000" windowHeight="10440" tabRatio="599" firstSheet="5" activeTab="5"/>
  </bookViews>
  <sheets>
    <sheet name="Summary" sheetId="11" r:id="rId1"/>
    <sheet name="SURYGARH RAMPRABH" sheetId="53" r:id="rId2"/>
    <sheet name="(tanish)" sheetId="52" r:id="rId3"/>
    <sheet name="aurangabad (2)" sheetId="51" r:id="rId4"/>
    <sheet name="UTRAS (2)" sheetId="50" r:id="rId5"/>
    <sheet name="koni (2)" sheetId="49" r:id="rId6"/>
    <sheet name="bhausiya (2)" sheetId="48" r:id="rId7"/>
    <sheet name="MADURANI GANJ (2)" sheetId="47" r:id="rId8"/>
    <sheet name="Sheet1" sheetId="30" r:id="rId9"/>
    <sheet name="SAKRA JMR" sheetId="18" r:id="rId10"/>
    <sheet name="Sakra" sheetId="5" r:id="rId11"/>
    <sheet name="Hardoi" sheetId="6" r:id="rId12"/>
    <sheet name="Atarasand -PR E " sheetId="15" r:id="rId13"/>
    <sheet name="Atarasand -AK E" sheetId="8" r:id="rId14"/>
    <sheet name="Atarasand -AGS  " sheetId="16" r:id="rId15"/>
    <sheet name="Atarasand -Kyathi" sheetId="10" r:id="rId16"/>
    <sheet name="GEHRAULI" sheetId="13" r:id="rId17"/>
    <sheet name="MANGRAURA" sheetId="14" r:id="rId18"/>
    <sheet name="SESHPURADARGANJ" sheetId="17" r:id="rId19"/>
    <sheet name="SARAY JAMMUVARI (KAYTHI)" sheetId="19" r:id="rId20"/>
    <sheet name="SARAY JAMMUVARI(ajadi)" sheetId="20" r:id="rId21"/>
    <sheet name="purebhika" sheetId="21" r:id="rId22"/>
    <sheet name="PADAMPUR" sheetId="22" r:id="rId23"/>
    <sheet name="SURYAGARH JAGANNATH" sheetId="23" r:id="rId24"/>
    <sheet name="barasarai" sheetId="24" r:id="rId25"/>
    <sheet name="LAULI POKHATAKHAM" sheetId="25" r:id="rId26"/>
    <sheet name="mandha and bhoji" sheetId="26" r:id="rId27"/>
    <sheet name="SARSIDIH" sheetId="28" r:id="rId28"/>
    <sheet name="MALAAK" sheetId="27" r:id="rId29"/>
    <sheet name="shivapur khurd" sheetId="29" r:id="rId30"/>
    <sheet name="dehri digar" sheetId="31" r:id="rId31"/>
    <sheet name="puremanikanta" sheetId="32" r:id="rId32"/>
    <sheet name="chaundadhi &amp; daraouli" sheetId="33" r:id="rId33"/>
    <sheet name="kanasapatti" sheetId="34" r:id="rId34"/>
    <sheet name="darchut" sheetId="35" r:id="rId35"/>
    <sheet name="barhupur" sheetId="36" r:id="rId36"/>
    <sheet name="persanda" sheetId="38" r:id="rId37"/>
    <sheet name="AMUVAHI" sheetId="39" r:id="rId38"/>
    <sheet name="CHOUMARI" sheetId="40" r:id="rId39"/>
    <sheet name="MADURANI GANJ" sheetId="41" r:id="rId40"/>
    <sheet name="hathsara" sheetId="42"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s>
  <definedNames>
    <definedName name="\0" localSheetId="2">#REF!</definedName>
    <definedName name="\0">#REF!</definedName>
    <definedName name="\1" localSheetId="2">#REF!</definedName>
    <definedName name="\1">#REF!</definedName>
    <definedName name="\a" localSheetId="2">'[1]SUMMARY(E)'!#REF!</definedName>
    <definedName name="\a">'[1]SUMMARY(E)'!#REF!</definedName>
    <definedName name="\b">#N/A</definedName>
    <definedName name="\C" localSheetId="2">#REF!</definedName>
    <definedName name="\C">#REF!</definedName>
    <definedName name="\d">#N/A</definedName>
    <definedName name="\E" localSheetId="2">#REF!</definedName>
    <definedName name="\E">#REF!</definedName>
    <definedName name="\f">#N/A</definedName>
    <definedName name="\g" localSheetId="2">#REF!</definedName>
    <definedName name="\g">#REF!</definedName>
    <definedName name="\h">#N/A</definedName>
    <definedName name="\i">#N/A</definedName>
    <definedName name="\j">#N/A</definedName>
    <definedName name="\m">#N/A</definedName>
    <definedName name="\O" localSheetId="2">[2]mech!#REF!</definedName>
    <definedName name="\O">[2]mech!#REF!</definedName>
    <definedName name="\p" localSheetId="2">#REF!</definedName>
    <definedName name="\p">#REF!</definedName>
    <definedName name="\q">#N/A</definedName>
    <definedName name="\R" localSheetId="2">[2]mech!#REF!</definedName>
    <definedName name="\R">[2]mech!#REF!</definedName>
    <definedName name="\s">#N/A</definedName>
    <definedName name="\t" localSheetId="2">#REF!</definedName>
    <definedName name="\t">#REF!</definedName>
    <definedName name="\V" localSheetId="2">[2]mech!#REF!</definedName>
    <definedName name="\V">[2]mech!#REF!</definedName>
    <definedName name="\w" localSheetId="2">#REF!</definedName>
    <definedName name="\w">#REF!</definedName>
    <definedName name="\z">#N/A</definedName>
    <definedName name="___________________________A65537" localSheetId="2">#REF!</definedName>
    <definedName name="___________________________A65537">#REF!</definedName>
    <definedName name="___________________________ABM10" localSheetId="2">#REF!</definedName>
    <definedName name="___________________________ABM10">#REF!</definedName>
    <definedName name="___________________________ABM40" localSheetId="2">#REF!</definedName>
    <definedName name="___________________________ABM40">#REF!</definedName>
    <definedName name="___________________________ABM6" localSheetId="2">#REF!</definedName>
    <definedName name="___________________________ABM6">#REF!</definedName>
    <definedName name="___________________________ACB20" localSheetId="2">#REF!</definedName>
    <definedName name="___________________________ACB20">#REF!</definedName>
    <definedName name="___________________________ACR10" localSheetId="2">#REF!</definedName>
    <definedName name="___________________________ACR10">#REF!</definedName>
    <definedName name="___________________________ACR20" localSheetId="2">#REF!</definedName>
    <definedName name="___________________________ACR20">#REF!</definedName>
    <definedName name="___________________________AGG6" localSheetId="2">#REF!</definedName>
    <definedName name="___________________________AGG6">#REF!</definedName>
    <definedName name="___________________________AWM10" localSheetId="2">#REF!</definedName>
    <definedName name="___________________________AWM10">#REF!</definedName>
    <definedName name="___________________________AWM40" localSheetId="2">#REF!</definedName>
    <definedName name="___________________________AWM40">#REF!</definedName>
    <definedName name="___________________________AWM6" localSheetId="2">#REF!</definedName>
    <definedName name="___________________________AWM6">#REF!</definedName>
    <definedName name="___________________________CDG100" localSheetId="2">#REF!</definedName>
    <definedName name="___________________________CDG100">#REF!</definedName>
    <definedName name="___________________________CDG250" localSheetId="2">#REF!</definedName>
    <definedName name="___________________________CDG250">#REF!</definedName>
    <definedName name="___________________________CDG50" localSheetId="2">#REF!</definedName>
    <definedName name="___________________________CDG50">#REF!</definedName>
    <definedName name="___________________________CDG500" localSheetId="2">#REF!</definedName>
    <definedName name="___________________________CDG500">#REF!</definedName>
    <definedName name="___________________________CRN3" localSheetId="2">#REF!</definedName>
    <definedName name="___________________________CRN3">#REF!</definedName>
    <definedName name="___________________________CRN35" localSheetId="2">#REF!</definedName>
    <definedName name="___________________________CRN35">#REF!</definedName>
    <definedName name="___________________________CRN80" localSheetId="2">#REF!</definedName>
    <definedName name="___________________________CRN80">#REF!</definedName>
    <definedName name="___________________________DOZ50" localSheetId="2">#REF!</definedName>
    <definedName name="___________________________DOZ50">#REF!</definedName>
    <definedName name="___________________________DOZ80" localSheetId="2">#REF!</definedName>
    <definedName name="___________________________DOZ80">#REF!</definedName>
    <definedName name="___________________________ExV200" localSheetId="2">#REF!</definedName>
    <definedName name="___________________________ExV200">#REF!</definedName>
    <definedName name="___________________________GEN325" localSheetId="2">#REF!</definedName>
    <definedName name="___________________________GEN325">#REF!</definedName>
    <definedName name="___________________________GEN380" localSheetId="2">#REF!</definedName>
    <definedName name="___________________________GEN380">#REF!</definedName>
    <definedName name="___________________________GSB1" localSheetId="2">#REF!</definedName>
    <definedName name="___________________________GSB1">#REF!</definedName>
    <definedName name="___________________________GSB2" localSheetId="2">#REF!</definedName>
    <definedName name="___________________________GSB2">#REF!</definedName>
    <definedName name="___________________________GSB3" localSheetId="2">#REF!</definedName>
    <definedName name="___________________________GSB3">#REF!</definedName>
    <definedName name="___________________________HMP1" localSheetId="2">#REF!</definedName>
    <definedName name="___________________________HMP1">#REF!</definedName>
    <definedName name="___________________________HMP2" localSheetId="2">#REF!</definedName>
    <definedName name="___________________________HMP2">#REF!</definedName>
    <definedName name="___________________________HMP3" localSheetId="2">#REF!</definedName>
    <definedName name="___________________________HMP3">#REF!</definedName>
    <definedName name="___________________________HMP4" localSheetId="2">#REF!</definedName>
    <definedName name="___________________________HMP4">#REF!</definedName>
    <definedName name="___________________________MIX10" localSheetId="2">#REF!</definedName>
    <definedName name="___________________________MIX10">#REF!</definedName>
    <definedName name="___________________________MIX15" localSheetId="2">#REF!</definedName>
    <definedName name="___________________________MIX15">#REF!</definedName>
    <definedName name="___________________________MIX20" localSheetId="2">#REF!</definedName>
    <definedName name="___________________________MIX20">#REF!</definedName>
    <definedName name="___________________________MIX25" localSheetId="2">#REF!</definedName>
    <definedName name="___________________________MIX25">#REF!</definedName>
    <definedName name="___________________________MIX30" localSheetId="2">#REF!</definedName>
    <definedName name="___________________________MIX30">#REF!</definedName>
    <definedName name="___________________________MIX35" localSheetId="2">#REF!</definedName>
    <definedName name="___________________________MIX35">#REF!</definedName>
    <definedName name="___________________________MIX40" localSheetId="2">#REF!</definedName>
    <definedName name="___________________________MIX40">#REF!</definedName>
    <definedName name="___________________________MUR5" localSheetId="2">#REF!</definedName>
    <definedName name="___________________________MUR5">#REF!</definedName>
    <definedName name="___________________________MUR8" localSheetId="2">#REF!</definedName>
    <definedName name="___________________________MUR8">#REF!</definedName>
    <definedName name="___________________________OPC43" localSheetId="2">#REF!</definedName>
    <definedName name="___________________________OPC43">#REF!</definedName>
    <definedName name="___________________________TIP1" localSheetId="2">#REF!</definedName>
    <definedName name="___________________________TIP1">#REF!</definedName>
    <definedName name="__________________________A65537" localSheetId="2">#REF!</definedName>
    <definedName name="__________________________A65537">#REF!</definedName>
    <definedName name="__________________________ABM10" localSheetId="2">#REF!</definedName>
    <definedName name="__________________________ABM10">#REF!</definedName>
    <definedName name="__________________________ABM40" localSheetId="2">#REF!</definedName>
    <definedName name="__________________________ABM40">#REF!</definedName>
    <definedName name="__________________________ABM6" localSheetId="2">#REF!</definedName>
    <definedName name="__________________________ABM6">#REF!</definedName>
    <definedName name="__________________________ACB10" localSheetId="2">#REF!</definedName>
    <definedName name="__________________________ACB10">#REF!</definedName>
    <definedName name="__________________________ACB20" localSheetId="2">#REF!</definedName>
    <definedName name="__________________________ACB20">#REF!</definedName>
    <definedName name="__________________________ACR10" localSheetId="2">#REF!</definedName>
    <definedName name="__________________________ACR10">#REF!</definedName>
    <definedName name="__________________________ACR20" localSheetId="2">#REF!</definedName>
    <definedName name="__________________________ACR20">#REF!</definedName>
    <definedName name="__________________________AGG6" localSheetId="2">#REF!</definedName>
    <definedName name="__________________________AGG6">#REF!</definedName>
    <definedName name="__________________________ARV8040">'[3]ANAL-PUMP HOUSE'!$I$55</definedName>
    <definedName name="__________________________AWM10" localSheetId="2">#REF!</definedName>
    <definedName name="__________________________AWM10">#REF!</definedName>
    <definedName name="__________________________AWM40" localSheetId="2">#REF!</definedName>
    <definedName name="__________________________AWM40">#REF!</definedName>
    <definedName name="__________________________AWM6" localSheetId="2">#REF!</definedName>
    <definedName name="__________________________AWM6">#REF!</definedName>
    <definedName name="__________________________BTV300">'[3]ANAL-PUMP HOUSE'!$I$52</definedName>
    <definedName name="__________________________CAN112">13.42</definedName>
    <definedName name="__________________________CAN113">12.98</definedName>
    <definedName name="__________________________CAN117">12.7</definedName>
    <definedName name="__________________________CAN118">13.27</definedName>
    <definedName name="__________________________CAN120">11.72</definedName>
    <definedName name="__________________________CAN210">10.38</definedName>
    <definedName name="__________________________CAN211">10.58</definedName>
    <definedName name="__________________________CAN213">10.56</definedName>
    <definedName name="__________________________CAN215">10.22</definedName>
    <definedName name="__________________________CAN216">9.61</definedName>
    <definedName name="__________________________CAN217">10.47</definedName>
    <definedName name="__________________________CAN219">10.91</definedName>
    <definedName name="__________________________CAN220">11.09</definedName>
    <definedName name="__________________________CAN221">11.25</definedName>
    <definedName name="__________________________CAN222">10.17</definedName>
    <definedName name="__________________________CAN223">9.89</definedName>
    <definedName name="__________________________CAN230">10.79</definedName>
    <definedName name="__________________________can421">40.2</definedName>
    <definedName name="__________________________can422">41.57</definedName>
    <definedName name="__________________________can423">43.9</definedName>
    <definedName name="__________________________can424">41.19</definedName>
    <definedName name="__________________________can425">42.81</definedName>
    <definedName name="__________________________can426">40.77</definedName>
    <definedName name="__________________________can427">40.92</definedName>
    <definedName name="__________________________can428">39.29</definedName>
    <definedName name="__________________________can429">45.19</definedName>
    <definedName name="__________________________can430">40.73</definedName>
    <definedName name="__________________________can431">42.52</definedName>
    <definedName name="__________________________can432">42.53</definedName>
    <definedName name="__________________________can433">43.69</definedName>
    <definedName name="__________________________can434">40.43</definedName>
    <definedName name="__________________________can435">43.3</definedName>
    <definedName name="__________________________CDG100" localSheetId="2">#REF!</definedName>
    <definedName name="__________________________CDG100">#REF!</definedName>
    <definedName name="__________________________CDG250" localSheetId="2">#REF!</definedName>
    <definedName name="__________________________CDG250">#REF!</definedName>
    <definedName name="__________________________CDG50" localSheetId="2">#REF!</definedName>
    <definedName name="__________________________CDG50">#REF!</definedName>
    <definedName name="__________________________CDG500" localSheetId="2">#REF!</definedName>
    <definedName name="__________________________CDG500">#REF!</definedName>
    <definedName name="__________________________CEM53" localSheetId="2">#REF!</definedName>
    <definedName name="__________________________CEM53">#REF!</definedName>
    <definedName name="__________________________CRN3" localSheetId="2">#REF!</definedName>
    <definedName name="__________________________CRN3">#REF!</definedName>
    <definedName name="__________________________CRN35" localSheetId="2">#REF!</definedName>
    <definedName name="__________________________CRN35">#REF!</definedName>
    <definedName name="__________________________CRN80" localSheetId="2">#REF!</definedName>
    <definedName name="__________________________CRN80">#REF!</definedName>
    <definedName name="__________________________DOZ50" localSheetId="2">#REF!</definedName>
    <definedName name="__________________________DOZ50">#REF!</definedName>
    <definedName name="__________________________DOZ80" localSheetId="2">#REF!</definedName>
    <definedName name="__________________________DOZ80">#REF!</definedName>
    <definedName name="__________________________ExV200" localSheetId="2">#REF!</definedName>
    <definedName name="__________________________ExV200">#REF!</definedName>
    <definedName name="__________________________GEN100" localSheetId="2">#REF!</definedName>
    <definedName name="__________________________GEN100">#REF!</definedName>
    <definedName name="__________________________GEN250" localSheetId="2">#REF!</definedName>
    <definedName name="__________________________GEN250">#REF!</definedName>
    <definedName name="__________________________GEN325" localSheetId="2">#REF!</definedName>
    <definedName name="__________________________GEN325">#REF!</definedName>
    <definedName name="__________________________GEN380" localSheetId="2">#REF!</definedName>
    <definedName name="__________________________GEN380">#REF!</definedName>
    <definedName name="__________________________GSB1" localSheetId="2">#REF!</definedName>
    <definedName name="__________________________GSB1">#REF!</definedName>
    <definedName name="__________________________GSB2" localSheetId="2">#REF!</definedName>
    <definedName name="__________________________GSB2">#REF!</definedName>
    <definedName name="__________________________GSB3" localSheetId="2">#REF!</definedName>
    <definedName name="__________________________GSB3">#REF!</definedName>
    <definedName name="__________________________HMP1" localSheetId="2">#REF!</definedName>
    <definedName name="__________________________HMP1">#REF!</definedName>
    <definedName name="__________________________HMP2" localSheetId="2">#REF!</definedName>
    <definedName name="__________________________HMP2">#REF!</definedName>
    <definedName name="__________________________HMP3" localSheetId="2">#REF!</definedName>
    <definedName name="__________________________HMP3">#REF!</definedName>
    <definedName name="__________________________HMP4" localSheetId="2">#REF!</definedName>
    <definedName name="__________________________HMP4">#REF!</definedName>
    <definedName name="__________________________HRC1">'[3]Pipe trench'!$V$23</definedName>
    <definedName name="__________________________HRC2">'[3]Pipe trench'!$V$24</definedName>
    <definedName name="__________________________HSE1">'[3]Pipe trench'!$V$11</definedName>
    <definedName name="__________________________III7">"$C4.$#REF!$#REF!"</definedName>
    <definedName name="__________________________MIX10" localSheetId="2">#REF!</definedName>
    <definedName name="__________________________MIX10">#REF!</definedName>
    <definedName name="__________________________MIX15" localSheetId="2">#REF!</definedName>
    <definedName name="__________________________MIX15">#REF!</definedName>
    <definedName name="__________________________MIX15150" localSheetId="2">'[4]Mix Design'!#REF!</definedName>
    <definedName name="__________________________MIX15150">'[4]Mix Design'!#REF!</definedName>
    <definedName name="__________________________MIX1540">'[4]Mix Design'!$P$11</definedName>
    <definedName name="__________________________MIX1580" localSheetId="2">'[4]Mix Design'!#REF!</definedName>
    <definedName name="__________________________MIX1580">'[4]Mix Design'!#REF!</definedName>
    <definedName name="__________________________MIX2">'[5]Mix Design'!$P$12</definedName>
    <definedName name="__________________________MIX20" localSheetId="2">#REF!</definedName>
    <definedName name="__________________________MIX20">#REF!</definedName>
    <definedName name="__________________________MIX2020">'[4]Mix Design'!$P$12</definedName>
    <definedName name="__________________________MIX2040">'[4]Mix Design'!$P$13</definedName>
    <definedName name="__________________________MIX25" localSheetId="2">#REF!</definedName>
    <definedName name="__________________________MIX25">#REF!</definedName>
    <definedName name="__________________________MIX2540">'[4]Mix Design'!$P$15</definedName>
    <definedName name="__________________________Mix255">'[6]Mix Design'!$P$13</definedName>
    <definedName name="__________________________MIX30" localSheetId="2">#REF!</definedName>
    <definedName name="__________________________MIX30">#REF!</definedName>
    <definedName name="__________________________MIX35" localSheetId="2">#REF!</definedName>
    <definedName name="__________________________MIX35">#REF!</definedName>
    <definedName name="__________________________MIX40" localSheetId="2">#REF!</definedName>
    <definedName name="__________________________MIX40">#REF!</definedName>
    <definedName name="__________________________MIX45" localSheetId="2">'[4]Mix Design'!#REF!</definedName>
    <definedName name="__________________________MIX45">'[4]Mix Design'!#REF!</definedName>
    <definedName name="__________________________MUR5" localSheetId="2">#REF!</definedName>
    <definedName name="__________________________MUR5">#REF!</definedName>
    <definedName name="__________________________MUR8" localSheetId="2">#REF!</definedName>
    <definedName name="__________________________MUR8">#REF!</definedName>
    <definedName name="__________________________OPC43" localSheetId="2">#REF!</definedName>
    <definedName name="__________________________OPC43">#REF!</definedName>
    <definedName name="__________________________ORC1">'[3]Pipe trench'!$V$17</definedName>
    <definedName name="__________________________ORC2">'[3]Pipe trench'!$V$18</definedName>
    <definedName name="__________________________OSE1">'[3]Pipe trench'!$V$8</definedName>
    <definedName name="__________________________SLV20025">'[3]ANAL-PUMP HOUSE'!$I$58</definedName>
    <definedName name="__________________________SLV80010">'[3]ANAL-PUMP HOUSE'!$I$60</definedName>
    <definedName name="__________________________TIP1" localSheetId="2">#REF!</definedName>
    <definedName name="__________________________TIP1">#REF!</definedName>
    <definedName name="__________________________TIP2" localSheetId="2">#REF!</definedName>
    <definedName name="__________________________TIP2">#REF!</definedName>
    <definedName name="__________________________TIP3" localSheetId="2">#REF!</definedName>
    <definedName name="__________________________TIP3">#REF!</definedName>
    <definedName name="_________________________A65537" localSheetId="2">#REF!</definedName>
    <definedName name="_________________________A65537">#REF!</definedName>
    <definedName name="_________________________ABM10" localSheetId="2">#REF!</definedName>
    <definedName name="_________________________ABM10">#REF!</definedName>
    <definedName name="_________________________ABM40" localSheetId="2">#REF!</definedName>
    <definedName name="_________________________ABM40">#REF!</definedName>
    <definedName name="_________________________ABM6" localSheetId="2">#REF!</definedName>
    <definedName name="_________________________ABM6">#REF!</definedName>
    <definedName name="_________________________ACB10" localSheetId="2">#REF!</definedName>
    <definedName name="_________________________ACB10">#REF!</definedName>
    <definedName name="_________________________ACB20" localSheetId="2">#REF!</definedName>
    <definedName name="_________________________ACB20">#REF!</definedName>
    <definedName name="_________________________ACR10" localSheetId="2">#REF!</definedName>
    <definedName name="_________________________ACR10">#REF!</definedName>
    <definedName name="_________________________ACR20" localSheetId="2">#REF!</definedName>
    <definedName name="_________________________ACR20">#REF!</definedName>
    <definedName name="_________________________AGG6" localSheetId="2">#REF!</definedName>
    <definedName name="_________________________AGG6">#REF!</definedName>
    <definedName name="_________________________AWM10" localSheetId="2">#REF!</definedName>
    <definedName name="_________________________AWM10">#REF!</definedName>
    <definedName name="_________________________AWM40" localSheetId="2">#REF!</definedName>
    <definedName name="_________________________AWM40">#REF!</definedName>
    <definedName name="_________________________AWM6" localSheetId="2">#REF!</definedName>
    <definedName name="_________________________AWM6">#REF!</definedName>
    <definedName name="_________________________CAN112">13.42</definedName>
    <definedName name="_________________________CAN113">12.98</definedName>
    <definedName name="_________________________CAN117">12.7</definedName>
    <definedName name="_________________________CAN118">13.27</definedName>
    <definedName name="_________________________CAN120">11.72</definedName>
    <definedName name="_________________________CAN210">10.38</definedName>
    <definedName name="_________________________CAN211">10.58</definedName>
    <definedName name="_________________________CAN213">10.56</definedName>
    <definedName name="_________________________CAN215">10.22</definedName>
    <definedName name="_________________________CAN216">9.61</definedName>
    <definedName name="_________________________CAN217">10.47</definedName>
    <definedName name="_________________________CAN219">10.91</definedName>
    <definedName name="_________________________CAN220">11.09</definedName>
    <definedName name="_________________________CAN221">11.25</definedName>
    <definedName name="_________________________CAN222">10.17</definedName>
    <definedName name="_________________________CAN223">9.89</definedName>
    <definedName name="_________________________CAN230">10.79</definedName>
    <definedName name="_________________________can421">40.2</definedName>
    <definedName name="_________________________can422">41.57</definedName>
    <definedName name="_________________________can423">43.9</definedName>
    <definedName name="_________________________can424">41.19</definedName>
    <definedName name="_________________________can425">42.81</definedName>
    <definedName name="_________________________can426">40.77</definedName>
    <definedName name="_________________________can427">40.92</definedName>
    <definedName name="_________________________can428">39.29</definedName>
    <definedName name="_________________________can429">45.19</definedName>
    <definedName name="_________________________can430">40.73</definedName>
    <definedName name="_________________________can431">42.52</definedName>
    <definedName name="_________________________can432">42.53</definedName>
    <definedName name="_________________________can433">43.69</definedName>
    <definedName name="_________________________can434">40.43</definedName>
    <definedName name="_________________________can435">43.3</definedName>
    <definedName name="_________________________CDG100" localSheetId="2">#REF!</definedName>
    <definedName name="_________________________CDG100">#REF!</definedName>
    <definedName name="_________________________CDG250" localSheetId="2">#REF!</definedName>
    <definedName name="_________________________CDG250">#REF!</definedName>
    <definedName name="_________________________CDG50" localSheetId="2">#REF!</definedName>
    <definedName name="_________________________CDG50">#REF!</definedName>
    <definedName name="_________________________CDG500" localSheetId="2">#REF!</definedName>
    <definedName name="_________________________CDG500">#REF!</definedName>
    <definedName name="_________________________CEM53" localSheetId="2">#REF!</definedName>
    <definedName name="_________________________CEM53">#REF!</definedName>
    <definedName name="_________________________CRN3" localSheetId="2">#REF!</definedName>
    <definedName name="_________________________CRN3">#REF!</definedName>
    <definedName name="_________________________CRN35" localSheetId="2">#REF!</definedName>
    <definedName name="_________________________CRN35">#REF!</definedName>
    <definedName name="_________________________CRN80" localSheetId="2">#REF!</definedName>
    <definedName name="_________________________CRN80">#REF!</definedName>
    <definedName name="_________________________DOZ50" localSheetId="2">#REF!</definedName>
    <definedName name="_________________________DOZ50">#REF!</definedName>
    <definedName name="_________________________DOZ80" localSheetId="2">#REF!</definedName>
    <definedName name="_________________________DOZ80">#REF!</definedName>
    <definedName name="_________________________ExV200" localSheetId="2">#REF!</definedName>
    <definedName name="_________________________ExV200">#REF!</definedName>
    <definedName name="_________________________GEN100" localSheetId="2">#REF!</definedName>
    <definedName name="_________________________GEN100">#REF!</definedName>
    <definedName name="_________________________GEN250" localSheetId="2">#REF!</definedName>
    <definedName name="_________________________GEN250">#REF!</definedName>
    <definedName name="_________________________GEN325" localSheetId="2">#REF!</definedName>
    <definedName name="_________________________GEN325">#REF!</definedName>
    <definedName name="_________________________GEN380" localSheetId="2">#REF!</definedName>
    <definedName name="_________________________GEN380">#REF!</definedName>
    <definedName name="_________________________GSB1" localSheetId="2">#REF!</definedName>
    <definedName name="_________________________GSB1">#REF!</definedName>
    <definedName name="_________________________GSB2" localSheetId="2">#REF!</definedName>
    <definedName name="_________________________GSB2">#REF!</definedName>
    <definedName name="_________________________GSB3" localSheetId="2">#REF!</definedName>
    <definedName name="_________________________GSB3">#REF!</definedName>
    <definedName name="_________________________HMP1" localSheetId="2">#REF!</definedName>
    <definedName name="_________________________HMP1">#REF!</definedName>
    <definedName name="_________________________HMP2" localSheetId="2">#REF!</definedName>
    <definedName name="_________________________HMP2">#REF!</definedName>
    <definedName name="_________________________HMP3" localSheetId="2">#REF!</definedName>
    <definedName name="_________________________HMP3">#REF!</definedName>
    <definedName name="_________________________HMP4" localSheetId="2">#REF!</definedName>
    <definedName name="_________________________HMP4">#REF!</definedName>
    <definedName name="_________________________III7">"$C4.$#REF!$#REF!"</definedName>
    <definedName name="_________________________MIX10" localSheetId="2">#REF!</definedName>
    <definedName name="_________________________MIX10">#REF!</definedName>
    <definedName name="_________________________MIX15" localSheetId="2">#REF!</definedName>
    <definedName name="_________________________MIX15">#REF!</definedName>
    <definedName name="_________________________MIX15150" localSheetId="2">'[4]Mix Design'!#REF!</definedName>
    <definedName name="_________________________MIX15150">'[4]Mix Design'!#REF!</definedName>
    <definedName name="_________________________MIX1540">'[4]Mix Design'!$P$11</definedName>
    <definedName name="_________________________MIX1580" localSheetId="2">'[4]Mix Design'!#REF!</definedName>
    <definedName name="_________________________MIX1580">'[4]Mix Design'!#REF!</definedName>
    <definedName name="_________________________MIX2">'[5]Mix Design'!$P$12</definedName>
    <definedName name="_________________________MIX20" localSheetId="2">#REF!</definedName>
    <definedName name="_________________________MIX20">#REF!</definedName>
    <definedName name="_________________________MIX2020">'[4]Mix Design'!$P$12</definedName>
    <definedName name="_________________________MIX2040">'[4]Mix Design'!$P$13</definedName>
    <definedName name="_________________________MIX25" localSheetId="2">#REF!</definedName>
    <definedName name="_________________________MIX25">#REF!</definedName>
    <definedName name="_________________________MIX2540">'[4]Mix Design'!$P$15</definedName>
    <definedName name="_________________________Mix255">'[6]Mix Design'!$P$13</definedName>
    <definedName name="_________________________MIX30" localSheetId="2">#REF!</definedName>
    <definedName name="_________________________MIX30">#REF!</definedName>
    <definedName name="_________________________MIX35" localSheetId="2">#REF!</definedName>
    <definedName name="_________________________MIX35">#REF!</definedName>
    <definedName name="_________________________MIX40" localSheetId="2">#REF!</definedName>
    <definedName name="_________________________MIX40">#REF!</definedName>
    <definedName name="_________________________MIX45" localSheetId="2">'[4]Mix Design'!#REF!</definedName>
    <definedName name="_________________________MIX45">'[4]Mix Design'!#REF!</definedName>
    <definedName name="_________________________MUR5" localSheetId="2">#REF!</definedName>
    <definedName name="_________________________MUR5">#REF!</definedName>
    <definedName name="_________________________MUR8" localSheetId="2">#REF!</definedName>
    <definedName name="_________________________MUR8">#REF!</definedName>
    <definedName name="_________________________OPC43" localSheetId="2">#REF!</definedName>
    <definedName name="_________________________OPC43">#REF!</definedName>
    <definedName name="_________________________SLV10025" localSheetId="2">'[7]ANAL-PIPE LINE'!#REF!</definedName>
    <definedName name="_________________________SLV10025">'[7]ANAL-PIPE LINE'!#REF!</definedName>
    <definedName name="_________________________TIP1" localSheetId="2">#REF!</definedName>
    <definedName name="_________________________TIP1">#REF!</definedName>
    <definedName name="_________________________TIP2" localSheetId="2">#REF!</definedName>
    <definedName name="_________________________TIP2">#REF!</definedName>
    <definedName name="_________________________TIP3" localSheetId="2">#REF!</definedName>
    <definedName name="_________________________TIP3">#REF!</definedName>
    <definedName name="________________________A65537" localSheetId="2">#REF!</definedName>
    <definedName name="________________________A65537">#REF!</definedName>
    <definedName name="________________________ABM10" localSheetId="2">#REF!</definedName>
    <definedName name="________________________ABM10">#REF!</definedName>
    <definedName name="________________________ABM40" localSheetId="2">#REF!</definedName>
    <definedName name="________________________ABM40">#REF!</definedName>
    <definedName name="________________________ABM6" localSheetId="2">#REF!</definedName>
    <definedName name="________________________ABM6">#REF!</definedName>
    <definedName name="________________________ACB10" localSheetId="2">#REF!</definedName>
    <definedName name="________________________ACB10">#REF!</definedName>
    <definedName name="________________________ACB20" localSheetId="2">#REF!</definedName>
    <definedName name="________________________ACB20">#REF!</definedName>
    <definedName name="________________________ACR10" localSheetId="2">#REF!</definedName>
    <definedName name="________________________ACR10">#REF!</definedName>
    <definedName name="________________________ACR20" localSheetId="2">#REF!</definedName>
    <definedName name="________________________ACR20">#REF!</definedName>
    <definedName name="________________________AGG6" localSheetId="2">#REF!</definedName>
    <definedName name="________________________AGG6">#REF!</definedName>
    <definedName name="________________________AWM10" localSheetId="2">#REF!</definedName>
    <definedName name="________________________AWM10">#REF!</definedName>
    <definedName name="________________________AWM40" localSheetId="2">#REF!</definedName>
    <definedName name="________________________AWM40">#REF!</definedName>
    <definedName name="________________________AWM6" localSheetId="2">#REF!</definedName>
    <definedName name="________________________AWM6">#REF!</definedName>
    <definedName name="________________________CAN112">13.42</definedName>
    <definedName name="________________________CAN113">12.98</definedName>
    <definedName name="________________________CAN117">12.7</definedName>
    <definedName name="________________________CAN118">13.27</definedName>
    <definedName name="________________________CAN120">11.72</definedName>
    <definedName name="________________________CAN210">10.38</definedName>
    <definedName name="________________________CAN211">10.58</definedName>
    <definedName name="________________________CAN213">10.56</definedName>
    <definedName name="________________________CAN215">10.22</definedName>
    <definedName name="________________________CAN216">9.61</definedName>
    <definedName name="________________________CAN217">10.47</definedName>
    <definedName name="________________________CAN219">10.91</definedName>
    <definedName name="________________________CAN220">11.09</definedName>
    <definedName name="________________________CAN221">11.25</definedName>
    <definedName name="________________________CAN222">10.17</definedName>
    <definedName name="________________________CAN223">9.89</definedName>
    <definedName name="________________________CAN230">10.79</definedName>
    <definedName name="________________________can421">40.2</definedName>
    <definedName name="________________________can422">41.57</definedName>
    <definedName name="________________________can423">43.9</definedName>
    <definedName name="________________________can424">41.19</definedName>
    <definedName name="________________________can425">42.81</definedName>
    <definedName name="________________________can426">40.77</definedName>
    <definedName name="________________________can427">40.92</definedName>
    <definedName name="________________________can428">39.29</definedName>
    <definedName name="________________________can429">45.19</definedName>
    <definedName name="________________________can430">40.73</definedName>
    <definedName name="________________________can431">42.52</definedName>
    <definedName name="________________________can432">42.53</definedName>
    <definedName name="________________________can433">43.69</definedName>
    <definedName name="________________________can434">40.43</definedName>
    <definedName name="________________________can435">43.3</definedName>
    <definedName name="________________________CDG100" localSheetId="2">#REF!</definedName>
    <definedName name="________________________CDG100">#REF!</definedName>
    <definedName name="________________________CDG250" localSheetId="2">#REF!</definedName>
    <definedName name="________________________CDG250">#REF!</definedName>
    <definedName name="________________________CDG50" localSheetId="2">#REF!</definedName>
    <definedName name="________________________CDG50">#REF!</definedName>
    <definedName name="________________________CDG500" localSheetId="2">#REF!</definedName>
    <definedName name="________________________CDG500">#REF!</definedName>
    <definedName name="________________________CEM53" localSheetId="2">#REF!</definedName>
    <definedName name="________________________CEM53">#REF!</definedName>
    <definedName name="________________________CRN3" localSheetId="2">#REF!</definedName>
    <definedName name="________________________CRN3">#REF!</definedName>
    <definedName name="________________________CRN35" localSheetId="2">#REF!</definedName>
    <definedName name="________________________CRN35">#REF!</definedName>
    <definedName name="________________________CRN80" localSheetId="2">#REF!</definedName>
    <definedName name="________________________CRN80">#REF!</definedName>
    <definedName name="________________________DOZ50" localSheetId="2">#REF!</definedName>
    <definedName name="________________________DOZ50">#REF!</definedName>
    <definedName name="________________________DOZ80" localSheetId="2">#REF!</definedName>
    <definedName name="________________________DOZ80">#REF!</definedName>
    <definedName name="________________________ExV200" localSheetId="2">#REF!</definedName>
    <definedName name="________________________ExV200">#REF!</definedName>
    <definedName name="________________________GEN100" localSheetId="2">#REF!</definedName>
    <definedName name="________________________GEN100">#REF!</definedName>
    <definedName name="________________________GEN250" localSheetId="2">#REF!</definedName>
    <definedName name="________________________GEN250">#REF!</definedName>
    <definedName name="________________________GEN325" localSheetId="2">#REF!</definedName>
    <definedName name="________________________GEN325">#REF!</definedName>
    <definedName name="________________________GEN380" localSheetId="2">#REF!</definedName>
    <definedName name="________________________GEN380">#REF!</definedName>
    <definedName name="________________________GSB1" localSheetId="2">#REF!</definedName>
    <definedName name="________________________GSB1">#REF!</definedName>
    <definedName name="________________________GSB2" localSheetId="2">#REF!</definedName>
    <definedName name="________________________GSB2">#REF!</definedName>
    <definedName name="________________________GSB3" localSheetId="2">#REF!</definedName>
    <definedName name="________________________GSB3">#REF!</definedName>
    <definedName name="________________________HMP1" localSheetId="2">#REF!</definedName>
    <definedName name="________________________HMP1">#REF!</definedName>
    <definedName name="________________________HMP2" localSheetId="2">#REF!</definedName>
    <definedName name="________________________HMP2">#REF!</definedName>
    <definedName name="________________________HMP3" localSheetId="2">#REF!</definedName>
    <definedName name="________________________HMP3">#REF!</definedName>
    <definedName name="________________________HMP4" localSheetId="2">#REF!</definedName>
    <definedName name="________________________HMP4">#REF!</definedName>
    <definedName name="________________________III7">"$C4.$#REF!$#REF!"</definedName>
    <definedName name="________________________MIX10" localSheetId="2">#REF!</definedName>
    <definedName name="________________________MIX10">#REF!</definedName>
    <definedName name="________________________MIX15" localSheetId="2">#REF!</definedName>
    <definedName name="________________________MIX15">#REF!</definedName>
    <definedName name="________________________MIX15150" localSheetId="2">'[4]Mix Design'!#REF!</definedName>
    <definedName name="________________________MIX15150">'[4]Mix Design'!#REF!</definedName>
    <definedName name="________________________MIX1540">'[4]Mix Design'!$P$11</definedName>
    <definedName name="________________________MIX1580" localSheetId="2">'[4]Mix Design'!#REF!</definedName>
    <definedName name="________________________MIX1580">'[4]Mix Design'!#REF!</definedName>
    <definedName name="________________________MIX2">'[5]Mix Design'!$P$12</definedName>
    <definedName name="________________________MIX20" localSheetId="2">#REF!</definedName>
    <definedName name="________________________MIX20">#REF!</definedName>
    <definedName name="________________________MIX2020">'[4]Mix Design'!$P$12</definedName>
    <definedName name="________________________MIX2040">'[4]Mix Design'!$P$13</definedName>
    <definedName name="________________________MIX25" localSheetId="2">#REF!</definedName>
    <definedName name="________________________MIX25">#REF!</definedName>
    <definedName name="________________________MIX2540">'[4]Mix Design'!$P$15</definedName>
    <definedName name="________________________Mix255">'[6]Mix Design'!$P$13</definedName>
    <definedName name="________________________MIX30" localSheetId="2">#REF!</definedName>
    <definedName name="________________________MIX30">#REF!</definedName>
    <definedName name="________________________MIX35" localSheetId="2">#REF!</definedName>
    <definedName name="________________________MIX35">#REF!</definedName>
    <definedName name="________________________MIX40" localSheetId="2">#REF!</definedName>
    <definedName name="________________________MIX40">#REF!</definedName>
    <definedName name="________________________MIX45" localSheetId="2">'[4]Mix Design'!#REF!</definedName>
    <definedName name="________________________MIX45">'[4]Mix Design'!#REF!</definedName>
    <definedName name="________________________MUR5" localSheetId="2">#REF!</definedName>
    <definedName name="________________________MUR5">#REF!</definedName>
    <definedName name="________________________MUR8" localSheetId="2">#REF!</definedName>
    <definedName name="________________________MUR8">#REF!</definedName>
    <definedName name="________________________OPC43" localSheetId="2">#REF!</definedName>
    <definedName name="________________________OPC43">#REF!</definedName>
    <definedName name="________________________SLV10025" localSheetId="2">'[8]ANAL-PIPE LINE'!#REF!</definedName>
    <definedName name="________________________SLV10025">'[8]ANAL-PIPE LINE'!#REF!</definedName>
    <definedName name="________________________TIP1" localSheetId="2">#REF!</definedName>
    <definedName name="________________________TIP1">#REF!</definedName>
    <definedName name="________________________TIP2" localSheetId="2">#REF!</definedName>
    <definedName name="________________________TIP2">#REF!</definedName>
    <definedName name="________________________TIP3" localSheetId="2">#REF!</definedName>
    <definedName name="________________________TIP3">#REF!</definedName>
    <definedName name="_______________________A65537" localSheetId="2">#REF!</definedName>
    <definedName name="_______________________A65537">#REF!</definedName>
    <definedName name="_______________________ABM10" localSheetId="2">#REF!</definedName>
    <definedName name="_______________________ABM10">#REF!</definedName>
    <definedName name="_______________________ABM40" localSheetId="2">#REF!</definedName>
    <definedName name="_______________________ABM40">#REF!</definedName>
    <definedName name="_______________________ABM6" localSheetId="2">#REF!</definedName>
    <definedName name="_______________________ABM6">#REF!</definedName>
    <definedName name="_______________________ACB10" localSheetId="2">#REF!</definedName>
    <definedName name="_______________________ACB10">#REF!</definedName>
    <definedName name="_______________________ACB20" localSheetId="2">#REF!</definedName>
    <definedName name="_______________________ACB20">#REF!</definedName>
    <definedName name="_______________________ACR10" localSheetId="2">#REF!</definedName>
    <definedName name="_______________________ACR10">#REF!</definedName>
    <definedName name="_______________________ACR20" localSheetId="2">#REF!</definedName>
    <definedName name="_______________________ACR20">#REF!</definedName>
    <definedName name="_______________________AGG6" localSheetId="2">#REF!</definedName>
    <definedName name="_______________________AGG6">#REF!</definedName>
    <definedName name="_______________________AWM10" localSheetId="2">#REF!</definedName>
    <definedName name="_______________________AWM10">#REF!</definedName>
    <definedName name="_______________________AWM40" localSheetId="2">#REF!</definedName>
    <definedName name="_______________________AWM40">#REF!</definedName>
    <definedName name="_______________________AWM6" localSheetId="2">#REF!</definedName>
    <definedName name="_______________________AWM6">#REF!</definedName>
    <definedName name="_______________________CAN112">13.42</definedName>
    <definedName name="_______________________CAN113">12.98</definedName>
    <definedName name="_______________________CAN117">12.7</definedName>
    <definedName name="_______________________CAN118">13.27</definedName>
    <definedName name="_______________________CAN120">11.72</definedName>
    <definedName name="_______________________CAN210">10.38</definedName>
    <definedName name="_______________________CAN211">10.58</definedName>
    <definedName name="_______________________CAN213">10.56</definedName>
    <definedName name="_______________________CAN215">10.22</definedName>
    <definedName name="_______________________CAN216">9.61</definedName>
    <definedName name="_______________________CAN217">10.47</definedName>
    <definedName name="_______________________CAN219">10.91</definedName>
    <definedName name="_______________________CAN220">11.09</definedName>
    <definedName name="_______________________CAN221">11.25</definedName>
    <definedName name="_______________________CAN222">10.17</definedName>
    <definedName name="_______________________CAN223">9.89</definedName>
    <definedName name="_______________________CAN230">10.79</definedName>
    <definedName name="_______________________can421">40.2</definedName>
    <definedName name="_______________________can422">41.57</definedName>
    <definedName name="_______________________can423">43.9</definedName>
    <definedName name="_______________________can424">41.19</definedName>
    <definedName name="_______________________can425">42.81</definedName>
    <definedName name="_______________________can426">40.77</definedName>
    <definedName name="_______________________can427">40.92</definedName>
    <definedName name="_______________________can428">39.29</definedName>
    <definedName name="_______________________can429">45.19</definedName>
    <definedName name="_______________________can430">40.73</definedName>
    <definedName name="_______________________can431">42.52</definedName>
    <definedName name="_______________________can432">42.53</definedName>
    <definedName name="_______________________can433">43.69</definedName>
    <definedName name="_______________________can434">40.43</definedName>
    <definedName name="_______________________can435">43.3</definedName>
    <definedName name="_______________________CDG100" localSheetId="2">#REF!</definedName>
    <definedName name="_______________________CDG100">#REF!</definedName>
    <definedName name="_______________________CDG250" localSheetId="2">#REF!</definedName>
    <definedName name="_______________________CDG250">#REF!</definedName>
    <definedName name="_______________________CDG50" localSheetId="2">#REF!</definedName>
    <definedName name="_______________________CDG50">#REF!</definedName>
    <definedName name="_______________________CDG500" localSheetId="2">#REF!</definedName>
    <definedName name="_______________________CDG500">#REF!</definedName>
    <definedName name="_______________________CEM53" localSheetId="2">#REF!</definedName>
    <definedName name="_______________________CEM53">#REF!</definedName>
    <definedName name="_______________________CRN3" localSheetId="2">#REF!</definedName>
    <definedName name="_______________________CRN3">#REF!</definedName>
    <definedName name="_______________________CRN35" localSheetId="2">#REF!</definedName>
    <definedName name="_______________________CRN35">#REF!</definedName>
    <definedName name="_______________________CRN80" localSheetId="2">#REF!</definedName>
    <definedName name="_______________________CRN80">#REF!</definedName>
    <definedName name="_______________________DOZ50" localSheetId="2">#REF!</definedName>
    <definedName name="_______________________DOZ50">#REF!</definedName>
    <definedName name="_______________________DOZ80" localSheetId="2">#REF!</definedName>
    <definedName name="_______________________DOZ80">#REF!</definedName>
    <definedName name="_______________________ExV200" localSheetId="2">#REF!</definedName>
    <definedName name="_______________________ExV200">#REF!</definedName>
    <definedName name="_______________________GEN100" localSheetId="2">#REF!</definedName>
    <definedName name="_______________________GEN100">#REF!</definedName>
    <definedName name="_______________________GEN250" localSheetId="2">#REF!</definedName>
    <definedName name="_______________________GEN250">#REF!</definedName>
    <definedName name="_______________________GEN325" localSheetId="2">#REF!</definedName>
    <definedName name="_______________________GEN325">#REF!</definedName>
    <definedName name="_______________________GEN380" localSheetId="2">#REF!</definedName>
    <definedName name="_______________________GEN380">#REF!</definedName>
    <definedName name="_______________________GSB1" localSheetId="2">#REF!</definedName>
    <definedName name="_______________________GSB1">#REF!</definedName>
    <definedName name="_______________________GSB2" localSheetId="2">#REF!</definedName>
    <definedName name="_______________________GSB2">#REF!</definedName>
    <definedName name="_______________________GSB3" localSheetId="2">#REF!</definedName>
    <definedName name="_______________________GSB3">#REF!</definedName>
    <definedName name="_______________________HMP1" localSheetId="2">#REF!</definedName>
    <definedName name="_______________________HMP1">#REF!</definedName>
    <definedName name="_______________________HMP2" localSheetId="2">#REF!</definedName>
    <definedName name="_______________________HMP2">#REF!</definedName>
    <definedName name="_______________________HMP3" localSheetId="2">#REF!</definedName>
    <definedName name="_______________________HMP3">#REF!</definedName>
    <definedName name="_______________________HMP4" localSheetId="2">#REF!</definedName>
    <definedName name="_______________________HMP4">#REF!</definedName>
    <definedName name="_______________________III7">"$C4.$#REF!$#REF!"</definedName>
    <definedName name="_______________________MIX10" localSheetId="2">#REF!</definedName>
    <definedName name="_______________________MIX10">#REF!</definedName>
    <definedName name="_______________________MIX15" localSheetId="2">#REF!</definedName>
    <definedName name="_______________________MIX15">#REF!</definedName>
    <definedName name="_______________________MIX15150" localSheetId="2">'[4]Mix Design'!#REF!</definedName>
    <definedName name="_______________________MIX15150">'[4]Mix Design'!#REF!</definedName>
    <definedName name="_______________________MIX1540">'[4]Mix Design'!$P$11</definedName>
    <definedName name="_______________________MIX1580" localSheetId="2">'[4]Mix Design'!#REF!</definedName>
    <definedName name="_______________________MIX1580">'[4]Mix Design'!#REF!</definedName>
    <definedName name="_______________________MIX2">'[5]Mix Design'!$P$12</definedName>
    <definedName name="_______________________MIX20" localSheetId="2">#REF!</definedName>
    <definedName name="_______________________MIX20">#REF!</definedName>
    <definedName name="_______________________MIX2020">'[4]Mix Design'!$P$12</definedName>
    <definedName name="_______________________MIX2040">'[4]Mix Design'!$P$13</definedName>
    <definedName name="_______________________MIX25" localSheetId="2">#REF!</definedName>
    <definedName name="_______________________MIX25">#REF!</definedName>
    <definedName name="_______________________MIX2540">'[4]Mix Design'!$P$15</definedName>
    <definedName name="_______________________Mix255">'[6]Mix Design'!$P$13</definedName>
    <definedName name="_______________________MIX30" localSheetId="2">#REF!</definedName>
    <definedName name="_______________________MIX30">#REF!</definedName>
    <definedName name="_______________________MIX35" localSheetId="2">#REF!</definedName>
    <definedName name="_______________________MIX35">#REF!</definedName>
    <definedName name="_______________________MIX40" localSheetId="2">#REF!</definedName>
    <definedName name="_______________________MIX40">#REF!</definedName>
    <definedName name="_______________________MIX45" localSheetId="2">'[4]Mix Design'!#REF!</definedName>
    <definedName name="_______________________MIX45">'[4]Mix Design'!#REF!</definedName>
    <definedName name="_______________________MUR5" localSheetId="2">#REF!</definedName>
    <definedName name="_______________________MUR5">#REF!</definedName>
    <definedName name="_______________________MUR8" localSheetId="2">#REF!</definedName>
    <definedName name="_______________________MUR8">#REF!</definedName>
    <definedName name="_______________________OPC43" localSheetId="2">#REF!</definedName>
    <definedName name="_______________________OPC43">#REF!</definedName>
    <definedName name="_______________________SLV10025" localSheetId="2">'[8]ANAL-PIPE LINE'!#REF!</definedName>
    <definedName name="_______________________SLV10025">'[8]ANAL-PIPE LINE'!#REF!</definedName>
    <definedName name="_______________________TIP1" localSheetId="2">#REF!</definedName>
    <definedName name="_______________________TIP1">#REF!</definedName>
    <definedName name="_______________________TIP2" localSheetId="2">#REF!</definedName>
    <definedName name="_______________________TIP2">#REF!</definedName>
    <definedName name="_______________________TIP3" localSheetId="2">#REF!</definedName>
    <definedName name="_______________________TIP3">#REF!</definedName>
    <definedName name="______________________A65537" localSheetId="2">#REF!</definedName>
    <definedName name="______________________A65537">#REF!</definedName>
    <definedName name="______________________ABM10" localSheetId="2">#REF!</definedName>
    <definedName name="______________________ABM10">#REF!</definedName>
    <definedName name="______________________ABM40" localSheetId="2">#REF!</definedName>
    <definedName name="______________________ABM40">#REF!</definedName>
    <definedName name="______________________ABM6" localSheetId="2">#REF!</definedName>
    <definedName name="______________________ABM6">#REF!</definedName>
    <definedName name="______________________ACB10" localSheetId="2">#REF!</definedName>
    <definedName name="______________________ACB10">#REF!</definedName>
    <definedName name="______________________ACB20" localSheetId="2">#REF!</definedName>
    <definedName name="______________________ACB20">#REF!</definedName>
    <definedName name="______________________ACR10" localSheetId="2">#REF!</definedName>
    <definedName name="______________________ACR10">#REF!</definedName>
    <definedName name="______________________ACR20" localSheetId="2">#REF!</definedName>
    <definedName name="______________________ACR20">#REF!</definedName>
    <definedName name="______________________AGG6" localSheetId="2">#REF!</definedName>
    <definedName name="______________________AGG6">#REF!</definedName>
    <definedName name="______________________AWM10" localSheetId="2">#REF!</definedName>
    <definedName name="______________________AWM10">#REF!</definedName>
    <definedName name="______________________AWM40" localSheetId="2">#REF!</definedName>
    <definedName name="______________________AWM40">#REF!</definedName>
    <definedName name="______________________AWM6" localSheetId="2">#REF!</definedName>
    <definedName name="______________________AWM6">#REF!</definedName>
    <definedName name="______________________CAN112">13.42</definedName>
    <definedName name="______________________CAN113">12.98</definedName>
    <definedName name="______________________CAN117">12.7</definedName>
    <definedName name="______________________CAN118">13.27</definedName>
    <definedName name="______________________CAN120">11.72</definedName>
    <definedName name="______________________CAN210">10.38</definedName>
    <definedName name="______________________CAN211">10.58</definedName>
    <definedName name="______________________CAN213">10.56</definedName>
    <definedName name="______________________CAN215">10.22</definedName>
    <definedName name="______________________CAN216">9.61</definedName>
    <definedName name="______________________CAN217">10.47</definedName>
    <definedName name="______________________CAN219">10.91</definedName>
    <definedName name="______________________CAN220">11.09</definedName>
    <definedName name="______________________CAN221">11.25</definedName>
    <definedName name="______________________CAN222">10.17</definedName>
    <definedName name="______________________CAN223">9.89</definedName>
    <definedName name="______________________CAN230">10.79</definedName>
    <definedName name="______________________can421">40.2</definedName>
    <definedName name="______________________can422">41.57</definedName>
    <definedName name="______________________can423">43.9</definedName>
    <definedName name="______________________can424">41.19</definedName>
    <definedName name="______________________can425">42.81</definedName>
    <definedName name="______________________can426">40.77</definedName>
    <definedName name="______________________can427">40.92</definedName>
    <definedName name="______________________can428">39.29</definedName>
    <definedName name="______________________can429">45.19</definedName>
    <definedName name="______________________can430">40.73</definedName>
    <definedName name="______________________can431">42.52</definedName>
    <definedName name="______________________can432">42.53</definedName>
    <definedName name="______________________can433">43.69</definedName>
    <definedName name="______________________can434">40.43</definedName>
    <definedName name="______________________can435">43.3</definedName>
    <definedName name="______________________CDG100" localSheetId="2">#REF!</definedName>
    <definedName name="______________________CDG100">#REF!</definedName>
    <definedName name="______________________CDG250" localSheetId="2">#REF!</definedName>
    <definedName name="______________________CDG250">#REF!</definedName>
    <definedName name="______________________CDG50" localSheetId="2">#REF!</definedName>
    <definedName name="______________________CDG50">#REF!</definedName>
    <definedName name="______________________CDG500" localSheetId="2">#REF!</definedName>
    <definedName name="______________________CDG500">#REF!</definedName>
    <definedName name="______________________CEM53" localSheetId="2">#REF!</definedName>
    <definedName name="______________________CEM53">#REF!</definedName>
    <definedName name="______________________CRN3" localSheetId="2">#REF!</definedName>
    <definedName name="______________________CRN3">#REF!</definedName>
    <definedName name="______________________CRN35" localSheetId="2">#REF!</definedName>
    <definedName name="______________________CRN35">#REF!</definedName>
    <definedName name="______________________CRN80" localSheetId="2">#REF!</definedName>
    <definedName name="______________________CRN80">#REF!</definedName>
    <definedName name="______________________dec05" localSheetId="2" hidden="1">{"'Sheet1'!$A$4386:$N$4591"}</definedName>
    <definedName name="______________________dec05" hidden="1">{"'Sheet1'!$A$4386:$N$4591"}</definedName>
    <definedName name="______________________DOZ50" localSheetId="2">#REF!</definedName>
    <definedName name="______________________DOZ50">#REF!</definedName>
    <definedName name="______________________DOZ80" localSheetId="2">#REF!</definedName>
    <definedName name="______________________DOZ80">#REF!</definedName>
    <definedName name="______________________EXC20">'[9]Rate Analysis '!$E$50</definedName>
    <definedName name="______________________ExV200" localSheetId="2">#REF!</definedName>
    <definedName name="______________________ExV200">#REF!</definedName>
    <definedName name="______________________GEN100" localSheetId="2">#REF!</definedName>
    <definedName name="______________________GEN100">#REF!</definedName>
    <definedName name="______________________GEN250" localSheetId="2">#REF!</definedName>
    <definedName name="______________________GEN250">#REF!</definedName>
    <definedName name="______________________GEN325" localSheetId="2">#REF!</definedName>
    <definedName name="______________________GEN325">#REF!</definedName>
    <definedName name="______________________GEN380" localSheetId="2">#REF!</definedName>
    <definedName name="______________________GEN380">#REF!</definedName>
    <definedName name="______________________GSB1" localSheetId="2">#REF!</definedName>
    <definedName name="______________________GSB1">#REF!</definedName>
    <definedName name="______________________GSB2" localSheetId="2">#REF!</definedName>
    <definedName name="______________________GSB2">#REF!</definedName>
    <definedName name="______________________GSB3" localSheetId="2">#REF!</definedName>
    <definedName name="______________________GSB3">#REF!</definedName>
    <definedName name="______________________HMP1" localSheetId="2">#REF!</definedName>
    <definedName name="______________________HMP1">#REF!</definedName>
    <definedName name="______________________HMP2" localSheetId="2">#REF!</definedName>
    <definedName name="______________________HMP2">#REF!</definedName>
    <definedName name="______________________HMP3" localSheetId="2">#REF!</definedName>
    <definedName name="______________________HMP3">#REF!</definedName>
    <definedName name="______________________HMP4" localSheetId="2">#REF!</definedName>
    <definedName name="______________________HMP4">#REF!</definedName>
    <definedName name="______________________III7">"$C4.$#REF!$#REF!"</definedName>
    <definedName name="______________________lb2" localSheetId="2">#REF!</definedName>
    <definedName name="______________________lb2">#REF!</definedName>
    <definedName name="______________________mac2">200</definedName>
    <definedName name="______________________MIX10" localSheetId="2">#REF!</definedName>
    <definedName name="______________________MIX10">#REF!</definedName>
    <definedName name="______________________MIX15" localSheetId="2">#REF!</definedName>
    <definedName name="______________________MIX15">#REF!</definedName>
    <definedName name="______________________MIX15150" localSheetId="2">'[4]Mix Design'!#REF!</definedName>
    <definedName name="______________________MIX15150">'[4]Mix Design'!#REF!</definedName>
    <definedName name="______________________MIX1540">'[4]Mix Design'!$P$11</definedName>
    <definedName name="______________________MIX1580" localSheetId="2">'[4]Mix Design'!#REF!</definedName>
    <definedName name="______________________MIX1580">'[4]Mix Design'!#REF!</definedName>
    <definedName name="______________________MIX2">'[5]Mix Design'!$P$12</definedName>
    <definedName name="______________________MIX20" localSheetId="2">#REF!</definedName>
    <definedName name="______________________MIX20">#REF!</definedName>
    <definedName name="______________________MIX2020">'[4]Mix Design'!$P$12</definedName>
    <definedName name="______________________MIX2040">'[4]Mix Design'!$P$13</definedName>
    <definedName name="______________________MIX25" localSheetId="2">#REF!</definedName>
    <definedName name="______________________MIX25">#REF!</definedName>
    <definedName name="______________________MIX2540">'[4]Mix Design'!$P$15</definedName>
    <definedName name="______________________Mix255">'[6]Mix Design'!$P$13</definedName>
    <definedName name="______________________MIX30" localSheetId="2">#REF!</definedName>
    <definedName name="______________________MIX30">#REF!</definedName>
    <definedName name="______________________MIX35" localSheetId="2">#REF!</definedName>
    <definedName name="______________________MIX35">#REF!</definedName>
    <definedName name="______________________MIX40" localSheetId="2">#REF!</definedName>
    <definedName name="______________________MIX40">#REF!</definedName>
    <definedName name="______________________MIX45" localSheetId="2">'[4]Mix Design'!#REF!</definedName>
    <definedName name="______________________MIX45">'[4]Mix Design'!#REF!</definedName>
    <definedName name="______________________mm2" localSheetId="2">#REF!</definedName>
    <definedName name="______________________mm2">#REF!</definedName>
    <definedName name="______________________mm3" localSheetId="2">#REF!</definedName>
    <definedName name="______________________mm3">#REF!</definedName>
    <definedName name="______________________MUR5" localSheetId="2">#REF!</definedName>
    <definedName name="______________________MUR5">#REF!</definedName>
    <definedName name="______________________MUR8" localSheetId="2">#REF!</definedName>
    <definedName name="______________________MUR8">#REF!</definedName>
    <definedName name="______________________OPC43" localSheetId="2">#REF!</definedName>
    <definedName name="______________________OPC43">#REF!</definedName>
    <definedName name="______________________sh1">90</definedName>
    <definedName name="______________________sh2">120</definedName>
    <definedName name="______________________sh3">150</definedName>
    <definedName name="______________________sh4">180</definedName>
    <definedName name="______________________SLV10025" localSheetId="2">'[8]ANAL-PIPE LINE'!#REF!</definedName>
    <definedName name="______________________SLV10025">'[8]ANAL-PIPE LINE'!#REF!</definedName>
    <definedName name="______________________tab2" localSheetId="2">#REF!</definedName>
    <definedName name="______________________tab2">#REF!</definedName>
    <definedName name="______________________TIP1" localSheetId="2">#REF!</definedName>
    <definedName name="______________________TIP1">#REF!</definedName>
    <definedName name="______________________TIP2" localSheetId="2">#REF!</definedName>
    <definedName name="______________________TIP2">#REF!</definedName>
    <definedName name="______________________TIP3" localSheetId="2">#REF!</definedName>
    <definedName name="______________________TIP3">#REF!</definedName>
    <definedName name="_____________________A65537" localSheetId="2">#REF!</definedName>
    <definedName name="_____________________A65537">#REF!</definedName>
    <definedName name="_____________________ABM10" localSheetId="2">#REF!</definedName>
    <definedName name="_____________________ABM10">#REF!</definedName>
    <definedName name="_____________________ABM40" localSheetId="2">#REF!</definedName>
    <definedName name="_____________________ABM40">#REF!</definedName>
    <definedName name="_____________________ABM6" localSheetId="2">#REF!</definedName>
    <definedName name="_____________________ABM6">#REF!</definedName>
    <definedName name="_____________________ACB10" localSheetId="2">#REF!</definedName>
    <definedName name="_____________________ACB10">#REF!</definedName>
    <definedName name="_____________________ACB20" localSheetId="2">#REF!</definedName>
    <definedName name="_____________________ACB20">#REF!</definedName>
    <definedName name="_____________________ACR10" localSheetId="2">#REF!</definedName>
    <definedName name="_____________________ACR10">#REF!</definedName>
    <definedName name="_____________________ACR20" localSheetId="2">#REF!</definedName>
    <definedName name="_____________________ACR20">#REF!</definedName>
    <definedName name="_____________________AGG6" localSheetId="2">#REF!</definedName>
    <definedName name="_____________________AGG6">#REF!</definedName>
    <definedName name="_____________________AWM10" localSheetId="2">#REF!</definedName>
    <definedName name="_____________________AWM10">#REF!</definedName>
    <definedName name="_____________________AWM40" localSheetId="2">#REF!</definedName>
    <definedName name="_____________________AWM40">#REF!</definedName>
    <definedName name="_____________________AWM6" localSheetId="2">#REF!</definedName>
    <definedName name="_____________________AWM6">#REF!</definedName>
    <definedName name="_____________________CAN112">13.42</definedName>
    <definedName name="_____________________CAN113">12.98</definedName>
    <definedName name="_____________________CAN117">12.7</definedName>
    <definedName name="_____________________CAN118">13.27</definedName>
    <definedName name="_____________________CAN120">11.72</definedName>
    <definedName name="_____________________CAN210">10.38</definedName>
    <definedName name="_____________________CAN211">10.58</definedName>
    <definedName name="_____________________CAN213">10.56</definedName>
    <definedName name="_____________________CAN215">10.22</definedName>
    <definedName name="_____________________CAN216">9.61</definedName>
    <definedName name="_____________________CAN217">10.47</definedName>
    <definedName name="_____________________CAN219">10.91</definedName>
    <definedName name="_____________________CAN220">11.09</definedName>
    <definedName name="_____________________CAN221">11.25</definedName>
    <definedName name="_____________________CAN222">10.17</definedName>
    <definedName name="_____________________CAN223">9.89</definedName>
    <definedName name="_____________________CAN230">10.79</definedName>
    <definedName name="_____________________can421">40.2</definedName>
    <definedName name="_____________________can422">41.57</definedName>
    <definedName name="_____________________can423">43.9</definedName>
    <definedName name="_____________________can424">41.19</definedName>
    <definedName name="_____________________can425">42.81</definedName>
    <definedName name="_____________________can426">40.77</definedName>
    <definedName name="_____________________can427">40.92</definedName>
    <definedName name="_____________________can428">39.29</definedName>
    <definedName name="_____________________can429">45.19</definedName>
    <definedName name="_____________________can430">40.73</definedName>
    <definedName name="_____________________can431">42.52</definedName>
    <definedName name="_____________________can432">42.53</definedName>
    <definedName name="_____________________can433">43.69</definedName>
    <definedName name="_____________________can434">40.43</definedName>
    <definedName name="_____________________can435">43.3</definedName>
    <definedName name="_____________________CDG100" localSheetId="2">#REF!</definedName>
    <definedName name="_____________________CDG100">#REF!</definedName>
    <definedName name="_____________________CDG250" localSheetId="2">#REF!</definedName>
    <definedName name="_____________________CDG250">#REF!</definedName>
    <definedName name="_____________________CDG50" localSheetId="2">#REF!</definedName>
    <definedName name="_____________________CDG50">#REF!</definedName>
    <definedName name="_____________________CDG500" localSheetId="2">#REF!</definedName>
    <definedName name="_____________________CDG500">#REF!</definedName>
    <definedName name="_____________________CEM53" localSheetId="2">#REF!</definedName>
    <definedName name="_____________________CEM53">#REF!</definedName>
    <definedName name="_____________________CRN3" localSheetId="2">#REF!</definedName>
    <definedName name="_____________________CRN3">#REF!</definedName>
    <definedName name="_____________________CRN35" localSheetId="2">#REF!</definedName>
    <definedName name="_____________________CRN35">#REF!</definedName>
    <definedName name="_____________________CRN80" localSheetId="2">#REF!</definedName>
    <definedName name="_____________________CRN80">#REF!</definedName>
    <definedName name="_____________________dec05" localSheetId="2" hidden="1">{"'Sheet1'!$A$4386:$N$4591"}</definedName>
    <definedName name="_____________________dec05" hidden="1">{"'Sheet1'!$A$4386:$N$4591"}</definedName>
    <definedName name="_____________________DOZ50" localSheetId="2">#REF!</definedName>
    <definedName name="_____________________DOZ50">#REF!</definedName>
    <definedName name="_____________________DOZ80" localSheetId="2">#REF!</definedName>
    <definedName name="_____________________DOZ80">#REF!</definedName>
    <definedName name="_____________________EXC20">'[10]Rate Analysis '!$E$50</definedName>
    <definedName name="_____________________ExV200" localSheetId="2">#REF!</definedName>
    <definedName name="_____________________ExV200">#REF!</definedName>
    <definedName name="_____________________GEN100" localSheetId="2">#REF!</definedName>
    <definedName name="_____________________GEN100">#REF!</definedName>
    <definedName name="_____________________GEN250" localSheetId="2">#REF!</definedName>
    <definedName name="_____________________GEN250">#REF!</definedName>
    <definedName name="_____________________GEN325" localSheetId="2">#REF!</definedName>
    <definedName name="_____________________GEN325">#REF!</definedName>
    <definedName name="_____________________GEN380" localSheetId="2">#REF!</definedName>
    <definedName name="_____________________GEN380">#REF!</definedName>
    <definedName name="_____________________GSB1" localSheetId="2">#REF!</definedName>
    <definedName name="_____________________GSB1">#REF!</definedName>
    <definedName name="_____________________GSB2" localSheetId="2">#REF!</definedName>
    <definedName name="_____________________GSB2">#REF!</definedName>
    <definedName name="_____________________GSB3" localSheetId="2">#REF!</definedName>
    <definedName name="_____________________GSB3">#REF!</definedName>
    <definedName name="_____________________HMP1" localSheetId="2">#REF!</definedName>
    <definedName name="_____________________HMP1">#REF!</definedName>
    <definedName name="_____________________HMP2" localSheetId="2">#REF!</definedName>
    <definedName name="_____________________HMP2">#REF!</definedName>
    <definedName name="_____________________HMP3" localSheetId="2">#REF!</definedName>
    <definedName name="_____________________HMP3">#REF!</definedName>
    <definedName name="_____________________HMP4" localSheetId="2">#REF!</definedName>
    <definedName name="_____________________HMP4">#REF!</definedName>
    <definedName name="_____________________III7">"$C4.$#REF!$#REF!"</definedName>
    <definedName name="_____________________lb1" localSheetId="2">#REF!</definedName>
    <definedName name="_____________________lb1">#REF!</definedName>
    <definedName name="_____________________lb2" localSheetId="2">#REF!</definedName>
    <definedName name="_____________________lb2">#REF!</definedName>
    <definedName name="_____________________mac2">200</definedName>
    <definedName name="_____________________MIX10" localSheetId="2">#REF!</definedName>
    <definedName name="_____________________MIX10">#REF!</definedName>
    <definedName name="_____________________MIX15" localSheetId="2">#REF!</definedName>
    <definedName name="_____________________MIX15">#REF!</definedName>
    <definedName name="_____________________MIX15150" localSheetId="2">'[4]Mix Design'!#REF!</definedName>
    <definedName name="_____________________MIX15150">'[4]Mix Design'!#REF!</definedName>
    <definedName name="_____________________MIX1540">'[4]Mix Design'!$P$11</definedName>
    <definedName name="_____________________MIX1580" localSheetId="2">'[4]Mix Design'!#REF!</definedName>
    <definedName name="_____________________MIX1580">'[4]Mix Design'!#REF!</definedName>
    <definedName name="_____________________MIX2">'[5]Mix Design'!$P$12</definedName>
    <definedName name="_____________________MIX20" localSheetId="2">#REF!</definedName>
    <definedName name="_____________________MIX20">#REF!</definedName>
    <definedName name="_____________________MIX2020">'[4]Mix Design'!$P$12</definedName>
    <definedName name="_____________________MIX2040">'[4]Mix Design'!$P$13</definedName>
    <definedName name="_____________________MIX25" localSheetId="2">#REF!</definedName>
    <definedName name="_____________________MIX25">#REF!</definedName>
    <definedName name="_____________________MIX2540">'[4]Mix Design'!$P$15</definedName>
    <definedName name="_____________________Mix255">'[6]Mix Design'!$P$13</definedName>
    <definedName name="_____________________MIX30" localSheetId="2">#REF!</definedName>
    <definedName name="_____________________MIX30">#REF!</definedName>
    <definedName name="_____________________MIX35" localSheetId="2">#REF!</definedName>
    <definedName name="_____________________MIX35">#REF!</definedName>
    <definedName name="_____________________MIX40" localSheetId="2">#REF!</definedName>
    <definedName name="_____________________MIX40">#REF!</definedName>
    <definedName name="_____________________MIX45" localSheetId="2">'[4]Mix Design'!#REF!</definedName>
    <definedName name="_____________________MIX45">'[4]Mix Design'!#REF!</definedName>
    <definedName name="_____________________mm1" localSheetId="2">#REF!</definedName>
    <definedName name="_____________________mm1">#REF!</definedName>
    <definedName name="_____________________mm2" localSheetId="2">#REF!</definedName>
    <definedName name="_____________________mm2">#REF!</definedName>
    <definedName name="_____________________mm3" localSheetId="2">#REF!</definedName>
    <definedName name="_____________________mm3">#REF!</definedName>
    <definedName name="_____________________MUR5" localSheetId="2">#REF!</definedName>
    <definedName name="_____________________MUR5">#REF!</definedName>
    <definedName name="_____________________MUR8" localSheetId="2">#REF!</definedName>
    <definedName name="_____________________MUR8">#REF!</definedName>
    <definedName name="_____________________OPC43" localSheetId="2">#REF!</definedName>
    <definedName name="_____________________OPC43">#REF!</definedName>
    <definedName name="_____________________PPC53">'[11]Rate Analysis '!$E$19</definedName>
    <definedName name="_____________________sh1">90</definedName>
    <definedName name="_____________________sh2">120</definedName>
    <definedName name="_____________________sh3">150</definedName>
    <definedName name="_____________________sh4">180</definedName>
    <definedName name="_____________________SLV10025" localSheetId="2">'[8]ANAL-PIPE LINE'!#REF!</definedName>
    <definedName name="_____________________SLV10025">'[8]ANAL-PIPE LINE'!#REF!</definedName>
    <definedName name="_____________________tab1" localSheetId="2">#REF!</definedName>
    <definedName name="_____________________tab1">#REF!</definedName>
    <definedName name="_____________________tab2" localSheetId="2">#REF!</definedName>
    <definedName name="_____________________tab2">#REF!</definedName>
    <definedName name="_____________________TIP1" localSheetId="2">#REF!</definedName>
    <definedName name="_____________________TIP1">#REF!</definedName>
    <definedName name="_____________________TIP2" localSheetId="2">#REF!</definedName>
    <definedName name="_____________________TIP2">#REF!</definedName>
    <definedName name="_____________________TIP3" localSheetId="2">#REF!</definedName>
    <definedName name="_____________________TIP3">#REF!</definedName>
    <definedName name="____________________A65537" localSheetId="2">#REF!</definedName>
    <definedName name="____________________A65537">#REF!</definedName>
    <definedName name="____________________ABM10" localSheetId="2">#REF!</definedName>
    <definedName name="____________________ABM10">#REF!</definedName>
    <definedName name="____________________ABM40" localSheetId="2">#REF!</definedName>
    <definedName name="____________________ABM40">#REF!</definedName>
    <definedName name="____________________ABM6" localSheetId="2">#REF!</definedName>
    <definedName name="____________________ABM6">#REF!</definedName>
    <definedName name="____________________ACB10" localSheetId="2">#REF!</definedName>
    <definedName name="____________________ACB10">#REF!</definedName>
    <definedName name="____________________ACB20" localSheetId="2">#REF!</definedName>
    <definedName name="____________________ACB20">#REF!</definedName>
    <definedName name="____________________ACR10" localSheetId="2">#REF!</definedName>
    <definedName name="____________________ACR10">#REF!</definedName>
    <definedName name="____________________ACR20" localSheetId="2">#REF!</definedName>
    <definedName name="____________________ACR20">#REF!</definedName>
    <definedName name="____________________AGG6" localSheetId="2">#REF!</definedName>
    <definedName name="____________________AGG6">#REF!</definedName>
    <definedName name="____________________AWM10" localSheetId="2">#REF!</definedName>
    <definedName name="____________________AWM10">#REF!</definedName>
    <definedName name="____________________AWM40" localSheetId="2">#REF!</definedName>
    <definedName name="____________________AWM40">#REF!</definedName>
    <definedName name="____________________AWM6" localSheetId="2">#REF!</definedName>
    <definedName name="____________________AWM6">#REF!</definedName>
    <definedName name="____________________CAN112">13.42</definedName>
    <definedName name="____________________CAN113">12.98</definedName>
    <definedName name="____________________CAN117">12.7</definedName>
    <definedName name="____________________CAN118">13.27</definedName>
    <definedName name="____________________CAN120">11.72</definedName>
    <definedName name="____________________CAN210">10.38</definedName>
    <definedName name="____________________CAN211">10.58</definedName>
    <definedName name="____________________CAN213">10.56</definedName>
    <definedName name="____________________CAN215">10.22</definedName>
    <definedName name="____________________CAN216">9.61</definedName>
    <definedName name="____________________CAN217">10.47</definedName>
    <definedName name="____________________CAN219">10.91</definedName>
    <definedName name="____________________CAN220">11.09</definedName>
    <definedName name="____________________CAN221">11.25</definedName>
    <definedName name="____________________CAN222">10.17</definedName>
    <definedName name="____________________CAN223">9.89</definedName>
    <definedName name="____________________CAN230">10.79</definedName>
    <definedName name="____________________can421">40.2</definedName>
    <definedName name="____________________can422">41.57</definedName>
    <definedName name="____________________can423">43.9</definedName>
    <definedName name="____________________can424">41.19</definedName>
    <definedName name="____________________can425">42.81</definedName>
    <definedName name="____________________can426">40.77</definedName>
    <definedName name="____________________can427">40.92</definedName>
    <definedName name="____________________can428">39.29</definedName>
    <definedName name="____________________can429">45.19</definedName>
    <definedName name="____________________can430">40.73</definedName>
    <definedName name="____________________can431">42.52</definedName>
    <definedName name="____________________can432">42.53</definedName>
    <definedName name="____________________can433">43.69</definedName>
    <definedName name="____________________can434">40.43</definedName>
    <definedName name="____________________can435">43.3</definedName>
    <definedName name="____________________CDG100" localSheetId="2">#REF!</definedName>
    <definedName name="____________________CDG100">#REF!</definedName>
    <definedName name="____________________CDG250" localSheetId="2">#REF!</definedName>
    <definedName name="____________________CDG250">#REF!</definedName>
    <definedName name="____________________CDG50" localSheetId="2">#REF!</definedName>
    <definedName name="____________________CDG50">#REF!</definedName>
    <definedName name="____________________CDG500" localSheetId="2">#REF!</definedName>
    <definedName name="____________________CDG500">#REF!</definedName>
    <definedName name="____________________CEM53" localSheetId="2">#REF!</definedName>
    <definedName name="____________________CEM53">#REF!</definedName>
    <definedName name="____________________CRN3" localSheetId="2">#REF!</definedName>
    <definedName name="____________________CRN3">#REF!</definedName>
    <definedName name="____________________CRN35" localSheetId="2">#REF!</definedName>
    <definedName name="____________________CRN35">#REF!</definedName>
    <definedName name="____________________CRN80" localSheetId="2">#REF!</definedName>
    <definedName name="____________________CRN80">#REF!</definedName>
    <definedName name="____________________dec05" localSheetId="2" hidden="1">{"'Sheet1'!$A$4386:$N$4591"}</definedName>
    <definedName name="____________________dec05" hidden="1">{"'Sheet1'!$A$4386:$N$4591"}</definedName>
    <definedName name="____________________DOZ50" localSheetId="2">#REF!</definedName>
    <definedName name="____________________DOZ50">#REF!</definedName>
    <definedName name="____________________DOZ80" localSheetId="2">#REF!</definedName>
    <definedName name="____________________DOZ80">#REF!</definedName>
    <definedName name="____________________EXC20">'[10]Rate Analysis '!$E$50</definedName>
    <definedName name="____________________ExV200" localSheetId="2">#REF!</definedName>
    <definedName name="____________________ExV200">#REF!</definedName>
    <definedName name="____________________GEN100" localSheetId="2">#REF!</definedName>
    <definedName name="____________________GEN100">#REF!</definedName>
    <definedName name="____________________GEN250" localSheetId="2">#REF!</definedName>
    <definedName name="____________________GEN250">#REF!</definedName>
    <definedName name="____________________GEN325" localSheetId="2">#REF!</definedName>
    <definedName name="____________________GEN325">#REF!</definedName>
    <definedName name="____________________GEN380" localSheetId="2">#REF!</definedName>
    <definedName name="____________________GEN380">#REF!</definedName>
    <definedName name="____________________GSB1" localSheetId="2">#REF!</definedName>
    <definedName name="____________________GSB1">#REF!</definedName>
    <definedName name="____________________GSB2" localSheetId="2">#REF!</definedName>
    <definedName name="____________________GSB2">#REF!</definedName>
    <definedName name="____________________GSB3" localSheetId="2">#REF!</definedName>
    <definedName name="____________________GSB3">#REF!</definedName>
    <definedName name="____________________HMP1" localSheetId="2">#REF!</definedName>
    <definedName name="____________________HMP1">#REF!</definedName>
    <definedName name="____________________HMP2" localSheetId="2">#REF!</definedName>
    <definedName name="____________________HMP2">#REF!</definedName>
    <definedName name="____________________HMP3" localSheetId="2">#REF!</definedName>
    <definedName name="____________________HMP3">#REF!</definedName>
    <definedName name="____________________HMP4" localSheetId="2">#REF!</definedName>
    <definedName name="____________________HMP4">#REF!</definedName>
    <definedName name="____________________III7">"$C4.$#REF!$#REF!"</definedName>
    <definedName name="____________________lb1" localSheetId="2">#REF!</definedName>
    <definedName name="____________________lb1">#REF!</definedName>
    <definedName name="____________________lb2" localSheetId="2">#REF!</definedName>
    <definedName name="____________________lb2">#REF!</definedName>
    <definedName name="____________________mac2">200</definedName>
    <definedName name="____________________MIX10" localSheetId="2">#REF!</definedName>
    <definedName name="____________________MIX10">#REF!</definedName>
    <definedName name="____________________MIX15" localSheetId="2">#REF!</definedName>
    <definedName name="____________________MIX15">#REF!</definedName>
    <definedName name="____________________MIX15150" localSheetId="2">'[4]Mix Design'!#REF!</definedName>
    <definedName name="____________________MIX15150">'[4]Mix Design'!#REF!</definedName>
    <definedName name="____________________MIX1540">'[4]Mix Design'!$P$11</definedName>
    <definedName name="____________________MIX1580" localSheetId="2">'[4]Mix Design'!#REF!</definedName>
    <definedName name="____________________MIX1580">'[4]Mix Design'!#REF!</definedName>
    <definedName name="____________________MIX2">'[5]Mix Design'!$P$12</definedName>
    <definedName name="____________________MIX20" localSheetId="2">#REF!</definedName>
    <definedName name="____________________MIX20">#REF!</definedName>
    <definedName name="____________________MIX2020">'[4]Mix Design'!$P$12</definedName>
    <definedName name="____________________MIX2040">'[4]Mix Design'!$P$13</definedName>
    <definedName name="____________________MIX25" localSheetId="2">#REF!</definedName>
    <definedName name="____________________MIX25">#REF!</definedName>
    <definedName name="____________________MIX2540">'[4]Mix Design'!$P$15</definedName>
    <definedName name="____________________Mix255">'[6]Mix Design'!$P$13</definedName>
    <definedName name="____________________MIX30" localSheetId="2">#REF!</definedName>
    <definedName name="____________________MIX30">#REF!</definedName>
    <definedName name="____________________MIX35" localSheetId="2">#REF!</definedName>
    <definedName name="____________________MIX35">#REF!</definedName>
    <definedName name="____________________MIX40" localSheetId="2">#REF!</definedName>
    <definedName name="____________________MIX40">#REF!</definedName>
    <definedName name="____________________MIX45" localSheetId="2">'[4]Mix Design'!#REF!</definedName>
    <definedName name="____________________MIX45">'[4]Mix Design'!#REF!</definedName>
    <definedName name="____________________mm1" localSheetId="2">#REF!</definedName>
    <definedName name="____________________mm1">#REF!</definedName>
    <definedName name="____________________mm2" localSheetId="2">#REF!</definedName>
    <definedName name="____________________mm2">#REF!</definedName>
    <definedName name="____________________mm3" localSheetId="2">#REF!</definedName>
    <definedName name="____________________mm3">#REF!</definedName>
    <definedName name="____________________MUR5" localSheetId="2">#REF!</definedName>
    <definedName name="____________________MUR5">#REF!</definedName>
    <definedName name="____________________MUR8" localSheetId="2">#REF!</definedName>
    <definedName name="____________________MUR8">#REF!</definedName>
    <definedName name="____________________OPC43" localSheetId="2">#REF!</definedName>
    <definedName name="____________________OPC43">#REF!</definedName>
    <definedName name="____________________PPC53">'[12]Rate Analysis '!$E$19</definedName>
    <definedName name="____________________sh1">90</definedName>
    <definedName name="____________________sh2">120</definedName>
    <definedName name="____________________sh3">150</definedName>
    <definedName name="____________________sh4">180</definedName>
    <definedName name="____________________SLV10025" localSheetId="2">'[8]ANAL-PIPE LINE'!#REF!</definedName>
    <definedName name="____________________SLV10025">'[8]ANAL-PIPE LINE'!#REF!</definedName>
    <definedName name="____________________tab1" localSheetId="2">#REF!</definedName>
    <definedName name="____________________tab1">#REF!</definedName>
    <definedName name="____________________tab2" localSheetId="2">#REF!</definedName>
    <definedName name="____________________tab2">#REF!</definedName>
    <definedName name="____________________TIP1" localSheetId="2">#REF!</definedName>
    <definedName name="____________________TIP1">#REF!</definedName>
    <definedName name="____________________TIP2" localSheetId="2">#REF!</definedName>
    <definedName name="____________________TIP2">#REF!</definedName>
    <definedName name="____________________TIP3" localSheetId="2">#REF!</definedName>
    <definedName name="____________________TIP3">#REF!</definedName>
    <definedName name="___________________A65537" localSheetId="2">#REF!</definedName>
    <definedName name="___________________A65537">#REF!</definedName>
    <definedName name="___________________ABM10" localSheetId="2">#REF!</definedName>
    <definedName name="___________________ABM10">#REF!</definedName>
    <definedName name="___________________ABM40" localSheetId="2">#REF!</definedName>
    <definedName name="___________________ABM40">#REF!</definedName>
    <definedName name="___________________ABM6" localSheetId="2">#REF!</definedName>
    <definedName name="___________________ABM6">#REF!</definedName>
    <definedName name="___________________ACB10" localSheetId="2">#REF!</definedName>
    <definedName name="___________________ACB10">#REF!</definedName>
    <definedName name="___________________ACB20" localSheetId="2">#REF!</definedName>
    <definedName name="___________________ACB20">#REF!</definedName>
    <definedName name="___________________ACR10" localSheetId="2">#REF!</definedName>
    <definedName name="___________________ACR10">#REF!</definedName>
    <definedName name="___________________ACR20" localSheetId="2">#REF!</definedName>
    <definedName name="___________________ACR20">#REF!</definedName>
    <definedName name="___________________AGG6" localSheetId="2">#REF!</definedName>
    <definedName name="___________________AGG6">#REF!</definedName>
    <definedName name="___________________ash1" localSheetId="2">[13]ANAL!#REF!</definedName>
    <definedName name="___________________ash1">[13]ANAL!#REF!</definedName>
    <definedName name="___________________AWM10" localSheetId="2">#REF!</definedName>
    <definedName name="___________________AWM10">#REF!</definedName>
    <definedName name="___________________AWM40" localSheetId="2">#REF!</definedName>
    <definedName name="___________________AWM40">#REF!</definedName>
    <definedName name="___________________AWM6" localSheetId="2">#REF!</definedName>
    <definedName name="___________________AWM6">#REF!</definedName>
    <definedName name="___________________CAN112">13.42</definedName>
    <definedName name="___________________CAN113">12.98</definedName>
    <definedName name="___________________CAN117">12.7</definedName>
    <definedName name="___________________CAN118">13.27</definedName>
    <definedName name="___________________CAN120">11.72</definedName>
    <definedName name="___________________CAN210">10.38</definedName>
    <definedName name="___________________CAN211">10.58</definedName>
    <definedName name="___________________CAN213">10.56</definedName>
    <definedName name="___________________CAN215">10.22</definedName>
    <definedName name="___________________CAN216">9.61</definedName>
    <definedName name="___________________CAN217">10.47</definedName>
    <definedName name="___________________CAN219">10.91</definedName>
    <definedName name="___________________CAN220">11.09</definedName>
    <definedName name="___________________CAN221">11.25</definedName>
    <definedName name="___________________CAN222">10.17</definedName>
    <definedName name="___________________CAN223">9.89</definedName>
    <definedName name="___________________CAN230">10.79</definedName>
    <definedName name="___________________can421">40.2</definedName>
    <definedName name="___________________can422">41.57</definedName>
    <definedName name="___________________can423">43.9</definedName>
    <definedName name="___________________can424">41.19</definedName>
    <definedName name="___________________can425">42.81</definedName>
    <definedName name="___________________can426">40.77</definedName>
    <definedName name="___________________can427">40.92</definedName>
    <definedName name="___________________can428">39.29</definedName>
    <definedName name="___________________can429">45.19</definedName>
    <definedName name="___________________can430">40.73</definedName>
    <definedName name="___________________can431">42.52</definedName>
    <definedName name="___________________can432">42.53</definedName>
    <definedName name="___________________can433">43.69</definedName>
    <definedName name="___________________can434">40.43</definedName>
    <definedName name="___________________can435">43.3</definedName>
    <definedName name="___________________CAN458" localSheetId="2">[14]PROCTOR!#REF!</definedName>
    <definedName name="___________________CAN458">[14]PROCTOR!#REF!</definedName>
    <definedName name="___________________CAN486" localSheetId="2">[14]PROCTOR!#REF!</definedName>
    <definedName name="___________________CAN486">[14]PROCTOR!#REF!</definedName>
    <definedName name="___________________CAN487" localSheetId="2">[14]PROCTOR!#REF!</definedName>
    <definedName name="___________________CAN487">[14]PROCTOR!#REF!</definedName>
    <definedName name="___________________CAN488" localSheetId="2">[14]PROCTOR!#REF!</definedName>
    <definedName name="___________________CAN488">[14]PROCTOR!#REF!</definedName>
    <definedName name="___________________CAN489" localSheetId="2">[14]PROCTOR!#REF!</definedName>
    <definedName name="___________________CAN489">[14]PROCTOR!#REF!</definedName>
    <definedName name="___________________CAN490" localSheetId="2">[14]PROCTOR!#REF!</definedName>
    <definedName name="___________________CAN490">[14]PROCTOR!#REF!</definedName>
    <definedName name="___________________CAN491" localSheetId="2">[14]PROCTOR!#REF!</definedName>
    <definedName name="___________________CAN491">[14]PROCTOR!#REF!</definedName>
    <definedName name="___________________CAN492" localSheetId="2">[14]PROCTOR!#REF!</definedName>
    <definedName name="___________________CAN492">[14]PROCTOR!#REF!</definedName>
    <definedName name="___________________CAN493" localSheetId="2">[14]PROCTOR!#REF!</definedName>
    <definedName name="___________________CAN493">[14]PROCTOR!#REF!</definedName>
    <definedName name="___________________CAN494" localSheetId="2">[14]PROCTOR!#REF!</definedName>
    <definedName name="___________________CAN494">[14]PROCTOR!#REF!</definedName>
    <definedName name="___________________CAN495" localSheetId="2">[14]PROCTOR!#REF!</definedName>
    <definedName name="___________________CAN495">[14]PROCTOR!#REF!</definedName>
    <definedName name="___________________CAN496" localSheetId="2">[14]PROCTOR!#REF!</definedName>
    <definedName name="___________________CAN496">[14]PROCTOR!#REF!</definedName>
    <definedName name="___________________CAN497" localSheetId="2">[14]PROCTOR!#REF!</definedName>
    <definedName name="___________________CAN497">[14]PROCTOR!#REF!</definedName>
    <definedName name="___________________CAN498" localSheetId="2">[14]PROCTOR!#REF!</definedName>
    <definedName name="___________________CAN498">[14]PROCTOR!#REF!</definedName>
    <definedName name="___________________CAN499" localSheetId="2">[14]PROCTOR!#REF!</definedName>
    <definedName name="___________________CAN499">[14]PROCTOR!#REF!</definedName>
    <definedName name="___________________CAN500" localSheetId="2">[14]PROCTOR!#REF!</definedName>
    <definedName name="___________________CAN500">[14]PROCTOR!#REF!</definedName>
    <definedName name="___________________CDG100" localSheetId="2">#REF!</definedName>
    <definedName name="___________________CDG100">#REF!</definedName>
    <definedName name="___________________CDG250" localSheetId="2">#REF!</definedName>
    <definedName name="___________________CDG250">#REF!</definedName>
    <definedName name="___________________CDG50" localSheetId="2">#REF!</definedName>
    <definedName name="___________________CDG50">#REF!</definedName>
    <definedName name="___________________CDG500" localSheetId="2">#REF!</definedName>
    <definedName name="___________________CDG500">#REF!</definedName>
    <definedName name="___________________CEM53" localSheetId="2">#REF!</definedName>
    <definedName name="___________________CEM53">#REF!</definedName>
    <definedName name="___________________CRN3" localSheetId="2">#REF!</definedName>
    <definedName name="___________________CRN3">#REF!</definedName>
    <definedName name="___________________CRN35" localSheetId="2">#REF!</definedName>
    <definedName name="___________________CRN35">#REF!</definedName>
    <definedName name="___________________CRN80" localSheetId="2">#REF!</definedName>
    <definedName name="___________________CRN80">#REF!</definedName>
    <definedName name="___________________dec05" localSheetId="2" hidden="1">{"'Sheet1'!$A$4386:$N$4591"}</definedName>
    <definedName name="___________________dec05" hidden="1">{"'Sheet1'!$A$4386:$N$4591"}</definedName>
    <definedName name="___________________DOZ50" localSheetId="2">#REF!</definedName>
    <definedName name="___________________DOZ50">#REF!</definedName>
    <definedName name="___________________DOZ80" localSheetId="2">#REF!</definedName>
    <definedName name="___________________DOZ80">#REF!</definedName>
    <definedName name="___________________EXC20">'[10]Rate Analysis '!$E$50</definedName>
    <definedName name="___________________ExV200" localSheetId="2">#REF!</definedName>
    <definedName name="___________________ExV200">#REF!</definedName>
    <definedName name="___________________GEN100" localSheetId="2">#REF!</definedName>
    <definedName name="___________________GEN100">#REF!</definedName>
    <definedName name="___________________GEN250" localSheetId="2">#REF!</definedName>
    <definedName name="___________________GEN250">#REF!</definedName>
    <definedName name="___________________GEN325" localSheetId="2">#REF!</definedName>
    <definedName name="___________________GEN325">#REF!</definedName>
    <definedName name="___________________GEN380" localSheetId="2">#REF!</definedName>
    <definedName name="___________________GEN380">#REF!</definedName>
    <definedName name="___________________GSB1" localSheetId="2">#REF!</definedName>
    <definedName name="___________________GSB1">#REF!</definedName>
    <definedName name="___________________GSB2" localSheetId="2">#REF!</definedName>
    <definedName name="___________________GSB2">#REF!</definedName>
    <definedName name="___________________GSB3" localSheetId="2">#REF!</definedName>
    <definedName name="___________________GSB3">#REF!</definedName>
    <definedName name="___________________HMP1" localSheetId="2">#REF!</definedName>
    <definedName name="___________________HMP1">#REF!</definedName>
    <definedName name="___________________HMP2" localSheetId="2">#REF!</definedName>
    <definedName name="___________________HMP2">#REF!</definedName>
    <definedName name="___________________HMP3" localSheetId="2">#REF!</definedName>
    <definedName name="___________________HMP3">#REF!</definedName>
    <definedName name="___________________HMP4" localSheetId="2">#REF!</definedName>
    <definedName name="___________________HMP4">#REF!</definedName>
    <definedName name="___________________III7">"$C4.$#REF!$#REF!"</definedName>
    <definedName name="___________________lb1" localSheetId="2">#REF!</definedName>
    <definedName name="___________________lb1">#REF!</definedName>
    <definedName name="___________________lb2" localSheetId="2">#REF!</definedName>
    <definedName name="___________________lb2">#REF!</definedName>
    <definedName name="___________________mac2">200</definedName>
    <definedName name="___________________MIX10" localSheetId="2">#REF!</definedName>
    <definedName name="___________________MIX10">#REF!</definedName>
    <definedName name="___________________MIX15" localSheetId="2">#REF!</definedName>
    <definedName name="___________________MIX15">#REF!</definedName>
    <definedName name="___________________MIX15150" localSheetId="2">'[4]Mix Design'!#REF!</definedName>
    <definedName name="___________________MIX15150">'[4]Mix Design'!#REF!</definedName>
    <definedName name="___________________MIX1540">'[4]Mix Design'!$P$11</definedName>
    <definedName name="___________________MIX1580" localSheetId="2">'[4]Mix Design'!#REF!</definedName>
    <definedName name="___________________MIX1580">'[4]Mix Design'!#REF!</definedName>
    <definedName name="___________________MIX2">'[5]Mix Design'!$P$12</definedName>
    <definedName name="___________________MIX20" localSheetId="2">#REF!</definedName>
    <definedName name="___________________MIX20">#REF!</definedName>
    <definedName name="___________________MIX2020">'[4]Mix Design'!$P$12</definedName>
    <definedName name="___________________MIX2040">'[4]Mix Design'!$P$13</definedName>
    <definedName name="___________________MIX25" localSheetId="2">#REF!</definedName>
    <definedName name="___________________MIX25">#REF!</definedName>
    <definedName name="___________________MIX2540">'[4]Mix Design'!$P$15</definedName>
    <definedName name="___________________Mix255">'[6]Mix Design'!$P$13</definedName>
    <definedName name="___________________MIX30" localSheetId="2">#REF!</definedName>
    <definedName name="___________________MIX30">#REF!</definedName>
    <definedName name="___________________MIX35" localSheetId="2">#REF!</definedName>
    <definedName name="___________________MIX35">#REF!</definedName>
    <definedName name="___________________MIX40" localSheetId="2">#REF!</definedName>
    <definedName name="___________________MIX40">#REF!</definedName>
    <definedName name="___________________MIX45" localSheetId="2">'[4]Mix Design'!#REF!</definedName>
    <definedName name="___________________MIX45">'[4]Mix Design'!#REF!</definedName>
    <definedName name="___________________mm1" localSheetId="2">#REF!</definedName>
    <definedName name="___________________mm1">#REF!</definedName>
    <definedName name="___________________mm2" localSheetId="2">#REF!</definedName>
    <definedName name="___________________mm2">#REF!</definedName>
    <definedName name="___________________mm3" localSheetId="2">#REF!</definedName>
    <definedName name="___________________mm3">#REF!</definedName>
    <definedName name="___________________MUR5" localSheetId="2">#REF!</definedName>
    <definedName name="___________________MUR5">#REF!</definedName>
    <definedName name="___________________MUR8" localSheetId="2">#REF!</definedName>
    <definedName name="___________________MUR8">#REF!</definedName>
    <definedName name="___________________OPC43" localSheetId="2">#REF!</definedName>
    <definedName name="___________________OPC43">#REF!</definedName>
    <definedName name="___________________PPC53">'[12]Rate Analysis '!$E$19</definedName>
    <definedName name="___________________sh1">90</definedName>
    <definedName name="___________________sh2">120</definedName>
    <definedName name="___________________sh3">150</definedName>
    <definedName name="___________________sh4">180</definedName>
    <definedName name="___________________SLV10025" localSheetId="2">'[8]ANAL-PIPE LINE'!#REF!</definedName>
    <definedName name="___________________SLV10025">'[8]ANAL-PIPE LINE'!#REF!</definedName>
    <definedName name="___________________tab1" localSheetId="2">#REF!</definedName>
    <definedName name="___________________tab1">#REF!</definedName>
    <definedName name="___________________tab2" localSheetId="2">#REF!</definedName>
    <definedName name="___________________tab2">#REF!</definedName>
    <definedName name="___________________TIP1" localSheetId="2">#REF!</definedName>
    <definedName name="___________________TIP1">#REF!</definedName>
    <definedName name="___________________TIP2" localSheetId="2">#REF!</definedName>
    <definedName name="___________________TIP2">#REF!</definedName>
    <definedName name="___________________TIP3" localSheetId="2">#REF!</definedName>
    <definedName name="___________________TIP3">#REF!</definedName>
    <definedName name="__________________A65537" localSheetId="2">#REF!</definedName>
    <definedName name="__________________A65537">#REF!</definedName>
    <definedName name="__________________ABM10" localSheetId="2">#REF!</definedName>
    <definedName name="__________________ABM10">#REF!</definedName>
    <definedName name="__________________ABM40" localSheetId="2">#REF!</definedName>
    <definedName name="__________________ABM40">#REF!</definedName>
    <definedName name="__________________ABM6" localSheetId="2">#REF!</definedName>
    <definedName name="__________________ABM6">#REF!</definedName>
    <definedName name="__________________ACB10" localSheetId="2">#REF!</definedName>
    <definedName name="__________________ACB10">#REF!</definedName>
    <definedName name="__________________ACB20" localSheetId="2">#REF!</definedName>
    <definedName name="__________________ACB20">#REF!</definedName>
    <definedName name="__________________ACR10" localSheetId="2">#REF!</definedName>
    <definedName name="__________________ACR10">#REF!</definedName>
    <definedName name="__________________ACR20" localSheetId="2">#REF!</definedName>
    <definedName name="__________________ACR20">#REF!</definedName>
    <definedName name="__________________AGG10" localSheetId="2">#REF!</definedName>
    <definedName name="__________________AGG10">#REF!</definedName>
    <definedName name="__________________AGG6" localSheetId="2">#REF!</definedName>
    <definedName name="__________________AGG6">#REF!</definedName>
    <definedName name="__________________ARV8040">'[15]ANAL-PUMP HOUSE'!$I$55</definedName>
    <definedName name="__________________ash1" localSheetId="2">[16]ANAL!#REF!</definedName>
    <definedName name="__________________ash1">[16]ANAL!#REF!</definedName>
    <definedName name="__________________AWM10" localSheetId="2">#REF!</definedName>
    <definedName name="__________________AWM10">#REF!</definedName>
    <definedName name="__________________AWM40" localSheetId="2">#REF!</definedName>
    <definedName name="__________________AWM40">#REF!</definedName>
    <definedName name="__________________AWM6" localSheetId="2">#REF!</definedName>
    <definedName name="__________________AWM6">#REF!</definedName>
    <definedName name="__________________BTV300">'[15]ANAL-PUMP HOUSE'!$I$52</definedName>
    <definedName name="__________________CAN112">13.42</definedName>
    <definedName name="__________________CAN113">12.98</definedName>
    <definedName name="__________________CAN117">12.7</definedName>
    <definedName name="__________________CAN118">13.27</definedName>
    <definedName name="__________________CAN120">11.72</definedName>
    <definedName name="__________________CAN210">10.38</definedName>
    <definedName name="__________________CAN211">10.58</definedName>
    <definedName name="__________________CAN213">10.56</definedName>
    <definedName name="__________________CAN215">10.22</definedName>
    <definedName name="__________________CAN216">9.61</definedName>
    <definedName name="__________________CAN217">10.47</definedName>
    <definedName name="__________________CAN219">10.91</definedName>
    <definedName name="__________________CAN220">11.09</definedName>
    <definedName name="__________________CAN221">11.25</definedName>
    <definedName name="__________________CAN222">10.17</definedName>
    <definedName name="__________________CAN223">9.89</definedName>
    <definedName name="__________________CAN230">10.79</definedName>
    <definedName name="__________________can421">40.2</definedName>
    <definedName name="__________________can422">41.57</definedName>
    <definedName name="__________________can423">43.9</definedName>
    <definedName name="__________________can424">41.19</definedName>
    <definedName name="__________________can425">42.81</definedName>
    <definedName name="__________________can426">40.77</definedName>
    <definedName name="__________________can427">40.92</definedName>
    <definedName name="__________________can428">39.29</definedName>
    <definedName name="__________________can429">45.19</definedName>
    <definedName name="__________________can430">40.73</definedName>
    <definedName name="__________________can431">42.52</definedName>
    <definedName name="__________________can432">42.53</definedName>
    <definedName name="__________________can433">43.69</definedName>
    <definedName name="__________________can434">40.43</definedName>
    <definedName name="__________________can435">43.3</definedName>
    <definedName name="__________________CAN458" localSheetId="2">[17]PROCTOR!#REF!</definedName>
    <definedName name="__________________CAN458">[17]PROCTOR!#REF!</definedName>
    <definedName name="__________________CAN486" localSheetId="2">[17]PROCTOR!#REF!</definedName>
    <definedName name="__________________CAN486">[17]PROCTOR!#REF!</definedName>
    <definedName name="__________________CAN487" localSheetId="2">[17]PROCTOR!#REF!</definedName>
    <definedName name="__________________CAN487">[17]PROCTOR!#REF!</definedName>
    <definedName name="__________________CAN488" localSheetId="2">[17]PROCTOR!#REF!</definedName>
    <definedName name="__________________CAN488">[17]PROCTOR!#REF!</definedName>
    <definedName name="__________________CAN489" localSheetId="2">[17]PROCTOR!#REF!</definedName>
    <definedName name="__________________CAN489">[17]PROCTOR!#REF!</definedName>
    <definedName name="__________________CAN490" localSheetId="2">[17]PROCTOR!#REF!</definedName>
    <definedName name="__________________CAN490">[17]PROCTOR!#REF!</definedName>
    <definedName name="__________________CAN491" localSheetId="2">[17]PROCTOR!#REF!</definedName>
    <definedName name="__________________CAN491">[17]PROCTOR!#REF!</definedName>
    <definedName name="__________________CAN492" localSheetId="2">[17]PROCTOR!#REF!</definedName>
    <definedName name="__________________CAN492">[17]PROCTOR!#REF!</definedName>
    <definedName name="__________________CAN493" localSheetId="2">[17]PROCTOR!#REF!</definedName>
    <definedName name="__________________CAN493">[17]PROCTOR!#REF!</definedName>
    <definedName name="__________________CAN494" localSheetId="2">[17]PROCTOR!#REF!</definedName>
    <definedName name="__________________CAN494">[17]PROCTOR!#REF!</definedName>
    <definedName name="__________________CAN495" localSheetId="2">[17]PROCTOR!#REF!</definedName>
    <definedName name="__________________CAN495">[17]PROCTOR!#REF!</definedName>
    <definedName name="__________________CAN496" localSheetId="2">[17]PROCTOR!#REF!</definedName>
    <definedName name="__________________CAN496">[17]PROCTOR!#REF!</definedName>
    <definedName name="__________________CAN497" localSheetId="2">[17]PROCTOR!#REF!</definedName>
    <definedName name="__________________CAN497">[17]PROCTOR!#REF!</definedName>
    <definedName name="__________________CAN498" localSheetId="2">[17]PROCTOR!#REF!</definedName>
    <definedName name="__________________CAN498">[17]PROCTOR!#REF!</definedName>
    <definedName name="__________________CAN499" localSheetId="2">[17]PROCTOR!#REF!</definedName>
    <definedName name="__________________CAN499">[17]PROCTOR!#REF!</definedName>
    <definedName name="__________________CAN500" localSheetId="2">[17]PROCTOR!#REF!</definedName>
    <definedName name="__________________CAN500">[17]PROCTOR!#REF!</definedName>
    <definedName name="__________________CDG100" localSheetId="2">#REF!</definedName>
    <definedName name="__________________CDG100">#REF!</definedName>
    <definedName name="__________________CDG250" localSheetId="2">#REF!</definedName>
    <definedName name="__________________CDG250">#REF!</definedName>
    <definedName name="__________________CDG50" localSheetId="2">#REF!</definedName>
    <definedName name="__________________CDG50">#REF!</definedName>
    <definedName name="__________________CDG500" localSheetId="2">#REF!</definedName>
    <definedName name="__________________CDG500">#REF!</definedName>
    <definedName name="__________________CEM53" localSheetId="2">#REF!</definedName>
    <definedName name="__________________CEM53">#REF!</definedName>
    <definedName name="__________________CRN3" localSheetId="2">#REF!</definedName>
    <definedName name="__________________CRN3">#REF!</definedName>
    <definedName name="__________________CRN35" localSheetId="2">#REF!</definedName>
    <definedName name="__________________CRN35">#REF!</definedName>
    <definedName name="__________________CRN80" localSheetId="2">#REF!</definedName>
    <definedName name="__________________CRN80">#REF!</definedName>
    <definedName name="__________________dec05" localSheetId="2" hidden="1">{"'Sheet1'!$A$4386:$N$4591"}</definedName>
    <definedName name="__________________dec05" hidden="1">{"'Sheet1'!$A$4386:$N$4591"}</definedName>
    <definedName name="__________________DOZ50" localSheetId="2">#REF!</definedName>
    <definedName name="__________________DOZ50">#REF!</definedName>
    <definedName name="__________________DOZ80" localSheetId="2">#REF!</definedName>
    <definedName name="__________________DOZ80">#REF!</definedName>
    <definedName name="__________________EXC20">'[10]Rate Analysis '!$E$50</definedName>
    <definedName name="__________________ExV200" localSheetId="2">#REF!</definedName>
    <definedName name="__________________ExV200">#REF!</definedName>
    <definedName name="__________________GEN100" localSheetId="2">#REF!</definedName>
    <definedName name="__________________GEN100">#REF!</definedName>
    <definedName name="__________________GEN250" localSheetId="2">#REF!</definedName>
    <definedName name="__________________GEN250">#REF!</definedName>
    <definedName name="__________________GEN325" localSheetId="2">#REF!</definedName>
    <definedName name="__________________GEN325">#REF!</definedName>
    <definedName name="__________________GEN380" localSheetId="2">#REF!</definedName>
    <definedName name="__________________GEN380">#REF!</definedName>
    <definedName name="__________________GSB1" localSheetId="2">#REF!</definedName>
    <definedName name="__________________GSB1">#REF!</definedName>
    <definedName name="__________________GSB2" localSheetId="2">#REF!</definedName>
    <definedName name="__________________GSB2">#REF!</definedName>
    <definedName name="__________________GSB3" localSheetId="2">#REF!</definedName>
    <definedName name="__________________GSB3">#REF!</definedName>
    <definedName name="__________________HMP1" localSheetId="2">#REF!</definedName>
    <definedName name="__________________HMP1">#REF!</definedName>
    <definedName name="__________________HMP2" localSheetId="2">#REF!</definedName>
    <definedName name="__________________HMP2">#REF!</definedName>
    <definedName name="__________________HMP3" localSheetId="2">#REF!</definedName>
    <definedName name="__________________HMP3">#REF!</definedName>
    <definedName name="__________________HMP4" localSheetId="2">#REF!</definedName>
    <definedName name="__________________HMP4">#REF!</definedName>
    <definedName name="__________________HRC1">'[15]Pipe trench'!$V$23</definedName>
    <definedName name="__________________HRC2">'[15]Pipe trench'!$V$24</definedName>
    <definedName name="__________________HSE1">'[15]Pipe trench'!$V$11</definedName>
    <definedName name="__________________III7">"$C4.$#REF!$#REF!"</definedName>
    <definedName name="__________________lb1" localSheetId="2">#REF!</definedName>
    <definedName name="__________________lb1">#REF!</definedName>
    <definedName name="__________________lb2" localSheetId="2">#REF!</definedName>
    <definedName name="__________________lb2">#REF!</definedName>
    <definedName name="__________________mac2">200</definedName>
    <definedName name="__________________MIX10" localSheetId="2">#REF!</definedName>
    <definedName name="__________________MIX10">#REF!</definedName>
    <definedName name="__________________MIX15" localSheetId="2">#REF!</definedName>
    <definedName name="__________________MIX15">#REF!</definedName>
    <definedName name="__________________MIX15150" localSheetId="2">'[4]Mix Design'!#REF!</definedName>
    <definedName name="__________________MIX15150">'[4]Mix Design'!#REF!</definedName>
    <definedName name="__________________MIX1540">'[4]Mix Design'!$P$11</definedName>
    <definedName name="__________________MIX1580" localSheetId="2">'[4]Mix Design'!#REF!</definedName>
    <definedName name="__________________MIX1580">'[4]Mix Design'!#REF!</definedName>
    <definedName name="__________________MIX2">'[5]Mix Design'!$P$12</definedName>
    <definedName name="__________________MIX20" localSheetId="2">#REF!</definedName>
    <definedName name="__________________MIX20">#REF!</definedName>
    <definedName name="__________________MIX2020">'[4]Mix Design'!$P$12</definedName>
    <definedName name="__________________MIX2040">'[4]Mix Design'!$P$13</definedName>
    <definedName name="__________________MIX25" localSheetId="2">#REF!</definedName>
    <definedName name="__________________MIX25">#REF!</definedName>
    <definedName name="__________________MIX2540">'[4]Mix Design'!$P$15</definedName>
    <definedName name="__________________Mix255">'[6]Mix Design'!$P$13</definedName>
    <definedName name="__________________MIX30" localSheetId="2">#REF!</definedName>
    <definedName name="__________________MIX30">#REF!</definedName>
    <definedName name="__________________MIX35" localSheetId="2">#REF!</definedName>
    <definedName name="__________________MIX35">#REF!</definedName>
    <definedName name="__________________MIX40" localSheetId="2">#REF!</definedName>
    <definedName name="__________________MIX40">#REF!</definedName>
    <definedName name="__________________MIX45" localSheetId="2">'[4]Mix Design'!#REF!</definedName>
    <definedName name="__________________MIX45">'[4]Mix Design'!#REF!</definedName>
    <definedName name="__________________mm1" localSheetId="2">#REF!</definedName>
    <definedName name="__________________mm1">#REF!</definedName>
    <definedName name="__________________mm2" localSheetId="2">#REF!</definedName>
    <definedName name="__________________mm2">#REF!</definedName>
    <definedName name="__________________mm3" localSheetId="2">#REF!</definedName>
    <definedName name="__________________mm3">#REF!</definedName>
    <definedName name="__________________MUR5" localSheetId="2">#REF!</definedName>
    <definedName name="__________________MUR5">#REF!</definedName>
    <definedName name="__________________MUR8" localSheetId="2">#REF!</definedName>
    <definedName name="__________________MUR8">#REF!</definedName>
    <definedName name="__________________OPC43" localSheetId="2">#REF!</definedName>
    <definedName name="__________________OPC43">#REF!</definedName>
    <definedName name="__________________ORC1">'[15]Pipe trench'!$V$17</definedName>
    <definedName name="__________________ORC2">'[15]Pipe trench'!$V$18</definedName>
    <definedName name="__________________OSE1">'[15]Pipe trench'!$V$8</definedName>
    <definedName name="__________________PPC53">'[12]Rate Analysis '!$E$19</definedName>
    <definedName name="__________________sh1">90</definedName>
    <definedName name="__________________sh2">120</definedName>
    <definedName name="__________________sh3">150</definedName>
    <definedName name="__________________sh4">180</definedName>
    <definedName name="__________________SLV10025" localSheetId="2">'[8]ANAL-PIPE LINE'!#REF!</definedName>
    <definedName name="__________________SLV10025">'[8]ANAL-PIPE LINE'!#REF!</definedName>
    <definedName name="__________________SLV20025">'[15]ANAL-PUMP HOUSE'!$I$58</definedName>
    <definedName name="__________________SLV80010">'[15]ANAL-PUMP HOUSE'!$I$60</definedName>
    <definedName name="__________________tab1" localSheetId="2">#REF!</definedName>
    <definedName name="__________________tab1">#REF!</definedName>
    <definedName name="__________________tab2" localSheetId="2">#REF!</definedName>
    <definedName name="__________________tab2">#REF!</definedName>
    <definedName name="__________________TIP1" localSheetId="2">#REF!</definedName>
    <definedName name="__________________TIP1">#REF!</definedName>
    <definedName name="__________________TIP2" localSheetId="2">#REF!</definedName>
    <definedName name="__________________TIP2">#REF!</definedName>
    <definedName name="__________________TIP3" localSheetId="2">#REF!</definedName>
    <definedName name="__________________TIP3">#REF!</definedName>
    <definedName name="_________________A65537" localSheetId="2">#REF!</definedName>
    <definedName name="_________________A65537">#REF!</definedName>
    <definedName name="_________________ABM10" localSheetId="2">#REF!</definedName>
    <definedName name="_________________ABM10">#REF!</definedName>
    <definedName name="_________________ABM40" localSheetId="2">#REF!</definedName>
    <definedName name="_________________ABM40">#REF!</definedName>
    <definedName name="_________________ABM6" localSheetId="2">#REF!</definedName>
    <definedName name="_________________ABM6">#REF!</definedName>
    <definedName name="_________________ACB10" localSheetId="2">#REF!</definedName>
    <definedName name="_________________ACB10">#REF!</definedName>
    <definedName name="_________________ACB20" localSheetId="2">#REF!</definedName>
    <definedName name="_________________ACB20">#REF!</definedName>
    <definedName name="_________________ACR10" localSheetId="2">#REF!</definedName>
    <definedName name="_________________ACR10">#REF!</definedName>
    <definedName name="_________________ACR20" localSheetId="2">#REF!</definedName>
    <definedName name="_________________ACR20">#REF!</definedName>
    <definedName name="_________________AGG10" localSheetId="2">#REF!</definedName>
    <definedName name="_________________AGG10">#REF!</definedName>
    <definedName name="_________________AGG6" localSheetId="2">#REF!</definedName>
    <definedName name="_________________AGG6">#REF!</definedName>
    <definedName name="_________________ash1" localSheetId="2">[13]ANAL!#REF!</definedName>
    <definedName name="_________________ash1">[13]ANAL!#REF!</definedName>
    <definedName name="_________________AWM10" localSheetId="2">#REF!</definedName>
    <definedName name="_________________AWM10">#REF!</definedName>
    <definedName name="_________________AWM40" localSheetId="2">#REF!</definedName>
    <definedName name="_________________AWM40">#REF!</definedName>
    <definedName name="_________________AWM6" localSheetId="2">#REF!</definedName>
    <definedName name="_________________AWM6">#REF!</definedName>
    <definedName name="_________________CAN112">13.42</definedName>
    <definedName name="_________________CAN113">12.98</definedName>
    <definedName name="_________________CAN117">12.7</definedName>
    <definedName name="_________________CAN118">13.27</definedName>
    <definedName name="_________________CAN120">11.72</definedName>
    <definedName name="_________________CAN210">10.38</definedName>
    <definedName name="_________________CAN211">10.58</definedName>
    <definedName name="_________________CAN213">10.56</definedName>
    <definedName name="_________________CAN215">10.22</definedName>
    <definedName name="_________________CAN216">9.61</definedName>
    <definedName name="_________________CAN217">10.47</definedName>
    <definedName name="_________________CAN219">10.91</definedName>
    <definedName name="_________________CAN220">11.09</definedName>
    <definedName name="_________________CAN221">11.25</definedName>
    <definedName name="_________________CAN222">10.17</definedName>
    <definedName name="_________________CAN223">9.89</definedName>
    <definedName name="_________________CAN230">10.79</definedName>
    <definedName name="_________________can421">40.2</definedName>
    <definedName name="_________________can422">41.57</definedName>
    <definedName name="_________________can423">43.9</definedName>
    <definedName name="_________________can424">41.19</definedName>
    <definedName name="_________________can425">42.81</definedName>
    <definedName name="_________________can426">40.77</definedName>
    <definedName name="_________________can427">40.92</definedName>
    <definedName name="_________________can428">39.29</definedName>
    <definedName name="_________________can429">45.19</definedName>
    <definedName name="_________________can430">40.73</definedName>
    <definedName name="_________________can431">42.52</definedName>
    <definedName name="_________________can432">42.53</definedName>
    <definedName name="_________________can433">43.69</definedName>
    <definedName name="_________________can434">40.43</definedName>
    <definedName name="_________________can435">43.3</definedName>
    <definedName name="_________________CAN458" localSheetId="2">[14]PROCTOR!#REF!</definedName>
    <definedName name="_________________CAN458">[14]PROCTOR!#REF!</definedName>
    <definedName name="_________________CAN486" localSheetId="2">[14]PROCTOR!#REF!</definedName>
    <definedName name="_________________CAN486">[14]PROCTOR!#REF!</definedName>
    <definedName name="_________________CAN487" localSheetId="2">[14]PROCTOR!#REF!</definedName>
    <definedName name="_________________CAN487">[14]PROCTOR!#REF!</definedName>
    <definedName name="_________________CAN488" localSheetId="2">[14]PROCTOR!#REF!</definedName>
    <definedName name="_________________CAN488">[14]PROCTOR!#REF!</definedName>
    <definedName name="_________________CAN489" localSheetId="2">[14]PROCTOR!#REF!</definedName>
    <definedName name="_________________CAN489">[14]PROCTOR!#REF!</definedName>
    <definedName name="_________________CAN490" localSheetId="2">[14]PROCTOR!#REF!</definedName>
    <definedName name="_________________CAN490">[14]PROCTOR!#REF!</definedName>
    <definedName name="_________________CAN491" localSheetId="2">[14]PROCTOR!#REF!</definedName>
    <definedName name="_________________CAN491">[14]PROCTOR!#REF!</definedName>
    <definedName name="_________________CAN492" localSheetId="2">[14]PROCTOR!#REF!</definedName>
    <definedName name="_________________CAN492">[14]PROCTOR!#REF!</definedName>
    <definedName name="_________________CAN493" localSheetId="2">[14]PROCTOR!#REF!</definedName>
    <definedName name="_________________CAN493">[14]PROCTOR!#REF!</definedName>
    <definedName name="_________________CAN494" localSheetId="2">[14]PROCTOR!#REF!</definedName>
    <definedName name="_________________CAN494">[14]PROCTOR!#REF!</definedName>
    <definedName name="_________________CAN495" localSheetId="2">[14]PROCTOR!#REF!</definedName>
    <definedName name="_________________CAN495">[14]PROCTOR!#REF!</definedName>
    <definedName name="_________________CAN496" localSheetId="2">[14]PROCTOR!#REF!</definedName>
    <definedName name="_________________CAN496">[14]PROCTOR!#REF!</definedName>
    <definedName name="_________________CAN497" localSheetId="2">[14]PROCTOR!#REF!</definedName>
    <definedName name="_________________CAN497">[14]PROCTOR!#REF!</definedName>
    <definedName name="_________________CAN498" localSheetId="2">[14]PROCTOR!#REF!</definedName>
    <definedName name="_________________CAN498">[14]PROCTOR!#REF!</definedName>
    <definedName name="_________________CAN499" localSheetId="2">[14]PROCTOR!#REF!</definedName>
    <definedName name="_________________CAN499">[14]PROCTOR!#REF!</definedName>
    <definedName name="_________________CAN500" localSheetId="2">[14]PROCTOR!#REF!</definedName>
    <definedName name="_________________CAN500">[14]PROCTOR!#REF!</definedName>
    <definedName name="_________________CDG100" localSheetId="2">#REF!</definedName>
    <definedName name="_________________CDG100">#REF!</definedName>
    <definedName name="_________________CDG250" localSheetId="2">#REF!</definedName>
    <definedName name="_________________CDG250">#REF!</definedName>
    <definedName name="_________________CDG50" localSheetId="2">#REF!</definedName>
    <definedName name="_________________CDG50">#REF!</definedName>
    <definedName name="_________________CDG500" localSheetId="2">#REF!</definedName>
    <definedName name="_________________CDG500">#REF!</definedName>
    <definedName name="_________________CEM53" localSheetId="2">#REF!</definedName>
    <definedName name="_________________CEM53">#REF!</definedName>
    <definedName name="_________________CRN3" localSheetId="2">#REF!</definedName>
    <definedName name="_________________CRN3">#REF!</definedName>
    <definedName name="_________________CRN35" localSheetId="2">#REF!</definedName>
    <definedName name="_________________CRN35">#REF!</definedName>
    <definedName name="_________________CRN80" localSheetId="2">#REF!</definedName>
    <definedName name="_________________CRN80">#REF!</definedName>
    <definedName name="_________________dec05" localSheetId="2" hidden="1">{"'Sheet1'!$A$4386:$N$4591"}</definedName>
    <definedName name="_________________dec05" hidden="1">{"'Sheet1'!$A$4386:$N$4591"}</definedName>
    <definedName name="_________________DOZ50" localSheetId="2">#REF!</definedName>
    <definedName name="_________________DOZ50">#REF!</definedName>
    <definedName name="_________________DOZ80" localSheetId="2">#REF!</definedName>
    <definedName name="_________________DOZ80">#REF!</definedName>
    <definedName name="_________________EXC20">'[10]Rate Analysis '!$E$50</definedName>
    <definedName name="_________________ExV200" localSheetId="2">#REF!</definedName>
    <definedName name="_________________ExV200">#REF!</definedName>
    <definedName name="_________________GEN100" localSheetId="2">#REF!</definedName>
    <definedName name="_________________GEN100">#REF!</definedName>
    <definedName name="_________________GEN250" localSheetId="2">#REF!</definedName>
    <definedName name="_________________GEN250">#REF!</definedName>
    <definedName name="_________________GEN325" localSheetId="2">#REF!</definedName>
    <definedName name="_________________GEN325">#REF!</definedName>
    <definedName name="_________________GEN380" localSheetId="2">#REF!</definedName>
    <definedName name="_________________GEN380">#REF!</definedName>
    <definedName name="_________________GSB1" localSheetId="2">#REF!</definedName>
    <definedName name="_________________GSB1">#REF!</definedName>
    <definedName name="_________________GSB2" localSheetId="2">#REF!</definedName>
    <definedName name="_________________GSB2">#REF!</definedName>
    <definedName name="_________________GSB3" localSheetId="2">#REF!</definedName>
    <definedName name="_________________GSB3">#REF!</definedName>
    <definedName name="_________________HMP1" localSheetId="2">#REF!</definedName>
    <definedName name="_________________HMP1">#REF!</definedName>
    <definedName name="_________________HMP2" localSheetId="2">#REF!</definedName>
    <definedName name="_________________HMP2">#REF!</definedName>
    <definedName name="_________________HMP3" localSheetId="2">#REF!</definedName>
    <definedName name="_________________HMP3">#REF!</definedName>
    <definedName name="_________________HMP4" localSheetId="2">#REF!</definedName>
    <definedName name="_________________HMP4">#REF!</definedName>
    <definedName name="_________________III7">"$C4.$#REF!$#REF!"</definedName>
    <definedName name="_________________lb1" localSheetId="2">#REF!</definedName>
    <definedName name="_________________lb1">#REF!</definedName>
    <definedName name="_________________lb2" localSheetId="2">#REF!</definedName>
    <definedName name="_________________lb2">#REF!</definedName>
    <definedName name="_________________mac2">200</definedName>
    <definedName name="_________________MIX10" localSheetId="2">#REF!</definedName>
    <definedName name="_________________MIX10">#REF!</definedName>
    <definedName name="_________________MIX15" localSheetId="2">#REF!</definedName>
    <definedName name="_________________MIX15">#REF!</definedName>
    <definedName name="_________________MIX15150" localSheetId="2">'[4]Mix Design'!#REF!</definedName>
    <definedName name="_________________MIX15150">'[4]Mix Design'!#REF!</definedName>
    <definedName name="_________________MIX1540">'[4]Mix Design'!$P$11</definedName>
    <definedName name="_________________MIX1580" localSheetId="2">'[4]Mix Design'!#REF!</definedName>
    <definedName name="_________________MIX1580">'[4]Mix Design'!#REF!</definedName>
    <definedName name="_________________MIX2">'[5]Mix Design'!$P$12</definedName>
    <definedName name="_________________MIX20" localSheetId="2">#REF!</definedName>
    <definedName name="_________________MIX20">#REF!</definedName>
    <definedName name="_________________MIX2020">'[4]Mix Design'!$P$12</definedName>
    <definedName name="_________________MIX2040">'[4]Mix Design'!$P$13</definedName>
    <definedName name="_________________MIX25" localSheetId="2">#REF!</definedName>
    <definedName name="_________________MIX25">#REF!</definedName>
    <definedName name="_________________MIX2540">'[4]Mix Design'!$P$15</definedName>
    <definedName name="_________________Mix255">'[6]Mix Design'!$P$13</definedName>
    <definedName name="_________________MIX30" localSheetId="2">#REF!</definedName>
    <definedName name="_________________MIX30">#REF!</definedName>
    <definedName name="_________________MIX35" localSheetId="2">#REF!</definedName>
    <definedName name="_________________MIX35">#REF!</definedName>
    <definedName name="_________________MIX40" localSheetId="2">#REF!</definedName>
    <definedName name="_________________MIX40">#REF!</definedName>
    <definedName name="_________________MIX45" localSheetId="2">'[4]Mix Design'!#REF!</definedName>
    <definedName name="_________________MIX45">'[4]Mix Design'!#REF!</definedName>
    <definedName name="_________________mm1" localSheetId="2">#REF!</definedName>
    <definedName name="_________________mm1">#REF!</definedName>
    <definedName name="_________________mm2" localSheetId="2">#REF!</definedName>
    <definedName name="_________________mm2">#REF!</definedName>
    <definedName name="_________________mm3" localSheetId="2">#REF!</definedName>
    <definedName name="_________________mm3">#REF!</definedName>
    <definedName name="_________________MUR5" localSheetId="2">#REF!</definedName>
    <definedName name="_________________MUR5">#REF!</definedName>
    <definedName name="_________________MUR8" localSheetId="2">#REF!</definedName>
    <definedName name="_________________MUR8">#REF!</definedName>
    <definedName name="_________________OPC43" localSheetId="2">#REF!</definedName>
    <definedName name="_________________OPC43">#REF!</definedName>
    <definedName name="_________________PPC53">'[12]Rate Analysis '!$E$19</definedName>
    <definedName name="_________________sh1">90</definedName>
    <definedName name="_________________sh2">120</definedName>
    <definedName name="_________________sh3">150</definedName>
    <definedName name="_________________sh4">180</definedName>
    <definedName name="_________________SLV10025" localSheetId="2">'[18]ANAL-PIPE LINE'!#REF!</definedName>
    <definedName name="_________________SLV10025">'[18]ANAL-PIPE LINE'!#REF!</definedName>
    <definedName name="_________________tab1" localSheetId="2">#REF!</definedName>
    <definedName name="_________________tab1">#REF!</definedName>
    <definedName name="_________________tab2" localSheetId="2">#REF!</definedName>
    <definedName name="_________________tab2">#REF!</definedName>
    <definedName name="_________________TIP1" localSheetId="2">#REF!</definedName>
    <definedName name="_________________TIP1">#REF!</definedName>
    <definedName name="_________________TIP2" localSheetId="2">#REF!</definedName>
    <definedName name="_________________TIP2">#REF!</definedName>
    <definedName name="_________________TIP3" localSheetId="2">#REF!</definedName>
    <definedName name="_________________TIP3">#REF!</definedName>
    <definedName name="________________A65537" localSheetId="2">#REF!</definedName>
    <definedName name="________________A65537">#REF!</definedName>
    <definedName name="________________ABM10" localSheetId="2">#REF!</definedName>
    <definedName name="________________ABM10">#REF!</definedName>
    <definedName name="________________ABM40" localSheetId="2">#REF!</definedName>
    <definedName name="________________ABM40">#REF!</definedName>
    <definedName name="________________ABM6" localSheetId="2">#REF!</definedName>
    <definedName name="________________ABM6">#REF!</definedName>
    <definedName name="________________ACB10" localSheetId="2">#REF!</definedName>
    <definedName name="________________ACB10">#REF!</definedName>
    <definedName name="________________ACB20" localSheetId="2">#REF!</definedName>
    <definedName name="________________ACB20">#REF!</definedName>
    <definedName name="________________ACR10" localSheetId="2">#REF!</definedName>
    <definedName name="________________ACR10">#REF!</definedName>
    <definedName name="________________ACR20" localSheetId="2">#REF!</definedName>
    <definedName name="________________ACR20">#REF!</definedName>
    <definedName name="________________AGG10" localSheetId="2">#REF!</definedName>
    <definedName name="________________AGG10">#REF!</definedName>
    <definedName name="________________AGG6" localSheetId="2">#REF!</definedName>
    <definedName name="________________AGG6">#REF!</definedName>
    <definedName name="________________ash1" localSheetId="2">[13]ANAL!#REF!</definedName>
    <definedName name="________________ash1">[13]ANAL!#REF!</definedName>
    <definedName name="________________AWM10" localSheetId="2">#REF!</definedName>
    <definedName name="________________AWM10">#REF!</definedName>
    <definedName name="________________AWM40" localSheetId="2">#REF!</definedName>
    <definedName name="________________AWM40">#REF!</definedName>
    <definedName name="________________AWM6" localSheetId="2">#REF!</definedName>
    <definedName name="________________AWM6">#REF!</definedName>
    <definedName name="________________CAN112">13.42</definedName>
    <definedName name="________________CAN113">12.98</definedName>
    <definedName name="________________CAN117">12.7</definedName>
    <definedName name="________________CAN118">13.27</definedName>
    <definedName name="________________CAN120">11.72</definedName>
    <definedName name="________________CAN210">10.38</definedName>
    <definedName name="________________CAN211">10.58</definedName>
    <definedName name="________________CAN213">10.56</definedName>
    <definedName name="________________CAN215">10.22</definedName>
    <definedName name="________________CAN216">9.61</definedName>
    <definedName name="________________CAN217">10.47</definedName>
    <definedName name="________________CAN219">10.91</definedName>
    <definedName name="________________CAN220">11.09</definedName>
    <definedName name="________________CAN221">11.25</definedName>
    <definedName name="________________CAN222">10.17</definedName>
    <definedName name="________________CAN223">9.89</definedName>
    <definedName name="________________CAN230">10.79</definedName>
    <definedName name="________________can421">40.2</definedName>
    <definedName name="________________can422">41.57</definedName>
    <definedName name="________________can423">43.9</definedName>
    <definedName name="________________can424">41.19</definedName>
    <definedName name="________________can425">42.81</definedName>
    <definedName name="________________can426">40.77</definedName>
    <definedName name="________________can427">40.92</definedName>
    <definedName name="________________can428">39.29</definedName>
    <definedName name="________________can429">45.19</definedName>
    <definedName name="________________can430">40.73</definedName>
    <definedName name="________________can431">42.52</definedName>
    <definedName name="________________can432">42.53</definedName>
    <definedName name="________________can433">43.69</definedName>
    <definedName name="________________can434">40.43</definedName>
    <definedName name="________________can435">43.3</definedName>
    <definedName name="________________CAN458" localSheetId="2">[14]PROCTOR!#REF!</definedName>
    <definedName name="________________CAN458">[14]PROCTOR!#REF!</definedName>
    <definedName name="________________CAN486" localSheetId="2">[14]PROCTOR!#REF!</definedName>
    <definedName name="________________CAN486">[14]PROCTOR!#REF!</definedName>
    <definedName name="________________CAN487" localSheetId="2">[14]PROCTOR!#REF!</definedName>
    <definedName name="________________CAN487">[14]PROCTOR!#REF!</definedName>
    <definedName name="________________CAN488" localSheetId="2">[14]PROCTOR!#REF!</definedName>
    <definedName name="________________CAN488">[14]PROCTOR!#REF!</definedName>
    <definedName name="________________CAN489" localSheetId="2">[14]PROCTOR!#REF!</definedName>
    <definedName name="________________CAN489">[14]PROCTOR!#REF!</definedName>
    <definedName name="________________CAN490" localSheetId="2">[14]PROCTOR!#REF!</definedName>
    <definedName name="________________CAN490">[14]PROCTOR!#REF!</definedName>
    <definedName name="________________CAN491" localSheetId="2">[14]PROCTOR!#REF!</definedName>
    <definedName name="________________CAN491">[14]PROCTOR!#REF!</definedName>
    <definedName name="________________CAN492" localSheetId="2">[14]PROCTOR!#REF!</definedName>
    <definedName name="________________CAN492">[14]PROCTOR!#REF!</definedName>
    <definedName name="________________CAN493" localSheetId="2">[14]PROCTOR!#REF!</definedName>
    <definedName name="________________CAN493">[14]PROCTOR!#REF!</definedName>
    <definedName name="________________CAN494" localSheetId="2">[14]PROCTOR!#REF!</definedName>
    <definedName name="________________CAN494">[14]PROCTOR!#REF!</definedName>
    <definedName name="________________CAN495" localSheetId="2">[14]PROCTOR!#REF!</definedName>
    <definedName name="________________CAN495">[14]PROCTOR!#REF!</definedName>
    <definedName name="________________CAN496" localSheetId="2">[14]PROCTOR!#REF!</definedName>
    <definedName name="________________CAN496">[14]PROCTOR!#REF!</definedName>
    <definedName name="________________CAN497" localSheetId="2">[14]PROCTOR!#REF!</definedName>
    <definedName name="________________CAN497">[14]PROCTOR!#REF!</definedName>
    <definedName name="________________CAN498" localSheetId="2">[14]PROCTOR!#REF!</definedName>
    <definedName name="________________CAN498">[14]PROCTOR!#REF!</definedName>
    <definedName name="________________CAN499" localSheetId="2">[14]PROCTOR!#REF!</definedName>
    <definedName name="________________CAN499">[14]PROCTOR!#REF!</definedName>
    <definedName name="________________CAN500" localSheetId="2">[14]PROCTOR!#REF!</definedName>
    <definedName name="________________CAN500">[14]PROCTOR!#REF!</definedName>
    <definedName name="________________CDG100" localSheetId="2">#REF!</definedName>
    <definedName name="________________CDG100">#REF!</definedName>
    <definedName name="________________CDG250" localSheetId="2">#REF!</definedName>
    <definedName name="________________CDG250">#REF!</definedName>
    <definedName name="________________CDG50" localSheetId="2">#REF!</definedName>
    <definedName name="________________CDG50">#REF!</definedName>
    <definedName name="________________CDG500" localSheetId="2">#REF!</definedName>
    <definedName name="________________CDG500">#REF!</definedName>
    <definedName name="________________CEM53" localSheetId="2">#REF!</definedName>
    <definedName name="________________CEM53">#REF!</definedName>
    <definedName name="________________CRN3" localSheetId="2">#REF!</definedName>
    <definedName name="________________CRN3">#REF!</definedName>
    <definedName name="________________CRN35" localSheetId="2">#REF!</definedName>
    <definedName name="________________CRN35">#REF!</definedName>
    <definedName name="________________CRN80" localSheetId="2">#REF!</definedName>
    <definedName name="________________CRN80">#REF!</definedName>
    <definedName name="________________dec05" localSheetId="2" hidden="1">{"'Sheet1'!$A$4386:$N$4591"}</definedName>
    <definedName name="________________dec05" hidden="1">{"'Sheet1'!$A$4386:$N$4591"}</definedName>
    <definedName name="________________DOZ50" localSheetId="2">#REF!</definedName>
    <definedName name="________________DOZ50">#REF!</definedName>
    <definedName name="________________DOZ80" localSheetId="2">#REF!</definedName>
    <definedName name="________________DOZ80">#REF!</definedName>
    <definedName name="________________EXC20">'[10]Rate Analysis '!$E$50</definedName>
    <definedName name="________________ExV200" localSheetId="2">#REF!</definedName>
    <definedName name="________________ExV200">#REF!</definedName>
    <definedName name="________________GEN100" localSheetId="2">#REF!</definedName>
    <definedName name="________________GEN100">#REF!</definedName>
    <definedName name="________________GEN250" localSheetId="2">#REF!</definedName>
    <definedName name="________________GEN250">#REF!</definedName>
    <definedName name="________________GEN325" localSheetId="2">#REF!</definedName>
    <definedName name="________________GEN325">#REF!</definedName>
    <definedName name="________________GEN380" localSheetId="2">#REF!</definedName>
    <definedName name="________________GEN380">#REF!</definedName>
    <definedName name="________________GSB1" localSheetId="2">#REF!</definedName>
    <definedName name="________________GSB1">#REF!</definedName>
    <definedName name="________________GSB2" localSheetId="2">#REF!</definedName>
    <definedName name="________________GSB2">#REF!</definedName>
    <definedName name="________________GSB3" localSheetId="2">#REF!</definedName>
    <definedName name="________________GSB3">#REF!</definedName>
    <definedName name="________________HMP1" localSheetId="2">#REF!</definedName>
    <definedName name="________________HMP1">#REF!</definedName>
    <definedName name="________________HMP2" localSheetId="2">#REF!</definedName>
    <definedName name="________________HMP2">#REF!</definedName>
    <definedName name="________________HMP3" localSheetId="2">#REF!</definedName>
    <definedName name="________________HMP3">#REF!</definedName>
    <definedName name="________________HMP4" localSheetId="2">#REF!</definedName>
    <definedName name="________________HMP4">#REF!</definedName>
    <definedName name="________________lb1" localSheetId="2">#REF!</definedName>
    <definedName name="________________lb1">#REF!</definedName>
    <definedName name="________________lb2" localSheetId="2">#REF!</definedName>
    <definedName name="________________lb2">#REF!</definedName>
    <definedName name="________________mac2">200</definedName>
    <definedName name="________________MIX10" localSheetId="2">#REF!</definedName>
    <definedName name="________________MIX10">#REF!</definedName>
    <definedName name="________________MIX15" localSheetId="2">#REF!</definedName>
    <definedName name="________________MIX15">#REF!</definedName>
    <definedName name="________________MIX15150" localSheetId="2">'[4]Mix Design'!#REF!</definedName>
    <definedName name="________________MIX15150">'[4]Mix Design'!#REF!</definedName>
    <definedName name="________________MIX1540">'[4]Mix Design'!$P$11</definedName>
    <definedName name="________________MIX1580" localSheetId="2">'[4]Mix Design'!#REF!</definedName>
    <definedName name="________________MIX1580">'[4]Mix Design'!#REF!</definedName>
    <definedName name="________________MIX2">'[5]Mix Design'!$P$12</definedName>
    <definedName name="________________MIX20" localSheetId="2">#REF!</definedName>
    <definedName name="________________MIX20">#REF!</definedName>
    <definedName name="________________MIX2020">'[4]Mix Design'!$P$12</definedName>
    <definedName name="________________MIX2040">'[4]Mix Design'!$P$13</definedName>
    <definedName name="________________MIX25" localSheetId="2">#REF!</definedName>
    <definedName name="________________MIX25">#REF!</definedName>
    <definedName name="________________MIX2540">'[4]Mix Design'!$P$15</definedName>
    <definedName name="________________Mix255">'[6]Mix Design'!$P$13</definedName>
    <definedName name="________________MIX30" localSheetId="2">#REF!</definedName>
    <definedName name="________________MIX30">#REF!</definedName>
    <definedName name="________________MIX35" localSheetId="2">#REF!</definedName>
    <definedName name="________________MIX35">#REF!</definedName>
    <definedName name="________________MIX40" localSheetId="2">#REF!</definedName>
    <definedName name="________________MIX40">#REF!</definedName>
    <definedName name="________________MIX45" localSheetId="2">'[4]Mix Design'!#REF!</definedName>
    <definedName name="________________MIX45">'[4]Mix Design'!#REF!</definedName>
    <definedName name="________________mm1" localSheetId="2">#REF!</definedName>
    <definedName name="________________mm1">#REF!</definedName>
    <definedName name="________________mm2" localSheetId="2">#REF!</definedName>
    <definedName name="________________mm2">#REF!</definedName>
    <definedName name="________________mm3" localSheetId="2">#REF!</definedName>
    <definedName name="________________mm3">#REF!</definedName>
    <definedName name="________________MUR5" localSheetId="2">#REF!</definedName>
    <definedName name="________________MUR5">#REF!</definedName>
    <definedName name="________________MUR8" localSheetId="2">#REF!</definedName>
    <definedName name="________________MUR8">#REF!</definedName>
    <definedName name="________________OPC43" localSheetId="2">#REF!</definedName>
    <definedName name="________________OPC43">#REF!</definedName>
    <definedName name="________________PPC53">'[12]Rate Analysis '!$E$19</definedName>
    <definedName name="________________sh1">90</definedName>
    <definedName name="________________sh2">120</definedName>
    <definedName name="________________sh3">150</definedName>
    <definedName name="________________sh4">180</definedName>
    <definedName name="________________SLV10025" localSheetId="2">'[8]ANAL-PIPE LINE'!#REF!</definedName>
    <definedName name="________________SLV10025">'[8]ANAL-PIPE LINE'!#REF!</definedName>
    <definedName name="________________tab1" localSheetId="2">#REF!</definedName>
    <definedName name="________________tab1">#REF!</definedName>
    <definedName name="________________tab2" localSheetId="2">#REF!</definedName>
    <definedName name="________________tab2">#REF!</definedName>
    <definedName name="________________TIP1" localSheetId="2">#REF!</definedName>
    <definedName name="________________TIP1">#REF!</definedName>
    <definedName name="________________TIP2" localSheetId="2">#REF!</definedName>
    <definedName name="________________TIP2">#REF!</definedName>
    <definedName name="________________TIP3" localSheetId="2">#REF!</definedName>
    <definedName name="________________TIP3">#REF!</definedName>
    <definedName name="_______________A65537" localSheetId="2">#REF!</definedName>
    <definedName name="_______________A65537">#REF!</definedName>
    <definedName name="_______________ABM10" localSheetId="2">#REF!</definedName>
    <definedName name="_______________ABM10">#REF!</definedName>
    <definedName name="_______________ABM40" localSheetId="2">#REF!</definedName>
    <definedName name="_______________ABM40">#REF!</definedName>
    <definedName name="_______________ABM6" localSheetId="2">#REF!</definedName>
    <definedName name="_______________ABM6">#REF!</definedName>
    <definedName name="_______________ACB10" localSheetId="2">#REF!</definedName>
    <definedName name="_______________ACB10">#REF!</definedName>
    <definedName name="_______________ACB20" localSheetId="2">#REF!</definedName>
    <definedName name="_______________ACB20">#REF!</definedName>
    <definedName name="_______________ACR10" localSheetId="2">#REF!</definedName>
    <definedName name="_______________ACR10">#REF!</definedName>
    <definedName name="_______________ACR20" localSheetId="2">#REF!</definedName>
    <definedName name="_______________ACR20">#REF!</definedName>
    <definedName name="_______________AGG10" localSheetId="2">#REF!</definedName>
    <definedName name="_______________AGG10">#REF!</definedName>
    <definedName name="_______________AGG6" localSheetId="2">#REF!</definedName>
    <definedName name="_______________AGG6">#REF!</definedName>
    <definedName name="_______________ash1" localSheetId="2">[13]ANAL!#REF!</definedName>
    <definedName name="_______________ash1">[13]ANAL!#REF!</definedName>
    <definedName name="_______________AWM10" localSheetId="2">#REF!</definedName>
    <definedName name="_______________AWM10">#REF!</definedName>
    <definedName name="_______________AWM40" localSheetId="2">#REF!</definedName>
    <definedName name="_______________AWM40">#REF!</definedName>
    <definedName name="_______________AWM6" localSheetId="2">#REF!</definedName>
    <definedName name="_______________AWM6">#REF!</definedName>
    <definedName name="_______________CAN112">13.42</definedName>
    <definedName name="_______________CAN113">12.98</definedName>
    <definedName name="_______________CAN117">12.7</definedName>
    <definedName name="_______________CAN118">13.27</definedName>
    <definedName name="_______________CAN120">11.72</definedName>
    <definedName name="_______________CAN210">10.38</definedName>
    <definedName name="_______________CAN211">10.58</definedName>
    <definedName name="_______________CAN213">10.56</definedName>
    <definedName name="_______________CAN215">10.22</definedName>
    <definedName name="_______________CAN216">9.61</definedName>
    <definedName name="_______________CAN217">10.47</definedName>
    <definedName name="_______________CAN219">10.91</definedName>
    <definedName name="_______________CAN220">11.09</definedName>
    <definedName name="_______________CAN221">11.25</definedName>
    <definedName name="_______________CAN222">10.17</definedName>
    <definedName name="_______________CAN223">9.89</definedName>
    <definedName name="_______________CAN230">10.79</definedName>
    <definedName name="_______________can421">40.2</definedName>
    <definedName name="_______________can422">41.57</definedName>
    <definedName name="_______________can423">43.9</definedName>
    <definedName name="_______________can424">41.19</definedName>
    <definedName name="_______________can425">42.81</definedName>
    <definedName name="_______________can426">40.77</definedName>
    <definedName name="_______________can427">40.92</definedName>
    <definedName name="_______________can428">39.29</definedName>
    <definedName name="_______________can429">45.19</definedName>
    <definedName name="_______________can430">40.73</definedName>
    <definedName name="_______________can431">42.52</definedName>
    <definedName name="_______________can432">42.53</definedName>
    <definedName name="_______________can433">43.69</definedName>
    <definedName name="_______________can434">40.43</definedName>
    <definedName name="_______________can435">43.3</definedName>
    <definedName name="_______________CAN458" localSheetId="2">[19]PROCTOR!#REF!</definedName>
    <definedName name="_______________CAN458">[19]PROCTOR!#REF!</definedName>
    <definedName name="_______________CAN486" localSheetId="2">[19]PROCTOR!#REF!</definedName>
    <definedName name="_______________CAN486">[19]PROCTOR!#REF!</definedName>
    <definedName name="_______________CAN487" localSheetId="2">[19]PROCTOR!#REF!</definedName>
    <definedName name="_______________CAN487">[19]PROCTOR!#REF!</definedName>
    <definedName name="_______________CAN488" localSheetId="2">[19]PROCTOR!#REF!</definedName>
    <definedName name="_______________CAN488">[19]PROCTOR!#REF!</definedName>
    <definedName name="_______________CAN489" localSheetId="2">[19]PROCTOR!#REF!</definedName>
    <definedName name="_______________CAN489">[19]PROCTOR!#REF!</definedName>
    <definedName name="_______________CAN490" localSheetId="2">[19]PROCTOR!#REF!</definedName>
    <definedName name="_______________CAN490">[19]PROCTOR!#REF!</definedName>
    <definedName name="_______________CAN491" localSheetId="2">[19]PROCTOR!#REF!</definedName>
    <definedName name="_______________CAN491">[19]PROCTOR!#REF!</definedName>
    <definedName name="_______________CAN492" localSheetId="2">[19]PROCTOR!#REF!</definedName>
    <definedName name="_______________CAN492">[19]PROCTOR!#REF!</definedName>
    <definedName name="_______________CAN493" localSheetId="2">[19]PROCTOR!#REF!</definedName>
    <definedName name="_______________CAN493">[19]PROCTOR!#REF!</definedName>
    <definedName name="_______________CAN494" localSheetId="2">[19]PROCTOR!#REF!</definedName>
    <definedName name="_______________CAN494">[19]PROCTOR!#REF!</definedName>
    <definedName name="_______________CAN495" localSheetId="2">[19]PROCTOR!#REF!</definedName>
    <definedName name="_______________CAN495">[19]PROCTOR!#REF!</definedName>
    <definedName name="_______________CAN496" localSheetId="2">[19]PROCTOR!#REF!</definedName>
    <definedName name="_______________CAN496">[19]PROCTOR!#REF!</definedName>
    <definedName name="_______________CAN497" localSheetId="2">[19]PROCTOR!#REF!</definedName>
    <definedName name="_______________CAN497">[19]PROCTOR!#REF!</definedName>
    <definedName name="_______________CAN498" localSheetId="2">[19]PROCTOR!#REF!</definedName>
    <definedName name="_______________CAN498">[19]PROCTOR!#REF!</definedName>
    <definedName name="_______________CAN499" localSheetId="2">[19]PROCTOR!#REF!</definedName>
    <definedName name="_______________CAN499">[19]PROCTOR!#REF!</definedName>
    <definedName name="_______________CAN500" localSheetId="2">[19]PROCTOR!#REF!</definedName>
    <definedName name="_______________CAN500">[19]PROCTOR!#REF!</definedName>
    <definedName name="_______________CDG100" localSheetId="2">#REF!</definedName>
    <definedName name="_______________CDG100">#REF!</definedName>
    <definedName name="_______________CDG250" localSheetId="2">#REF!</definedName>
    <definedName name="_______________CDG250">#REF!</definedName>
    <definedName name="_______________CDG50" localSheetId="2">#REF!</definedName>
    <definedName name="_______________CDG50">#REF!</definedName>
    <definedName name="_______________CDG500" localSheetId="2">#REF!</definedName>
    <definedName name="_______________CDG500">#REF!</definedName>
    <definedName name="_______________CEM53" localSheetId="2">#REF!</definedName>
    <definedName name="_______________CEM53">#REF!</definedName>
    <definedName name="_______________CRN3" localSheetId="2">#REF!</definedName>
    <definedName name="_______________CRN3">#REF!</definedName>
    <definedName name="_______________CRN35" localSheetId="2">#REF!</definedName>
    <definedName name="_______________CRN35">#REF!</definedName>
    <definedName name="_______________CRN80" localSheetId="2">#REF!</definedName>
    <definedName name="_______________CRN80">#REF!</definedName>
    <definedName name="_______________dec05" localSheetId="2" hidden="1">{"'Sheet1'!$A$4386:$N$4591"}</definedName>
    <definedName name="_______________dec05" hidden="1">{"'Sheet1'!$A$4386:$N$4591"}</definedName>
    <definedName name="_______________DOZ50" localSheetId="2">#REF!</definedName>
    <definedName name="_______________DOZ50">#REF!</definedName>
    <definedName name="_______________DOZ80" localSheetId="2">#REF!</definedName>
    <definedName name="_______________DOZ80">#REF!</definedName>
    <definedName name="_______________EXC20">'[10]Rate Analysis '!$E$50</definedName>
    <definedName name="_______________ExV200" localSheetId="2">#REF!</definedName>
    <definedName name="_______________ExV200">#REF!</definedName>
    <definedName name="_______________GEN100" localSheetId="2">#REF!</definedName>
    <definedName name="_______________GEN100">#REF!</definedName>
    <definedName name="_______________GEN250" localSheetId="2">#REF!</definedName>
    <definedName name="_______________GEN250">#REF!</definedName>
    <definedName name="_______________GEN325" localSheetId="2">#REF!</definedName>
    <definedName name="_______________GEN325">#REF!</definedName>
    <definedName name="_______________GEN380" localSheetId="2">#REF!</definedName>
    <definedName name="_______________GEN380">#REF!</definedName>
    <definedName name="_______________GSB1" localSheetId="2">#REF!</definedName>
    <definedName name="_______________GSB1">#REF!</definedName>
    <definedName name="_______________GSB2" localSheetId="2">#REF!</definedName>
    <definedName name="_______________GSB2">#REF!</definedName>
    <definedName name="_______________GSB3" localSheetId="2">#REF!</definedName>
    <definedName name="_______________GSB3">#REF!</definedName>
    <definedName name="_______________HMP1" localSheetId="2">#REF!</definedName>
    <definedName name="_______________HMP1">#REF!</definedName>
    <definedName name="_______________HMP2" localSheetId="2">#REF!</definedName>
    <definedName name="_______________HMP2">#REF!</definedName>
    <definedName name="_______________HMP3" localSheetId="2">#REF!</definedName>
    <definedName name="_______________HMP3">#REF!</definedName>
    <definedName name="_______________HMP4" localSheetId="2">#REF!</definedName>
    <definedName name="_______________HMP4">#REF!</definedName>
    <definedName name="_______________lb1" localSheetId="2">#REF!</definedName>
    <definedName name="_______________lb1">#REF!</definedName>
    <definedName name="_______________lb2" localSheetId="2">#REF!</definedName>
    <definedName name="_______________lb2">#REF!</definedName>
    <definedName name="_______________mac2">200</definedName>
    <definedName name="_______________MIX10" localSheetId="2">#REF!</definedName>
    <definedName name="_______________MIX10">#REF!</definedName>
    <definedName name="_______________MIX15" localSheetId="2">#REF!</definedName>
    <definedName name="_______________MIX15">#REF!</definedName>
    <definedName name="_______________MIX15150" localSheetId="2">'[4]Mix Design'!#REF!</definedName>
    <definedName name="_______________MIX15150">'[4]Mix Design'!#REF!</definedName>
    <definedName name="_______________MIX1540">'[4]Mix Design'!$P$11</definedName>
    <definedName name="_______________MIX1580" localSheetId="2">'[4]Mix Design'!#REF!</definedName>
    <definedName name="_______________MIX1580">'[4]Mix Design'!#REF!</definedName>
    <definedName name="_______________MIX2">'[5]Mix Design'!$P$12</definedName>
    <definedName name="_______________MIX20" localSheetId="2">#REF!</definedName>
    <definedName name="_______________MIX20">#REF!</definedName>
    <definedName name="_______________MIX2020">'[4]Mix Design'!$P$12</definedName>
    <definedName name="_______________MIX2040">'[4]Mix Design'!$P$13</definedName>
    <definedName name="_______________MIX25" localSheetId="2">#REF!</definedName>
    <definedName name="_______________MIX25">#REF!</definedName>
    <definedName name="_______________MIX2540">'[4]Mix Design'!$P$15</definedName>
    <definedName name="_______________Mix255">'[6]Mix Design'!$P$13</definedName>
    <definedName name="_______________MIX30" localSheetId="2">#REF!</definedName>
    <definedName name="_______________MIX30">#REF!</definedName>
    <definedName name="_______________MIX35" localSheetId="2">#REF!</definedName>
    <definedName name="_______________MIX35">#REF!</definedName>
    <definedName name="_______________MIX40" localSheetId="2">#REF!</definedName>
    <definedName name="_______________MIX40">#REF!</definedName>
    <definedName name="_______________MIX45" localSheetId="2">'[4]Mix Design'!#REF!</definedName>
    <definedName name="_______________MIX45">'[4]Mix Design'!#REF!</definedName>
    <definedName name="_______________mm1" localSheetId="2">#REF!</definedName>
    <definedName name="_______________mm1">#REF!</definedName>
    <definedName name="_______________mm2" localSheetId="2">#REF!</definedName>
    <definedName name="_______________mm2">#REF!</definedName>
    <definedName name="_______________mm3" localSheetId="2">#REF!</definedName>
    <definedName name="_______________mm3">#REF!</definedName>
    <definedName name="_______________MUR5" localSheetId="2">#REF!</definedName>
    <definedName name="_______________MUR5">#REF!</definedName>
    <definedName name="_______________MUR8" localSheetId="2">#REF!</definedName>
    <definedName name="_______________MUR8">#REF!</definedName>
    <definedName name="_______________OPC43" localSheetId="2">#REF!</definedName>
    <definedName name="_______________OPC43">#REF!</definedName>
    <definedName name="_______________PPC53">'[12]Rate Analysis '!$E$19</definedName>
    <definedName name="_______________sh1">90</definedName>
    <definedName name="_______________sh2">120</definedName>
    <definedName name="_______________sh3">150</definedName>
    <definedName name="_______________sh4">180</definedName>
    <definedName name="_______________tab1" localSheetId="2">#REF!</definedName>
    <definedName name="_______________tab1">#REF!</definedName>
    <definedName name="_______________tab2" localSheetId="2">#REF!</definedName>
    <definedName name="_______________tab2">#REF!</definedName>
    <definedName name="_______________TIP1" localSheetId="2">#REF!</definedName>
    <definedName name="_______________TIP1">#REF!</definedName>
    <definedName name="_______________TIP2" localSheetId="2">#REF!</definedName>
    <definedName name="_______________TIP2">#REF!</definedName>
    <definedName name="_______________TIP3" localSheetId="2">#REF!</definedName>
    <definedName name="_______________TIP3">#REF!</definedName>
    <definedName name="______________A65537" localSheetId="2">#REF!</definedName>
    <definedName name="______________A65537">#REF!</definedName>
    <definedName name="______________ABM10" localSheetId="2">#REF!</definedName>
    <definedName name="______________ABM10">#REF!</definedName>
    <definedName name="______________ABM40" localSheetId="2">#REF!</definedName>
    <definedName name="______________ABM40">#REF!</definedName>
    <definedName name="______________ABM6" localSheetId="2">#REF!</definedName>
    <definedName name="______________ABM6">#REF!</definedName>
    <definedName name="______________ACB10" localSheetId="2">#REF!</definedName>
    <definedName name="______________ACB10">#REF!</definedName>
    <definedName name="______________ACB20" localSheetId="2">#REF!</definedName>
    <definedName name="______________ACB20">#REF!</definedName>
    <definedName name="______________ACR10" localSheetId="2">#REF!</definedName>
    <definedName name="______________ACR10">#REF!</definedName>
    <definedName name="______________ACR20" localSheetId="2">#REF!</definedName>
    <definedName name="______________ACR20">#REF!</definedName>
    <definedName name="______________AGG10" localSheetId="2">#REF!</definedName>
    <definedName name="______________AGG10">#REF!</definedName>
    <definedName name="______________AGG6" localSheetId="2">#REF!</definedName>
    <definedName name="______________AGG6">#REF!</definedName>
    <definedName name="______________ARV8040">'[20]ANAL-PUMP HOUSE'!$I$55</definedName>
    <definedName name="______________ash1" localSheetId="2">[21]ANAL!#REF!</definedName>
    <definedName name="______________ash1">[21]ANAL!#REF!</definedName>
    <definedName name="______________AWM10" localSheetId="2">#REF!</definedName>
    <definedName name="______________AWM10">#REF!</definedName>
    <definedName name="______________AWM40" localSheetId="2">#REF!</definedName>
    <definedName name="______________AWM40">#REF!</definedName>
    <definedName name="______________AWM6" localSheetId="2">#REF!</definedName>
    <definedName name="______________AWM6">#REF!</definedName>
    <definedName name="______________b111121" localSheetId="2">#REF!</definedName>
    <definedName name="______________b111121">#REF!</definedName>
    <definedName name="______________BTV300">'[20]ANAL-PUMP HOUSE'!$I$52</definedName>
    <definedName name="______________CAN112">13.42</definedName>
    <definedName name="______________CAN113">12.98</definedName>
    <definedName name="______________CAN117">12.7</definedName>
    <definedName name="______________CAN118">13.27</definedName>
    <definedName name="______________CAN120">11.72</definedName>
    <definedName name="______________CAN210">10.38</definedName>
    <definedName name="______________CAN211">10.58</definedName>
    <definedName name="______________CAN213">10.56</definedName>
    <definedName name="______________CAN215">10.22</definedName>
    <definedName name="______________CAN216">9.61</definedName>
    <definedName name="______________CAN217">10.47</definedName>
    <definedName name="______________CAN219">10.91</definedName>
    <definedName name="______________CAN220">11.09</definedName>
    <definedName name="______________CAN221">11.25</definedName>
    <definedName name="______________CAN222">10.17</definedName>
    <definedName name="______________CAN223">9.89</definedName>
    <definedName name="______________CAN230">10.79</definedName>
    <definedName name="______________can421">40.2</definedName>
    <definedName name="______________can422">41.57</definedName>
    <definedName name="______________can423">43.9</definedName>
    <definedName name="______________can424">41.19</definedName>
    <definedName name="______________can425">42.81</definedName>
    <definedName name="______________can426">40.77</definedName>
    <definedName name="______________can427">40.92</definedName>
    <definedName name="______________can428">39.29</definedName>
    <definedName name="______________can429">45.19</definedName>
    <definedName name="______________can430">40.73</definedName>
    <definedName name="______________can431">42.52</definedName>
    <definedName name="______________can432">42.53</definedName>
    <definedName name="______________can433">43.69</definedName>
    <definedName name="______________can434">40.43</definedName>
    <definedName name="______________can435">43.3</definedName>
    <definedName name="______________CAN458" localSheetId="2">[14]PROCTOR!#REF!</definedName>
    <definedName name="______________CAN458">[14]PROCTOR!#REF!</definedName>
    <definedName name="______________CAN486" localSheetId="2">[14]PROCTOR!#REF!</definedName>
    <definedName name="______________CAN486">[14]PROCTOR!#REF!</definedName>
    <definedName name="______________CAN487" localSheetId="2">[14]PROCTOR!#REF!</definedName>
    <definedName name="______________CAN487">[14]PROCTOR!#REF!</definedName>
    <definedName name="______________CAN488" localSheetId="2">[14]PROCTOR!#REF!</definedName>
    <definedName name="______________CAN488">[14]PROCTOR!#REF!</definedName>
    <definedName name="______________CAN489" localSheetId="2">[14]PROCTOR!#REF!</definedName>
    <definedName name="______________CAN489">[14]PROCTOR!#REF!</definedName>
    <definedName name="______________CAN490" localSheetId="2">[14]PROCTOR!#REF!</definedName>
    <definedName name="______________CAN490">[14]PROCTOR!#REF!</definedName>
    <definedName name="______________CAN491" localSheetId="2">[14]PROCTOR!#REF!</definedName>
    <definedName name="______________CAN491">[14]PROCTOR!#REF!</definedName>
    <definedName name="______________CAN492" localSheetId="2">[14]PROCTOR!#REF!</definedName>
    <definedName name="______________CAN492">[14]PROCTOR!#REF!</definedName>
    <definedName name="______________CAN493" localSheetId="2">[14]PROCTOR!#REF!</definedName>
    <definedName name="______________CAN493">[14]PROCTOR!#REF!</definedName>
    <definedName name="______________CAN494" localSheetId="2">[14]PROCTOR!#REF!</definedName>
    <definedName name="______________CAN494">[14]PROCTOR!#REF!</definedName>
    <definedName name="______________CAN495" localSheetId="2">[14]PROCTOR!#REF!</definedName>
    <definedName name="______________CAN495">[14]PROCTOR!#REF!</definedName>
    <definedName name="______________CAN496" localSheetId="2">[14]PROCTOR!#REF!</definedName>
    <definedName name="______________CAN496">[14]PROCTOR!#REF!</definedName>
    <definedName name="______________CAN497" localSheetId="2">[14]PROCTOR!#REF!</definedName>
    <definedName name="______________CAN497">[14]PROCTOR!#REF!</definedName>
    <definedName name="______________CAN498" localSheetId="2">[14]PROCTOR!#REF!</definedName>
    <definedName name="______________CAN498">[14]PROCTOR!#REF!</definedName>
    <definedName name="______________CAN499" localSheetId="2">[14]PROCTOR!#REF!</definedName>
    <definedName name="______________CAN499">[14]PROCTOR!#REF!</definedName>
    <definedName name="______________CAN500" localSheetId="2">[14]PROCTOR!#REF!</definedName>
    <definedName name="______________CAN500">[14]PROCTOR!#REF!</definedName>
    <definedName name="______________CDG100" localSheetId="2">#REF!</definedName>
    <definedName name="______________CDG100">#REF!</definedName>
    <definedName name="______________CDG250" localSheetId="2">#REF!</definedName>
    <definedName name="______________CDG250">#REF!</definedName>
    <definedName name="______________CDG50" localSheetId="2">#REF!</definedName>
    <definedName name="______________CDG50">#REF!</definedName>
    <definedName name="______________CDG500" localSheetId="2">#REF!</definedName>
    <definedName name="______________CDG500">#REF!</definedName>
    <definedName name="______________CEM53" localSheetId="2">#REF!</definedName>
    <definedName name="______________CEM53">#REF!</definedName>
    <definedName name="______________CRN3" localSheetId="2">#REF!</definedName>
    <definedName name="______________CRN3">#REF!</definedName>
    <definedName name="______________CRN35" localSheetId="2">#REF!</definedName>
    <definedName name="______________CRN35">#REF!</definedName>
    <definedName name="______________CRN80" localSheetId="2">#REF!</definedName>
    <definedName name="______________CRN80">#REF!</definedName>
    <definedName name="______________dec05" localSheetId="2" hidden="1">{"'Sheet1'!$A$4386:$N$4591"}</definedName>
    <definedName name="______________dec05" hidden="1">{"'Sheet1'!$A$4386:$N$4591"}</definedName>
    <definedName name="______________DOZ50" localSheetId="2">#REF!</definedName>
    <definedName name="______________DOZ50">#REF!</definedName>
    <definedName name="______________DOZ80" localSheetId="2">#REF!</definedName>
    <definedName name="______________DOZ80">#REF!</definedName>
    <definedName name="______________EXC20">'[10]Rate Analysis '!$E$50</definedName>
    <definedName name="______________ExV200" localSheetId="2">#REF!</definedName>
    <definedName name="______________ExV200">#REF!</definedName>
    <definedName name="______________GEN100" localSheetId="2">#REF!</definedName>
    <definedName name="______________GEN100">#REF!</definedName>
    <definedName name="______________GEN250" localSheetId="2">#REF!</definedName>
    <definedName name="______________GEN250">#REF!</definedName>
    <definedName name="______________GEN325" localSheetId="2">#REF!</definedName>
    <definedName name="______________GEN325">#REF!</definedName>
    <definedName name="______________GEN380" localSheetId="2">#REF!</definedName>
    <definedName name="______________GEN380">#REF!</definedName>
    <definedName name="______________GSB1" localSheetId="2">#REF!</definedName>
    <definedName name="______________GSB1">#REF!</definedName>
    <definedName name="______________GSB2" localSheetId="2">#REF!</definedName>
    <definedName name="______________GSB2">#REF!</definedName>
    <definedName name="______________GSB3" localSheetId="2">#REF!</definedName>
    <definedName name="______________GSB3">#REF!</definedName>
    <definedName name="______________HMP1" localSheetId="2">#REF!</definedName>
    <definedName name="______________HMP1">#REF!</definedName>
    <definedName name="______________HMP2" localSheetId="2">#REF!</definedName>
    <definedName name="______________HMP2">#REF!</definedName>
    <definedName name="______________HMP3" localSheetId="2">#REF!</definedName>
    <definedName name="______________HMP3">#REF!</definedName>
    <definedName name="______________HMP4" localSheetId="2">#REF!</definedName>
    <definedName name="______________HMP4">#REF!</definedName>
    <definedName name="______________HRC1">'[20]Pipe trench'!$V$23</definedName>
    <definedName name="______________HRC2">'[20]Pipe trench'!$V$24</definedName>
    <definedName name="______________HSE1">'[20]Pipe trench'!$V$11</definedName>
    <definedName name="______________Ki1" localSheetId="2">#REF!</definedName>
    <definedName name="______________Ki1">#REF!</definedName>
    <definedName name="______________Ki2" localSheetId="2">#REF!</definedName>
    <definedName name="______________Ki2">#REF!</definedName>
    <definedName name="______________lb1" localSheetId="2">#REF!</definedName>
    <definedName name="______________lb1">#REF!</definedName>
    <definedName name="______________lb2" localSheetId="2">#REF!</definedName>
    <definedName name="______________lb2">#REF!</definedName>
    <definedName name="______________mac2">200</definedName>
    <definedName name="______________MAN1" localSheetId="2">#REF!</definedName>
    <definedName name="______________MAN1">#REF!</definedName>
    <definedName name="______________MIX10" localSheetId="2">#REF!</definedName>
    <definedName name="______________MIX10">#REF!</definedName>
    <definedName name="______________MIX15" localSheetId="2">#REF!</definedName>
    <definedName name="______________MIX15">#REF!</definedName>
    <definedName name="______________MIX15150" localSheetId="2">'[4]Mix Design'!#REF!</definedName>
    <definedName name="______________MIX15150">'[4]Mix Design'!#REF!</definedName>
    <definedName name="______________MIX1540">'[4]Mix Design'!$P$11</definedName>
    <definedName name="______________MIX1580" localSheetId="2">'[4]Mix Design'!#REF!</definedName>
    <definedName name="______________MIX1580">'[4]Mix Design'!#REF!</definedName>
    <definedName name="______________MIX2">'[5]Mix Design'!$P$12</definedName>
    <definedName name="______________MIX20" localSheetId="2">#REF!</definedName>
    <definedName name="______________MIX20">#REF!</definedName>
    <definedName name="______________MIX2020">'[4]Mix Design'!$P$12</definedName>
    <definedName name="______________MIX2040">'[4]Mix Design'!$P$13</definedName>
    <definedName name="______________MIX25" localSheetId="2">#REF!</definedName>
    <definedName name="______________MIX25">#REF!</definedName>
    <definedName name="______________MIX2540">'[4]Mix Design'!$P$15</definedName>
    <definedName name="______________Mix255">'[6]Mix Design'!$P$13</definedName>
    <definedName name="______________MIX30" localSheetId="2">#REF!</definedName>
    <definedName name="______________MIX30">#REF!</definedName>
    <definedName name="______________MIX35" localSheetId="2">#REF!</definedName>
    <definedName name="______________MIX35">#REF!</definedName>
    <definedName name="______________MIX40" localSheetId="2">#REF!</definedName>
    <definedName name="______________MIX40">#REF!</definedName>
    <definedName name="______________MIX45" localSheetId="2">'[4]Mix Design'!#REF!</definedName>
    <definedName name="______________MIX45">'[4]Mix Design'!#REF!</definedName>
    <definedName name="______________mm1" localSheetId="2">#REF!</definedName>
    <definedName name="______________mm1">#REF!</definedName>
    <definedName name="______________mm2" localSheetId="2">#REF!</definedName>
    <definedName name="______________mm2">#REF!</definedName>
    <definedName name="______________mm3" localSheetId="2">#REF!</definedName>
    <definedName name="______________mm3">#REF!</definedName>
    <definedName name="______________MUR5" localSheetId="2">#REF!</definedName>
    <definedName name="______________MUR5">#REF!</definedName>
    <definedName name="______________MUR8" localSheetId="2">#REF!</definedName>
    <definedName name="______________MUR8">#REF!</definedName>
    <definedName name="______________OPC43" localSheetId="2">#REF!</definedName>
    <definedName name="______________OPC43">#REF!</definedName>
    <definedName name="______________ORC1">'[20]Pipe trench'!$V$17</definedName>
    <definedName name="______________ORC2">'[20]Pipe trench'!$V$18</definedName>
    <definedName name="______________OSE1">'[20]Pipe trench'!$V$8</definedName>
    <definedName name="______________PB1" localSheetId="2">#REF!</definedName>
    <definedName name="______________PB1">#REF!</definedName>
    <definedName name="______________PPC53">'[12]Rate Analysis '!$E$19</definedName>
    <definedName name="______________sh1">90</definedName>
    <definedName name="______________sh2">120</definedName>
    <definedName name="______________sh3">150</definedName>
    <definedName name="______________sh4">180</definedName>
    <definedName name="______________SH5" localSheetId="2">#REF!</definedName>
    <definedName name="______________SH5">#REF!</definedName>
    <definedName name="______________SLV10025" localSheetId="2">'[8]ANAL-PIPE LINE'!#REF!</definedName>
    <definedName name="______________SLV10025">'[8]ANAL-PIPE LINE'!#REF!</definedName>
    <definedName name="______________SLV20025">'[20]ANAL-PUMP HOUSE'!$I$58</definedName>
    <definedName name="______________SLV80010">'[20]ANAL-PUMP HOUSE'!$I$60</definedName>
    <definedName name="______________tab1" localSheetId="2">#REF!</definedName>
    <definedName name="______________tab1">#REF!</definedName>
    <definedName name="______________tab2" localSheetId="2">#REF!</definedName>
    <definedName name="______________tab2">#REF!</definedName>
    <definedName name="______________TB2" localSheetId="2">#REF!</definedName>
    <definedName name="______________TB2">#REF!</definedName>
    <definedName name="______________TIP1" localSheetId="2">#REF!</definedName>
    <definedName name="______________TIP1">#REF!</definedName>
    <definedName name="______________TIP2" localSheetId="2">#REF!</definedName>
    <definedName name="______________TIP2">#REF!</definedName>
    <definedName name="______________TIP3" localSheetId="2">#REF!</definedName>
    <definedName name="______________TIP3">#REF!</definedName>
    <definedName name="_____________A65537" localSheetId="2">#REF!</definedName>
    <definedName name="_____________A65537">#REF!</definedName>
    <definedName name="_____________ABM10" localSheetId="2">#REF!</definedName>
    <definedName name="_____________ABM10">#REF!</definedName>
    <definedName name="_____________ABM40" localSheetId="2">#REF!</definedName>
    <definedName name="_____________ABM40">#REF!</definedName>
    <definedName name="_____________ABM6" localSheetId="2">#REF!</definedName>
    <definedName name="_____________ABM6">#REF!</definedName>
    <definedName name="_____________ACB10" localSheetId="2">#REF!</definedName>
    <definedName name="_____________ACB10">#REF!</definedName>
    <definedName name="_____________ACB20" localSheetId="2">#REF!</definedName>
    <definedName name="_____________ACB20">#REF!</definedName>
    <definedName name="_____________ACR10" localSheetId="2">#REF!</definedName>
    <definedName name="_____________ACR10">#REF!</definedName>
    <definedName name="_____________ACR20" localSheetId="2">#REF!</definedName>
    <definedName name="_____________ACR20">#REF!</definedName>
    <definedName name="_____________AGG10" localSheetId="2">#REF!</definedName>
    <definedName name="_____________AGG10">#REF!</definedName>
    <definedName name="_____________AGG40" localSheetId="2">#REF!</definedName>
    <definedName name="_____________AGG40">#REF!</definedName>
    <definedName name="_____________AGG6" localSheetId="2">#REF!</definedName>
    <definedName name="_____________AGG6">#REF!</definedName>
    <definedName name="_____________ash1" localSheetId="2">[13]ANAL!#REF!</definedName>
    <definedName name="_____________ash1">[13]ANAL!#REF!</definedName>
    <definedName name="_____________AWM10" localSheetId="2">#REF!</definedName>
    <definedName name="_____________AWM10">#REF!</definedName>
    <definedName name="_____________AWM40" localSheetId="2">#REF!</definedName>
    <definedName name="_____________AWM40">#REF!</definedName>
    <definedName name="_____________AWM6" localSheetId="2">#REF!</definedName>
    <definedName name="_____________AWM6">#REF!</definedName>
    <definedName name="_____________b111121" localSheetId="2">#REF!</definedName>
    <definedName name="_____________b111121">#REF!</definedName>
    <definedName name="_____________CAN112">13.42</definedName>
    <definedName name="_____________CAN113">12.98</definedName>
    <definedName name="_____________CAN117">12.7</definedName>
    <definedName name="_____________CAN118">13.27</definedName>
    <definedName name="_____________CAN120">11.72</definedName>
    <definedName name="_____________CAN210">10.38</definedName>
    <definedName name="_____________CAN211">10.58</definedName>
    <definedName name="_____________CAN213">10.56</definedName>
    <definedName name="_____________CAN215">10.22</definedName>
    <definedName name="_____________CAN216">9.61</definedName>
    <definedName name="_____________CAN217">10.47</definedName>
    <definedName name="_____________CAN219">10.91</definedName>
    <definedName name="_____________CAN220">11.09</definedName>
    <definedName name="_____________CAN221">11.25</definedName>
    <definedName name="_____________CAN222">10.17</definedName>
    <definedName name="_____________CAN223">9.89</definedName>
    <definedName name="_____________CAN230">10.79</definedName>
    <definedName name="_____________can421">40.2</definedName>
    <definedName name="_____________can422">41.57</definedName>
    <definedName name="_____________can423">43.9</definedName>
    <definedName name="_____________can424">41.19</definedName>
    <definedName name="_____________can425">42.81</definedName>
    <definedName name="_____________can426">40.77</definedName>
    <definedName name="_____________can427">40.92</definedName>
    <definedName name="_____________can428">39.29</definedName>
    <definedName name="_____________can429">45.19</definedName>
    <definedName name="_____________can430">40.73</definedName>
    <definedName name="_____________can431">42.52</definedName>
    <definedName name="_____________can432">42.53</definedName>
    <definedName name="_____________can433">43.69</definedName>
    <definedName name="_____________can434">40.43</definedName>
    <definedName name="_____________can435">43.3</definedName>
    <definedName name="_____________CAN458" localSheetId="2">[14]PROCTOR!#REF!</definedName>
    <definedName name="_____________CAN458">[14]PROCTOR!#REF!</definedName>
    <definedName name="_____________CAN486" localSheetId="2">[14]PROCTOR!#REF!</definedName>
    <definedName name="_____________CAN486">[14]PROCTOR!#REF!</definedName>
    <definedName name="_____________CAN487" localSheetId="2">[14]PROCTOR!#REF!</definedName>
    <definedName name="_____________CAN487">[14]PROCTOR!#REF!</definedName>
    <definedName name="_____________CAN488" localSheetId="2">[14]PROCTOR!#REF!</definedName>
    <definedName name="_____________CAN488">[14]PROCTOR!#REF!</definedName>
    <definedName name="_____________CAN489" localSheetId="2">[14]PROCTOR!#REF!</definedName>
    <definedName name="_____________CAN489">[14]PROCTOR!#REF!</definedName>
    <definedName name="_____________CAN490" localSheetId="2">[14]PROCTOR!#REF!</definedName>
    <definedName name="_____________CAN490">[14]PROCTOR!#REF!</definedName>
    <definedName name="_____________CAN491" localSheetId="2">[14]PROCTOR!#REF!</definedName>
    <definedName name="_____________CAN491">[14]PROCTOR!#REF!</definedName>
    <definedName name="_____________CAN492" localSheetId="2">[14]PROCTOR!#REF!</definedName>
    <definedName name="_____________CAN492">[14]PROCTOR!#REF!</definedName>
    <definedName name="_____________CAN493" localSheetId="2">[14]PROCTOR!#REF!</definedName>
    <definedName name="_____________CAN493">[14]PROCTOR!#REF!</definedName>
    <definedName name="_____________CAN494" localSheetId="2">[14]PROCTOR!#REF!</definedName>
    <definedName name="_____________CAN494">[14]PROCTOR!#REF!</definedName>
    <definedName name="_____________CAN495" localSheetId="2">[14]PROCTOR!#REF!</definedName>
    <definedName name="_____________CAN495">[14]PROCTOR!#REF!</definedName>
    <definedName name="_____________CAN496" localSheetId="2">[14]PROCTOR!#REF!</definedName>
    <definedName name="_____________CAN496">[14]PROCTOR!#REF!</definedName>
    <definedName name="_____________CAN497" localSheetId="2">[14]PROCTOR!#REF!</definedName>
    <definedName name="_____________CAN497">[14]PROCTOR!#REF!</definedName>
    <definedName name="_____________CAN498" localSheetId="2">[14]PROCTOR!#REF!</definedName>
    <definedName name="_____________CAN498">[14]PROCTOR!#REF!</definedName>
    <definedName name="_____________CAN499" localSheetId="2">[14]PROCTOR!#REF!</definedName>
    <definedName name="_____________CAN499">[14]PROCTOR!#REF!</definedName>
    <definedName name="_____________CAN500" localSheetId="2">[14]PROCTOR!#REF!</definedName>
    <definedName name="_____________CAN500">[14]PROCTOR!#REF!</definedName>
    <definedName name="_____________CDG100" localSheetId="2">#REF!</definedName>
    <definedName name="_____________CDG100">#REF!</definedName>
    <definedName name="_____________CDG250" localSheetId="2">#REF!</definedName>
    <definedName name="_____________CDG250">#REF!</definedName>
    <definedName name="_____________CDG50" localSheetId="2">#REF!</definedName>
    <definedName name="_____________CDG50">#REF!</definedName>
    <definedName name="_____________CDG500" localSheetId="2">#REF!</definedName>
    <definedName name="_____________CDG500">#REF!</definedName>
    <definedName name="_____________CEM53" localSheetId="2">#REF!</definedName>
    <definedName name="_____________CEM53">#REF!</definedName>
    <definedName name="_____________CRN3" localSheetId="2">#REF!</definedName>
    <definedName name="_____________CRN3">#REF!</definedName>
    <definedName name="_____________CRN35" localSheetId="2">#REF!</definedName>
    <definedName name="_____________CRN35">#REF!</definedName>
    <definedName name="_____________CRN80" localSheetId="2">#REF!</definedName>
    <definedName name="_____________CRN80">#REF!</definedName>
    <definedName name="_____________dec05" localSheetId="2" hidden="1">{"'Sheet1'!$A$4386:$N$4591"}</definedName>
    <definedName name="_____________dec05" hidden="1">{"'Sheet1'!$A$4386:$N$4591"}</definedName>
    <definedName name="_____________DOZ50" localSheetId="2">#REF!</definedName>
    <definedName name="_____________DOZ50">#REF!</definedName>
    <definedName name="_____________DOZ80" localSheetId="2">#REF!</definedName>
    <definedName name="_____________DOZ80">#REF!</definedName>
    <definedName name="_____________ExV200" localSheetId="2">#REF!</definedName>
    <definedName name="_____________ExV200">#REF!</definedName>
    <definedName name="_____________GEN100" localSheetId="2">#REF!</definedName>
    <definedName name="_____________GEN100">#REF!</definedName>
    <definedName name="_____________GEN250" localSheetId="2">#REF!</definedName>
    <definedName name="_____________GEN250">#REF!</definedName>
    <definedName name="_____________GEN325" localSheetId="2">#REF!</definedName>
    <definedName name="_____________GEN325">#REF!</definedName>
    <definedName name="_____________GEN380" localSheetId="2">#REF!</definedName>
    <definedName name="_____________GEN380">#REF!</definedName>
    <definedName name="_____________GSB1" localSheetId="2">#REF!</definedName>
    <definedName name="_____________GSB1">#REF!</definedName>
    <definedName name="_____________GSB2" localSheetId="2">#REF!</definedName>
    <definedName name="_____________GSB2">#REF!</definedName>
    <definedName name="_____________GSB3" localSheetId="2">#REF!</definedName>
    <definedName name="_____________GSB3">#REF!</definedName>
    <definedName name="_____________HMP1" localSheetId="2">#REF!</definedName>
    <definedName name="_____________HMP1">#REF!</definedName>
    <definedName name="_____________HMP2" localSheetId="2">#REF!</definedName>
    <definedName name="_____________HMP2">#REF!</definedName>
    <definedName name="_____________HMP3" localSheetId="2">#REF!</definedName>
    <definedName name="_____________HMP3">#REF!</definedName>
    <definedName name="_____________HMP4" localSheetId="2">#REF!</definedName>
    <definedName name="_____________HMP4">#REF!</definedName>
    <definedName name="_____________Ki1" localSheetId="2">#REF!</definedName>
    <definedName name="_____________Ki1">#REF!</definedName>
    <definedName name="_____________Ki2" localSheetId="2">#REF!</definedName>
    <definedName name="_____________Ki2">#REF!</definedName>
    <definedName name="_____________lb1" localSheetId="2">#REF!</definedName>
    <definedName name="_____________lb1">#REF!</definedName>
    <definedName name="_____________lb2" localSheetId="2">#REF!</definedName>
    <definedName name="_____________lb2">#REF!</definedName>
    <definedName name="_____________mac2">200</definedName>
    <definedName name="_____________MAN1" localSheetId="2">#REF!</definedName>
    <definedName name="_____________MAN1">#REF!</definedName>
    <definedName name="_____________MIX10" localSheetId="2">#REF!</definedName>
    <definedName name="_____________MIX10">#REF!</definedName>
    <definedName name="_____________MIX15" localSheetId="2">#REF!</definedName>
    <definedName name="_____________MIX15">#REF!</definedName>
    <definedName name="_____________MIX15150" localSheetId="2">'[4]Mix Design'!#REF!</definedName>
    <definedName name="_____________MIX15150">'[4]Mix Design'!#REF!</definedName>
    <definedName name="_____________MIX1540">'[4]Mix Design'!$P$11</definedName>
    <definedName name="_____________MIX1580" localSheetId="2">'[4]Mix Design'!#REF!</definedName>
    <definedName name="_____________MIX1580">'[4]Mix Design'!#REF!</definedName>
    <definedName name="_____________MIX2">'[5]Mix Design'!$P$12</definedName>
    <definedName name="_____________MIX20" localSheetId="2">#REF!</definedName>
    <definedName name="_____________MIX20">#REF!</definedName>
    <definedName name="_____________MIX2020">'[4]Mix Design'!$P$12</definedName>
    <definedName name="_____________MIX2040">'[4]Mix Design'!$P$13</definedName>
    <definedName name="_____________MIX25" localSheetId="2">#REF!</definedName>
    <definedName name="_____________MIX25">#REF!</definedName>
    <definedName name="_____________MIX2540">'[4]Mix Design'!$P$15</definedName>
    <definedName name="_____________Mix255">'[6]Mix Design'!$P$13</definedName>
    <definedName name="_____________MIX30" localSheetId="2">#REF!</definedName>
    <definedName name="_____________MIX30">#REF!</definedName>
    <definedName name="_____________MIX35" localSheetId="2">#REF!</definedName>
    <definedName name="_____________MIX35">#REF!</definedName>
    <definedName name="_____________MIX40" localSheetId="2">#REF!</definedName>
    <definedName name="_____________MIX40">#REF!</definedName>
    <definedName name="_____________MIX45" localSheetId="2">'[4]Mix Design'!#REF!</definedName>
    <definedName name="_____________MIX45">'[4]Mix Design'!#REF!</definedName>
    <definedName name="_____________mm1" localSheetId="2">#REF!</definedName>
    <definedName name="_____________mm1">#REF!</definedName>
    <definedName name="_____________mm2" localSheetId="2">#REF!</definedName>
    <definedName name="_____________mm2">#REF!</definedName>
    <definedName name="_____________mm3" localSheetId="2">#REF!</definedName>
    <definedName name="_____________mm3">#REF!</definedName>
    <definedName name="_____________MUR5" localSheetId="2">#REF!</definedName>
    <definedName name="_____________MUR5">#REF!</definedName>
    <definedName name="_____________MUR8" localSheetId="2">#REF!</definedName>
    <definedName name="_____________MUR8">#REF!</definedName>
    <definedName name="_____________OPC43" localSheetId="2">#REF!</definedName>
    <definedName name="_____________OPC43">#REF!</definedName>
    <definedName name="_____________PB1" localSheetId="2">#REF!</definedName>
    <definedName name="_____________PB1">#REF!</definedName>
    <definedName name="_____________PPC53">'[22]Rate Analysis '!$E$19</definedName>
    <definedName name="_____________sh1">90</definedName>
    <definedName name="_____________sh2">120</definedName>
    <definedName name="_____________sh3">150</definedName>
    <definedName name="_____________sh4">180</definedName>
    <definedName name="_____________SH5" localSheetId="2">#REF!</definedName>
    <definedName name="_____________SH5">#REF!</definedName>
    <definedName name="_____________tab1" localSheetId="2">#REF!</definedName>
    <definedName name="_____________tab1">#REF!</definedName>
    <definedName name="_____________tab2" localSheetId="2">#REF!</definedName>
    <definedName name="_____________tab2">#REF!</definedName>
    <definedName name="_____________TB2" localSheetId="2">#REF!</definedName>
    <definedName name="_____________TB2">#REF!</definedName>
    <definedName name="_____________TIP1" localSheetId="2">#REF!</definedName>
    <definedName name="_____________TIP1">#REF!</definedName>
    <definedName name="_____________TIP2" localSheetId="2">#REF!</definedName>
    <definedName name="_____________TIP2">#REF!</definedName>
    <definedName name="_____________TIP3" localSheetId="2">#REF!</definedName>
    <definedName name="_____________TIP3">#REF!</definedName>
    <definedName name="____________A65537" localSheetId="2">#REF!</definedName>
    <definedName name="____________A65537">#REF!</definedName>
    <definedName name="____________ABM10" localSheetId="2">#REF!</definedName>
    <definedName name="____________ABM10">#REF!</definedName>
    <definedName name="____________ABM40" localSheetId="2">#REF!</definedName>
    <definedName name="____________ABM40">#REF!</definedName>
    <definedName name="____________ABM6" localSheetId="2">#REF!</definedName>
    <definedName name="____________ABM6">#REF!</definedName>
    <definedName name="____________ACB10" localSheetId="2">#REF!</definedName>
    <definedName name="____________ACB10">#REF!</definedName>
    <definedName name="____________ACB20" localSheetId="2">#REF!</definedName>
    <definedName name="____________ACB20">#REF!</definedName>
    <definedName name="____________ACR10" localSheetId="2">#REF!</definedName>
    <definedName name="____________ACR10">#REF!</definedName>
    <definedName name="____________ACR20" localSheetId="2">#REF!</definedName>
    <definedName name="____________ACR20">#REF!</definedName>
    <definedName name="____________AGG10" localSheetId="2">#REF!</definedName>
    <definedName name="____________AGG10">#REF!</definedName>
    <definedName name="____________AGG40" localSheetId="2">#REF!</definedName>
    <definedName name="____________AGG40">#REF!</definedName>
    <definedName name="____________AGG6" localSheetId="2">#REF!</definedName>
    <definedName name="____________AGG6">#REF!</definedName>
    <definedName name="____________ash1" localSheetId="2">[13]ANAL!#REF!</definedName>
    <definedName name="____________ash1">[13]ANAL!#REF!</definedName>
    <definedName name="____________AWM10" localSheetId="2">#REF!</definedName>
    <definedName name="____________AWM10">#REF!</definedName>
    <definedName name="____________AWM40" localSheetId="2">#REF!</definedName>
    <definedName name="____________AWM40">#REF!</definedName>
    <definedName name="____________AWM6" localSheetId="2">#REF!</definedName>
    <definedName name="____________AWM6">#REF!</definedName>
    <definedName name="____________b111121" localSheetId="2">#REF!</definedName>
    <definedName name="____________b111121">#REF!</definedName>
    <definedName name="____________CAN112">13.42</definedName>
    <definedName name="____________CAN113">12.98</definedName>
    <definedName name="____________CAN117">12.7</definedName>
    <definedName name="____________CAN118">13.27</definedName>
    <definedName name="____________CAN120">11.72</definedName>
    <definedName name="____________CAN210">10.38</definedName>
    <definedName name="____________CAN211">10.58</definedName>
    <definedName name="____________CAN213">10.56</definedName>
    <definedName name="____________CAN215">10.22</definedName>
    <definedName name="____________CAN216">9.61</definedName>
    <definedName name="____________CAN217">10.47</definedName>
    <definedName name="____________CAN219">10.91</definedName>
    <definedName name="____________CAN220">11.09</definedName>
    <definedName name="____________CAN221">11.25</definedName>
    <definedName name="____________CAN222">10.17</definedName>
    <definedName name="____________CAN223">9.89</definedName>
    <definedName name="____________CAN230">10.79</definedName>
    <definedName name="____________can421">40.2</definedName>
    <definedName name="____________can422">41.57</definedName>
    <definedName name="____________can423">43.9</definedName>
    <definedName name="____________can424">41.19</definedName>
    <definedName name="____________can425">42.81</definedName>
    <definedName name="____________can426">40.77</definedName>
    <definedName name="____________can427">40.92</definedName>
    <definedName name="____________can428">39.29</definedName>
    <definedName name="____________can429">45.19</definedName>
    <definedName name="____________can430">40.73</definedName>
    <definedName name="____________can431">42.52</definedName>
    <definedName name="____________can432">42.53</definedName>
    <definedName name="____________can433">43.69</definedName>
    <definedName name="____________can434">40.43</definedName>
    <definedName name="____________can435">43.3</definedName>
    <definedName name="____________CAN458" localSheetId="2">[19]PROCTOR!#REF!</definedName>
    <definedName name="____________CAN458">[19]PROCTOR!#REF!</definedName>
    <definedName name="____________CAN486" localSheetId="2">[19]PROCTOR!#REF!</definedName>
    <definedName name="____________CAN486">[19]PROCTOR!#REF!</definedName>
    <definedName name="____________CAN487" localSheetId="2">[19]PROCTOR!#REF!</definedName>
    <definedName name="____________CAN487">[19]PROCTOR!#REF!</definedName>
    <definedName name="____________CAN488" localSheetId="2">[19]PROCTOR!#REF!</definedName>
    <definedName name="____________CAN488">[19]PROCTOR!#REF!</definedName>
    <definedName name="____________CAN489" localSheetId="2">[19]PROCTOR!#REF!</definedName>
    <definedName name="____________CAN489">[19]PROCTOR!#REF!</definedName>
    <definedName name="____________CAN490" localSheetId="2">[19]PROCTOR!#REF!</definedName>
    <definedName name="____________CAN490">[19]PROCTOR!#REF!</definedName>
    <definedName name="____________CAN491" localSheetId="2">[19]PROCTOR!#REF!</definedName>
    <definedName name="____________CAN491">[19]PROCTOR!#REF!</definedName>
    <definedName name="____________CAN492" localSheetId="2">[19]PROCTOR!#REF!</definedName>
    <definedName name="____________CAN492">[19]PROCTOR!#REF!</definedName>
    <definedName name="____________CAN493" localSheetId="2">[19]PROCTOR!#REF!</definedName>
    <definedName name="____________CAN493">[19]PROCTOR!#REF!</definedName>
    <definedName name="____________CAN494" localSheetId="2">[19]PROCTOR!#REF!</definedName>
    <definedName name="____________CAN494">[19]PROCTOR!#REF!</definedName>
    <definedName name="____________CAN495" localSheetId="2">[19]PROCTOR!#REF!</definedName>
    <definedName name="____________CAN495">[19]PROCTOR!#REF!</definedName>
    <definedName name="____________CAN496" localSheetId="2">[19]PROCTOR!#REF!</definedName>
    <definedName name="____________CAN496">[19]PROCTOR!#REF!</definedName>
    <definedName name="____________CAN497" localSheetId="2">[19]PROCTOR!#REF!</definedName>
    <definedName name="____________CAN497">[19]PROCTOR!#REF!</definedName>
    <definedName name="____________CAN498" localSheetId="2">[19]PROCTOR!#REF!</definedName>
    <definedName name="____________CAN498">[19]PROCTOR!#REF!</definedName>
    <definedName name="____________CAN499" localSheetId="2">[19]PROCTOR!#REF!</definedName>
    <definedName name="____________CAN499">[19]PROCTOR!#REF!</definedName>
    <definedName name="____________CAN500" localSheetId="2">[19]PROCTOR!#REF!</definedName>
    <definedName name="____________CAN500">[19]PROCTOR!#REF!</definedName>
    <definedName name="____________CDG100" localSheetId="2">#REF!</definedName>
    <definedName name="____________CDG100">#REF!</definedName>
    <definedName name="____________CDG250" localSheetId="2">#REF!</definedName>
    <definedName name="____________CDG250">#REF!</definedName>
    <definedName name="____________CDG50" localSheetId="2">#REF!</definedName>
    <definedName name="____________CDG50">#REF!</definedName>
    <definedName name="____________CDG500" localSheetId="2">#REF!</definedName>
    <definedName name="____________CDG500">#REF!</definedName>
    <definedName name="____________CEM53" localSheetId="2">#REF!</definedName>
    <definedName name="____________CEM53">#REF!</definedName>
    <definedName name="____________CRN3" localSheetId="2">#REF!</definedName>
    <definedName name="____________CRN3">#REF!</definedName>
    <definedName name="____________CRN35" localSheetId="2">#REF!</definedName>
    <definedName name="____________CRN35">#REF!</definedName>
    <definedName name="____________CRN80" localSheetId="2">#REF!</definedName>
    <definedName name="____________CRN80">#REF!</definedName>
    <definedName name="____________dec05" localSheetId="2" hidden="1">{"'Sheet1'!$A$4386:$N$4591"}</definedName>
    <definedName name="____________dec05" hidden="1">{"'Sheet1'!$A$4386:$N$4591"}</definedName>
    <definedName name="____________DOZ50" localSheetId="2">#REF!</definedName>
    <definedName name="____________DOZ50">#REF!</definedName>
    <definedName name="____________DOZ80" localSheetId="2">#REF!</definedName>
    <definedName name="____________DOZ80">#REF!</definedName>
    <definedName name="____________EXC20">'[23]21-Rate Analysis-1'!$E$51</definedName>
    <definedName name="____________ExV200" localSheetId="2">#REF!</definedName>
    <definedName name="____________ExV200">#REF!</definedName>
    <definedName name="____________GEN100" localSheetId="2">#REF!</definedName>
    <definedName name="____________GEN100">#REF!</definedName>
    <definedName name="____________GEN250" localSheetId="2">#REF!</definedName>
    <definedName name="____________GEN250">#REF!</definedName>
    <definedName name="____________GEN325" localSheetId="2">#REF!</definedName>
    <definedName name="____________GEN325">#REF!</definedName>
    <definedName name="____________GEN380" localSheetId="2">#REF!</definedName>
    <definedName name="____________GEN380">#REF!</definedName>
    <definedName name="____________GSB1" localSheetId="2">#REF!</definedName>
    <definedName name="____________GSB1">#REF!</definedName>
    <definedName name="____________GSB2" localSheetId="2">#REF!</definedName>
    <definedName name="____________GSB2">#REF!</definedName>
    <definedName name="____________GSB3" localSheetId="2">#REF!</definedName>
    <definedName name="____________GSB3">#REF!</definedName>
    <definedName name="____________HMP1" localSheetId="2">#REF!</definedName>
    <definedName name="____________HMP1">#REF!</definedName>
    <definedName name="____________HMP2" localSheetId="2">#REF!</definedName>
    <definedName name="____________HMP2">#REF!</definedName>
    <definedName name="____________HMP3" localSheetId="2">#REF!</definedName>
    <definedName name="____________HMP3">#REF!</definedName>
    <definedName name="____________HMP4" localSheetId="2">#REF!</definedName>
    <definedName name="____________HMP4">#REF!</definedName>
    <definedName name="____________Ki1" localSheetId="2">#REF!</definedName>
    <definedName name="____________Ki1">#REF!</definedName>
    <definedName name="____________Ki2" localSheetId="2">#REF!</definedName>
    <definedName name="____________Ki2">#REF!</definedName>
    <definedName name="____________lb1" localSheetId="2">#REF!</definedName>
    <definedName name="____________lb1">#REF!</definedName>
    <definedName name="____________lb2" localSheetId="2">#REF!</definedName>
    <definedName name="____________lb2">#REF!</definedName>
    <definedName name="____________mac2">200</definedName>
    <definedName name="____________MAN1" localSheetId="2">#REF!</definedName>
    <definedName name="____________MAN1">#REF!</definedName>
    <definedName name="____________MIX10" localSheetId="2">#REF!</definedName>
    <definedName name="____________MIX10">#REF!</definedName>
    <definedName name="____________MIX15" localSheetId="2">#REF!</definedName>
    <definedName name="____________MIX15">#REF!</definedName>
    <definedName name="____________MIX15150" localSheetId="2">'[4]Mix Design'!#REF!</definedName>
    <definedName name="____________MIX15150">'[4]Mix Design'!#REF!</definedName>
    <definedName name="____________MIX1540">'[4]Mix Design'!$P$11</definedName>
    <definedName name="____________MIX1580" localSheetId="2">'[4]Mix Design'!#REF!</definedName>
    <definedName name="____________MIX1580">'[4]Mix Design'!#REF!</definedName>
    <definedName name="____________MIX2">'[5]Mix Design'!$P$12</definedName>
    <definedName name="____________MIX20" localSheetId="2">#REF!</definedName>
    <definedName name="____________MIX20">#REF!</definedName>
    <definedName name="____________MIX2020">'[4]Mix Design'!$P$12</definedName>
    <definedName name="____________MIX2040">'[4]Mix Design'!$P$13</definedName>
    <definedName name="____________MIX25" localSheetId="2">#REF!</definedName>
    <definedName name="____________MIX25">#REF!</definedName>
    <definedName name="____________MIX2540">'[4]Mix Design'!$P$15</definedName>
    <definedName name="____________Mix255">'[6]Mix Design'!$P$13</definedName>
    <definedName name="____________MIX30" localSheetId="2">#REF!</definedName>
    <definedName name="____________MIX30">#REF!</definedName>
    <definedName name="____________MIX35" localSheetId="2">#REF!</definedName>
    <definedName name="____________MIX35">#REF!</definedName>
    <definedName name="____________MIX40" localSheetId="2">#REF!</definedName>
    <definedName name="____________MIX40">#REF!</definedName>
    <definedName name="____________MIX45" localSheetId="2">'[4]Mix Design'!#REF!</definedName>
    <definedName name="____________MIX45">'[4]Mix Design'!#REF!</definedName>
    <definedName name="____________mm1" localSheetId="2">#REF!</definedName>
    <definedName name="____________mm1">#REF!</definedName>
    <definedName name="____________mm2" localSheetId="2">#REF!</definedName>
    <definedName name="____________mm2">#REF!</definedName>
    <definedName name="____________mm3" localSheetId="2">#REF!</definedName>
    <definedName name="____________mm3">#REF!</definedName>
    <definedName name="____________MUR5" localSheetId="2">#REF!</definedName>
    <definedName name="____________MUR5">#REF!</definedName>
    <definedName name="____________MUR8" localSheetId="2">#REF!</definedName>
    <definedName name="____________MUR8">#REF!</definedName>
    <definedName name="____________OPC43" localSheetId="2">#REF!</definedName>
    <definedName name="____________OPC43">#REF!</definedName>
    <definedName name="____________PB1" localSheetId="2">#REF!</definedName>
    <definedName name="____________PB1">#REF!</definedName>
    <definedName name="____________PPC53">'[23]21-Rate Analysis-1'!$E$19</definedName>
    <definedName name="____________sh1">90</definedName>
    <definedName name="____________sh2">120</definedName>
    <definedName name="____________sh3">150</definedName>
    <definedName name="____________sh4">180</definedName>
    <definedName name="____________SH5" localSheetId="2">#REF!</definedName>
    <definedName name="____________SH5">#REF!</definedName>
    <definedName name="____________tab1" localSheetId="2">#REF!</definedName>
    <definedName name="____________tab1">#REF!</definedName>
    <definedName name="____________tab2" localSheetId="2">#REF!</definedName>
    <definedName name="____________tab2">#REF!</definedName>
    <definedName name="____________TB2" localSheetId="2">#REF!</definedName>
    <definedName name="____________TB2">#REF!</definedName>
    <definedName name="____________TIP1" localSheetId="2">#REF!</definedName>
    <definedName name="____________TIP1">#REF!</definedName>
    <definedName name="____________TIP2" localSheetId="2">#REF!</definedName>
    <definedName name="____________TIP2">#REF!</definedName>
    <definedName name="____________TIP3" localSheetId="2">#REF!</definedName>
    <definedName name="____________TIP3">#REF!</definedName>
    <definedName name="___________A65537" localSheetId="2">#REF!</definedName>
    <definedName name="___________A65537">#REF!</definedName>
    <definedName name="___________ABM10" localSheetId="2">#REF!</definedName>
    <definedName name="___________ABM10">#REF!</definedName>
    <definedName name="___________ABM40" localSheetId="2">#REF!</definedName>
    <definedName name="___________ABM40">#REF!</definedName>
    <definedName name="___________ABM6" localSheetId="2">#REF!</definedName>
    <definedName name="___________ABM6">#REF!</definedName>
    <definedName name="___________ACB10" localSheetId="2">#REF!</definedName>
    <definedName name="___________ACB10">#REF!</definedName>
    <definedName name="___________ACB20" localSheetId="2">#REF!</definedName>
    <definedName name="___________ACB20">#REF!</definedName>
    <definedName name="___________ACR10" localSheetId="2">#REF!</definedName>
    <definedName name="___________ACR10">#REF!</definedName>
    <definedName name="___________ACR20" localSheetId="2">#REF!</definedName>
    <definedName name="___________ACR20">#REF!</definedName>
    <definedName name="___________AGG10" localSheetId="2">#REF!</definedName>
    <definedName name="___________AGG10">#REF!</definedName>
    <definedName name="___________AGG40" localSheetId="2">#REF!</definedName>
    <definedName name="___________AGG40">#REF!</definedName>
    <definedName name="___________AGG6" localSheetId="2">#REF!</definedName>
    <definedName name="___________AGG6">#REF!</definedName>
    <definedName name="___________ARV8040">'[20]ANAL-PUMP HOUSE'!$I$55</definedName>
    <definedName name="___________ash1" localSheetId="2">[21]ANAL!#REF!</definedName>
    <definedName name="___________ash1">[21]ANAL!#REF!</definedName>
    <definedName name="___________AWM10" localSheetId="2">#REF!</definedName>
    <definedName name="___________AWM10">#REF!</definedName>
    <definedName name="___________AWM40" localSheetId="2">#REF!</definedName>
    <definedName name="___________AWM40">#REF!</definedName>
    <definedName name="___________AWM6" localSheetId="2">#REF!</definedName>
    <definedName name="___________AWM6">#REF!</definedName>
    <definedName name="___________b111121" localSheetId="2">#REF!</definedName>
    <definedName name="___________b111121">#REF!</definedName>
    <definedName name="___________BTV300">'[20]ANAL-PUMP HOUSE'!$I$52</definedName>
    <definedName name="___________CAN112">13.42</definedName>
    <definedName name="___________CAN113">12.98</definedName>
    <definedName name="___________CAN117">12.7</definedName>
    <definedName name="___________CAN118">13.27</definedName>
    <definedName name="___________CAN120">11.72</definedName>
    <definedName name="___________CAN210">10.38</definedName>
    <definedName name="___________CAN211">10.58</definedName>
    <definedName name="___________CAN213">10.56</definedName>
    <definedName name="___________CAN215">10.22</definedName>
    <definedName name="___________CAN216">9.61</definedName>
    <definedName name="___________CAN217">10.47</definedName>
    <definedName name="___________CAN219">10.91</definedName>
    <definedName name="___________CAN220">11.09</definedName>
    <definedName name="___________CAN221">11.25</definedName>
    <definedName name="___________CAN222">10.17</definedName>
    <definedName name="___________CAN223">9.89</definedName>
    <definedName name="___________CAN230">10.79</definedName>
    <definedName name="___________can421">40.2</definedName>
    <definedName name="___________can422">41.57</definedName>
    <definedName name="___________can423">43.9</definedName>
    <definedName name="___________can424">41.19</definedName>
    <definedName name="___________can425">42.81</definedName>
    <definedName name="___________can426">40.77</definedName>
    <definedName name="___________can427">40.92</definedName>
    <definedName name="___________can428">39.29</definedName>
    <definedName name="___________can429">45.19</definedName>
    <definedName name="___________can430">40.73</definedName>
    <definedName name="___________can431">42.52</definedName>
    <definedName name="___________can432">42.53</definedName>
    <definedName name="___________can433">43.69</definedName>
    <definedName name="___________can434">40.43</definedName>
    <definedName name="___________can435">43.3</definedName>
    <definedName name="___________CAN458" localSheetId="2">[19]PROCTOR!#REF!</definedName>
    <definedName name="___________CAN458">[19]PROCTOR!#REF!</definedName>
    <definedName name="___________CAN486" localSheetId="2">[19]PROCTOR!#REF!</definedName>
    <definedName name="___________CAN486">[19]PROCTOR!#REF!</definedName>
    <definedName name="___________CAN487" localSheetId="2">[19]PROCTOR!#REF!</definedName>
    <definedName name="___________CAN487">[19]PROCTOR!#REF!</definedName>
    <definedName name="___________CAN488" localSheetId="2">[19]PROCTOR!#REF!</definedName>
    <definedName name="___________CAN488">[19]PROCTOR!#REF!</definedName>
    <definedName name="___________CAN489" localSheetId="2">[19]PROCTOR!#REF!</definedName>
    <definedName name="___________CAN489">[19]PROCTOR!#REF!</definedName>
    <definedName name="___________CAN490" localSheetId="2">[19]PROCTOR!#REF!</definedName>
    <definedName name="___________CAN490">[19]PROCTOR!#REF!</definedName>
    <definedName name="___________CAN491" localSheetId="2">[19]PROCTOR!#REF!</definedName>
    <definedName name="___________CAN491">[19]PROCTOR!#REF!</definedName>
    <definedName name="___________CAN492" localSheetId="2">[19]PROCTOR!#REF!</definedName>
    <definedName name="___________CAN492">[19]PROCTOR!#REF!</definedName>
    <definedName name="___________CAN493" localSheetId="2">[19]PROCTOR!#REF!</definedName>
    <definedName name="___________CAN493">[19]PROCTOR!#REF!</definedName>
    <definedName name="___________CAN494" localSheetId="2">[19]PROCTOR!#REF!</definedName>
    <definedName name="___________CAN494">[19]PROCTOR!#REF!</definedName>
    <definedName name="___________CAN495" localSheetId="2">[19]PROCTOR!#REF!</definedName>
    <definedName name="___________CAN495">[19]PROCTOR!#REF!</definedName>
    <definedName name="___________CAN496" localSheetId="2">[19]PROCTOR!#REF!</definedName>
    <definedName name="___________CAN496">[19]PROCTOR!#REF!</definedName>
    <definedName name="___________CAN497" localSheetId="2">[19]PROCTOR!#REF!</definedName>
    <definedName name="___________CAN497">[19]PROCTOR!#REF!</definedName>
    <definedName name="___________CAN498" localSheetId="2">[19]PROCTOR!#REF!</definedName>
    <definedName name="___________CAN498">[19]PROCTOR!#REF!</definedName>
    <definedName name="___________CAN499" localSheetId="2">[19]PROCTOR!#REF!</definedName>
    <definedName name="___________CAN499">[19]PROCTOR!#REF!</definedName>
    <definedName name="___________CAN500" localSheetId="2">[19]PROCTOR!#REF!</definedName>
    <definedName name="___________CAN500">[19]PROCTOR!#REF!</definedName>
    <definedName name="___________CDG100" localSheetId="2">#REF!</definedName>
    <definedName name="___________CDG100">#REF!</definedName>
    <definedName name="___________CDG250" localSheetId="2">#REF!</definedName>
    <definedName name="___________CDG250">#REF!</definedName>
    <definedName name="___________CDG50" localSheetId="2">#REF!</definedName>
    <definedName name="___________CDG50">#REF!</definedName>
    <definedName name="___________CDG500" localSheetId="2">#REF!</definedName>
    <definedName name="___________CDG500">#REF!</definedName>
    <definedName name="___________CEM53" localSheetId="2">#REF!</definedName>
    <definedName name="___________CEM53">#REF!</definedName>
    <definedName name="___________CRN3" localSheetId="2">#REF!</definedName>
    <definedName name="___________CRN3">#REF!</definedName>
    <definedName name="___________CRN35" localSheetId="2">#REF!</definedName>
    <definedName name="___________CRN35">#REF!</definedName>
    <definedName name="___________CRN80" localSheetId="2">#REF!</definedName>
    <definedName name="___________CRN80">#REF!</definedName>
    <definedName name="___________dec05" localSheetId="2" hidden="1">{"'Sheet1'!$A$4386:$N$4591"}</definedName>
    <definedName name="___________dec05" hidden="1">{"'Sheet1'!$A$4386:$N$4591"}</definedName>
    <definedName name="___________DOZ50" localSheetId="2">#REF!</definedName>
    <definedName name="___________DOZ50">#REF!</definedName>
    <definedName name="___________DOZ80" localSheetId="2">#REF!</definedName>
    <definedName name="___________DOZ80">#REF!</definedName>
    <definedName name="___________EXC20">'[23]21-Rate Analysis-1'!$E$51</definedName>
    <definedName name="___________ExV200" localSheetId="2">#REF!</definedName>
    <definedName name="___________ExV200">#REF!</definedName>
    <definedName name="___________GEN100" localSheetId="2">#REF!</definedName>
    <definedName name="___________GEN100">#REF!</definedName>
    <definedName name="___________GEN250" localSheetId="2">#REF!</definedName>
    <definedName name="___________GEN250">#REF!</definedName>
    <definedName name="___________GEN325" localSheetId="2">#REF!</definedName>
    <definedName name="___________GEN325">#REF!</definedName>
    <definedName name="___________GEN380" localSheetId="2">#REF!</definedName>
    <definedName name="___________GEN380">#REF!</definedName>
    <definedName name="___________GSB1" localSheetId="2">#REF!</definedName>
    <definedName name="___________GSB1">#REF!</definedName>
    <definedName name="___________GSB2" localSheetId="2">#REF!</definedName>
    <definedName name="___________GSB2">#REF!</definedName>
    <definedName name="___________GSB3" localSheetId="2">#REF!</definedName>
    <definedName name="___________GSB3">#REF!</definedName>
    <definedName name="___________HMP1" localSheetId="2">#REF!</definedName>
    <definedName name="___________HMP1">#REF!</definedName>
    <definedName name="___________HMP2" localSheetId="2">#REF!</definedName>
    <definedName name="___________HMP2">#REF!</definedName>
    <definedName name="___________HMP3" localSheetId="2">#REF!</definedName>
    <definedName name="___________HMP3">#REF!</definedName>
    <definedName name="___________HMP4" localSheetId="2">#REF!</definedName>
    <definedName name="___________HMP4">#REF!</definedName>
    <definedName name="___________HRC1">'[20]Pipe trench'!$V$23</definedName>
    <definedName name="___________HRC2">'[20]Pipe trench'!$V$24</definedName>
    <definedName name="___________HSE1">'[20]Pipe trench'!$V$11</definedName>
    <definedName name="___________Ki1" localSheetId="2">#REF!</definedName>
    <definedName name="___________Ki1">#REF!</definedName>
    <definedName name="___________Ki2" localSheetId="2">#REF!</definedName>
    <definedName name="___________Ki2">#REF!</definedName>
    <definedName name="___________lb1" localSheetId="2">#REF!</definedName>
    <definedName name="___________lb1">#REF!</definedName>
    <definedName name="___________lb2" localSheetId="2">#REF!</definedName>
    <definedName name="___________lb2">#REF!</definedName>
    <definedName name="___________mac2">200</definedName>
    <definedName name="___________MAN1" localSheetId="2">#REF!</definedName>
    <definedName name="___________MAN1">#REF!</definedName>
    <definedName name="___________MIX10" localSheetId="2">#REF!</definedName>
    <definedName name="___________MIX10">#REF!</definedName>
    <definedName name="___________MIX15" localSheetId="2">#REF!</definedName>
    <definedName name="___________MIX15">#REF!</definedName>
    <definedName name="___________MIX15150" localSheetId="2">'[4]Mix Design'!#REF!</definedName>
    <definedName name="___________MIX15150">'[4]Mix Design'!#REF!</definedName>
    <definedName name="___________MIX1540">'[4]Mix Design'!$P$11</definedName>
    <definedName name="___________MIX1580" localSheetId="2">'[4]Mix Design'!#REF!</definedName>
    <definedName name="___________MIX1580">'[4]Mix Design'!#REF!</definedName>
    <definedName name="___________MIX2">'[5]Mix Design'!$P$12</definedName>
    <definedName name="___________MIX20" localSheetId="2">#REF!</definedName>
    <definedName name="___________MIX20">#REF!</definedName>
    <definedName name="___________MIX2020">'[4]Mix Design'!$P$12</definedName>
    <definedName name="___________MIX2040">'[4]Mix Design'!$P$13</definedName>
    <definedName name="___________MIX25" localSheetId="2">#REF!</definedName>
    <definedName name="___________MIX25">#REF!</definedName>
    <definedName name="___________MIX2540">'[4]Mix Design'!$P$15</definedName>
    <definedName name="___________Mix255">'[6]Mix Design'!$P$13</definedName>
    <definedName name="___________MIX30" localSheetId="2">#REF!</definedName>
    <definedName name="___________MIX30">#REF!</definedName>
    <definedName name="___________MIX35" localSheetId="2">#REF!</definedName>
    <definedName name="___________MIX35">#REF!</definedName>
    <definedName name="___________MIX40" localSheetId="2">#REF!</definedName>
    <definedName name="___________MIX40">#REF!</definedName>
    <definedName name="___________MIX45" localSheetId="2">'[4]Mix Design'!#REF!</definedName>
    <definedName name="___________MIX45">'[4]Mix Design'!#REF!</definedName>
    <definedName name="___________mm1" localSheetId="2">#REF!</definedName>
    <definedName name="___________mm1">#REF!</definedName>
    <definedName name="___________mm2" localSheetId="2">#REF!</definedName>
    <definedName name="___________mm2">#REF!</definedName>
    <definedName name="___________mm3" localSheetId="2">#REF!</definedName>
    <definedName name="___________mm3">#REF!</definedName>
    <definedName name="___________MUR5" localSheetId="2">#REF!</definedName>
    <definedName name="___________MUR5">#REF!</definedName>
    <definedName name="___________MUR8" localSheetId="2">#REF!</definedName>
    <definedName name="___________MUR8">#REF!</definedName>
    <definedName name="___________OPC43" localSheetId="2">#REF!</definedName>
    <definedName name="___________OPC43">#REF!</definedName>
    <definedName name="___________ORC1">'[20]Pipe trench'!$V$17</definedName>
    <definedName name="___________ORC2">'[20]Pipe trench'!$V$18</definedName>
    <definedName name="___________OSE1">'[20]Pipe trench'!$V$8</definedName>
    <definedName name="___________PB1" localSheetId="2">#REF!</definedName>
    <definedName name="___________PB1">#REF!</definedName>
    <definedName name="___________PPC53">'[23]21-Rate Analysis-1'!$E$19</definedName>
    <definedName name="___________sh1">90</definedName>
    <definedName name="___________sh2">120</definedName>
    <definedName name="___________sh3">150</definedName>
    <definedName name="___________sh4">180</definedName>
    <definedName name="___________SH5" localSheetId="2">#REF!</definedName>
    <definedName name="___________SH5">#REF!</definedName>
    <definedName name="___________SLV20025">'[20]ANAL-PUMP HOUSE'!$I$58</definedName>
    <definedName name="___________SLV80010">'[20]ANAL-PUMP HOUSE'!$I$60</definedName>
    <definedName name="___________tab1" localSheetId="2">#REF!</definedName>
    <definedName name="___________tab1">#REF!</definedName>
    <definedName name="___________tab2" localSheetId="2">#REF!</definedName>
    <definedName name="___________tab2">#REF!</definedName>
    <definedName name="___________TB2" localSheetId="2">#REF!</definedName>
    <definedName name="___________TB2">#REF!</definedName>
    <definedName name="___________TIP1" localSheetId="2">#REF!</definedName>
    <definedName name="___________TIP1">#REF!</definedName>
    <definedName name="___________TIP2" localSheetId="2">#REF!</definedName>
    <definedName name="___________TIP2">#REF!</definedName>
    <definedName name="___________TIP3" localSheetId="2">#REF!</definedName>
    <definedName name="___________TIP3">#REF!</definedName>
    <definedName name="__________A65537" localSheetId="2">#REF!</definedName>
    <definedName name="__________A65537">#REF!</definedName>
    <definedName name="__________ABM10" localSheetId="2">#REF!</definedName>
    <definedName name="__________ABM10">#REF!</definedName>
    <definedName name="__________ABM40" localSheetId="2">#REF!</definedName>
    <definedName name="__________ABM40">#REF!</definedName>
    <definedName name="__________ABM6" localSheetId="2">#REF!</definedName>
    <definedName name="__________ABM6">#REF!</definedName>
    <definedName name="__________ACB10" localSheetId="2">#REF!</definedName>
    <definedName name="__________ACB10">#REF!</definedName>
    <definedName name="__________ACB20" localSheetId="2">#REF!</definedName>
    <definedName name="__________ACB20">#REF!</definedName>
    <definedName name="__________ACR10" localSheetId="2">#REF!</definedName>
    <definedName name="__________ACR10">#REF!</definedName>
    <definedName name="__________ACR20" localSheetId="2">#REF!</definedName>
    <definedName name="__________ACR20">#REF!</definedName>
    <definedName name="__________AGG10" localSheetId="2">#REF!</definedName>
    <definedName name="__________AGG10">#REF!</definedName>
    <definedName name="__________AGG40" localSheetId="2">#REF!</definedName>
    <definedName name="__________AGG40">#REF!</definedName>
    <definedName name="__________AGG6" localSheetId="2">#REF!</definedName>
    <definedName name="__________AGG6">#REF!</definedName>
    <definedName name="__________ARV8040">'[20]ANAL-PUMP HOUSE'!$I$55</definedName>
    <definedName name="__________ash1" localSheetId="2">[21]ANAL!#REF!</definedName>
    <definedName name="__________ash1">[21]ANAL!#REF!</definedName>
    <definedName name="__________AWM10" localSheetId="2">#REF!</definedName>
    <definedName name="__________AWM10">#REF!</definedName>
    <definedName name="__________AWM40" localSheetId="2">#REF!</definedName>
    <definedName name="__________AWM40">#REF!</definedName>
    <definedName name="__________AWM6" localSheetId="2">#REF!</definedName>
    <definedName name="__________AWM6">#REF!</definedName>
    <definedName name="__________b111121" localSheetId="2">#REF!</definedName>
    <definedName name="__________b111121">#REF!</definedName>
    <definedName name="__________BTV300">'[20]ANAL-PUMP HOUSE'!$I$52</definedName>
    <definedName name="__________CAN112">13.42</definedName>
    <definedName name="__________CAN113">12.98</definedName>
    <definedName name="__________CAN117">12.7</definedName>
    <definedName name="__________CAN118">13.27</definedName>
    <definedName name="__________CAN120">11.72</definedName>
    <definedName name="__________CAN210">10.38</definedName>
    <definedName name="__________CAN211">10.58</definedName>
    <definedName name="__________CAN213">10.56</definedName>
    <definedName name="__________CAN215">10.22</definedName>
    <definedName name="__________CAN216">9.61</definedName>
    <definedName name="__________CAN217">10.47</definedName>
    <definedName name="__________CAN219">10.91</definedName>
    <definedName name="__________CAN220">11.09</definedName>
    <definedName name="__________CAN221">11.25</definedName>
    <definedName name="__________CAN222">10.17</definedName>
    <definedName name="__________CAN223">9.89</definedName>
    <definedName name="__________CAN230">10.79</definedName>
    <definedName name="__________can421">40.2</definedName>
    <definedName name="__________can422">41.57</definedName>
    <definedName name="__________can423">43.9</definedName>
    <definedName name="__________can424">41.19</definedName>
    <definedName name="__________can425">42.81</definedName>
    <definedName name="__________can426">40.77</definedName>
    <definedName name="__________can427">40.92</definedName>
    <definedName name="__________can428">39.29</definedName>
    <definedName name="__________can429">45.19</definedName>
    <definedName name="__________can430">40.73</definedName>
    <definedName name="__________can431">42.52</definedName>
    <definedName name="__________can432">42.53</definedName>
    <definedName name="__________can433">43.69</definedName>
    <definedName name="__________can434">40.43</definedName>
    <definedName name="__________can435">43.3</definedName>
    <definedName name="__________CAN458" localSheetId="2">[19]PROCTOR!#REF!</definedName>
    <definedName name="__________CAN458">[19]PROCTOR!#REF!</definedName>
    <definedName name="__________CAN486" localSheetId="2">[19]PROCTOR!#REF!</definedName>
    <definedName name="__________CAN486">[19]PROCTOR!#REF!</definedName>
    <definedName name="__________CAN487" localSheetId="2">[19]PROCTOR!#REF!</definedName>
    <definedName name="__________CAN487">[19]PROCTOR!#REF!</definedName>
    <definedName name="__________CAN488" localSheetId="2">[19]PROCTOR!#REF!</definedName>
    <definedName name="__________CAN488">[19]PROCTOR!#REF!</definedName>
    <definedName name="__________CAN489" localSheetId="2">[19]PROCTOR!#REF!</definedName>
    <definedName name="__________CAN489">[19]PROCTOR!#REF!</definedName>
    <definedName name="__________CAN490" localSheetId="2">[19]PROCTOR!#REF!</definedName>
    <definedName name="__________CAN490">[19]PROCTOR!#REF!</definedName>
    <definedName name="__________CAN491" localSheetId="2">[19]PROCTOR!#REF!</definedName>
    <definedName name="__________CAN491">[19]PROCTOR!#REF!</definedName>
    <definedName name="__________CAN492" localSheetId="2">[19]PROCTOR!#REF!</definedName>
    <definedName name="__________CAN492">[19]PROCTOR!#REF!</definedName>
    <definedName name="__________CAN493" localSheetId="2">[19]PROCTOR!#REF!</definedName>
    <definedName name="__________CAN493">[19]PROCTOR!#REF!</definedName>
    <definedName name="__________CAN494" localSheetId="2">[19]PROCTOR!#REF!</definedName>
    <definedName name="__________CAN494">[19]PROCTOR!#REF!</definedName>
    <definedName name="__________CAN495" localSheetId="2">[19]PROCTOR!#REF!</definedName>
    <definedName name="__________CAN495">[19]PROCTOR!#REF!</definedName>
    <definedName name="__________CAN496" localSheetId="2">[19]PROCTOR!#REF!</definedName>
    <definedName name="__________CAN496">[19]PROCTOR!#REF!</definedName>
    <definedName name="__________CAN497" localSheetId="2">[19]PROCTOR!#REF!</definedName>
    <definedName name="__________CAN497">[19]PROCTOR!#REF!</definedName>
    <definedName name="__________CAN498" localSheetId="2">[19]PROCTOR!#REF!</definedName>
    <definedName name="__________CAN498">[19]PROCTOR!#REF!</definedName>
    <definedName name="__________CAN499" localSheetId="2">[19]PROCTOR!#REF!</definedName>
    <definedName name="__________CAN499">[19]PROCTOR!#REF!</definedName>
    <definedName name="__________CAN500" localSheetId="2">[19]PROCTOR!#REF!</definedName>
    <definedName name="__________CAN500">[19]PROCTOR!#REF!</definedName>
    <definedName name="__________CDG100" localSheetId="2">#REF!</definedName>
    <definedName name="__________CDG100">#REF!</definedName>
    <definedName name="__________CDG250" localSheetId="2">#REF!</definedName>
    <definedName name="__________CDG250">#REF!</definedName>
    <definedName name="__________CDG50" localSheetId="2">#REF!</definedName>
    <definedName name="__________CDG50">#REF!</definedName>
    <definedName name="__________CDG500" localSheetId="2">#REF!</definedName>
    <definedName name="__________CDG500">#REF!</definedName>
    <definedName name="__________CEM53" localSheetId="2">#REF!</definedName>
    <definedName name="__________CEM53">#REF!</definedName>
    <definedName name="__________CRN3" localSheetId="2">#REF!</definedName>
    <definedName name="__________CRN3">#REF!</definedName>
    <definedName name="__________CRN35" localSheetId="2">#REF!</definedName>
    <definedName name="__________CRN35">#REF!</definedName>
    <definedName name="__________CRN80" localSheetId="2">#REF!</definedName>
    <definedName name="__________CRN80">#REF!</definedName>
    <definedName name="__________dec05" localSheetId="2" hidden="1">{"'Sheet1'!$A$4386:$N$4591"}</definedName>
    <definedName name="__________dec05" hidden="1">{"'Sheet1'!$A$4386:$N$4591"}</definedName>
    <definedName name="__________DOZ50" localSheetId="2">#REF!</definedName>
    <definedName name="__________DOZ50">#REF!</definedName>
    <definedName name="__________DOZ80" localSheetId="2">#REF!</definedName>
    <definedName name="__________DOZ80">#REF!</definedName>
    <definedName name="__________EXC20">'[23]21-Rate Analysis-1'!$E$51</definedName>
    <definedName name="__________ExV200" localSheetId="2">#REF!</definedName>
    <definedName name="__________ExV200">#REF!</definedName>
    <definedName name="__________GEN100" localSheetId="2">#REF!</definedName>
    <definedName name="__________GEN100">#REF!</definedName>
    <definedName name="__________GEN250" localSheetId="2">#REF!</definedName>
    <definedName name="__________GEN250">#REF!</definedName>
    <definedName name="__________GEN325" localSheetId="2">#REF!</definedName>
    <definedName name="__________GEN325">#REF!</definedName>
    <definedName name="__________GEN380" localSheetId="2">#REF!</definedName>
    <definedName name="__________GEN380">#REF!</definedName>
    <definedName name="__________GSB1" localSheetId="2">#REF!</definedName>
    <definedName name="__________GSB1">#REF!</definedName>
    <definedName name="__________GSB2" localSheetId="2">#REF!</definedName>
    <definedName name="__________GSB2">#REF!</definedName>
    <definedName name="__________GSB3" localSheetId="2">#REF!</definedName>
    <definedName name="__________GSB3">#REF!</definedName>
    <definedName name="__________HMP1" localSheetId="2">#REF!</definedName>
    <definedName name="__________HMP1">#REF!</definedName>
    <definedName name="__________HMP2" localSheetId="2">#REF!</definedName>
    <definedName name="__________HMP2">#REF!</definedName>
    <definedName name="__________HMP3" localSheetId="2">#REF!</definedName>
    <definedName name="__________HMP3">#REF!</definedName>
    <definedName name="__________HMP4" localSheetId="2">#REF!</definedName>
    <definedName name="__________HMP4">#REF!</definedName>
    <definedName name="__________HRC1">'[20]Pipe trench'!$V$23</definedName>
    <definedName name="__________HRC2">'[20]Pipe trench'!$V$24</definedName>
    <definedName name="__________HSE1">'[20]Pipe trench'!$V$11</definedName>
    <definedName name="__________Ki1" localSheetId="2">#REF!</definedName>
    <definedName name="__________Ki1">#REF!</definedName>
    <definedName name="__________Ki2" localSheetId="2">#REF!</definedName>
    <definedName name="__________Ki2">#REF!</definedName>
    <definedName name="__________lb1" localSheetId="2">#REF!</definedName>
    <definedName name="__________lb1">#REF!</definedName>
    <definedName name="__________lb2" localSheetId="2">#REF!</definedName>
    <definedName name="__________lb2">#REF!</definedName>
    <definedName name="__________mac2">200</definedName>
    <definedName name="__________MAN1" localSheetId="2">#REF!</definedName>
    <definedName name="__________MAN1">#REF!</definedName>
    <definedName name="__________MIX10" localSheetId="2">#REF!</definedName>
    <definedName name="__________MIX10">#REF!</definedName>
    <definedName name="__________MIX15" localSheetId="2">#REF!</definedName>
    <definedName name="__________MIX15">#REF!</definedName>
    <definedName name="__________MIX15150" localSheetId="2">'[4]Mix Design'!#REF!</definedName>
    <definedName name="__________MIX15150">'[4]Mix Design'!#REF!</definedName>
    <definedName name="__________MIX1540">'[4]Mix Design'!$P$11</definedName>
    <definedName name="__________MIX1580" localSheetId="2">'[4]Mix Design'!#REF!</definedName>
    <definedName name="__________MIX1580">'[4]Mix Design'!#REF!</definedName>
    <definedName name="__________MIX2">'[5]Mix Design'!$P$12</definedName>
    <definedName name="__________MIX20" localSheetId="2">#REF!</definedName>
    <definedName name="__________MIX20">#REF!</definedName>
    <definedName name="__________MIX2020">'[4]Mix Design'!$P$12</definedName>
    <definedName name="__________MIX2040">'[4]Mix Design'!$P$13</definedName>
    <definedName name="__________MIX25" localSheetId="2">#REF!</definedName>
    <definedName name="__________MIX25">#REF!</definedName>
    <definedName name="__________MIX2540">'[4]Mix Design'!$P$15</definedName>
    <definedName name="__________Mix255">'[6]Mix Design'!$P$13</definedName>
    <definedName name="__________MIX30" localSheetId="2">#REF!</definedName>
    <definedName name="__________MIX30">#REF!</definedName>
    <definedName name="__________MIX35" localSheetId="2">#REF!</definedName>
    <definedName name="__________MIX35">#REF!</definedName>
    <definedName name="__________MIX40" localSheetId="2">#REF!</definedName>
    <definedName name="__________MIX40">#REF!</definedName>
    <definedName name="__________MIX45" localSheetId="2">'[4]Mix Design'!#REF!</definedName>
    <definedName name="__________MIX45">'[4]Mix Design'!#REF!</definedName>
    <definedName name="__________mm1" localSheetId="2">#REF!</definedName>
    <definedName name="__________mm1">#REF!</definedName>
    <definedName name="__________mm2" localSheetId="2">#REF!</definedName>
    <definedName name="__________mm2">#REF!</definedName>
    <definedName name="__________mm3" localSheetId="2">#REF!</definedName>
    <definedName name="__________mm3">#REF!</definedName>
    <definedName name="__________MUR5" localSheetId="2">#REF!</definedName>
    <definedName name="__________MUR5">#REF!</definedName>
    <definedName name="__________MUR8" localSheetId="2">#REF!</definedName>
    <definedName name="__________MUR8">#REF!</definedName>
    <definedName name="__________OPC43" localSheetId="2">#REF!</definedName>
    <definedName name="__________OPC43">#REF!</definedName>
    <definedName name="__________ORC1">'[20]Pipe trench'!$V$17</definedName>
    <definedName name="__________ORC2">'[20]Pipe trench'!$V$18</definedName>
    <definedName name="__________OSE1">'[20]Pipe trench'!$V$8</definedName>
    <definedName name="__________PB1" localSheetId="2">#REF!</definedName>
    <definedName name="__________PB1">#REF!</definedName>
    <definedName name="__________PPC53">'[23]21-Rate Analysis-1'!$E$19</definedName>
    <definedName name="__________sh1">90</definedName>
    <definedName name="__________sh2">120</definedName>
    <definedName name="__________sh3">150</definedName>
    <definedName name="__________sh4">180</definedName>
    <definedName name="__________SH5" localSheetId="2">#REF!</definedName>
    <definedName name="__________SH5">#REF!</definedName>
    <definedName name="__________SLV20025">'[20]ANAL-PUMP HOUSE'!$I$58</definedName>
    <definedName name="__________SLV80010">'[20]ANAL-PUMP HOUSE'!$I$60</definedName>
    <definedName name="__________tab1" localSheetId="2">#REF!</definedName>
    <definedName name="__________tab1">#REF!</definedName>
    <definedName name="__________tab2" localSheetId="2">#REF!</definedName>
    <definedName name="__________tab2">#REF!</definedName>
    <definedName name="__________TB2" localSheetId="2">#REF!</definedName>
    <definedName name="__________TB2">#REF!</definedName>
    <definedName name="__________TIP1" localSheetId="2">#REF!</definedName>
    <definedName name="__________TIP1">#REF!</definedName>
    <definedName name="__________TIP2" localSheetId="2">#REF!</definedName>
    <definedName name="__________TIP2">#REF!</definedName>
    <definedName name="__________TIP3" localSheetId="2">#REF!</definedName>
    <definedName name="__________TIP3">#REF!</definedName>
    <definedName name="_________A65537" localSheetId="2">#REF!</definedName>
    <definedName name="_________A65537">#REF!</definedName>
    <definedName name="_________ABM10" localSheetId="2">#REF!</definedName>
    <definedName name="_________ABM10">#REF!</definedName>
    <definedName name="_________ABM40" localSheetId="2">#REF!</definedName>
    <definedName name="_________ABM40">#REF!</definedName>
    <definedName name="_________ABM6" localSheetId="2">#REF!</definedName>
    <definedName name="_________ABM6">#REF!</definedName>
    <definedName name="_________ACB10" localSheetId="2">#REF!</definedName>
    <definedName name="_________ACB10">#REF!</definedName>
    <definedName name="_________ACB20" localSheetId="2">#REF!</definedName>
    <definedName name="_________ACB20">#REF!</definedName>
    <definedName name="_________ACR10" localSheetId="2">#REF!</definedName>
    <definedName name="_________ACR10">#REF!</definedName>
    <definedName name="_________ACR20" localSheetId="2">#REF!</definedName>
    <definedName name="_________ACR20">#REF!</definedName>
    <definedName name="_________AGG10">'[23]21-Rate Analysis-1'!$E$22</definedName>
    <definedName name="_________AGG40" localSheetId="2">#REF!</definedName>
    <definedName name="_________AGG40">#REF!</definedName>
    <definedName name="_________AGG6" localSheetId="2">#REF!</definedName>
    <definedName name="_________AGG6">#REF!</definedName>
    <definedName name="_________ARV8040">'[20]ANAL-PUMP HOUSE'!$I$55</definedName>
    <definedName name="_________ash1" localSheetId="2">[21]ANAL!#REF!</definedName>
    <definedName name="_________ash1">[21]ANAL!#REF!</definedName>
    <definedName name="_________AWM10" localSheetId="2">#REF!</definedName>
    <definedName name="_________AWM10">#REF!</definedName>
    <definedName name="_________AWM40" localSheetId="2">#REF!</definedName>
    <definedName name="_________AWM40">#REF!</definedName>
    <definedName name="_________AWM6" localSheetId="2">#REF!</definedName>
    <definedName name="_________AWM6">#REF!</definedName>
    <definedName name="_________b111121" localSheetId="2">#REF!</definedName>
    <definedName name="_________b111121">#REF!</definedName>
    <definedName name="_________BTV300">'[20]ANAL-PUMP HOUSE'!$I$52</definedName>
    <definedName name="_________CAN112">13.42</definedName>
    <definedName name="_________CAN113">12.98</definedName>
    <definedName name="_________CAN117">12.7</definedName>
    <definedName name="_________CAN118">13.27</definedName>
    <definedName name="_________CAN120">11.72</definedName>
    <definedName name="_________CAN210">10.38</definedName>
    <definedName name="_________CAN211">10.58</definedName>
    <definedName name="_________CAN213">10.56</definedName>
    <definedName name="_________CAN215">10.22</definedName>
    <definedName name="_________CAN216">9.61</definedName>
    <definedName name="_________CAN217">10.47</definedName>
    <definedName name="_________CAN219">10.91</definedName>
    <definedName name="_________CAN220">11.09</definedName>
    <definedName name="_________CAN221">11.25</definedName>
    <definedName name="_________CAN222">10.17</definedName>
    <definedName name="_________CAN223">9.89</definedName>
    <definedName name="_________CAN230">10.79</definedName>
    <definedName name="_________can421">40.2</definedName>
    <definedName name="_________can422">41.57</definedName>
    <definedName name="_________can423">43.9</definedName>
    <definedName name="_________can424">41.19</definedName>
    <definedName name="_________can425">42.81</definedName>
    <definedName name="_________can426">40.77</definedName>
    <definedName name="_________can427">40.92</definedName>
    <definedName name="_________can428">39.29</definedName>
    <definedName name="_________can429">45.19</definedName>
    <definedName name="_________can430">40.73</definedName>
    <definedName name="_________can431">42.52</definedName>
    <definedName name="_________can432">42.53</definedName>
    <definedName name="_________can433">43.69</definedName>
    <definedName name="_________can434">40.43</definedName>
    <definedName name="_________can435">43.3</definedName>
    <definedName name="_________CAN458" localSheetId="2">[19]PROCTOR!#REF!</definedName>
    <definedName name="_________CAN458">[19]PROCTOR!#REF!</definedName>
    <definedName name="_________CAN486" localSheetId="2">[19]PROCTOR!#REF!</definedName>
    <definedName name="_________CAN486">[19]PROCTOR!#REF!</definedName>
    <definedName name="_________CAN487" localSheetId="2">[19]PROCTOR!#REF!</definedName>
    <definedName name="_________CAN487">[19]PROCTOR!#REF!</definedName>
    <definedName name="_________CAN488" localSheetId="2">[19]PROCTOR!#REF!</definedName>
    <definedName name="_________CAN488">[19]PROCTOR!#REF!</definedName>
    <definedName name="_________CAN489" localSheetId="2">[19]PROCTOR!#REF!</definedName>
    <definedName name="_________CAN489">[19]PROCTOR!#REF!</definedName>
    <definedName name="_________CAN490" localSheetId="2">[19]PROCTOR!#REF!</definedName>
    <definedName name="_________CAN490">[19]PROCTOR!#REF!</definedName>
    <definedName name="_________CAN491" localSheetId="2">[19]PROCTOR!#REF!</definedName>
    <definedName name="_________CAN491">[19]PROCTOR!#REF!</definedName>
    <definedName name="_________CAN492" localSheetId="2">[19]PROCTOR!#REF!</definedName>
    <definedName name="_________CAN492">[19]PROCTOR!#REF!</definedName>
    <definedName name="_________CAN493" localSheetId="2">[19]PROCTOR!#REF!</definedName>
    <definedName name="_________CAN493">[19]PROCTOR!#REF!</definedName>
    <definedName name="_________CAN494" localSheetId="2">[19]PROCTOR!#REF!</definedName>
    <definedName name="_________CAN494">[19]PROCTOR!#REF!</definedName>
    <definedName name="_________CAN495" localSheetId="2">[19]PROCTOR!#REF!</definedName>
    <definedName name="_________CAN495">[19]PROCTOR!#REF!</definedName>
    <definedName name="_________CAN496" localSheetId="2">[19]PROCTOR!#REF!</definedName>
    <definedName name="_________CAN496">[19]PROCTOR!#REF!</definedName>
    <definedName name="_________CAN497" localSheetId="2">[19]PROCTOR!#REF!</definedName>
    <definedName name="_________CAN497">[19]PROCTOR!#REF!</definedName>
    <definedName name="_________CAN498" localSheetId="2">[19]PROCTOR!#REF!</definedName>
    <definedName name="_________CAN498">[19]PROCTOR!#REF!</definedName>
    <definedName name="_________CAN499" localSheetId="2">[19]PROCTOR!#REF!</definedName>
    <definedName name="_________CAN499">[19]PROCTOR!#REF!</definedName>
    <definedName name="_________CAN500" localSheetId="2">[19]PROCTOR!#REF!</definedName>
    <definedName name="_________CAN500">[19]PROCTOR!#REF!</definedName>
    <definedName name="_________CDG100" localSheetId="2">#REF!</definedName>
    <definedName name="_________CDG100">#REF!</definedName>
    <definedName name="_________CDG250" localSheetId="2">#REF!</definedName>
    <definedName name="_________CDG250">#REF!</definedName>
    <definedName name="_________CDG50" localSheetId="2">#REF!</definedName>
    <definedName name="_________CDG50">#REF!</definedName>
    <definedName name="_________CDG500" localSheetId="2">#REF!</definedName>
    <definedName name="_________CDG500">#REF!</definedName>
    <definedName name="_________CEM53" localSheetId="2">#REF!</definedName>
    <definedName name="_________CEM53">#REF!</definedName>
    <definedName name="_________CRN3" localSheetId="2">#REF!</definedName>
    <definedName name="_________CRN3">#REF!</definedName>
    <definedName name="_________CRN35" localSheetId="2">#REF!</definedName>
    <definedName name="_________CRN35">#REF!</definedName>
    <definedName name="_________CRN80" localSheetId="2">#REF!</definedName>
    <definedName name="_________CRN80">#REF!</definedName>
    <definedName name="_________dec05" localSheetId="2" hidden="1">{"'Sheet1'!$A$4386:$N$4591"}</definedName>
    <definedName name="_________dec05" hidden="1">{"'Sheet1'!$A$4386:$N$4591"}</definedName>
    <definedName name="_________DOZ50" localSheetId="2">#REF!</definedName>
    <definedName name="_________DOZ50">#REF!</definedName>
    <definedName name="_________DOZ80" localSheetId="2">#REF!</definedName>
    <definedName name="_________DOZ80">#REF!</definedName>
    <definedName name="_________ExV200" localSheetId="2">#REF!</definedName>
    <definedName name="_________ExV200">#REF!</definedName>
    <definedName name="_________GEN100" localSheetId="2">#REF!</definedName>
    <definedName name="_________GEN100">#REF!</definedName>
    <definedName name="_________GEN250" localSheetId="2">#REF!</definedName>
    <definedName name="_________GEN250">#REF!</definedName>
    <definedName name="_________GEN325" localSheetId="2">#REF!</definedName>
    <definedName name="_________GEN325">#REF!</definedName>
    <definedName name="_________GEN380" localSheetId="2">#REF!</definedName>
    <definedName name="_________GEN380">#REF!</definedName>
    <definedName name="_________GSB1" localSheetId="2">#REF!</definedName>
    <definedName name="_________GSB1">#REF!</definedName>
    <definedName name="_________GSB2" localSheetId="2">#REF!</definedName>
    <definedName name="_________GSB2">#REF!</definedName>
    <definedName name="_________GSB3" localSheetId="2">#REF!</definedName>
    <definedName name="_________GSB3">#REF!</definedName>
    <definedName name="_________HMP1" localSheetId="2">#REF!</definedName>
    <definedName name="_________HMP1">#REF!</definedName>
    <definedName name="_________HMP2" localSheetId="2">#REF!</definedName>
    <definedName name="_________HMP2">#REF!</definedName>
    <definedName name="_________HMP3" localSheetId="2">#REF!</definedName>
    <definedName name="_________HMP3">#REF!</definedName>
    <definedName name="_________HMP4" localSheetId="2">#REF!</definedName>
    <definedName name="_________HMP4">#REF!</definedName>
    <definedName name="_________HRC1">'[20]Pipe trench'!$V$23</definedName>
    <definedName name="_________HRC2">'[20]Pipe trench'!$V$24</definedName>
    <definedName name="_________HSE1">'[20]Pipe trench'!$V$11</definedName>
    <definedName name="_________Ki1" localSheetId="2">#REF!</definedName>
    <definedName name="_________Ki1">#REF!</definedName>
    <definedName name="_________Ki2" localSheetId="2">#REF!</definedName>
    <definedName name="_________Ki2">#REF!</definedName>
    <definedName name="_________lb1" localSheetId="2">#REF!</definedName>
    <definedName name="_________lb1">#REF!</definedName>
    <definedName name="_________lb2" localSheetId="2">#REF!</definedName>
    <definedName name="_________lb2">#REF!</definedName>
    <definedName name="_________mac2">200</definedName>
    <definedName name="_________MAN1" localSheetId="2">#REF!</definedName>
    <definedName name="_________MAN1">#REF!</definedName>
    <definedName name="_________MIX10" localSheetId="2">#REF!</definedName>
    <definedName name="_________MIX10">#REF!</definedName>
    <definedName name="_________MIX15" localSheetId="2">#REF!</definedName>
    <definedName name="_________MIX15">#REF!</definedName>
    <definedName name="_________MIX15150" localSheetId="2">'[4]Mix Design'!#REF!</definedName>
    <definedName name="_________MIX15150">'[4]Mix Design'!#REF!</definedName>
    <definedName name="_________MIX1540">'[4]Mix Design'!$P$11</definedName>
    <definedName name="_________MIX1580" localSheetId="2">'[4]Mix Design'!#REF!</definedName>
    <definedName name="_________MIX1580">'[4]Mix Design'!#REF!</definedName>
    <definedName name="_________MIX2">'[5]Mix Design'!$P$12</definedName>
    <definedName name="_________MIX20" localSheetId="2">#REF!</definedName>
    <definedName name="_________MIX20">#REF!</definedName>
    <definedName name="_________MIX2020">'[4]Mix Design'!$P$12</definedName>
    <definedName name="_________MIX2040">'[4]Mix Design'!$P$13</definedName>
    <definedName name="_________MIX25" localSheetId="2">#REF!</definedName>
    <definedName name="_________MIX25">#REF!</definedName>
    <definedName name="_________MIX2540">'[4]Mix Design'!$P$15</definedName>
    <definedName name="_________Mix255">'[6]Mix Design'!$P$13</definedName>
    <definedName name="_________MIX30" localSheetId="2">#REF!</definedName>
    <definedName name="_________MIX30">#REF!</definedName>
    <definedName name="_________MIX35" localSheetId="2">#REF!</definedName>
    <definedName name="_________MIX35">#REF!</definedName>
    <definedName name="_________MIX40" localSheetId="2">#REF!</definedName>
    <definedName name="_________MIX40">#REF!</definedName>
    <definedName name="_________MIX45" localSheetId="2">'[4]Mix Design'!#REF!</definedName>
    <definedName name="_________MIX45">'[4]Mix Design'!#REF!</definedName>
    <definedName name="_________mm1" localSheetId="2">#REF!</definedName>
    <definedName name="_________mm1">#REF!</definedName>
    <definedName name="_________mm2" localSheetId="2">#REF!</definedName>
    <definedName name="_________mm2">#REF!</definedName>
    <definedName name="_________mm3" localSheetId="2">#REF!</definedName>
    <definedName name="_________mm3">#REF!</definedName>
    <definedName name="_________MUR5" localSheetId="2">#REF!</definedName>
    <definedName name="_________MUR5">#REF!</definedName>
    <definedName name="_________MUR8" localSheetId="2">#REF!</definedName>
    <definedName name="_________MUR8">#REF!</definedName>
    <definedName name="_________OPC43" localSheetId="2">#REF!</definedName>
    <definedName name="_________OPC43">#REF!</definedName>
    <definedName name="_________ORC1">'[20]Pipe trench'!$V$17</definedName>
    <definedName name="_________ORC2">'[20]Pipe trench'!$V$18</definedName>
    <definedName name="_________OSE1">'[20]Pipe trench'!$V$8</definedName>
    <definedName name="_________PB1" localSheetId="2">#REF!</definedName>
    <definedName name="_________PB1">#REF!</definedName>
    <definedName name="_________sh1">90</definedName>
    <definedName name="_________sh2">120</definedName>
    <definedName name="_________sh3">150</definedName>
    <definedName name="_________sh4">180</definedName>
    <definedName name="_________SH5" localSheetId="2">#REF!</definedName>
    <definedName name="_________SH5">#REF!</definedName>
    <definedName name="_________SLV10025" localSheetId="2">'[24]ANAL-PIPE LINE'!#REF!</definedName>
    <definedName name="_________SLV10025">'[24]ANAL-PIPE LINE'!#REF!</definedName>
    <definedName name="_________SLV20025">'[20]ANAL-PUMP HOUSE'!$I$58</definedName>
    <definedName name="_________SLV80010">'[20]ANAL-PUMP HOUSE'!$I$60</definedName>
    <definedName name="_________SMG1">#N/A</definedName>
    <definedName name="_________SMG2">#N/A</definedName>
    <definedName name="_________tab1" localSheetId="2">#REF!</definedName>
    <definedName name="_________tab1">#REF!</definedName>
    <definedName name="_________tab2" localSheetId="2">#REF!</definedName>
    <definedName name="_________tab2">#REF!</definedName>
    <definedName name="_________TB2" localSheetId="2">#REF!</definedName>
    <definedName name="_________TB2">#REF!</definedName>
    <definedName name="_________TIP1" localSheetId="2">#REF!</definedName>
    <definedName name="_________TIP1">#REF!</definedName>
    <definedName name="_________TIP2" localSheetId="2">#REF!</definedName>
    <definedName name="_________TIP2">#REF!</definedName>
    <definedName name="_________TIP3" localSheetId="2">#REF!</definedName>
    <definedName name="_________TIP3">#REF!</definedName>
    <definedName name="________A65537" localSheetId="2">#REF!</definedName>
    <definedName name="________A65537">#REF!</definedName>
    <definedName name="________ABM10" localSheetId="2">#REF!</definedName>
    <definedName name="________ABM10">#REF!</definedName>
    <definedName name="________ABM40" localSheetId="2">#REF!</definedName>
    <definedName name="________ABM40">#REF!</definedName>
    <definedName name="________ABM6" localSheetId="2">#REF!</definedName>
    <definedName name="________ABM6">#REF!</definedName>
    <definedName name="________ACB10" localSheetId="2">#REF!</definedName>
    <definedName name="________ACB10">#REF!</definedName>
    <definedName name="________ACB20" localSheetId="2">#REF!</definedName>
    <definedName name="________ACB20">#REF!</definedName>
    <definedName name="________ACR10" localSheetId="2">#REF!</definedName>
    <definedName name="________ACR10">#REF!</definedName>
    <definedName name="________ACR20" localSheetId="2">#REF!</definedName>
    <definedName name="________ACR20">#REF!</definedName>
    <definedName name="________AGG10">'[23]21-Rate Analysis-1'!$E$22</definedName>
    <definedName name="________AGG40" localSheetId="2">#REF!</definedName>
    <definedName name="________AGG40">#REF!</definedName>
    <definedName name="________AGG6" localSheetId="2">#REF!</definedName>
    <definedName name="________AGG6">#REF!</definedName>
    <definedName name="________ARV8040">'[20]ANAL-PUMP HOUSE'!$I$55</definedName>
    <definedName name="________ash1" localSheetId="2">[21]ANAL!#REF!</definedName>
    <definedName name="________ash1">[21]ANAL!#REF!</definedName>
    <definedName name="________AWM10" localSheetId="2">#REF!</definedName>
    <definedName name="________AWM10">#REF!</definedName>
    <definedName name="________AWM40" localSheetId="2">#REF!</definedName>
    <definedName name="________AWM40">#REF!</definedName>
    <definedName name="________AWM6" localSheetId="2">#REF!</definedName>
    <definedName name="________AWM6">#REF!</definedName>
    <definedName name="________b111121" localSheetId="2">#REF!</definedName>
    <definedName name="________b111121">#REF!</definedName>
    <definedName name="________BTV300">'[20]ANAL-PUMP HOUSE'!$I$52</definedName>
    <definedName name="________CAN112">13.42</definedName>
    <definedName name="________CAN113">12.98</definedName>
    <definedName name="________CAN117">12.7</definedName>
    <definedName name="________CAN118">13.27</definedName>
    <definedName name="________CAN120">11.72</definedName>
    <definedName name="________CAN210">10.38</definedName>
    <definedName name="________CAN211">10.58</definedName>
    <definedName name="________CAN213">10.56</definedName>
    <definedName name="________CAN215">10.22</definedName>
    <definedName name="________CAN216">9.61</definedName>
    <definedName name="________CAN217">10.47</definedName>
    <definedName name="________CAN219">10.91</definedName>
    <definedName name="________CAN220">11.09</definedName>
    <definedName name="________CAN221">11.25</definedName>
    <definedName name="________CAN222">10.17</definedName>
    <definedName name="________CAN223">9.89</definedName>
    <definedName name="________CAN230">10.79</definedName>
    <definedName name="________can421">40.2</definedName>
    <definedName name="________can422">41.57</definedName>
    <definedName name="________can423">43.9</definedName>
    <definedName name="________can424">41.19</definedName>
    <definedName name="________can425">42.81</definedName>
    <definedName name="________can426">40.77</definedName>
    <definedName name="________can427">40.92</definedName>
    <definedName name="________can428">39.29</definedName>
    <definedName name="________can429">45.19</definedName>
    <definedName name="________can430">40.73</definedName>
    <definedName name="________can431">42.52</definedName>
    <definedName name="________can432">42.53</definedName>
    <definedName name="________can433">43.69</definedName>
    <definedName name="________can434">40.43</definedName>
    <definedName name="________can435">43.3</definedName>
    <definedName name="________CAN458" localSheetId="2">[14]PROCTOR!#REF!</definedName>
    <definedName name="________CAN458">[14]PROCTOR!#REF!</definedName>
    <definedName name="________CAN486" localSheetId="2">[14]PROCTOR!#REF!</definedName>
    <definedName name="________CAN486">[14]PROCTOR!#REF!</definedName>
    <definedName name="________CAN487" localSheetId="2">[14]PROCTOR!#REF!</definedName>
    <definedName name="________CAN487">[14]PROCTOR!#REF!</definedName>
    <definedName name="________CAN488" localSheetId="2">[14]PROCTOR!#REF!</definedName>
    <definedName name="________CAN488">[14]PROCTOR!#REF!</definedName>
    <definedName name="________CAN489" localSheetId="2">[14]PROCTOR!#REF!</definedName>
    <definedName name="________CAN489">[14]PROCTOR!#REF!</definedName>
    <definedName name="________CAN490" localSheetId="2">[14]PROCTOR!#REF!</definedName>
    <definedName name="________CAN490">[14]PROCTOR!#REF!</definedName>
    <definedName name="________CAN491" localSheetId="2">[14]PROCTOR!#REF!</definedName>
    <definedName name="________CAN491">[14]PROCTOR!#REF!</definedName>
    <definedName name="________CAN492" localSheetId="2">[14]PROCTOR!#REF!</definedName>
    <definedName name="________CAN492">[14]PROCTOR!#REF!</definedName>
    <definedName name="________CAN493" localSheetId="2">[14]PROCTOR!#REF!</definedName>
    <definedName name="________CAN493">[14]PROCTOR!#REF!</definedName>
    <definedName name="________CAN494" localSheetId="2">[14]PROCTOR!#REF!</definedName>
    <definedName name="________CAN494">[14]PROCTOR!#REF!</definedName>
    <definedName name="________CAN495" localSheetId="2">[14]PROCTOR!#REF!</definedName>
    <definedName name="________CAN495">[14]PROCTOR!#REF!</definedName>
    <definedName name="________CAN496" localSheetId="2">[14]PROCTOR!#REF!</definedName>
    <definedName name="________CAN496">[14]PROCTOR!#REF!</definedName>
    <definedName name="________CAN497" localSheetId="2">[14]PROCTOR!#REF!</definedName>
    <definedName name="________CAN497">[14]PROCTOR!#REF!</definedName>
    <definedName name="________CAN498" localSheetId="2">[14]PROCTOR!#REF!</definedName>
    <definedName name="________CAN498">[14]PROCTOR!#REF!</definedName>
    <definedName name="________CAN499" localSheetId="2">[14]PROCTOR!#REF!</definedName>
    <definedName name="________CAN499">[14]PROCTOR!#REF!</definedName>
    <definedName name="________CAN500" localSheetId="2">[14]PROCTOR!#REF!</definedName>
    <definedName name="________CAN500">[14]PROCTOR!#REF!</definedName>
    <definedName name="________CDG100" localSheetId="2">#REF!</definedName>
    <definedName name="________CDG100">#REF!</definedName>
    <definedName name="________CDG250" localSheetId="2">#REF!</definedName>
    <definedName name="________CDG250">#REF!</definedName>
    <definedName name="________CDG50" localSheetId="2">#REF!</definedName>
    <definedName name="________CDG50">#REF!</definedName>
    <definedName name="________CDG500" localSheetId="2">#REF!</definedName>
    <definedName name="________CDG500">#REF!</definedName>
    <definedName name="________CEM53" localSheetId="2">#REF!</definedName>
    <definedName name="________CEM53">#REF!</definedName>
    <definedName name="________CRN3" localSheetId="2">#REF!</definedName>
    <definedName name="________CRN3">#REF!</definedName>
    <definedName name="________CRN35" localSheetId="2">#REF!</definedName>
    <definedName name="________CRN35">#REF!</definedName>
    <definedName name="________CRN80" localSheetId="2">#REF!</definedName>
    <definedName name="________CRN80">#REF!</definedName>
    <definedName name="________dec05" localSheetId="2" hidden="1">{"'Sheet1'!$A$4386:$N$4591"}</definedName>
    <definedName name="________dec05" hidden="1">{"'Sheet1'!$A$4386:$N$4591"}</definedName>
    <definedName name="________DOZ50" localSheetId="2">#REF!</definedName>
    <definedName name="________DOZ50">#REF!</definedName>
    <definedName name="________DOZ80" localSheetId="2">#REF!</definedName>
    <definedName name="________DOZ80">#REF!</definedName>
    <definedName name="________ExV200" localSheetId="2">#REF!</definedName>
    <definedName name="________ExV200">#REF!</definedName>
    <definedName name="________GEN100" localSheetId="2">#REF!</definedName>
    <definedName name="________GEN100">#REF!</definedName>
    <definedName name="________GEN250" localSheetId="2">#REF!</definedName>
    <definedName name="________GEN250">#REF!</definedName>
    <definedName name="________GEN325" localSheetId="2">#REF!</definedName>
    <definedName name="________GEN325">#REF!</definedName>
    <definedName name="________GEN380" localSheetId="2">#REF!</definedName>
    <definedName name="________GEN380">#REF!</definedName>
    <definedName name="________GSB1" localSheetId="2">#REF!</definedName>
    <definedName name="________GSB1">#REF!</definedName>
    <definedName name="________GSB2" localSheetId="2">#REF!</definedName>
    <definedName name="________GSB2">#REF!</definedName>
    <definedName name="________GSB3" localSheetId="2">#REF!</definedName>
    <definedName name="________GSB3">#REF!</definedName>
    <definedName name="________HMP1" localSheetId="2">#REF!</definedName>
    <definedName name="________HMP1">#REF!</definedName>
    <definedName name="________HMP2" localSheetId="2">#REF!</definedName>
    <definedName name="________HMP2">#REF!</definedName>
    <definedName name="________HMP3" localSheetId="2">#REF!</definedName>
    <definedName name="________HMP3">#REF!</definedName>
    <definedName name="________HMP4" localSheetId="2">#REF!</definedName>
    <definedName name="________HMP4">#REF!</definedName>
    <definedName name="________HRC1">'[20]Pipe trench'!$V$23</definedName>
    <definedName name="________HRC2">'[20]Pipe trench'!$V$24</definedName>
    <definedName name="________HSE1">'[20]Pipe trench'!$V$11</definedName>
    <definedName name="________Ki1" localSheetId="2">#REF!</definedName>
    <definedName name="________Ki1">#REF!</definedName>
    <definedName name="________Ki2" localSheetId="2">#REF!</definedName>
    <definedName name="________Ki2">#REF!</definedName>
    <definedName name="________lb1" localSheetId="2">#REF!</definedName>
    <definedName name="________lb1">#REF!</definedName>
    <definedName name="________lb2" localSheetId="2">#REF!</definedName>
    <definedName name="________lb2">#REF!</definedName>
    <definedName name="________mac2">200</definedName>
    <definedName name="________MAN1" localSheetId="2">#REF!</definedName>
    <definedName name="________MAN1">#REF!</definedName>
    <definedName name="________MIX10" localSheetId="2">#REF!</definedName>
    <definedName name="________MIX10">#REF!</definedName>
    <definedName name="________MIX15" localSheetId="2">#REF!</definedName>
    <definedName name="________MIX15">#REF!</definedName>
    <definedName name="________MIX15150" localSheetId="2">'[4]Mix Design'!#REF!</definedName>
    <definedName name="________MIX15150">'[4]Mix Design'!#REF!</definedName>
    <definedName name="________MIX1540">'[4]Mix Design'!$P$11</definedName>
    <definedName name="________MIX1580" localSheetId="2">'[4]Mix Design'!#REF!</definedName>
    <definedName name="________MIX1580">'[4]Mix Design'!#REF!</definedName>
    <definedName name="________MIX2">'[5]Mix Design'!$P$12</definedName>
    <definedName name="________MIX20" localSheetId="2">#REF!</definedName>
    <definedName name="________MIX20">#REF!</definedName>
    <definedName name="________MIX2020">'[4]Mix Design'!$P$12</definedName>
    <definedName name="________MIX2040">'[4]Mix Design'!$P$13</definedName>
    <definedName name="________MIX25" localSheetId="2">#REF!</definedName>
    <definedName name="________MIX25">#REF!</definedName>
    <definedName name="________MIX2540">'[4]Mix Design'!$P$15</definedName>
    <definedName name="________Mix255">'[6]Mix Design'!$P$13</definedName>
    <definedName name="________MIX30" localSheetId="2">#REF!</definedName>
    <definedName name="________MIX30">#REF!</definedName>
    <definedName name="________MIX35" localSheetId="2">#REF!</definedName>
    <definedName name="________MIX35">#REF!</definedName>
    <definedName name="________MIX40" localSheetId="2">#REF!</definedName>
    <definedName name="________MIX40">#REF!</definedName>
    <definedName name="________MIX45" localSheetId="2">'[4]Mix Design'!#REF!</definedName>
    <definedName name="________MIX45">'[4]Mix Design'!#REF!</definedName>
    <definedName name="________mm1" localSheetId="2">#REF!</definedName>
    <definedName name="________mm1">#REF!</definedName>
    <definedName name="________mm2" localSheetId="2">#REF!</definedName>
    <definedName name="________mm2">#REF!</definedName>
    <definedName name="________mm3" localSheetId="2">#REF!</definedName>
    <definedName name="________mm3">#REF!</definedName>
    <definedName name="________MUR5" localSheetId="2">#REF!</definedName>
    <definedName name="________MUR5">#REF!</definedName>
    <definedName name="________MUR8" localSheetId="2">#REF!</definedName>
    <definedName name="________MUR8">#REF!</definedName>
    <definedName name="________OPC43" localSheetId="2">#REF!</definedName>
    <definedName name="________OPC43">#REF!</definedName>
    <definedName name="________ORC1">'[20]Pipe trench'!$V$17</definedName>
    <definedName name="________ORC2">'[20]Pipe trench'!$V$18</definedName>
    <definedName name="________OSE1">'[20]Pipe trench'!$V$8</definedName>
    <definedName name="________PB1" localSheetId="2">#REF!</definedName>
    <definedName name="________PB1">#REF!</definedName>
    <definedName name="________sh1">90</definedName>
    <definedName name="________sh2">120</definedName>
    <definedName name="________sh3">150</definedName>
    <definedName name="________sh4">180</definedName>
    <definedName name="________SH5" localSheetId="2">#REF!</definedName>
    <definedName name="________SH5">#REF!</definedName>
    <definedName name="________SLV10025" localSheetId="2">'[25]ANAL-PIPE LINE'!#REF!</definedName>
    <definedName name="________SLV10025">'[25]ANAL-PIPE LINE'!#REF!</definedName>
    <definedName name="________SLV20025">'[20]ANAL-PUMP HOUSE'!$I$58</definedName>
    <definedName name="________SLV80010">'[20]ANAL-PUMP HOUSE'!$I$60</definedName>
    <definedName name="________tab1" localSheetId="2">#REF!</definedName>
    <definedName name="________tab1">#REF!</definedName>
    <definedName name="________tab2" localSheetId="2">#REF!</definedName>
    <definedName name="________tab2">#REF!</definedName>
    <definedName name="________TB2" localSheetId="2">#REF!</definedName>
    <definedName name="________TB2">#REF!</definedName>
    <definedName name="________TIP1" localSheetId="2">#REF!</definedName>
    <definedName name="________TIP1">#REF!</definedName>
    <definedName name="________TIP2" localSheetId="2">#REF!</definedName>
    <definedName name="________TIP2">#REF!</definedName>
    <definedName name="________TIP3" localSheetId="2">#REF!</definedName>
    <definedName name="________TIP3">#REF!</definedName>
    <definedName name="_______A65537" localSheetId="2">#REF!</definedName>
    <definedName name="_______A65537">#REF!</definedName>
    <definedName name="_______ABM10" localSheetId="2">#REF!</definedName>
    <definedName name="_______ABM10">#REF!</definedName>
    <definedName name="_______ABM40" localSheetId="2">#REF!</definedName>
    <definedName name="_______ABM40">#REF!</definedName>
    <definedName name="_______ABM6" localSheetId="2">#REF!</definedName>
    <definedName name="_______ABM6">#REF!</definedName>
    <definedName name="_______ACB10" localSheetId="2">#REF!</definedName>
    <definedName name="_______ACB10">#REF!</definedName>
    <definedName name="_______ACB20" localSheetId="2">#REF!</definedName>
    <definedName name="_______ACB20">#REF!</definedName>
    <definedName name="_______ACR10" localSheetId="2">#REF!</definedName>
    <definedName name="_______ACR10">#REF!</definedName>
    <definedName name="_______ACR20" localSheetId="2">#REF!</definedName>
    <definedName name="_______ACR20">#REF!</definedName>
    <definedName name="_______AGG10">'[23]21-Rate Analysis-1'!$E$22</definedName>
    <definedName name="_______AGG40" localSheetId="2">#REF!</definedName>
    <definedName name="_______AGG40">#REF!</definedName>
    <definedName name="_______AGG6" localSheetId="2">#REF!</definedName>
    <definedName name="_______AGG6">#REF!</definedName>
    <definedName name="_______ash1" localSheetId="2">[13]ANAL!#REF!</definedName>
    <definedName name="_______ash1">[13]ANAL!#REF!</definedName>
    <definedName name="_______AWM10" localSheetId="2">#REF!</definedName>
    <definedName name="_______AWM10">#REF!</definedName>
    <definedName name="_______AWM40" localSheetId="2">#REF!</definedName>
    <definedName name="_______AWM40">#REF!</definedName>
    <definedName name="_______AWM6" localSheetId="2">#REF!</definedName>
    <definedName name="_______AWM6">#REF!</definedName>
    <definedName name="_______b111121" localSheetId="2">#REF!</definedName>
    <definedName name="_______b111121">#REF!</definedName>
    <definedName name="_______CAN112">13.42</definedName>
    <definedName name="_______CAN113">12.98</definedName>
    <definedName name="_______CAN117">12.7</definedName>
    <definedName name="_______CAN118">13.27</definedName>
    <definedName name="_______CAN120">11.72</definedName>
    <definedName name="_______CAN210">10.38</definedName>
    <definedName name="_______CAN211">10.58</definedName>
    <definedName name="_______CAN213">10.56</definedName>
    <definedName name="_______CAN215">10.22</definedName>
    <definedName name="_______CAN216">9.61</definedName>
    <definedName name="_______CAN217">10.47</definedName>
    <definedName name="_______CAN219">10.91</definedName>
    <definedName name="_______CAN220">11.09</definedName>
    <definedName name="_______CAN221">11.25</definedName>
    <definedName name="_______CAN222">10.17</definedName>
    <definedName name="_______CAN223">9.89</definedName>
    <definedName name="_______CAN230">10.79</definedName>
    <definedName name="_______can421">40.2</definedName>
    <definedName name="_______can422">41.57</definedName>
    <definedName name="_______can423">43.9</definedName>
    <definedName name="_______can424">41.19</definedName>
    <definedName name="_______can425">42.81</definedName>
    <definedName name="_______can426">40.77</definedName>
    <definedName name="_______can427">40.92</definedName>
    <definedName name="_______can428">39.29</definedName>
    <definedName name="_______can429">45.19</definedName>
    <definedName name="_______can430">40.73</definedName>
    <definedName name="_______can431">42.52</definedName>
    <definedName name="_______can432">42.53</definedName>
    <definedName name="_______can433">43.69</definedName>
    <definedName name="_______can434">40.43</definedName>
    <definedName name="_______can435">43.3</definedName>
    <definedName name="_______CAN458" localSheetId="2">[14]PROCTOR!#REF!</definedName>
    <definedName name="_______CAN458">[14]PROCTOR!#REF!</definedName>
    <definedName name="_______CAN486" localSheetId="2">[14]PROCTOR!#REF!</definedName>
    <definedName name="_______CAN486">[14]PROCTOR!#REF!</definedName>
    <definedName name="_______CAN487" localSheetId="2">[14]PROCTOR!#REF!</definedName>
    <definedName name="_______CAN487">[14]PROCTOR!#REF!</definedName>
    <definedName name="_______CAN488" localSheetId="2">[14]PROCTOR!#REF!</definedName>
    <definedName name="_______CAN488">[14]PROCTOR!#REF!</definedName>
    <definedName name="_______CAN489" localSheetId="2">[14]PROCTOR!#REF!</definedName>
    <definedName name="_______CAN489">[14]PROCTOR!#REF!</definedName>
    <definedName name="_______CAN490" localSheetId="2">[14]PROCTOR!#REF!</definedName>
    <definedName name="_______CAN490">[14]PROCTOR!#REF!</definedName>
    <definedName name="_______CAN491" localSheetId="2">[14]PROCTOR!#REF!</definedName>
    <definedName name="_______CAN491">[14]PROCTOR!#REF!</definedName>
    <definedName name="_______CAN492" localSheetId="2">[14]PROCTOR!#REF!</definedName>
    <definedName name="_______CAN492">[14]PROCTOR!#REF!</definedName>
    <definedName name="_______CAN493" localSheetId="2">[14]PROCTOR!#REF!</definedName>
    <definedName name="_______CAN493">[14]PROCTOR!#REF!</definedName>
    <definedName name="_______CAN494" localSheetId="2">[14]PROCTOR!#REF!</definedName>
    <definedName name="_______CAN494">[14]PROCTOR!#REF!</definedName>
    <definedName name="_______CAN495" localSheetId="2">[14]PROCTOR!#REF!</definedName>
    <definedName name="_______CAN495">[14]PROCTOR!#REF!</definedName>
    <definedName name="_______CAN496" localSheetId="2">[14]PROCTOR!#REF!</definedName>
    <definedName name="_______CAN496">[14]PROCTOR!#REF!</definedName>
    <definedName name="_______CAN497" localSheetId="2">[14]PROCTOR!#REF!</definedName>
    <definedName name="_______CAN497">[14]PROCTOR!#REF!</definedName>
    <definedName name="_______CAN498" localSheetId="2">[14]PROCTOR!#REF!</definedName>
    <definedName name="_______CAN498">[14]PROCTOR!#REF!</definedName>
    <definedName name="_______CAN499" localSheetId="2">[14]PROCTOR!#REF!</definedName>
    <definedName name="_______CAN499">[14]PROCTOR!#REF!</definedName>
    <definedName name="_______CAN500" localSheetId="2">[14]PROCTOR!#REF!</definedName>
    <definedName name="_______CAN500">[14]PROCTOR!#REF!</definedName>
    <definedName name="_______CDG100" localSheetId="2">#REF!</definedName>
    <definedName name="_______CDG100">#REF!</definedName>
    <definedName name="_______CDG250" localSheetId="2">#REF!</definedName>
    <definedName name="_______CDG250">#REF!</definedName>
    <definedName name="_______CDG50" localSheetId="2">#REF!</definedName>
    <definedName name="_______CDG50">#REF!</definedName>
    <definedName name="_______CDG500" localSheetId="2">#REF!</definedName>
    <definedName name="_______CDG500">#REF!</definedName>
    <definedName name="_______CEM53" localSheetId="2">#REF!</definedName>
    <definedName name="_______CEM53">#REF!</definedName>
    <definedName name="_______CRN3" localSheetId="2">#REF!</definedName>
    <definedName name="_______CRN3">#REF!</definedName>
    <definedName name="_______CRN35" localSheetId="2">#REF!</definedName>
    <definedName name="_______CRN35">#REF!</definedName>
    <definedName name="_______CRN80" localSheetId="2">#REF!</definedName>
    <definedName name="_______CRN80">#REF!</definedName>
    <definedName name="_______dec05" localSheetId="2" hidden="1">{"'Sheet1'!$A$4386:$N$4591"}</definedName>
    <definedName name="_______dec05" hidden="1">{"'Sheet1'!$A$4386:$N$4591"}</definedName>
    <definedName name="_______DOZ50" localSheetId="2">#REF!</definedName>
    <definedName name="_______DOZ50">#REF!</definedName>
    <definedName name="_______DOZ80" localSheetId="2">#REF!</definedName>
    <definedName name="_______DOZ80">#REF!</definedName>
    <definedName name="_______EXC20">'[26]21-Rate Analysis '!$E$50</definedName>
    <definedName name="_______ExV200" localSheetId="2">#REF!</definedName>
    <definedName name="_______ExV200">#REF!</definedName>
    <definedName name="_______GEN100" localSheetId="2">#REF!</definedName>
    <definedName name="_______GEN100">#REF!</definedName>
    <definedName name="_______GEN250" localSheetId="2">#REF!</definedName>
    <definedName name="_______GEN250">#REF!</definedName>
    <definedName name="_______GEN325" localSheetId="2">#REF!</definedName>
    <definedName name="_______GEN325">#REF!</definedName>
    <definedName name="_______GEN380" localSheetId="2">#REF!</definedName>
    <definedName name="_______GEN380">#REF!</definedName>
    <definedName name="_______GSB1" localSheetId="2">#REF!</definedName>
    <definedName name="_______GSB1">#REF!</definedName>
    <definedName name="_______GSB2" localSheetId="2">#REF!</definedName>
    <definedName name="_______GSB2">#REF!</definedName>
    <definedName name="_______GSB3" localSheetId="2">#REF!</definedName>
    <definedName name="_______GSB3">#REF!</definedName>
    <definedName name="_______HMP1" localSheetId="2">#REF!</definedName>
    <definedName name="_______HMP1">#REF!</definedName>
    <definedName name="_______HMP2" localSheetId="2">#REF!</definedName>
    <definedName name="_______HMP2">#REF!</definedName>
    <definedName name="_______HMP3" localSheetId="2">#REF!</definedName>
    <definedName name="_______HMP3">#REF!</definedName>
    <definedName name="_______HMP4" localSheetId="2">#REF!</definedName>
    <definedName name="_______HMP4">#REF!</definedName>
    <definedName name="_______Ki1" localSheetId="2">#REF!</definedName>
    <definedName name="_______Ki1">#REF!</definedName>
    <definedName name="_______Ki2" localSheetId="2">#REF!</definedName>
    <definedName name="_______Ki2">#REF!</definedName>
    <definedName name="_______lb1" localSheetId="2">#REF!</definedName>
    <definedName name="_______lb1">#REF!</definedName>
    <definedName name="_______lb2" localSheetId="2">#REF!</definedName>
    <definedName name="_______lb2">#REF!</definedName>
    <definedName name="_______mac2">200</definedName>
    <definedName name="_______MAN1" localSheetId="2">#REF!</definedName>
    <definedName name="_______MAN1">#REF!</definedName>
    <definedName name="_______MIX10" localSheetId="2">#REF!</definedName>
    <definedName name="_______MIX10">#REF!</definedName>
    <definedName name="_______MIX15" localSheetId="2">#REF!</definedName>
    <definedName name="_______MIX15">#REF!</definedName>
    <definedName name="_______MIX15150" localSheetId="2">'[4]Mix Design'!#REF!</definedName>
    <definedName name="_______MIX15150">'[4]Mix Design'!#REF!</definedName>
    <definedName name="_______MIX1540">'[4]Mix Design'!$P$11</definedName>
    <definedName name="_______MIX1580" localSheetId="2">'[4]Mix Design'!#REF!</definedName>
    <definedName name="_______MIX1580">'[4]Mix Design'!#REF!</definedName>
    <definedName name="_______MIX2">'[5]Mix Design'!$P$12</definedName>
    <definedName name="_______MIX20" localSheetId="2">#REF!</definedName>
    <definedName name="_______MIX20">#REF!</definedName>
    <definedName name="_______MIX2020">'[4]Mix Design'!$P$12</definedName>
    <definedName name="_______MIX2040">'[4]Mix Design'!$P$13</definedName>
    <definedName name="_______MIX25" localSheetId="2">#REF!</definedName>
    <definedName name="_______MIX25">#REF!</definedName>
    <definedName name="_______MIX2540">'[4]Mix Design'!$P$15</definedName>
    <definedName name="_______Mix255">'[6]Mix Design'!$P$13</definedName>
    <definedName name="_______MIX30" localSheetId="2">#REF!</definedName>
    <definedName name="_______MIX30">#REF!</definedName>
    <definedName name="_______MIX35" localSheetId="2">#REF!</definedName>
    <definedName name="_______MIX35">#REF!</definedName>
    <definedName name="_______MIX40" localSheetId="2">#REF!</definedName>
    <definedName name="_______MIX40">#REF!</definedName>
    <definedName name="_______MIX45" localSheetId="2">'[4]Mix Design'!#REF!</definedName>
    <definedName name="_______MIX45">'[4]Mix Design'!#REF!</definedName>
    <definedName name="_______mm1" localSheetId="2">#REF!</definedName>
    <definedName name="_______mm1">#REF!</definedName>
    <definedName name="_______mm2" localSheetId="2">#REF!</definedName>
    <definedName name="_______mm2">#REF!</definedName>
    <definedName name="_______mm3" localSheetId="2">#REF!</definedName>
    <definedName name="_______mm3">#REF!</definedName>
    <definedName name="_______MUR5" localSheetId="2">#REF!</definedName>
    <definedName name="_______MUR5">#REF!</definedName>
    <definedName name="_______MUR8" localSheetId="2">#REF!</definedName>
    <definedName name="_______MUR8">#REF!</definedName>
    <definedName name="_______OPC43" localSheetId="2">#REF!</definedName>
    <definedName name="_______OPC43">#REF!</definedName>
    <definedName name="_______PB1" localSheetId="2">#REF!</definedName>
    <definedName name="_______PB1">#REF!</definedName>
    <definedName name="_______PPC53">'[26]21-Rate Analysis '!$E$19</definedName>
    <definedName name="_______sh1">90</definedName>
    <definedName name="_______sh2">120</definedName>
    <definedName name="_______sh3">150</definedName>
    <definedName name="_______sh4">180</definedName>
    <definedName name="_______SH5" localSheetId="2">#REF!</definedName>
    <definedName name="_______SH5">#REF!</definedName>
    <definedName name="_______SLV10025" localSheetId="2">'[25]ANAL-PIPE LINE'!#REF!</definedName>
    <definedName name="_______SLV10025">'[25]ANAL-PIPE LINE'!#REF!</definedName>
    <definedName name="_______SMG1">#N/A</definedName>
    <definedName name="_______SMG2">#N/A</definedName>
    <definedName name="_______tab1" localSheetId="2">#REF!</definedName>
    <definedName name="_______tab1">#REF!</definedName>
    <definedName name="_______tab2" localSheetId="2">#REF!</definedName>
    <definedName name="_______tab2">#REF!</definedName>
    <definedName name="_______TB2" localSheetId="2">#REF!</definedName>
    <definedName name="_______TB2">#REF!</definedName>
    <definedName name="_______TIP1" localSheetId="2">#REF!</definedName>
    <definedName name="_______TIP1">#REF!</definedName>
    <definedName name="_______TIP2" localSheetId="2">#REF!</definedName>
    <definedName name="_______TIP2">#REF!</definedName>
    <definedName name="_______TIP3" localSheetId="2">#REF!</definedName>
    <definedName name="_______TIP3">#REF!</definedName>
    <definedName name="______A65537" localSheetId="2">#REF!</definedName>
    <definedName name="______A65537">#REF!</definedName>
    <definedName name="______ABM10" localSheetId="2">#REF!</definedName>
    <definedName name="______ABM10">#REF!</definedName>
    <definedName name="______ABM40" localSheetId="2">#REF!</definedName>
    <definedName name="______ABM40">#REF!</definedName>
    <definedName name="______ABM6" localSheetId="2">#REF!</definedName>
    <definedName name="______ABM6">#REF!</definedName>
    <definedName name="______ACB10" localSheetId="2">#REF!</definedName>
    <definedName name="______ACB10">#REF!</definedName>
    <definedName name="______ACB20" localSheetId="2">#REF!</definedName>
    <definedName name="______ACB20">#REF!</definedName>
    <definedName name="______ACR10" localSheetId="2">#REF!</definedName>
    <definedName name="______ACR10">#REF!</definedName>
    <definedName name="______ACR20" localSheetId="2">#REF!</definedName>
    <definedName name="______ACR20">#REF!</definedName>
    <definedName name="______AGG10">'[23]21-Rate Analysis-1'!$E$22</definedName>
    <definedName name="______AGG40" localSheetId="2">#REF!</definedName>
    <definedName name="______AGG40">#REF!</definedName>
    <definedName name="______AGG6" localSheetId="2">#REF!</definedName>
    <definedName name="______AGG6">#REF!</definedName>
    <definedName name="______ash1" localSheetId="2">[13]ANAL!#REF!</definedName>
    <definedName name="______ash1">[13]ANAL!#REF!</definedName>
    <definedName name="______AWM10" localSheetId="2">#REF!</definedName>
    <definedName name="______AWM10">#REF!</definedName>
    <definedName name="______AWM40" localSheetId="2">#REF!</definedName>
    <definedName name="______AWM40">#REF!</definedName>
    <definedName name="______AWM6" localSheetId="2">#REF!</definedName>
    <definedName name="______AWM6">#REF!</definedName>
    <definedName name="______b111121" localSheetId="2">#REF!</definedName>
    <definedName name="______b111121">#REF!</definedName>
    <definedName name="______CAN112">13.42</definedName>
    <definedName name="______CAN113">12.98</definedName>
    <definedName name="______CAN117">12.7</definedName>
    <definedName name="______CAN118">13.27</definedName>
    <definedName name="______CAN120">11.72</definedName>
    <definedName name="______CAN210">10.38</definedName>
    <definedName name="______CAN211">10.58</definedName>
    <definedName name="______CAN213">10.56</definedName>
    <definedName name="______CAN215">10.22</definedName>
    <definedName name="______CAN216">9.61</definedName>
    <definedName name="______CAN217">10.47</definedName>
    <definedName name="______CAN219">10.91</definedName>
    <definedName name="______CAN220">11.09</definedName>
    <definedName name="______CAN221">11.25</definedName>
    <definedName name="______CAN222">10.17</definedName>
    <definedName name="______CAN223">9.89</definedName>
    <definedName name="______CAN230">10.79</definedName>
    <definedName name="______can421">40.2</definedName>
    <definedName name="______can422">41.57</definedName>
    <definedName name="______can423">43.9</definedName>
    <definedName name="______can424">41.19</definedName>
    <definedName name="______can425">42.81</definedName>
    <definedName name="______can426">40.77</definedName>
    <definedName name="______can427">40.92</definedName>
    <definedName name="______can428">39.29</definedName>
    <definedName name="______can429">45.19</definedName>
    <definedName name="______can430">40.73</definedName>
    <definedName name="______can431">42.52</definedName>
    <definedName name="______can432">42.53</definedName>
    <definedName name="______can433">43.69</definedName>
    <definedName name="______can434">40.43</definedName>
    <definedName name="______can435">43.3</definedName>
    <definedName name="______CAN458" localSheetId="2">[14]PROCTOR!#REF!</definedName>
    <definedName name="______CAN458">[14]PROCTOR!#REF!</definedName>
    <definedName name="______CAN486" localSheetId="2">[14]PROCTOR!#REF!</definedName>
    <definedName name="______CAN486">[14]PROCTOR!#REF!</definedName>
    <definedName name="______CAN487" localSheetId="2">[14]PROCTOR!#REF!</definedName>
    <definedName name="______CAN487">[14]PROCTOR!#REF!</definedName>
    <definedName name="______CAN488" localSheetId="2">[14]PROCTOR!#REF!</definedName>
    <definedName name="______CAN488">[14]PROCTOR!#REF!</definedName>
    <definedName name="______CAN489" localSheetId="2">[14]PROCTOR!#REF!</definedName>
    <definedName name="______CAN489">[14]PROCTOR!#REF!</definedName>
    <definedName name="______CAN490" localSheetId="2">[14]PROCTOR!#REF!</definedName>
    <definedName name="______CAN490">[14]PROCTOR!#REF!</definedName>
    <definedName name="______CAN491" localSheetId="2">[14]PROCTOR!#REF!</definedName>
    <definedName name="______CAN491">[14]PROCTOR!#REF!</definedName>
    <definedName name="______CAN492" localSheetId="2">[14]PROCTOR!#REF!</definedName>
    <definedName name="______CAN492">[14]PROCTOR!#REF!</definedName>
    <definedName name="______CAN493" localSheetId="2">[14]PROCTOR!#REF!</definedName>
    <definedName name="______CAN493">[14]PROCTOR!#REF!</definedName>
    <definedName name="______CAN494" localSheetId="2">[14]PROCTOR!#REF!</definedName>
    <definedName name="______CAN494">[14]PROCTOR!#REF!</definedName>
    <definedName name="______CAN495" localSheetId="2">[14]PROCTOR!#REF!</definedName>
    <definedName name="______CAN495">[14]PROCTOR!#REF!</definedName>
    <definedName name="______CAN496" localSheetId="2">[14]PROCTOR!#REF!</definedName>
    <definedName name="______CAN496">[14]PROCTOR!#REF!</definedName>
    <definedName name="______CAN497" localSheetId="2">[14]PROCTOR!#REF!</definedName>
    <definedName name="______CAN497">[14]PROCTOR!#REF!</definedName>
    <definedName name="______CAN498" localSheetId="2">[14]PROCTOR!#REF!</definedName>
    <definedName name="______CAN498">[14]PROCTOR!#REF!</definedName>
    <definedName name="______CAN499" localSheetId="2">[14]PROCTOR!#REF!</definedName>
    <definedName name="______CAN499">[14]PROCTOR!#REF!</definedName>
    <definedName name="______CAN500" localSheetId="2">[14]PROCTOR!#REF!</definedName>
    <definedName name="______CAN500">[14]PROCTOR!#REF!</definedName>
    <definedName name="______CDG100" localSheetId="2">#REF!</definedName>
    <definedName name="______CDG100">#REF!</definedName>
    <definedName name="______CDG250" localSheetId="2">#REF!</definedName>
    <definedName name="______CDG250">#REF!</definedName>
    <definedName name="______CDG50" localSheetId="2">#REF!</definedName>
    <definedName name="______CDG50">#REF!</definedName>
    <definedName name="______CDG500" localSheetId="2">#REF!</definedName>
    <definedName name="______CDG500">#REF!</definedName>
    <definedName name="______CEM53" localSheetId="2">#REF!</definedName>
    <definedName name="______CEM53">#REF!</definedName>
    <definedName name="______CRN3" localSheetId="2">#REF!</definedName>
    <definedName name="______CRN3">#REF!</definedName>
    <definedName name="______CRN35" localSheetId="2">#REF!</definedName>
    <definedName name="______CRN35">#REF!</definedName>
    <definedName name="______CRN80" localSheetId="2">#REF!</definedName>
    <definedName name="______CRN80">#REF!</definedName>
    <definedName name="______dec05" localSheetId="2" hidden="1">{"'Sheet1'!$A$4386:$N$4591"}</definedName>
    <definedName name="______dec05" hidden="1">{"'Sheet1'!$A$4386:$N$4591"}</definedName>
    <definedName name="______DOZ50" localSheetId="2">#REF!</definedName>
    <definedName name="______DOZ50">#REF!</definedName>
    <definedName name="______DOZ80" localSheetId="2">#REF!</definedName>
    <definedName name="______DOZ80">#REF!</definedName>
    <definedName name="______EXC10">'[23]21-Rate Analysis-1'!$E$53</definedName>
    <definedName name="______EXC20">'[27]21-Rate Analysis '!$E$50</definedName>
    <definedName name="______EXC7">'[23]21-Rate Analysis-1'!$E$54</definedName>
    <definedName name="______ExV200" localSheetId="2">#REF!</definedName>
    <definedName name="______ExV200">#REF!</definedName>
    <definedName name="______GEN100" localSheetId="2">#REF!</definedName>
    <definedName name="______GEN100">#REF!</definedName>
    <definedName name="______GEN250" localSheetId="2">#REF!</definedName>
    <definedName name="______GEN250">#REF!</definedName>
    <definedName name="______GEN325" localSheetId="2">#REF!</definedName>
    <definedName name="______GEN325">#REF!</definedName>
    <definedName name="______GEN380" localSheetId="2">#REF!</definedName>
    <definedName name="______GEN380">#REF!</definedName>
    <definedName name="______GSB1" localSheetId="2">#REF!</definedName>
    <definedName name="______GSB1">#REF!</definedName>
    <definedName name="______GSB2" localSheetId="2">#REF!</definedName>
    <definedName name="______GSB2">#REF!</definedName>
    <definedName name="______GSB3" localSheetId="2">#REF!</definedName>
    <definedName name="______GSB3">#REF!</definedName>
    <definedName name="______HMP1" localSheetId="2">#REF!</definedName>
    <definedName name="______HMP1">#REF!</definedName>
    <definedName name="______HMP2" localSheetId="2">#REF!</definedName>
    <definedName name="______HMP2">#REF!</definedName>
    <definedName name="______HMP3" localSheetId="2">#REF!</definedName>
    <definedName name="______HMP3">#REF!</definedName>
    <definedName name="______HMP4" localSheetId="2">#REF!</definedName>
    <definedName name="______HMP4">#REF!</definedName>
    <definedName name="______Ki1" localSheetId="2">#REF!</definedName>
    <definedName name="______Ki1">#REF!</definedName>
    <definedName name="______Ki2" localSheetId="2">#REF!</definedName>
    <definedName name="______Ki2">#REF!</definedName>
    <definedName name="______lb1" localSheetId="2">#REF!</definedName>
    <definedName name="______lb1">#REF!</definedName>
    <definedName name="______lb2" localSheetId="2">#REF!</definedName>
    <definedName name="______lb2">#REF!</definedName>
    <definedName name="______mac2">200</definedName>
    <definedName name="______MAN1" localSheetId="2">#REF!</definedName>
    <definedName name="______MAN1">#REF!</definedName>
    <definedName name="______MIX10" localSheetId="2">#REF!</definedName>
    <definedName name="______MIX10">#REF!</definedName>
    <definedName name="______MIX15" localSheetId="2">#REF!</definedName>
    <definedName name="______MIX15">#REF!</definedName>
    <definedName name="______MIX15150" localSheetId="2">'[4]Mix Design'!#REF!</definedName>
    <definedName name="______MIX15150">'[4]Mix Design'!#REF!</definedName>
    <definedName name="______MIX1540">'[4]Mix Design'!$P$11</definedName>
    <definedName name="______MIX1580" localSheetId="2">'[4]Mix Design'!#REF!</definedName>
    <definedName name="______MIX1580">'[4]Mix Design'!#REF!</definedName>
    <definedName name="______MIX2">'[5]Mix Design'!$P$12</definedName>
    <definedName name="______MIX20" localSheetId="2">#REF!</definedName>
    <definedName name="______MIX20">#REF!</definedName>
    <definedName name="______MIX2020">'[4]Mix Design'!$P$12</definedName>
    <definedName name="______MIX2040">'[4]Mix Design'!$P$13</definedName>
    <definedName name="______MIX25" localSheetId="2">#REF!</definedName>
    <definedName name="______MIX25">#REF!</definedName>
    <definedName name="______MIX2540">'[4]Mix Design'!$P$15</definedName>
    <definedName name="______Mix255">'[6]Mix Design'!$P$13</definedName>
    <definedName name="______MIX30" localSheetId="2">#REF!</definedName>
    <definedName name="______MIX30">#REF!</definedName>
    <definedName name="______MIX35" localSheetId="2">#REF!</definedName>
    <definedName name="______MIX35">#REF!</definedName>
    <definedName name="______MIX40" localSheetId="2">#REF!</definedName>
    <definedName name="______MIX40">#REF!</definedName>
    <definedName name="______MIX45" localSheetId="2">'[4]Mix Design'!#REF!</definedName>
    <definedName name="______MIX45">'[4]Mix Design'!#REF!</definedName>
    <definedName name="______mm1" localSheetId="2">#REF!</definedName>
    <definedName name="______mm1">#REF!</definedName>
    <definedName name="______mm2" localSheetId="2">#REF!</definedName>
    <definedName name="______mm2">#REF!</definedName>
    <definedName name="______mm3" localSheetId="2">#REF!</definedName>
    <definedName name="______mm3">#REF!</definedName>
    <definedName name="______MUR5" localSheetId="2">#REF!</definedName>
    <definedName name="______MUR5">#REF!</definedName>
    <definedName name="______MUR8" localSheetId="2">#REF!</definedName>
    <definedName name="______MUR8">#REF!</definedName>
    <definedName name="______OPC43" localSheetId="2">#REF!</definedName>
    <definedName name="______OPC43">#REF!</definedName>
    <definedName name="______PB1" localSheetId="2">#REF!</definedName>
    <definedName name="______PB1">#REF!</definedName>
    <definedName name="______PPC53">'[27]21-Rate Analysis '!$E$19</definedName>
    <definedName name="______sh1">90</definedName>
    <definedName name="______sh2">120</definedName>
    <definedName name="______sh3">150</definedName>
    <definedName name="______sh4">180</definedName>
    <definedName name="______SH5" localSheetId="2">#REF!</definedName>
    <definedName name="______SH5">#REF!</definedName>
    <definedName name="______SLV10025" localSheetId="2">'[28]ANAL-PIPE LINE'!#REF!</definedName>
    <definedName name="______SLV10025">'[28]ANAL-PIPE LINE'!#REF!</definedName>
    <definedName name="______tab1" localSheetId="2">#REF!</definedName>
    <definedName name="______tab1">#REF!</definedName>
    <definedName name="______tab2" localSheetId="2">#REF!</definedName>
    <definedName name="______tab2">#REF!</definedName>
    <definedName name="______TB2" localSheetId="2">#REF!</definedName>
    <definedName name="______TB2">#REF!</definedName>
    <definedName name="______TIP1" localSheetId="2">#REF!</definedName>
    <definedName name="______TIP1">#REF!</definedName>
    <definedName name="______TIP2" localSheetId="2">#REF!</definedName>
    <definedName name="______TIP2">#REF!</definedName>
    <definedName name="______TIP3" localSheetId="2">#REF!</definedName>
    <definedName name="______TIP3">#REF!</definedName>
    <definedName name="_____A65537" localSheetId="2">#REF!</definedName>
    <definedName name="_____A65537">#REF!</definedName>
    <definedName name="_____ABM10" localSheetId="2">#REF!</definedName>
    <definedName name="_____ABM10">#REF!</definedName>
    <definedName name="_____ABM40" localSheetId="2">#REF!</definedName>
    <definedName name="_____ABM40">#REF!</definedName>
    <definedName name="_____ABM6" localSheetId="2">#REF!</definedName>
    <definedName name="_____ABM6">#REF!</definedName>
    <definedName name="_____ACB10" localSheetId="2">#REF!</definedName>
    <definedName name="_____ACB10">#REF!</definedName>
    <definedName name="_____ACB20" localSheetId="2">#REF!</definedName>
    <definedName name="_____ACB20">#REF!</definedName>
    <definedName name="_____ACR10" localSheetId="2">#REF!</definedName>
    <definedName name="_____ACR10">#REF!</definedName>
    <definedName name="_____ACR20" localSheetId="2">#REF!</definedName>
    <definedName name="_____ACR20">#REF!</definedName>
    <definedName name="_____AGG10" localSheetId="2">#REF!</definedName>
    <definedName name="_____AGG10">#REF!</definedName>
    <definedName name="_____AGG40" localSheetId="2">#REF!</definedName>
    <definedName name="_____AGG40">#REF!</definedName>
    <definedName name="_____AGG6" localSheetId="2">#REF!</definedName>
    <definedName name="_____AGG6">#REF!</definedName>
    <definedName name="_____ash1" localSheetId="2">[13]ANAL!#REF!</definedName>
    <definedName name="_____ash1">[13]ANAL!#REF!</definedName>
    <definedName name="_____AWM10" localSheetId="2">#REF!</definedName>
    <definedName name="_____AWM10">#REF!</definedName>
    <definedName name="_____AWM40" localSheetId="2">#REF!</definedName>
    <definedName name="_____AWM40">#REF!</definedName>
    <definedName name="_____AWM6" localSheetId="2">#REF!</definedName>
    <definedName name="_____AWM6">#REF!</definedName>
    <definedName name="_____b111121" localSheetId="2">#REF!</definedName>
    <definedName name="_____b111121">#REF!</definedName>
    <definedName name="_____CAN112">13.42</definedName>
    <definedName name="_____CAN113">12.98</definedName>
    <definedName name="_____CAN117">12.7</definedName>
    <definedName name="_____CAN118">13.27</definedName>
    <definedName name="_____CAN120">11.72</definedName>
    <definedName name="_____CAN210">10.38</definedName>
    <definedName name="_____CAN211">10.58</definedName>
    <definedName name="_____CAN213">10.56</definedName>
    <definedName name="_____CAN215">10.22</definedName>
    <definedName name="_____CAN216">9.61</definedName>
    <definedName name="_____CAN217">10.47</definedName>
    <definedName name="_____CAN219">10.91</definedName>
    <definedName name="_____CAN220">11.09</definedName>
    <definedName name="_____CAN221">11.25</definedName>
    <definedName name="_____CAN222">10.17</definedName>
    <definedName name="_____CAN223">9.89</definedName>
    <definedName name="_____CAN230">10.79</definedName>
    <definedName name="_____can421">40.2</definedName>
    <definedName name="_____can422">41.57</definedName>
    <definedName name="_____can423">43.9</definedName>
    <definedName name="_____can424">41.19</definedName>
    <definedName name="_____can425">42.81</definedName>
    <definedName name="_____can426">40.77</definedName>
    <definedName name="_____can427">40.92</definedName>
    <definedName name="_____can428">39.29</definedName>
    <definedName name="_____can429">45.19</definedName>
    <definedName name="_____can430">40.73</definedName>
    <definedName name="_____can431">42.52</definedName>
    <definedName name="_____can432">42.53</definedName>
    <definedName name="_____can433">43.69</definedName>
    <definedName name="_____can434">40.43</definedName>
    <definedName name="_____can435">43.3</definedName>
    <definedName name="_____CAN458" localSheetId="2">[14]PROCTOR!#REF!</definedName>
    <definedName name="_____CAN458">[14]PROCTOR!#REF!</definedName>
    <definedName name="_____CAN486" localSheetId="2">[14]PROCTOR!#REF!</definedName>
    <definedName name="_____CAN486">[14]PROCTOR!#REF!</definedName>
    <definedName name="_____CAN487" localSheetId="2">[14]PROCTOR!#REF!</definedName>
    <definedName name="_____CAN487">[14]PROCTOR!#REF!</definedName>
    <definedName name="_____CAN488" localSheetId="2">[14]PROCTOR!#REF!</definedName>
    <definedName name="_____CAN488">[14]PROCTOR!#REF!</definedName>
    <definedName name="_____CAN489" localSheetId="2">[14]PROCTOR!#REF!</definedName>
    <definedName name="_____CAN489">[14]PROCTOR!#REF!</definedName>
    <definedName name="_____CAN490" localSheetId="2">[14]PROCTOR!#REF!</definedName>
    <definedName name="_____CAN490">[14]PROCTOR!#REF!</definedName>
    <definedName name="_____CAN491" localSheetId="2">[14]PROCTOR!#REF!</definedName>
    <definedName name="_____CAN491">[14]PROCTOR!#REF!</definedName>
    <definedName name="_____CAN492" localSheetId="2">[14]PROCTOR!#REF!</definedName>
    <definedName name="_____CAN492">[14]PROCTOR!#REF!</definedName>
    <definedName name="_____CAN493" localSheetId="2">[14]PROCTOR!#REF!</definedName>
    <definedName name="_____CAN493">[14]PROCTOR!#REF!</definedName>
    <definedName name="_____CAN494" localSheetId="2">[14]PROCTOR!#REF!</definedName>
    <definedName name="_____CAN494">[14]PROCTOR!#REF!</definedName>
    <definedName name="_____CAN495" localSheetId="2">[14]PROCTOR!#REF!</definedName>
    <definedName name="_____CAN495">[14]PROCTOR!#REF!</definedName>
    <definedName name="_____CAN496" localSheetId="2">[14]PROCTOR!#REF!</definedName>
    <definedName name="_____CAN496">[14]PROCTOR!#REF!</definedName>
    <definedName name="_____CAN497" localSheetId="2">[14]PROCTOR!#REF!</definedName>
    <definedName name="_____CAN497">[14]PROCTOR!#REF!</definedName>
    <definedName name="_____CAN498" localSheetId="2">[14]PROCTOR!#REF!</definedName>
    <definedName name="_____CAN498">[14]PROCTOR!#REF!</definedName>
    <definedName name="_____CAN499" localSheetId="2">[14]PROCTOR!#REF!</definedName>
    <definedName name="_____CAN499">[14]PROCTOR!#REF!</definedName>
    <definedName name="_____CAN500" localSheetId="2">[14]PROCTOR!#REF!</definedName>
    <definedName name="_____CAN500">[14]PROCTOR!#REF!</definedName>
    <definedName name="_____CDG100" localSheetId="2">#REF!</definedName>
    <definedName name="_____CDG100">#REF!</definedName>
    <definedName name="_____CDG250" localSheetId="2">#REF!</definedName>
    <definedName name="_____CDG250">#REF!</definedName>
    <definedName name="_____CDG50" localSheetId="2">#REF!</definedName>
    <definedName name="_____CDG50">#REF!</definedName>
    <definedName name="_____CDG500" localSheetId="2">#REF!</definedName>
    <definedName name="_____CDG500">#REF!</definedName>
    <definedName name="_____CEM53" localSheetId="2">#REF!</definedName>
    <definedName name="_____CEM53">#REF!</definedName>
    <definedName name="_____CRN3" localSheetId="2">#REF!</definedName>
    <definedName name="_____CRN3">#REF!</definedName>
    <definedName name="_____CRN35" localSheetId="2">#REF!</definedName>
    <definedName name="_____CRN35">#REF!</definedName>
    <definedName name="_____CRN80" localSheetId="2">#REF!</definedName>
    <definedName name="_____CRN80">#REF!</definedName>
    <definedName name="_____dec05" localSheetId="2" hidden="1">{"'Sheet1'!$A$4386:$N$4591"}</definedName>
    <definedName name="_____dec05" hidden="1">{"'Sheet1'!$A$4386:$N$4591"}</definedName>
    <definedName name="_____DOZ50" localSheetId="2">#REF!</definedName>
    <definedName name="_____DOZ50">#REF!</definedName>
    <definedName name="_____DOZ80" localSheetId="2">#REF!</definedName>
    <definedName name="_____DOZ80">#REF!</definedName>
    <definedName name="_____EXC10">'[23]21-Rate Analysis-1'!$E$53</definedName>
    <definedName name="_____EXC20">'[27]21-Rate Analysis '!$E$50</definedName>
    <definedName name="_____EXC7">'[23]21-Rate Analysis-1'!$E$54</definedName>
    <definedName name="_____ExV200" localSheetId="2">#REF!</definedName>
    <definedName name="_____ExV200">#REF!</definedName>
    <definedName name="_____GEN100" localSheetId="2">#REF!</definedName>
    <definedName name="_____GEN100">#REF!</definedName>
    <definedName name="_____GEN250" localSheetId="2">#REF!</definedName>
    <definedName name="_____GEN250">#REF!</definedName>
    <definedName name="_____GEN325" localSheetId="2">#REF!</definedName>
    <definedName name="_____GEN325">#REF!</definedName>
    <definedName name="_____GEN380" localSheetId="2">#REF!</definedName>
    <definedName name="_____GEN380">#REF!</definedName>
    <definedName name="_____GSB1" localSheetId="2">#REF!</definedName>
    <definedName name="_____GSB1">#REF!</definedName>
    <definedName name="_____GSB2" localSheetId="2">#REF!</definedName>
    <definedName name="_____GSB2">#REF!</definedName>
    <definedName name="_____GSB3" localSheetId="2">#REF!</definedName>
    <definedName name="_____GSB3">#REF!</definedName>
    <definedName name="_____HMP1" localSheetId="2">#REF!</definedName>
    <definedName name="_____HMP1">#REF!</definedName>
    <definedName name="_____HMP2" localSheetId="2">#REF!</definedName>
    <definedName name="_____HMP2">#REF!</definedName>
    <definedName name="_____HMP3" localSheetId="2">#REF!</definedName>
    <definedName name="_____HMP3">#REF!</definedName>
    <definedName name="_____HMP4" localSheetId="2">#REF!</definedName>
    <definedName name="_____HMP4">#REF!</definedName>
    <definedName name="_____Ki1" localSheetId="2">#REF!</definedName>
    <definedName name="_____Ki1">#REF!</definedName>
    <definedName name="_____Ki2" localSheetId="2">#REF!</definedName>
    <definedName name="_____Ki2">#REF!</definedName>
    <definedName name="_____lb1" localSheetId="2">#REF!</definedName>
    <definedName name="_____lb1">#REF!</definedName>
    <definedName name="_____lb2" localSheetId="2">#REF!</definedName>
    <definedName name="_____lb2">#REF!</definedName>
    <definedName name="_____mac2">200</definedName>
    <definedName name="_____MAN1" localSheetId="2">#REF!</definedName>
    <definedName name="_____MAN1">#REF!</definedName>
    <definedName name="_____MIX10" localSheetId="2">#REF!</definedName>
    <definedName name="_____MIX10">#REF!</definedName>
    <definedName name="_____MIX15" localSheetId="2">#REF!</definedName>
    <definedName name="_____MIX15">#REF!</definedName>
    <definedName name="_____MIX15150" localSheetId="2">'[4]Mix Design'!#REF!</definedName>
    <definedName name="_____MIX15150">'[4]Mix Design'!#REF!</definedName>
    <definedName name="_____MIX1540">'[4]Mix Design'!$P$11</definedName>
    <definedName name="_____MIX1580" localSheetId="2">'[4]Mix Design'!#REF!</definedName>
    <definedName name="_____MIX1580">'[4]Mix Design'!#REF!</definedName>
    <definedName name="_____MIX2">'[5]Mix Design'!$P$12</definedName>
    <definedName name="_____MIX20" localSheetId="2">#REF!</definedName>
    <definedName name="_____MIX20">#REF!</definedName>
    <definedName name="_____MIX2020">'[4]Mix Design'!$P$12</definedName>
    <definedName name="_____MIX2040">'[4]Mix Design'!$P$13</definedName>
    <definedName name="_____MIX25" localSheetId="2">#REF!</definedName>
    <definedName name="_____MIX25">#REF!</definedName>
    <definedName name="_____MIX2540">'[4]Mix Design'!$P$15</definedName>
    <definedName name="_____Mix255">'[6]Mix Design'!$P$13</definedName>
    <definedName name="_____MIX30" localSheetId="2">#REF!</definedName>
    <definedName name="_____MIX30">#REF!</definedName>
    <definedName name="_____MIX35" localSheetId="2">#REF!</definedName>
    <definedName name="_____MIX35">#REF!</definedName>
    <definedName name="_____MIX40" localSheetId="2">#REF!</definedName>
    <definedName name="_____MIX40">#REF!</definedName>
    <definedName name="_____MIX45" localSheetId="2">'[4]Mix Design'!#REF!</definedName>
    <definedName name="_____MIX45">'[4]Mix Design'!#REF!</definedName>
    <definedName name="_____mm1" localSheetId="2">#REF!</definedName>
    <definedName name="_____mm1">#REF!</definedName>
    <definedName name="_____mm2" localSheetId="2">#REF!</definedName>
    <definedName name="_____mm2">#REF!</definedName>
    <definedName name="_____mm3" localSheetId="2">#REF!</definedName>
    <definedName name="_____mm3">#REF!</definedName>
    <definedName name="_____MUR5" localSheetId="2">#REF!</definedName>
    <definedName name="_____MUR5">#REF!</definedName>
    <definedName name="_____MUR8" localSheetId="2">#REF!</definedName>
    <definedName name="_____MUR8">#REF!</definedName>
    <definedName name="_____OPC43" localSheetId="2">#REF!</definedName>
    <definedName name="_____OPC43">#REF!</definedName>
    <definedName name="_____PB1" localSheetId="2">#REF!</definedName>
    <definedName name="_____PB1">#REF!</definedName>
    <definedName name="_____PPC53">'[27]21-Rate Analysis '!$E$19</definedName>
    <definedName name="_____sh1">90</definedName>
    <definedName name="_____sh2">120</definedName>
    <definedName name="_____sh3">150</definedName>
    <definedName name="_____sh4">180</definedName>
    <definedName name="_____SH5" localSheetId="2">#REF!</definedName>
    <definedName name="_____SH5">#REF!</definedName>
    <definedName name="_____SMG1">#N/A</definedName>
    <definedName name="_____SMG2">#N/A</definedName>
    <definedName name="_____tab1" localSheetId="2">#REF!</definedName>
    <definedName name="_____tab1">#REF!</definedName>
    <definedName name="_____tab2" localSheetId="2">#REF!</definedName>
    <definedName name="_____tab2">#REF!</definedName>
    <definedName name="_____TB2" localSheetId="2">#REF!</definedName>
    <definedName name="_____TB2">#REF!</definedName>
    <definedName name="_____TIP1" localSheetId="2">#REF!</definedName>
    <definedName name="_____TIP1">#REF!</definedName>
    <definedName name="_____TIP2" localSheetId="2">#REF!</definedName>
    <definedName name="_____TIP2">#REF!</definedName>
    <definedName name="_____TIP3" localSheetId="2">#REF!</definedName>
    <definedName name="_____TIP3">#REF!</definedName>
    <definedName name="____A65537" localSheetId="2">#REF!</definedName>
    <definedName name="____A65537">#REF!</definedName>
    <definedName name="____ABM10" localSheetId="2">#REF!</definedName>
    <definedName name="____ABM10">#REF!</definedName>
    <definedName name="____ABM40" localSheetId="2">#REF!</definedName>
    <definedName name="____ABM40">#REF!</definedName>
    <definedName name="____ABM6" localSheetId="2">#REF!</definedName>
    <definedName name="____ABM6">#REF!</definedName>
    <definedName name="____ACB10" localSheetId="2">#REF!</definedName>
    <definedName name="____ACB10">#REF!</definedName>
    <definedName name="____ACB20" localSheetId="2">#REF!</definedName>
    <definedName name="____ACB20">#REF!</definedName>
    <definedName name="____ACR10" localSheetId="2">#REF!</definedName>
    <definedName name="____ACR10">#REF!</definedName>
    <definedName name="____ACR20" localSheetId="2">#REF!</definedName>
    <definedName name="____ACR20">#REF!</definedName>
    <definedName name="____AGG10" localSheetId="2">#REF!</definedName>
    <definedName name="____AGG10">#REF!</definedName>
    <definedName name="____AGG40" localSheetId="2">#REF!</definedName>
    <definedName name="____AGG40">#REF!</definedName>
    <definedName name="____AGG6" localSheetId="2">#REF!</definedName>
    <definedName name="____AGG6">#REF!</definedName>
    <definedName name="____ash1" localSheetId="2">[13]ANAL!#REF!</definedName>
    <definedName name="____ash1">[13]ANAL!#REF!</definedName>
    <definedName name="____AWM10" localSheetId="2">#REF!</definedName>
    <definedName name="____AWM10">#REF!</definedName>
    <definedName name="____AWM40" localSheetId="2">#REF!</definedName>
    <definedName name="____AWM40">#REF!</definedName>
    <definedName name="____AWM6" localSheetId="2">#REF!</definedName>
    <definedName name="____AWM6">#REF!</definedName>
    <definedName name="____b111121" localSheetId="2">#REF!</definedName>
    <definedName name="____b111121">#REF!</definedName>
    <definedName name="____CAN112">13.42</definedName>
    <definedName name="____CAN113">12.98</definedName>
    <definedName name="____CAN117">12.7</definedName>
    <definedName name="____CAN118">13.27</definedName>
    <definedName name="____CAN120">11.72</definedName>
    <definedName name="____CAN210">10.38</definedName>
    <definedName name="____CAN211">10.58</definedName>
    <definedName name="____CAN213">10.56</definedName>
    <definedName name="____CAN215">10.22</definedName>
    <definedName name="____CAN216">9.61</definedName>
    <definedName name="____CAN217">10.47</definedName>
    <definedName name="____CAN219">10.91</definedName>
    <definedName name="____CAN220">11.09</definedName>
    <definedName name="____CAN221">11.25</definedName>
    <definedName name="____CAN222">10.17</definedName>
    <definedName name="____CAN223">9.89</definedName>
    <definedName name="____CAN230">10.79</definedName>
    <definedName name="____can421">40.2</definedName>
    <definedName name="____can422">41.57</definedName>
    <definedName name="____can423">43.9</definedName>
    <definedName name="____can424">41.19</definedName>
    <definedName name="____can425">42.81</definedName>
    <definedName name="____can426">40.77</definedName>
    <definedName name="____can427">40.92</definedName>
    <definedName name="____can428">39.29</definedName>
    <definedName name="____can429">45.19</definedName>
    <definedName name="____can430">40.73</definedName>
    <definedName name="____can431">42.52</definedName>
    <definedName name="____can432">42.53</definedName>
    <definedName name="____can433">43.69</definedName>
    <definedName name="____can434">40.43</definedName>
    <definedName name="____can435">43.3</definedName>
    <definedName name="____CAN458" localSheetId="2">[14]PROCTOR!#REF!</definedName>
    <definedName name="____CAN458">[14]PROCTOR!#REF!</definedName>
    <definedName name="____CAN486" localSheetId="2">[14]PROCTOR!#REF!</definedName>
    <definedName name="____CAN486">[14]PROCTOR!#REF!</definedName>
    <definedName name="____CAN487" localSheetId="2">[14]PROCTOR!#REF!</definedName>
    <definedName name="____CAN487">[14]PROCTOR!#REF!</definedName>
    <definedName name="____CAN488" localSheetId="2">[14]PROCTOR!#REF!</definedName>
    <definedName name="____CAN488">[14]PROCTOR!#REF!</definedName>
    <definedName name="____CAN489" localSheetId="2">[14]PROCTOR!#REF!</definedName>
    <definedName name="____CAN489">[14]PROCTOR!#REF!</definedName>
    <definedName name="____CAN490" localSheetId="2">[14]PROCTOR!#REF!</definedName>
    <definedName name="____CAN490">[14]PROCTOR!#REF!</definedName>
    <definedName name="____CAN491" localSheetId="2">[14]PROCTOR!#REF!</definedName>
    <definedName name="____CAN491">[14]PROCTOR!#REF!</definedName>
    <definedName name="____CAN492" localSheetId="2">[14]PROCTOR!#REF!</definedName>
    <definedName name="____CAN492">[14]PROCTOR!#REF!</definedName>
    <definedName name="____CAN493" localSheetId="2">[14]PROCTOR!#REF!</definedName>
    <definedName name="____CAN493">[14]PROCTOR!#REF!</definedName>
    <definedName name="____CAN494" localSheetId="2">[14]PROCTOR!#REF!</definedName>
    <definedName name="____CAN494">[14]PROCTOR!#REF!</definedName>
    <definedName name="____CAN495" localSheetId="2">[14]PROCTOR!#REF!</definedName>
    <definedName name="____CAN495">[14]PROCTOR!#REF!</definedName>
    <definedName name="____CAN496" localSheetId="2">[14]PROCTOR!#REF!</definedName>
    <definedName name="____CAN496">[14]PROCTOR!#REF!</definedName>
    <definedName name="____CAN497" localSheetId="2">[14]PROCTOR!#REF!</definedName>
    <definedName name="____CAN497">[14]PROCTOR!#REF!</definedName>
    <definedName name="____CAN498" localSheetId="2">[14]PROCTOR!#REF!</definedName>
    <definedName name="____CAN498">[14]PROCTOR!#REF!</definedName>
    <definedName name="____CAN499" localSheetId="2">[14]PROCTOR!#REF!</definedName>
    <definedName name="____CAN499">[14]PROCTOR!#REF!</definedName>
    <definedName name="____CAN500" localSheetId="2">[14]PROCTOR!#REF!</definedName>
    <definedName name="____CAN500">[14]PROCTOR!#REF!</definedName>
    <definedName name="____CDG100" localSheetId="2">#REF!</definedName>
    <definedName name="____CDG100">#REF!</definedName>
    <definedName name="____CDG250" localSheetId="2">#REF!</definedName>
    <definedName name="____CDG250">#REF!</definedName>
    <definedName name="____CDG50" localSheetId="2">#REF!</definedName>
    <definedName name="____CDG50">#REF!</definedName>
    <definedName name="____CDG500" localSheetId="2">#REF!</definedName>
    <definedName name="____CDG500">#REF!</definedName>
    <definedName name="____CEM53" localSheetId="2">#REF!</definedName>
    <definedName name="____CEM53">#REF!</definedName>
    <definedName name="____CRN3" localSheetId="2">#REF!</definedName>
    <definedName name="____CRN3">#REF!</definedName>
    <definedName name="____CRN35" localSheetId="2">#REF!</definedName>
    <definedName name="____CRN35">#REF!</definedName>
    <definedName name="____CRN80" localSheetId="2">#REF!</definedName>
    <definedName name="____CRN80">#REF!</definedName>
    <definedName name="____dec05" localSheetId="2" hidden="1">{"'Sheet1'!$A$4386:$N$4591"}</definedName>
    <definedName name="____dec05" hidden="1">{"'Sheet1'!$A$4386:$N$4591"}</definedName>
    <definedName name="____doc1" localSheetId="2">#REF!</definedName>
    <definedName name="____doc1">#REF!</definedName>
    <definedName name="____DOZ50" localSheetId="2">#REF!</definedName>
    <definedName name="____DOZ50">#REF!</definedName>
    <definedName name="____DOZ80" localSheetId="2">#REF!</definedName>
    <definedName name="____DOZ80">#REF!</definedName>
    <definedName name="____EXC10">'[23]21-Rate Analysis-1'!$E$53</definedName>
    <definedName name="____EXC20">'[29]21-Rate Analysis-1'!$E$50</definedName>
    <definedName name="____EXC7">'[23]21-Rate Analysis-1'!$E$54</definedName>
    <definedName name="____ExV200" localSheetId="2">#REF!</definedName>
    <definedName name="____ExV200">#REF!</definedName>
    <definedName name="____GEN100" localSheetId="2">#REF!</definedName>
    <definedName name="____GEN100">#REF!</definedName>
    <definedName name="____GEN250" localSheetId="2">#REF!</definedName>
    <definedName name="____GEN250">#REF!</definedName>
    <definedName name="____GEN325" localSheetId="2">#REF!</definedName>
    <definedName name="____GEN325">#REF!</definedName>
    <definedName name="____GEN380" localSheetId="2">#REF!</definedName>
    <definedName name="____GEN380">#REF!</definedName>
    <definedName name="____GSB1" localSheetId="2">#REF!</definedName>
    <definedName name="____GSB1">#REF!</definedName>
    <definedName name="____GSB2" localSheetId="2">#REF!</definedName>
    <definedName name="____GSB2">#REF!</definedName>
    <definedName name="____GSB3" localSheetId="2">#REF!</definedName>
    <definedName name="____GSB3">#REF!</definedName>
    <definedName name="____HMP1" localSheetId="2">#REF!</definedName>
    <definedName name="____HMP1">#REF!</definedName>
    <definedName name="____HMP2" localSheetId="2">#REF!</definedName>
    <definedName name="____HMP2">#REF!</definedName>
    <definedName name="____HMP3" localSheetId="2">#REF!</definedName>
    <definedName name="____HMP3">#REF!</definedName>
    <definedName name="____HMP4" localSheetId="2">#REF!</definedName>
    <definedName name="____HMP4">#REF!</definedName>
    <definedName name="____Ki1" localSheetId="2">#REF!</definedName>
    <definedName name="____Ki1">#REF!</definedName>
    <definedName name="____Ki2" localSheetId="2">#REF!</definedName>
    <definedName name="____Ki2">#REF!</definedName>
    <definedName name="____lb1" localSheetId="2">#REF!</definedName>
    <definedName name="____lb1">#REF!</definedName>
    <definedName name="____lb2" localSheetId="2">#REF!</definedName>
    <definedName name="____lb2">#REF!</definedName>
    <definedName name="____mac2">200</definedName>
    <definedName name="____MAN1" localSheetId="2">#REF!</definedName>
    <definedName name="____MAN1">#REF!</definedName>
    <definedName name="____MIX10" localSheetId="2">#REF!</definedName>
    <definedName name="____MIX10">#REF!</definedName>
    <definedName name="____MIX15" localSheetId="2">#REF!</definedName>
    <definedName name="____MIX15">#REF!</definedName>
    <definedName name="____MIX15150" localSheetId="2">'[4]Mix Design'!#REF!</definedName>
    <definedName name="____MIX15150">'[4]Mix Design'!#REF!</definedName>
    <definedName name="____MIX1540">'[4]Mix Design'!$P$11</definedName>
    <definedName name="____MIX1580" localSheetId="2">'[4]Mix Design'!#REF!</definedName>
    <definedName name="____MIX1580">'[4]Mix Design'!#REF!</definedName>
    <definedName name="____MIX2">'[5]Mix Design'!$P$12</definedName>
    <definedName name="____MIX20" localSheetId="2">#REF!</definedName>
    <definedName name="____MIX20">#REF!</definedName>
    <definedName name="____MIX2020">'[4]Mix Design'!$P$12</definedName>
    <definedName name="____MIX2040">'[4]Mix Design'!$P$13</definedName>
    <definedName name="____MIX25" localSheetId="2">#REF!</definedName>
    <definedName name="____MIX25">#REF!</definedName>
    <definedName name="____MIX2540">'[4]Mix Design'!$P$15</definedName>
    <definedName name="____Mix255">'[6]Mix Design'!$P$13</definedName>
    <definedName name="____MIX30" localSheetId="2">#REF!</definedName>
    <definedName name="____MIX30">#REF!</definedName>
    <definedName name="____MIX35" localSheetId="2">#REF!</definedName>
    <definedName name="____MIX35">#REF!</definedName>
    <definedName name="____MIX40" localSheetId="2">#REF!</definedName>
    <definedName name="____MIX40">#REF!</definedName>
    <definedName name="____MIX45" localSheetId="2">'[4]Mix Design'!#REF!</definedName>
    <definedName name="____MIX45">'[4]Mix Design'!#REF!</definedName>
    <definedName name="____mm1" localSheetId="2">#REF!</definedName>
    <definedName name="____mm1">#REF!</definedName>
    <definedName name="____mm2" localSheetId="2">#REF!</definedName>
    <definedName name="____mm2">#REF!</definedName>
    <definedName name="____mm3" localSheetId="2">#REF!</definedName>
    <definedName name="____mm3">#REF!</definedName>
    <definedName name="____MUR5" localSheetId="2">#REF!</definedName>
    <definedName name="____MUR5">#REF!</definedName>
    <definedName name="____MUR8" localSheetId="2">#REF!</definedName>
    <definedName name="____MUR8">#REF!</definedName>
    <definedName name="____OPC43" localSheetId="2">#REF!</definedName>
    <definedName name="____OPC43">#REF!</definedName>
    <definedName name="____PB1" localSheetId="2">#REF!</definedName>
    <definedName name="____PB1">#REF!</definedName>
    <definedName name="____PPC53">'[29]21-Rate Analysis-1'!$E$19</definedName>
    <definedName name="____sh1">90</definedName>
    <definedName name="____sh2">120</definedName>
    <definedName name="____sh3">150</definedName>
    <definedName name="____sh4">180</definedName>
    <definedName name="____SH5" localSheetId="2">#REF!</definedName>
    <definedName name="____SH5">#REF!</definedName>
    <definedName name="____t1" localSheetId="2">#REF!</definedName>
    <definedName name="____t1">#REF!</definedName>
    <definedName name="____tab1" localSheetId="2">#REF!</definedName>
    <definedName name="____tab1">#REF!</definedName>
    <definedName name="____tab2" localSheetId="2">#REF!</definedName>
    <definedName name="____tab2">#REF!</definedName>
    <definedName name="____TB2" localSheetId="2">#REF!</definedName>
    <definedName name="____TB2">#REF!</definedName>
    <definedName name="____TIP1" localSheetId="2">#REF!</definedName>
    <definedName name="____TIP1">#REF!</definedName>
    <definedName name="____TIP2" localSheetId="2">#REF!</definedName>
    <definedName name="____TIP2">#REF!</definedName>
    <definedName name="____TIP3" localSheetId="2">#REF!</definedName>
    <definedName name="____TIP3">#REF!</definedName>
    <definedName name="___A1" localSheetId="2">#REF!</definedName>
    <definedName name="___A1">#REF!</definedName>
    <definedName name="___A65537" localSheetId="2">#REF!</definedName>
    <definedName name="___A65537">#REF!</definedName>
    <definedName name="___A655600" localSheetId="2">#REF!</definedName>
    <definedName name="___A655600">#REF!</definedName>
    <definedName name="___A8" localSheetId="2">#REF!</definedName>
    <definedName name="___A8">#REF!</definedName>
    <definedName name="___ABM10" localSheetId="2">#REF!</definedName>
    <definedName name="___ABM10">#REF!</definedName>
    <definedName name="___ABM40" localSheetId="2">#REF!</definedName>
    <definedName name="___ABM40">#REF!</definedName>
    <definedName name="___ABM6" localSheetId="2">#REF!</definedName>
    <definedName name="___ABM6">#REF!</definedName>
    <definedName name="___ACB10" localSheetId="2">#REF!</definedName>
    <definedName name="___ACB10">#REF!</definedName>
    <definedName name="___ACB20" localSheetId="2">#REF!</definedName>
    <definedName name="___ACB20">#REF!</definedName>
    <definedName name="___ACR10" localSheetId="2">#REF!</definedName>
    <definedName name="___ACR10">#REF!</definedName>
    <definedName name="___ACR20" localSheetId="2">#REF!</definedName>
    <definedName name="___ACR20">#REF!</definedName>
    <definedName name="___AGG10" localSheetId="2">#REF!</definedName>
    <definedName name="___AGG10">#REF!</definedName>
    <definedName name="___AGG40" localSheetId="2">#REF!</definedName>
    <definedName name="___AGG40">#REF!</definedName>
    <definedName name="___AGG6" localSheetId="2">#REF!</definedName>
    <definedName name="___AGG6">#REF!</definedName>
    <definedName name="___ash1" localSheetId="2">[13]ANAL!#REF!</definedName>
    <definedName name="___ash1">[13]ANAL!#REF!</definedName>
    <definedName name="___AWM10" localSheetId="2">#REF!</definedName>
    <definedName name="___AWM10">#REF!</definedName>
    <definedName name="___AWM40" localSheetId="2">#REF!</definedName>
    <definedName name="___AWM40">#REF!</definedName>
    <definedName name="___AWM6" localSheetId="2">#REF!</definedName>
    <definedName name="___AWM6">#REF!</definedName>
    <definedName name="___b111121" localSheetId="2">#REF!</definedName>
    <definedName name="___b111121">#REF!</definedName>
    <definedName name="___CAN112">13.42</definedName>
    <definedName name="___CAN113">12.98</definedName>
    <definedName name="___CAN117">12.7</definedName>
    <definedName name="___CAN118">13.27</definedName>
    <definedName name="___CAN120">11.72</definedName>
    <definedName name="___CAN210">10.38</definedName>
    <definedName name="___CAN211">10.58</definedName>
    <definedName name="___CAN213">10.56</definedName>
    <definedName name="___CAN215">10.22</definedName>
    <definedName name="___CAN216">9.61</definedName>
    <definedName name="___CAN217">10.47</definedName>
    <definedName name="___CAN219">10.91</definedName>
    <definedName name="___CAN220">11.09</definedName>
    <definedName name="___CAN221">11.25</definedName>
    <definedName name="___CAN222">10.17</definedName>
    <definedName name="___CAN223">9.89</definedName>
    <definedName name="___CAN230">10.79</definedName>
    <definedName name="___can421">40.2</definedName>
    <definedName name="___can422">41.57</definedName>
    <definedName name="___can423">43.9</definedName>
    <definedName name="___can424">41.19</definedName>
    <definedName name="___can425">42.81</definedName>
    <definedName name="___can426">40.77</definedName>
    <definedName name="___can427">40.92</definedName>
    <definedName name="___can428">39.29</definedName>
    <definedName name="___can429">45.19</definedName>
    <definedName name="___can430">40.73</definedName>
    <definedName name="___can431">42.52</definedName>
    <definedName name="___can432">42.53</definedName>
    <definedName name="___can433">43.69</definedName>
    <definedName name="___can434">40.43</definedName>
    <definedName name="___can435">43.3</definedName>
    <definedName name="___CAN458" localSheetId="2">[14]PROCTOR!#REF!</definedName>
    <definedName name="___CAN458">[14]PROCTOR!#REF!</definedName>
    <definedName name="___CAN486" localSheetId="2">[14]PROCTOR!#REF!</definedName>
    <definedName name="___CAN486">[14]PROCTOR!#REF!</definedName>
    <definedName name="___CAN487" localSheetId="2">[14]PROCTOR!#REF!</definedName>
    <definedName name="___CAN487">[14]PROCTOR!#REF!</definedName>
    <definedName name="___CAN488" localSheetId="2">[14]PROCTOR!#REF!</definedName>
    <definedName name="___CAN488">[14]PROCTOR!#REF!</definedName>
    <definedName name="___CAN489" localSheetId="2">[14]PROCTOR!#REF!</definedName>
    <definedName name="___CAN489">[14]PROCTOR!#REF!</definedName>
    <definedName name="___CAN490" localSheetId="2">[14]PROCTOR!#REF!</definedName>
    <definedName name="___CAN490">[14]PROCTOR!#REF!</definedName>
    <definedName name="___CAN491" localSheetId="2">[14]PROCTOR!#REF!</definedName>
    <definedName name="___CAN491">[14]PROCTOR!#REF!</definedName>
    <definedName name="___CAN492" localSheetId="2">[14]PROCTOR!#REF!</definedName>
    <definedName name="___CAN492">[14]PROCTOR!#REF!</definedName>
    <definedName name="___CAN493" localSheetId="2">[14]PROCTOR!#REF!</definedName>
    <definedName name="___CAN493">[14]PROCTOR!#REF!</definedName>
    <definedName name="___CAN494" localSheetId="2">[14]PROCTOR!#REF!</definedName>
    <definedName name="___CAN494">[14]PROCTOR!#REF!</definedName>
    <definedName name="___CAN495" localSheetId="2">[14]PROCTOR!#REF!</definedName>
    <definedName name="___CAN495">[14]PROCTOR!#REF!</definedName>
    <definedName name="___CAN496" localSheetId="2">[14]PROCTOR!#REF!</definedName>
    <definedName name="___CAN496">[14]PROCTOR!#REF!</definedName>
    <definedName name="___CAN497" localSheetId="2">[14]PROCTOR!#REF!</definedName>
    <definedName name="___CAN497">[14]PROCTOR!#REF!</definedName>
    <definedName name="___CAN498" localSheetId="2">[14]PROCTOR!#REF!</definedName>
    <definedName name="___CAN498">[14]PROCTOR!#REF!</definedName>
    <definedName name="___CAN499" localSheetId="2">[14]PROCTOR!#REF!</definedName>
    <definedName name="___CAN499">[14]PROCTOR!#REF!</definedName>
    <definedName name="___CAN500" localSheetId="2">[14]PROCTOR!#REF!</definedName>
    <definedName name="___CAN500">[14]PROCTOR!#REF!</definedName>
    <definedName name="___CDG100" localSheetId="2">#REF!</definedName>
    <definedName name="___CDG100">#REF!</definedName>
    <definedName name="___CDG250" localSheetId="2">#REF!</definedName>
    <definedName name="___CDG250">#REF!</definedName>
    <definedName name="___CDG50" localSheetId="2">#REF!</definedName>
    <definedName name="___CDG50">#REF!</definedName>
    <definedName name="___CDG500" localSheetId="2">#REF!</definedName>
    <definedName name="___CDG500">#REF!</definedName>
    <definedName name="___CEM53" localSheetId="2">#REF!</definedName>
    <definedName name="___CEM53">#REF!</definedName>
    <definedName name="___CRN3" localSheetId="2">#REF!</definedName>
    <definedName name="___CRN3">#REF!</definedName>
    <definedName name="___CRN35" localSheetId="2">#REF!</definedName>
    <definedName name="___CRN35">#REF!</definedName>
    <definedName name="___CRN80" localSheetId="2">#REF!</definedName>
    <definedName name="___CRN80">#REF!</definedName>
    <definedName name="___dec05" localSheetId="2" hidden="1">{"'Sheet1'!$A$4386:$N$4591"}</definedName>
    <definedName name="___dec05" hidden="1">{"'Sheet1'!$A$4386:$N$4591"}</definedName>
    <definedName name="___DIN217" localSheetId="2">#REF!</definedName>
    <definedName name="___DIN217">#REF!</definedName>
    <definedName name="___DOZ50" localSheetId="2">#REF!</definedName>
    <definedName name="___DOZ50">#REF!</definedName>
    <definedName name="___DOZ80" localSheetId="2">#REF!</definedName>
    <definedName name="___DOZ80">#REF!</definedName>
    <definedName name="___EXC10">'[23]21-Rate Analysis-1'!$E$53</definedName>
    <definedName name="___EXC20">'[23]21-Rate Analysis-1'!$E$51</definedName>
    <definedName name="___EXC7">'[23]21-Rate Analysis-1'!$E$54</definedName>
    <definedName name="___ExV200" localSheetId="2">#REF!</definedName>
    <definedName name="___ExV200">#REF!</definedName>
    <definedName name="___GEN100" localSheetId="2">#REF!</definedName>
    <definedName name="___GEN100">#REF!</definedName>
    <definedName name="___GEN250" localSheetId="2">#REF!</definedName>
    <definedName name="___GEN250">#REF!</definedName>
    <definedName name="___GEN325" localSheetId="2">#REF!</definedName>
    <definedName name="___GEN325">#REF!</definedName>
    <definedName name="___GEN380" localSheetId="2">#REF!</definedName>
    <definedName name="___GEN380">#REF!</definedName>
    <definedName name="___GSB1" localSheetId="2">#REF!</definedName>
    <definedName name="___GSB1">#REF!</definedName>
    <definedName name="___GSB2" localSheetId="2">#REF!</definedName>
    <definedName name="___GSB2">#REF!</definedName>
    <definedName name="___GSB3" localSheetId="2">#REF!</definedName>
    <definedName name="___GSB3">#REF!</definedName>
    <definedName name="___HMP1" localSheetId="2">#REF!</definedName>
    <definedName name="___HMP1">#REF!</definedName>
    <definedName name="___HMP2" localSheetId="2">#REF!</definedName>
    <definedName name="___HMP2">#REF!</definedName>
    <definedName name="___HMP3" localSheetId="2">#REF!</definedName>
    <definedName name="___HMP3">#REF!</definedName>
    <definedName name="___HMP4" localSheetId="2">#REF!</definedName>
    <definedName name="___HMP4">#REF!</definedName>
    <definedName name="___Ki1" localSheetId="2">#REF!</definedName>
    <definedName name="___Ki1">#REF!</definedName>
    <definedName name="___Ki2" localSheetId="2">#REF!</definedName>
    <definedName name="___Ki2">#REF!</definedName>
    <definedName name="___lb1" localSheetId="2">#REF!</definedName>
    <definedName name="___lb1">#REF!</definedName>
    <definedName name="___lb2" localSheetId="2">#REF!</definedName>
    <definedName name="___lb2">#REF!</definedName>
    <definedName name="___mac2">200</definedName>
    <definedName name="___MAN1" localSheetId="2">#REF!</definedName>
    <definedName name="___MAN1">#REF!</definedName>
    <definedName name="___MIX10" localSheetId="2">#REF!</definedName>
    <definedName name="___MIX10">#REF!</definedName>
    <definedName name="___MIX15" localSheetId="2">#REF!</definedName>
    <definedName name="___MIX15">#REF!</definedName>
    <definedName name="___MIX15150" localSheetId="2">'[4]Mix Design'!#REF!</definedName>
    <definedName name="___MIX15150">'[4]Mix Design'!#REF!</definedName>
    <definedName name="___MIX1540">'[4]Mix Design'!$P$11</definedName>
    <definedName name="___MIX1580" localSheetId="2">'[4]Mix Design'!#REF!</definedName>
    <definedName name="___MIX1580">'[4]Mix Design'!#REF!</definedName>
    <definedName name="___MIX2">'[5]Mix Design'!$P$12</definedName>
    <definedName name="___MIX20" localSheetId="2">#REF!</definedName>
    <definedName name="___MIX20">#REF!</definedName>
    <definedName name="___MIX2020">'[4]Mix Design'!$P$12</definedName>
    <definedName name="___MIX2040">'[4]Mix Design'!$P$13</definedName>
    <definedName name="___MIX25" localSheetId="2">#REF!</definedName>
    <definedName name="___MIX25">#REF!</definedName>
    <definedName name="___MIX2540">'[4]Mix Design'!$P$15</definedName>
    <definedName name="___Mix255">'[6]Mix Design'!$P$13</definedName>
    <definedName name="___MIX30" localSheetId="2">#REF!</definedName>
    <definedName name="___MIX30">#REF!</definedName>
    <definedName name="___MIX35" localSheetId="2">#REF!</definedName>
    <definedName name="___MIX35">#REF!</definedName>
    <definedName name="___MIX40" localSheetId="2">#REF!</definedName>
    <definedName name="___MIX40">#REF!</definedName>
    <definedName name="___MIX45" localSheetId="2">'[4]Mix Design'!#REF!</definedName>
    <definedName name="___MIX45">'[4]Mix Design'!#REF!</definedName>
    <definedName name="___mm1" localSheetId="2">#REF!</definedName>
    <definedName name="___mm1">#REF!</definedName>
    <definedName name="___mm2" localSheetId="2">#REF!</definedName>
    <definedName name="___mm2">#REF!</definedName>
    <definedName name="___mm3" localSheetId="2">#REF!</definedName>
    <definedName name="___mm3">#REF!</definedName>
    <definedName name="___MUR5" localSheetId="2">#REF!</definedName>
    <definedName name="___MUR5">#REF!</definedName>
    <definedName name="___MUR8" localSheetId="2">#REF!</definedName>
    <definedName name="___MUR8">#REF!</definedName>
    <definedName name="___OPC43" localSheetId="2">#REF!</definedName>
    <definedName name="___OPC43">#REF!</definedName>
    <definedName name="___PB1" localSheetId="2">#REF!</definedName>
    <definedName name="___PB1">#REF!</definedName>
    <definedName name="___PPC53">'[23]21-Rate Analysis-1'!$E$19</definedName>
    <definedName name="___sh1">90</definedName>
    <definedName name="___sh2">120</definedName>
    <definedName name="___sh3">150</definedName>
    <definedName name="___sh4">180</definedName>
    <definedName name="___SH5" localSheetId="2">#REF!</definedName>
    <definedName name="___SH5">#REF!</definedName>
    <definedName name="___tab1" localSheetId="2">#REF!</definedName>
    <definedName name="___tab1">#REF!</definedName>
    <definedName name="___tab2" localSheetId="2">#REF!</definedName>
    <definedName name="___tab2">#REF!</definedName>
    <definedName name="___TB2" localSheetId="2">#REF!</definedName>
    <definedName name="___TB2">#REF!</definedName>
    <definedName name="___TIP1" localSheetId="2">#REF!</definedName>
    <definedName name="___TIP1">#REF!</definedName>
    <definedName name="___TIP2" localSheetId="2">#REF!</definedName>
    <definedName name="___TIP2">#REF!</definedName>
    <definedName name="___TIP3" localSheetId="2">#REF!</definedName>
    <definedName name="___TIP3">#REF!</definedName>
    <definedName name="__12" localSheetId="2">#REF!</definedName>
    <definedName name="__12">#REF!</definedName>
    <definedName name="__123Graph_A" hidden="1">[30]TTL!$G$31:$AU$31</definedName>
    <definedName name="__123Graph_B" localSheetId="2" hidden="1">'[31]P-Ins &amp; Bonds'!#REF!</definedName>
    <definedName name="__123Graph_B" hidden="1">'[31]P-Ins &amp; Bonds'!#REF!</definedName>
    <definedName name="__123Graph_C" hidden="1">[30]TTL!$G$37:$AU$37</definedName>
    <definedName name="__123Graph_D" localSheetId="2" hidden="1">'[31]P-Ins &amp; Bonds'!#REF!</definedName>
    <definedName name="__123Graph_D" hidden="1">'[31]P-Ins &amp; Bonds'!#REF!</definedName>
    <definedName name="__123Graph_E" localSheetId="2" hidden="1">'[31]P-Ins &amp; Bonds'!#REF!</definedName>
    <definedName name="__123Graph_E" hidden="1">'[31]P-Ins &amp; Bonds'!#REF!</definedName>
    <definedName name="__123Graph_F" localSheetId="2" hidden="1">'[31]P-Ins &amp; Bonds'!#REF!</definedName>
    <definedName name="__123Graph_F" hidden="1">'[31]P-Ins &amp; Bonds'!#REF!</definedName>
    <definedName name="__123Graph_X" hidden="1">[30]TTL!$G$6:$AU$6</definedName>
    <definedName name="__A1" localSheetId="2">#REF!</definedName>
    <definedName name="__A1">#REF!</definedName>
    <definedName name="__A65537" localSheetId="2">#REF!</definedName>
    <definedName name="__A65537">#REF!</definedName>
    <definedName name="__A655600" localSheetId="2">#REF!</definedName>
    <definedName name="__A655600">#REF!</definedName>
    <definedName name="__A8" localSheetId="2">#REF!</definedName>
    <definedName name="__A8">#REF!</definedName>
    <definedName name="__ABM10" localSheetId="2">#REF!</definedName>
    <definedName name="__ABM10">#REF!</definedName>
    <definedName name="__ABM40" localSheetId="2">#REF!</definedName>
    <definedName name="__ABM40">#REF!</definedName>
    <definedName name="__ABM6" localSheetId="2">#REF!</definedName>
    <definedName name="__ABM6">#REF!</definedName>
    <definedName name="__ACB10" localSheetId="2">#REF!</definedName>
    <definedName name="__ACB10">#REF!</definedName>
    <definedName name="__ACB20" localSheetId="2">#REF!</definedName>
    <definedName name="__ACB20">#REF!</definedName>
    <definedName name="__ACR10" localSheetId="2">#REF!</definedName>
    <definedName name="__ACR10">#REF!</definedName>
    <definedName name="__ACR20" localSheetId="2">#REF!</definedName>
    <definedName name="__ACR20">#REF!</definedName>
    <definedName name="__AGG10" localSheetId="2">#REF!</definedName>
    <definedName name="__AGG10">#REF!</definedName>
    <definedName name="__AGG40" localSheetId="2">#REF!</definedName>
    <definedName name="__AGG40">#REF!</definedName>
    <definedName name="__AGG6" localSheetId="2">#REF!</definedName>
    <definedName name="__AGG6">#REF!</definedName>
    <definedName name="__ash1" localSheetId="2">[13]ANAL!#REF!</definedName>
    <definedName name="__ash1">[13]ANAL!#REF!</definedName>
    <definedName name="__AWM10" localSheetId="2">#REF!</definedName>
    <definedName name="__AWM10">#REF!</definedName>
    <definedName name="__AWM40" localSheetId="2">#REF!</definedName>
    <definedName name="__AWM40">#REF!</definedName>
    <definedName name="__AWM6" localSheetId="2">#REF!</definedName>
    <definedName name="__AWM6">#REF!</definedName>
    <definedName name="__b111121" localSheetId="2">#REF!</definedName>
    <definedName name="__b111121">#REF!</definedName>
    <definedName name="__BOQ3" localSheetId="2">{#N/A,#N/A,FALSE,"mpph1";#N/A,#N/A,FALSE,"mpmseb";#N/A,#N/A,FALSE,"mpph2"}</definedName>
    <definedName name="__BOQ3">{#N/A,#N/A,FALSE,"mpph1";#N/A,#N/A,FALSE,"mpmseb";#N/A,#N/A,FALSE,"mpph2"}</definedName>
    <definedName name="__CAN112">13.42</definedName>
    <definedName name="__CAN113">12.98</definedName>
    <definedName name="__CAN117">12.7</definedName>
    <definedName name="__CAN118">13.27</definedName>
    <definedName name="__CAN120">11.72</definedName>
    <definedName name="__CAN210">10.38</definedName>
    <definedName name="__CAN211">10.58</definedName>
    <definedName name="__CAN213">10.56</definedName>
    <definedName name="__CAN215">10.22</definedName>
    <definedName name="__CAN216">9.61</definedName>
    <definedName name="__CAN217">10.47</definedName>
    <definedName name="__CAN219">10.91</definedName>
    <definedName name="__CAN220">11.09</definedName>
    <definedName name="__CAN221">11.25</definedName>
    <definedName name="__CAN222">10.17</definedName>
    <definedName name="__CAN223">9.89</definedName>
    <definedName name="__CAN230">10.79</definedName>
    <definedName name="__can421">40.2</definedName>
    <definedName name="__can422">41.57</definedName>
    <definedName name="__can423">43.9</definedName>
    <definedName name="__can424">41.19</definedName>
    <definedName name="__can425">42.81</definedName>
    <definedName name="__can426">40.77</definedName>
    <definedName name="__can427">40.92</definedName>
    <definedName name="__can428">39.29</definedName>
    <definedName name="__can429">45.19</definedName>
    <definedName name="__can430">40.73</definedName>
    <definedName name="__can431">42.52</definedName>
    <definedName name="__can432">42.53</definedName>
    <definedName name="__can433">43.69</definedName>
    <definedName name="__can434">40.43</definedName>
    <definedName name="__can435">43.3</definedName>
    <definedName name="__CAN458" localSheetId="2">[14]PROCTOR!#REF!</definedName>
    <definedName name="__CAN458">[14]PROCTOR!#REF!</definedName>
    <definedName name="__CAN486" localSheetId="2">[14]PROCTOR!#REF!</definedName>
    <definedName name="__CAN486">[14]PROCTOR!#REF!</definedName>
    <definedName name="__CAN487" localSheetId="2">[14]PROCTOR!#REF!</definedName>
    <definedName name="__CAN487">[14]PROCTOR!#REF!</definedName>
    <definedName name="__CAN488" localSheetId="2">[14]PROCTOR!#REF!</definedName>
    <definedName name="__CAN488">[14]PROCTOR!#REF!</definedName>
    <definedName name="__CAN489" localSheetId="2">[14]PROCTOR!#REF!</definedName>
    <definedName name="__CAN489">[14]PROCTOR!#REF!</definedName>
    <definedName name="__CAN490" localSheetId="2">[14]PROCTOR!#REF!</definedName>
    <definedName name="__CAN490">[14]PROCTOR!#REF!</definedName>
    <definedName name="__CAN491" localSheetId="2">[14]PROCTOR!#REF!</definedName>
    <definedName name="__CAN491">[14]PROCTOR!#REF!</definedName>
    <definedName name="__CAN492" localSheetId="2">[14]PROCTOR!#REF!</definedName>
    <definedName name="__CAN492">[14]PROCTOR!#REF!</definedName>
    <definedName name="__CAN493" localSheetId="2">[14]PROCTOR!#REF!</definedName>
    <definedName name="__CAN493">[14]PROCTOR!#REF!</definedName>
    <definedName name="__CAN494" localSheetId="2">[14]PROCTOR!#REF!</definedName>
    <definedName name="__CAN494">[14]PROCTOR!#REF!</definedName>
    <definedName name="__CAN495" localSheetId="2">[14]PROCTOR!#REF!</definedName>
    <definedName name="__CAN495">[14]PROCTOR!#REF!</definedName>
    <definedName name="__CAN496" localSheetId="2">[14]PROCTOR!#REF!</definedName>
    <definedName name="__CAN496">[14]PROCTOR!#REF!</definedName>
    <definedName name="__CAN497" localSheetId="2">[14]PROCTOR!#REF!</definedName>
    <definedName name="__CAN497">[14]PROCTOR!#REF!</definedName>
    <definedName name="__CAN498" localSheetId="2">[14]PROCTOR!#REF!</definedName>
    <definedName name="__CAN498">[14]PROCTOR!#REF!</definedName>
    <definedName name="__CAN499" localSheetId="2">[14]PROCTOR!#REF!</definedName>
    <definedName name="__CAN499">[14]PROCTOR!#REF!</definedName>
    <definedName name="__CAN500" localSheetId="2">[14]PROCTOR!#REF!</definedName>
    <definedName name="__CAN500">[14]PROCTOR!#REF!</definedName>
    <definedName name="__CDG100" localSheetId="2">#REF!</definedName>
    <definedName name="__CDG100">#REF!</definedName>
    <definedName name="__CDG250" localSheetId="2">#REF!</definedName>
    <definedName name="__CDG250">#REF!</definedName>
    <definedName name="__CDG50" localSheetId="2">#REF!</definedName>
    <definedName name="__CDG50">#REF!</definedName>
    <definedName name="__CDG500" localSheetId="2">#REF!</definedName>
    <definedName name="__CDG500">#REF!</definedName>
    <definedName name="__CEM53" localSheetId="2">#REF!</definedName>
    <definedName name="__CEM53">#REF!</definedName>
    <definedName name="__CRN3" localSheetId="2">#REF!</definedName>
    <definedName name="__CRN3">#REF!</definedName>
    <definedName name="__CRN35" localSheetId="2">#REF!</definedName>
    <definedName name="__CRN35">#REF!</definedName>
    <definedName name="__CRN80" localSheetId="2">#REF!</definedName>
    <definedName name="__CRN80">#REF!</definedName>
    <definedName name="__dec05" localSheetId="2" hidden="1">{"'Sheet1'!$A$4386:$N$4591"}</definedName>
    <definedName name="__dec05" hidden="1">{"'Sheet1'!$A$4386:$N$4591"}</definedName>
    <definedName name="__DIN217" localSheetId="2">#REF!</definedName>
    <definedName name="__DIN217">#REF!</definedName>
    <definedName name="__doc1" localSheetId="2">#REF!</definedName>
    <definedName name="__doc1">#REF!</definedName>
    <definedName name="__DOZ50" localSheetId="2">#REF!</definedName>
    <definedName name="__DOZ50">#REF!</definedName>
    <definedName name="__DOZ80" localSheetId="2">#REF!</definedName>
    <definedName name="__DOZ80">#REF!</definedName>
    <definedName name="__EXC20">'[32]Rate Analysis '!$E$50</definedName>
    <definedName name="__ExV200" localSheetId="2">#REF!</definedName>
    <definedName name="__ExV200">#REF!</definedName>
    <definedName name="__GEN100" localSheetId="2">#REF!</definedName>
    <definedName name="__GEN100">#REF!</definedName>
    <definedName name="__GEN250" localSheetId="2">#REF!</definedName>
    <definedName name="__GEN250">#REF!</definedName>
    <definedName name="__GEN325" localSheetId="2">#REF!</definedName>
    <definedName name="__GEN325">#REF!</definedName>
    <definedName name="__GEN380" localSheetId="2">#REF!</definedName>
    <definedName name="__GEN380">#REF!</definedName>
    <definedName name="__GSB1" localSheetId="2">#REF!</definedName>
    <definedName name="__GSB1">#REF!</definedName>
    <definedName name="__GSB2" localSheetId="2">#REF!</definedName>
    <definedName name="__GSB2">#REF!</definedName>
    <definedName name="__GSB3" localSheetId="2">#REF!</definedName>
    <definedName name="__GSB3">#REF!</definedName>
    <definedName name="__HMP1" localSheetId="2">#REF!</definedName>
    <definedName name="__HMP1">#REF!</definedName>
    <definedName name="__HMP2" localSheetId="2">#REF!</definedName>
    <definedName name="__HMP2">#REF!</definedName>
    <definedName name="__HMP3" localSheetId="2">#REF!</definedName>
    <definedName name="__HMP3">#REF!</definedName>
    <definedName name="__HMP4" localSheetId="2">#REF!</definedName>
    <definedName name="__HMP4">#REF!</definedName>
    <definedName name="__IntlFixup">TRUE()</definedName>
    <definedName name="__Ki1" localSheetId="2">#REF!</definedName>
    <definedName name="__Ki1">#REF!</definedName>
    <definedName name="__Ki2" localSheetId="2">#REF!</definedName>
    <definedName name="__Ki2">#REF!</definedName>
    <definedName name="__lb1" localSheetId="2">#REF!</definedName>
    <definedName name="__lb1">#REF!</definedName>
    <definedName name="__lb2" localSheetId="2">#REF!</definedName>
    <definedName name="__lb2">#REF!</definedName>
    <definedName name="__mac2">200</definedName>
    <definedName name="__MAN1" localSheetId="2">#REF!</definedName>
    <definedName name="__MAN1">#REF!</definedName>
    <definedName name="__MIX10" localSheetId="2">#REF!</definedName>
    <definedName name="__MIX10">#REF!</definedName>
    <definedName name="__MIX15" localSheetId="2">#REF!</definedName>
    <definedName name="__MIX15">#REF!</definedName>
    <definedName name="__MIX15150" localSheetId="2">'[4]Mix Design'!#REF!</definedName>
    <definedName name="__MIX15150">'[4]Mix Design'!#REF!</definedName>
    <definedName name="__MIX1540">'[4]Mix Design'!$P$11</definedName>
    <definedName name="__MIX1580" localSheetId="2">'[4]Mix Design'!#REF!</definedName>
    <definedName name="__MIX1580">'[4]Mix Design'!#REF!</definedName>
    <definedName name="__MIX2">'[5]Mix Design'!$P$12</definedName>
    <definedName name="__MIX20" localSheetId="2">#REF!</definedName>
    <definedName name="__MIX20">#REF!</definedName>
    <definedName name="__MIX2020">'[4]Mix Design'!$P$12</definedName>
    <definedName name="__MIX2040">'[4]Mix Design'!$P$13</definedName>
    <definedName name="__MIX25" localSheetId="2">#REF!</definedName>
    <definedName name="__MIX25">#REF!</definedName>
    <definedName name="__MIX2540">'[4]Mix Design'!$P$15</definedName>
    <definedName name="__Mix255">'[6]Mix Design'!$P$13</definedName>
    <definedName name="__MIX30" localSheetId="2">#REF!</definedName>
    <definedName name="__MIX30">#REF!</definedName>
    <definedName name="__MIX35" localSheetId="2">#REF!</definedName>
    <definedName name="__MIX35">#REF!</definedName>
    <definedName name="__MIX40" localSheetId="2">#REF!</definedName>
    <definedName name="__MIX40">#REF!</definedName>
    <definedName name="__MIX45" localSheetId="2">'[4]Mix Design'!#REF!</definedName>
    <definedName name="__MIX45">'[4]Mix Design'!#REF!</definedName>
    <definedName name="__mm1" localSheetId="2">#REF!</definedName>
    <definedName name="__mm1">#REF!</definedName>
    <definedName name="__mm2" localSheetId="2">#REF!</definedName>
    <definedName name="__mm2">#REF!</definedName>
    <definedName name="__mm3" localSheetId="2">#REF!</definedName>
    <definedName name="__mm3">#REF!</definedName>
    <definedName name="__MUR5" localSheetId="2">#REF!</definedName>
    <definedName name="__MUR5">#REF!</definedName>
    <definedName name="__MUR8" localSheetId="2">#REF!</definedName>
    <definedName name="__MUR8">#REF!</definedName>
    <definedName name="__OPC43" localSheetId="2">#REF!</definedName>
    <definedName name="__OPC43">#REF!</definedName>
    <definedName name="__PB1" localSheetId="2">#REF!</definedName>
    <definedName name="__PB1">#REF!</definedName>
    <definedName name="__PPC53">'[33]Rate Analysis '!$E$19</definedName>
    <definedName name="__RNG150">'[34]Valve Cl'!$A$8:$W$32</definedName>
    <definedName name="__RNG1500">'[34]Valve Cl'!$A$152:$W$176</definedName>
    <definedName name="__RNG2500">'[34]Valve Cl'!$A$181:$W$205</definedName>
    <definedName name="__RNG300">'[34]Valve Cl'!$A$37:$W$61</definedName>
    <definedName name="__RNG400">'[34]Valve Cl'!$A$66:$W$90</definedName>
    <definedName name="__RNG4500">'[34]Valve Cl'!$A$209:$W$233</definedName>
    <definedName name="__RNG600">'[34]Valve Cl'!$A$95:$W$119</definedName>
    <definedName name="__RNG900">'[34]Valve Cl'!$A$124:$W$148</definedName>
    <definedName name="__sh1">90</definedName>
    <definedName name="__SH10">'[35]Executive Summary -Thermal'!$A$4:$G$118</definedName>
    <definedName name="__SH11">'[35]Executive Summary -Thermal'!$A$4:$H$167</definedName>
    <definedName name="__sh2">120</definedName>
    <definedName name="__sh3">150</definedName>
    <definedName name="__sh4">180</definedName>
    <definedName name="__SH5">'[35]Executive Summary -Thermal'!$A$4:$H$96</definedName>
    <definedName name="__SH6">'[35]Executive Summary -Thermal'!$A$4:$H$95</definedName>
    <definedName name="__SH7">'[35]Executive Summary -Thermal'!$A$4:$H$163</definedName>
    <definedName name="__SH8">'[35]Executive Summary -Thermal'!$A$4:$H$133</definedName>
    <definedName name="__SH9">'[35]Executive Summary -Thermal'!$A$4:$H$194</definedName>
    <definedName name="__SMG1">#N/A</definedName>
    <definedName name="__SMG2">#N/A</definedName>
    <definedName name="__t1" localSheetId="2">#REF!</definedName>
    <definedName name="__t1">#REF!</definedName>
    <definedName name="__tab1" localSheetId="2">#REF!</definedName>
    <definedName name="__tab1">#REF!</definedName>
    <definedName name="__tab2" localSheetId="2">#REF!</definedName>
    <definedName name="__tab2">#REF!</definedName>
    <definedName name="__TB2" localSheetId="2">#REF!</definedName>
    <definedName name="__TB2">#REF!</definedName>
    <definedName name="__TIP1" localSheetId="2">#REF!</definedName>
    <definedName name="__TIP1">#REF!</definedName>
    <definedName name="__TIP2" localSheetId="2">#REF!</definedName>
    <definedName name="__TIP2">#REF!</definedName>
    <definedName name="__TIP3" localSheetId="2">#REF!</definedName>
    <definedName name="__TIP3">#REF!</definedName>
    <definedName name="_0" localSheetId="2">#REF!</definedName>
    <definedName name="_0">#REF!</definedName>
    <definedName name="_0___0" localSheetId="2">#REF!</definedName>
    <definedName name="_0___0">#REF!</definedName>
    <definedName name="_1" localSheetId="2">[36]당초!#REF!</definedName>
    <definedName name="_1">[36]당초!#REF!</definedName>
    <definedName name="_1_" localSheetId="2">[37]예가표!#REF!</definedName>
    <definedName name="_1_">[37]예가표!#REF!</definedName>
    <definedName name="_10__123Graph_DCHART_1" hidden="1">[38]Cash2!$K$16:$K$36</definedName>
    <definedName name="_11">#N/A</definedName>
    <definedName name="_11F" localSheetId="2" hidden="1">[39]산근!#REF!</definedName>
    <definedName name="_11F" hidden="1">[39]산근!#REF!</definedName>
    <definedName name="_12_0" localSheetId="2">[37]예가표!#REF!</definedName>
    <definedName name="_12_0">[37]예가표!#REF!</definedName>
    <definedName name="_13_0\LA" localSheetId="2">[40]공문!#REF!</definedName>
    <definedName name="_13_0\LA">[40]공문!#REF!</definedName>
    <definedName name="_13_ページング_電話関係" localSheetId="2">#REF!</definedName>
    <definedName name="_13_ページング_電話関係">#REF!</definedName>
    <definedName name="_14_0\MID" localSheetId="2">[40]공문!#REF!</definedName>
    <definedName name="_14_0\MID">[40]공문!#REF!</definedName>
    <definedName name="_15_0\SM" localSheetId="2">[40]공문!#REF!</definedName>
    <definedName name="_15_0\SM">[40]공문!#REF!</definedName>
    <definedName name="_16_0_0__123Grap" localSheetId="2" hidden="1">[41]공문!#REF!</definedName>
    <definedName name="_16_0_0__123Grap" hidden="1">[41]공문!#REF!</definedName>
    <definedName name="_17_0_0_F" localSheetId="2" hidden="1">#REF!</definedName>
    <definedName name="_17_0_0_F" hidden="1">#REF!</definedName>
    <definedName name="_18_0ME" localSheetId="2">[40]공문!#REF!</definedName>
    <definedName name="_18_0ME">[40]공문!#REF!</definedName>
    <definedName name="_19_0ME" localSheetId="2">[40]공문!#REF!</definedName>
    <definedName name="_19_0ME">[40]공문!#REF!</definedName>
    <definedName name="_2" localSheetId="2">[36]당초!#REF!</definedName>
    <definedName name="_2">[36]당초!#REF!</definedName>
    <definedName name="_2\LA" localSheetId="2">[40]공문!#REF!</definedName>
    <definedName name="_2\LA">[40]공문!#REF!</definedName>
    <definedName name="_20_0Print_A" localSheetId="2">#REF!</definedName>
    <definedName name="_20_0Print_A">#REF!</definedName>
    <definedName name="_21_11" localSheetId="2">#REF!</definedName>
    <definedName name="_21_11">#REF!</definedName>
    <definedName name="_22">#N/A</definedName>
    <definedName name="_22_3_0Crite" localSheetId="2">#REF!</definedName>
    <definedName name="_22_3_0Crite">#REF!</definedName>
    <definedName name="_23_3_0Criteria" localSheetId="2">#REF!</definedName>
    <definedName name="_23_3_0Criteria">#REF!</definedName>
    <definedName name="_24_3__Crite" localSheetId="2">#REF!</definedName>
    <definedName name="_24_3__Crite">#REF!</definedName>
    <definedName name="_25_3__Criteria" localSheetId="2">#REF!</definedName>
    <definedName name="_25_3__Criteria">#REF!</definedName>
    <definedName name="_26_4_0Pag" localSheetId="2">#REF!</definedName>
    <definedName name="_26_4_0Pag">#REF!</definedName>
    <definedName name="_27_6" localSheetId="2">#REF!</definedName>
    <definedName name="_27_6">#REF!</definedName>
    <definedName name="_28_7" localSheetId="2">#REF!</definedName>
    <definedName name="_28_7">#REF!</definedName>
    <definedName name="_29_8" localSheetId="2">#REF!</definedName>
    <definedName name="_29_8">#REF!</definedName>
    <definedName name="_2A1" localSheetId="2">'[31]P-Site fac'!#REF!</definedName>
    <definedName name="_2A1">'[31]P-Site fac'!#REF!</definedName>
    <definedName name="_2A3" localSheetId="2">'[31]P-Site fac'!#REF!</definedName>
    <definedName name="_2A3">'[31]P-Site fac'!#REF!</definedName>
    <definedName name="_2A4" localSheetId="2">'[31]P-Site fac'!#REF!</definedName>
    <definedName name="_2A4">'[31]P-Site fac'!#REF!</definedName>
    <definedName name="_3" localSheetId="2">#REF!</definedName>
    <definedName name="_3">#REF!</definedName>
    <definedName name="_3\MID" localSheetId="2">[40]공문!#REF!</definedName>
    <definedName name="_3\MID">[40]공문!#REF!</definedName>
    <definedName name="_30_9" localSheetId="2">#REF!</definedName>
    <definedName name="_30_9">#REF!</definedName>
    <definedName name="_31G_0Extr" localSheetId="2">#REF!</definedName>
    <definedName name="_31G_0Extr">#REF!</definedName>
    <definedName name="_32G_0Extract" localSheetId="2">#REF!</definedName>
    <definedName name="_32G_0Extract">#REF!</definedName>
    <definedName name="_33G__Extr" localSheetId="2">#REF!</definedName>
    <definedName name="_33G__Extr">#REF!</definedName>
    <definedName name="_34G__Extract" localSheetId="2">#REF!</definedName>
    <definedName name="_34G__Extract">#REF!</definedName>
    <definedName name="_35ME" localSheetId="2">[40]공문!#REF!</definedName>
    <definedName name="_35ME">[40]공문!#REF!</definedName>
    <definedName name="_36ME" localSheetId="2">[40]공문!#REF!</definedName>
    <definedName name="_36ME">[40]공문!#REF!</definedName>
    <definedName name="_37Y_0Crite" localSheetId="2">[42]jobhist!#REF!</definedName>
    <definedName name="_37Y_0Crite">[42]jobhist!#REF!</definedName>
    <definedName name="_38Y_0Extr" localSheetId="2">[42]jobhist!#REF!</definedName>
    <definedName name="_38Y_0Extr">[42]jobhist!#REF!</definedName>
    <definedName name="_3B1" localSheetId="2">'[31]P-Ins &amp; Bonds'!#REF!</definedName>
    <definedName name="_3B1">'[31]P-Ins &amp; Bonds'!#REF!</definedName>
    <definedName name="_3B2" localSheetId="2">'[31]P-Ins &amp; Bonds'!#REF!</definedName>
    <definedName name="_3B2">'[31]P-Ins &amp; Bonds'!#REF!</definedName>
    <definedName name="_3B3">[43]PRELIM5!$F$17</definedName>
    <definedName name="_4" localSheetId="2">#REF!</definedName>
    <definedName name="_4">#REF!</definedName>
    <definedName name="_4\SM" localSheetId="2">[40]공문!#REF!</definedName>
    <definedName name="_4\SM">[40]공문!#REF!</definedName>
    <definedName name="_5.0_Hire_and_running_charges_of_winch___grab" localSheetId="2">[44]SOR!#REF!</definedName>
    <definedName name="_5.0_Hire_and_running_charges_of_winch___grab">[44]SOR!#REF!</definedName>
    <definedName name="_5_123Grap" localSheetId="2" hidden="1">[41]공문!#REF!</definedName>
    <definedName name="_5_123Grap" hidden="1">[41]공문!#REF!</definedName>
    <definedName name="_5B5" localSheetId="2">'[31]P-Clients fac'!#REF!</definedName>
    <definedName name="_5B5">'[31]P-Clients fac'!#REF!</definedName>
    <definedName name="_5B6" localSheetId="2">'[31]P-Clients fac'!#REF!</definedName>
    <definedName name="_5B6">'[31]P-Clients fac'!#REF!</definedName>
    <definedName name="_5B7" localSheetId="2">'[31]P-Clients fac'!#REF!</definedName>
    <definedName name="_5B7">'[31]P-Clients fac'!#REF!</definedName>
    <definedName name="_6__123Graph_ACHART_1" hidden="1">[38]Cash2!$G$16:$G$31</definedName>
    <definedName name="_6B8" localSheetId="2">#REF!</definedName>
    <definedName name="_6B8">#REF!</definedName>
    <definedName name="_6B9" localSheetId="2">#REF!</definedName>
    <definedName name="_6B9">#REF!</definedName>
    <definedName name="_7__123Graph_ACHART_2" hidden="1">[38]Z!$T$179:$AH$179</definedName>
    <definedName name="_7C1" localSheetId="2">#REF!</definedName>
    <definedName name="_7C1">#REF!</definedName>
    <definedName name="_7C2" localSheetId="2">#REF!</definedName>
    <definedName name="_7C2">#REF!</definedName>
    <definedName name="_7C3" localSheetId="2">#REF!</definedName>
    <definedName name="_7C3">#REF!</definedName>
    <definedName name="_7D1" localSheetId="2">#REF!</definedName>
    <definedName name="_7D1">#REF!</definedName>
    <definedName name="_7D2" localSheetId="2">#REF!</definedName>
    <definedName name="_7D2">#REF!</definedName>
    <definedName name="_7D3" localSheetId="2">#REF!</definedName>
    <definedName name="_7D3">#REF!</definedName>
    <definedName name="_7D4" localSheetId="2">#REF!</definedName>
    <definedName name="_7D4">#REF!</definedName>
    <definedName name="_7D5" localSheetId="2">#REF!</definedName>
    <definedName name="_7D5">#REF!</definedName>
    <definedName name="_8__123Graph_BCHART_2" hidden="1">[38]Z!$T$180:$AH$180</definedName>
    <definedName name="_9__123Graph_CCHART_1" hidden="1">[38]Cash2!$J$16:$J$36</definedName>
    <definedName name="_A1" localSheetId="2">#REF!</definedName>
    <definedName name="_A1">#REF!</definedName>
    <definedName name="_a2" localSheetId="2">#REF!</definedName>
    <definedName name="_a2">#REF!</definedName>
    <definedName name="_A20000" localSheetId="2">#REF!</definedName>
    <definedName name="_A20000">#REF!</definedName>
    <definedName name="_a3">#N/A</definedName>
    <definedName name="_A65537" localSheetId="2">#REF!</definedName>
    <definedName name="_A65537">#REF!</definedName>
    <definedName name="_A655600" localSheetId="2">#REF!</definedName>
    <definedName name="_A655600">#REF!</definedName>
    <definedName name="_A8" localSheetId="2">#REF!</definedName>
    <definedName name="_A8">#REF!</definedName>
    <definedName name="_ABM10" localSheetId="2">#REF!</definedName>
    <definedName name="_ABM10">#REF!</definedName>
    <definedName name="_ABM40" localSheetId="2">#REF!</definedName>
    <definedName name="_ABM40">#REF!</definedName>
    <definedName name="_ABM6" localSheetId="2">#REF!</definedName>
    <definedName name="_ABM6">#REF!</definedName>
    <definedName name="_ACB10" localSheetId="2">#REF!</definedName>
    <definedName name="_ACB10">#REF!</definedName>
    <definedName name="_ACB20" localSheetId="2">#REF!</definedName>
    <definedName name="_ACB20">#REF!</definedName>
    <definedName name="_ACR10" localSheetId="2">#REF!</definedName>
    <definedName name="_ACR10">#REF!</definedName>
    <definedName name="_ACR20" localSheetId="2">#REF!</definedName>
    <definedName name="_ACR20">#REF!</definedName>
    <definedName name="_AGG6" localSheetId="2">#REF!</definedName>
    <definedName name="_AGG6">#REF!</definedName>
    <definedName name="_AOC2" localSheetId="2">#REF!</definedName>
    <definedName name="_AOC2">#REF!</definedName>
    <definedName name="_ash1" localSheetId="2">[13]ANAL!#REF!</definedName>
    <definedName name="_ash1">[13]ANAL!#REF!</definedName>
    <definedName name="_att2">#N/A</definedName>
    <definedName name="_AWM10" localSheetId="2">#REF!</definedName>
    <definedName name="_AWM10">#REF!</definedName>
    <definedName name="_AWM40" localSheetId="2">#REF!</definedName>
    <definedName name="_AWM40">#REF!</definedName>
    <definedName name="_AWM6" localSheetId="2">#REF!</definedName>
    <definedName name="_AWM6">#REF!</definedName>
    <definedName name="_b111121" localSheetId="2">#REF!</definedName>
    <definedName name="_b111121">#REF!</definedName>
    <definedName name="_b2" localSheetId="2">#REF!</definedName>
    <definedName name="_b2">#REF!</definedName>
    <definedName name="_BAS1" localSheetId="2">#REF!</definedName>
    <definedName name="_BAS1">#REF!</definedName>
    <definedName name="_BOQ3" localSheetId="2">{#N/A,#N/A,FALSE,"mpph1";#N/A,#N/A,FALSE,"mpmseb";#N/A,#N/A,FALSE,"mpph2"}</definedName>
    <definedName name="_BOQ3">{#N/A,#N/A,FALSE,"mpph1";#N/A,#N/A,FALSE,"mpmseb";#N/A,#N/A,FALSE,"mpph2"}</definedName>
    <definedName name="_C" localSheetId="2">#REF!</definedName>
    <definedName name="_C">#REF!</definedName>
    <definedName name="_C___0" localSheetId="2">#REF!</definedName>
    <definedName name="_C___0">#REF!</definedName>
    <definedName name="_C___13" localSheetId="2">#REF!</definedName>
    <definedName name="_C___13">#REF!</definedName>
    <definedName name="_CAN112">13.42</definedName>
    <definedName name="_CAN113">12.98</definedName>
    <definedName name="_CAN117">12.7</definedName>
    <definedName name="_CAN118">13.27</definedName>
    <definedName name="_CAN120">11.72</definedName>
    <definedName name="_CAN210">10.38</definedName>
    <definedName name="_CAN211">10.58</definedName>
    <definedName name="_CAN213">10.56</definedName>
    <definedName name="_CAN215">10.22</definedName>
    <definedName name="_CAN216">9.61</definedName>
    <definedName name="_CAN217">10.47</definedName>
    <definedName name="_CAN219">10.91</definedName>
    <definedName name="_CAN220">11.09</definedName>
    <definedName name="_CAN221">11.25</definedName>
    <definedName name="_CAN222">10.17</definedName>
    <definedName name="_CAN223">9.89</definedName>
    <definedName name="_CAN230">10.79</definedName>
    <definedName name="_can421">40.2</definedName>
    <definedName name="_can422">41.57</definedName>
    <definedName name="_can423">43.9</definedName>
    <definedName name="_can424">41.19</definedName>
    <definedName name="_can425">42.81</definedName>
    <definedName name="_can426">40.77</definedName>
    <definedName name="_can427">40.92</definedName>
    <definedName name="_can428">39.29</definedName>
    <definedName name="_can429">45.19</definedName>
    <definedName name="_can430">40.73</definedName>
    <definedName name="_can431">42.52</definedName>
    <definedName name="_can432">42.53</definedName>
    <definedName name="_can433">43.69</definedName>
    <definedName name="_can434">40.43</definedName>
    <definedName name="_can435">43.3</definedName>
    <definedName name="_CAN458" localSheetId="2">[14]PROCTOR!#REF!</definedName>
    <definedName name="_CAN458">[14]PROCTOR!#REF!</definedName>
    <definedName name="_CAN486" localSheetId="2">[14]PROCTOR!#REF!</definedName>
    <definedName name="_CAN486">[14]PROCTOR!#REF!</definedName>
    <definedName name="_CAN487" localSheetId="2">[14]PROCTOR!#REF!</definedName>
    <definedName name="_CAN487">[14]PROCTOR!#REF!</definedName>
    <definedName name="_CAN488" localSheetId="2">[14]PROCTOR!#REF!</definedName>
    <definedName name="_CAN488">[14]PROCTOR!#REF!</definedName>
    <definedName name="_CAN489" localSheetId="2">[14]PROCTOR!#REF!</definedName>
    <definedName name="_CAN489">[14]PROCTOR!#REF!</definedName>
    <definedName name="_CAN490" localSheetId="2">[14]PROCTOR!#REF!</definedName>
    <definedName name="_CAN490">[14]PROCTOR!#REF!</definedName>
    <definedName name="_CAN491" localSheetId="2">[14]PROCTOR!#REF!</definedName>
    <definedName name="_CAN491">[14]PROCTOR!#REF!</definedName>
    <definedName name="_CAN492" localSheetId="2">[14]PROCTOR!#REF!</definedName>
    <definedName name="_CAN492">[14]PROCTOR!#REF!</definedName>
    <definedName name="_CAN493" localSheetId="2">[14]PROCTOR!#REF!</definedName>
    <definedName name="_CAN493">[14]PROCTOR!#REF!</definedName>
    <definedName name="_CAN494" localSheetId="2">[14]PROCTOR!#REF!</definedName>
    <definedName name="_CAN494">[14]PROCTOR!#REF!</definedName>
    <definedName name="_CAN495" localSheetId="2">[14]PROCTOR!#REF!</definedName>
    <definedName name="_CAN495">[14]PROCTOR!#REF!</definedName>
    <definedName name="_CAN496" localSheetId="2">[14]PROCTOR!#REF!</definedName>
    <definedName name="_CAN496">[14]PROCTOR!#REF!</definedName>
    <definedName name="_CAN497" localSheetId="2">[14]PROCTOR!#REF!</definedName>
    <definedName name="_CAN497">[14]PROCTOR!#REF!</definedName>
    <definedName name="_CAN498" localSheetId="2">[14]PROCTOR!#REF!</definedName>
    <definedName name="_CAN498">[14]PROCTOR!#REF!</definedName>
    <definedName name="_CAN499" localSheetId="2">[14]PROCTOR!#REF!</definedName>
    <definedName name="_CAN499">[14]PROCTOR!#REF!</definedName>
    <definedName name="_CAN500" localSheetId="2">[14]PROCTOR!#REF!</definedName>
    <definedName name="_CAN500">[14]PROCTOR!#REF!</definedName>
    <definedName name="_CDG100" localSheetId="2">#REF!</definedName>
    <definedName name="_CDG100">#REF!</definedName>
    <definedName name="_CDG250" localSheetId="2">#REF!</definedName>
    <definedName name="_CDG250">#REF!</definedName>
    <definedName name="_CDG50" localSheetId="2">#REF!</definedName>
    <definedName name="_CDG50">#REF!</definedName>
    <definedName name="_CDG500" localSheetId="2">#REF!</definedName>
    <definedName name="_CDG500">#REF!</definedName>
    <definedName name="_CDT1" localSheetId="2">#REF!</definedName>
    <definedName name="_CDT1">#REF!</definedName>
    <definedName name="_CEM53" localSheetId="2">#REF!</definedName>
    <definedName name="_CEM53">#REF!</definedName>
    <definedName name="_CRN3" localSheetId="2">#REF!</definedName>
    <definedName name="_CRN3">#REF!</definedName>
    <definedName name="_CRN35" localSheetId="2">#REF!</definedName>
    <definedName name="_CRN35">#REF!</definedName>
    <definedName name="_CRN80" localSheetId="2">#REF!</definedName>
    <definedName name="_CRN80">#REF!</definedName>
    <definedName name="_CT250" localSheetId="2">'[45]dongia (2)'!#REF!</definedName>
    <definedName name="_CT250">'[45]dongia (2)'!#REF!</definedName>
    <definedName name="_dec05" localSheetId="2" hidden="1">{"'Sheet1'!$A$4386:$N$4591"}</definedName>
    <definedName name="_dec05" hidden="1">{"'Sheet1'!$A$4386:$N$4591"}</definedName>
    <definedName name="_DIN217" localSheetId="2">#REF!</definedName>
    <definedName name="_DIN217">#REF!</definedName>
    <definedName name="_doc1" localSheetId="2">#REF!</definedName>
    <definedName name="_doc1">#REF!</definedName>
    <definedName name="_DOZ50" localSheetId="2">#REF!</definedName>
    <definedName name="_DOZ50">#REF!</definedName>
    <definedName name="_DOZ80" localSheetId="2">#REF!</definedName>
    <definedName name="_DOZ80">#REF!</definedName>
    <definedName name="_ELL45" localSheetId="2">#REF!</definedName>
    <definedName name="_ELL45">#REF!</definedName>
    <definedName name="_ELL90" localSheetId="2">#REF!</definedName>
    <definedName name="_ELL90">#REF!</definedName>
    <definedName name="_EXC20">'[46]RA Civil'!$E$50</definedName>
    <definedName name="_ExV200" localSheetId="2">#REF!</definedName>
    <definedName name="_ExV200">#REF!</definedName>
    <definedName name="_f2" localSheetId="2">#REF!</definedName>
    <definedName name="_f2">#REF!</definedName>
    <definedName name="_F3" localSheetId="2">#REF!</definedName>
    <definedName name="_F3">#REF!</definedName>
    <definedName name="_FF3" localSheetId="2">#REF!</definedName>
    <definedName name="_FF3">#REF!</definedName>
    <definedName name="_Fill" localSheetId="2" hidden="1">[47]BHANDUP!#REF!</definedName>
    <definedName name="_Fill" hidden="1">[47]BHANDUP!#REF!</definedName>
    <definedName name="_Fill1" localSheetId="2" hidden="1">[47]BHANDUP!#REF!</definedName>
    <definedName name="_Fill1" hidden="1">[47]BHANDUP!#REF!</definedName>
    <definedName name="_xlnm._FilterDatabase" localSheetId="2" hidden="1">'(tanish)'!$A$3:$K$333</definedName>
    <definedName name="_xlnm._FilterDatabase" localSheetId="14" hidden="1">'Atarasand -AGS  '!$I$8:$P$180</definedName>
    <definedName name="_xlnm._FilterDatabase" localSheetId="13" hidden="1">'Atarasand -AK E'!$C$7:$U$8</definedName>
    <definedName name="_xlnm._FilterDatabase" localSheetId="12" hidden="1">'Atarasand -PR E '!$I$8:$P$142</definedName>
    <definedName name="_xlnm._FilterDatabase" localSheetId="6" hidden="1">'bhausiya (2)'!$H$7:$O$162</definedName>
    <definedName name="_xlnm._FilterDatabase" localSheetId="30" hidden="1">'dehri digar'!$C$6:$D$63</definedName>
    <definedName name="_xlnm._FilterDatabase" localSheetId="16" hidden="1">GEHRAULI!$E$7:$F$71</definedName>
    <definedName name="_xlnm._FilterDatabase" localSheetId="40" hidden="1">hathsara!$B$8:$R$137</definedName>
    <definedName name="_xlnm._FilterDatabase" localSheetId="25" hidden="1">'LAULI POKHATAKHAM'!$C$6:$D$213</definedName>
    <definedName name="_xlnm._FilterDatabase" localSheetId="7" hidden="1">'MADURANI GANJ (2)'!$D$9:$E$154</definedName>
    <definedName name="_xlnm._FilterDatabase" localSheetId="28" hidden="1">MALAAK!$C$6:$D$217</definedName>
    <definedName name="_xlnm._FilterDatabase" localSheetId="26" hidden="1">'mandha and bhoji'!$C$6:$D$42</definedName>
    <definedName name="_xlnm._FilterDatabase" localSheetId="22" hidden="1">PADAMPUR!$C$6:$D$116</definedName>
    <definedName name="_xlnm._FilterDatabase" localSheetId="21" hidden="1">purebhika!$G$7:$M$318</definedName>
    <definedName name="_xlnm._FilterDatabase" localSheetId="20" hidden="1">'SARAY JAMMUVARI(ajadi)'!$A$7:$S$7</definedName>
    <definedName name="_xlnm._FilterDatabase" localSheetId="18" hidden="1">SESHPURADARGANJ!$V$3:$W$156</definedName>
    <definedName name="_xlnm._FilterDatabase" localSheetId="23" hidden="1">'SURYAGARH JAGANNATH'!$C$6:$D$60</definedName>
    <definedName name="_xlnm._FilterDatabase" localSheetId="4" hidden="1">'UTRAS (2)'!$H$8:$N$270</definedName>
    <definedName name="_xlnm._FilterDatabase" hidden="1">#REF!</definedName>
    <definedName name="_FLK1" localSheetId="2">#REF!</definedName>
    <definedName name="_FLK1">#REF!</definedName>
    <definedName name="_GEN1" localSheetId="2">#REF!</definedName>
    <definedName name="_GEN1">#REF!</definedName>
    <definedName name="_GEN100" localSheetId="2">#REF!</definedName>
    <definedName name="_GEN100">#REF!</definedName>
    <definedName name="_GEN250" localSheetId="2">#REF!</definedName>
    <definedName name="_GEN250">#REF!</definedName>
    <definedName name="_GEN325" localSheetId="2">#REF!</definedName>
    <definedName name="_GEN325">#REF!</definedName>
    <definedName name="_GEN380" localSheetId="2">#REF!</definedName>
    <definedName name="_GEN380">#REF!</definedName>
    <definedName name="_GSB1" localSheetId="2">#REF!</definedName>
    <definedName name="_GSB1">#REF!</definedName>
    <definedName name="_GSB2" localSheetId="2">#REF!</definedName>
    <definedName name="_GSB2">#REF!</definedName>
    <definedName name="_GSB3" localSheetId="2">#REF!</definedName>
    <definedName name="_GSB3">#REF!</definedName>
    <definedName name="_HE02" localSheetId="2">#REF!</definedName>
    <definedName name="_HE02">#REF!</definedName>
    <definedName name="_HE06" localSheetId="2">#REF!</definedName>
    <definedName name="_HE06">#REF!</definedName>
    <definedName name="_HE07" localSheetId="2">#REF!</definedName>
    <definedName name="_HE07">#REF!</definedName>
    <definedName name="_HE08" localSheetId="2">#REF!</definedName>
    <definedName name="_HE08">#REF!</definedName>
    <definedName name="_HE09" localSheetId="2">#REF!</definedName>
    <definedName name="_HE09">#REF!</definedName>
    <definedName name="_HE1" localSheetId="2">#REF!</definedName>
    <definedName name="_HE1">#REF!</definedName>
    <definedName name="_HE11" localSheetId="2">#REF!</definedName>
    <definedName name="_HE11">#REF!</definedName>
    <definedName name="_HE2" localSheetId="2">#REF!</definedName>
    <definedName name="_HE2">#REF!</definedName>
    <definedName name="_HE21" localSheetId="2">#REF!</definedName>
    <definedName name="_HE21">#REF!</definedName>
    <definedName name="_HE3" localSheetId="2">#REF!</definedName>
    <definedName name="_HE3">#REF!</definedName>
    <definedName name="_HE4" localSheetId="2">#REF!</definedName>
    <definedName name="_HE4">#REF!</definedName>
    <definedName name="_HE5" localSheetId="2">#REF!</definedName>
    <definedName name="_HE5">#REF!</definedName>
    <definedName name="_HE61" localSheetId="2">#REF!</definedName>
    <definedName name="_HE61">#REF!</definedName>
    <definedName name="_HE71" localSheetId="2">#REF!</definedName>
    <definedName name="_HE71">#REF!</definedName>
    <definedName name="_HE81" localSheetId="2">#REF!</definedName>
    <definedName name="_HE81">#REF!</definedName>
    <definedName name="_HE91" localSheetId="2">#REF!</definedName>
    <definedName name="_HE91">#REF!</definedName>
    <definedName name="_HED1" localSheetId="2">#REF!</definedName>
    <definedName name="_HED1">#REF!</definedName>
    <definedName name="_HED2" localSheetId="2">#REF!</definedName>
    <definedName name="_HED2">#REF!</definedName>
    <definedName name="_hh1">[48]설산1.나!$A$8:$J$53</definedName>
    <definedName name="_hh2">[48]본사S!$B$10:$P$103</definedName>
    <definedName name="_HM1" localSheetId="2">#REF!</definedName>
    <definedName name="_HM1">#REF!</definedName>
    <definedName name="_HM10" localSheetId="2">#REF!</definedName>
    <definedName name="_HM10">#REF!</definedName>
    <definedName name="_HM11" localSheetId="2">#REF!</definedName>
    <definedName name="_HM11">#REF!</definedName>
    <definedName name="_HM12" localSheetId="2">#REF!</definedName>
    <definedName name="_HM12">#REF!</definedName>
    <definedName name="_HM2" localSheetId="2">#REF!</definedName>
    <definedName name="_HM2">#REF!</definedName>
    <definedName name="_HM3" localSheetId="2">#REF!</definedName>
    <definedName name="_HM3">#REF!</definedName>
    <definedName name="_HM4" localSheetId="2">#REF!</definedName>
    <definedName name="_HM4">#REF!</definedName>
    <definedName name="_HM5" localSheetId="2">#REF!</definedName>
    <definedName name="_HM5">#REF!</definedName>
    <definedName name="_HM6" localSheetId="2">#REF!</definedName>
    <definedName name="_HM6">#REF!</definedName>
    <definedName name="_HM7" localSheetId="2">#REF!</definedName>
    <definedName name="_HM7">#REF!</definedName>
    <definedName name="_HM8" localSheetId="2">#REF!</definedName>
    <definedName name="_HM8">#REF!</definedName>
    <definedName name="_HM9" localSheetId="2">#REF!</definedName>
    <definedName name="_HM9">#REF!</definedName>
    <definedName name="_HMP1" localSheetId="2">#REF!</definedName>
    <definedName name="_HMP1">#REF!</definedName>
    <definedName name="_HMP2" localSheetId="2">#REF!</definedName>
    <definedName name="_HMP2">#REF!</definedName>
    <definedName name="_HMP3" localSheetId="2">#REF!</definedName>
    <definedName name="_HMP3">#REF!</definedName>
    <definedName name="_HMP4" localSheetId="2">#REF!</definedName>
    <definedName name="_HMP4">#REF!</definedName>
    <definedName name="_HV1" localSheetId="2">#REF!</definedName>
    <definedName name="_HV1">#REF!</definedName>
    <definedName name="_IPB1" localSheetId="2">#REF!</definedName>
    <definedName name="_IPB1">#REF!</definedName>
    <definedName name="_K1" localSheetId="2">#REF!</definedName>
    <definedName name="_K1">#REF!</definedName>
    <definedName name="_K2" localSheetId="2">#REF!</definedName>
    <definedName name="_K2">#REF!</definedName>
    <definedName name="_K3" localSheetId="2">#REF!</definedName>
    <definedName name="_K3">#REF!</definedName>
    <definedName name="_K5" localSheetId="2">#REF!</definedName>
    <definedName name="_K5">#REF!</definedName>
    <definedName name="_K6" localSheetId="2">#REF!</definedName>
    <definedName name="_K6">#REF!</definedName>
    <definedName name="_Key1" localSheetId="2" hidden="1">#REF!</definedName>
    <definedName name="_Key1" hidden="1">#REF!</definedName>
    <definedName name="_Key2" localSheetId="2" hidden="1">#REF!</definedName>
    <definedName name="_Key2" hidden="1">#REF!</definedName>
    <definedName name="_KH1" localSheetId="2">#REF!</definedName>
    <definedName name="_KH1">#REF!</definedName>
    <definedName name="_Ki1" localSheetId="2">#REF!</definedName>
    <definedName name="_Ki1">#REF!</definedName>
    <definedName name="_Ki2" localSheetId="2">#REF!</definedName>
    <definedName name="_Ki2">#REF!</definedName>
    <definedName name="_lb1" localSheetId="2">#REF!</definedName>
    <definedName name="_lb1">#REF!</definedName>
    <definedName name="_lb2" localSheetId="2">#REF!</definedName>
    <definedName name="_lb2">#REF!</definedName>
    <definedName name="_LV1" localSheetId="2">#REF!</definedName>
    <definedName name="_LV1">#REF!</definedName>
    <definedName name="_mac2">200</definedName>
    <definedName name="_MAN1" localSheetId="2">#REF!</definedName>
    <definedName name="_MAN1">#REF!</definedName>
    <definedName name="_Mat1">[49]PIPING!$AJ$7:$AJ$221</definedName>
    <definedName name="_Mat2">[49]PIPING!$AK$7:$AK$221</definedName>
    <definedName name="_MIX10" localSheetId="2">#REF!</definedName>
    <definedName name="_MIX10">#REF!</definedName>
    <definedName name="_MIX15" localSheetId="2">#REF!</definedName>
    <definedName name="_MIX15">#REF!</definedName>
    <definedName name="_MIX15150" localSheetId="2">'[4]Mix Design'!#REF!</definedName>
    <definedName name="_MIX15150">'[4]Mix Design'!#REF!</definedName>
    <definedName name="_MIX1540">'[4]Mix Design'!$P$11</definedName>
    <definedName name="_MIX1580" localSheetId="2">'[4]Mix Design'!#REF!</definedName>
    <definedName name="_MIX1580">'[4]Mix Design'!#REF!</definedName>
    <definedName name="_MIX2">'[5]Mix Design'!$P$12</definedName>
    <definedName name="_MIX20" localSheetId="2">#REF!</definedName>
    <definedName name="_MIX20">#REF!</definedName>
    <definedName name="_MIX2020">'[4]Mix Design'!$P$12</definedName>
    <definedName name="_MIX2040">'[4]Mix Design'!$P$13</definedName>
    <definedName name="_MIX25" localSheetId="2">#REF!</definedName>
    <definedName name="_MIX25">#REF!</definedName>
    <definedName name="_MIX2540">'[4]Mix Design'!$P$15</definedName>
    <definedName name="_Mix255">'[6]Mix Design'!$P$13</definedName>
    <definedName name="_MIX30" localSheetId="2">#REF!</definedName>
    <definedName name="_MIX30">#REF!</definedName>
    <definedName name="_MIX35" localSheetId="2">#REF!</definedName>
    <definedName name="_MIX35">#REF!</definedName>
    <definedName name="_MIX40" localSheetId="2">#REF!</definedName>
    <definedName name="_MIX40">#REF!</definedName>
    <definedName name="_MIX45" localSheetId="2">'[4]Mix Design'!#REF!</definedName>
    <definedName name="_MIX45">'[4]Mix Design'!#REF!</definedName>
    <definedName name="_mm1" localSheetId="2">#REF!</definedName>
    <definedName name="_mm1">#REF!</definedName>
    <definedName name="_mm2" localSheetId="2">#REF!</definedName>
    <definedName name="_mm2">#REF!</definedName>
    <definedName name="_mm3" localSheetId="2">#REF!</definedName>
    <definedName name="_mm3">#REF!</definedName>
    <definedName name="_MUR5" localSheetId="2">#REF!</definedName>
    <definedName name="_MUR5">#REF!</definedName>
    <definedName name="_MUR8" localSheetId="2">#REF!</definedName>
    <definedName name="_MUR8">#REF!</definedName>
    <definedName name="_new1">[50]Original!$V$8</definedName>
    <definedName name="_OPC43" localSheetId="2">#REF!</definedName>
    <definedName name="_OPC43">#REF!</definedName>
    <definedName name="_Order1" hidden="1">255</definedName>
    <definedName name="_Order2" hidden="1">0</definedName>
    <definedName name="_p1" localSheetId="2">#REF!</definedName>
    <definedName name="_p1">#REF!</definedName>
    <definedName name="_Parse_In" localSheetId="2" hidden="1">#REF!</definedName>
    <definedName name="_Parse_In" hidden="1">#REF!</definedName>
    <definedName name="_Parse_Out" localSheetId="2" hidden="1">[51]갑지!#REF!</definedName>
    <definedName name="_Parse_Out" hidden="1">[51]갑지!#REF!</definedName>
    <definedName name="_PB1" localSheetId="2">#REF!</definedName>
    <definedName name="_PB1">#REF!</definedName>
    <definedName name="_PIN1" localSheetId="2">#REF!</definedName>
    <definedName name="_PIN1">#REF!</definedName>
    <definedName name="_PPC53">'[46]RA Civil'!$E$19</definedName>
    <definedName name="_RE100" localSheetId="2">#REF!</definedName>
    <definedName name="_RE100">#REF!</definedName>
    <definedName name="_RE104" localSheetId="2">#REF!</definedName>
    <definedName name="_RE104">#REF!</definedName>
    <definedName name="_RE112" localSheetId="2">#REF!</definedName>
    <definedName name="_RE112">#REF!</definedName>
    <definedName name="_RE26" localSheetId="2">#REF!</definedName>
    <definedName name="_RE26">#REF!</definedName>
    <definedName name="_RE28" localSheetId="2">#REF!</definedName>
    <definedName name="_RE28">#REF!</definedName>
    <definedName name="_RE30" localSheetId="2">#REF!</definedName>
    <definedName name="_RE30">#REF!</definedName>
    <definedName name="_RE32" localSheetId="2">#REF!</definedName>
    <definedName name="_RE32">#REF!</definedName>
    <definedName name="_RE34" localSheetId="2">#REF!</definedName>
    <definedName name="_RE34">#REF!</definedName>
    <definedName name="_RE36" localSheetId="2">#REF!</definedName>
    <definedName name="_RE36">#REF!</definedName>
    <definedName name="_RE38" localSheetId="2">#REF!</definedName>
    <definedName name="_RE38">#REF!</definedName>
    <definedName name="_RE40" localSheetId="2">#REF!</definedName>
    <definedName name="_RE40">#REF!</definedName>
    <definedName name="_RE42" localSheetId="2">#REF!</definedName>
    <definedName name="_RE42">#REF!</definedName>
    <definedName name="_RE44" localSheetId="2">#REF!</definedName>
    <definedName name="_RE44">#REF!</definedName>
    <definedName name="_RE48" localSheetId="2">#REF!</definedName>
    <definedName name="_RE48">#REF!</definedName>
    <definedName name="_RE52" localSheetId="2">#REF!</definedName>
    <definedName name="_RE52">#REF!</definedName>
    <definedName name="_RE56" localSheetId="2">#REF!</definedName>
    <definedName name="_RE56">#REF!</definedName>
    <definedName name="_RE60" localSheetId="2">#REF!</definedName>
    <definedName name="_RE60">#REF!</definedName>
    <definedName name="_RE64" localSheetId="2">#REF!</definedName>
    <definedName name="_RE64">#REF!</definedName>
    <definedName name="_RE68" localSheetId="2">#REF!</definedName>
    <definedName name="_RE68">#REF!</definedName>
    <definedName name="_RE72" localSheetId="2">#REF!</definedName>
    <definedName name="_RE72">#REF!</definedName>
    <definedName name="_RE76" localSheetId="2">#REF!</definedName>
    <definedName name="_RE76">#REF!</definedName>
    <definedName name="_RE80" localSheetId="2">#REF!</definedName>
    <definedName name="_RE80">#REF!</definedName>
    <definedName name="_RE88" localSheetId="2">#REF!</definedName>
    <definedName name="_RE88">#REF!</definedName>
    <definedName name="_RE92" localSheetId="2">#REF!</definedName>
    <definedName name="_RE92">#REF!</definedName>
    <definedName name="_RE96" localSheetId="2">#REF!</definedName>
    <definedName name="_RE96">#REF!</definedName>
    <definedName name="_Regression_Int" hidden="1">1</definedName>
    <definedName name="_Regression_Out" localSheetId="2" hidden="1">#REF!</definedName>
    <definedName name="_Regression_Out" hidden="1">#REF!</definedName>
    <definedName name="_Regression_X" localSheetId="2" hidden="1">#REF!</definedName>
    <definedName name="_Regression_X" hidden="1">#REF!</definedName>
    <definedName name="_Regression_Y" localSheetId="2" hidden="1">#REF!</definedName>
    <definedName name="_Regression_Y" hidden="1">#REF!</definedName>
    <definedName name="_RNG150">'[34]Valve Cl'!$A$8:$W$32</definedName>
    <definedName name="_RNG1500">'[34]Valve Cl'!$A$152:$W$176</definedName>
    <definedName name="_RNG2500">'[34]Valve Cl'!$A$181:$W$205</definedName>
    <definedName name="_RNG300">'[34]Valve Cl'!$A$37:$W$61</definedName>
    <definedName name="_RNG400">'[34]Valve Cl'!$A$66:$W$90</definedName>
    <definedName name="_RNG4500">'[34]Valve Cl'!$A$209:$W$233</definedName>
    <definedName name="_RNG600">'[34]Valve Cl'!$A$95:$W$119</definedName>
    <definedName name="_RNG900">'[34]Valve Cl'!$A$124:$W$148</definedName>
    <definedName name="_sh1">90</definedName>
    <definedName name="_SH10">'[35]Executive Summary -Thermal'!$A$4:$G$118</definedName>
    <definedName name="_SH11">'[35]Executive Summary -Thermal'!$A$4:$H$167</definedName>
    <definedName name="_sh2">120</definedName>
    <definedName name="_sh3">150</definedName>
    <definedName name="_sh4">180</definedName>
    <definedName name="_SH5">'[35]Executive Summary -Thermal'!$A$4:$H$96</definedName>
    <definedName name="_SH6">'[35]Executive Summary -Thermal'!$A$4:$H$95</definedName>
    <definedName name="_SH7">'[35]Executive Summary -Thermal'!$A$4:$H$163</definedName>
    <definedName name="_SH8">'[35]Executive Summary -Thermal'!$A$4:$H$133</definedName>
    <definedName name="_SH9">'[35]Executive Summary -Thermal'!$A$4:$H$194</definedName>
    <definedName name="_SLV10025" localSheetId="2">'[52]ANAL-PIPE LINE'!#REF!</definedName>
    <definedName name="_SLV10025">'[52]ANAL-PIPE LINE'!#REF!</definedName>
    <definedName name="_SMG1">#N/A</definedName>
    <definedName name="_SMG2">#N/A</definedName>
    <definedName name="_Sort" localSheetId="2" hidden="1">#REF!</definedName>
    <definedName name="_Sort" hidden="1">#REF!</definedName>
    <definedName name="_ssr1" localSheetId="2">'[53]scour depth'!#REF!</definedName>
    <definedName name="_ssr1">'[53]scour depth'!#REF!</definedName>
    <definedName name="_t1" localSheetId="2">#REF!</definedName>
    <definedName name="_t1">#REF!</definedName>
    <definedName name="_tab1" localSheetId="2">#REF!</definedName>
    <definedName name="_tab1">#REF!</definedName>
    <definedName name="_tab2" localSheetId="2">#REF!</definedName>
    <definedName name="_tab2">#REF!</definedName>
    <definedName name="_TB2" localSheetId="2">#REF!</definedName>
    <definedName name="_TB2">#REF!</definedName>
    <definedName name="_tem1">#N/A</definedName>
    <definedName name="_TIP1" localSheetId="2">#REF!</definedName>
    <definedName name="_TIP1">#REF!</definedName>
    <definedName name="_TIP2" localSheetId="2">#REF!</definedName>
    <definedName name="_TIP2">#REF!</definedName>
    <definedName name="_TIP3" localSheetId="2">#REF!</definedName>
    <definedName name="_TIP3">#REF!</definedName>
    <definedName name="_V1">[54]Voucher!$B$1</definedName>
    <definedName name="_V2">[54]Voucher!$R$1</definedName>
    <definedName name="√">"SQRT"</definedName>
    <definedName name="◈002MONO현황" localSheetId="2">#REF!</definedName>
    <definedName name="◈002MONO현황">#REF!</definedName>
    <definedName name="a">[55]Culvert!$H$112</definedName>
    <definedName name="a._Trimmer" localSheetId="2">[44]SOR!#REF!</definedName>
    <definedName name="a._Trimmer">[44]SOR!#REF!</definedName>
    <definedName name="a___0" localSheetId="2">#REF!</definedName>
    <definedName name="a___0">#REF!</definedName>
    <definedName name="a___13" localSheetId="2">#REF!</definedName>
    <definedName name="a___13">#REF!</definedName>
    <definedName name="a__Labour_charges_for_cutting_bending__welding_including_materials." localSheetId="2">[44]SOR!#REF!</definedName>
    <definedName name="a__Labour_charges_for_cutting_bending__welding_including_materials.">[44]SOR!#REF!</definedName>
    <definedName name="a_dash" localSheetId="2">#REF!</definedName>
    <definedName name="a_dash">#REF!</definedName>
    <definedName name="A1_" localSheetId="2">#REF!</definedName>
    <definedName name="A1_">#REF!</definedName>
    <definedName name="A1____0" localSheetId="2">#REF!</definedName>
    <definedName name="A1____0">#REF!</definedName>
    <definedName name="A1____13" localSheetId="2">#REF!</definedName>
    <definedName name="A1____13">#REF!</definedName>
    <definedName name="A10_" localSheetId="2">#REF!</definedName>
    <definedName name="A10_">#REF!</definedName>
    <definedName name="A10____0" localSheetId="2">#REF!</definedName>
    <definedName name="A10____0">#REF!</definedName>
    <definedName name="A10____13" localSheetId="2">#REF!</definedName>
    <definedName name="A10____13">#REF!</definedName>
    <definedName name="A13_" localSheetId="2">#REF!</definedName>
    <definedName name="A13_">#REF!</definedName>
    <definedName name="A13____0" localSheetId="2">#REF!</definedName>
    <definedName name="A13____0">#REF!</definedName>
    <definedName name="A13____13" localSheetId="2">#REF!</definedName>
    <definedName name="A13____13">#REF!</definedName>
    <definedName name="a1o" localSheetId="2">#REF!</definedName>
    <definedName name="a1o">#REF!</definedName>
    <definedName name="A2_" localSheetId="2">#REF!</definedName>
    <definedName name="A2_">#REF!</definedName>
    <definedName name="A2____0" localSheetId="2">#REF!</definedName>
    <definedName name="A2____0">#REF!</definedName>
    <definedName name="A2____13" localSheetId="2">#REF!</definedName>
    <definedName name="A2____13">#REF!</definedName>
    <definedName name="A3_" localSheetId="2">#REF!</definedName>
    <definedName name="A3_">#REF!</definedName>
    <definedName name="A3____0" localSheetId="2">#REF!</definedName>
    <definedName name="A3____0">#REF!</definedName>
    <definedName name="A3____13" localSheetId="2">#REF!</definedName>
    <definedName name="A3____13">#REF!</definedName>
    <definedName name="A4_" localSheetId="2">#REF!</definedName>
    <definedName name="A4_">#REF!</definedName>
    <definedName name="A4____0" localSheetId="2">#REF!</definedName>
    <definedName name="A4____0">#REF!</definedName>
    <definedName name="A4____13" localSheetId="2">#REF!</definedName>
    <definedName name="A4____13">#REF!</definedName>
    <definedName name="A5_" localSheetId="2">#REF!</definedName>
    <definedName name="A5_">#REF!</definedName>
    <definedName name="A5____0" localSheetId="2">#REF!</definedName>
    <definedName name="A5____0">#REF!</definedName>
    <definedName name="A5____13" localSheetId="2">#REF!</definedName>
    <definedName name="A5____13">#REF!</definedName>
    <definedName name="A6_" localSheetId="2">#REF!</definedName>
    <definedName name="A6_">#REF!</definedName>
    <definedName name="A6____0" localSheetId="2">#REF!</definedName>
    <definedName name="A6____0">#REF!</definedName>
    <definedName name="A6____13" localSheetId="2">#REF!</definedName>
    <definedName name="A6____13">#REF!</definedName>
    <definedName name="A7_" localSheetId="2">#REF!</definedName>
    <definedName name="A7_">#REF!</definedName>
    <definedName name="A7____0" localSheetId="2">#REF!</definedName>
    <definedName name="A7____0">#REF!</definedName>
    <definedName name="A7____13" localSheetId="2">#REF!</definedName>
    <definedName name="A7____13">#REF!</definedName>
    <definedName name="A73.1" localSheetId="2">#REF!</definedName>
    <definedName name="A73.1">#REF!</definedName>
    <definedName name="A8_" localSheetId="2">#REF!</definedName>
    <definedName name="A8_">#REF!</definedName>
    <definedName name="A8____0" localSheetId="2">#REF!</definedName>
    <definedName name="A8____0">#REF!</definedName>
    <definedName name="A8____13" localSheetId="2">#REF!</definedName>
    <definedName name="A8____13">#REF!</definedName>
    <definedName name="A9_" localSheetId="2">#REF!</definedName>
    <definedName name="A9_">#REF!</definedName>
    <definedName name="A9____0" localSheetId="2">#REF!</definedName>
    <definedName name="A9____0">#REF!</definedName>
    <definedName name="A9____13" localSheetId="2">#REF!</definedName>
    <definedName name="A9____13">#REF!</definedName>
    <definedName name="aa" localSheetId="2">#REF!</definedName>
    <definedName name="aa">#REF!</definedName>
    <definedName name="AAA" localSheetId="2">[56]PROCTOR!#REF!</definedName>
    <definedName name="AAA">[56]PROCTOR!#REF!</definedName>
    <definedName name="AAAA" localSheetId="2" hidden="1">{"form-D1",#N/A,FALSE,"FORM-D1";"form-D1_amt",#N/A,FALSE,"FORM-D1"}</definedName>
    <definedName name="AAAA" hidden="1">{"form-D1",#N/A,FALSE,"FORM-D1";"form-D1_amt",#N/A,FALSE,"FORM-D1"}</definedName>
    <definedName name="ab" localSheetId="2">#REF!</definedName>
    <definedName name="ab">#REF!</definedName>
    <definedName name="abc" localSheetId="2">#REF!</definedName>
    <definedName name="abc">#REF!</definedName>
    <definedName name="abcd" localSheetId="2">#REF!</definedName>
    <definedName name="abcd">#REF!</definedName>
    <definedName name="abg" localSheetId="2">#REF!</definedName>
    <definedName name="abg">#REF!</definedName>
    <definedName name="ABS" localSheetId="2">#REF!</definedName>
    <definedName name="ABS">#REF!</definedName>
    <definedName name="AbsEst_10000" localSheetId="2">#REF!</definedName>
    <definedName name="AbsEst_10000">#REF!</definedName>
    <definedName name="Absest_1LL_12" localSheetId="2">#REF!</definedName>
    <definedName name="Absest_1LL_12">#REF!</definedName>
    <definedName name="Absest_1LL_7.5" localSheetId="2">#REF!</definedName>
    <definedName name="Absest_1LL_7.5">#REF!</definedName>
    <definedName name="Absest_30000" localSheetId="2">#REF!</definedName>
    <definedName name="Absest_30000">#REF!</definedName>
    <definedName name="Absest_60000" localSheetId="2">#REF!</definedName>
    <definedName name="Absest_60000">#REF!</definedName>
    <definedName name="ABSTRACT" localSheetId="2">#REF!</definedName>
    <definedName name="ABSTRACT">#REF!</definedName>
    <definedName name="ABSTRACT_ESTIMATE" localSheetId="2">#REF!</definedName>
    <definedName name="ABSTRACT_ESTIMATE">#REF!</definedName>
    <definedName name="ABUTCAP1" localSheetId="2">#REF!</definedName>
    <definedName name="ABUTCAP1">#REF!</definedName>
    <definedName name="ABUTCAP2" localSheetId="2">#REF!</definedName>
    <definedName name="ABUTCAP2">#REF!</definedName>
    <definedName name="ac" localSheetId="2">#REF!</definedName>
    <definedName name="ac">#REF!</definedName>
    <definedName name="AD" localSheetId="2" hidden="1">{"'Sheet1'!$A$4386:$N$4591"}</definedName>
    <definedName name="AD" hidden="1">{"'Sheet1'!$A$4386:$N$4591"}</definedName>
    <definedName name="adfsdf" localSheetId="2">#REF!</definedName>
    <definedName name="adfsdf">#REF!</definedName>
    <definedName name="ADITION" localSheetId="2" hidden="1">{"'장비'!$A$3:$M$12"}</definedName>
    <definedName name="ADITION" hidden="1">{"'장비'!$A$3:$M$12"}</definedName>
    <definedName name="Admixture" localSheetId="2">#REF!</definedName>
    <definedName name="Admixture">#REF!</definedName>
    <definedName name="adssss" localSheetId="2">#REF!</definedName>
    <definedName name="adssss">#REF!</definedName>
    <definedName name="ADUMP">'[57]Cost of O &amp; O'!$F$13</definedName>
    <definedName name="ae" localSheetId="2">#REF!</definedName>
    <definedName name="ae">#REF!</definedName>
    <definedName name="AEA">[58]ANALYSIS!$C$18</definedName>
    <definedName name="Ag" localSheetId="2">#REF!</definedName>
    <definedName name="Ag">#REF!</definedName>
    <definedName name="Ag___0" localSheetId="2">#REF!</definedName>
    <definedName name="Ag___0">#REF!</definedName>
    <definedName name="Ag___13" localSheetId="2">#REF!</definedName>
    <definedName name="Ag___13">#REF!</definedName>
    <definedName name="agdump" localSheetId="2">#REF!</definedName>
    <definedName name="agdump">#REF!</definedName>
    <definedName name="agedump" localSheetId="2">#REF!</definedName>
    <definedName name="agedump">#REF!</definedName>
    <definedName name="agencydump" localSheetId="2">#REF!</definedName>
    <definedName name="agencydump">#REF!</definedName>
    <definedName name="AGENCYLY" localSheetId="2">#REF!</definedName>
    <definedName name="AGENCYLY">#REF!</definedName>
    <definedName name="AGENCYPLAN" localSheetId="2">#REF!</definedName>
    <definedName name="AGENCYPLAN">#REF!</definedName>
    <definedName name="AGG" localSheetId="2">[59]ANAL!#REF!</definedName>
    <definedName name="AGG">[59]ANAL!#REF!</definedName>
    <definedName name="AGGT">[59]ANAL!$E$14</definedName>
    <definedName name="AGGT1012">'[52]ANAL-PIPE LINE'!$E$20</definedName>
    <definedName name="AGGTS" localSheetId="2">#REF!</definedName>
    <definedName name="AGGTS">#REF!</definedName>
    <definedName name="Agr12mm" localSheetId="2">#REF!</definedName>
    <definedName name="Agr12mm">#REF!</definedName>
    <definedName name="Agr20mm" localSheetId="2">#REF!</definedName>
    <definedName name="Agr20mm">#REF!</definedName>
    <definedName name="Agr40mm" localSheetId="2">#REF!</definedName>
    <definedName name="Agr40mm">#REF!</definedName>
    <definedName name="Agr53mm" localSheetId="2">#REF!</definedName>
    <definedName name="Agr53mm">#REF!</definedName>
    <definedName name="Agr6mm" localSheetId="2">#REF!</definedName>
    <definedName name="Agr6mm">#REF!</definedName>
    <definedName name="agrP" localSheetId="2">#REF!</definedName>
    <definedName name="agrP">#REF!</definedName>
    <definedName name="AH" localSheetId="2" hidden="1">{#N/A,#N/A,FALSE,"CCTV"}</definedName>
    <definedName name="AH" hidden="1">{#N/A,#N/A,FALSE,"CCTV"}</definedName>
    <definedName name="ai" localSheetId="2">#REF!</definedName>
    <definedName name="ai">#REF!</definedName>
    <definedName name="AIR" localSheetId="2">#REF!</definedName>
    <definedName name="AIR">#REF!</definedName>
    <definedName name="air_trap" localSheetId="2">#REF!</definedName>
    <definedName name="air_trap">#REF!</definedName>
    <definedName name="AIRC" localSheetId="2">#REF!</definedName>
    <definedName name="AIRC">#REF!</definedName>
    <definedName name="ajartjr" localSheetId="2">#REF!</definedName>
    <definedName name="ajartjr">#REF!</definedName>
    <definedName name="ALDENSITY">[60]CABLERET!$B$10</definedName>
    <definedName name="alfa" localSheetId="2">#REF!</definedName>
    <definedName name="alfa">#REF!</definedName>
    <definedName name="alfa1" localSheetId="2">#REF!</definedName>
    <definedName name="alfa1">#REF!</definedName>
    <definedName name="alload">[60]CABLERET!$D$13:$D$128</definedName>
    <definedName name="ALMARGIN">[60]CABLERET!$D$7</definedName>
    <definedName name="ALPHA" localSheetId="2">#REF!</definedName>
    <definedName name="ALPHA">#REF!</definedName>
    <definedName name="Alw" localSheetId="2">#REF!</definedName>
    <definedName name="Alw">#REF!</definedName>
    <definedName name="alwarsump" localSheetId="2">#REF!</definedName>
    <definedName name="alwarsump">#REF!</definedName>
    <definedName name="Analysis" localSheetId="2">#REF!</definedName>
    <definedName name="Analysis">#REF!</definedName>
    <definedName name="anch" localSheetId="2">#REF!</definedName>
    <definedName name="anch">#REF!</definedName>
    <definedName name="anchalik" localSheetId="2">#REF!</definedName>
    <definedName name="anchalik">#REF!</definedName>
    <definedName name="anchor" localSheetId="2">#REF!</definedName>
    <definedName name="anchor">#REF!</definedName>
    <definedName name="angle" localSheetId="2">#REF!</definedName>
    <definedName name="angle">#REF!</definedName>
    <definedName name="anj" localSheetId="2">#REF!</definedName>
    <definedName name="anj">#REF!</definedName>
    <definedName name="annex7ll" localSheetId="2">#REF!</definedName>
    <definedName name="annex7ll">#REF!</definedName>
    <definedName name="annex7llsump" localSheetId="2">#REF!</definedName>
    <definedName name="annex7llsump">#REF!</definedName>
    <definedName name="annexsump7" localSheetId="2">#REF!</definedName>
    <definedName name="annexsump7">#REF!</definedName>
    <definedName name="annexsump7." localSheetId="2">#REF!</definedName>
    <definedName name="annexsump7.">#REF!</definedName>
    <definedName name="annexsump7.1" localSheetId="2">#REF!</definedName>
    <definedName name="annexsump7.1">#REF!</definedName>
    <definedName name="ANNX18" localSheetId="2">#REF!</definedName>
    <definedName name="ANNX18">#REF!</definedName>
    <definedName name="anscount" hidden="1">1</definedName>
    <definedName name="APLANT" localSheetId="2">#REF!</definedName>
    <definedName name="APLANT">#REF!</definedName>
    <definedName name="APPLI" localSheetId="2">#REF!</definedName>
    <definedName name="APPLI">#REF!</definedName>
    <definedName name="APR" localSheetId="2" hidden="1">{"form-D1",#N/A,FALSE,"FORM-D1";"form-D1_amt",#N/A,FALSE,"FORM-D1"}</definedName>
    <definedName name="APR" hidden="1">{"form-D1",#N/A,FALSE,"FORM-D1";"form-D1_amt",#N/A,FALSE,"FORM-D1"}</definedName>
    <definedName name="april_qty" localSheetId="2">#REF!</definedName>
    <definedName name="april_qty">#REF!</definedName>
    <definedName name="aq" localSheetId="2">#REF!</definedName>
    <definedName name="aq">#REF!</definedName>
    <definedName name="ar" localSheetId="2">[61]ANALYSER!#REF!</definedName>
    <definedName name="ar">[61]ANALYSER!#REF!</definedName>
    <definedName name="Architect" localSheetId="2">#REF!</definedName>
    <definedName name="Architect">#REF!</definedName>
    <definedName name="area" localSheetId="2">[62]MixBed!#REF!</definedName>
    <definedName name="area">[62]MixBed!#REF!</definedName>
    <definedName name="AREA_CODE" localSheetId="2">#REF!</definedName>
    <definedName name="AREA_CODE">#REF!</definedName>
    <definedName name="area1" localSheetId="2">[62]MixBed!#REF!</definedName>
    <definedName name="area1">[62]MixBed!#REF!</definedName>
    <definedName name="ARGON">[49]PIPING!$U$6:$U$105</definedName>
    <definedName name="arunan">#N/A</definedName>
    <definedName name="asd" localSheetId="2">#REF!</definedName>
    <definedName name="asd">#REF!</definedName>
    <definedName name="asdf" localSheetId="2">[37]예가표!#REF!</definedName>
    <definedName name="asdf">[37]예가표!#REF!</definedName>
    <definedName name="asdfs" hidden="1">[38]Cash2!$G$16:$G$31</definedName>
    <definedName name="ASH" localSheetId="2">#REF!</definedName>
    <definedName name="ASH">#REF!</definedName>
    <definedName name="ASHOKA" localSheetId="2">#REF!</definedName>
    <definedName name="ASHOKA">#REF!</definedName>
    <definedName name="ASPAV" localSheetId="2">#REF!</definedName>
    <definedName name="ASPAV">#REF!</definedName>
    <definedName name="assdf" hidden="1">[38]Z!$T$179:$AH$179</definedName>
    <definedName name="At" localSheetId="2">#REF!</definedName>
    <definedName name="At">#REF!</definedName>
    <definedName name="Attachment_C_3" localSheetId="2">#REF!</definedName>
    <definedName name="Attachment_C_3">#REF!</definedName>
    <definedName name="autofill_data" localSheetId="2">#REF!</definedName>
    <definedName name="autofill_data">#REF!</definedName>
    <definedName name="AVIBRA">'[57]Cost of O &amp; O'!$F$8</definedName>
    <definedName name="aw" localSheetId="2">#REF!</definedName>
    <definedName name="aw">#REF!</definedName>
    <definedName name="B" localSheetId="2">#REF!</definedName>
    <definedName name="B">#REF!</definedName>
    <definedName name="B___0" localSheetId="2">#REF!</definedName>
    <definedName name="B___0">#REF!</definedName>
    <definedName name="B___13" localSheetId="2">#REF!</definedName>
    <definedName name="B___13">#REF!</definedName>
    <definedName name="b_dash" localSheetId="2">#REF!</definedName>
    <definedName name="b_dash">#REF!</definedName>
    <definedName name="B_FLG" localSheetId="2">#REF!</definedName>
    <definedName name="B_FLG">#REF!</definedName>
    <definedName name="back_pressure" localSheetId="2">#REF!</definedName>
    <definedName name="back_pressure">#REF!</definedName>
    <definedName name="BADWE" localSheetId="2">{#N/A,#N/A,FALSE,"mpph1";#N/A,#N/A,FALSE,"mpmseb";#N/A,#N/A,FALSE,"mpph2"}</definedName>
    <definedName name="BADWE">{#N/A,#N/A,FALSE,"mpph1";#N/A,#N/A,FALSE,"mpmseb";#N/A,#N/A,FALSE,"mpph2"}</definedName>
    <definedName name="ball" localSheetId="2">#REF!</definedName>
    <definedName name="ball">#REF!</definedName>
    <definedName name="BAS" localSheetId="2">#REF!</definedName>
    <definedName name="BAS">#REF!</definedName>
    <definedName name="BASE_PLATE" localSheetId="2">#REF!</definedName>
    <definedName name="BASE_PLATE">#REF!</definedName>
    <definedName name="baserate">[63]FINOLEX!$W$17</definedName>
    <definedName name="basew" localSheetId="2">#REF!</definedName>
    <definedName name="basew">#REF!</definedName>
    <definedName name="BATCH" localSheetId="2">#REF!</definedName>
    <definedName name="BATCH">#REF!</definedName>
    <definedName name="BATCH20" localSheetId="2">#REF!</definedName>
    <definedName name="BATCH20">#REF!</definedName>
    <definedName name="BATCH30" localSheetId="2">#REF!</definedName>
    <definedName name="BATCH30">#REF!</definedName>
    <definedName name="Batching_hot_mix_plant" localSheetId="2">[44]SOR!#REF!</definedName>
    <definedName name="Batching_hot_mix_plant">[44]SOR!#REF!</definedName>
    <definedName name="BBOF" localSheetId="2">#REF!</definedName>
    <definedName name="BBOF">#REF!</definedName>
    <definedName name="BC" localSheetId="2">#REF!</definedName>
    <definedName name="BC">#REF!</definedName>
    <definedName name="bcc" localSheetId="2">[13]ANAL!#REF!</definedName>
    <definedName name="bcc">[13]ANAL!#REF!</definedName>
    <definedName name="Bcw">[64]basdat!$D$5</definedName>
    <definedName name="BDCODE">#N/A</definedName>
    <definedName name="beee" localSheetId="2">#REF!</definedName>
    <definedName name="beee">#REF!</definedName>
    <definedName name="beegbegge" localSheetId="2">#REF!</definedName>
    <definedName name="beegbegge">#REF!</definedName>
    <definedName name="begbeg" localSheetId="2">#REF!</definedName>
    <definedName name="begbeg">#REF!</definedName>
    <definedName name="beta" localSheetId="2">#REF!</definedName>
    <definedName name="beta">#REF!</definedName>
    <definedName name="BGrP" localSheetId="2">#REF!</definedName>
    <definedName name="BGrP">#REF!</definedName>
    <definedName name="bheel" localSheetId="2">#REF!</definedName>
    <definedName name="bheel">#REF!</definedName>
    <definedName name="BHIS" localSheetId="2">#REF!</definedName>
    <definedName name="BHIS">#REF!</definedName>
    <definedName name="BIND" localSheetId="2">#REF!</definedName>
    <definedName name="BIND">#REF!</definedName>
    <definedName name="Bindingwire" localSheetId="2">#REF!</definedName>
    <definedName name="Bindingwire">#REF!</definedName>
    <definedName name="BIT" localSheetId="2">#REF!</definedName>
    <definedName name="BIT">#REF!</definedName>
    <definedName name="BITDIST" localSheetId="2">#REF!</definedName>
    <definedName name="BITDIST">#REF!</definedName>
    <definedName name="bkd" localSheetId="2" hidden="1">{"'Sheet1'!$L$16"}</definedName>
    <definedName name="bkd" hidden="1">{"'Sheet1'!$L$16"}</definedName>
    <definedName name="BLACKH" localSheetId="2">#REF!</definedName>
    <definedName name="BLACKH">#REF!</definedName>
    <definedName name="Blank1" localSheetId="2">OR(ISBLANK(#REF!),ISBLANK(#REF!))</definedName>
    <definedName name="Blank1">OR(ISBLANK(#REF!),ISBLANK(#REF!))</definedName>
    <definedName name="Blank10">OR(ISBLANK([65]Collab!$D1),ISBLANK([65]Collab!$I1))</definedName>
    <definedName name="Blank11">OR(ISBLANK([65]Transport!$D1),ISBLANK([65]Transport!$G1))</definedName>
    <definedName name="Blank12">OR(ISBLANK('[65]Civil 1'!$D1),ISBLANK('[65]Civil 1'!$K1))</definedName>
    <definedName name="Blank13">OR(ISBLANK('[65]Civil 2'!$D1),ISBLANK('[65]Civil 2'!$K1))</definedName>
    <definedName name="Blank14">OR(ISBLANK('[65]Civil 3'!$D1),ISBLANK('[65]Civil 3'!$K1))</definedName>
    <definedName name="Blank15">OR(ISBLANK('[65]Site 1'!$D1),ISBLANK('[65]Site 1'!$K1))</definedName>
    <definedName name="Blank16">OR(ISBLANK('[65]Site 2'!$D1),ISBLANK('[65]Site 2'!$K1))</definedName>
    <definedName name="Blank17">OR(ISBLANK('[65]Site 3'!$D1),ISBLANK('[65]Site 3'!$K1))</definedName>
    <definedName name="Blank18">OR(ISBLANK('[65]Site Faci'!$D1),ISBLANK('[65]Site Faci'!$K1))</definedName>
    <definedName name="Blank19" localSheetId="2">OR(N([65]Cont!#REF!)=0,N([65]Cont!$G1)=0)</definedName>
    <definedName name="Blank19">OR(N([65]Cont!#REF!)=0,N([65]Cont!$G1)=0)</definedName>
    <definedName name="Blank20" localSheetId="2">OR(N([65]Cont!#REF!)=0,N([65]Cont!$M1)=0)</definedName>
    <definedName name="Blank20">OR(N([65]Cont!#REF!)=0,N([65]Cont!$M1)=0)</definedName>
    <definedName name="Blank21">OR(ISBLANK('[65]Engg-Exec-1'!$D1),ISBLANK('[65]Engg-Exec-1'!$H1))</definedName>
    <definedName name="Blank22">OR(ISBLANK('[65]Site-Precom-1'!$D1),ISBLANK('[65]Site-Precom-1'!$H1))</definedName>
    <definedName name="Blank23">OR(ISBLANK('[65]Site-Precom-Vendor'!$D1),ISBLANK('[65]Site-Precom-Vendor'!$I1))</definedName>
    <definedName name="Blank24">OR(ISBLANK('[65]Risk-Anal'!$D1),ISBLANK('[65]Risk-Anal'!$I1),ISBLANK('[65]Risk-Anal'!$J1),ISBLANK('[65]Risk-Anal'!$K1),ISBLANK('[65]Risk-Anal'!$L1))</definedName>
    <definedName name="Blank25" localSheetId="2">OR(N([65]Cont!#REF!)=0,N([65]Cont!$P1)=0)</definedName>
    <definedName name="Blank25">OR(N([65]Cont!#REF!)=0,N([65]Cont!$P1)=0)</definedName>
    <definedName name="Block01_1" localSheetId="2">#REF!</definedName>
    <definedName name="Block01_1">#REF!</definedName>
    <definedName name="Block02" localSheetId="2">'[66]form-c4'!#REF!</definedName>
    <definedName name="Block02">'[66]form-c4'!#REF!</definedName>
    <definedName name="Block13">OR(ISBLANK('[65]Civil 2'!$D1),ISBLANK('[65]Civil 2'!$K1))</definedName>
    <definedName name="bm" localSheetId="2" hidden="1">{"'Sheet1'!$L$16"}</definedName>
    <definedName name="bm" hidden="1">{"'Sheet1'!$L$16"}</definedName>
    <definedName name="bn" localSheetId="2" hidden="1">{"'Sheet1'!$L$16"}</definedName>
    <definedName name="bn" hidden="1">{"'Sheet1'!$L$16"}</definedName>
    <definedName name="bol" localSheetId="2">#REF!</definedName>
    <definedName name="bol">#REF!</definedName>
    <definedName name="Bold">'[46]RA Civil'!$E$30</definedName>
    <definedName name="BOLT" localSheetId="2">#REF!</definedName>
    <definedName name="BOLT">#REF!</definedName>
    <definedName name="boml" localSheetId="2">#REF!</definedName>
    <definedName name="boml">#REF!</definedName>
    <definedName name="Bonus_E" localSheetId="2">'[67]SITE OVERHEADS'!#REF!</definedName>
    <definedName name="Bonus_E">'[67]SITE OVERHEADS'!#REF!</definedName>
    <definedName name="BOQ" localSheetId="2">#REF!</definedName>
    <definedName name="BOQ">#REF!</definedName>
    <definedName name="BORE_HOLE_DATA" localSheetId="2">#REF!</definedName>
    <definedName name="BORE_HOLE_DATA">#REF!</definedName>
    <definedName name="BOSS" localSheetId="2">#REF!</definedName>
    <definedName name="BOSS">#REF!</definedName>
    <definedName name="botl" localSheetId="2">#REF!</definedName>
    <definedName name="botl">#REF!</definedName>
    <definedName name="botn" localSheetId="2">#REF!</definedName>
    <definedName name="botn">#REF!</definedName>
    <definedName name="BOULD" localSheetId="2">#REF!</definedName>
    <definedName name="BOULD">#REF!</definedName>
    <definedName name="BOX" localSheetId="2">#REF!</definedName>
    <definedName name="BOX">#REF!</definedName>
    <definedName name="bp" localSheetId="2">[68]BP!#REF!</definedName>
    <definedName name="bp">[68]BP!#REF!</definedName>
    <definedName name="Breaks" localSheetId="2">#REF!</definedName>
    <definedName name="Breaks">#REF!</definedName>
    <definedName name="BRIBAT">'[46]RA Civil'!$E$38</definedName>
    <definedName name="BRICKS" localSheetId="2">#REF!</definedName>
    <definedName name="BRICKS">#REF!</definedName>
    <definedName name="BROM" localSheetId="2">#REF!</definedName>
    <definedName name="BROM">#REF!</definedName>
    <definedName name="broom" localSheetId="2">#REF!</definedName>
    <definedName name="broom">#REF!</definedName>
    <definedName name="btoe" localSheetId="2">#REF!</definedName>
    <definedName name="btoe">#REF!</definedName>
    <definedName name="bua" localSheetId="2">#REF!</definedName>
    <definedName name="bua">#REF!</definedName>
    <definedName name="BUDDHA" localSheetId="2">#REF!</definedName>
    <definedName name="BUDDHA">#REF!</definedName>
    <definedName name="building">'[69]DETAILED  BOQ'!$A$2</definedName>
    <definedName name="building___0" localSheetId="2">#REF!</definedName>
    <definedName name="building___0">#REF!</definedName>
    <definedName name="building___11" localSheetId="2">#REF!</definedName>
    <definedName name="building___11">#REF!</definedName>
    <definedName name="building___12" localSheetId="2">#REF!</definedName>
    <definedName name="building___12">#REF!</definedName>
    <definedName name="BuiltIn_Print_Area___0" localSheetId="2">#REF!</definedName>
    <definedName name="BuiltIn_Print_Area___0">#REF!</definedName>
    <definedName name="BuiltIn_Print_Area___0___0___0___0___0" localSheetId="2">[70]procurement!#REF!</definedName>
    <definedName name="BuiltIn_Print_Area___0___0___0___0___0">[70]procurement!#REF!</definedName>
    <definedName name="BuiltIn_Print_Area___0___0___0___0___0___0" localSheetId="2">#REF!</definedName>
    <definedName name="BuiltIn_Print_Area___0___0___0___0___0___0">#REF!</definedName>
    <definedName name="BuiltIn_Print_Titles___0">#N/A</definedName>
    <definedName name="BuiltIn_Print_Titles___0___0___0___0" localSheetId="2">#REF!</definedName>
    <definedName name="BuiltIn_Print_Titles___0___0___0___0">#REF!</definedName>
    <definedName name="butterfly" localSheetId="2">#REF!</definedName>
    <definedName name="butterfly">#REF!</definedName>
    <definedName name="bw" localSheetId="2">#REF!</definedName>
    <definedName name="bw">#REF!</definedName>
    <definedName name="bwf" localSheetId="2">#REF!</definedName>
    <definedName name="bwf">#REF!</definedName>
    <definedName name="bwfbfwb" localSheetId="2">#REF!</definedName>
    <definedName name="bwfbfwb">#REF!</definedName>
    <definedName name="BWIRE" localSheetId="2">#REF!</definedName>
    <definedName name="BWIRE">#REF!</definedName>
    <definedName name="BWORK" localSheetId="2">#REF!</definedName>
    <definedName name="BWORK">#REF!</definedName>
    <definedName name="Bx" localSheetId="2">#REF!</definedName>
    <definedName name="Bx">#REF!</definedName>
    <definedName name="Bx___0" localSheetId="2">#REF!</definedName>
    <definedName name="Bx___0">#REF!</definedName>
    <definedName name="Bx___13" localSheetId="2">#REF!</definedName>
    <definedName name="Bx___13">#REF!</definedName>
    <definedName name="C_">#N/A</definedName>
    <definedName name="c_margin" localSheetId="2">#REF!</definedName>
    <definedName name="c_margin">#REF!</definedName>
    <definedName name="ca">[71]INPUT!$G$127*1.5</definedName>
    <definedName name="ca0" localSheetId="2">#REF!</definedName>
    <definedName name="ca0">#REF!</definedName>
    <definedName name="ca10.3" localSheetId="2">#REF!</definedName>
    <definedName name="ca10.3">#REF!</definedName>
    <definedName name="ca11.3" localSheetId="2">#REF!</definedName>
    <definedName name="ca11.3">#REF!</definedName>
    <definedName name="ca12.3" localSheetId="2">#REF!</definedName>
    <definedName name="ca12.3">#REF!</definedName>
    <definedName name="ca13.3" localSheetId="2">#REF!</definedName>
    <definedName name="ca13.3">#REF!</definedName>
    <definedName name="ca14.3" localSheetId="2">#REF!</definedName>
    <definedName name="ca14.3">#REF!</definedName>
    <definedName name="ca15.3" localSheetId="2">#REF!</definedName>
    <definedName name="ca15.3">#REF!</definedName>
    <definedName name="ca16.3" localSheetId="2">#REF!</definedName>
    <definedName name="ca16.3">#REF!</definedName>
    <definedName name="ca17.3" localSheetId="2">#REF!</definedName>
    <definedName name="ca17.3">#REF!</definedName>
    <definedName name="ca18.3" localSheetId="2">#REF!</definedName>
    <definedName name="ca18.3">#REF!</definedName>
    <definedName name="ca19.3" localSheetId="2">#REF!</definedName>
    <definedName name="ca19.3">#REF!</definedName>
    <definedName name="ca20.3" localSheetId="2">#REF!</definedName>
    <definedName name="ca20.3">#REF!</definedName>
    <definedName name="ca3.3" localSheetId="2">#REF!</definedName>
    <definedName name="ca3.3">#REF!</definedName>
    <definedName name="ca4.3" localSheetId="2">#REF!</definedName>
    <definedName name="ca4.3">#REF!</definedName>
    <definedName name="ca5.3" localSheetId="2">#REF!</definedName>
    <definedName name="ca5.3">#REF!</definedName>
    <definedName name="ca6.3" localSheetId="2">#REF!</definedName>
    <definedName name="ca6.3">#REF!</definedName>
    <definedName name="ca7.3" localSheetId="2">#REF!</definedName>
    <definedName name="ca7.3">#REF!</definedName>
    <definedName name="ca8.3" localSheetId="2">#REF!</definedName>
    <definedName name="ca8.3">#REF!</definedName>
    <definedName name="ca9.3" localSheetId="2">#REF!</definedName>
    <definedName name="ca9.3">#REF!</definedName>
    <definedName name="cable">[60]CABLERET!$B$13:$B$128</definedName>
    <definedName name="CABLE_A">'[72]LOCAL RATES'!$B$5:$G$19</definedName>
    <definedName name="CABLE_G">'[72]LOCAL RATES'!$A$5:$H$18</definedName>
    <definedName name="CABLE1" localSheetId="2">#REF!</definedName>
    <definedName name="CABLE1">#REF!</definedName>
    <definedName name="CalcAgencyPrice" localSheetId="2">#REF!</definedName>
    <definedName name="CalcAgencyPrice">#REF!</definedName>
    <definedName name="cant" localSheetId="2">'[73]Staff Acco.'!#REF!</definedName>
    <definedName name="cant">'[73]Staff Acco.'!#REF!</definedName>
    <definedName name="CAP" localSheetId="2">#REF!</definedName>
    <definedName name="CAP">#REF!</definedName>
    <definedName name="CAPAPR" localSheetId="2">#REF!</definedName>
    <definedName name="CAPAPR">#REF!</definedName>
    <definedName name="CAPAUG" localSheetId="2">#REF!</definedName>
    <definedName name="CAPAUG">#REF!</definedName>
    <definedName name="CAPDEC" localSheetId="2">#REF!</definedName>
    <definedName name="CAPDEC">#REF!</definedName>
    <definedName name="CAPFEB" localSheetId="2">#REF!</definedName>
    <definedName name="CAPFEB">#REF!</definedName>
    <definedName name="capital" localSheetId="2">#REF!</definedName>
    <definedName name="capital">#REF!</definedName>
    <definedName name="CAPITALA" localSheetId="2">#REF!</definedName>
    <definedName name="CAPITALA">#REF!</definedName>
    <definedName name="CAPJAN" localSheetId="2">#REF!</definedName>
    <definedName name="CAPJAN">#REF!</definedName>
    <definedName name="CAPJUL" localSheetId="2">#REF!</definedName>
    <definedName name="CAPJUL">#REF!</definedName>
    <definedName name="CAPJUN" localSheetId="2">#REF!</definedName>
    <definedName name="CAPJUN">#REF!</definedName>
    <definedName name="CAPMAR" localSheetId="2">#REF!</definedName>
    <definedName name="CAPMAR">#REF!</definedName>
    <definedName name="CAPMAY" localSheetId="2">#REF!</definedName>
    <definedName name="CAPMAY">#REF!</definedName>
    <definedName name="CAPNOV" localSheetId="2">#REF!</definedName>
    <definedName name="CAPNOV">#REF!</definedName>
    <definedName name="CAPOCT" localSheetId="2">#REF!</definedName>
    <definedName name="CAPOCT">#REF!</definedName>
    <definedName name="CAPSEP" localSheetId="2">#REF!</definedName>
    <definedName name="CAPSEP">#REF!</definedName>
    <definedName name="CAR" localSheetId="2">#REF!</definedName>
    <definedName name="CAR">#REF!</definedName>
    <definedName name="carpet" localSheetId="2">#REF!</definedName>
    <definedName name="carpet">#REF!</definedName>
    <definedName name="carpet___0" localSheetId="2">#REF!</definedName>
    <definedName name="carpet___0">#REF!</definedName>
    <definedName name="carpet___11" localSheetId="2">#REF!</definedName>
    <definedName name="carpet___11">#REF!</definedName>
    <definedName name="carpet___12" localSheetId="2">#REF!</definedName>
    <definedName name="carpet___12">#REF!</definedName>
    <definedName name="cash" localSheetId="2" hidden="1">{"'Sheet1'!$A$4386:$N$4591"}</definedName>
    <definedName name="cash" hidden="1">{"'Sheet1'!$A$4386:$N$4591"}</definedName>
    <definedName name="cc">'[74]purpose&amp;input'!$E$143:'[74]purpose&amp;input'!$F$143</definedName>
    <definedName name="CCBP" localSheetId="2">#REF!</definedName>
    <definedName name="CCBP">#REF!</definedName>
    <definedName name="cccc">'[46]RA Civil'!$E$57</definedName>
    <definedName name="CCRUSH" localSheetId="2">#REF!</definedName>
    <definedName name="CCRUSH">#REF!</definedName>
    <definedName name="cdds" localSheetId="2">#REF!</definedName>
    <definedName name="cdds">#REF!</definedName>
    <definedName name="CDOZ" localSheetId="2">#REF!</definedName>
    <definedName name="CDOZ">#REF!</definedName>
    <definedName name="cdsdim">[75]csdim!$A$2:$A$1375</definedName>
    <definedName name="cdsloadrange">[75]cdsload!$A$3:$A$70</definedName>
    <definedName name="CDT" localSheetId="2">#REF!</definedName>
    <definedName name="CDT">#REF!</definedName>
    <definedName name="CDWSSM">[76]R2!$H$21:$H$27</definedName>
    <definedName name="CDWSSP">[76]R2!$I$21:$I$27</definedName>
    <definedName name="CE" localSheetId="2">#REF!</definedName>
    <definedName name="CE">#REF!</definedName>
    <definedName name="cem" localSheetId="2">#REF!</definedName>
    <definedName name="cem">#REF!</definedName>
    <definedName name="Cement" localSheetId="2">#REF!</definedName>
    <definedName name="Cement">#REF!</definedName>
    <definedName name="cementpaint" localSheetId="2">#REF!</definedName>
    <definedName name="cementpaint">#REF!</definedName>
    <definedName name="CEXC" localSheetId="2">#REF!</definedName>
    <definedName name="CEXC">#REF!</definedName>
    <definedName name="CFTi">'[46]RA Civil'!$E$41</definedName>
    <definedName name="CGRD" localSheetId="2">#REF!</definedName>
    <definedName name="CGRD">#REF!</definedName>
    <definedName name="CGW" localSheetId="2">#REF!</definedName>
    <definedName name="CGW">#REF!</definedName>
    <definedName name="CHAINAGE" localSheetId="2">#REF!</definedName>
    <definedName name="CHAINAGE">#REF!</definedName>
    <definedName name="CHAINAGEM">[77]HYDRAULICS!$H$2</definedName>
    <definedName name="Chandramauli" localSheetId="2">#REF!</definedName>
    <definedName name="Chandramauli">#REF!</definedName>
    <definedName name="chandramauli1" localSheetId="2">#REF!</definedName>
    <definedName name="chandramauli1">#REF!</definedName>
    <definedName name="CHANDRAMAULI2" localSheetId="2">[78]FACE!#REF!</definedName>
    <definedName name="CHANDRAMAULI2">[78]FACE!#REF!</definedName>
    <definedName name="chandramauli3" localSheetId="2">#REF!</definedName>
    <definedName name="chandramauli3">#REF!</definedName>
    <definedName name="Charges_of_road_roller" localSheetId="2">[44]SOR!#REF!</definedName>
    <definedName name="Charges_of_road_roller">[44]SOR!#REF!</definedName>
    <definedName name="check" localSheetId="2">#REF!</definedName>
    <definedName name="check">#REF!</definedName>
    <definedName name="checked" localSheetId="2">#REF!</definedName>
    <definedName name="checked">#REF!</definedName>
    <definedName name="CHMP" localSheetId="2">#REF!</definedName>
    <definedName name="CHMP">#REF!</definedName>
    <definedName name="chsdim">[75]csdim!$A$1376:$A$2509</definedName>
    <definedName name="chsloadrange">[75]chsload!$A$3:$A$62</definedName>
    <definedName name="CHW" localSheetId="2">#REF!</definedName>
    <definedName name="CHW">#REF!</definedName>
    <definedName name="CJCB" localSheetId="2">#REF!</definedName>
    <definedName name="CJCB">#REF!</definedName>
    <definedName name="ck" localSheetId="2">#REF!</definedName>
    <definedName name="ck">#REF!</definedName>
    <definedName name="cl">150</definedName>
    <definedName name="Class_end" localSheetId="2">[65]Ranges!#REF!</definedName>
    <definedName name="Class_end">[65]Ranges!#REF!</definedName>
    <definedName name="Class_start" localSheetId="2">[65]Ranges!#REF!</definedName>
    <definedName name="Class_start">[65]Ranges!#REF!</definedName>
    <definedName name="CLAY" localSheetId="2">#REF!</definedName>
    <definedName name="CLAY">#REF!</definedName>
    <definedName name="CLEAR">[79]!CLEAR</definedName>
    <definedName name="clearspan1" localSheetId="2">[78]FACE!#REF!</definedName>
    <definedName name="clearspan1">[78]FACE!#REF!</definedName>
    <definedName name="clearspan11" localSheetId="2">#REF!</definedName>
    <definedName name="clearspan11">#REF!</definedName>
    <definedName name="CLOAD" localSheetId="2">#REF!</definedName>
    <definedName name="CLOAD">#REF!</definedName>
    <definedName name="cmain" localSheetId="2">#REF!</definedName>
    <definedName name="cmain">#REF!</definedName>
    <definedName name="CMIX" localSheetId="2">#REF!</definedName>
    <definedName name="CMIX">#REF!</definedName>
    <definedName name="cmort3">'[22]Rates Basic'!$D$21</definedName>
    <definedName name="CmpJakOpo" localSheetId="2">#REF!</definedName>
    <definedName name="CmpJakOpo">#REF!</definedName>
    <definedName name="cn" localSheetId="2" hidden="1">{"'Sheet1'!$L$16"}</definedName>
    <definedName name="cn" hidden="1">{"'Sheet1'!$L$16"}</definedName>
    <definedName name="cnvert">#N/A</definedName>
    <definedName name="COARSE" localSheetId="2">#REF!</definedName>
    <definedName name="COARSE">#REF!</definedName>
    <definedName name="Coarsesand" localSheetId="2">#REF!</definedName>
    <definedName name="Coarsesand">#REF!</definedName>
    <definedName name="coat" localSheetId="2">#REF!</definedName>
    <definedName name="coat">#REF!</definedName>
    <definedName name="Code">[49]PIPING!$AI$7:$AI$221</definedName>
    <definedName name="CODES">[76]R2!$C$39:$C$86</definedName>
    <definedName name="col" localSheetId="2">#REF!</definedName>
    <definedName name="col">#REF!</definedName>
    <definedName name="col___0" localSheetId="2">#REF!</definedName>
    <definedName name="col___0">#REF!</definedName>
    <definedName name="col___11" localSheetId="2">#REF!</definedName>
    <definedName name="col___11">#REF!</definedName>
    <definedName name="col___12" localSheetId="2">#REF!</definedName>
    <definedName name="col___12">#REF!</definedName>
    <definedName name="Collaborator" localSheetId="2">[65]User!#REF!</definedName>
    <definedName name="Collaborator">[65]User!#REF!</definedName>
    <definedName name="Columns" localSheetId="2">#REF!</definedName>
    <definedName name="Columns">#REF!</definedName>
    <definedName name="COM" localSheetId="2">#REF!</definedName>
    <definedName name="COM">#REF!</definedName>
    <definedName name="Commission" localSheetId="2">#REF!</definedName>
    <definedName name="Commission">#REF!</definedName>
    <definedName name="COMMPART">[75]CLAMP!$A$2:$D$605</definedName>
    <definedName name="COMP" localSheetId="2">#REF!</definedName>
    <definedName name="COMP">#REF!</definedName>
    <definedName name="Company" localSheetId="2">#REF!</definedName>
    <definedName name="Company">#REF!</definedName>
    <definedName name="COMPARISON" localSheetId="2">{#N/A,#N/A,FALSE,"mpph1";#N/A,#N/A,FALSE,"mpmseb";#N/A,#N/A,FALSE,"mpph2"}</definedName>
    <definedName name="COMPARISON">{#N/A,#N/A,FALSE,"mpph1";#N/A,#N/A,FALSE,"mpmseb";#N/A,#N/A,FALSE,"mpph2"}</definedName>
    <definedName name="ConBlks">'[80]RA Civil'!$E$39</definedName>
    <definedName name="conc_dens" localSheetId="2">#REF!</definedName>
    <definedName name="conc_dens">#REF!</definedName>
    <definedName name="conden" localSheetId="2">#REF!</definedName>
    <definedName name="conden">#REF!</definedName>
    <definedName name="condition" localSheetId="2" hidden="1">{"'장비'!$A$3:$M$12"}</definedName>
    <definedName name="condition" hidden="1">{"'장비'!$A$3:$M$12"}</definedName>
    <definedName name="CONDUIT" localSheetId="2">#REF!</definedName>
    <definedName name="CONDUIT">#REF!</definedName>
    <definedName name="CONT" localSheetId="2">#REF!</definedName>
    <definedName name="CONT">#REF!</definedName>
    <definedName name="CONT1" localSheetId="2">#REF!</definedName>
    <definedName name="CONT1">#REF!</definedName>
    <definedName name="Convent." localSheetId="2">#REF!</definedName>
    <definedName name="Convent.">#REF!</definedName>
    <definedName name="COS" localSheetId="2">#REF!</definedName>
    <definedName name="COS">#REF!</definedName>
    <definedName name="Cost_for_10_Hp_Hr." localSheetId="2">[44]SOR!#REF!</definedName>
    <definedName name="Cost_for_10_Hp_Hr.">[44]SOR!#REF!</definedName>
    <definedName name="Cost_of_water_including_filling_the_tanker" localSheetId="2">[44]SOR!#REF!</definedName>
    <definedName name="Cost_of_water_including_filling_the_tanker">[44]SOR!#REF!</definedName>
    <definedName name="costcod" localSheetId="2">#REF!</definedName>
    <definedName name="costcod">#REF!</definedName>
    <definedName name="costcode" localSheetId="2">#REF!</definedName>
    <definedName name="costcode">#REF!</definedName>
    <definedName name="costing" localSheetId="2">#REF!</definedName>
    <definedName name="costing">#REF!</definedName>
    <definedName name="COU" localSheetId="2">#REF!</definedName>
    <definedName name="COU">#REF!</definedName>
    <definedName name="COU___0" localSheetId="2">#REF!</definedName>
    <definedName name="COU___0">#REF!</definedName>
    <definedName name="COU___13" localSheetId="2">#REF!</definedName>
    <definedName name="COU___13">#REF!</definedName>
    <definedName name="Country">'[81]GM 000'!$I$4</definedName>
    <definedName name="Cover_blocks" localSheetId="2">[44]SOR!#REF!</definedName>
    <definedName name="Cover_blocks">[44]SOR!#REF!</definedName>
    <definedName name="CPFM" localSheetId="2">#REF!</definedName>
    <definedName name="CPFM">#REF!</definedName>
    <definedName name="CPFS" localSheetId="2">#REF!</definedName>
    <definedName name="CPFS">#REF!</definedName>
    <definedName name="CPHEEO" localSheetId="2">'[82]boq ht'!#REF!</definedName>
    <definedName name="CPHEEO">'[82]boq ht'!#REF!</definedName>
    <definedName name="CPLG" localSheetId="2">#REF!</definedName>
    <definedName name="CPLG">#REF!</definedName>
    <definedName name="CPM" localSheetId="2">#REF!</definedName>
    <definedName name="CPM">#REF!</definedName>
    <definedName name="CPUMP" localSheetId="2">#REF!</definedName>
    <definedName name="CPUMP">#REF!</definedName>
    <definedName name="CP새단가" localSheetId="2">#REF!</definedName>
    <definedName name="CP새단가">#REF!</definedName>
    <definedName name="_xlnm.Criteria">[83]八幡!$L$200</definedName>
    <definedName name="Criteria_MI" localSheetId="2">[84]estm_mech!#REF!</definedName>
    <definedName name="Criteria_MI">[84]estm_mech!#REF!</definedName>
    <definedName name="CRMB60" localSheetId="2">#REF!</definedName>
    <definedName name="CRMB60">#REF!</definedName>
    <definedName name="CRUSH" localSheetId="2">#REF!</definedName>
    <definedName name="CRUSH">#REF!</definedName>
    <definedName name="crush_s" localSheetId="2">#REF!</definedName>
    <definedName name="crush_s">#REF!</definedName>
    <definedName name="CRUSH1" localSheetId="2">#REF!</definedName>
    <definedName name="CRUSH1">#REF!</definedName>
    <definedName name="CRUSH2" localSheetId="2">#REF!</definedName>
    <definedName name="CRUSH2">#REF!</definedName>
    <definedName name="Cs" localSheetId="2">#REF!</definedName>
    <definedName name="Cs">#REF!</definedName>
    <definedName name="Cs___0" localSheetId="2">#REF!</definedName>
    <definedName name="Cs___0">#REF!</definedName>
    <definedName name="Cs___13" localSheetId="2">#REF!</definedName>
    <definedName name="Cs___13">#REF!</definedName>
    <definedName name="CSAND" localSheetId="2">#REF!</definedName>
    <definedName name="CSAND">#REF!</definedName>
    <definedName name="CSCP" localSheetId="2">#REF!</definedName>
    <definedName name="CSCP">#REF!</definedName>
    <definedName name="CSFP" localSheetId="2">#REF!</definedName>
    <definedName name="CSFP">#REF!</definedName>
    <definedName name="CSPREAD" localSheetId="2">#REF!</definedName>
    <definedName name="CSPREAD">#REF!</definedName>
    <definedName name="CSWP" localSheetId="2">#REF!</definedName>
    <definedName name="CSWP">#REF!</definedName>
    <definedName name="CTIP10" localSheetId="2">#REF!</definedName>
    <definedName name="CTIP10">#REF!</definedName>
    <definedName name="CTIP20" localSheetId="2">#REF!</definedName>
    <definedName name="CTIP20">#REF!</definedName>
    <definedName name="CTM" localSheetId="2">#REF!</definedName>
    <definedName name="CTM">#REF!</definedName>
    <definedName name="CTROL" localSheetId="2">#REF!</definedName>
    <definedName name="CTROL">#REF!</definedName>
    <definedName name="cu0" localSheetId="2">#REF!</definedName>
    <definedName name="cu0">#REF!</definedName>
    <definedName name="cu10.3" localSheetId="2">#REF!</definedName>
    <definedName name="cu10.3">#REF!</definedName>
    <definedName name="cu11.3" localSheetId="2">#REF!</definedName>
    <definedName name="cu11.3">#REF!</definedName>
    <definedName name="cu12.3" localSheetId="2">#REF!</definedName>
    <definedName name="cu12.3">#REF!</definedName>
    <definedName name="cu13.3" localSheetId="2">#REF!</definedName>
    <definedName name="cu13.3">#REF!</definedName>
    <definedName name="cu14.3" localSheetId="2">#REF!</definedName>
    <definedName name="cu14.3">#REF!</definedName>
    <definedName name="cu15.3" localSheetId="2">#REF!</definedName>
    <definedName name="cu15.3">#REF!</definedName>
    <definedName name="cu16.3" localSheetId="2">#REF!</definedName>
    <definedName name="cu16.3">#REF!</definedName>
    <definedName name="cu17.3" localSheetId="2">#REF!</definedName>
    <definedName name="cu17.3">#REF!</definedName>
    <definedName name="cu18.3" localSheetId="2">#REF!</definedName>
    <definedName name="cu18.3">#REF!</definedName>
    <definedName name="cu19.3" localSheetId="2">#REF!</definedName>
    <definedName name="cu19.3">#REF!</definedName>
    <definedName name="cu20.3" localSheetId="2">#REF!</definedName>
    <definedName name="cu20.3">#REF!</definedName>
    <definedName name="cu3.3" localSheetId="2">#REF!</definedName>
    <definedName name="cu3.3">#REF!</definedName>
    <definedName name="cu4.3" localSheetId="2">#REF!</definedName>
    <definedName name="cu4.3">#REF!</definedName>
    <definedName name="cu5.3" localSheetId="2">#REF!</definedName>
    <definedName name="cu5.3">#REF!</definedName>
    <definedName name="cu6.3" localSheetId="2">#REF!</definedName>
    <definedName name="cu6.3">#REF!</definedName>
    <definedName name="cu7.3" localSheetId="2">#REF!</definedName>
    <definedName name="cu7.3">#REF!</definedName>
    <definedName name="cu8.3" localSheetId="2">#REF!</definedName>
    <definedName name="cu8.3">#REF!</definedName>
    <definedName name="cu9.3" localSheetId="2">#REF!</definedName>
    <definedName name="cu9.3">#REF!</definedName>
    <definedName name="CUDENSITY">[60]CABLERET!$B$9</definedName>
    <definedName name="cuload">[60]CABLERET!$E$13:$E$128</definedName>
    <definedName name="CUMARGIN">[60]CABLERET!$E$7</definedName>
    <definedName name="cummeas_may1006" localSheetId="2">#REF!</definedName>
    <definedName name="cummeas_may1006">#REF!</definedName>
    <definedName name="cummeas_up_to_mar" localSheetId="2">#REF!</definedName>
    <definedName name="cummeas_up_to_mar">#REF!</definedName>
    <definedName name="current1" localSheetId="2">#REF!</definedName>
    <definedName name="current1">#REF!</definedName>
    <definedName name="current2" localSheetId="2">#REF!</definedName>
    <definedName name="current2">#REF!</definedName>
    <definedName name="current3" localSheetId="2">#REF!</definedName>
    <definedName name="current3">#REF!</definedName>
    <definedName name="current4" localSheetId="2">#REF!</definedName>
    <definedName name="current4">#REF!</definedName>
    <definedName name="current5" localSheetId="2">#REF!</definedName>
    <definedName name="current5">#REF!</definedName>
    <definedName name="cutstone" localSheetId="2">#REF!</definedName>
    <definedName name="cutstone">#REF!</definedName>
    <definedName name="cvr" localSheetId="2">#REF!</definedName>
    <definedName name="cvr">#REF!</definedName>
    <definedName name="cvrheel" localSheetId="2">#REF!</definedName>
    <definedName name="cvrheel">#REF!</definedName>
    <definedName name="CVROL" localSheetId="2">#REF!</definedName>
    <definedName name="CVROL">#REF!</definedName>
    <definedName name="cvrtoe" localSheetId="2">#REF!</definedName>
    <definedName name="cvrtoe">#REF!</definedName>
    <definedName name="cvsdim">[75]csdim!$A$2510:$A$3147</definedName>
    <definedName name="cvsloadrange">[75]cvsload!$A$3:$A$66</definedName>
    <definedName name="cw">20</definedName>
    <definedName name="CWMM" localSheetId="2">#REF!</definedName>
    <definedName name="CWMM">#REF!</definedName>
    <definedName name="CWTi">'[46]RA Civil'!$E$42</definedName>
    <definedName name="czvnzcvnz" localSheetId="2">#REF!</definedName>
    <definedName name="czvnzcvnz">#REF!</definedName>
    <definedName name="d" localSheetId="2">#REF!</definedName>
    <definedName name="d">#REF!</definedName>
    <definedName name="d._Staging_to_keep_deflactometer___hire_charges_of_deflectometer" localSheetId="2">[44]SOR!#REF!</definedName>
    <definedName name="d._Staging_to_keep_deflactometer___hire_charges_of_deflectometer">[44]SOR!#REF!</definedName>
    <definedName name="D.L.R.B.___Km.8.395_of_Left_Main_Canal" localSheetId="2">#REF!</definedName>
    <definedName name="D.L.R.B.___Km.8.395_of_Left_Main_Canal">#REF!</definedName>
    <definedName name="D_" localSheetId="2">#REF!</definedName>
    <definedName name="D_">#REF!</definedName>
    <definedName name="d___0" localSheetId="2">#REF!</definedName>
    <definedName name="d___0">#REF!</definedName>
    <definedName name="d___13" localSheetId="2">#REF!</definedName>
    <definedName name="d___13">#REF!</definedName>
    <definedName name="d_jp" localSheetId="2" hidden="1">{"'Sheet1'!$A$4386:$N$4591"}</definedName>
    <definedName name="d_jp" hidden="1">{"'Sheet1'!$A$4386:$N$4591"}</definedName>
    <definedName name="D_T">'[85]Discom Details'!$F$721</definedName>
    <definedName name="D65536A1" localSheetId="2">#REF!</definedName>
    <definedName name="D65536A1">#REF!</definedName>
    <definedName name="DA">[49]PIPING!$W$6:$W$105</definedName>
    <definedName name="DAGG" localSheetId="2">#REF!</definedName>
    <definedName name="DAGG">#REF!</definedName>
    <definedName name="dara" localSheetId="2">#REF!</definedName>
    <definedName name="dara">#REF!</definedName>
    <definedName name="DaRWk1" localSheetId="2">#REF!</definedName>
    <definedName name="DaRWk1">#REF!</definedName>
    <definedName name="DaRWk10" localSheetId="2">#REF!</definedName>
    <definedName name="DaRWk10">#REF!</definedName>
    <definedName name="DaRWk11" localSheetId="2">#REF!</definedName>
    <definedName name="DaRWk11">#REF!</definedName>
    <definedName name="DaRWk12" localSheetId="2">#REF!</definedName>
    <definedName name="DaRWk12">#REF!</definedName>
    <definedName name="DaRWk2" localSheetId="2">#REF!</definedName>
    <definedName name="DaRWk2">#REF!</definedName>
    <definedName name="DaRWk3" localSheetId="2">#REF!</definedName>
    <definedName name="DaRWk3">#REF!</definedName>
    <definedName name="DaRWk4" localSheetId="2">#REF!</definedName>
    <definedName name="DaRWk4">#REF!</definedName>
    <definedName name="DaRWk5" localSheetId="2">#REF!</definedName>
    <definedName name="DaRWk5">#REF!</definedName>
    <definedName name="DaRWk6" localSheetId="2">#REF!</definedName>
    <definedName name="DaRWk6">#REF!</definedName>
    <definedName name="DaRWk8" localSheetId="2">#REF!</definedName>
    <definedName name="DaRWk8">#REF!</definedName>
    <definedName name="DaRwk9" localSheetId="2">#REF!</definedName>
    <definedName name="DaRwk9">#REF!</definedName>
    <definedName name="dasdfds" localSheetId="2">#REF!</definedName>
    <definedName name="dasdfds">#REF!</definedName>
    <definedName name="DASP" localSheetId="2">#REF!</definedName>
    <definedName name="DASP">#REF!</definedName>
    <definedName name="data" localSheetId="2">#REF!</definedName>
    <definedName name="data">#REF!</definedName>
    <definedName name="DATA_1">'[86]BLR 1'!$S:$S</definedName>
    <definedName name="DATA_10">[86]GEN!$R:$R</definedName>
    <definedName name="DATA_11">[86]GAS!$R:$R</definedName>
    <definedName name="DATA_12">[86]DEAE!$S:$S</definedName>
    <definedName name="DATA_2">[86]BLR2!$S:$S</definedName>
    <definedName name="DATA_3">[86]BLR3!$S:$S</definedName>
    <definedName name="DATA_4">[86]BLR4!$S:$S</definedName>
    <definedName name="DATA_5">[86]BLR5!$S:$S</definedName>
    <definedName name="DATA_6">[86]DEM!$R:$R</definedName>
    <definedName name="DATA_7">[86]SAM!$R:$R</definedName>
    <definedName name="DATA_8">[86]CHEM!$R:$R</definedName>
    <definedName name="DATA_9">[86]COP!$R:$R</definedName>
    <definedName name="DATA_SCH">[87]DATA!$A$4:$AZ$54</definedName>
    <definedName name="DATA1" localSheetId="2">#REF!</definedName>
    <definedName name="DATA1">#REF!</definedName>
    <definedName name="data2" localSheetId="2">#REF!</definedName>
    <definedName name="data2">#REF!</definedName>
    <definedName name="_xlnm.Database" localSheetId="2">#REF!</definedName>
    <definedName name="_xlnm.Database">#REF!</definedName>
    <definedName name="Database_MI" localSheetId="2">[84]estm_mech!#REF!</definedName>
    <definedName name="Database_MI">[84]estm_mech!#REF!</definedName>
    <definedName name="databaseii">[88]대비내역!$A$2:$G$1137</definedName>
    <definedName name="datalist" localSheetId="2">#REF!</definedName>
    <definedName name="datalist">#REF!</definedName>
    <definedName name="date">[89]Cover!$D$22</definedName>
    <definedName name="dates" localSheetId="2">'[90]ETC Plant Cost'!#REF!</definedName>
    <definedName name="dates">'[90]ETC Plant Cost'!#REF!</definedName>
    <definedName name="Datum" localSheetId="2">#REF!</definedName>
    <definedName name="Datum">#REF!</definedName>
    <definedName name="DaWk7" localSheetId="2">#REF!</definedName>
    <definedName name="DaWk7">#REF!</definedName>
    <definedName name="db" localSheetId="2">#REF!</definedName>
    <definedName name="db">#REF!</definedName>
    <definedName name="db___0" localSheetId="2">#REF!</definedName>
    <definedName name="db___0">#REF!</definedName>
    <definedName name="db___13" localSheetId="2">#REF!</definedName>
    <definedName name="db___13">#REF!</definedName>
    <definedName name="DBIT" localSheetId="2">#REF!</definedName>
    <definedName name="DBIT">#REF!</definedName>
    <definedName name="dbrwk1" localSheetId="2">#REF!</definedName>
    <definedName name="dbrwk1">#REF!</definedName>
    <definedName name="dbrwk10" localSheetId="2">#REF!</definedName>
    <definedName name="dbrwk10">#REF!</definedName>
    <definedName name="dbrwk11" localSheetId="2">#REF!</definedName>
    <definedName name="dbrwk11">#REF!</definedName>
    <definedName name="dbrwk12" localSheetId="2">#REF!</definedName>
    <definedName name="dbrwk12">#REF!</definedName>
    <definedName name="dbrwk2" localSheetId="2">#REF!</definedName>
    <definedName name="dbrwk2">#REF!</definedName>
    <definedName name="dbrwk3" localSheetId="2">#REF!</definedName>
    <definedName name="dbrwk3">#REF!</definedName>
    <definedName name="dbrwk4" localSheetId="2">#REF!</definedName>
    <definedName name="dbrwk4">#REF!</definedName>
    <definedName name="dbrwk5" localSheetId="2">#REF!</definedName>
    <definedName name="dbrwk5">#REF!</definedName>
    <definedName name="dbrwk6" localSheetId="2">#REF!</definedName>
    <definedName name="dbrwk6">#REF!</definedName>
    <definedName name="dbrwk7" localSheetId="2">#REF!</definedName>
    <definedName name="dbrwk7">#REF!</definedName>
    <definedName name="dbrwk8" localSheetId="2">#REF!</definedName>
    <definedName name="dbrwk8">#REF!</definedName>
    <definedName name="dbrwk9" localSheetId="2">#REF!</definedName>
    <definedName name="dbrwk9">#REF!</definedName>
    <definedName name="dbssb" localSheetId="2">#REF!</definedName>
    <definedName name="dbssb">#REF!</definedName>
    <definedName name="dc">[55]Culvert!$H$112</definedName>
    <definedName name="dceff" localSheetId="2">#REF!</definedName>
    <definedName name="dceff">#REF!</definedName>
    <definedName name="DCLAY">'[4]Cost of O &amp; O'!$F$14</definedName>
    <definedName name="DCOARSE" localSheetId="2">#REF!</definedName>
    <definedName name="DCOARSE">#REF!</definedName>
    <definedName name="dcrw" localSheetId="2">#REF!</definedName>
    <definedName name="dcrw">#REF!</definedName>
    <definedName name="dcrwk1" localSheetId="2">#REF!</definedName>
    <definedName name="dcrwk1">#REF!</definedName>
    <definedName name="dcrwk10" localSheetId="2">#REF!</definedName>
    <definedName name="dcrwk10">#REF!</definedName>
    <definedName name="dcrwk11" localSheetId="2">#REF!</definedName>
    <definedName name="dcrwk11">#REF!</definedName>
    <definedName name="dcrwk12" localSheetId="2">#REF!</definedName>
    <definedName name="dcrwk12">#REF!</definedName>
    <definedName name="dcrwk2" localSheetId="2">#REF!</definedName>
    <definedName name="dcrwk2">#REF!</definedName>
    <definedName name="dcrwk3" localSheetId="2">#REF!</definedName>
    <definedName name="dcrwk3">#REF!</definedName>
    <definedName name="dcrwk4" localSheetId="2">#REF!</definedName>
    <definedName name="dcrwk4">#REF!</definedName>
    <definedName name="dcrwk5" localSheetId="2">#REF!</definedName>
    <definedName name="dcrwk5">#REF!</definedName>
    <definedName name="dcrwk6" localSheetId="2">#REF!</definedName>
    <definedName name="dcrwk6">#REF!</definedName>
    <definedName name="dcrwk7" localSheetId="2">#REF!</definedName>
    <definedName name="dcrwk7">#REF!</definedName>
    <definedName name="dcrwk8" localSheetId="2">#REF!</definedName>
    <definedName name="dcrwk8">#REF!</definedName>
    <definedName name="dcrwk9" localSheetId="2">#REF!</definedName>
    <definedName name="dcrwk9">#REF!</definedName>
    <definedName name="DCSAND" localSheetId="2">#REF!</definedName>
    <definedName name="DCSAND">#REF!</definedName>
    <definedName name="dd">[91]Analysis!$C$9</definedName>
    <definedName name="DDD" localSheetId="2">#REF!</definedName>
    <definedName name="DDD">#REF!</definedName>
    <definedName name="DDDD" localSheetId="2" hidden="1">{"form-D1",#N/A,FALSE,"FORM-D1";"form-D1_amt",#N/A,FALSE,"FORM-D1"}</definedName>
    <definedName name="DDDD" hidden="1">{"form-D1",#N/A,FALSE,"FORM-D1";"form-D1_amt",#N/A,FALSE,"FORM-D1"}</definedName>
    <definedName name="DDDDDD">[79]!CLEAR</definedName>
    <definedName name="de" localSheetId="2" hidden="1">{"form-D1",#N/A,FALSE,"FORM-D1";"form-D1_amt",#N/A,FALSE,"FORM-D1"}</definedName>
    <definedName name="de" hidden="1">{"form-D1",#N/A,FALSE,"FORM-D1";"form-D1_amt",#N/A,FALSE,"FORM-D1"}</definedName>
    <definedName name="Deck_hh" localSheetId="2">#REF!</definedName>
    <definedName name="Deck_hh">#REF!</definedName>
    <definedName name="Deck_hv" localSheetId="2">#REF!</definedName>
    <definedName name="Deck_hv">#REF!</definedName>
    <definedName name="DEL" localSheetId="2">#REF!</definedName>
    <definedName name="DEL">#REF!</definedName>
    <definedName name="DelDC" localSheetId="2">#REF!</definedName>
    <definedName name="DelDC">#REF!</definedName>
    <definedName name="DelDm" localSheetId="2">#REF!</definedName>
    <definedName name="DelDm">#REF!</definedName>
    <definedName name="Delivery" localSheetId="2">#REF!</definedName>
    <definedName name="Delivery">#REF!</definedName>
    <definedName name="delta" localSheetId="2">#REF!</definedName>
    <definedName name="delta">#REF!</definedName>
    <definedName name="DELTA20" localSheetId="2">#REF!</definedName>
    <definedName name="DELTA20">#REF!</definedName>
    <definedName name="DELTA20___0" localSheetId="2">#REF!</definedName>
    <definedName name="DELTA20___0">#REF!</definedName>
    <definedName name="DELTA20___13" localSheetId="2">#REF!</definedName>
    <definedName name="DELTA20___13">#REF!</definedName>
    <definedName name="DelType" localSheetId="2">#REF!</definedName>
    <definedName name="DelType">#REF!</definedName>
    <definedName name="Density" localSheetId="2">#REF!</definedName>
    <definedName name="Density">#REF!</definedName>
    <definedName name="depth" localSheetId="2">#REF!</definedName>
    <definedName name="depth">#REF!</definedName>
    <definedName name="deptLookup" localSheetId="2">#REF!</definedName>
    <definedName name="deptLookup">#REF!</definedName>
    <definedName name="des" localSheetId="2">#REF!</definedName>
    <definedName name="des">#REF!</definedName>
    <definedName name="designed" localSheetId="2">#REF!</definedName>
    <definedName name="designed">#REF!</definedName>
    <definedName name="Detest_10000" localSheetId="2">#REF!</definedName>
    <definedName name="Detest_10000">#REF!</definedName>
    <definedName name="Detest_1LL_12" localSheetId="2">#REF!</definedName>
    <definedName name="Detest_1LL_12">#REF!</definedName>
    <definedName name="Detest_1LL_7.5" localSheetId="2">#REF!</definedName>
    <definedName name="Detest_1LL_7.5">#REF!</definedName>
    <definedName name="Detest_30000" localSheetId="2">#REF!</definedName>
    <definedName name="Detest_30000">#REF!</definedName>
    <definedName name="Detest_60000" localSheetId="2">#REF!</definedName>
    <definedName name="Detest_60000">#REF!</definedName>
    <definedName name="df" localSheetId="2">#REF!</definedName>
    <definedName name="df">#REF!</definedName>
    <definedName name="dfaf" localSheetId="2" hidden="1">{"'장비'!$A$3:$M$12"}</definedName>
    <definedName name="dfaf" hidden="1">{"'장비'!$A$3:$M$12"}</definedName>
    <definedName name="dfdfs" localSheetId="2" hidden="1">{"'Sheet1'!$A$4386:$N$4591"}</definedName>
    <definedName name="dfdfs" hidden="1">{"'Sheet1'!$A$4386:$N$4591"}</definedName>
    <definedName name="DFF">[79]!CLEAR</definedName>
    <definedName name="dfgddz" localSheetId="2">#REF!</definedName>
    <definedName name="dfgddz">#REF!</definedName>
    <definedName name="dfghs" localSheetId="2">#REF!</definedName>
    <definedName name="dfghs">#REF!</definedName>
    <definedName name="DFINE">'[4]Cost of O &amp; O'!$F$15</definedName>
    <definedName name="dfsdfafd" localSheetId="2">#REF!</definedName>
    <definedName name="dfsdfafd">#REF!</definedName>
    <definedName name="dg" localSheetId="2" hidden="1">#REF!</definedName>
    <definedName name="dg" hidden="1">#REF!</definedName>
    <definedName name="DGSB" localSheetId="2">#REF!</definedName>
    <definedName name="DGSB">#REF!</definedName>
    <definedName name="DHROCK" localSheetId="2">#REF!</definedName>
    <definedName name="DHROCK">#REF!</definedName>
    <definedName name="DHTML" localSheetId="2" hidden="1">{"'Sheet1'!$A$4386:$N$4591"}</definedName>
    <definedName name="DHTML" hidden="1">{"'Sheet1'!$A$4386:$N$4591"}</definedName>
    <definedName name="Di" localSheetId="2">#REF!</definedName>
    <definedName name="Di">#REF!</definedName>
    <definedName name="DIA" localSheetId="2">#REF!</definedName>
    <definedName name="DIA">#REF!</definedName>
    <definedName name="diameter" localSheetId="2">#REF!</definedName>
    <definedName name="diameter">#REF!</definedName>
    <definedName name="diaphragm" localSheetId="2">#REF!</definedName>
    <definedName name="diaphragm">#REF!</definedName>
    <definedName name="DIns" localSheetId="2">#REF!</definedName>
    <definedName name="DIns">#REF!</definedName>
    <definedName name="Disclocation_C" localSheetId="2">'[92]SITE OVERHEADS'!#REF!</definedName>
    <definedName name="Disclocation_C">'[92]SITE OVERHEADS'!#REF!</definedName>
    <definedName name="DISCOUNTAL">[60]CABLERET!$D$3</definedName>
    <definedName name="DISCOUNTCU">[60]CABLERET!$E$3</definedName>
    <definedName name="djfgjhdh" localSheetId="2">#REF!</definedName>
    <definedName name="djfgjhdh">#REF!</definedName>
    <definedName name="dk" localSheetId="2">#REF!</definedName>
    <definedName name="dk">#REF!</definedName>
    <definedName name="dl" localSheetId="2">#REF!</definedName>
    <definedName name="dl">#REF!</definedName>
    <definedName name="dl___0" localSheetId="2">#REF!</definedName>
    <definedName name="dl___0">#REF!</definedName>
    <definedName name="dl___13" localSheetId="2">#REF!</definedName>
    <definedName name="dl___13">#REF!</definedName>
    <definedName name="dlq">#N/A</definedName>
    <definedName name="dlqckf2">#N/A</definedName>
    <definedName name="DMUCK">'[4]Cost of O &amp; O'!$F$17</definedName>
    <definedName name="DMUR" localSheetId="2">#REF!</definedName>
    <definedName name="DMUR">#REF!</definedName>
    <definedName name="Do" localSheetId="2">#REF!</definedName>
    <definedName name="Do">#REF!</definedName>
    <definedName name="DOC_Title">'[81]GM 000'!$C$1</definedName>
    <definedName name="docu" localSheetId="2">#REF!</definedName>
    <definedName name="docu">#REF!</definedName>
    <definedName name="DOW_CORNING_789_SILICONE_SEALANT" localSheetId="2">#REF!</definedName>
    <definedName name="DOW_CORNING_789_SILICONE_SEALANT">#REF!</definedName>
    <definedName name="down" localSheetId="2">'[93]6-2차'!#REF!</definedName>
    <definedName name="down">'[93]6-2차'!#REF!</definedName>
    <definedName name="DOZ" localSheetId="2">#REF!</definedName>
    <definedName name="DOZ">#REF!</definedName>
    <definedName name="dozer">'[94]Cost of O &amp; O'!$F$15</definedName>
    <definedName name="dq" localSheetId="2">#REF!</definedName>
    <definedName name="dq">#REF!</definedName>
    <definedName name="drain_trap" localSheetId="2">#REF!</definedName>
    <definedName name="drain_trap">#REF!</definedName>
    <definedName name="DRES" localSheetId="2">#REF!</definedName>
    <definedName name="DRES">#REF!</definedName>
    <definedName name="DRILL" localSheetId="2">#REF!</definedName>
    <definedName name="DRILL">#REF!</definedName>
    <definedName name="DRIP">'[4]Cost of O &amp; O'!$F$18</definedName>
    <definedName name="DRIV" localSheetId="2">#REF!</definedName>
    <definedName name="DRIV">#REF!</definedName>
    <definedName name="DROCK" localSheetId="2">#REF!</definedName>
    <definedName name="DROCK">#REF!</definedName>
    <definedName name="ds">#N/A</definedName>
    <definedName name="Ds___0" localSheetId="2">#REF!</definedName>
    <definedName name="Ds___0">#REF!</definedName>
    <definedName name="Ds___13" localSheetId="2">#REF!</definedName>
    <definedName name="Ds___13">#REF!</definedName>
    <definedName name="DSAND" localSheetId="2">#REF!</definedName>
    <definedName name="DSAND">#REF!</definedName>
    <definedName name="dsgdf" localSheetId="2">#REF!</definedName>
    <definedName name="dsgdf">#REF!</definedName>
    <definedName name="DSOIL" localSheetId="2">#REF!</definedName>
    <definedName name="DSOIL">#REF!</definedName>
    <definedName name="DSROCK" localSheetId="2">#REF!</definedName>
    <definedName name="DSROCK">#REF!</definedName>
    <definedName name="dual_plate_check" localSheetId="2">#REF!</definedName>
    <definedName name="dual_plate_check">#REF!</definedName>
    <definedName name="DUB" localSheetId="2">#REF!</definedName>
    <definedName name="DUB">#REF!</definedName>
    <definedName name="DUMP" localSheetId="2">#REF!</definedName>
    <definedName name="DUMP">#REF!</definedName>
    <definedName name="dumppr" localSheetId="2">#REF!</definedName>
    <definedName name="dumppr">#REF!</definedName>
    <definedName name="duplex_strainer" localSheetId="2">#REF!</definedName>
    <definedName name="duplex_strainer">#REF!</definedName>
    <definedName name="Dust" localSheetId="2">#REF!</definedName>
    <definedName name="Dust">#REF!</definedName>
    <definedName name="Dv" localSheetId="2">#REF!</definedName>
    <definedName name="Dv">#REF!</definedName>
    <definedName name="dvv" localSheetId="2">#REF!</definedName>
    <definedName name="dvv">#REF!</definedName>
    <definedName name="dw" localSheetId="2" hidden="1">{"'Sheet1'!$L$16"}</definedName>
    <definedName name="dw" hidden="1">{"'Sheet1'!$L$16"}</definedName>
    <definedName name="Dx" localSheetId="2">#REF!</definedName>
    <definedName name="Dx">#REF!</definedName>
    <definedName name="dx_shape" localSheetId="2">#REF!</definedName>
    <definedName name="dx_shape">#REF!</definedName>
    <definedName name="Dy" localSheetId="2">#REF!</definedName>
    <definedName name="Dy">#REF!</definedName>
    <definedName name="E">'[95]PRECAST lightconc-II'!$K$20</definedName>
    <definedName name="e_margin" localSheetId="2">#REF!</definedName>
    <definedName name="e_margin">#REF!</definedName>
    <definedName name="E_span" localSheetId="2">#REF!</definedName>
    <definedName name="E_span">#REF!</definedName>
    <definedName name="EAGG" localSheetId="2">#REF!</definedName>
    <definedName name="EAGG">#REF!</definedName>
    <definedName name="EAR">'[46]RA Civil'!$E$21</definedName>
    <definedName name="Earth" localSheetId="2">#REF!</definedName>
    <definedName name="Earth">#REF!</definedName>
    <definedName name="EARTH1" localSheetId="2">#REF!</definedName>
    <definedName name="EARTH1">#REF!</definedName>
    <definedName name="ECLAY" localSheetId="2">#REF!</definedName>
    <definedName name="ECLAY">#REF!</definedName>
    <definedName name="ECOARSE" localSheetId="2">#REF!</definedName>
    <definedName name="ECOARSE">#REF!</definedName>
    <definedName name="ECON" localSheetId="2">#REF!</definedName>
    <definedName name="ECON">#REF!</definedName>
    <definedName name="ECSAND" localSheetId="2">#REF!</definedName>
    <definedName name="ECSAND">#REF!</definedName>
    <definedName name="ED" localSheetId="2">#REF!</definedName>
    <definedName name="ED">#REF!</definedName>
    <definedName name="EEEE" localSheetId="2" hidden="1">{"form-D1",#N/A,FALSE,"FORM-D1";"form-D1_amt",#N/A,FALSE,"FORM-D1"}</definedName>
    <definedName name="EEEE" hidden="1">{"form-D1",#N/A,FALSE,"FORM-D1";"form-D1_amt",#N/A,FALSE,"FORM-D1"}</definedName>
    <definedName name="eehr" localSheetId="2">#REF!</definedName>
    <definedName name="eehr">#REF!</definedName>
    <definedName name="eehrw" localSheetId="2">#REF!</definedName>
    <definedName name="eehrw">#REF!</definedName>
    <definedName name="effectivespan1" localSheetId="2">[78]FACE!#REF!</definedName>
    <definedName name="effectivespan1">[78]FACE!#REF!</definedName>
    <definedName name="EFINE">'[4]Cost of O &amp; O'!$F$7</definedName>
    <definedName name="eg" localSheetId="2">#REF!</definedName>
    <definedName name="eg">#REF!</definedName>
    <definedName name="egbe" localSheetId="2">#REF!</definedName>
    <definedName name="egbe">#REF!</definedName>
    <definedName name="EGSB" localSheetId="2">#REF!</definedName>
    <definedName name="EGSB">#REF!</definedName>
    <definedName name="EHM" localSheetId="2">#REF!</definedName>
    <definedName name="EHM">#REF!</definedName>
    <definedName name="EHROCK" localSheetId="2">#REF!</definedName>
    <definedName name="EHROCK">#REF!</definedName>
    <definedName name="ELEC_AMT">[49]PIPING!$T$6:$T$105</definedName>
    <definedName name="ELEC_QTY">[49]PIPING!$R$6:$R$105</definedName>
    <definedName name="ELEC_RATE">[49]PIPING!$AU$7:$AV$39</definedName>
    <definedName name="ELEC_SPEC">[49]PIPING!$Q$6:$Q$105</definedName>
    <definedName name="ELEMENT_CODE" localSheetId="2">#REF!</definedName>
    <definedName name="ELEMENT_CODE">#REF!</definedName>
    <definedName name="Em" localSheetId="2">#REF!</definedName>
    <definedName name="Em">#REF!</definedName>
    <definedName name="Em___0" localSheetId="2">#REF!</definedName>
    <definedName name="Em___0">#REF!</definedName>
    <definedName name="Em___13" localSheetId="2">#REF!</definedName>
    <definedName name="Em___13">#REF!</definedName>
    <definedName name="EMB" localSheetId="2">#REF!</definedName>
    <definedName name="EMB">#REF!</definedName>
    <definedName name="EMDIST" localSheetId="2">#REF!</definedName>
    <definedName name="EMDIST">#REF!</definedName>
    <definedName name="EMOL">[96]Sheet1!$C$400:$F$409</definedName>
    <definedName name="EMUCK">'[4]Cost of O &amp; O'!$F$9</definedName>
    <definedName name="EMUL" localSheetId="2">#REF!</definedName>
    <definedName name="EMUL">#REF!</definedName>
    <definedName name="EMUR" localSheetId="2">#REF!</definedName>
    <definedName name="EMUR">#REF!</definedName>
    <definedName name="enter" localSheetId="2">#REF!</definedName>
    <definedName name="enter">#REF!</definedName>
    <definedName name="EOL" localSheetId="2">#REF!</definedName>
    <definedName name="EOL">#REF!</definedName>
    <definedName name="eq." localSheetId="2">[97]A!#REF!</definedName>
    <definedName name="eq.">[97]A!#REF!</definedName>
    <definedName name="eq_index" localSheetId="2">#REF!</definedName>
    <definedName name="eq_index">#REF!</definedName>
    <definedName name="EQ_JTS">[49]PIPING!$AA$6:$AA$105</definedName>
    <definedName name="eq_name">[98]eq_data!$C$5:$C$54</definedName>
    <definedName name="EQMOB" localSheetId="2">#REF!</definedName>
    <definedName name="EQMOB">#REF!</definedName>
    <definedName name="equip" localSheetId="2">[94]Analysis!#REF!</definedName>
    <definedName name="equip">[94]Analysis!#REF!</definedName>
    <definedName name="equip." localSheetId="2">[97]A!#REF!</definedName>
    <definedName name="equip.">[97]A!#REF!</definedName>
    <definedName name="EQUIPLIST" localSheetId="2">#REF!</definedName>
    <definedName name="EQUIPLIST">#REF!</definedName>
    <definedName name="ERECT" localSheetId="2">#REF!</definedName>
    <definedName name="ERECT">#REF!</definedName>
    <definedName name="ERIP">'[4]Cost of O &amp; O'!$F$10</definedName>
    <definedName name="EROCK" localSheetId="2">#REF!</definedName>
    <definedName name="EROCK">#REF!</definedName>
    <definedName name="ErrName162821590" hidden="1">[38]Cash2!$K$16:$K$36</definedName>
    <definedName name="ErrName410073220" localSheetId="2">#REF!</definedName>
    <definedName name="ErrName410073220">#REF!</definedName>
    <definedName name="ErrName646587132">"SQRT"</definedName>
    <definedName name="ERUB" localSheetId="2">#REF!</definedName>
    <definedName name="ERUB">#REF!</definedName>
    <definedName name="es" localSheetId="2" hidden="1">{"'Sheet1'!$L$16"}</definedName>
    <definedName name="es" hidden="1">{"'Sheet1'!$L$16"}</definedName>
    <definedName name="Es___0" localSheetId="2">#REF!</definedName>
    <definedName name="Es___0">#REF!</definedName>
    <definedName name="Es___13" localSheetId="2">#REF!</definedName>
    <definedName name="Es___13">#REF!</definedName>
    <definedName name="ESAND" localSheetId="2">#REF!</definedName>
    <definedName name="ESAND">#REF!</definedName>
    <definedName name="ESC" localSheetId="2">#REF!</definedName>
    <definedName name="ESC">#REF!</definedName>
    <definedName name="ESOIL" localSheetId="2">#REF!</definedName>
    <definedName name="ESOIL">#REF!</definedName>
    <definedName name="ESROCK" localSheetId="2">#REF!</definedName>
    <definedName name="ESROCK">#REF!</definedName>
    <definedName name="et" localSheetId="2" hidden="1">{"'Sheet1'!$L$16"}</definedName>
    <definedName name="et" hidden="1">{"'Sheet1'!$L$16"}</definedName>
    <definedName name="Et___0" localSheetId="2">#REF!</definedName>
    <definedName name="Et___0">#REF!</definedName>
    <definedName name="Et___13" localSheetId="2">#REF!</definedName>
    <definedName name="Et___13">#REF!</definedName>
    <definedName name="EVA" localSheetId="2">#REF!</definedName>
    <definedName name="EVA">#REF!</definedName>
    <definedName name="ex_joint" localSheetId="2">#REF!</definedName>
    <definedName name="ex_joint">#REF!</definedName>
    <definedName name="EXC" localSheetId="2">#REF!</definedName>
    <definedName name="EXC">#REF!</definedName>
    <definedName name="EXC20B">'[46]RA Civil'!$E$51</definedName>
    <definedName name="EXC20BPOL">'[46]RA Civil'!$F$51</definedName>
    <definedName name="EXC20POL">'[46]RA Civil'!$F$50</definedName>
    <definedName name="EXCAVATION">[60]CABLERET!$I$3</definedName>
    <definedName name="excavcl" localSheetId="2">#REF!</definedName>
    <definedName name="excavcl">#REF!</definedName>
    <definedName name="EXICEAL">[60]CABLERET!$D$2</definedName>
    <definedName name="EXICECU">[60]CABLERET!$E$2</definedName>
    <definedName name="_xlnm.Extract" localSheetId="2">#REF!</definedName>
    <definedName name="_xlnm.Extract">#REF!</definedName>
    <definedName name="Extract_MI" localSheetId="2">[84]estm_mech!#REF!</definedName>
    <definedName name="Extract_MI">[84]estm_mech!#REF!</definedName>
    <definedName name="EXTRW">[76]R2!$C$20</definedName>
    <definedName name="EXW">[99]SUMMARY!$F$137:$F$140</definedName>
    <definedName name="F" localSheetId="2">#REF!</definedName>
    <definedName name="F">#REF!</definedName>
    <definedName name="F_AREA" localSheetId="2">#REF!</definedName>
    <definedName name="F_AREA">#REF!</definedName>
    <definedName name="F_CODE">#N/A</definedName>
    <definedName name="F_DESC">#N/A</definedName>
    <definedName name="F_LVL">#N/A</definedName>
    <definedName name="F_PAGE">#N/A</definedName>
    <definedName name="F_REMK">#N/A</definedName>
    <definedName name="F_SEQ">#N/A</definedName>
    <definedName name="f_shape" localSheetId="2">#REF!</definedName>
    <definedName name="f_shape">#REF!</definedName>
    <definedName name="F_SIZE">#N/A</definedName>
    <definedName name="F_THICK" localSheetId="2">#REF!</definedName>
    <definedName name="F_THICK">#REF!</definedName>
    <definedName name="F_UNIT">#N/A</definedName>
    <definedName name="fa">35.31*13</definedName>
    <definedName name="FabricatedTMT" localSheetId="2">#REF!</definedName>
    <definedName name="FabricatedTMT">#REF!</definedName>
    <definedName name="Fb" localSheetId="2">#REF!</definedName>
    <definedName name="Fb">#REF!</definedName>
    <definedName name="FBLbearing14" localSheetId="2">#REF!</definedName>
    <definedName name="FBLbearing14">#REF!</definedName>
    <definedName name="FBLclearspan" localSheetId="2">[78]FACE!#REF!</definedName>
    <definedName name="FBLclearspan">[78]FACE!#REF!</definedName>
    <definedName name="FBLclearspan11" localSheetId="2">#REF!</definedName>
    <definedName name="FBLclearspan11">#REF!</definedName>
    <definedName name="FBLeffectivespan" localSheetId="2">[78]FACE!#REF!</definedName>
    <definedName name="FBLeffectivespan">[78]FACE!#REF!</definedName>
    <definedName name="FBLeffectivespan12" localSheetId="2">#REF!</definedName>
    <definedName name="FBLeffectivespan12">#REF!</definedName>
    <definedName name="FBLoverallspan" localSheetId="2">[78]FACE!#REF!</definedName>
    <definedName name="FBLoverallspan">[78]FACE!#REF!</definedName>
    <definedName name="FBLoverallspan13" localSheetId="2">#REF!</definedName>
    <definedName name="FBLoverallspan13">#REF!</definedName>
    <definedName name="fc" localSheetId="2">#REF!</definedName>
    <definedName name="fc">#REF!</definedName>
    <definedName name="FCK">[100]Below_Earth!$H$12</definedName>
    <definedName name="FCON" localSheetId="2">#REF!</definedName>
    <definedName name="FCON">#REF!</definedName>
    <definedName name="fd" localSheetId="2" hidden="1">{"'Sheet1'!$L$16"}</definedName>
    <definedName name="fd" hidden="1">{"'Sheet1'!$L$16"}</definedName>
    <definedName name="fdgk" localSheetId="2" hidden="1">{"'Sheet1'!$L$16"}</definedName>
    <definedName name="fdgk" hidden="1">{"'Sheet1'!$L$16"}</definedName>
    <definedName name="fdn_no" localSheetId="2">#REF!</definedName>
    <definedName name="fdn_no">#REF!</definedName>
    <definedName name="FDNDATA" localSheetId="2">#REF!</definedName>
    <definedName name="FDNDATA">#REF!</definedName>
    <definedName name="FDNKe" localSheetId="2">#REF!</definedName>
    <definedName name="FDNKe">#REF!</definedName>
    <definedName name="fe" localSheetId="2" hidden="1">{"'Sheet1'!$L$16"}</definedName>
    <definedName name="fe" hidden="1">{"'Sheet1'!$L$16"}</definedName>
    <definedName name="feb_qty_rev_3" localSheetId="2">#REF!</definedName>
    <definedName name="feb_qty_rev_3">#REF!</definedName>
    <definedName name="feb_rev4_qty" localSheetId="2">#REF!</definedName>
    <definedName name="feb_rev4_qty">#REF!</definedName>
    <definedName name="FF" localSheetId="2">#REF!</definedName>
    <definedName name="FF">#REF!</definedName>
    <definedName name="fff" localSheetId="2">'[101]scour depth'!#REF!</definedName>
    <definedName name="fff">'[101]scour depth'!#REF!</definedName>
    <definedName name="fg" localSheetId="2">#REF!</definedName>
    <definedName name="fg">#REF!</definedName>
    <definedName name="Fh" localSheetId="2">#REF!</definedName>
    <definedName name="Fh">#REF!</definedName>
    <definedName name="FHM" localSheetId="2">#REF!</definedName>
    <definedName name="FHM">#REF!</definedName>
    <definedName name="Fhwl" localSheetId="2">#REF!</definedName>
    <definedName name="Fhwl">#REF!</definedName>
    <definedName name="fi" localSheetId="2">#REF!</definedName>
    <definedName name="fi">#REF!</definedName>
    <definedName name="filename1" localSheetId="2">#REF!</definedName>
    <definedName name="filename1">#REF!</definedName>
    <definedName name="FILM" localSheetId="2">#REF!</definedName>
    <definedName name="FILM">#REF!</definedName>
    <definedName name="final_report" localSheetId="2">#REF!</definedName>
    <definedName name="final_report">#REF!</definedName>
    <definedName name="final_report1" localSheetId="2">#REF!</definedName>
    <definedName name="final_report1">#REF!</definedName>
    <definedName name="FINE" localSheetId="2">#REF!</definedName>
    <definedName name="FINE">#REF!</definedName>
    <definedName name="FIT" localSheetId="2">#REF!</definedName>
    <definedName name="FIT">#REF!</definedName>
    <definedName name="FIT___0" localSheetId="2">#REF!</definedName>
    <definedName name="FIT___0">#REF!</definedName>
    <definedName name="FIT___13" localSheetId="2">#REF!</definedName>
    <definedName name="FIT___13">#REF!</definedName>
    <definedName name="FITH" localSheetId="2">#REF!</definedName>
    <definedName name="FITH">#REF!</definedName>
    <definedName name="fjhgfd" localSheetId="2" hidden="1">{"'Sheet1'!$A$4386:$N$4591"}</definedName>
    <definedName name="fjhgfd" hidden="1">{"'Sheet1'!$A$4386:$N$4591"}</definedName>
    <definedName name="FLG" localSheetId="2">#REF!</definedName>
    <definedName name="FLG">#REF!</definedName>
    <definedName name="FLG_Orifice" localSheetId="2">#REF!</definedName>
    <definedName name="FLG_Orifice">#REF!</definedName>
    <definedName name="FLK" localSheetId="2">#REF!</definedName>
    <definedName name="FLK">#REF!</definedName>
    <definedName name="Floor" localSheetId="2">#REF!</definedName>
    <definedName name="Floor">#REF!</definedName>
    <definedName name="FMAZ" localSheetId="2">#REF!</definedName>
    <definedName name="FMAZ">#REF!</definedName>
    <definedName name="fme" localSheetId="2">#REF!</definedName>
    <definedName name="fme">#REF!</definedName>
    <definedName name="FML">'[46]RA Civil'!$E$9</definedName>
    <definedName name="fmw" localSheetId="2">#REF!</definedName>
    <definedName name="fmw">#REF!</definedName>
    <definedName name="fo" localSheetId="2">#REF!</definedName>
    <definedName name="fo">#REF!</definedName>
    <definedName name="FOOTERLFT" localSheetId="2">#REF!</definedName>
    <definedName name="FOOTERLFT">#REF!</definedName>
    <definedName name="FOOTERLFT1" localSheetId="2">#REF!</definedName>
    <definedName name="FOOTERLFT1">#REF!</definedName>
    <definedName name="FOOTERLFT2" localSheetId="2">#REF!</definedName>
    <definedName name="FOOTERLFT2">#REF!</definedName>
    <definedName name="FOOTERLFT3" localSheetId="2">#REF!</definedName>
    <definedName name="FOOTERLFT3">#REF!</definedName>
    <definedName name="FOOTERLFTM" localSheetId="2">#REF!</definedName>
    <definedName name="FOOTERLFTM">#REF!</definedName>
    <definedName name="FOOTERRGHT" localSheetId="2">#REF!</definedName>
    <definedName name="FOOTERRGHT">#REF!</definedName>
    <definedName name="FOOTERRGHT1" localSheetId="2">#REF!</definedName>
    <definedName name="FOOTERRGHT1">#REF!</definedName>
    <definedName name="FOOTERRGT" localSheetId="2">#REF!</definedName>
    <definedName name="FOOTERRGT">#REF!</definedName>
    <definedName name="FOREX">[99]SUMMARY!$F$73:$F$82</definedName>
    <definedName name="form" localSheetId="2">#REF!</definedName>
    <definedName name="form">#REF!</definedName>
    <definedName name="formu" localSheetId="2">#REF!</definedName>
    <definedName name="formu">#REF!</definedName>
    <definedName name="formula" localSheetId="2">#REF!</definedName>
    <definedName name="formula">#REF!</definedName>
    <definedName name="FOS" localSheetId="2">#REF!</definedName>
    <definedName name="FOS">#REF!</definedName>
    <definedName name="fp" localSheetId="2">'[102]Boiler&amp;TG'!#REF!</definedName>
    <definedName name="fp">'[102]Boiler&amp;TG'!#REF!</definedName>
    <definedName name="francis" localSheetId="2">#REF!</definedName>
    <definedName name="francis">#REF!</definedName>
    <definedName name="FROM__BUSAN_KOREA" localSheetId="2">#REF!</definedName>
    <definedName name="FROM__BUSAN_KOREA">#REF!</definedName>
    <definedName name="fs" localSheetId="2" hidden="1">{"'Sheet1'!$L$16"}</definedName>
    <definedName name="fs" hidden="1">{"'Sheet1'!$L$16"}</definedName>
    <definedName name="FSLbearing14" localSheetId="2">#REF!</definedName>
    <definedName name="FSLbearing14">#REF!</definedName>
    <definedName name="FSLclearspan" localSheetId="2">[78]FACE!#REF!</definedName>
    <definedName name="FSLclearspan">[78]FACE!#REF!</definedName>
    <definedName name="FSLclearspan11" localSheetId="2">#REF!</definedName>
    <definedName name="FSLclearspan11">#REF!</definedName>
    <definedName name="FSLeffectivespan" localSheetId="2">[78]FACE!#REF!</definedName>
    <definedName name="FSLeffectivespan">[78]FACE!#REF!</definedName>
    <definedName name="FSLeffectivespan12" localSheetId="2">#REF!</definedName>
    <definedName name="FSLeffectivespan12">#REF!</definedName>
    <definedName name="FSLoverallspan" localSheetId="2">[78]FACE!#REF!</definedName>
    <definedName name="FSLoverallspan">[78]FACE!#REF!</definedName>
    <definedName name="FSLoverallspan13" localSheetId="2">#REF!</definedName>
    <definedName name="FSLoverallspan13">#REF!</definedName>
    <definedName name="FST." localSheetId="2">#REF!</definedName>
    <definedName name="FST.">#REF!</definedName>
    <definedName name="fullview" localSheetId="2">#REF!</definedName>
    <definedName name="fullview">#REF!</definedName>
    <definedName name="funds" localSheetId="2" hidden="1">{"'Sheet1'!$A$4386:$N$4591"}</definedName>
    <definedName name="funds" hidden="1">{"'Sheet1'!$A$4386:$N$4591"}</definedName>
    <definedName name="fv" localSheetId="2">#REF!</definedName>
    <definedName name="fv">#REF!</definedName>
    <definedName name="FW_AMT">[49]PIPING!$P$6:$P$105</definedName>
    <definedName name="FW_QTY">[49]PIPING!$N$6:$N$105</definedName>
    <definedName name="FW_RATE">[49]PIPING!$AR$7:$AS$30</definedName>
    <definedName name="FW_SPEC">[49]PIPING!$M$6:$M$105</definedName>
    <definedName name="G" localSheetId="2">#REF!</definedName>
    <definedName name="G">#REF!</definedName>
    <definedName name="gama" localSheetId="2">#REF!</definedName>
    <definedName name="gama">#REF!</definedName>
    <definedName name="gamah" localSheetId="2">#REF!</definedName>
    <definedName name="gamah">#REF!</definedName>
    <definedName name="GANESH" localSheetId="2">#REF!</definedName>
    <definedName name="GANESH">#REF!</definedName>
    <definedName name="gate" localSheetId="2">#REF!</definedName>
    <definedName name="gate">#REF!</definedName>
    <definedName name="gbegb" localSheetId="2">#REF!</definedName>
    <definedName name="gbegb">#REF!</definedName>
    <definedName name="gbgb" localSheetId="2">#REF!</definedName>
    <definedName name="gbgb">#REF!</definedName>
    <definedName name="gbv" localSheetId="2">#REF!</definedName>
    <definedName name="gbv">#REF!</definedName>
    <definedName name="GDFAC">[76]R2!$F$21:$F$32</definedName>
    <definedName name="gdfg" hidden="1">[38]Z!$T$180:$AH$180</definedName>
    <definedName name="GEN" localSheetId="2">#REF!</definedName>
    <definedName name="GEN">#REF!</definedName>
    <definedName name="gg" localSheetId="2">#REF!</definedName>
    <definedName name="gg">#REF!</definedName>
    <definedName name="ggbeb" localSheetId="2">#REF!</definedName>
    <definedName name="ggbeb">#REF!</definedName>
    <definedName name="GGG" localSheetId="2">#REF!</definedName>
    <definedName name="GGG">#REF!</definedName>
    <definedName name="ghldg">#N/A</definedName>
    <definedName name="GI" localSheetId="2">#REF!</definedName>
    <definedName name="GI">#REF!</definedName>
    <definedName name="gid" localSheetId="2" hidden="1">{"'Sheet1'!$L$16"}</definedName>
    <definedName name="gid" hidden="1">{"'Sheet1'!$L$16"}</definedName>
    <definedName name="gj" localSheetId="2" hidden="1">{"'Sheet1'!$L$16"}</definedName>
    <definedName name="gj" hidden="1">{"'Sheet1'!$L$16"}</definedName>
    <definedName name="gkd" localSheetId="2" hidden="1">{"'Sheet1'!$L$16"}</definedName>
    <definedName name="gkd" hidden="1">{"'Sheet1'!$L$16"}</definedName>
    <definedName name="globe" localSheetId="2">#REF!</definedName>
    <definedName name="globe">#REF!</definedName>
    <definedName name="gov" localSheetId="2">#REF!</definedName>
    <definedName name="gov">#REF!</definedName>
    <definedName name="GRAD" localSheetId="2">#REF!</definedName>
    <definedName name="GRAD">#REF!</definedName>
    <definedName name="GRADE" localSheetId="2">#REF!</definedName>
    <definedName name="GRADE">#REF!</definedName>
    <definedName name="Gravel_incl_transport" localSheetId="2">#REF!</definedName>
    <definedName name="Gravel_incl_transport">#REF!</definedName>
    <definedName name="GRID" localSheetId="2">#REF!</definedName>
    <definedName name="GRID">#REF!</definedName>
    <definedName name="grit" localSheetId="2">#REF!</definedName>
    <definedName name="grit">#REF!</definedName>
    <definedName name="GRLvl" localSheetId="2">#REF!</definedName>
    <definedName name="GRLvl">#REF!</definedName>
    <definedName name="Group1" localSheetId="2">#REF!</definedName>
    <definedName name="Group1">#REF!</definedName>
    <definedName name="Group2" localSheetId="2">#REF!</definedName>
    <definedName name="Group2">#REF!</definedName>
    <definedName name="GROUT">'[4]Cost of O &amp; O'!$F$34</definedName>
    <definedName name="grout_type" localSheetId="2">#REF!</definedName>
    <definedName name="grout_type">#REF!</definedName>
    <definedName name="GrphActSales" localSheetId="2">#REF!</definedName>
    <definedName name="GrphActSales">#REF!</definedName>
    <definedName name="GrphActStk" localSheetId="2">#REF!</definedName>
    <definedName name="GrphActStk">#REF!</definedName>
    <definedName name="GrphPlanSales" localSheetId="2">#REF!</definedName>
    <definedName name="GrphPlanSales">#REF!</definedName>
    <definedName name="GrphTgtStk" localSheetId="2">#REF!</definedName>
    <definedName name="GrphTgtStk">#REF!</definedName>
    <definedName name="gs" localSheetId="2">#REF!</definedName>
    <definedName name="gs">#REF!</definedName>
    <definedName name="GSB" localSheetId="2">#REF!</definedName>
    <definedName name="GSB">#REF!</definedName>
    <definedName name="GSBP" localSheetId="2">#REF!</definedName>
    <definedName name="GSBP">#REF!</definedName>
    <definedName name="gsg" localSheetId="2">#REF!</definedName>
    <definedName name="gsg">#REF!</definedName>
    <definedName name="GTTA" localSheetId="2">#REF!</definedName>
    <definedName name="GTTA">#REF!</definedName>
    <definedName name="GTTB" localSheetId="2">#REF!</definedName>
    <definedName name="GTTB">#REF!</definedName>
    <definedName name="GV" localSheetId="2" hidden="1">{#N/A,#N/A,FALSE,"CCTV"}</definedName>
    <definedName name="GV" hidden="1">{#N/A,#N/A,FALSE,"CCTV"}</definedName>
    <definedName name="H" localSheetId="2">[103]TOEC!#REF!</definedName>
    <definedName name="H">[103]TOEC!#REF!</definedName>
    <definedName name="H___0" localSheetId="2">#REF!</definedName>
    <definedName name="H___0">#REF!</definedName>
    <definedName name="H___13" localSheetId="2">#REF!</definedName>
    <definedName name="H___13">#REF!</definedName>
    <definedName name="h_af" localSheetId="2">#REF!</definedName>
    <definedName name="h_af">#REF!</definedName>
    <definedName name="h_bf" localSheetId="2">#REF!</definedName>
    <definedName name="h_bf">#REF!</definedName>
    <definedName name="H0" localSheetId="2">#REF!</definedName>
    <definedName name="H0">#REF!</definedName>
    <definedName name="H0___0" localSheetId="2">#REF!</definedName>
    <definedName name="H0___0">#REF!</definedName>
    <definedName name="H0___13" localSheetId="2">#REF!</definedName>
    <definedName name="H0___13">#REF!</definedName>
    <definedName name="HAMM" localSheetId="2">#REF!</definedName>
    <definedName name="HAMM">#REF!</definedName>
    <definedName name="HARI" localSheetId="2">#REF!</definedName>
    <definedName name="HARI">#REF!</definedName>
    <definedName name="HBLACK" localSheetId="2">#REF!</definedName>
    <definedName name="HBLACK">#REF!</definedName>
    <definedName name="HCAR" localSheetId="2">#REF!</definedName>
    <definedName name="HCAR">#REF!</definedName>
    <definedName name="Hcbdw" localSheetId="2">'[104]purpose&amp;input'!#REF!</definedName>
    <definedName name="Hcbdw">'[104]purpose&amp;input'!#REF!</definedName>
    <definedName name="Hcw" localSheetId="2">'[104]purpose&amp;input'!#REF!</definedName>
    <definedName name="Hcw">'[104]purpose&amp;input'!#REF!</definedName>
    <definedName name="HE" localSheetId="2">#REF!</definedName>
    <definedName name="HE">#REF!</definedName>
    <definedName name="header" localSheetId="2">#REF!</definedName>
    <definedName name="header">#REF!</definedName>
    <definedName name="HEADERGHT" localSheetId="2">#REF!</definedName>
    <definedName name="HEADERGHT">#REF!</definedName>
    <definedName name="HEADERGT" localSheetId="2">#REF!</definedName>
    <definedName name="HEADERGT">#REF!</definedName>
    <definedName name="HEADERLFT" localSheetId="2">#REF!</definedName>
    <definedName name="HEADERLFT">#REF!</definedName>
    <definedName name="HEADERLFT2" localSheetId="2">#REF!</definedName>
    <definedName name="HEADERLFT2">#REF!</definedName>
    <definedName name="HEADERLFT3" localSheetId="2">#REF!</definedName>
    <definedName name="HEADERLFT3">#REF!</definedName>
    <definedName name="HEADERRGT" localSheetId="2">#REF!</definedName>
    <definedName name="HEADERRGT">#REF!</definedName>
    <definedName name="HEADERRT2" localSheetId="2">#REF!</definedName>
    <definedName name="HEADERRT2">#REF!</definedName>
    <definedName name="HEADERRT3">[105]ABSTRACT!$G$4</definedName>
    <definedName name="hf" localSheetId="2">#REF!</definedName>
    <definedName name="hf">#REF!</definedName>
    <definedName name="HFOHSD">'[35]Executive Summary -Thermal'!$A$4:$H$96</definedName>
    <definedName name="hh" localSheetId="2">#REF!</definedName>
    <definedName name="hh">#REF!</definedName>
    <definedName name="hh___0" localSheetId="2">#REF!</definedName>
    <definedName name="hh___0">#REF!</definedName>
    <definedName name="hh___13" localSheetId="2">#REF!</definedName>
    <definedName name="hh___13">#REF!</definedName>
    <definedName name="Hhpc" localSheetId="2">'[104]purpose&amp;input'!#REF!</definedName>
    <definedName name="Hhpc">'[104]purpose&amp;input'!#REF!</definedName>
    <definedName name="hhr" localSheetId="2">'[106]Pier Design(with offset)'!#REF!</definedName>
    <definedName name="hhr">'[106]Pier Design(with offset)'!#REF!</definedName>
    <definedName name="hi" localSheetId="2">#REF!</definedName>
    <definedName name="hi">#REF!</definedName>
    <definedName name="HINDHUSTAN" localSheetId="2">#REF!</definedName>
    <definedName name="HINDHUSTAN">#REF!</definedName>
    <definedName name="HIns" localSheetId="2">#REF!</definedName>
    <definedName name="HIns">#REF!</definedName>
    <definedName name="Hipc" localSheetId="2">'[104]purpose&amp;input'!#REF!</definedName>
    <definedName name="Hipc">'[104]purpose&amp;input'!#REF!</definedName>
    <definedName name="Hiway">[54]Voucher!$R$1</definedName>
    <definedName name="hj" localSheetId="2" hidden="1">{"'Sheet1'!$L$16"}</definedName>
    <definedName name="hj" hidden="1">{"'Sheet1'!$L$16"}</definedName>
    <definedName name="HJK">[107]DETAILED!$J$6</definedName>
    <definedName name="Hlp" localSheetId="2">'[104]purpose&amp;input'!#REF!</definedName>
    <definedName name="Hlp">'[104]purpose&amp;input'!#REF!</definedName>
    <definedName name="HM" localSheetId="2">#REF!</definedName>
    <definedName name="HM">#REF!</definedName>
    <definedName name="ＨＭ_ＨＥ_合__計" localSheetId="2">#REF!</definedName>
    <definedName name="ＨＭ_ＨＥ_合__計">#REF!</definedName>
    <definedName name="HMAS" localSheetId="2">#REF!</definedName>
    <definedName name="HMAS">#REF!</definedName>
    <definedName name="HN" localSheetId="2">#REF!</definedName>
    <definedName name="HN">#REF!</definedName>
    <definedName name="ho" localSheetId="2">#REF!</definedName>
    <definedName name="ho">#REF!</definedName>
    <definedName name="ho___0" localSheetId="2">#REF!</definedName>
    <definedName name="ho___0">#REF!</definedName>
    <definedName name="ho___13" localSheetId="2">#REF!</definedName>
    <definedName name="ho___13">#REF!</definedName>
    <definedName name="hoi" localSheetId="2">#REF!</definedName>
    <definedName name="hoi">#REF!</definedName>
    <definedName name="HPC" localSheetId="2">#REF!</definedName>
    <definedName name="HPC">#REF!</definedName>
    <definedName name="hr" localSheetId="2">'[106]Pier Design(with offset)'!#REF!</definedName>
    <definedName name="hr">'[106]Pier Design(with offset)'!#REF!</definedName>
    <definedName name="Hs" localSheetId="2">#REF!</definedName>
    <definedName name="Hs">#REF!</definedName>
    <definedName name="hS___0" localSheetId="2">#REF!</definedName>
    <definedName name="hS___0">#REF!</definedName>
    <definedName name="hS___13" localSheetId="2">#REF!</definedName>
    <definedName name="hS___13">#REF!</definedName>
    <definedName name="Hs_atm" localSheetId="2">'[108]purpose&amp;input'!#REF!</definedName>
    <definedName name="Hs_atm">'[108]purpose&amp;input'!#REF!</definedName>
    <definedName name="HSD">'[46]RA Civil'!$E$40</definedName>
    <definedName name="HSPF" localSheetId="2">#REF!</definedName>
    <definedName name="HSPF">#REF!</definedName>
    <definedName name="HT" localSheetId="2">#REF!</definedName>
    <definedName name="HT">#REF!</definedName>
    <definedName name="HTA" localSheetId="2">#REF!</definedName>
    <definedName name="HTA">#REF!</definedName>
    <definedName name="HTML" localSheetId="2" hidden="1">{"'장비'!$A$3:$M$12"}</definedName>
    <definedName name="HTML" hidden="1">{"'장비'!$A$3:$M$12"}</definedName>
    <definedName name="HTML_CodePage" hidden="1">1252</definedName>
    <definedName name="HTML_Control" localSheetId="2" hidden="1">{"'Bill No. 7'!$A$1:$G$32"}</definedName>
    <definedName name="HTML_Control" hidden="1">{"'Bill No. 7'!$A$1:$G$32"}</definedName>
    <definedName name="HTML_control2" localSheetId="2" hidden="1">{"'Sheet1'!$A$4386:$N$4591"}</definedName>
    <definedName name="HTML_control2" hidden="1">{"'Sheet1'!$A$4386:$N$4591"}</definedName>
    <definedName name="HTML_Description" hidden="1">""</definedName>
    <definedName name="HTML_Email" hidden="1">""</definedName>
    <definedName name="HTML_Header" hidden="1">"Bill No. 7"</definedName>
    <definedName name="HTML_LastUpdate" hidden="1">"31/12/98"</definedName>
    <definedName name="HTML_LineAfter" hidden="1">FALSE</definedName>
    <definedName name="HTML_LineBefore" hidden="1">FALSE</definedName>
    <definedName name="HTML_Name" hidden="1">"Mr. Snehal Sompura"</definedName>
    <definedName name="HTML_OBDlg2" hidden="1">TRUE</definedName>
    <definedName name="HTML_OBDlg4" hidden="1">TRUE</definedName>
    <definedName name="HTML_OS" hidden="1">0</definedName>
    <definedName name="HTML_PathFile" hidden="1">"c:\myHTML.htm"</definedName>
    <definedName name="HTML_Title" hidden="1">"BOQ"</definedName>
    <definedName name="htr" localSheetId="2">'[109]Pier Design(with offset)'!#REF!</definedName>
    <definedName name="htr">'[109]Pier Design(with offset)'!#REF!</definedName>
    <definedName name="HTS" localSheetId="2">#REF!</definedName>
    <definedName name="HTS">#REF!</definedName>
    <definedName name="Hu" localSheetId="2">#REF!</definedName>
    <definedName name="Hu">#REF!</definedName>
    <definedName name="Hu___0" localSheetId="2">#REF!</definedName>
    <definedName name="Hu___0">#REF!</definedName>
    <definedName name="Hu___13" localSheetId="2">#REF!</definedName>
    <definedName name="Hu___13">#REF!</definedName>
    <definedName name="HV" localSheetId="2">#REF!</definedName>
    <definedName name="HV">#REF!</definedName>
    <definedName name="hvacrates" localSheetId="2">#REF!</definedName>
    <definedName name="hvacrates">#REF!</definedName>
    <definedName name="Hw" localSheetId="2">#REF!</definedName>
    <definedName name="Hw">#REF!</definedName>
    <definedName name="Hw_atm" localSheetId="2">'[104]purpose&amp;input'!#REF!</definedName>
    <definedName name="Hw_atm">'[104]purpose&amp;input'!#REF!</definedName>
    <definedName name="hxb" localSheetId="2">#REF!</definedName>
    <definedName name="hxb">#REF!</definedName>
    <definedName name="hxi" localSheetId="2">#REF!</definedName>
    <definedName name="hxi">#REF!</definedName>
    <definedName name="HYSD">'[110]LOCAL RATES'!$H$14</definedName>
    <definedName name="I">#N/A</definedName>
    <definedName name="I___0" localSheetId="2">#REF!</definedName>
    <definedName name="I___0">#REF!</definedName>
    <definedName name="I___13" localSheetId="2">#REF!</definedName>
    <definedName name="I___13">#REF!</definedName>
    <definedName name="I_AREA" localSheetId="2">#REF!</definedName>
    <definedName name="I_AREA">#REF!</definedName>
    <definedName name="I_MATERIAL" localSheetId="2">#REF!</definedName>
    <definedName name="I_MATERIAL">#REF!</definedName>
    <definedName name="I_THICK" localSheetId="2">#REF!</definedName>
    <definedName name="I_THICK">#REF!</definedName>
    <definedName name="IAM" localSheetId="2" hidden="1">{"'Sheet1'!$A$4386:$N$4591"}</definedName>
    <definedName name="IAM" hidden="1">{"'Sheet1'!$A$4386:$N$4591"}</definedName>
    <definedName name="ic">5%</definedName>
    <definedName name="ie" localSheetId="2" hidden="1">{"'Sheet1'!$L$16"}</definedName>
    <definedName name="ie" hidden="1">{"'Sheet1'!$L$16"}</definedName>
    <definedName name="IELWSALES" localSheetId="2">#REF!</definedName>
    <definedName name="IELWSALES">#REF!</definedName>
    <definedName name="IELYSALES" localSheetId="2">#REF!</definedName>
    <definedName name="IELYSALES">#REF!</definedName>
    <definedName name="IEPLANSALES" localSheetId="2">#REF!</definedName>
    <definedName name="IEPLANSALES">#REF!</definedName>
    <definedName name="IESP" localSheetId="2">#REF!</definedName>
    <definedName name="IESP">#REF!</definedName>
    <definedName name="if" localSheetId="2">#REF!</definedName>
    <definedName name="if">#REF!</definedName>
    <definedName name="Ig" localSheetId="2">#REF!</definedName>
    <definedName name="Ig">#REF!</definedName>
    <definedName name="Ig___0" localSheetId="2">#REF!</definedName>
    <definedName name="Ig___0">#REF!</definedName>
    <definedName name="Ig___13" localSheetId="2">#REF!</definedName>
    <definedName name="Ig___13">#REF!</definedName>
    <definedName name="ii" localSheetId="2" hidden="1">{#N/A,#N/A,FALSE,"CCTV"}</definedName>
    <definedName name="ii" hidden="1">{#N/A,#N/A,FALSE,"CCTV"}</definedName>
    <definedName name="INCH_DIA">[49]PIPING!$I$6:$I$105</definedName>
    <definedName name="Index">[111]FIRST!$H$1</definedName>
    <definedName name="INPUT_VALVE" localSheetId="2">#REF!</definedName>
    <definedName name="INPUT_VALVE">#REF!</definedName>
    <definedName name="InputData">[112]Testing!$E$8:$E$12,[112]Testing!$E$15:$E$18,[112]Testing!$E$21:$E$23,[112]Testing!$E$26:$E$27,[112]Testing!$E$30:$E$33,[112]Testing!$E$35:$E$37,[112]Testing!$D$43:$F$47</definedName>
    <definedName name="insertplate_and_exp_joint" localSheetId="2">#REF!</definedName>
    <definedName name="insertplate_and_exp_joint">#REF!</definedName>
    <definedName name="inter" localSheetId="2">#REF!</definedName>
    <definedName name="inter">#REF!</definedName>
    <definedName name="IntFreeCred" localSheetId="2">#REF!</definedName>
    <definedName name="IntFreeCred">#REF!</definedName>
    <definedName name="iop" localSheetId="2" hidden="1">{"'Sheet1'!$L$16"}</definedName>
    <definedName name="iop" hidden="1">{"'Sheet1'!$L$16"}</definedName>
    <definedName name="IPB" localSheetId="2">#REF!</definedName>
    <definedName name="IPB">#REF!</definedName>
    <definedName name="ipc" localSheetId="2">#REF!</definedName>
    <definedName name="ipc">#REF!</definedName>
    <definedName name="ipu" localSheetId="2">#REF!</definedName>
    <definedName name="ipu">#REF!</definedName>
    <definedName name="ipu___0" localSheetId="2">#REF!</definedName>
    <definedName name="ipu___0">#REF!</definedName>
    <definedName name="ipu___13" localSheetId="2">#REF!</definedName>
    <definedName name="ipu___13">#REF!</definedName>
    <definedName name="is" localSheetId="2" hidden="1">{"'Sheet1'!$L$16"}</definedName>
    <definedName name="is" hidden="1">{"'Sheet1'!$L$16"}</definedName>
    <definedName name="issue_summ">'[113]water prop.'!$A$1</definedName>
    <definedName name="issue_summary1" localSheetId="2">'[114]purpose&amp;input'!#REF!</definedName>
    <definedName name="issue_summary1">'[114]purpose&amp;input'!#REF!</definedName>
    <definedName name="it" localSheetId="2" hidden="1">{"'Sheet1'!$L$16"}</definedName>
    <definedName name="it" hidden="1">{"'Sheet1'!$L$16"}</definedName>
    <definedName name="ITEM" localSheetId="2">#REF!</definedName>
    <definedName name="ITEM">#REF!</definedName>
    <definedName name="iteration">[115]!iteration</definedName>
    <definedName name="ITNUM">#N/A</definedName>
    <definedName name="ITRY" localSheetId="2">#REF!</definedName>
    <definedName name="ITRY">#REF!</definedName>
    <definedName name="ITRY1" localSheetId="2">#REF!</definedName>
    <definedName name="ITRY1">#REF!</definedName>
    <definedName name="J" localSheetId="2">#REF!</definedName>
    <definedName name="J">#REF!</definedName>
    <definedName name="j_filler" localSheetId="2">#REF!</definedName>
    <definedName name="j_filler">#REF!</definedName>
    <definedName name="JACK">'[4]Cost of O &amp; O'!$F$32</definedName>
    <definedName name="jartj" localSheetId="2">#REF!</definedName>
    <definedName name="jartj">#REF!</definedName>
    <definedName name="JCB" localSheetId="2">#REF!</definedName>
    <definedName name="JCB">#REF!</definedName>
    <definedName name="JCBPOL">'[46]RA Civil'!$F$48</definedName>
    <definedName name="jdrjd" localSheetId="2">#REF!</definedName>
    <definedName name="jdrjd">#REF!</definedName>
    <definedName name="JDTRH">[116]DETAILED!$J$6</definedName>
    <definedName name="JEJS" localSheetId="2">#REF!</definedName>
    <definedName name="JEJS">#REF!</definedName>
    <definedName name="JEJS___0" localSheetId="2">#REF!</definedName>
    <definedName name="JEJS___0">#REF!</definedName>
    <definedName name="JEJS___11" localSheetId="2">#REF!</definedName>
    <definedName name="JEJS___11">#REF!</definedName>
    <definedName name="JEJS___12" localSheetId="2">#REF!</definedName>
    <definedName name="JEJS___12">#REF!</definedName>
    <definedName name="JEJS___13" localSheetId="2">#REF!</definedName>
    <definedName name="JEJS___13">#REF!</definedName>
    <definedName name="JEJS___4" localSheetId="2">#REF!</definedName>
    <definedName name="JEJS___4">#REF!</definedName>
    <definedName name="jey" localSheetId="2">#REF!</definedName>
    <definedName name="jey">#REF!</definedName>
    <definedName name="JK" localSheetId="2">#REF!</definedName>
    <definedName name="JK">#REF!</definedName>
    <definedName name="jldl" localSheetId="2">#REF!</definedName>
    <definedName name="jldl">#REF!</definedName>
    <definedName name="job" localSheetId="2">#REF!</definedName>
    <definedName name="job">#REF!</definedName>
    <definedName name="job___0" localSheetId="2">#REF!</definedName>
    <definedName name="job___0">#REF!</definedName>
    <definedName name="job___11" localSheetId="2">#REF!</definedName>
    <definedName name="job___11">#REF!</definedName>
    <definedName name="job___12" localSheetId="2">#REF!</definedName>
    <definedName name="job___12">#REF!</definedName>
    <definedName name="JobID" localSheetId="2">#REF!</definedName>
    <definedName name="JobID">#REF!</definedName>
    <definedName name="Jobtypes">[117]FORM7!$R$3:$S$7</definedName>
    <definedName name="JOI_RATE" localSheetId="2">#REF!</definedName>
    <definedName name="JOI_RATE">#REF!</definedName>
    <definedName name="js" localSheetId="2">#REF!</definedName>
    <definedName name="js">#REF!</definedName>
    <definedName name="JUMBO">'[4]Cost of O &amp; O'!$F$39</definedName>
    <definedName name="k" localSheetId="2" hidden="1">{"form-D1",#N/A,FALSE,"FORM-D1";"form-D1_amt",#N/A,FALSE,"FORM-D1"}</definedName>
    <definedName name="k" hidden="1">{"form-D1",#N/A,FALSE,"FORM-D1";"form-D1_amt",#N/A,FALSE,"FORM-D1"}</definedName>
    <definedName name="K___0" localSheetId="2">#REF!</definedName>
    <definedName name="K___0">#REF!</definedName>
    <definedName name="K___13" localSheetId="2">#REF!</definedName>
    <definedName name="K___13">#REF!</definedName>
    <definedName name="Ka" localSheetId="2">#REF!</definedName>
    <definedName name="Ka">#REF!</definedName>
    <definedName name="KARNA" localSheetId="2">#REF!</definedName>
    <definedName name="KARNA">#REF!</definedName>
    <definedName name="kb" localSheetId="2">#REF!</definedName>
    <definedName name="kb">#REF!</definedName>
    <definedName name="kc" localSheetId="2">#REF!</definedName>
    <definedName name="kc">#REF!</definedName>
    <definedName name="KE" localSheetId="2">#REF!</definedName>
    <definedName name="KE">#REF!</definedName>
    <definedName name="KEII">'[35]Executive Summary -Thermal'!$H$4:$I$31</definedName>
    <definedName name="KEIIU">'[35]Executive Summary -Thermal'!$A$4:$F$31</definedName>
    <definedName name="KERB" localSheetId="2">#REF!</definedName>
    <definedName name="KERB">#REF!</definedName>
    <definedName name="KH" localSheetId="2">#REF!</definedName>
    <definedName name="KH">#REF!</definedName>
    <definedName name="Kh___0" localSheetId="2">#REF!</definedName>
    <definedName name="Kh___0">#REF!</definedName>
    <definedName name="Kh___13" localSheetId="2">#REF!</definedName>
    <definedName name="Kh___13">#REF!</definedName>
    <definedName name="KHAL" localSheetId="2">#REF!</definedName>
    <definedName name="KHAL">#REF!</definedName>
    <definedName name="Ki" localSheetId="2">#REF!</definedName>
    <definedName name="Ki">#REF!</definedName>
    <definedName name="Ki___0" localSheetId="2">#REF!</definedName>
    <definedName name="Ki___0">#REF!</definedName>
    <definedName name="Ki___13" localSheetId="2">#REF!</definedName>
    <definedName name="Ki___13">#REF!</definedName>
    <definedName name="Ki1___0" localSheetId="2">#REF!</definedName>
    <definedName name="Ki1___0">#REF!</definedName>
    <definedName name="Ki1___13" localSheetId="2">#REF!</definedName>
    <definedName name="Ki1___13">#REF!</definedName>
    <definedName name="Ki2___0" localSheetId="2">#REF!</definedName>
    <definedName name="Ki2___0">#REF!</definedName>
    <definedName name="Ki2___13" localSheetId="2">#REF!</definedName>
    <definedName name="Ki2___13">#REF!</definedName>
    <definedName name="Kii" localSheetId="2">#REF!</definedName>
    <definedName name="Kii">#REF!</definedName>
    <definedName name="Kii___0" localSheetId="2">#REF!</definedName>
    <definedName name="Kii___0">#REF!</definedName>
    <definedName name="Kii___13" localSheetId="2">#REF!</definedName>
    <definedName name="Kii___13">#REF!</definedName>
    <definedName name="kk" localSheetId="2">#REF!</definedName>
    <definedName name="kk">#REF!</definedName>
    <definedName name="Km" localSheetId="2">#REF!</definedName>
    <definedName name="Km">#REF!</definedName>
    <definedName name="Km___0" localSheetId="2">#REF!</definedName>
    <definedName name="Km___0">#REF!</definedName>
    <definedName name="Km___13" localSheetId="2">#REF!</definedName>
    <definedName name="Km___13">#REF!</definedName>
    <definedName name="KOTASTN">'[46]RA Civil'!$E$43</definedName>
    <definedName name="Kp" localSheetId="2">#REF!</definedName>
    <definedName name="Kp">#REF!</definedName>
    <definedName name="Ks" localSheetId="2">#REF!</definedName>
    <definedName name="Ks">#REF!</definedName>
    <definedName name="Ks___0" localSheetId="2">#REF!</definedName>
    <definedName name="Ks___0">#REF!</definedName>
    <definedName name="Ks___13" localSheetId="2">#REF!</definedName>
    <definedName name="Ks___13">#REF!</definedName>
    <definedName name="KTA" localSheetId="2">#REF!</definedName>
    <definedName name="KTA">#REF!</definedName>
    <definedName name="KTB" localSheetId="2">#REF!</definedName>
    <definedName name="KTB">#REF!</definedName>
    <definedName name="KTX" localSheetId="2">#REF!</definedName>
    <definedName name="KTX">#REF!</definedName>
    <definedName name="KU" localSheetId="2">#REF!</definedName>
    <definedName name="KU">#REF!</definedName>
    <definedName name="L" localSheetId="2">#REF!</definedName>
    <definedName name="L">#REF!</definedName>
    <definedName name="L___0" localSheetId="2">#REF!</definedName>
    <definedName name="L___0">#REF!</definedName>
    <definedName name="L___13" localSheetId="2">#REF!</definedName>
    <definedName name="L___13">#REF!</definedName>
    <definedName name="LAB_RATE" localSheetId="2">#REF!</definedName>
    <definedName name="LAB_RATE">#REF!</definedName>
    <definedName name="LABM1" localSheetId="2">#REF!</definedName>
    <definedName name="LABM1">#REF!</definedName>
    <definedName name="LABM2" localSheetId="2">#REF!</definedName>
    <definedName name="LABM2">#REF!</definedName>
    <definedName name="LABM3" localSheetId="2">#REF!</definedName>
    <definedName name="LABM3">#REF!</definedName>
    <definedName name="LABM4" localSheetId="2">#REF!</definedName>
    <definedName name="LABM4">#REF!</definedName>
    <definedName name="LABM5" localSheetId="2">#REF!</definedName>
    <definedName name="LABM5">#REF!</definedName>
    <definedName name="LABM6" localSheetId="2">#REF!</definedName>
    <definedName name="LABM6">#REF!</definedName>
    <definedName name="LAC">[118]S2groupcode!$G$2</definedName>
    <definedName name="LACB1" localSheetId="2">#REF!</definedName>
    <definedName name="LACB1">#REF!</definedName>
    <definedName name="LACB2" localSheetId="2">#REF!</definedName>
    <definedName name="LACB2">#REF!</definedName>
    <definedName name="LACB3" localSheetId="2">#REF!</definedName>
    <definedName name="LACB3">#REF!</definedName>
    <definedName name="LACB4" localSheetId="2">#REF!</definedName>
    <definedName name="LACB4">#REF!</definedName>
    <definedName name="LACB5" localSheetId="2">#REF!</definedName>
    <definedName name="LACB5">#REF!</definedName>
    <definedName name="LACB6" localSheetId="2">#REF!</definedName>
    <definedName name="LACB6">#REF!</definedName>
    <definedName name="LACR1" localSheetId="2">#REF!</definedName>
    <definedName name="LACR1">#REF!</definedName>
    <definedName name="LACR2" localSheetId="2">#REF!</definedName>
    <definedName name="LACR2">#REF!</definedName>
    <definedName name="LACR3" localSheetId="2">#REF!</definedName>
    <definedName name="LACR3">#REF!</definedName>
    <definedName name="LACR4" localSheetId="2">#REF!</definedName>
    <definedName name="LACR4">#REF!</definedName>
    <definedName name="LACR5" localSheetId="2">#REF!</definedName>
    <definedName name="LACR5">#REF!</definedName>
    <definedName name="LACR6" localSheetId="2">#REF!</definedName>
    <definedName name="LACR6">#REF!</definedName>
    <definedName name="LACS">[119]PLAN_FEB97!$A$2</definedName>
    <definedName name="LAGG1" localSheetId="2">#REF!</definedName>
    <definedName name="LAGG1">#REF!</definedName>
    <definedName name="LAGG2" localSheetId="2">#REF!</definedName>
    <definedName name="LAGG2">#REF!</definedName>
    <definedName name="LAGG3" localSheetId="2">#REF!</definedName>
    <definedName name="LAGG3">#REF!</definedName>
    <definedName name="LAGG6" localSheetId="2">#REF!</definedName>
    <definedName name="LAGG6">#REF!</definedName>
    <definedName name="LAMP" localSheetId="2">#REF!</definedName>
    <definedName name="LAMP">#REF!</definedName>
    <definedName name="LAMP___0" localSheetId="2">#REF!</definedName>
    <definedName name="LAMP___0">#REF!</definedName>
    <definedName name="LAMP___13" localSheetId="2">#REF!</definedName>
    <definedName name="LAMP___13">#REF!</definedName>
    <definedName name="latent">'[120]steam table'!$N$5:$Q$102</definedName>
    <definedName name="LATH" localSheetId="2">#REF!</definedName>
    <definedName name="LATH">#REF!</definedName>
    <definedName name="LAWM1" localSheetId="2">#REF!</definedName>
    <definedName name="LAWM1">#REF!</definedName>
    <definedName name="LAWM2" localSheetId="2">#REF!</definedName>
    <definedName name="LAWM2">#REF!</definedName>
    <definedName name="LAWM3" localSheetId="2">#REF!</definedName>
    <definedName name="LAWM3">#REF!</definedName>
    <definedName name="LAWM4" localSheetId="2">#REF!</definedName>
    <definedName name="LAWM4">#REF!</definedName>
    <definedName name="LAWM5" localSheetId="2">#REF!</definedName>
    <definedName name="LAWM5">#REF!</definedName>
    <definedName name="LAWM6" localSheetId="2">#REF!</definedName>
    <definedName name="LAWM6">#REF!</definedName>
    <definedName name="LBM" localSheetId="2">#REF!</definedName>
    <definedName name="LBM">#REF!</definedName>
    <definedName name="LBMod" localSheetId="2">#REF!</definedName>
    <definedName name="LBMod">#REF!</definedName>
    <definedName name="LBOULD" localSheetId="2">#REF!</definedName>
    <definedName name="LBOULD">#REF!</definedName>
    <definedName name="LC" localSheetId="2">#REF!</definedName>
    <definedName name="LC">#REF!</definedName>
    <definedName name="Lc___0" localSheetId="2">#REF!</definedName>
    <definedName name="Lc___0">#REF!</definedName>
    <definedName name="Lc___13" localSheetId="2">#REF!</definedName>
    <definedName name="Lc___13">#REF!</definedName>
    <definedName name="LCON" localSheetId="2">#REF!</definedName>
    <definedName name="LCON">#REF!</definedName>
    <definedName name="LCSAND1" localSheetId="2">#REF!</definedName>
    <definedName name="LCSAND1">#REF!</definedName>
    <definedName name="LCSAND2" localSheetId="2">#REF!</definedName>
    <definedName name="LCSAND2">#REF!</definedName>
    <definedName name="LCSAND3" localSheetId="2">#REF!</definedName>
    <definedName name="LCSAND3">#REF!</definedName>
    <definedName name="LCSAND6" localSheetId="2">#REF!</definedName>
    <definedName name="LCSAND6">#REF!</definedName>
    <definedName name="lean" localSheetId="2">#REF!</definedName>
    <definedName name="lean">#REF!</definedName>
    <definedName name="lef" localSheetId="2">#REF!</definedName>
    <definedName name="lef">#REF!</definedName>
    <definedName name="Leff">[64]basdat!$D$4</definedName>
    <definedName name="lel" localSheetId="2">#REF!</definedName>
    <definedName name="lel">#REF!</definedName>
    <definedName name="len" localSheetId="2">#REF!</definedName>
    <definedName name="len">#REF!</definedName>
    <definedName name="LGSB1" localSheetId="2">#REF!</definedName>
    <definedName name="LGSB1">#REF!</definedName>
    <definedName name="LGSB2" localSheetId="2">#REF!</definedName>
    <definedName name="LGSB2">#REF!</definedName>
    <definedName name="LGSB3" localSheetId="2">#REF!</definedName>
    <definedName name="LGSB3">#REF!</definedName>
    <definedName name="LGSB4" localSheetId="2">#REF!</definedName>
    <definedName name="LGSB4">#REF!</definedName>
    <definedName name="LGSB5" localSheetId="2">#REF!</definedName>
    <definedName name="LGSB5">#REF!</definedName>
    <definedName name="LGSB6" localSheetId="2">#REF!</definedName>
    <definedName name="LGSB6">#REF!</definedName>
    <definedName name="limcount" hidden="1">1</definedName>
    <definedName name="LINE1" localSheetId="2">#REF!</definedName>
    <definedName name="LINE1">#REF!</definedName>
    <definedName name="lk" localSheetId="2" hidden="1">{#N/A,#N/A,FALSE,"CCTV"}</definedName>
    <definedName name="lk" hidden="1">{#N/A,#N/A,FALSE,"CCTV"}</definedName>
    <definedName name="LL" localSheetId="2">#REF!</definedName>
    <definedName name="LL">#REF!</definedName>
    <definedName name="llllllllllllllllllll" localSheetId="2">#REF!</definedName>
    <definedName name="llllllllllllllllllll">#REF!</definedName>
    <definedName name="LMPAMT">[76]R2!$G$39:$G$86</definedName>
    <definedName name="LMPO1">[76]R2!$C$10</definedName>
    <definedName name="LMPRT">[76]R2!$F$39:$F$86</definedName>
    <definedName name="LMPSUM">[76]R2!$G$87</definedName>
    <definedName name="LMPTOT">[76]R2!$C$5</definedName>
    <definedName name="LMUR1" localSheetId="2">#REF!</definedName>
    <definedName name="LMUR1">#REF!</definedName>
    <definedName name="LMUR2" localSheetId="2">#REF!</definedName>
    <definedName name="LMUR2">#REF!</definedName>
    <definedName name="LMUR3" localSheetId="2">#REF!</definedName>
    <definedName name="LMUR3">#REF!</definedName>
    <definedName name="LMUR4" localSheetId="2">#REF!</definedName>
    <definedName name="LMUR4">#REF!</definedName>
    <definedName name="LMUR5" localSheetId="2">#REF!</definedName>
    <definedName name="LMUR5">#REF!</definedName>
    <definedName name="LMUR6" localSheetId="2">#REF!</definedName>
    <definedName name="LMUR6">#REF!</definedName>
    <definedName name="LOAD" localSheetId="2">#REF!</definedName>
    <definedName name="LOAD">#REF!</definedName>
    <definedName name="LOCO">'[4]Cost of O &amp; O'!$F$40</definedName>
    <definedName name="Lr" localSheetId="2">#REF!</definedName>
    <definedName name="Lr">#REF!</definedName>
    <definedName name="Lr___0" localSheetId="2">#REF!</definedName>
    <definedName name="Lr___0">#REF!</definedName>
    <definedName name="Lr___13" localSheetId="2">#REF!</definedName>
    <definedName name="Lr___13">#REF!</definedName>
    <definedName name="LRUB1" localSheetId="2">#REF!</definedName>
    <definedName name="LRUB1">#REF!</definedName>
    <definedName name="LRUB2" localSheetId="2">#REF!</definedName>
    <definedName name="LRUB2">#REF!</definedName>
    <definedName name="LRUB3" localSheetId="2">#REF!</definedName>
    <definedName name="LRUB3">#REF!</definedName>
    <definedName name="LRUB4" localSheetId="2">#REF!</definedName>
    <definedName name="LRUB4">#REF!</definedName>
    <definedName name="LRUB5" localSheetId="2">#REF!</definedName>
    <definedName name="LRUB5">#REF!</definedName>
    <definedName name="LRUB6" localSheetId="2">#REF!</definedName>
    <definedName name="LRUB6">#REF!</definedName>
    <definedName name="LSAND1" localSheetId="2">#REF!</definedName>
    <definedName name="LSAND1">#REF!</definedName>
    <definedName name="LSAND2" localSheetId="2">#REF!</definedName>
    <definedName name="LSAND2">#REF!</definedName>
    <definedName name="LSAND3" localSheetId="2">#REF!</definedName>
    <definedName name="LSAND3">#REF!</definedName>
    <definedName name="LSAND6" localSheetId="2">#REF!</definedName>
    <definedName name="LSAND6">#REF!</definedName>
    <definedName name="LSANDB1" localSheetId="2">#REF!</definedName>
    <definedName name="LSANDB1">#REF!</definedName>
    <definedName name="LSANDB2" localSheetId="2">#REF!</definedName>
    <definedName name="LSANDB2">#REF!</definedName>
    <definedName name="LSANDB3" localSheetId="2">#REF!</definedName>
    <definedName name="LSANDB3">#REF!</definedName>
    <definedName name="LSANDB4" localSheetId="2">#REF!</definedName>
    <definedName name="LSANDB4">#REF!</definedName>
    <definedName name="LSANDB5" localSheetId="2">#REF!</definedName>
    <definedName name="LSANDB5">#REF!</definedName>
    <definedName name="LSANDB6" localSheetId="2">#REF!</definedName>
    <definedName name="LSANDB6">#REF!</definedName>
    <definedName name="LSANDR1" localSheetId="2">#REF!</definedName>
    <definedName name="LSANDR1">#REF!</definedName>
    <definedName name="LSANDR2" localSheetId="2">#REF!</definedName>
    <definedName name="LSANDR2">#REF!</definedName>
    <definedName name="LSANDR3" localSheetId="2">#REF!</definedName>
    <definedName name="LSANDR3">#REF!</definedName>
    <definedName name="LSANDR4" localSheetId="2">#REF!</definedName>
    <definedName name="LSANDR4">#REF!</definedName>
    <definedName name="LSANDR5" localSheetId="2">#REF!</definedName>
    <definedName name="LSANDR5">#REF!</definedName>
    <definedName name="LSANDR6" localSheetId="2">#REF!</definedName>
    <definedName name="LSANDR6">#REF!</definedName>
    <definedName name="lt" localSheetId="2">'[106]Pier Design(with offset)'!#REF!</definedName>
    <definedName name="lt">'[106]Pier Design(with offset)'!#REF!</definedName>
    <definedName name="ltr" localSheetId="2">'[109]Pier Design(with offset)'!#REF!</definedName>
    <definedName name="ltr">'[109]Pier Design(with offset)'!#REF!</definedName>
    <definedName name="LUMEN" localSheetId="2">#REF!</definedName>
    <definedName name="LUMEN">#REF!</definedName>
    <definedName name="LUMEN___0" localSheetId="2">#REF!</definedName>
    <definedName name="LUMEN___0">#REF!</definedName>
    <definedName name="LUMEN___13" localSheetId="2">#REF!</definedName>
    <definedName name="LUMEN___13">#REF!</definedName>
    <definedName name="LUX" localSheetId="2">#REF!</definedName>
    <definedName name="LUX">#REF!</definedName>
    <definedName name="LUX___0" localSheetId="2">#REF!</definedName>
    <definedName name="LUX___0">#REF!</definedName>
    <definedName name="LUX___13" localSheetId="2">#REF!</definedName>
    <definedName name="LUX___13">#REF!</definedName>
    <definedName name="LV" localSheetId="2">#REF!</definedName>
    <definedName name="LV">#REF!</definedName>
    <definedName name="LWHの送信">[121]!LWHの送信</definedName>
    <definedName name="LWMM" localSheetId="2">#REF!</definedName>
    <definedName name="LWMM">#REF!</definedName>
    <definedName name="LWSALES" localSheetId="2">#REF!</definedName>
    <definedName name="LWSALES">#REF!</definedName>
    <definedName name="lx" localSheetId="2">#REF!</definedName>
    <definedName name="lx">#REF!</definedName>
    <definedName name="Lx___0" localSheetId="2">#REF!</definedName>
    <definedName name="Lx___0">#REF!</definedName>
    <definedName name="Lx___13" localSheetId="2">#REF!</definedName>
    <definedName name="Lx___13">#REF!</definedName>
    <definedName name="ly" localSheetId="2">#REF!</definedName>
    <definedName name="ly">#REF!</definedName>
    <definedName name="LYBin" localSheetId="2">#REF!</definedName>
    <definedName name="LYBin">#REF!</definedName>
    <definedName name="LYHolds" localSheetId="2">#REF!</definedName>
    <definedName name="LYHolds">#REF!</definedName>
    <definedName name="LYNet" localSheetId="2">#REF!</definedName>
    <definedName name="LYNet">#REF!</definedName>
    <definedName name="LYoos" localSheetId="2">#REF!</definedName>
    <definedName name="LYoos">#REF!</definedName>
    <definedName name="LYReselects" localSheetId="2">#REF!</definedName>
    <definedName name="LYReselects">#REF!</definedName>
    <definedName name="LYReturns" localSheetId="2">#REF!</definedName>
    <definedName name="LYReturns">#REF!</definedName>
    <definedName name="LYSales" localSheetId="2">#REF!</definedName>
    <definedName name="LYSales">#REF!</definedName>
    <definedName name="LYTotal" localSheetId="2">#REF!</definedName>
    <definedName name="LYTotal">#REF!</definedName>
    <definedName name="m" localSheetId="2">#REF!</definedName>
    <definedName name="m">#REF!</definedName>
    <definedName name="m___0" localSheetId="2">#REF!</definedName>
    <definedName name="m___0">#REF!</definedName>
    <definedName name="m___13" localSheetId="2">#REF!</definedName>
    <definedName name="m___13">#REF!</definedName>
    <definedName name="m1.5bgl" localSheetId="2">#REF!</definedName>
    <definedName name="m1.5bgl">#REF!</definedName>
    <definedName name="m10.98agl" localSheetId="2">#REF!</definedName>
    <definedName name="m10.98agl">#REF!</definedName>
    <definedName name="m10.98bgl" localSheetId="2">#REF!</definedName>
    <definedName name="m10.98bgl">#REF!</definedName>
    <definedName name="M10cement" localSheetId="2">#REF!</definedName>
    <definedName name="M10cement">#REF!</definedName>
    <definedName name="m14.64agl" localSheetId="2">#REF!</definedName>
    <definedName name="m14.64agl">#REF!</definedName>
    <definedName name="m14.64bgl" localSheetId="2">#REF!</definedName>
    <definedName name="m14.64bgl">#REF!</definedName>
    <definedName name="M15cement" localSheetId="2">#REF!</definedName>
    <definedName name="M15cement">#REF!</definedName>
    <definedName name="M15Grd" localSheetId="2">#REF!</definedName>
    <definedName name="M15Grd">#REF!</definedName>
    <definedName name="m18.3agl" localSheetId="2">#REF!</definedName>
    <definedName name="m18.3agl">#REF!</definedName>
    <definedName name="m18.3bgl" localSheetId="2">#REF!</definedName>
    <definedName name="m18.3bgl">#REF!</definedName>
    <definedName name="M20Grd" localSheetId="2">#REF!</definedName>
    <definedName name="M20Grd">#REF!</definedName>
    <definedName name="M20PCCcement" localSheetId="2">#REF!</definedName>
    <definedName name="M20PCCcement">#REF!</definedName>
    <definedName name="M20RCCcement" localSheetId="2">#REF!</definedName>
    <definedName name="M20RCCcement">#REF!</definedName>
    <definedName name="m21.96agl" localSheetId="2">#REF!</definedName>
    <definedName name="m21.96agl">#REF!</definedName>
    <definedName name="m21.96bgl" localSheetId="2">#REF!</definedName>
    <definedName name="m21.96bgl">#REF!</definedName>
    <definedName name="M25Grd" localSheetId="2">#REF!</definedName>
    <definedName name="M25Grd">#REF!</definedName>
    <definedName name="M25PCCcement" localSheetId="2">#REF!</definedName>
    <definedName name="M25PCCcement">#REF!</definedName>
    <definedName name="M25RCCcement" localSheetId="2">#REF!</definedName>
    <definedName name="M25RCCcement">#REF!</definedName>
    <definedName name="M30cement" localSheetId="2">#REF!</definedName>
    <definedName name="M30cement">#REF!</definedName>
    <definedName name="M30Grd" localSheetId="2">#REF!</definedName>
    <definedName name="M30Grd">#REF!</definedName>
    <definedName name="M35cement" localSheetId="2">#REF!</definedName>
    <definedName name="M35cement">#REF!</definedName>
    <definedName name="M35PILE" localSheetId="2">'[4]Mix Design'!#REF!</definedName>
    <definedName name="M35PILE">'[4]Mix Design'!#REF!</definedName>
    <definedName name="m4.5agl" localSheetId="2">#REF!</definedName>
    <definedName name="m4.5agl">#REF!</definedName>
    <definedName name="m4.5bgl" localSheetId="2">#REF!</definedName>
    <definedName name="m4.5bgl">#REF!</definedName>
    <definedName name="M40cement" localSheetId="2">#REF!</definedName>
    <definedName name="M40cement">#REF!</definedName>
    <definedName name="M50cement" localSheetId="2">#REF!</definedName>
    <definedName name="M50cement">#REF!</definedName>
    <definedName name="m7.32agl" localSheetId="2">#REF!</definedName>
    <definedName name="m7.32agl">#REF!</definedName>
    <definedName name="m7.32bgl" localSheetId="2">#REF!</definedName>
    <definedName name="m7.32bgl">#REF!</definedName>
    <definedName name="Ma" localSheetId="2">'[104]purpose&amp;input'!#REF!</definedName>
    <definedName name="Ma">'[104]purpose&amp;input'!#REF!</definedName>
    <definedName name="Ma_v" localSheetId="2">'[104]purpose&amp;input'!#REF!</definedName>
    <definedName name="Ma_v">'[104]purpose&amp;input'!#REF!</definedName>
    <definedName name="mac">75</definedName>
    <definedName name="machinery">[91]Analysis!$C$18</definedName>
    <definedName name="man" localSheetId="2">#REF!</definedName>
    <definedName name="man">#REF!</definedName>
    <definedName name="man___0" localSheetId="2">#REF!</definedName>
    <definedName name="man___0">#REF!</definedName>
    <definedName name="man___11" localSheetId="2">#REF!</definedName>
    <definedName name="man___11">#REF!</definedName>
    <definedName name="man___12" localSheetId="2">#REF!</definedName>
    <definedName name="man___12">#REF!</definedName>
    <definedName name="MAN_DAY">[49]PIPING!$L$6:$L$105</definedName>
    <definedName name="manday1" localSheetId="2">#REF!</definedName>
    <definedName name="manday1">#REF!</definedName>
    <definedName name="manday1___0" localSheetId="2">#REF!</definedName>
    <definedName name="manday1___0">#REF!</definedName>
    <definedName name="manday1___11" localSheetId="2">#REF!</definedName>
    <definedName name="manday1___11">#REF!</definedName>
    <definedName name="manday1___12" localSheetId="2">#REF!</definedName>
    <definedName name="manday1___12">#REF!</definedName>
    <definedName name="manpower_details" localSheetId="2">#REF!</definedName>
    <definedName name="manpower_details">#REF!</definedName>
    <definedName name="march_qty" localSheetId="2">#REF!</definedName>
    <definedName name="march_qty">#REF!</definedName>
    <definedName name="MARGINPLAN" localSheetId="2">#REF!</definedName>
    <definedName name="MARGINPLAN">#REF!</definedName>
    <definedName name="MARGINPROJ" localSheetId="2">#REF!</definedName>
    <definedName name="MARGINPROJ">#REF!</definedName>
    <definedName name="marjin" localSheetId="2">'[82]boq ht'!#REF!</definedName>
    <definedName name="marjin">'[82]boq ht'!#REF!</definedName>
    <definedName name="mason">'[22]Rates Basic'!$D$3</definedName>
    <definedName name="materials" localSheetId="2">#REF!</definedName>
    <definedName name="materials">#REF!</definedName>
    <definedName name="MATL">[49]PIPING!$AL$7:$AN$221</definedName>
    <definedName name="MATL_CLASS">[49]PIPING!$AC$6:$AC$105</definedName>
    <definedName name="MATL1">'[34]CODE-STR'!$A$3:$B$40</definedName>
    <definedName name="MaxSNo">[54]Data!$J$3</definedName>
    <definedName name="MAZ" localSheetId="2">#REF!</definedName>
    <definedName name="MAZ">#REF!</definedName>
    <definedName name="Mb" localSheetId="2">'[104]purpose&amp;input'!#REF!</definedName>
    <definedName name="Mb">'[104]purpose&amp;input'!#REF!</definedName>
    <definedName name="Mb_v" localSheetId="2">'[104]purpose&amp;input'!#REF!</definedName>
    <definedName name="Mb_v">'[104]purpose&amp;input'!#REF!</definedName>
    <definedName name="MBIT" localSheetId="2">#REF!</definedName>
    <definedName name="MBIT">#REF!</definedName>
    <definedName name="Mc" localSheetId="2">#REF!</definedName>
    <definedName name="Mc">#REF!</definedName>
    <definedName name="Mc_v" localSheetId="2">#REF!</definedName>
    <definedName name="Mc_v">#REF!</definedName>
    <definedName name="MCAR">'[4]Cost of O &amp; O'!$F$41</definedName>
    <definedName name="MCBDB" localSheetId="2">{#N/A,#N/A,FALSE,"mpph1";#N/A,#N/A,FALSE,"mpmseb";#N/A,#N/A,FALSE,"mpph2"}</definedName>
    <definedName name="MCBDB">{#N/A,#N/A,FALSE,"mpph1";#N/A,#N/A,FALSE,"mpmseb";#N/A,#N/A,FALSE,"mpph2"}</definedName>
    <definedName name="Mcbdo" localSheetId="2">#REF!</definedName>
    <definedName name="Mcbdo">#REF!</definedName>
    <definedName name="MCOOK" localSheetId="2">#REF!</definedName>
    <definedName name="MCOOK">#REF!</definedName>
    <definedName name="Mcwc" localSheetId="2">#REF!</definedName>
    <definedName name="Mcwc">#REF!</definedName>
    <definedName name="Mcws" localSheetId="2">#REF!</definedName>
    <definedName name="Mcws">#REF!</definedName>
    <definedName name="Md" localSheetId="2">#REF!</definedName>
    <definedName name="Md">#REF!</definedName>
    <definedName name="Md_v" localSheetId="2">#REF!</definedName>
    <definedName name="Md_v">#REF!</definedName>
    <definedName name="Me" localSheetId="2">#REF!</definedName>
    <definedName name="Me">#REF!</definedName>
    <definedName name="Me_v" localSheetId="2">#REF!</definedName>
    <definedName name="Me_v">#REF!</definedName>
    <definedName name="mech" localSheetId="2">#REF!</definedName>
    <definedName name="mech">#REF!</definedName>
    <definedName name="MET">[58]ANALYSIS!$C$9</definedName>
    <definedName name="METAL" localSheetId="2">#REF!</definedName>
    <definedName name="METAL">#REF!</definedName>
    <definedName name="Metal12mm">'[122]LOCAL RATES'!$H$28</definedName>
    <definedName name="Metal20mm">'[122]LOCAL RATES'!$H$27</definedName>
    <definedName name="Metal40mm">'[122]LOCAL RATES'!$H$26</definedName>
    <definedName name="Metal6mm">'[122]LOCAL RATES'!$H$29</definedName>
    <definedName name="MF" localSheetId="2">'[123]scour depth'!#REF!</definedName>
    <definedName name="MF">'[123]scour depth'!#REF!</definedName>
    <definedName name="MF___0" localSheetId="2">#REF!</definedName>
    <definedName name="MF___0">#REF!</definedName>
    <definedName name="MF___13" localSheetId="2">#REF!</definedName>
    <definedName name="MF___13">#REF!</definedName>
    <definedName name="Mf_v" localSheetId="2">#REF!</definedName>
    <definedName name="Mf_v">#REF!</definedName>
    <definedName name="mfg_process">[124]MFG_TAG!$A$1:$X$27</definedName>
    <definedName name="MFG_TAG">[125]Sheet1!$A$1:$X$27</definedName>
    <definedName name="Mg" localSheetId="2">#REF!</definedName>
    <definedName name="Mg">#REF!</definedName>
    <definedName name="Mg_v" localSheetId="2">#REF!</definedName>
    <definedName name="Mg_v">#REF!</definedName>
    <definedName name="Mh" localSheetId="2">#REF!</definedName>
    <definedName name="Mh">#REF!</definedName>
    <definedName name="Mh_v" localSheetId="2">#REF!</definedName>
    <definedName name="Mh_v">#REF!</definedName>
    <definedName name="Mhpc" localSheetId="2">'[104]purpose&amp;input'!#REF!:'[104]purpose&amp;input'!#REF!</definedName>
    <definedName name="Mhpc">'[104]purpose&amp;input'!#REF!:'[104]purpose&amp;input'!#REF!</definedName>
    <definedName name="Mhpipd" localSheetId="2">'[104]purpose&amp;input'!#REF!</definedName>
    <definedName name="Mhpipd">'[104]purpose&amp;input'!#REF!</definedName>
    <definedName name="Mhps" localSheetId="2">'[104]purpose&amp;input'!#REF!</definedName>
    <definedName name="Mhps">'[104]purpose&amp;input'!#REF!</definedName>
    <definedName name="MILD" localSheetId="2">#REF!</definedName>
    <definedName name="MILD">#REF!</definedName>
    <definedName name="MinSNo">[54]Data!$J$2</definedName>
    <definedName name="Mipc" localSheetId="2">'[104]purpose&amp;input'!#REF!:'[104]purpose&amp;input'!#REF!</definedName>
    <definedName name="Mipc">'[104]purpose&amp;input'!#REF!:'[104]purpose&amp;input'!#REF!</definedName>
    <definedName name="Mips" localSheetId="2">'[104]purpose&amp;input'!#REF!</definedName>
    <definedName name="Mips">'[104]purpose&amp;input'!#REF!</definedName>
    <definedName name="MISADN">[76]R2!$C$14</definedName>
    <definedName name="MIST" localSheetId="2">#REF!</definedName>
    <definedName name="MIST">#REF!</definedName>
    <definedName name="MIX" localSheetId="2">#REF!</definedName>
    <definedName name="MIX">#REF!</definedName>
    <definedName name="Mix_15">'[6]Mix Design'!$P$11</definedName>
    <definedName name="Mix_30">'[6]Mix Design'!$P$14</definedName>
    <definedName name="MIX10B" localSheetId="2">#REF!</definedName>
    <definedName name="MIX10B">#REF!</definedName>
    <definedName name="MIX10R" localSheetId="2">#REF!</definedName>
    <definedName name="MIX10R">#REF!</definedName>
    <definedName name="MIX15B" localSheetId="2">#REF!</definedName>
    <definedName name="MIX15B">#REF!</definedName>
    <definedName name="MIX15R" localSheetId="2">#REF!</definedName>
    <definedName name="MIX15R">#REF!</definedName>
    <definedName name="MIX20B" localSheetId="2">#REF!</definedName>
    <definedName name="MIX20B">#REF!</definedName>
    <definedName name="MIX20R" localSheetId="2">#REF!</definedName>
    <definedName name="MIX20R">#REF!</definedName>
    <definedName name="MIX25B" localSheetId="2">#REF!</definedName>
    <definedName name="MIX25B">#REF!</definedName>
    <definedName name="MIX25R" localSheetId="2">#REF!</definedName>
    <definedName name="MIX25R">#REF!</definedName>
    <definedName name="MIX30B" localSheetId="2">#REF!</definedName>
    <definedName name="MIX30B">#REF!</definedName>
    <definedName name="MIX30R" localSheetId="2">#REF!</definedName>
    <definedName name="MIX30R">#REF!</definedName>
    <definedName name="MIX35B" localSheetId="2">#REF!</definedName>
    <definedName name="MIX35B">#REF!</definedName>
    <definedName name="MIX35R" localSheetId="2">#REF!</definedName>
    <definedName name="MIX35R">#REF!</definedName>
    <definedName name="MIX40B" localSheetId="2">#REF!</definedName>
    <definedName name="MIX40B">#REF!</definedName>
    <definedName name="MIX45B" localSheetId="2">#REF!</definedName>
    <definedName name="MIX45B">#REF!</definedName>
    <definedName name="ml" localSheetId="2" hidden="1">{"'장비'!$A$3:$M$12"}</definedName>
    <definedName name="ml" hidden="1">{"'장비'!$A$3:$M$12"}</definedName>
    <definedName name="MLDPLT" localSheetId="2">#REF!</definedName>
    <definedName name="MLDPLT">#REF!</definedName>
    <definedName name="Mlpc" localSheetId="2">'[104]purpose&amp;input'!#REF!</definedName>
    <definedName name="Mlpc">'[104]purpose&amp;input'!#REF!</definedName>
    <definedName name="Mlpd" localSheetId="2">'[104]purpose&amp;input'!#REF!</definedName>
    <definedName name="Mlpd">'[104]purpose&amp;input'!#REF!</definedName>
    <definedName name="Mlps" localSheetId="2">'[104]purpose&amp;input'!#REF!</definedName>
    <definedName name="Mlps">'[104]purpose&amp;input'!#REF!</definedName>
    <definedName name="mm">'[22]Rates Basic'!$D$2</definedName>
    <definedName name="MMAZ" localSheetId="2">#REF!</definedName>
    <definedName name="MMAZ">#REF!</definedName>
    <definedName name="mn" localSheetId="2" hidden="1">{"'Sheet1'!$L$16"}</definedName>
    <definedName name="mn" hidden="1">{"'Sheet1'!$L$16"}</definedName>
    <definedName name="MONTH_CONDITION" localSheetId="2">#REF!</definedName>
    <definedName name="MONTH_CONDITION">#REF!</definedName>
    <definedName name="MONTH_DETAILS" localSheetId="2">#REF!</definedName>
    <definedName name="MONTH_DETAILS">#REF!</definedName>
    <definedName name="MP" localSheetId="2" hidden="1">{#N/A,#N/A,FALSE,"CCTV"}</definedName>
    <definedName name="MP" hidden="1">{#N/A,#N/A,FALSE,"CCTV"}</definedName>
    <definedName name="MPF" localSheetId="2">#REF!</definedName>
    <definedName name="MPF">#REF!</definedName>
    <definedName name="MPMOB" localSheetId="2">#REF!</definedName>
    <definedName name="MPMOB">#REF!</definedName>
    <definedName name="MRCRLPW" localSheetId="2">#REF!</definedName>
    <definedName name="MRCRLPW">#REF!</definedName>
    <definedName name="MS" localSheetId="2">#REF!</definedName>
    <definedName name="MS">#REF!</definedName>
    <definedName name="MS200202rev2" localSheetId="2">#REF!</definedName>
    <definedName name="MS200202rev2">#REF!</definedName>
    <definedName name="ms2002may1706" localSheetId="2">#REF!</definedName>
    <definedName name="ms2002may1706">#REF!</definedName>
    <definedName name="Msbdo" localSheetId="2">#REF!</definedName>
    <definedName name="Msbdo">#REF!</definedName>
    <definedName name="msjune1807" localSheetId="2">#REF!</definedName>
    <definedName name="msjune1807">#REF!</definedName>
    <definedName name="mu" localSheetId="2">#REF!</definedName>
    <definedName name="mu">#REF!</definedName>
    <definedName name="MUCK" localSheetId="2">#REF!</definedName>
    <definedName name="MUCK">#REF!</definedName>
    <definedName name="mui" localSheetId="2">#REF!</definedName>
    <definedName name="mui">#REF!</definedName>
    <definedName name="MUL">'[46]RA Civil'!$E$8</definedName>
    <definedName name="MUNION" localSheetId="2">#REF!</definedName>
    <definedName name="MUNION">#REF!</definedName>
    <definedName name="MUNON" localSheetId="2">#REF!</definedName>
    <definedName name="MUNON">#REF!</definedName>
    <definedName name="MUR" localSheetId="2">#REF!</definedName>
    <definedName name="MUR">#REF!</definedName>
    <definedName name="MUTP" localSheetId="2">#REF!</definedName>
    <definedName name="MUTP">#REF!</definedName>
    <definedName name="N" localSheetId="2">[14]PROCTOR!#REF!</definedName>
    <definedName name="N">[14]PROCTOR!#REF!</definedName>
    <definedName name="N___0" localSheetId="2">#REF!</definedName>
    <definedName name="N___0">#REF!</definedName>
    <definedName name="N___13" localSheetId="2">#REF!</definedName>
    <definedName name="N___13">#REF!</definedName>
    <definedName name="Name">[118]Index!$C$2</definedName>
    <definedName name="NEED" localSheetId="2">#REF!</definedName>
    <definedName name="NEED">#REF!</definedName>
    <definedName name="needle" localSheetId="2">#REF!</definedName>
    <definedName name="needle">#REF!</definedName>
    <definedName name="NET_TAX">[60]CABLERET!$D$6</definedName>
    <definedName name="new">[50]Original!$T$8</definedName>
    <definedName name="NEWNAME" localSheetId="2" hidden="1">{#N/A,#N/A,FALSE,"CCTV"}</definedName>
    <definedName name="NEWNAME" hidden="1">{#N/A,#N/A,FALSE,"CCTV"}</definedName>
    <definedName name="NIPP" localSheetId="2">#REF!</definedName>
    <definedName name="NIPP">#REF!</definedName>
    <definedName name="NN" localSheetId="2">#REF!</definedName>
    <definedName name="NN">#REF!</definedName>
    <definedName name="NN___0" localSheetId="2">#REF!</definedName>
    <definedName name="NN___0">#REF!</definedName>
    <definedName name="NN___13" localSheetId="2">#REF!</definedName>
    <definedName name="NN___13">#REF!</definedName>
    <definedName name="No" localSheetId="2">#REF!</definedName>
    <definedName name="No">#REF!</definedName>
    <definedName name="NO_JTS">[49]PIPING!$G$6:$G$105</definedName>
    <definedName name="NO_OF_MH" localSheetId="2">#REF!</definedName>
    <definedName name="NO_OF_MH">#REF!</definedName>
    <definedName name="NO_OF_REQ" localSheetId="2">#REF!</definedName>
    <definedName name="NO_OF_REQ">#REF!</definedName>
    <definedName name="num" localSheetId="2">#REF!</definedName>
    <definedName name="num">#REF!</definedName>
    <definedName name="Nx" localSheetId="2">#REF!</definedName>
    <definedName name="Nx">#REF!</definedName>
    <definedName name="Nx___0" localSheetId="2">#REF!</definedName>
    <definedName name="Nx___0">#REF!</definedName>
    <definedName name="Nx___13" localSheetId="2">#REF!</definedName>
    <definedName name="Nx___13">#REF!</definedName>
    <definedName name="Ny" localSheetId="2">#REF!</definedName>
    <definedName name="Ny">#REF!</definedName>
    <definedName name="Ny___0" localSheetId="2">#REF!</definedName>
    <definedName name="Ny___0">#REF!</definedName>
    <definedName name="Ny___13" localSheetId="2">#REF!</definedName>
    <definedName name="Ny___13">#REF!</definedName>
    <definedName name="o" localSheetId="2" hidden="1">{"'Sheet1'!$L$16"}</definedName>
    <definedName name="o" hidden="1">{"'Sheet1'!$L$16"}</definedName>
    <definedName name="O_2">[49]PIPING!$V$6:$V$105</definedName>
    <definedName name="O11FAC">[76]R2!$C$6</definedName>
    <definedName name="O11SUM">[76]R2!$C$7</definedName>
    <definedName name="O12SUM">[76]R2!$C$9</definedName>
    <definedName name="O1SPFAC" localSheetId="2">[76]R2!#REF!</definedName>
    <definedName name="O1SPFAC">[76]R2!#REF!</definedName>
    <definedName name="O1SPMGN">[76]R2!$C$12</definedName>
    <definedName name="O2FAC">[76]R2!$C$11</definedName>
    <definedName name="OBLACK" localSheetId="2">#REF!</definedName>
    <definedName name="OBLACK">#REF!</definedName>
    <definedName name="OCCRUSH" localSheetId="2">#REF!</definedName>
    <definedName name="OCCRUSH">#REF!</definedName>
    <definedName name="OCEXC" localSheetId="2">#REF!</definedName>
    <definedName name="OCEXC">#REF!</definedName>
    <definedName name="OCLOADA" localSheetId="2">#REF!</definedName>
    <definedName name="OCLOADA">#REF!</definedName>
    <definedName name="OCLOADS" localSheetId="2">#REF!</definedName>
    <definedName name="OCLOADS">#REF!</definedName>
    <definedName name="OCTIP1" localSheetId="2">#REF!</definedName>
    <definedName name="OCTIP1">#REF!</definedName>
    <definedName name="OCTIP5" localSheetId="2">#REF!</definedName>
    <definedName name="OCTIP5">#REF!</definedName>
    <definedName name="OCTRI">[60]CABLERET!$D$5</definedName>
    <definedName name="ODH" localSheetId="2" hidden="1">#REF!</definedName>
    <definedName name="ODH" hidden="1">#REF!</definedName>
    <definedName name="OH_PM" localSheetId="2">#REF!</definedName>
    <definedName name="OH_PM">#REF!</definedName>
    <definedName name="olct" localSheetId="2">'[109]Pier Design(with offset)'!#REF!</definedName>
    <definedName name="olct">'[109]Pier Design(with offset)'!#REF!</definedName>
    <definedName name="olt" localSheetId="2">'[106]Pier Design(with offset)'!#REF!</definedName>
    <definedName name="olt">'[106]Pier Design(with offset)'!#REF!</definedName>
    <definedName name="OMAS" localSheetId="2">#REF!</definedName>
    <definedName name="OMAS">#REF!</definedName>
    <definedName name="OPC">'[126]Rate Analysis '!$E$18</definedName>
    <definedName name="oper" localSheetId="2">#REF!</definedName>
    <definedName name="oper">#REF!</definedName>
    <definedName name="oper." localSheetId="2">#REF!</definedName>
    <definedName name="oper.">#REF!</definedName>
    <definedName name="opoi" localSheetId="2">#REF!</definedName>
    <definedName name="opoi">#REF!</definedName>
    <definedName name="ORBEND" localSheetId="2">#REF!</definedName>
    <definedName name="ORBEND">#REF!</definedName>
    <definedName name="ORDERING" localSheetId="2">#REF!</definedName>
    <definedName name="ORDERING">#REF!</definedName>
    <definedName name="OTRY" localSheetId="2">#REF!</definedName>
    <definedName name="OTRY">#REF!</definedName>
    <definedName name="OTRY1" localSheetId="2">#REF!</definedName>
    <definedName name="OTRY1">#REF!</definedName>
    <definedName name="overallspan1" localSheetId="2">[78]FACE!#REF!</definedName>
    <definedName name="overallspan1">[78]FACE!#REF!</definedName>
    <definedName name="overallspan13">'[127]SLAB DESIGN'!$E$41</definedName>
    <definedName name="OVERHEADS" localSheetId="2">#REF!</definedName>
    <definedName name="OVERHEADS">#REF!</definedName>
    <definedName name="OVRFAC">[76]R2!$C$16</definedName>
    <definedName name="Owner" localSheetId="2">#REF!</definedName>
    <definedName name="Owner">#REF!</definedName>
    <definedName name="p">[107]DETAILED!$J$6</definedName>
    <definedName name="p___0" localSheetId="2">#REF!</definedName>
    <definedName name="p___0">#REF!</definedName>
    <definedName name="p___13" localSheetId="2">#REF!</definedName>
    <definedName name="p___13">#REF!</definedName>
    <definedName name="P_AREA" localSheetId="2">#REF!</definedName>
    <definedName name="P_AREA">#REF!</definedName>
    <definedName name="p_shape" localSheetId="2">#REF!</definedName>
    <definedName name="p_shape">#REF!</definedName>
    <definedName name="p_sizes">[34]Tables!$H$10:$H$45</definedName>
    <definedName name="P_SYS" localSheetId="2">#REF!</definedName>
    <definedName name="P_SYS">#REF!</definedName>
    <definedName name="p_w_sizes">[34]Tables!$H$10:$J$45</definedName>
    <definedName name="p0" localSheetId="2">#REF!</definedName>
    <definedName name="p0">#REF!</definedName>
    <definedName name="p10.3" localSheetId="2">#REF!</definedName>
    <definedName name="p10.3">#REF!</definedName>
    <definedName name="p11.3" localSheetId="2">#REF!</definedName>
    <definedName name="p11.3">#REF!</definedName>
    <definedName name="p12.3" localSheetId="2">#REF!</definedName>
    <definedName name="p12.3">#REF!</definedName>
    <definedName name="p13.3" localSheetId="2">#REF!</definedName>
    <definedName name="p13.3">#REF!</definedName>
    <definedName name="p14.3" localSheetId="2">#REF!</definedName>
    <definedName name="p14.3">#REF!</definedName>
    <definedName name="p15.3" localSheetId="2">#REF!</definedName>
    <definedName name="p15.3">#REF!</definedName>
    <definedName name="p16.3" localSheetId="2">#REF!</definedName>
    <definedName name="p16.3">#REF!</definedName>
    <definedName name="p17.3" localSheetId="2">#REF!</definedName>
    <definedName name="p17.3">#REF!</definedName>
    <definedName name="p18.3" localSheetId="2">#REF!</definedName>
    <definedName name="p18.3">#REF!</definedName>
    <definedName name="p19.3" localSheetId="2">#REF!</definedName>
    <definedName name="p19.3">#REF!</definedName>
    <definedName name="p20.3" localSheetId="2">#REF!</definedName>
    <definedName name="p20.3">#REF!</definedName>
    <definedName name="p3.3" localSheetId="2">#REF!</definedName>
    <definedName name="p3.3">#REF!</definedName>
    <definedName name="p4.3" localSheetId="2">#REF!</definedName>
    <definedName name="p4.3">#REF!</definedName>
    <definedName name="p5.3" localSheetId="2">#REF!</definedName>
    <definedName name="p5.3">#REF!</definedName>
    <definedName name="p6.3" localSheetId="2">#REF!</definedName>
    <definedName name="p6.3">#REF!</definedName>
    <definedName name="p7.3" localSheetId="2">#REF!</definedName>
    <definedName name="p7.3">#REF!</definedName>
    <definedName name="p8.3" localSheetId="2">#REF!</definedName>
    <definedName name="p8.3">#REF!</definedName>
    <definedName name="p9.3" localSheetId="2">#REF!</definedName>
    <definedName name="p9.3">#REF!</definedName>
    <definedName name="pa" localSheetId="2">#REF!</definedName>
    <definedName name="pa">#REF!</definedName>
    <definedName name="pa___0" localSheetId="2">#REF!</definedName>
    <definedName name="pa___0">#REF!</definedName>
    <definedName name="pa___13" localSheetId="2">#REF!</definedName>
    <definedName name="pa___13">#REF!</definedName>
    <definedName name="PAGE5" localSheetId="2">#REF!</definedName>
    <definedName name="PAGE5">#REF!</definedName>
    <definedName name="PAGE6" localSheetId="2">#REF!</definedName>
    <definedName name="PAGE6">#REF!</definedName>
    <definedName name="PAGE7" localSheetId="2">#REF!</definedName>
    <definedName name="PAGE7">#REF!</definedName>
    <definedName name="PAINT" localSheetId="2">#REF!</definedName>
    <definedName name="PAINT">#REF!</definedName>
    <definedName name="PAINT_DATA">[49]PAINTING!$B$241:$N$264</definedName>
    <definedName name="Pane2" localSheetId="2">#REF!</definedName>
    <definedName name="Pane2">#REF!</definedName>
    <definedName name="Pane2___0" localSheetId="2">#REF!</definedName>
    <definedName name="Pane2___0">#REF!</definedName>
    <definedName name="Pane2___13" localSheetId="2">#REF!</definedName>
    <definedName name="Pane2___13">#REF!</definedName>
    <definedName name="pb" localSheetId="2">#REF!</definedName>
    <definedName name="pb">#REF!</definedName>
    <definedName name="pb___0" localSheetId="2">#REF!</definedName>
    <definedName name="pb___0">#REF!</definedName>
    <definedName name="pb___11" localSheetId="2">#REF!</definedName>
    <definedName name="pb___11">#REF!</definedName>
    <definedName name="pb___12" localSheetId="2">#REF!</definedName>
    <definedName name="pb___12">#REF!</definedName>
    <definedName name="pcc1481.5bgl" localSheetId="2">#REF!</definedName>
    <definedName name="pcc1481.5bgl">#REF!</definedName>
    <definedName name="pcc1484.5bgl" localSheetId="2">#REF!</definedName>
    <definedName name="pcc1484.5bgl">#REF!</definedName>
    <definedName name="PCCM15" localSheetId="2">#REF!</definedName>
    <definedName name="PCCM15">#REF!</definedName>
    <definedName name="pccp" localSheetId="2">#REF!</definedName>
    <definedName name="pccp">#REF!</definedName>
    <definedName name="pccproj" localSheetId="2">#REF!</definedName>
    <definedName name="pccproj">#REF!</definedName>
    <definedName name="pcct" localSheetId="2">#REF!</definedName>
    <definedName name="pcct">#REF!</definedName>
    <definedName name="pccthk" localSheetId="2">#REF!</definedName>
    <definedName name="pccthk">#REF!</definedName>
    <definedName name="Pclass" localSheetId="2">#REF!</definedName>
    <definedName name="Pclass">#REF!</definedName>
    <definedName name="pcount" localSheetId="2">#REF!</definedName>
    <definedName name="pcount">#REF!</definedName>
    <definedName name="pdata1" localSheetId="2">#REF!</definedName>
    <definedName name="pdata1">#REF!</definedName>
    <definedName name="PDP" localSheetId="2">#REF!</definedName>
    <definedName name="PDP">#REF!</definedName>
    <definedName name="ped_no" localSheetId="2">#REF!</definedName>
    <definedName name="ped_no">#REF!</definedName>
    <definedName name="PER" localSheetId="2">#REF!</definedName>
    <definedName name="PER">#REF!</definedName>
    <definedName name="PERC">'[4]Cost of O &amp; O'!$F$29</definedName>
    <definedName name="pH" localSheetId="2">#REF!</definedName>
    <definedName name="pH">#REF!</definedName>
    <definedName name="pH___0" localSheetId="2">#REF!</definedName>
    <definedName name="pH___0">#REF!</definedName>
    <definedName name="pH___13" localSheetId="2">#REF!</definedName>
    <definedName name="pH___13">#REF!</definedName>
    <definedName name="phi" localSheetId="2">#REF!</definedName>
    <definedName name="phi">#REF!</definedName>
    <definedName name="Pi" localSheetId="2">#REF!</definedName>
    <definedName name="Pi">#REF!</definedName>
    <definedName name="PierDataOld" localSheetId="2">#REF!</definedName>
    <definedName name="PierDataOld">#REF!</definedName>
    <definedName name="pile_no" localSheetId="2">#REF!</definedName>
    <definedName name="pile_no">#REF!</definedName>
    <definedName name="PILEFORCE" localSheetId="2">#REF!</definedName>
    <definedName name="PILEFORCE">#REF!</definedName>
    <definedName name="PIN" localSheetId="2">#REF!</definedName>
    <definedName name="PIN">#REF!</definedName>
    <definedName name="PIPE" localSheetId="2">#REF!</definedName>
    <definedName name="PIPE">#REF!</definedName>
    <definedName name="PIPE_CONNECTION_MATERIALS" localSheetId="2">#REF!</definedName>
    <definedName name="PIPE_CONNECTION_MATERIALS">#REF!</definedName>
    <definedName name="pipeclamp">[75]pipe!$A$3:$A$33</definedName>
    <definedName name="Pipeline_diagram" localSheetId="2">#REF!</definedName>
    <definedName name="Pipeline_diagram">#REF!</definedName>
    <definedName name="Piping2222" localSheetId="2">OR(ISBLANK(#REF!),ISBLANK(#REF!))</definedName>
    <definedName name="Piping2222">OR(ISBLANK(#REF!),ISBLANK(#REF!))</definedName>
    <definedName name="PJACK" localSheetId="2">#REF!</definedName>
    <definedName name="PJACK">#REF!</definedName>
    <definedName name="PLAST" localSheetId="2">#REF!</definedName>
    <definedName name="PLAST">#REF!</definedName>
    <definedName name="PLUG" localSheetId="2">#REF!</definedName>
    <definedName name="PLUG">#REF!</definedName>
    <definedName name="pm_size">[34]Tables!$AE$8:$AE$43</definedName>
    <definedName name="pm_w_size">[34]Tables!$AA$8:$AF$43</definedName>
    <definedName name="po" localSheetId="2" hidden="1">{#N/A,#N/A,FALSE,"CCTV"}</definedName>
    <definedName name="po" hidden="1">{#N/A,#N/A,FALSE,"CCTV"}</definedName>
    <definedName name="POC" localSheetId="2">#REF!</definedName>
    <definedName name="POC">#REF!</definedName>
    <definedName name="pound" localSheetId="2">#REF!</definedName>
    <definedName name="pound">#REF!</definedName>
    <definedName name="pp" localSheetId="2" hidden="1">{#N/A,#N/A,FALSE,"CCTV"}</definedName>
    <definedName name="pp" hidden="1">{#N/A,#N/A,FALSE,"CCTV"}</definedName>
    <definedName name="ppg" localSheetId="2">#REF!</definedName>
    <definedName name="ppg">#REF!</definedName>
    <definedName name="PPI" localSheetId="2">#REF!</definedName>
    <definedName name="PPI">#REF!</definedName>
    <definedName name="PPJ" localSheetId="2">#REF!</definedName>
    <definedName name="PPJ">#REF!</definedName>
    <definedName name="ppp" localSheetId="2">#REF!</definedName>
    <definedName name="ppp">#REF!</definedName>
    <definedName name="pratap" localSheetId="2" hidden="1">{"'Sheet1'!$A$4386:$N$4591"}</definedName>
    <definedName name="pratap" hidden="1">{"'Sheet1'!$A$4386:$N$4591"}</definedName>
    <definedName name="PRDump" localSheetId="2">#REF!</definedName>
    <definedName name="PRDump">#REF!</definedName>
    <definedName name="PRESTRESSED" localSheetId="2">#REF!</definedName>
    <definedName name="PRESTRESSED">#REF!</definedName>
    <definedName name="Price">'[128]RATE-ANAY.'!$A$152:$H$756</definedName>
    <definedName name="PriceCode" localSheetId="2">#REF!</definedName>
    <definedName name="PriceCode">#REF!</definedName>
    <definedName name="_xlnm.Print_Area" localSheetId="2">#REF!</definedName>
    <definedName name="_xlnm.Print_Area" localSheetId="14">'Atarasand -AGS  '!$C$2:$U$442</definedName>
    <definedName name="_xlnm.Print_Area" localSheetId="13">'Atarasand -AK E'!$C$1:$V$448</definedName>
    <definedName name="_xlnm.Print_Area" localSheetId="15">'Atarasand -Kyathi'!$C$2:$S$151</definedName>
    <definedName name="_xlnm.Print_Area" localSheetId="12">'Atarasand -PR E '!$C$5:$U$1042</definedName>
    <definedName name="_xlnm.Print_Area" localSheetId="24">barasarai!$A$1:$R$221</definedName>
    <definedName name="_xlnm.Print_Area" localSheetId="16">GEHRAULI!$C$2:$U$445</definedName>
    <definedName name="_xlnm.Print_Area" localSheetId="11">Hardoi!$C$2:$R$1053</definedName>
    <definedName name="_xlnm.Print_Area" localSheetId="25">'LAULI POKHATAKHAM'!$C$8:$K$141</definedName>
    <definedName name="_xlnm.Print_Area" localSheetId="28">MALAAK!$B$107:$M$229</definedName>
    <definedName name="_xlnm.Print_Area" localSheetId="22">PADAMPUR!$A$5:$N$118</definedName>
    <definedName name="_xlnm.Print_Area" localSheetId="21">purebhika!$A$6:$O$331</definedName>
    <definedName name="_xlnm.Print_Area" localSheetId="10">Sakra!$C$2:$T$1054</definedName>
    <definedName name="_xlnm.Print_Area" localSheetId="0">Summary!$A$18:$J$26</definedName>
    <definedName name="_xlnm.Print_Area" localSheetId="23">'SURYAGARH JAGANNATH'!$A$1:$Q$100</definedName>
    <definedName name="_xlnm.Print_Area">#REF!</definedName>
    <definedName name="Print_Area_MI" localSheetId="2">#REF!</definedName>
    <definedName name="Print_Area_MI">#REF!</definedName>
    <definedName name="PRINT_AREA_MI___0" localSheetId="2">#REF!</definedName>
    <definedName name="PRINT_AREA_MI___0">#REF!</definedName>
    <definedName name="print_title">[129]Cul_detail!$A$2:$IV$5</definedName>
    <definedName name="_xlnm.Print_Titles" localSheetId="14">'Atarasand -AGS  '!$7:$8</definedName>
    <definedName name="_xlnm.Print_Titles" localSheetId="13">'Atarasand -AK E'!$7:$8</definedName>
    <definedName name="_xlnm.Print_Titles" localSheetId="15">'Atarasand -Kyathi'!$7:$8</definedName>
    <definedName name="_xlnm.Print_Titles" localSheetId="12">'Atarasand -PR E '!$7:$8</definedName>
    <definedName name="_xlnm.Print_Titles" localSheetId="16">GEHRAULI!$7:$8</definedName>
    <definedName name="_xlnm.Print_Titles" localSheetId="11">Hardoi!$7:$8</definedName>
    <definedName name="_xlnm.Print_Titles" localSheetId="10">Sakra!$7:$8</definedName>
    <definedName name="_xlnm.Print_Titles">#N/A</definedName>
    <definedName name="PRINT_TITLES_MI" localSheetId="2">#REF!</definedName>
    <definedName name="PRINT_TITLES_MI">#REF!</definedName>
    <definedName name="PRN" localSheetId="2">#REF!</definedName>
    <definedName name="PRN">#REF!</definedName>
    <definedName name="proj" localSheetId="2">#REF!</definedName>
    <definedName name="proj">#REF!</definedName>
    <definedName name="proj_id">'[130]Project Management Main'!$D$9</definedName>
    <definedName name="proj_mgr">'[130]Project Management Main'!$D$12</definedName>
    <definedName name="proj_nm">'[130]Project Management Main'!$D$10</definedName>
    <definedName name="project" localSheetId="2">#REF!</definedName>
    <definedName name="project">#REF!</definedName>
    <definedName name="Project_Name">'[81]GM 000'!$I$2</definedName>
    <definedName name="projecttitle" localSheetId="2">'[131]CABLE BULK'!#REF!</definedName>
    <definedName name="projecttitle">'[131]CABLE BULK'!#REF!</definedName>
    <definedName name="PROLL" localSheetId="2">#REF!</definedName>
    <definedName name="PROLL">#REF!</definedName>
    <definedName name="proom" localSheetId="2">#REF!</definedName>
    <definedName name="proom">#REF!</definedName>
    <definedName name="proom5x4" localSheetId="2">#REF!</definedName>
    <definedName name="proom5x4">#REF!</definedName>
    <definedName name="PS" localSheetId="2">#REF!</definedName>
    <definedName name="PS">#REF!</definedName>
    <definedName name="PS___0" localSheetId="2">#REF!</definedName>
    <definedName name="PS___0">#REF!</definedName>
    <definedName name="PS___13" localSheetId="2">#REF!</definedName>
    <definedName name="PS___13">#REF!</definedName>
    <definedName name="PUMP">'[4]Cost of O &amp; O'!$F$27</definedName>
    <definedName name="Q" localSheetId="2">'[132]FORM-W3'!#REF!</definedName>
    <definedName name="Q">'[132]FORM-W3'!#REF!</definedName>
    <definedName name="Qc" localSheetId="2">#REF!</definedName>
    <definedName name="Qc">#REF!</definedName>
    <definedName name="Qc___0" localSheetId="2">#REF!</definedName>
    <definedName name="Qc___0">#REF!</definedName>
    <definedName name="Qc___13" localSheetId="2">#REF!</definedName>
    <definedName name="Qc___13">#REF!</definedName>
    <definedName name="Qf" localSheetId="2">#REF!</definedName>
    <definedName name="Qf">#REF!</definedName>
    <definedName name="Qf___0" localSheetId="2">#REF!</definedName>
    <definedName name="Qf___0">#REF!</definedName>
    <definedName name="Qf___13" localSheetId="2">#REF!</definedName>
    <definedName name="Qf___13">#REF!</definedName>
    <definedName name="Qi" localSheetId="2">#REF!</definedName>
    <definedName name="Qi">#REF!</definedName>
    <definedName name="Qi___0" localSheetId="2">#REF!</definedName>
    <definedName name="Qi___0">#REF!</definedName>
    <definedName name="Qi___13" localSheetId="2">#REF!</definedName>
    <definedName name="Qi___13">#REF!</definedName>
    <definedName name="Ql" localSheetId="2">#REF!</definedName>
    <definedName name="Ql">#REF!</definedName>
    <definedName name="Ql___0" localSheetId="2">#REF!</definedName>
    <definedName name="Ql___0">#REF!</definedName>
    <definedName name="Ql___13" localSheetId="2">#REF!</definedName>
    <definedName name="Ql___13">#REF!</definedName>
    <definedName name="QQ" localSheetId="2" hidden="1">{"form-D1",#N/A,FALSE,"FORM-D1";"form-D1_amt",#N/A,FALSE,"FORM-D1"}</definedName>
    <definedName name="QQ" hidden="1">{"form-D1",#N/A,FALSE,"FORM-D1";"form-D1_amt",#N/A,FALSE,"FORM-D1"}</definedName>
    <definedName name="qqq">#N/A</definedName>
    <definedName name="QQQQ" localSheetId="2" hidden="1">{"form-D1",#N/A,FALSE,"FORM-D1";"form-D1_amt",#N/A,FALSE,"FORM-D1"}</definedName>
    <definedName name="QQQQ" hidden="1">{"form-D1",#N/A,FALSE,"FORM-D1";"form-D1_amt",#N/A,FALSE,"FORM-D1"}</definedName>
    <definedName name="Qspan" localSheetId="2">#REF!</definedName>
    <definedName name="Qspan">#REF!</definedName>
    <definedName name="QTY">[76]R2!$D$39:$D$86</definedName>
    <definedName name="Qty_as_on_apr" localSheetId="2">#REF!</definedName>
    <definedName name="Qty_as_on_apr">#REF!</definedName>
    <definedName name="Qv" localSheetId="2">#REF!</definedName>
    <definedName name="Qv">#REF!</definedName>
    <definedName name="qw" localSheetId="2">#REF!</definedName>
    <definedName name="qw">#REF!</definedName>
    <definedName name="R_" localSheetId="2">#REF!</definedName>
    <definedName name="R_">#REF!</definedName>
    <definedName name="r_date" localSheetId="2">'[90]ETC Plant Cost'!#REF!</definedName>
    <definedName name="r_date">'[90]ETC Plant Cost'!#REF!</definedName>
    <definedName name="r0" localSheetId="2">#REF!</definedName>
    <definedName name="r0">#REF!</definedName>
    <definedName name="r10.3" localSheetId="2">#REF!</definedName>
    <definedName name="r10.3">#REF!</definedName>
    <definedName name="r11.3" localSheetId="2">#REF!</definedName>
    <definedName name="r11.3">#REF!</definedName>
    <definedName name="r12.3" localSheetId="2">#REF!</definedName>
    <definedName name="r12.3">#REF!</definedName>
    <definedName name="r13.3" localSheetId="2">#REF!</definedName>
    <definedName name="r13.3">#REF!</definedName>
    <definedName name="r14.3" localSheetId="2">#REF!</definedName>
    <definedName name="r14.3">#REF!</definedName>
    <definedName name="r15.3" localSheetId="2">#REF!</definedName>
    <definedName name="r15.3">#REF!</definedName>
    <definedName name="r16.3" localSheetId="2">#REF!</definedName>
    <definedName name="r16.3">#REF!</definedName>
    <definedName name="r17.3" localSheetId="2">#REF!</definedName>
    <definedName name="r17.3">#REF!</definedName>
    <definedName name="r18.3" localSheetId="2">#REF!</definedName>
    <definedName name="r18.3">#REF!</definedName>
    <definedName name="r19.3" localSheetId="2">#REF!</definedName>
    <definedName name="r19.3">#REF!</definedName>
    <definedName name="r20.3" localSheetId="2">#REF!</definedName>
    <definedName name="r20.3">#REF!</definedName>
    <definedName name="r3.3" localSheetId="2">#REF!</definedName>
    <definedName name="r3.3">#REF!</definedName>
    <definedName name="r4.3" localSheetId="2">#REF!</definedName>
    <definedName name="r4.3">#REF!</definedName>
    <definedName name="r5.3" localSheetId="2">#REF!</definedName>
    <definedName name="r5.3">#REF!</definedName>
    <definedName name="r6.3" localSheetId="2">#REF!</definedName>
    <definedName name="r6.3">#REF!</definedName>
    <definedName name="r7.3" localSheetId="2">#REF!</definedName>
    <definedName name="r7.3">#REF!</definedName>
    <definedName name="r8.3" localSheetId="2">#REF!</definedName>
    <definedName name="r8.3">#REF!</definedName>
    <definedName name="r9.3" localSheetId="2">#REF!</definedName>
    <definedName name="r9.3">#REF!</definedName>
    <definedName name="raaa" localSheetId="2" hidden="1">{"'Sheet1'!$A$4386:$N$4591"}</definedName>
    <definedName name="raaa" hidden="1">{"'Sheet1'!$A$4386:$N$4591"}</definedName>
    <definedName name="RaftD" localSheetId="2">#REF!</definedName>
    <definedName name="RaftD">#REF!</definedName>
    <definedName name="RaftSlbThk" localSheetId="2">#REF!</definedName>
    <definedName name="RaftSlbThk">#REF!</definedName>
    <definedName name="RATE">'[133]Rate Ana'!$A$6:$D$392</definedName>
    <definedName name="rate0">[134]SUMMARY!$A$3:$E$1159</definedName>
    <definedName name="rating150" localSheetId="2">#REF!</definedName>
    <definedName name="rating150">#REF!</definedName>
    <definedName name="rating300" localSheetId="2">#REF!</definedName>
    <definedName name="rating300">#REF!</definedName>
    <definedName name="rating600" localSheetId="2">#REF!</definedName>
    <definedName name="rating600">#REF!</definedName>
    <definedName name="rating800" localSheetId="2">#REF!</definedName>
    <definedName name="rating800">#REF!</definedName>
    <definedName name="RATING계산">#N/A</definedName>
    <definedName name="RawAgencyPrice" localSheetId="2">#REF!</definedName>
    <definedName name="RawAgencyPrice">#REF!</definedName>
    <definedName name="RBData" localSheetId="2">#REF!</definedName>
    <definedName name="RBData">#REF!</definedName>
    <definedName name="RCCM35" localSheetId="2">#REF!</definedName>
    <definedName name="RCCM35">#REF!</definedName>
    <definedName name="RCCpipe300" localSheetId="2">'[135]LOCAL RATES'!#REF!</definedName>
    <definedName name="RCCpipe300">'[135]LOCAL RATES'!#REF!</definedName>
    <definedName name="RCCpipe600" localSheetId="2">'[135]LOCAL RATES'!#REF!</definedName>
    <definedName name="RCCpipe600">'[135]LOCAL RATES'!#REF!</definedName>
    <definedName name="rdc" localSheetId="2">#REF!</definedName>
    <definedName name="rdc">#REF!</definedName>
    <definedName name="Re" localSheetId="2">#REF!</definedName>
    <definedName name="Re">#REF!</definedName>
    <definedName name="Re___0" localSheetId="2">#REF!</definedName>
    <definedName name="Re___0">#REF!</definedName>
    <definedName name="Re___13" localSheetId="2">#REF!</definedName>
    <definedName name="Re___13">#REF!</definedName>
    <definedName name="re_bar" localSheetId="2">#REF!</definedName>
    <definedName name="re_bar">#REF!</definedName>
    <definedName name="RE_SIZE" localSheetId="2">#REF!</definedName>
    <definedName name="RE_SIZE">#REF!</definedName>
    <definedName name="REC6RD" localSheetId="2">#REF!</definedName>
    <definedName name="REC6RD">#REF!</definedName>
    <definedName name="RECORD" localSheetId="2">#REF!</definedName>
    <definedName name="RECORD">#REF!</definedName>
    <definedName name="_xlnm.Recorder" localSheetId="2">#REF!</definedName>
    <definedName name="_xlnm.Recorder">#REF!</definedName>
    <definedName name="RED" localSheetId="2">#REF!</definedName>
    <definedName name="RED">#REF!</definedName>
    <definedName name="REDDY" localSheetId="2">#REF!</definedName>
    <definedName name="REDDY">#REF!</definedName>
    <definedName name="refill" localSheetId="2">#REF!</definedName>
    <definedName name="refill">#REF!</definedName>
    <definedName name="rel" localSheetId="2">#REF!</definedName>
    <definedName name="rel">#REF!</definedName>
    <definedName name="RentSubsidy_B" localSheetId="2">'[67]SITE OVERHEADS'!#REF!</definedName>
    <definedName name="RentSubsidy_B">'[67]SITE OVERHEADS'!#REF!</definedName>
    <definedName name="Reselects" localSheetId="2">#REF!</definedName>
    <definedName name="Reselects">#REF!</definedName>
    <definedName name="Rev" localSheetId="2">#REF!</definedName>
    <definedName name="Rev">#REF!</definedName>
    <definedName name="Revision" localSheetId="2">#REF!</definedName>
    <definedName name="Revision">#REF!</definedName>
    <definedName name="RF" localSheetId="2" hidden="1">{#N/A,#N/A,FALSE,"CCTV"}</definedName>
    <definedName name="RF" hidden="1">{#N/A,#N/A,FALSE,"CCTV"}</definedName>
    <definedName name="ric" localSheetId="2">#REF!</definedName>
    <definedName name="ric">#REF!</definedName>
    <definedName name="rid" localSheetId="2" hidden="1">{"'Sheet1'!$L$16"}</definedName>
    <definedName name="rid" hidden="1">{"'Sheet1'!$L$16"}</definedName>
    <definedName name="rig" localSheetId="2">#REF!</definedName>
    <definedName name="rig">#REF!</definedName>
    <definedName name="RIP" localSheetId="2">#REF!</definedName>
    <definedName name="RIP">#REF!</definedName>
    <definedName name="RIVER" localSheetId="2">#REF!</definedName>
    <definedName name="RIVER">#REF!</definedName>
    <definedName name="Rl" localSheetId="2">#REF!</definedName>
    <definedName name="Rl">#REF!</definedName>
    <definedName name="Rl___0" localSheetId="2">#REF!</definedName>
    <definedName name="Rl___0">#REF!</definedName>
    <definedName name="Rl___13" localSheetId="2">#REF!</definedName>
    <definedName name="Rl___13">#REF!</definedName>
    <definedName name="RMARK" localSheetId="2">#REF!</definedName>
    <definedName name="RMARK">#REF!</definedName>
    <definedName name="RNG1500S">'[34]Valve Cl'!$A$381:$W$405</definedName>
    <definedName name="RNG150S">'[34]Valve Cl'!$A$238:$W$262</definedName>
    <definedName name="RNG2500S">'[34]Valve Cl'!$A$409:$W$433</definedName>
    <definedName name="RNG300S">'[34]Valve Cl'!$A$266:$W$290</definedName>
    <definedName name="RNG400S">'[34]Valve Cl'!$A$294:$W$318</definedName>
    <definedName name="RNG4500S">'[34]Valve Cl'!$A$438:$W$462</definedName>
    <definedName name="RNG600S">'[34]Valve Cl'!$A$323:$W$347</definedName>
    <definedName name="RNG900S">'[34]Valve Cl'!$A$352:$W$376</definedName>
    <definedName name="robot" localSheetId="2">#REF!</definedName>
    <definedName name="robot">#REF!</definedName>
    <definedName name="ROCE" localSheetId="2">#REF!</definedName>
    <definedName name="ROCE">#REF!</definedName>
    <definedName name="ROCK" localSheetId="2">#REF!</definedName>
    <definedName name="ROCK">#REF!</definedName>
    <definedName name="rockk" localSheetId="2">[94]Analysis!#REF!</definedName>
    <definedName name="rockk">[94]Analysis!#REF!</definedName>
    <definedName name="RokSpl" localSheetId="2">#REF!</definedName>
    <definedName name="RokSpl">#REF!</definedName>
    <definedName name="ROLL" localSheetId="2">#REF!</definedName>
    <definedName name="ROLL">#REF!</definedName>
    <definedName name="Rooms" localSheetId="2">#REF!</definedName>
    <definedName name="Rooms">#REF!</definedName>
    <definedName name="rosid" localSheetId="2">#REF!</definedName>
    <definedName name="rosid">#REF!</definedName>
    <definedName name="ROTA" localSheetId="2">#REF!</definedName>
    <definedName name="ROTA">#REF!</definedName>
    <definedName name="ROTARY">'[4]Cost of O &amp; O'!$F$28</definedName>
    <definedName name="rout_t" localSheetId="2">#REF!</definedName>
    <definedName name="rout_t">#REF!</definedName>
    <definedName name="row">'[34]Valve Cl'!$AC$8:$AC$32</definedName>
    <definedName name="ROW_STRESS">'[34]CODE-STR'!$Z$3:$Z$21</definedName>
    <definedName name="RRstones" localSheetId="2">#REF!</definedName>
    <definedName name="RRstones">#REF!</definedName>
    <definedName name="Rs" localSheetId="2">#REF!</definedName>
    <definedName name="Rs">#REF!</definedName>
    <definedName name="Rs___0" localSheetId="2">#REF!</definedName>
    <definedName name="Rs___0">#REF!</definedName>
    <definedName name="Rs___13" localSheetId="2">#REF!</definedName>
    <definedName name="Rs___13">#REF!</definedName>
    <definedName name="RSAND" localSheetId="2">#REF!</definedName>
    <definedName name="RSAND">#REF!</definedName>
    <definedName name="Rse" localSheetId="2">#REF!</definedName>
    <definedName name="Rse">#REF!</definedName>
    <definedName name="Rse___0" localSheetId="2">#REF!</definedName>
    <definedName name="Rse___0">#REF!</definedName>
    <definedName name="Rse___13" localSheetId="2">#REF!</definedName>
    <definedName name="Rse___13">#REF!</definedName>
    <definedName name="RTR" localSheetId="2">#REF!</definedName>
    <definedName name="RTR">#REF!</definedName>
    <definedName name="RUB" localSheetId="2">#REF!</definedName>
    <definedName name="RUB">#REF!</definedName>
    <definedName name="RUBBLE" localSheetId="2">#REF!</definedName>
    <definedName name="RUBBLE">#REF!</definedName>
    <definedName name="RUBLE" localSheetId="2">#REF!</definedName>
    <definedName name="RUBLE">#REF!</definedName>
    <definedName name="RY" localSheetId="2">#REF!</definedName>
    <definedName name="RY">#REF!</definedName>
    <definedName name="S" localSheetId="2">#REF!</definedName>
    <definedName name="S">#REF!</definedName>
    <definedName name="s0" localSheetId="2">#REF!</definedName>
    <definedName name="s0">#REF!</definedName>
    <definedName name="s10.3" localSheetId="2">#REF!</definedName>
    <definedName name="s10.3">#REF!</definedName>
    <definedName name="s11.3" localSheetId="2">#REF!</definedName>
    <definedName name="s11.3">#REF!</definedName>
    <definedName name="s12.3" localSheetId="2">#REF!</definedName>
    <definedName name="s12.3">#REF!</definedName>
    <definedName name="S12T13" localSheetId="2">#REF!</definedName>
    <definedName name="S12T13">#REF!</definedName>
    <definedName name="s13.3" localSheetId="2">#REF!</definedName>
    <definedName name="s13.3">#REF!</definedName>
    <definedName name="s14.3" localSheetId="2">#REF!</definedName>
    <definedName name="s14.3">#REF!</definedName>
    <definedName name="s15.3" localSheetId="2">#REF!</definedName>
    <definedName name="s15.3">#REF!</definedName>
    <definedName name="s16.3" localSheetId="2">#REF!</definedName>
    <definedName name="s16.3">#REF!</definedName>
    <definedName name="s17.3" localSheetId="2">#REF!</definedName>
    <definedName name="s17.3">#REF!</definedName>
    <definedName name="s18.3" localSheetId="2">#REF!</definedName>
    <definedName name="s18.3">#REF!</definedName>
    <definedName name="s19.3" localSheetId="2">#REF!</definedName>
    <definedName name="s19.3">#REF!</definedName>
    <definedName name="S19T13" localSheetId="2">#REF!</definedName>
    <definedName name="S19T13">#REF!</definedName>
    <definedName name="s20.3" localSheetId="2">#REF!</definedName>
    <definedName name="s20.3">#REF!</definedName>
    <definedName name="s3.3" localSheetId="2">#REF!</definedName>
    <definedName name="s3.3">#REF!</definedName>
    <definedName name="s4.3" localSheetId="2">#REF!</definedName>
    <definedName name="s4.3">#REF!</definedName>
    <definedName name="s5.3" localSheetId="2">#REF!</definedName>
    <definedName name="s5.3">#REF!</definedName>
    <definedName name="s6.3" localSheetId="2">#REF!</definedName>
    <definedName name="s6.3">#REF!</definedName>
    <definedName name="s7.3" localSheetId="2">#REF!</definedName>
    <definedName name="s7.3">#REF!</definedName>
    <definedName name="s8.3" localSheetId="2">#REF!</definedName>
    <definedName name="s8.3">#REF!</definedName>
    <definedName name="s9.3" localSheetId="2">#REF!</definedName>
    <definedName name="s9.3">#REF!</definedName>
    <definedName name="sa">[136]dummy!$A$2:$I$48</definedName>
    <definedName name="saf" localSheetId="2">[37]예가표!#REF!</definedName>
    <definedName name="saf">[37]예가표!#REF!</definedName>
    <definedName name="Salaries1010" localSheetId="2">'[67]SITE OVERHEADS'!#REF!</definedName>
    <definedName name="Salaries1010">'[67]SITE OVERHEADS'!#REF!</definedName>
    <definedName name="Salaries1010_A" localSheetId="2">'[67]SITE OVERHEADS'!#REF!</definedName>
    <definedName name="Salaries1010_A">'[67]SITE OVERHEADS'!#REF!</definedName>
    <definedName name="SALESPLAN" localSheetId="2">#REF!</definedName>
    <definedName name="SALESPLAN">#REF!</definedName>
    <definedName name="SAND" localSheetId="2">#REF!</definedName>
    <definedName name="SAND">#REF!</definedName>
    <definedName name="sand1" localSheetId="2">#REF!</definedName>
    <definedName name="sand1">#REF!</definedName>
    <definedName name="SANDA">[59]ANAL!$E$17</definedName>
    <definedName name="SANDB" localSheetId="2">#REF!</definedName>
    <definedName name="SANDB">#REF!</definedName>
    <definedName name="sandd" localSheetId="2">#REF!</definedName>
    <definedName name="sandd">#REF!</definedName>
    <definedName name="sandfill" localSheetId="2">#REF!</definedName>
    <definedName name="sandfill">#REF!</definedName>
    <definedName name="SANDR" localSheetId="2">#REF!</definedName>
    <definedName name="SANDR">#REF!</definedName>
    <definedName name="SBC" localSheetId="2">#REF!</definedName>
    <definedName name="SBC">#REF!</definedName>
    <definedName name="SC" localSheetId="2">#REF!</definedName>
    <definedName name="SC">#REF!</definedName>
    <definedName name="scaffolding">[137]!scaffolding</definedName>
    <definedName name="scale" localSheetId="2">#REF!</definedName>
    <definedName name="scale">#REF!</definedName>
    <definedName name="scbc" localSheetId="2">#REF!</definedName>
    <definedName name="scbc">#REF!</definedName>
    <definedName name="SCH">[34]Tables!$A$10:$D$377</definedName>
    <definedName name="SCH_CON" localSheetId="2">#REF!</definedName>
    <definedName name="SCH_CON">#REF!</definedName>
    <definedName name="SCH_CSH_OF" localSheetId="2">#REF!</definedName>
    <definedName name="SCH_CSH_OF">#REF!</definedName>
    <definedName name="SCH_DIRSTAF" localSheetId="2">#REF!</definedName>
    <definedName name="SCH_DIRSTAF">#REF!</definedName>
    <definedName name="SCH_INDIRSTAF" localSheetId="2">#REF!</definedName>
    <definedName name="SCH_INDIRSTAF">#REF!</definedName>
    <definedName name="SCH_PM" localSheetId="2">#REF!</definedName>
    <definedName name="SCH_PM">#REF!</definedName>
    <definedName name="SCH_WC_CF" localSheetId="2">#REF!</definedName>
    <definedName name="SCH_WC_CF">#REF!</definedName>
    <definedName name="SCHEDULE" localSheetId="2">[103]TOEC!#REF!</definedName>
    <definedName name="SCHEDULE">[103]TOEC!#REF!</definedName>
    <definedName name="schedules">[34]Tables!$H$51:$I$66</definedName>
    <definedName name="schools" localSheetId="2">#REF!</definedName>
    <definedName name="schools">#REF!</definedName>
    <definedName name="SCON" localSheetId="2">#REF!</definedName>
    <definedName name="SCON">#REF!</definedName>
    <definedName name="SCRAP" localSheetId="2">#REF!</definedName>
    <definedName name="SCRAP">#REF!</definedName>
    <definedName name="SD">'[46]RA Civil'!$E$12</definedName>
    <definedName name="Sdate" localSheetId="2">#REF!</definedName>
    <definedName name="Sdate">#REF!</definedName>
    <definedName name="SDEPTH" localSheetId="2">#REF!</definedName>
    <definedName name="SDEPTH">#REF!</definedName>
    <definedName name="sdfg" hidden="1">[38]Cash2!$J$16:$J$36</definedName>
    <definedName name="sdfwdd" localSheetId="2">'[114]purpose&amp;input'!#REF!</definedName>
    <definedName name="sdfwdd">'[114]purpose&amp;input'!#REF!</definedName>
    <definedName name="SDMLPW" localSheetId="2">#REF!</definedName>
    <definedName name="SDMLPW">#REF!</definedName>
    <definedName name="SDXAS" localSheetId="2">'[138]scour depth'!#REF!</definedName>
    <definedName name="SDXAS">'[138]scour depth'!#REF!</definedName>
    <definedName name="se" localSheetId="2">#REF!</definedName>
    <definedName name="se">#REF!</definedName>
    <definedName name="SEAL" localSheetId="2">#REF!</definedName>
    <definedName name="SEAL">#REF!</definedName>
    <definedName name="SEAL1" localSheetId="2">#REF!</definedName>
    <definedName name="SEAL1">#REF!</definedName>
    <definedName name="SECTION" localSheetId="2">#REF!</definedName>
    <definedName name="SECTION">#REF!</definedName>
    <definedName name="sencount" hidden="1">1</definedName>
    <definedName name="SepRRFinal">[50]Original!$T$8</definedName>
    <definedName name="sertert" localSheetId="2">#REF!</definedName>
    <definedName name="sertert">#REF!</definedName>
    <definedName name="SERVICE" localSheetId="2">#REF!</definedName>
    <definedName name="SERVICE">#REF!</definedName>
    <definedName name="SF" localSheetId="2">#REF!</definedName>
    <definedName name="SF">#REF!</definedName>
    <definedName name="SFDASDASFD" localSheetId="2">[103]TOEC!#REF!</definedName>
    <definedName name="SFDASDASFD">[103]TOEC!#REF!</definedName>
    <definedName name="sgsgbsbgg" localSheetId="2">#REF!</definedName>
    <definedName name="sgsgbsbgg">#REF!</definedName>
    <definedName name="SH" localSheetId="2">#REF!</definedName>
    <definedName name="SH">#REF!</definedName>
    <definedName name="shaeff">'[4]Cost of O &amp; O'!$F$42</definedName>
    <definedName name="Sheet_names" localSheetId="2">#REF!</definedName>
    <definedName name="Sheet_names">#REF!</definedName>
    <definedName name="sheet1" localSheetId="2">#REF!</definedName>
    <definedName name="sheet1">#REF!</definedName>
    <definedName name="sheet1___0" localSheetId="2">#REF!</definedName>
    <definedName name="sheet1___0">#REF!</definedName>
    <definedName name="sheet1___13" localSheetId="2">#REF!</definedName>
    <definedName name="sheet1___13">#REF!</definedName>
    <definedName name="shis">[136]dummy!$A$51:$G$74</definedName>
    <definedName name="SHM" localSheetId="2">#REF!</definedName>
    <definedName name="SHM">#REF!</definedName>
    <definedName name="SHOT">'[4]Cost of O &amp; O'!$F$35</definedName>
    <definedName name="SHOV" localSheetId="2">#REF!</definedName>
    <definedName name="SHOV">#REF!</definedName>
    <definedName name="shpe" localSheetId="2">#REF!</definedName>
    <definedName name="shpe">#REF!</definedName>
    <definedName name="Shuttering" localSheetId="2">#REF!</definedName>
    <definedName name="Shuttering">#REF!</definedName>
    <definedName name="SHV" localSheetId="2">#REF!</definedName>
    <definedName name="SHV">#REF!</definedName>
    <definedName name="si" localSheetId="2">#REF!</definedName>
    <definedName name="si">#REF!</definedName>
    <definedName name="sigma0.2" localSheetId="2">#REF!</definedName>
    <definedName name="sigma0.2">#REF!</definedName>
    <definedName name="sigma0_2" localSheetId="2">#REF!</definedName>
    <definedName name="sigma0_2">#REF!</definedName>
    <definedName name="sigmab" localSheetId="2">#REF!</definedName>
    <definedName name="sigmab">#REF!</definedName>
    <definedName name="sigmah" localSheetId="2">#REF!</definedName>
    <definedName name="sigmah">#REF!</definedName>
    <definedName name="sigmat" localSheetId="2">#REF!</definedName>
    <definedName name="sigmat">#REF!</definedName>
    <definedName name="SINKP" localSheetId="2">#REF!</definedName>
    <definedName name="SINKP">#REF!</definedName>
    <definedName name="SIZE" localSheetId="2">#REF!</definedName>
    <definedName name="SIZE">#REF!</definedName>
    <definedName name="size0125">[34]Tables!$C$10:$F$18</definedName>
    <definedName name="size025">[34]Tables!$C$19:$F$27</definedName>
    <definedName name="size0375">[34]Tables!$C$28:$F$36</definedName>
    <definedName name="size05">[34]Tables!$C$37:$F$48</definedName>
    <definedName name="size075">[34]Tables!$C$49:$F$60</definedName>
    <definedName name="size1">[34]Tables!$C$61:$F$72</definedName>
    <definedName name="size10">[34]Tables!$C$197:$F$213</definedName>
    <definedName name="size12">[34]Tables!$C$214:$F$230</definedName>
    <definedName name="size125">[34]Tables!$C$74:$F$84</definedName>
    <definedName name="size14">[34]Tables!$C$231:$F$245</definedName>
    <definedName name="size15">[34]Tables!$C$85:$F$96</definedName>
    <definedName name="size16">[34]Tables!$C$246:$F$260</definedName>
    <definedName name="size18">[34]Tables!$C$261:$F$275</definedName>
    <definedName name="size2">[34]Tables!$C$97:$F$108</definedName>
    <definedName name="size20">[34]Tables!$C$276:$F$290</definedName>
    <definedName name="size22">[34]Tables!$C$291:$F$304</definedName>
    <definedName name="size24">[34]Tables!$C$305:$F$319</definedName>
    <definedName name="size25">[34]Tables!$C$109:$F$120</definedName>
    <definedName name="size26">[34]Tables!$C$320:$F$324</definedName>
    <definedName name="size28">[34]Tables!$C$325:$F$330</definedName>
    <definedName name="size3">[34]Tables!$C$121:$F$132</definedName>
    <definedName name="size30">[34]Tables!$C$331:$F$338</definedName>
    <definedName name="size32">[34]Tables!$C$339:$F$345</definedName>
    <definedName name="size34">[34]Tables!$C$346:$F$352</definedName>
    <definedName name="size35">[34]Tables!$C$133:$F$142</definedName>
    <definedName name="size36">[34]Tables!$C$353:$F$359</definedName>
    <definedName name="size38">[34]Tables!$C$360:$F$362</definedName>
    <definedName name="size4">[34]Tables!$C$143:$F$155</definedName>
    <definedName name="size40">[34]Tables!$C$363:$F$365</definedName>
    <definedName name="size42">[34]Tables!$C$366:$F$368</definedName>
    <definedName name="size44">[34]Tables!$C$369:$F$371</definedName>
    <definedName name="size46">[34]Tables!$C$372:$F$374</definedName>
    <definedName name="size48">[34]Tables!$C$375:$F$377</definedName>
    <definedName name="size5">[34]Tables!$C$156:$F$167</definedName>
    <definedName name="size6">[34]Tables!$C$168:$F$179</definedName>
    <definedName name="size8">[34]Tables!$C$180:$F$196</definedName>
    <definedName name="SIZEC" localSheetId="2">#REF!</definedName>
    <definedName name="SIZEC">#REF!</definedName>
    <definedName name="skilled" localSheetId="2">#REF!</definedName>
    <definedName name="skilled">#REF!</definedName>
    <definedName name="slab_p" localSheetId="2" hidden="1">{"form-D1",#N/A,FALSE,"FORM-D1";"form-D1_amt",#N/A,FALSE,"FORM-D1"}</definedName>
    <definedName name="slab_p" hidden="1">{"form-D1",#N/A,FALSE,"FORM-D1";"form-D1_amt",#N/A,FALSE,"FORM-D1"}</definedName>
    <definedName name="SlabD" localSheetId="2">#REF!</definedName>
    <definedName name="SlabD">#REF!</definedName>
    <definedName name="SLAYER" localSheetId="2">#REF!</definedName>
    <definedName name="SLAYER">#REF!</definedName>
    <definedName name="SLC" localSheetId="2">#REF!</definedName>
    <definedName name="SLC">#REF!</definedName>
    <definedName name="SLIPFORM" localSheetId="2">'[94]Cost of O &amp; O'!#REF!</definedName>
    <definedName name="SLIPFORM">'[94]Cost of O &amp; O'!#REF!</definedName>
    <definedName name="slope" localSheetId="2">#REF!</definedName>
    <definedName name="slope">#REF!</definedName>
    <definedName name="SLSAMT">[76]R2!$I$39:$I$86</definedName>
    <definedName name="SLSRT">[76]R2!$H$39:$H$86</definedName>
    <definedName name="SLURRY" localSheetId="2">#REF!</definedName>
    <definedName name="SLURRY">#REF!</definedName>
    <definedName name="SMAZ" localSheetId="2">#REF!</definedName>
    <definedName name="SMAZ">#REF!</definedName>
    <definedName name="SMIST" localSheetId="2">#REF!</definedName>
    <definedName name="SMIST">#REF!</definedName>
    <definedName name="smoot" localSheetId="2">#REF!</definedName>
    <definedName name="smoot">#REF!</definedName>
    <definedName name="SMOOTH" localSheetId="2">#REF!</definedName>
    <definedName name="SMOOTH">#REF!</definedName>
    <definedName name="soh">0%</definedName>
    <definedName name="soil_dens" localSheetId="2">#REF!</definedName>
    <definedName name="soil_dens">#REF!</definedName>
    <definedName name="soil_sub" localSheetId="2">#REF!</definedName>
    <definedName name="soil_sub">#REF!</definedName>
    <definedName name="soilden" localSheetId="2">#REF!</definedName>
    <definedName name="soilden">#REF!</definedName>
    <definedName name="SOL" localSheetId="2">#REF!</definedName>
    <definedName name="SOL">#REF!</definedName>
    <definedName name="SORTCODE">#N/A</definedName>
    <definedName name="sp">4%</definedName>
    <definedName name="SP_AREA" localSheetId="2">#REF!</definedName>
    <definedName name="SP_AREA">#REF!</definedName>
    <definedName name="Spalls" localSheetId="2">#REF!</definedName>
    <definedName name="Spalls">#REF!</definedName>
    <definedName name="span" localSheetId="2">#REF!</definedName>
    <definedName name="span">#REF!</definedName>
    <definedName name="SPANbearing1">'[127]SLAB DESIGN'!$E$40</definedName>
    <definedName name="SPAVER">'[57]Cost of O &amp; O'!$F$21</definedName>
    <definedName name="SPEC_1">'[86]BLR 1'!$L:$L</definedName>
    <definedName name="SPEC_10">[86]GEN!$K:$K</definedName>
    <definedName name="SPEC_11">[86]GAS!$K:$K</definedName>
    <definedName name="SPEC_12">[86]DEAE!$L:$L</definedName>
    <definedName name="SPEC_2">[86]BLR2!$L:$L</definedName>
    <definedName name="SPEC_3">[86]BLR3!$L:$L</definedName>
    <definedName name="SPEC_4">[86]BLR4!$L:$L</definedName>
    <definedName name="SPEC_5">[86]BLR5!$L:$L</definedName>
    <definedName name="SPEC_6">[86]DEM!$K:$K</definedName>
    <definedName name="SPEC_7">[86]SAM!$K:$K</definedName>
    <definedName name="SPEC_8">[86]CHEM!$K:$K</definedName>
    <definedName name="SPEC_9">[86]COP!$K:$K</definedName>
    <definedName name="SPEC12">'[139]DB_ET200(R. A)'!$S:$S</definedName>
    <definedName name="SPEC2" localSheetId="2">#REF!</definedName>
    <definedName name="SPEC2">#REF!</definedName>
    <definedName name="SPECI" localSheetId="2">#REF!</definedName>
    <definedName name="SPECI">#REF!</definedName>
    <definedName name="SPFAC">[76]R2!$G$21:$G$32</definedName>
    <definedName name="SPFIN">[76]R2!$C$15</definedName>
    <definedName name="SPINK" localSheetId="2">#REF!</definedName>
    <definedName name="SPINK">#REF!</definedName>
    <definedName name="SPRINK">'[4]Cost of O &amp; O'!$F$23</definedName>
    <definedName name="SPSUM">[76]R2!$C$13</definedName>
    <definedName name="SQRT__1___0.6___1.0" localSheetId="2">#REF!</definedName>
    <definedName name="SQRT__1___0.6___1.0">#REF!</definedName>
    <definedName name="SQRT__1___0_6___1_0" localSheetId="2">#REF!</definedName>
    <definedName name="SQRT__1___0_6___1_0">#REF!</definedName>
    <definedName name="SQRT__1___0_6___1_0___0" localSheetId="2">#REF!</definedName>
    <definedName name="SQRT__1___0_6___1_0___0">#REF!</definedName>
    <definedName name="SQRT__1___0_6___1_0___13" localSheetId="2">#REF!</definedName>
    <definedName name="SQRT__1___0_6___1_0___13">#REF!</definedName>
    <definedName name="srj" localSheetId="2">#REF!</definedName>
    <definedName name="srj">#REF!</definedName>
    <definedName name="SROLL" localSheetId="2">#REF!</definedName>
    <definedName name="SROLL">#REF!</definedName>
    <definedName name="ss" localSheetId="2">#REF!</definedName>
    <definedName name="ss">#REF!</definedName>
    <definedName name="ssa">#N/A</definedName>
    <definedName name="SSLCH" localSheetId="2">#REF!</definedName>
    <definedName name="SSLCH">#REF!</definedName>
    <definedName name="Ssm">'[110]LOCAL RATES'!$H$38</definedName>
    <definedName name="SSR" localSheetId="2">'[140]scour depth'!#REF!</definedName>
    <definedName name="SSR">'[140]scour depth'!#REF!</definedName>
    <definedName name="SSSS" localSheetId="2">[56]PROCTOR!#REF!</definedName>
    <definedName name="SSSS">[56]PROCTOR!#REF!</definedName>
    <definedName name="SSSSSS" localSheetId="2">[56]PROCTOR!#REF!</definedName>
    <definedName name="SSSSSS">[56]PROCTOR!#REF!</definedName>
    <definedName name="sst" localSheetId="2">#REF!</definedName>
    <definedName name="sst">#REF!</definedName>
    <definedName name="STAADappslabthk">'[141]ABUT MASTER'!$K$57</definedName>
    <definedName name="StaffApr_D" localSheetId="2">'[92]SITE OVERHEADS'!#REF!</definedName>
    <definedName name="StaffApr_D">'[92]SITE OVERHEADS'!#REF!</definedName>
    <definedName name="Staircase" localSheetId="2">#REF!</definedName>
    <definedName name="Staircase">#REF!</definedName>
    <definedName name="Start1" localSheetId="2">#REF!</definedName>
    <definedName name="Start1">#REF!</definedName>
    <definedName name="Start10" localSheetId="2">#REF!</definedName>
    <definedName name="Start10">#REF!</definedName>
    <definedName name="Start11">'[111]Side walls (earth)'!$H$1</definedName>
    <definedName name="Start12">'[111]AFFLUX CALC'!$H$1</definedName>
    <definedName name="Start13">[111]PROTECTION!$H$1</definedName>
    <definedName name="Start14">'[111]AFF DRAW'!$H$1</definedName>
    <definedName name="Start15">'[111]TEL CALC'!$H$1</definedName>
    <definedName name="Start16">'[111]NALA-LS'!$H$1</definedName>
    <definedName name="Start17">'[111]X-BOX HYD'!$H$1</definedName>
    <definedName name="Start18">'[111]X-TRAIL PIT DETAILS'!$H$1</definedName>
    <definedName name="Start19">'[111]X-BLOCK LEVELS'!$H$1</definedName>
    <definedName name="Start2">[111]INSTRUCT!$H$1</definedName>
    <definedName name="Start20">'[111]MACRO-BACK UP'!$H$1</definedName>
    <definedName name="Start21">'[111]Side walls (earth)'!$H$1</definedName>
    <definedName name="Start27" localSheetId="2">#REF!</definedName>
    <definedName name="Start27">#REF!</definedName>
    <definedName name="Start28" localSheetId="2">#REF!</definedName>
    <definedName name="Start28">#REF!</definedName>
    <definedName name="Start29" localSheetId="2">[142]Sheet11!#REF!</definedName>
    <definedName name="Start29">[142]Sheet11!#REF!</definedName>
    <definedName name="Start3" localSheetId="2">'[143]0+655'!#REF!</definedName>
    <definedName name="Start3">'[143]0+655'!#REF!</definedName>
    <definedName name="Start6">'[111]DS HFL '!$H$1</definedName>
    <definedName name="Start7">'[111]VENT DESIGN '!$H$1</definedName>
    <definedName name="Start8">'[111]Side walls-Slab'!$H$1</definedName>
    <definedName name="Start9">[111]TRANSITIONS!$H$1</definedName>
    <definedName name="StartDate">[144]Menu!$E$7</definedName>
    <definedName name="steam_props" localSheetId="2">#REF!</definedName>
    <definedName name="steam_props">#REF!</definedName>
    <definedName name="steam_trap" localSheetId="2">#REF!</definedName>
    <definedName name="steam_trap">#REF!</definedName>
    <definedName name="STEEL" localSheetId="2">#REF!</definedName>
    <definedName name="STEEL">#REF!</definedName>
    <definedName name="Stg_Sub" localSheetId="2">#REF!</definedName>
    <definedName name="Stg_Sub">#REF!</definedName>
    <definedName name="Stg_Super" localSheetId="2">#REF!</definedName>
    <definedName name="Stg_Super">#REF!</definedName>
    <definedName name="STRESS">'[34]CODE-STR'!$A$3:$V$40</definedName>
    <definedName name="StrID" localSheetId="2">#REF!</definedName>
    <definedName name="StrID">#REF!</definedName>
    <definedName name="structure" localSheetId="2">#REF!</definedName>
    <definedName name="structure">#REF!</definedName>
    <definedName name="STS" localSheetId="2">#REF!</definedName>
    <definedName name="STS">#REF!</definedName>
    <definedName name="STSJ" localSheetId="2">#REF!</definedName>
    <definedName name="STSJ">#REF!</definedName>
    <definedName name="SUB" localSheetId="2">#REF!</definedName>
    <definedName name="SUB">#REF!</definedName>
    <definedName name="Sub_class1">[65]User!$D$9:$R$9</definedName>
    <definedName name="Sub_class10">[65]User!$D$18:$R$18</definedName>
    <definedName name="Sub_class11">[65]User!$D$19:$R$19</definedName>
    <definedName name="Sub_class12">[65]User!$D$20:$R$20</definedName>
    <definedName name="Sub_class13">[65]User!$D$21:$R$21</definedName>
    <definedName name="Sub_class14">[65]User!$D$22:$R$22</definedName>
    <definedName name="Sub_class15">[65]User!$D$23:$R$23</definedName>
    <definedName name="Sub_class2">[65]User!$D$10:$R$10</definedName>
    <definedName name="Sub_class3">[65]User!$D$11:$R$11</definedName>
    <definedName name="Sub_class4">[65]User!$D$12:$R$12</definedName>
    <definedName name="Sub_class5">[65]User!$D$13:$R$13</definedName>
    <definedName name="Sub_class6">[65]User!$D$14:$R$14</definedName>
    <definedName name="Sub_class7">[65]User!$D$15:$R$15</definedName>
    <definedName name="Sub_class8">[65]User!$D$16:$R$16</definedName>
    <definedName name="Sub_class9">[65]User!$D$17:$R$17</definedName>
    <definedName name="Sub_classes" localSheetId="2">Sub_class1,Sub_class2,Sub_class3,Sub_class4,Sub_class5,Sub_class6,Sub_class7,Sub_class8,Sub_class9,Sub_class10,Sub_class11,Sub_class12,Sub_class13,Sub_class14,Sub_class15</definedName>
    <definedName name="Sub_classes">Sub_class1,Sub_class2,Sub_class3,Sub_class4,Sub_class5,Sub_class6,Sub_class7,Sub_class8,Sub_class9,Sub_class10,Sub_class11,Sub_class12,Sub_class13,Sub_class14,Sub_class15</definedName>
    <definedName name="Subject" localSheetId="2">#REF!</definedName>
    <definedName name="Subject">#REF!</definedName>
    <definedName name="subjectname" localSheetId="2">'[131]CABLE BULK'!#REF!</definedName>
    <definedName name="subjectname">'[131]CABLE BULK'!#REF!</definedName>
    <definedName name="sumana" localSheetId="2">#REF!</definedName>
    <definedName name="sumana">#REF!</definedName>
    <definedName name="summary" localSheetId="2">#REF!</definedName>
    <definedName name="summary">#REF!</definedName>
    <definedName name="sump" localSheetId="2">#REF!</definedName>
    <definedName name="sump">#REF!</definedName>
    <definedName name="SUPER" localSheetId="2">#REF!</definedName>
    <definedName name="SUPER">#REF!</definedName>
    <definedName name="SURCH" localSheetId="2">#REF!</definedName>
    <definedName name="SURCH">#REF!</definedName>
    <definedName name="SURF_AREA" localSheetId="2">#REF!</definedName>
    <definedName name="SURF_AREA">#REF!</definedName>
    <definedName name="surge" localSheetId="2">#REF!</definedName>
    <definedName name="surge">#REF!</definedName>
    <definedName name="SWGR12" localSheetId="2">#REF!</definedName>
    <definedName name="SWGR12">#REF!</definedName>
    <definedName name="SWGR345" localSheetId="2">#REF!</definedName>
    <definedName name="SWGR345">#REF!</definedName>
    <definedName name="T" localSheetId="2">#REF!</definedName>
    <definedName name="T">#REF!</definedName>
    <definedName name="t___0" localSheetId="2">#REF!</definedName>
    <definedName name="t___0">#REF!</definedName>
    <definedName name="t___13" localSheetId="2">#REF!</definedName>
    <definedName name="t___13">#REF!</definedName>
    <definedName name="T_AMOUNT">#N/A</definedName>
    <definedName name="T_UPRICE">#N/A</definedName>
    <definedName name="T0" localSheetId="2">#REF!</definedName>
    <definedName name="T0">#REF!</definedName>
    <definedName name="T19C" localSheetId="2">#REF!</definedName>
    <definedName name="T19C">#REF!</definedName>
    <definedName name="TAB" localSheetId="2">#REF!</definedName>
    <definedName name="TAB">#REF!</definedName>
    <definedName name="Tabela">'[145]ASME B 36.10 M'!$D$3:$W$48</definedName>
    <definedName name="Table">[54]Cal!$P$2:$Q$28</definedName>
    <definedName name="TABLE_4" localSheetId="2">#REF!</definedName>
    <definedName name="TABLE_4">#REF!</definedName>
    <definedName name="table1" localSheetId="2">#REF!</definedName>
    <definedName name="table1">#REF!</definedName>
    <definedName name="TABLE2" localSheetId="2">#REF!</definedName>
    <definedName name="TABLE2">#REF!</definedName>
    <definedName name="TABLE3">[146]Calc1!$B$63:$G$97</definedName>
    <definedName name="TABLE4">[146]Calc1!$C$103:$E$139</definedName>
    <definedName name="TableName">"Dummy"</definedName>
    <definedName name="TableRange" localSheetId="2">#REF!</definedName>
    <definedName name="TableRange">#REF!</definedName>
    <definedName name="tabu" localSheetId="2">#REF!</definedName>
    <definedName name="tabu">#REF!</definedName>
    <definedName name="TAGG" localSheetId="2">#REF!</definedName>
    <definedName name="TAGG">#REF!</definedName>
    <definedName name="tam">#N/A</definedName>
    <definedName name="TARN" localSheetId="2">#REF!</definedName>
    <definedName name="TARN">#REF!</definedName>
    <definedName name="TaxTV">10%</definedName>
    <definedName name="TaxXL">5%</definedName>
    <definedName name="tb" localSheetId="2">#REF!</definedName>
    <definedName name="tb">#REF!</definedName>
    <definedName name="TBM" localSheetId="2">#REF!</definedName>
    <definedName name="TBM">#REF!</definedName>
    <definedName name="TBOULD" localSheetId="2">#REF!</definedName>
    <definedName name="TBOULD">#REF!</definedName>
    <definedName name="tc" localSheetId="2">'[106]Pier Design(with offset)'!#REF!</definedName>
    <definedName name="tc">'[106]Pier Design(with offset)'!#REF!</definedName>
    <definedName name="TCJH">'[46]RA Civil'!$E$56</definedName>
    <definedName name="TCJHPOL">'[46]RA Civil'!$F$56</definedName>
    <definedName name="TCON" localSheetId="2">#REF!</definedName>
    <definedName name="TCON">#REF!</definedName>
    <definedName name="tcr" localSheetId="2">#REF!</definedName>
    <definedName name="tcr">#REF!</definedName>
    <definedName name="tct" localSheetId="2">'[109]Pier Design(with offset)'!#REF!</definedName>
    <definedName name="tct">'[109]Pier Design(with offset)'!#REF!</definedName>
    <definedName name="TEARTH" localSheetId="2">#REF!</definedName>
    <definedName name="TEARTH">#REF!</definedName>
    <definedName name="TEE" localSheetId="2">#REF!</definedName>
    <definedName name="TEE">#REF!</definedName>
    <definedName name="TEE_TAPER_WT" localSheetId="2">#REF!</definedName>
    <definedName name="TEE_TAPER_WT">#REF!</definedName>
    <definedName name="tem" localSheetId="2">#REF!</definedName>
    <definedName name="tem">#REF!</definedName>
    <definedName name="temp" localSheetId="2">#REF!</definedName>
    <definedName name="temp">#REF!</definedName>
    <definedName name="temp_strainer" localSheetId="2">#REF!</definedName>
    <definedName name="temp_strainer">#REF!</definedName>
    <definedName name="TEMP_STRESS">'[34]CODE-STR'!$AA$3:$AA$21</definedName>
    <definedName name="temp1" localSheetId="2">#REF!</definedName>
    <definedName name="temp1">#REF!</definedName>
    <definedName name="Ten" localSheetId="2">#REF!</definedName>
    <definedName name="Ten">#REF!</definedName>
    <definedName name="TENDERING">[125]Sheet1!$A$9:$L$32</definedName>
    <definedName name="TEs" localSheetId="2">#REF!</definedName>
    <definedName name="TEs">#REF!</definedName>
    <definedName name="TEs___0" localSheetId="2">#REF!</definedName>
    <definedName name="TEs___0">#REF!</definedName>
    <definedName name="TEs___13" localSheetId="2">#REF!</definedName>
    <definedName name="TEs___13">#REF!</definedName>
    <definedName name="test" localSheetId="2">#REF!</definedName>
    <definedName name="test">#REF!</definedName>
    <definedName name="test1" localSheetId="2">#REF!</definedName>
    <definedName name="test1">#REF!</definedName>
    <definedName name="TEt" localSheetId="2">#REF!</definedName>
    <definedName name="TEt">#REF!</definedName>
    <definedName name="TEt___0" localSheetId="2">#REF!</definedName>
    <definedName name="TEt___0">#REF!</definedName>
    <definedName name="TEt___13" localSheetId="2">#REF!</definedName>
    <definedName name="TEt___13">#REF!</definedName>
    <definedName name="teta" localSheetId="2">#REF!</definedName>
    <definedName name="teta">#REF!</definedName>
    <definedName name="TF" localSheetId="2">#REF!</definedName>
    <definedName name="TF">#REF!</definedName>
    <definedName name="TG" localSheetId="2">#REF!</definedName>
    <definedName name="TG">#REF!</definedName>
    <definedName name="TGSB" localSheetId="2">#REF!</definedName>
    <definedName name="TGSB">#REF!</definedName>
    <definedName name="TGSBM" localSheetId="2">#REF!</definedName>
    <definedName name="TGSBM">#REF!</definedName>
    <definedName name="tgvs" localSheetId="2">#REF!</definedName>
    <definedName name="tgvs">#REF!</definedName>
    <definedName name="tgvs1973" localSheetId="2">#REF!</definedName>
    <definedName name="tgvs1973">#REF!</definedName>
    <definedName name="THK" localSheetId="2">#REF!</definedName>
    <definedName name="THK">#REF!</definedName>
    <definedName name="tidf" localSheetId="2" hidden="1">{"'Sheet1'!$L$16"}</definedName>
    <definedName name="tidf" hidden="1">{"'Sheet1'!$L$16"}</definedName>
    <definedName name="TIP">'[46]RA Civil'!$E$54</definedName>
    <definedName name="TIPPOL">'[46]RA Civil'!$F$54</definedName>
    <definedName name="Title" localSheetId="2">#REF!</definedName>
    <definedName name="Title">#REF!</definedName>
    <definedName name="Title1" localSheetId="2">#REF!</definedName>
    <definedName name="Title1">#REF!</definedName>
    <definedName name="Title2" localSheetId="2">#REF!</definedName>
    <definedName name="Title2">#REF!</definedName>
    <definedName name="TLLPW" localSheetId="2">#REF!</definedName>
    <definedName name="TLLPW">#REF!</definedName>
    <definedName name="TMIX" localSheetId="2">#REF!</definedName>
    <definedName name="TMIX">#REF!</definedName>
    <definedName name="TMIX45" localSheetId="2">#REF!</definedName>
    <definedName name="TMIX45">#REF!</definedName>
    <definedName name="TMIX6" localSheetId="2">#REF!</definedName>
    <definedName name="TMIX6">#REF!</definedName>
    <definedName name="TMT" localSheetId="2">#REF!</definedName>
    <definedName name="TMT">#REF!</definedName>
    <definedName name="TMTbars" localSheetId="2">#REF!</definedName>
    <definedName name="TMTbars">#REF!</definedName>
    <definedName name="tnr" localSheetId="2">#REF!</definedName>
    <definedName name="tnr">#REF!</definedName>
    <definedName name="TOED1" localSheetId="2">#REF!</definedName>
    <definedName name="TOED1">#REF!</definedName>
    <definedName name="TOED2" localSheetId="2">#REF!</definedName>
    <definedName name="TOED2">#REF!</definedName>
    <definedName name="TOEHT" localSheetId="2">#REF!</definedName>
    <definedName name="TOEHT">#REF!</definedName>
    <definedName name="tol" localSheetId="2">#REF!</definedName>
    <definedName name="tol">#REF!</definedName>
    <definedName name="top" localSheetId="2">#REF!</definedName>
    <definedName name="top">#REF!</definedName>
    <definedName name="TOP_SHT" localSheetId="2">#REF!</definedName>
    <definedName name="TOP_SHT">#REF!</definedName>
    <definedName name="topl" localSheetId="2">#REF!</definedName>
    <definedName name="topl">#REF!</definedName>
    <definedName name="topn" localSheetId="2">#REF!</definedName>
    <definedName name="topn">#REF!</definedName>
    <definedName name="TopSlbThk" localSheetId="2">#REF!</definedName>
    <definedName name="TopSlbThk">#REF!</definedName>
    <definedName name="TOPW" localSheetId="2">#REF!</definedName>
    <definedName name="TOPW">#REF!</definedName>
    <definedName name="TOR" localSheetId="2">#REF!</definedName>
    <definedName name="TOR">#REF!</definedName>
    <definedName name="TOTAL" localSheetId="2">'[82]boq ht'!#REF!</definedName>
    <definedName name="TOTAL">'[82]boq ht'!#REF!</definedName>
    <definedName name="TOTAL_NO_OF_MH" localSheetId="2">#REF!</definedName>
    <definedName name="TOTAL_NO_OF_MH">#REF!</definedName>
    <definedName name="TOTCDWSSM">[76]R2!$H$33</definedName>
    <definedName name="TOTCDWSSP">[76]R2!$I$33</definedName>
    <definedName name="TOWER">'[4]Cost of O &amp; O'!$F$37</definedName>
    <definedName name="TR" localSheetId="2">#REF!</definedName>
    <definedName name="TR">#REF!</definedName>
    <definedName name="TraComp" localSheetId="2">#REF!</definedName>
    <definedName name="TraComp">#REF!</definedName>
    <definedName name="TRACT" localSheetId="2">#REF!</definedName>
    <definedName name="TRACT">#REF!</definedName>
    <definedName name="TractPOL">'[46]RA Civil'!$F$55</definedName>
    <definedName name="Transport" localSheetId="2">#REF!</definedName>
    <definedName name="Transport">#REF!</definedName>
    <definedName name="TRBPOL">'[46]RA Civil'!$F$57</definedName>
    <definedName name="TRI">'[81]GM 000'!$I$1</definedName>
    <definedName name="TROLL" localSheetId="2">#REF!</definedName>
    <definedName name="TROLL">#REF!</definedName>
    <definedName name="tS" localSheetId="2">#REF!</definedName>
    <definedName name="tS">#REF!</definedName>
    <definedName name="tS___0" localSheetId="2">#REF!</definedName>
    <definedName name="tS___0">#REF!</definedName>
    <definedName name="tS___13" localSheetId="2">#REF!</definedName>
    <definedName name="tS___13">#REF!</definedName>
    <definedName name="TT" localSheetId="2" hidden="1">#REF!</definedName>
    <definedName name="TT" hidden="1">#REF!</definedName>
    <definedName name="TTA" localSheetId="2">#REF!</definedName>
    <definedName name="TTA">#REF!</definedName>
    <definedName name="TTB" localSheetId="2">#REF!</definedName>
    <definedName name="TTB">#REF!</definedName>
    <definedName name="ttp" localSheetId="2">#REF!</definedName>
    <definedName name="ttp">#REF!</definedName>
    <definedName name="ttt" localSheetId="2" hidden="1">{"'장비'!$A$3:$M$12"}</definedName>
    <definedName name="ttt" hidden="1">{"'장비'!$A$3:$M$12"}</definedName>
    <definedName name="TTX" localSheetId="2">#REF!</definedName>
    <definedName name="TTX">#REF!</definedName>
    <definedName name="tube_test_press1_12" localSheetId="2">#REF!</definedName>
    <definedName name="tube_test_press1_12">#REF!</definedName>
    <definedName name="TUES1" localSheetId="2">#REF!</definedName>
    <definedName name="TUES1">#REF!</definedName>
    <definedName name="tvr" localSheetId="2">#REF!</definedName>
    <definedName name="tvr">#REF!</definedName>
    <definedName name="TWLEVE" localSheetId="2">#REF!</definedName>
    <definedName name="TWLEVE">#REF!</definedName>
    <definedName name="TWMM" localSheetId="2">#REF!</definedName>
    <definedName name="TWMM">#REF!</definedName>
    <definedName name="TY" localSheetId="2" hidden="1">#REF!</definedName>
    <definedName name="TY" hidden="1">#REF!</definedName>
    <definedName name="Type">'[81]GM 000'!$I$3</definedName>
    <definedName name="Type1" localSheetId="2">#REF!</definedName>
    <definedName name="Type1">#REF!</definedName>
    <definedName name="Type2" localSheetId="2">#REF!</definedName>
    <definedName name="Type2">#REF!</definedName>
    <definedName name="U" localSheetId="2">[103]TOEC!#REF!</definedName>
    <definedName name="U">[103]TOEC!#REF!</definedName>
    <definedName name="UI" localSheetId="2" hidden="1">#REF!</definedName>
    <definedName name="UI" hidden="1">#REF!</definedName>
    <definedName name="UNION" localSheetId="2">#REF!</definedName>
    <definedName name="UNION">#REF!</definedName>
    <definedName name="unit" localSheetId="2">#REF!</definedName>
    <definedName name="unit">#REF!</definedName>
    <definedName name="unit1" localSheetId="2">#REF!</definedName>
    <definedName name="unit1">#REF!</definedName>
    <definedName name="UNITS" localSheetId="2">#REF!</definedName>
    <definedName name="UNITS">#REF!</definedName>
    <definedName name="Unskilledmazdoor" localSheetId="2">#REF!</definedName>
    <definedName name="Unskilledmazdoor">#REF!</definedName>
    <definedName name="UpdateTechSpec">#N/A</definedName>
    <definedName name="USD" localSheetId="2">#REF!</definedName>
    <definedName name="USD">#REF!</definedName>
    <definedName name="USLF">[59]ANAL!$E$8</definedName>
    <definedName name="USLM">[59]ANAL!$E$7</definedName>
    <definedName name="Ut" localSheetId="2">#REF!</definedName>
    <definedName name="Ut">#REF!</definedName>
    <definedName name="V">#N/A</definedName>
    <definedName name="v1o" localSheetId="2">'[109]Pier Design(with offset)'!#REF!</definedName>
    <definedName name="v1o">'[109]Pier Design(with offset)'!#REF!</definedName>
    <definedName name="v1oo" localSheetId="2">'[106]Pier Design(with offset)'!#REF!</definedName>
    <definedName name="v1oo">'[106]Pier Design(with offset)'!#REF!</definedName>
    <definedName name="va" localSheetId="2">#REF!</definedName>
    <definedName name="va">#REF!</definedName>
    <definedName name="va___0" localSheetId="2">#REF!</definedName>
    <definedName name="va___0">#REF!</definedName>
    <definedName name="va___13" localSheetId="2">#REF!</definedName>
    <definedName name="va___13">#REF!</definedName>
    <definedName name="VALVES_STATEMENT" localSheetId="2">#REF!</definedName>
    <definedName name="VALVES_STATEMENT">#REF!</definedName>
    <definedName name="van">[62]CondPol!$F$69</definedName>
    <definedName name="VANDEMATARAM" localSheetId="2">#REF!</definedName>
    <definedName name="VANDEMATARAM">#REF!</definedName>
    <definedName name="vani" localSheetId="2">[62]MixBed!#REF!</definedName>
    <definedName name="vani">[62]MixBed!#REF!</definedName>
    <definedName name="vani1" localSheetId="2">[62]MixBed!#REF!</definedName>
    <definedName name="vani1">[62]MixBed!#REF!</definedName>
    <definedName name="VB" localSheetId="2">#REF!</definedName>
    <definedName name="VB">#REF!</definedName>
    <definedName name="vbzxcbd" localSheetId="2">#REF!</definedName>
    <definedName name="vbzxcbd">#REF!</definedName>
    <definedName name="vcat">[62]CondPol!$F$68</definedName>
    <definedName name="vcati" localSheetId="2">[62]MixBed!#REF!</definedName>
    <definedName name="vcati">[62]MixBed!#REF!</definedName>
    <definedName name="vcati1" localSheetId="2">[62]MixBed!#REF!</definedName>
    <definedName name="vcati1">[62]MixBed!#REF!</definedName>
    <definedName name="VD" localSheetId="2">#REF!</definedName>
    <definedName name="VD">#REF!</definedName>
    <definedName name="velocity1">[34]FLUID_INFO!$A$4:$H$14</definedName>
    <definedName name="Vend" localSheetId="2">#REF!</definedName>
    <definedName name="Vend">#REF!</definedName>
    <definedName name="venu">150</definedName>
    <definedName name="VERT_CON_DETAIL" localSheetId="2">#REF!</definedName>
    <definedName name="VERT_CON_DETAIL">#REF!</definedName>
    <definedName name="vertical_col_and_corner_walls" localSheetId="2">#REF!</definedName>
    <definedName name="vertical_col_and_corner_walls">#REF!</definedName>
    <definedName name="vf" localSheetId="2" hidden="1">{"'Sheet1'!$L$16"}</definedName>
    <definedName name="vf" hidden="1">{"'Sheet1'!$L$16"}</definedName>
    <definedName name="VIBR" localSheetId="2">#REF!</definedName>
    <definedName name="VIBR">#REF!</definedName>
    <definedName name="VIBRA" localSheetId="2">#REF!</definedName>
    <definedName name="VIBRA">#REF!</definedName>
    <definedName name="VIBRAB" localSheetId="2">#REF!</definedName>
    <definedName name="VIBRAB">#REF!</definedName>
    <definedName name="VIBRAS" localSheetId="2">#REF!</definedName>
    <definedName name="VIBRAS">#REF!</definedName>
    <definedName name="vinert">[62]CondPol!$F$70</definedName>
    <definedName name="Viscosity" localSheetId="2">#REF!</definedName>
    <definedName name="Viscosity">#REF!</definedName>
    <definedName name="VIVEKANANDA" localSheetId="2">#REF!</definedName>
    <definedName name="VIVEKANANDA">#REF!</definedName>
    <definedName name="vn" localSheetId="2" hidden="1">{"'Sheet1'!$L$16"}</definedName>
    <definedName name="vn" hidden="1">{"'Sheet1'!$L$16"}</definedName>
    <definedName name="VSD" localSheetId="2">#REF!</definedName>
    <definedName name="VSD">#REF!</definedName>
    <definedName name="vsdim0" localSheetId="2">#REF!</definedName>
    <definedName name="vsdim0">#REF!</definedName>
    <definedName name="Vsigma" localSheetId="2">#REF!</definedName>
    <definedName name="Vsigma">#REF!</definedName>
    <definedName name="vtot">[62]CondPol!$F$71</definedName>
    <definedName name="VUTP" localSheetId="2">#REF!</definedName>
    <definedName name="VUTP">#REF!</definedName>
    <definedName name="vxz" localSheetId="2">#REF!:#REF!</definedName>
    <definedName name="vxz">#REF!:#REF!</definedName>
    <definedName name="Vz" localSheetId="2">#REF!</definedName>
    <definedName name="Vz">#REF!</definedName>
    <definedName name="w" localSheetId="2">#REF!</definedName>
    <definedName name="w">#REF!</definedName>
    <definedName name="W_BODY" localSheetId="2">#REF!</definedName>
    <definedName name="W_BODY">#REF!</definedName>
    <definedName name="W_INTERNALS" localSheetId="2">#REF!</definedName>
    <definedName name="W_INTERNALS">#REF!</definedName>
    <definedName name="W_PLATFORM" localSheetId="2">#REF!</definedName>
    <definedName name="W_PLATFORM">#REF!</definedName>
    <definedName name="w1_w2" localSheetId="2">#REF!</definedName>
    <definedName name="w1_w2">#REF!</definedName>
    <definedName name="WAG">'[4]Cost of O &amp; O'!$F$31</definedName>
    <definedName name="Waiting">"Picture 1"</definedName>
    <definedName name="wall0125">[34]Tables!$E$10:$E$18</definedName>
    <definedName name="wall025">[34]Tables!$E$19:$E$27</definedName>
    <definedName name="wall0375">[34]Tables!$E$28:$E$36</definedName>
    <definedName name="wall05">[34]Tables!$E$37:$E$48</definedName>
    <definedName name="wall075">[34]Tables!$E$49:$E$60</definedName>
    <definedName name="wall1">[34]Tables!$E$61:$E$72</definedName>
    <definedName name="wall10">[34]Tables!$E$197:$E$213</definedName>
    <definedName name="wall12">[34]Tables!$E$214:$E$230</definedName>
    <definedName name="wall125">[34]Tables!$E$73:$E$84</definedName>
    <definedName name="wall14">[34]Tables!$E$231:$E$245</definedName>
    <definedName name="wall15">[34]Tables!$E$85:$E$96</definedName>
    <definedName name="wall16">[34]Tables!$E$246:$E$260</definedName>
    <definedName name="wall18">[34]Tables!$E$261:$E$275</definedName>
    <definedName name="wall2">[34]Tables!$E$97:$E$108</definedName>
    <definedName name="wall20">[34]Tables!$E$276:$E$290</definedName>
    <definedName name="wall22">[34]Tables!$E$291:$E$304</definedName>
    <definedName name="wall24">[34]Tables!$E$305:$E$319</definedName>
    <definedName name="wall25">[34]Tables!$E$109:$E$120</definedName>
    <definedName name="wall26">[34]Tables!$E$320:$E$324</definedName>
    <definedName name="wall28">[34]Tables!$E$325:$E$330</definedName>
    <definedName name="wall3">[34]Tables!$E$121:$E$132</definedName>
    <definedName name="wall30">[34]Tables!$E$331:$E$338</definedName>
    <definedName name="wall32">[34]Tables!$E$339:$E$345</definedName>
    <definedName name="wall34">[34]Tables!$E$346:$E$352</definedName>
    <definedName name="wall35">[34]Tables!$E$133:$E$142</definedName>
    <definedName name="wall36">[34]Tables!$E$353:$E$359</definedName>
    <definedName name="wall38">[34]Tables!$E$360:$E$362</definedName>
    <definedName name="wall4">[34]Tables!$E$143:$E$155</definedName>
    <definedName name="wall40">[34]Tables!$E$363:$E$365</definedName>
    <definedName name="wall42">[34]Tables!$E$366:$E$368</definedName>
    <definedName name="wall44">[34]Tables!$E$369:$E$371</definedName>
    <definedName name="wall46">[34]Tables!$E$372:$E$374</definedName>
    <definedName name="wall48">[34]Tables!$E$375:$E$377</definedName>
    <definedName name="wall5">[34]Tables!$E$156:$E$167</definedName>
    <definedName name="wall6">[34]Tables!$E$168:$E$179</definedName>
    <definedName name="wall8">[34]Tables!$E$180:$E$196</definedName>
    <definedName name="wallht" localSheetId="2">#REF!</definedName>
    <definedName name="wallht">#REF!</definedName>
    <definedName name="wallthk" localSheetId="2">#REF!</definedName>
    <definedName name="wallthk">#REF!</definedName>
    <definedName name="WATER" localSheetId="2">#REF!</definedName>
    <definedName name="WATER">#REF!</definedName>
    <definedName name="water_funds" localSheetId="2" hidden="1">{"'Sheet1'!$A$4386:$N$4591"}</definedName>
    <definedName name="water_funds" hidden="1">{"'Sheet1'!$A$4386:$N$4591"}</definedName>
    <definedName name="WBM" localSheetId="2">#REF!</definedName>
    <definedName name="WBM">#REF!</definedName>
    <definedName name="WBT" localSheetId="2">#REF!</definedName>
    <definedName name="WBT">#REF!</definedName>
    <definedName name="wc" localSheetId="2">'[106]Pier Design(with offset)'!#REF!</definedName>
    <definedName name="wc">'[106]Pier Design(with offset)'!#REF!</definedName>
    <definedName name="wct" localSheetId="2">'[109]Pier Design(with offset)'!#REF!</definedName>
    <definedName name="wct">'[109]Pier Design(with offset)'!#REF!</definedName>
    <definedName name="WE" localSheetId="2" hidden="1">{#N/A,#N/A,FALSE,"CCTV"}</definedName>
    <definedName name="WE" hidden="1">{#N/A,#N/A,FALSE,"CCTV"}</definedName>
    <definedName name="WELD" localSheetId="2">#REF!</definedName>
    <definedName name="WELD">#REF!</definedName>
    <definedName name="WELDH" localSheetId="2">#REF!</definedName>
    <definedName name="WELDH">#REF!</definedName>
    <definedName name="wfbwfbwf" localSheetId="2">#REF!</definedName>
    <definedName name="wfbwfbwf">#REF!</definedName>
    <definedName name="wid" localSheetId="2">#REF!</definedName>
    <definedName name="wid">#REF!</definedName>
    <definedName name="wkarea" localSheetId="2">#REF!</definedName>
    <definedName name="wkarea">#REF!</definedName>
    <definedName name="Wkerb">[64]basdat!$D$8</definedName>
    <definedName name="wktable" localSheetId="2">#REF!</definedName>
    <definedName name="wktable">#REF!</definedName>
    <definedName name="WLP" localSheetId="2">#REF!</definedName>
    <definedName name="WLP">#REF!</definedName>
    <definedName name="WMMP" localSheetId="2">#REF!</definedName>
    <definedName name="WMMP">#REF!</definedName>
    <definedName name="WMP" localSheetId="2">#REF!</definedName>
    <definedName name="WMP">#REF!</definedName>
    <definedName name="WOL" localSheetId="2">#REF!</definedName>
    <definedName name="WOL">#REF!</definedName>
    <definedName name="word">[72]Sheet1!$A$50:$C$161</definedName>
    <definedName name="work" localSheetId="2">#REF!</definedName>
    <definedName name="work">#REF!</definedName>
    <definedName name="WP" localSheetId="2">#REF!</definedName>
    <definedName name="WP">#REF!</definedName>
    <definedName name="WPcomp">'[147]21-Rate Analysis-1'!$E$29</definedName>
    <definedName name="wr" localSheetId="2">'[106]Pier Design(with offset)'!#REF!</definedName>
    <definedName name="wr">'[106]Pier Design(with offset)'!#REF!</definedName>
    <definedName name="WRITE" localSheetId="2" hidden="1">{#N/A,#N/A,FALSE,"CCTV"}</definedName>
    <definedName name="WRITE" hidden="1">{#N/A,#N/A,FALSE,"CCTV"}</definedName>
    <definedName name="wrn.BM." localSheetId="2" hidden="1">{#N/A,#N/A,FALSE,"CCTV"}</definedName>
    <definedName name="wrn.BM." hidden="1">{#N/A,#N/A,FALSE,"CCTV"}</definedName>
    <definedName name="wrn.budget." localSheetId="2" hidden="1">{"form-D1",#N/A,FALSE,"FORM-D1";"form-D1_amt",#N/A,FALSE,"FORM-D1"}</definedName>
    <definedName name="wrn.budget." hidden="1">{"form-D1",#N/A,FALSE,"FORM-D1";"form-D1_amt",#N/A,FALSE,"FORM-D1"}</definedName>
    <definedName name="wrn.trial." localSheetId="2">{#N/A,#N/A,FALSE,"mpph1";#N/A,#N/A,FALSE,"mpmseb";#N/A,#N/A,FALSE,"mpph2"}</definedName>
    <definedName name="wrn.trial.">{#N/A,#N/A,FALSE,"mpph1";#N/A,#N/A,FALSE,"mpmseb";#N/A,#N/A,FALSE,"mpph2"}</definedName>
    <definedName name="wrn.건물기초."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rn.건물기초."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WT" localSheetId="2">#REF!</definedName>
    <definedName name="WT">#REF!</definedName>
    <definedName name="WTANK" localSheetId="2">#REF!</definedName>
    <definedName name="WTANK">#REF!</definedName>
    <definedName name="WTANK1" localSheetId="2">#REF!</definedName>
    <definedName name="WTANK1">#REF!</definedName>
    <definedName name="wtr" localSheetId="2">'[109]Pier Design(with offset)'!#REF!</definedName>
    <definedName name="wtr">'[109]Pier Design(with offset)'!#REF!</definedName>
    <definedName name="x" localSheetId="2">#REF!</definedName>
    <definedName name="x">#REF!</definedName>
    <definedName name="Xl" localSheetId="2">#REF!</definedName>
    <definedName name="Xl">#REF!</definedName>
    <definedName name="Xl___0" localSheetId="2">#REF!</definedName>
    <definedName name="Xl___0">#REF!</definedName>
    <definedName name="Xl___13" localSheetId="2">#REF!</definedName>
    <definedName name="Xl___13">#REF!</definedName>
    <definedName name="xxx" localSheetId="2">#REF!</definedName>
    <definedName name="xxx">#REF!</definedName>
    <definedName name="xyz" localSheetId="2">#REF!</definedName>
    <definedName name="xyz">#REF!</definedName>
    <definedName name="Y" localSheetId="2">#REF!</definedName>
    <definedName name="Y">#REF!</definedName>
    <definedName name="y_strainer" localSheetId="2">#REF!</definedName>
    <definedName name="y_strainer">#REF!</definedName>
    <definedName name="Year_no" localSheetId="2">IF('[65]Engg-Exec-2'!#REF!&gt;=[65]User!$AS$8,4,IF('[65]Engg-Exec-2'!#REF!&gt;=[65]User!$AR$8,3,IF('[65]Engg-Exec-2'!#REF!&gt;=[65]User!$AQ$8,2,1)))</definedName>
    <definedName name="Year_no">IF('[65]Engg-Exec-2'!#REF!&gt;=[65]User!$AS$8,4,IF('[65]Engg-Exec-2'!#REF!&gt;=[65]User!$AR$8,3,IF('[65]Engg-Exec-2'!#REF!&gt;=[65]User!$AQ$8,2,1)))</definedName>
    <definedName name="YG" localSheetId="2">#REF!</definedName>
    <definedName name="YG">#REF!</definedName>
    <definedName name="yi" localSheetId="2" hidden="1">{"'Sheet1'!$L$16"}</definedName>
    <definedName name="yi" hidden="1">{"'Sheet1'!$L$16"}</definedName>
    <definedName name="yRNG">[34]Tables!$U$8:$W$13</definedName>
    <definedName name="yRNG1">[34]Tables!$T$8:$W$13</definedName>
    <definedName name="yy" localSheetId="2">#REF!</definedName>
    <definedName name="yy">#REF!</definedName>
    <definedName name="z" localSheetId="2">'[148]Analy_7-10'!#REF!</definedName>
    <definedName name="z">'[148]Analy_7-10'!#REF!</definedName>
    <definedName name="zcncvnz" localSheetId="2">#REF!</definedName>
    <definedName name="zcncvnz">#REF!</definedName>
    <definedName name="zcvbzv" localSheetId="2">#REF!</definedName>
    <definedName name="zcvbzv">#REF!</definedName>
    <definedName name="zcvn" localSheetId="2">#REF!</definedName>
    <definedName name="zcvn">#REF!</definedName>
    <definedName name="zcvnzcvn" localSheetId="2">#REF!</definedName>
    <definedName name="zcvnzcvn">#REF!</definedName>
    <definedName name="zcvvcn" localSheetId="2">#REF!</definedName>
    <definedName name="zcvvcn">#REF!</definedName>
    <definedName name="zl" localSheetId="2">#REF!</definedName>
    <definedName name="zl">#REF!</definedName>
    <definedName name="zl___0" localSheetId="2">#REF!</definedName>
    <definedName name="zl___0">#REF!</definedName>
    <definedName name="zl___13" localSheetId="2">#REF!</definedName>
    <definedName name="zl___13">#REF!</definedName>
    <definedName name="zlpu" localSheetId="2">#REF!</definedName>
    <definedName name="zlpu">#REF!</definedName>
    <definedName name="zlpu___0" localSheetId="2">#REF!</definedName>
    <definedName name="zlpu___0">#REF!</definedName>
    <definedName name="zlpu___13" localSheetId="2">#REF!</definedName>
    <definedName name="zlpu___13">#REF!</definedName>
    <definedName name="zs" localSheetId="2">#REF!</definedName>
    <definedName name="zs">#REF!</definedName>
    <definedName name="zs___0" localSheetId="2">#REF!</definedName>
    <definedName name="zs___0">#REF!</definedName>
    <definedName name="zs___13" localSheetId="2">#REF!</definedName>
    <definedName name="zs___13">#REF!</definedName>
    <definedName name="zspu" localSheetId="2">#REF!</definedName>
    <definedName name="zspu">#REF!</definedName>
    <definedName name="zspu___0" localSheetId="2">#REF!</definedName>
    <definedName name="zspu___0">#REF!</definedName>
    <definedName name="zspu___13" localSheetId="2">#REF!</definedName>
    <definedName name="zspu___13">#REF!</definedName>
    <definedName name="ZSS" localSheetId="2">#REF!</definedName>
    <definedName name="ZSS">#REF!</definedName>
    <definedName name="ZSS___0" localSheetId="2">#REF!</definedName>
    <definedName name="ZSS___0">#REF!</definedName>
    <definedName name="ZSS___13" localSheetId="2">#REF!</definedName>
    <definedName name="ZSS___13">#REF!</definedName>
    <definedName name="ztpu" localSheetId="2">#REF!</definedName>
    <definedName name="ztpu">#REF!</definedName>
    <definedName name="ztpu___0" localSheetId="2">#REF!</definedName>
    <definedName name="ztpu___0">#REF!</definedName>
    <definedName name="ztpu___13" localSheetId="2">#REF!</definedName>
    <definedName name="ztpu___13">#REF!</definedName>
    <definedName name="zx" localSheetId="2">#REF!</definedName>
    <definedName name="zx">#REF!</definedName>
    <definedName name="zxc" localSheetId="2">#REF!</definedName>
    <definedName name="zxc">#REF!</definedName>
    <definedName name="ZY" localSheetId="2">#REF!</definedName>
    <definedName name="ZY">#REF!</definedName>
    <definedName name="ZY___0" localSheetId="2">#REF!</definedName>
    <definedName name="ZY___0">#REF!</definedName>
    <definedName name="ZY___13" localSheetId="2">#REF!</definedName>
    <definedName name="ZY___13">#REF!</definedName>
    <definedName name="zzz" localSheetId="2">#REF!</definedName>
    <definedName name="zzz">#REF!</definedName>
    <definedName name="π">PI()</definedName>
    <definedName name="ガス_灯油混焼" localSheetId="2">#REF!</definedName>
    <definedName name="ガス_灯油混焼">#REF!</definedName>
    <definedName name="モドス">[79]!モドス</definedName>
    <definedName name="건축" localSheetId="2">#REF!</definedName>
    <definedName name="건축">#REF!</definedName>
    <definedName name="구분" localSheetId="2">#REF!</definedName>
    <definedName name="구분">#REF!</definedName>
    <definedName name="기계" localSheetId="2">#REF!</definedName>
    <definedName name="기계">#REF!</definedName>
    <definedName name="기구자재선택">[149]코드관리!$V$4:$V$103</definedName>
    <definedName name="기타" localSheetId="2">[150]당초!#REF!</definedName>
    <definedName name="기타">[150]당초!#REF!</definedName>
    <definedName name="내부거래분"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내부거래분"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ㄷ1" localSheetId="2">#REF!</definedName>
    <definedName name="ㄷ1">#REF!</definedName>
    <definedName name="단가비교">#N/A</definedName>
    <definedName name="도면외주" localSheetId="2" hidden="1">#REF!</definedName>
    <definedName name="도면외주" hidden="1">#REF!</definedName>
    <definedName name="도면용역비" localSheetId="2" hidden="1">#REF!</definedName>
    <definedName name="도면용역비" hidden="1">#REF!</definedName>
    <definedName name="ㄹㅇㄴ" localSheetId="2" hidden="1">{"'Sheet1'!$L$16"}</definedName>
    <definedName name="ㄹㅇㄴ" hidden="1">{"'Sheet1'!$L$16"}</definedName>
    <definedName name="롱ㅁㄴㄱ버ㅏㅣㅈ" localSheetId="2">#REF!</definedName>
    <definedName name="롱ㅁㄴㄱ버ㅏㅣㅈ">#REF!</definedName>
    <definedName name="ㅁ1" localSheetId="2">#REF!</definedName>
    <definedName name="ㅁ1">#REF!</definedName>
    <definedName name="ㅁ1727" localSheetId="2">#REF!</definedName>
    <definedName name="ㅁ1727">#REF!</definedName>
    <definedName name="ㅂㅂ" localSheetId="2">[151]LAB!#REF!</definedName>
    <definedName name="ㅂㅂ">[151]LAB!#REF!</definedName>
    <definedName name="ㅂㅈㅂㅈ" localSheetId="2">[151]LAB!#REF!</definedName>
    <definedName name="ㅂㅈㅂㅈ">[151]LAB!#REF!</definedName>
    <definedName name="배관" localSheetId="2">#REF!</definedName>
    <definedName name="배관">#REF!</definedName>
    <definedName name="배관3"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배관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부대공사" localSheetId="2" hidden="1">#REF!</definedName>
    <definedName name="부대공사" hidden="1">#REF!</definedName>
    <definedName name="ㅅㄷ" localSheetId="2" hidden="1">{"'Sheet1'!$L$16"}</definedName>
    <definedName name="ㅅㄷ" hidden="1">{"'Sheet1'!$L$16"}</definedName>
    <definedName name="소모비" localSheetId="2">#REF!</definedName>
    <definedName name="소모비">#REF!</definedName>
    <definedName name="소분류동적A">"OFFSET('규격'!$C$1,1,'규격'!$A$15-1,COUNTA(OFFSET('규격'!$E$3,1,'규격'!$H$3-1,10,1),1))"</definedName>
    <definedName name="아" localSheetId="2" hidden="1">{"'Sheet1'!$L$16"}</definedName>
    <definedName name="아" hidden="1">{"'Sheet1'!$L$16"}</definedName>
    <definedName name="이찰" localSheetId="2">#REF!</definedName>
    <definedName name="이찰">#REF!</definedName>
    <definedName name="입찰1">#N/A</definedName>
    <definedName name="입찰2">#N/A</definedName>
    <definedName name="잡비" localSheetId="2">#REF!</definedName>
    <definedName name="잡비">#REF!</definedName>
    <definedName name="전" localSheetId="2">#REF!</definedName>
    <definedName name="전">#REF!</definedName>
    <definedName name="전계장금액" localSheetId="2" hidden="1">#REF!</definedName>
    <definedName name="전계장금액" hidden="1">#REF!</definedName>
    <definedName name="전기" localSheetId="2" hidden="1">{"'Sheet1'!$A$1:$E$59"}</definedName>
    <definedName name="전기" hidden="1">{"'Sheet1'!$A$1:$E$59"}</definedName>
    <definedName name="전기계장" localSheetId="2">#REF!</definedName>
    <definedName name="전기계장">#REF!</definedName>
    <definedName name="조직도" localSheetId="2">[151]LAB!#REF!</definedName>
    <definedName name="조직도">[151]LAB!#REF!</definedName>
    <definedName name="주요물량비교">#N/A</definedName>
    <definedName name="주택사업본부" localSheetId="2">#REF!</definedName>
    <definedName name="주택사업본부">#REF!</definedName>
    <definedName name="중기" localSheetId="2">#REF!</definedName>
    <definedName name="중기">#REF!</definedName>
    <definedName name="집계SHEET" localSheetId="2">[152]당초!#REF!</definedName>
    <definedName name="집계SHEET">[152]당초!#REF!</definedName>
    <definedName name="철구사업본부" localSheetId="2">#REF!</definedName>
    <definedName name="철구사업본부">#REF!</definedName>
    <definedName name="총괄표3"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총괄표3"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추" localSheetId="2" hidden="1">{"'Sheet1'!$L$16"}</definedName>
    <definedName name="추" hidden="1">{"'Sheet1'!$L$16"}</definedName>
    <definedName name="추가분" localSheetId="2" hidden="1">{"'장비'!$A$3:$M$12"}</definedName>
    <definedName name="추가분" hidden="1">{"'장비'!$A$3:$M$12"}</definedName>
    <definedName name="토목" localSheetId="2">#REF!</definedName>
    <definedName name="토목">#REF!</definedName>
    <definedName name="토목변경" localSheetId="2" hidden="1">{"'장비'!$A$3:$M$12"}</definedName>
    <definedName name="토목변경" hidden="1">{"'장비'!$A$3:$M$12"}</definedName>
    <definedName name="토목실행예산" localSheetId="2" hidden="1">{"'장비'!$A$3:$M$12"}</definedName>
    <definedName name="토목실행예산" hidden="1">{"'장비'!$A$3:$M$12"}</definedName>
    <definedName name="토목조정분" localSheetId="2" hidden="1">{"'장비'!$A$3:$M$12"}</definedName>
    <definedName name="토목조정분" hidden="1">{"'장비'!$A$3:$M$12"}</definedName>
    <definedName name="ㅎㅎㄹ" localSheetId="2" hidden="1">{"'장비'!$A$3:$M$12"}</definedName>
    <definedName name="ㅎㅎㄹ" hidden="1">{"'장비'!$A$3:$M$12"}</definedName>
    <definedName name="ㅎㅎㅎ" localSheetId="2" hidden="1">#REF!</definedName>
    <definedName name="ㅎㅎㅎ" hidden="1">#REF!</definedName>
    <definedName name="할" localSheetId="2" hidden="1">{"'Sheet1'!$L$16"}</definedName>
    <definedName name="할" hidden="1">{"'Sheet1'!$L$16"}</definedName>
    <definedName name="합계표" localSheetId="2"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합계표" hidden="1">{#N/A,#N/A,FALSE,"집계";#N/A,#N/A,FALSE,"표지";#N/A,#N/A,FALSE,"터빈집계";#N/A,#N/A,FALSE,"터빈내역";#N/A,#N/A,FALSE,"주제어집계";#N/A,#N/A,FALSE,"주제어내역";#N/A,#N/A,FALSE,"보일러집계";#N/A,#N/A,FALSE,"보일러내역";#N/A,#N/A,FALSE,"별표19";#N/A,#N/A,FALSE,"정산신규품";#N/A,#N/A,FALSE,"신규별표";#N/A,#N/A,FALSE,"골재 ";#N/A,#N/A,FALSE,"운반비"}</definedName>
    <definedName name="항" localSheetId="2" hidden="1">{"'Sheet1'!$L$16"}</definedName>
    <definedName name="항" hidden="1">{"'Sheet1'!$L$16"}</definedName>
    <definedName name="현장" localSheetId="2" hidden="1">#REF!</definedName>
    <definedName name="현장" hidden="1">#REF!</definedName>
    <definedName name="현장관리비">#N/A</definedName>
    <definedName name="ㅑㅅ" localSheetId="2" hidden="1">{"'Sheet1'!$L$16"}</definedName>
    <definedName name="ㅑㅅ" hidden="1">{"'Sheet1'!$L$16"}</definedName>
    <definedName name="ㅗ감" localSheetId="2">#REF!</definedName>
    <definedName name="ㅗ감">#REF!</definedName>
    <definedName name="ㅗ로비ㅕㄱ" localSheetId="2">#REF!</definedName>
    <definedName name="ㅗ로비ㅕㄱ">#REF!</definedName>
    <definedName name="ㅘ" localSheetId="2" hidden="1">{"'Sheet1'!$L$16"}</definedName>
    <definedName name="ㅘ" hidden="1">{"'Sheet1'!$L$16"}</definedName>
    <definedName name="中操ｹｰﾌﾞﾙ処理室" localSheetId="2">#REF!</definedName>
    <definedName name="中操ｹｰﾌﾞﾙ処理室">#REF!</definedName>
    <definedName name="合計" localSheetId="2">#REF!</definedName>
    <definedName name="合計">#REF!</definedName>
    <definedName name="小計" localSheetId="2">#REF!</definedName>
    <definedName name="小計">#REF!</definedName>
    <definedName name="材料費" localSheetId="2">#REF!</definedName>
    <definedName name="材料費">#REF!</definedName>
    <definedName name="直接経費" localSheetId="2">#REF!</definedName>
    <definedName name="直接経費">#REF!</definedName>
    <definedName name="間接費" localSheetId="2">#REF!</definedName>
    <definedName name="間接費">#REF!</definedName>
  </definedNames>
  <calcPr calcId="152511"/>
</workbook>
</file>

<file path=xl/calcChain.xml><?xml version="1.0" encoding="utf-8"?>
<calcChain xmlns="http://schemas.openxmlformats.org/spreadsheetml/2006/main">
  <c r="B123" i="49" l="1"/>
  <c r="B124" i="49" s="1"/>
  <c r="B125" i="49" s="1"/>
  <c r="B126" i="49" s="1"/>
  <c r="B127" i="49" s="1"/>
  <c r="B128" i="49" s="1"/>
  <c r="B129" i="49" s="1"/>
  <c r="B130" i="49" s="1"/>
  <c r="B131" i="49" s="1"/>
  <c r="B132" i="49" s="1"/>
  <c r="B133" i="49" s="1"/>
  <c r="B134" i="49" s="1"/>
  <c r="B135" i="49" s="1"/>
  <c r="B136" i="49" s="1"/>
  <c r="B137" i="49" s="1"/>
  <c r="B138" i="49" s="1"/>
  <c r="B139" i="49" s="1"/>
  <c r="B140" i="49" s="1"/>
  <c r="B141" i="49" s="1"/>
  <c r="B142" i="49" s="1"/>
  <c r="B143" i="49" s="1"/>
  <c r="B144" i="49" s="1"/>
  <c r="B145" i="49" s="1"/>
  <c r="B146" i="49" s="1"/>
  <c r="B147" i="49" s="1"/>
  <c r="B148" i="49" s="1"/>
  <c r="B149" i="49" s="1"/>
  <c r="B150" i="49" s="1"/>
  <c r="B151" i="49" s="1"/>
  <c r="B152" i="49" s="1"/>
  <c r="B153" i="49" s="1"/>
  <c r="B154" i="49" s="1"/>
  <c r="B155" i="49" s="1"/>
  <c r="B156" i="49" s="1"/>
  <c r="B157" i="49" s="1"/>
  <c r="B158" i="49" s="1"/>
  <c r="B159" i="49" s="1"/>
  <c r="B160" i="49" s="1"/>
  <c r="B161" i="49" s="1"/>
  <c r="B162" i="49" s="1"/>
  <c r="B163" i="49" s="1"/>
  <c r="B164" i="49" s="1"/>
  <c r="B165" i="49" s="1"/>
  <c r="B166" i="49" s="1"/>
  <c r="B167" i="49" s="1"/>
  <c r="B168" i="49" s="1"/>
  <c r="I172" i="49"/>
  <c r="J172" i="49"/>
  <c r="K172" i="49"/>
  <c r="L172" i="49"/>
  <c r="M172" i="49"/>
  <c r="N172" i="49"/>
  <c r="H172" i="49"/>
  <c r="F26" i="11" l="1"/>
  <c r="G104" i="26" l="1"/>
  <c r="H151" i="36" l="1"/>
  <c r="I151" i="36"/>
  <c r="J151" i="36"/>
  <c r="K151" i="36"/>
  <c r="L151" i="36"/>
  <c r="M151" i="36"/>
  <c r="N151" i="36"/>
  <c r="G151" i="36"/>
  <c r="U413" i="19" l="1"/>
  <c r="U408" i="19"/>
  <c r="U409" i="19"/>
  <c r="U410" i="19"/>
  <c r="U411" i="19"/>
  <c r="U412" i="19"/>
  <c r="U407" i="19"/>
  <c r="M39" i="20" l="1"/>
  <c r="H43" i="26" l="1"/>
  <c r="I43" i="26"/>
  <c r="J43" i="26"/>
  <c r="K43" i="26"/>
  <c r="L43" i="26"/>
  <c r="Q408" i="19" l="1"/>
  <c r="Q409" i="19"/>
  <c r="Q410" i="19"/>
  <c r="Q411" i="19"/>
  <c r="Q412" i="19"/>
  <c r="Q407" i="19"/>
  <c r="L44" i="11" l="1"/>
  <c r="K55" i="11" l="1"/>
  <c r="O156" i="49" l="1"/>
  <c r="O157" i="49" s="1"/>
  <c r="O158" i="49" s="1"/>
  <c r="O159" i="49" s="1"/>
  <c r="O160" i="49" s="1"/>
  <c r="O161" i="49" s="1"/>
  <c r="O162" i="49" s="1"/>
  <c r="O163" i="49" s="1"/>
  <c r="O164" i="49" s="1"/>
  <c r="O165" i="49" s="1"/>
  <c r="O166" i="49" s="1"/>
  <c r="O167" i="49" s="1"/>
  <c r="O168" i="49" s="1"/>
  <c r="O130" i="49"/>
  <c r="O131" i="49" s="1"/>
  <c r="O132" i="49" s="1"/>
  <c r="O133" i="49" s="1"/>
  <c r="O134" i="49" s="1"/>
  <c r="O135" i="49" s="1"/>
  <c r="O136" i="49" s="1"/>
  <c r="O137" i="49" s="1"/>
  <c r="O138" i="49" s="1"/>
  <c r="O139" i="49" s="1"/>
  <c r="O140" i="49" s="1"/>
  <c r="O141" i="49" s="1"/>
  <c r="O142" i="49" s="1"/>
  <c r="O143" i="49" s="1"/>
  <c r="O144" i="49" s="1"/>
  <c r="O145" i="49" s="1"/>
  <c r="O146" i="49" s="1"/>
  <c r="O147" i="49" s="1"/>
  <c r="O148" i="49" s="1"/>
  <c r="O149" i="49" s="1"/>
  <c r="O150" i="49" s="1"/>
  <c r="O151" i="49" s="1"/>
  <c r="O152" i="49" s="1"/>
  <c r="O153" i="49" s="1"/>
  <c r="O154" i="49" s="1"/>
  <c r="O155" i="49" s="1"/>
  <c r="O128" i="49"/>
  <c r="O129" i="49" s="1"/>
  <c r="A53" i="23" l="1"/>
  <c r="S27" i="26" l="1"/>
  <c r="S25" i="26"/>
  <c r="T28" i="23" l="1"/>
  <c r="T17" i="23"/>
  <c r="S42" i="26" l="1"/>
  <c r="S48" i="26"/>
  <c r="R22" i="23"/>
  <c r="U63" i="36" l="1"/>
  <c r="U61" i="36"/>
  <c r="U62" i="36"/>
  <c r="U59" i="36"/>
  <c r="U60" i="36" s="1"/>
  <c r="U18" i="36" l="1"/>
  <c r="U19" i="36" s="1"/>
  <c r="U20" i="36" s="1"/>
  <c r="U21" i="36" s="1"/>
  <c r="U22" i="36" s="1"/>
  <c r="U23" i="36" s="1"/>
  <c r="U24" i="36" s="1"/>
  <c r="U25" i="36" s="1"/>
  <c r="U26" i="36" s="1"/>
  <c r="U27" i="36" s="1"/>
  <c r="U28" i="36" s="1"/>
  <c r="U29" i="36" s="1"/>
  <c r="U30" i="36" s="1"/>
  <c r="U31" i="36" s="1"/>
  <c r="U32" i="36" s="1"/>
  <c r="U33" i="36" s="1"/>
  <c r="U34" i="36" s="1"/>
  <c r="U35" i="36" s="1"/>
  <c r="U36" i="36" s="1"/>
  <c r="U37" i="36" s="1"/>
  <c r="U38" i="36" s="1"/>
  <c r="U39" i="36" s="1"/>
  <c r="U40" i="36" s="1"/>
  <c r="U41" i="36" s="1"/>
  <c r="U42" i="36" s="1"/>
  <c r="U43" i="36" s="1"/>
  <c r="U44" i="36" s="1"/>
  <c r="U45" i="36" s="1"/>
  <c r="U46" i="36" s="1"/>
  <c r="U47" i="36" s="1"/>
  <c r="U48" i="36" s="1"/>
  <c r="U49" i="36" s="1"/>
  <c r="U50" i="36" s="1"/>
  <c r="U51" i="36" s="1"/>
  <c r="U52" i="36" s="1"/>
  <c r="U53" i="36" s="1"/>
  <c r="U54" i="36" s="1"/>
  <c r="U55" i="36" s="1"/>
  <c r="U56" i="36" s="1"/>
  <c r="U57" i="36" s="1"/>
  <c r="U58" i="36" s="1"/>
  <c r="AI12" i="36"/>
  <c r="AI13" i="36" s="1"/>
  <c r="AI14" i="36" s="1"/>
  <c r="AI15" i="36" s="1"/>
  <c r="AI16" i="36" s="1"/>
  <c r="AI17" i="36" s="1"/>
  <c r="AI18" i="36" s="1"/>
  <c r="AI19" i="36" s="1"/>
  <c r="AI20" i="36" s="1"/>
  <c r="AI21" i="36" s="1"/>
  <c r="AI22" i="36" s="1"/>
  <c r="AI23" i="36" s="1"/>
  <c r="AI24" i="36" s="1"/>
  <c r="AI25" i="36" s="1"/>
  <c r="AI26" i="36" s="1"/>
  <c r="AI27" i="36" s="1"/>
  <c r="AI28" i="36" s="1"/>
  <c r="AI29" i="36" s="1"/>
  <c r="AI30" i="36" s="1"/>
  <c r="AI31" i="36" s="1"/>
  <c r="AI32" i="36" s="1"/>
  <c r="AI33" i="36" s="1"/>
  <c r="AI34" i="36" s="1"/>
  <c r="AI35" i="36" s="1"/>
  <c r="AI36" i="36" s="1"/>
  <c r="AI37" i="36" s="1"/>
  <c r="AI38" i="36" s="1"/>
  <c r="AI39" i="36" s="1"/>
  <c r="AI40" i="36" s="1"/>
  <c r="AI41" i="36" s="1"/>
  <c r="AI42" i="36" s="1"/>
  <c r="AI43" i="36" s="1"/>
  <c r="AI44" i="36" s="1"/>
  <c r="AI45" i="36" s="1"/>
  <c r="AI46" i="36" s="1"/>
  <c r="AI47" i="36" s="1"/>
  <c r="AI48" i="36" s="1"/>
  <c r="AI49" i="36" s="1"/>
  <c r="AI50" i="36" s="1"/>
  <c r="AI51" i="36" s="1"/>
  <c r="AI52" i="36" s="1"/>
  <c r="AI53" i="36" s="1"/>
  <c r="AI54" i="36" s="1"/>
  <c r="AI55" i="36" s="1"/>
  <c r="AI56" i="36" s="1"/>
  <c r="AI57" i="36" s="1"/>
  <c r="AI58" i="36" s="1"/>
  <c r="AI59" i="36" s="1"/>
  <c r="AI60" i="36" s="1"/>
  <c r="AI61" i="36" s="1"/>
  <c r="AI62" i="36" s="1"/>
  <c r="AI63" i="36" s="1"/>
  <c r="U10" i="36"/>
  <c r="U11" i="36" s="1"/>
  <c r="U12" i="36" s="1"/>
  <c r="U13" i="36" s="1"/>
  <c r="U14" i="36" s="1"/>
  <c r="U15" i="36" s="1"/>
  <c r="U16" i="36" s="1"/>
  <c r="U17" i="36" s="1"/>
  <c r="U9" i="36"/>
  <c r="AI10" i="36"/>
  <c r="AI11" i="36" s="1"/>
  <c r="AI9" i="36"/>
  <c r="AI8" i="36"/>
  <c r="S71" i="35" l="1"/>
  <c r="T49" i="35" l="1"/>
  <c r="L78" i="20" l="1"/>
  <c r="L77" i="20"/>
  <c r="L76" i="20"/>
  <c r="L75" i="20"/>
  <c r="L74" i="20"/>
  <c r="L73" i="20"/>
  <c r="S91" i="35" l="1"/>
  <c r="W13" i="51" l="1"/>
  <c r="Z50" i="11" l="1"/>
  <c r="AG45" i="33" l="1"/>
  <c r="P163" i="48" l="1"/>
  <c r="P164" i="48" s="1"/>
  <c r="P165" i="48" s="1"/>
  <c r="P166" i="48" s="1"/>
  <c r="B163" i="48"/>
  <c r="B164" i="48" s="1"/>
  <c r="B165" i="48" s="1"/>
  <c r="B166" i="48" s="1"/>
  <c r="C83" i="51"/>
  <c r="C84" i="51" s="1"/>
  <c r="C85" i="51" s="1"/>
  <c r="C86" i="51" s="1"/>
  <c r="C87" i="51" s="1"/>
  <c r="C88" i="51" s="1"/>
  <c r="C89" i="51" s="1"/>
  <c r="C90" i="51" s="1"/>
  <c r="C91" i="51" s="1"/>
  <c r="C92" i="51" s="1"/>
  <c r="C93" i="51" s="1"/>
  <c r="C94" i="51" s="1"/>
  <c r="C95" i="51" s="1"/>
  <c r="C96" i="51" s="1"/>
  <c r="J100" i="51"/>
  <c r="K100" i="51"/>
  <c r="L100" i="51"/>
  <c r="M100" i="51"/>
  <c r="N100" i="51"/>
  <c r="O100" i="51"/>
  <c r="P100" i="51"/>
  <c r="I100" i="51"/>
  <c r="C80" i="51"/>
  <c r="C81" i="51" s="1"/>
  <c r="C82" i="51" s="1"/>
  <c r="F30" i="11"/>
  <c r="O71" i="53"/>
  <c r="O70" i="53"/>
  <c r="O36" i="53"/>
  <c r="O37" i="53" s="1"/>
  <c r="O38" i="53" s="1"/>
  <c r="O39" i="53" s="1"/>
  <c r="O40" i="53" s="1"/>
  <c r="O41" i="53" s="1"/>
  <c r="O42" i="53" s="1"/>
  <c r="O43" i="53" s="1"/>
  <c r="O44" i="53" s="1"/>
  <c r="O45" i="53" s="1"/>
  <c r="O46" i="53" s="1"/>
  <c r="O47" i="53" s="1"/>
  <c r="O48" i="53" s="1"/>
  <c r="O49" i="53" s="1"/>
  <c r="O50" i="53" s="1"/>
  <c r="O51" i="53" s="1"/>
  <c r="O52" i="53" s="1"/>
  <c r="O53" i="53" s="1"/>
  <c r="O54" i="53" s="1"/>
  <c r="O55" i="53" s="1"/>
  <c r="O56" i="53" s="1"/>
  <c r="O57" i="53" s="1"/>
  <c r="O58" i="53" s="1"/>
  <c r="O59" i="53" s="1"/>
  <c r="O60" i="53" s="1"/>
  <c r="O61" i="53" s="1"/>
  <c r="B52" i="53"/>
  <c r="B53" i="53" s="1"/>
  <c r="B54" i="53" s="1"/>
  <c r="B55" i="53" s="1"/>
  <c r="B56" i="53" s="1"/>
  <c r="B57" i="53" s="1"/>
  <c r="B58" i="53" s="1"/>
  <c r="B59" i="53" s="1"/>
  <c r="B60" i="53" s="1"/>
  <c r="B61" i="53" s="1"/>
  <c r="B49" i="53" l="1"/>
  <c r="B50" i="53" s="1"/>
  <c r="B51" i="53" s="1"/>
  <c r="B36" i="53"/>
  <c r="B37" i="53" s="1"/>
  <c r="B38" i="53" s="1"/>
  <c r="B39" i="53" s="1"/>
  <c r="B40" i="53" s="1"/>
  <c r="B41" i="53" s="1"/>
  <c r="B42" i="53" s="1"/>
  <c r="B43" i="53" s="1"/>
  <c r="B44" i="53" s="1"/>
  <c r="B45" i="53" s="1"/>
  <c r="B46" i="53" s="1"/>
  <c r="B47" i="53" s="1"/>
  <c r="B48" i="53" s="1"/>
  <c r="F57" i="11" l="1"/>
  <c r="O68" i="53" l="1"/>
  <c r="M67" i="53"/>
  <c r="L67" i="53"/>
  <c r="K67" i="53"/>
  <c r="J67" i="53"/>
  <c r="I67" i="53"/>
  <c r="H67" i="53"/>
  <c r="B12" i="53"/>
  <c r="B13" i="53" s="1"/>
  <c r="B14" i="53" s="1"/>
  <c r="B15" i="53" s="1"/>
  <c r="B16" i="53" s="1"/>
  <c r="B17" i="53" s="1"/>
  <c r="B18" i="53" s="1"/>
  <c r="B19" i="53" s="1"/>
  <c r="B20" i="53" s="1"/>
  <c r="B21" i="53" s="1"/>
  <c r="B22" i="53" s="1"/>
  <c r="B23" i="53" s="1"/>
  <c r="B24" i="53" s="1"/>
  <c r="B25" i="53" s="1"/>
  <c r="B26" i="53" s="1"/>
  <c r="B27" i="53" s="1"/>
  <c r="B28" i="53" s="1"/>
  <c r="B29" i="53" s="1"/>
  <c r="B30" i="53" s="1"/>
  <c r="B31" i="53" s="1"/>
  <c r="B32" i="53" s="1"/>
  <c r="B33" i="53" s="1"/>
  <c r="B34" i="53" s="1"/>
  <c r="B35" i="53" s="1"/>
  <c r="O11" i="53"/>
  <c r="O12" i="53" s="1"/>
  <c r="O13" i="53" s="1"/>
  <c r="O14" i="53" s="1"/>
  <c r="O15" i="53" s="1"/>
  <c r="O16" i="53" s="1"/>
  <c r="O17" i="53" s="1"/>
  <c r="O18" i="53" s="1"/>
  <c r="O19" i="53" s="1"/>
  <c r="O20" i="53" s="1"/>
  <c r="O21" i="53" s="1"/>
  <c r="O22" i="53" s="1"/>
  <c r="O23" i="53" s="1"/>
  <c r="O24" i="53" s="1"/>
  <c r="O25" i="53" s="1"/>
  <c r="O26" i="53" s="1"/>
  <c r="O27" i="53" s="1"/>
  <c r="O28" i="53" s="1"/>
  <c r="O29" i="53" s="1"/>
  <c r="O30" i="53" s="1"/>
  <c r="O31" i="53" s="1"/>
  <c r="O32" i="53" s="1"/>
  <c r="O33" i="53" s="1"/>
  <c r="O34" i="53" s="1"/>
  <c r="O35" i="53" s="1"/>
  <c r="B11" i="53"/>
  <c r="O10" i="53"/>
  <c r="O67" i="53" l="1"/>
  <c r="B181" i="48"/>
  <c r="H190" i="48" l="1"/>
  <c r="H186" i="48"/>
  <c r="H185" i="48"/>
  <c r="H184" i="48"/>
  <c r="P129" i="48"/>
  <c r="P130" i="48" s="1"/>
  <c r="P131" i="48" s="1"/>
  <c r="P132" i="48" s="1"/>
  <c r="P133" i="48" s="1"/>
  <c r="B130" i="48"/>
  <c r="B131" i="48" s="1"/>
  <c r="B132" i="48" s="1"/>
  <c r="B133" i="48" s="1"/>
  <c r="H183" i="48" l="1"/>
  <c r="N186" i="48"/>
  <c r="M190" i="48"/>
  <c r="K182" i="48"/>
  <c r="I181" i="48"/>
  <c r="J181" i="48"/>
  <c r="J183" i="48" s="1"/>
  <c r="L182" i="48"/>
  <c r="C74" i="51" l="1"/>
  <c r="C75" i="51"/>
  <c r="C76" i="51" s="1"/>
  <c r="C77" i="51" s="1"/>
  <c r="C78" i="51" s="1"/>
  <c r="C79" i="51" s="1"/>
  <c r="Q74" i="51"/>
  <c r="Q75" i="51" s="1"/>
  <c r="Q76" i="51" s="1"/>
  <c r="M55" i="11" l="1"/>
  <c r="M58" i="11"/>
  <c r="J320" i="52" l="1"/>
  <c r="F333" i="52"/>
  <c r="D332" i="52"/>
  <c r="E332" i="52" s="1"/>
  <c r="G332" i="52" s="1"/>
  <c r="G331" i="52"/>
  <c r="E331" i="52"/>
  <c r="D330" i="52"/>
  <c r="E330" i="52" s="1"/>
  <c r="G330" i="52" s="1"/>
  <c r="G328" i="52"/>
  <c r="E328" i="52"/>
  <c r="D327" i="52"/>
  <c r="E327" i="52" s="1"/>
  <c r="G327" i="52" s="1"/>
  <c r="D326" i="52"/>
  <c r="E326" i="52" s="1"/>
  <c r="G326" i="52" s="1"/>
  <c r="G325" i="52"/>
  <c r="E325" i="52"/>
  <c r="G320" i="52"/>
  <c r="F320" i="52"/>
  <c r="D320" i="52"/>
  <c r="C320" i="52"/>
  <c r="G254" i="52"/>
  <c r="G236" i="52"/>
  <c r="E320" i="52" s="1"/>
  <c r="D329" i="52" s="1"/>
  <c r="E329" i="52" s="1"/>
  <c r="G329" i="52" s="1"/>
  <c r="A200" i="52"/>
  <c r="A201" i="52" s="1"/>
  <c r="A202" i="52" s="1"/>
  <c r="A203" i="52" s="1"/>
  <c r="A204" i="52" s="1"/>
  <c r="A205" i="52" s="1"/>
  <c r="A206" i="52" s="1"/>
  <c r="A207" i="52" s="1"/>
  <c r="A208" i="52" s="1"/>
  <c r="A209" i="52" s="1"/>
  <c r="A210" i="52" s="1"/>
  <c r="A211" i="52" s="1"/>
  <c r="A212" i="52" s="1"/>
  <c r="A213" i="52" s="1"/>
  <c r="A214" i="52" s="1"/>
  <c r="A215" i="52" s="1"/>
  <c r="A216" i="52" s="1"/>
  <c r="A217" i="52" s="1"/>
  <c r="A218" i="52" s="1"/>
  <c r="A219" i="52" s="1"/>
  <c r="A220" i="52" s="1"/>
  <c r="A221" i="52" s="1"/>
  <c r="A222" i="52" s="1"/>
  <c r="A223" i="52" s="1"/>
  <c r="A224" i="52" s="1"/>
  <c r="A225" i="52" s="1"/>
  <c r="A226" i="52" s="1"/>
  <c r="A227" i="52" s="1"/>
  <c r="A228" i="52" s="1"/>
  <c r="A229" i="52" s="1"/>
  <c r="A230" i="52" s="1"/>
  <c r="A231" i="52" s="1"/>
  <c r="A232" i="52" s="1"/>
  <c r="A233" i="52" s="1"/>
  <c r="A234" i="52" s="1"/>
  <c r="A235" i="52" s="1"/>
  <c r="A236" i="52" s="1"/>
  <c r="A237" i="52" s="1"/>
  <c r="A238" i="52" s="1"/>
  <c r="A239" i="52" s="1"/>
  <c r="A240" i="52" s="1"/>
  <c r="A241" i="52" s="1"/>
  <c r="A242" i="52" s="1"/>
  <c r="A243" i="52" s="1"/>
  <c r="A244" i="52" s="1"/>
  <c r="A245" i="52" s="1"/>
  <c r="A246" i="52" s="1"/>
  <c r="A247" i="52" s="1"/>
  <c r="A248" i="52" s="1"/>
  <c r="A249" i="52" s="1"/>
  <c r="A250" i="52" s="1"/>
  <c r="A251" i="52" s="1"/>
  <c r="A252" i="52" s="1"/>
  <c r="A253" i="52" s="1"/>
  <c r="A254" i="52" s="1"/>
  <c r="A255" i="52" s="1"/>
  <c r="A256" i="52" s="1"/>
  <c r="A257" i="52" s="1"/>
  <c r="A258" i="52" s="1"/>
  <c r="A259" i="52" s="1"/>
  <c r="A260" i="52" s="1"/>
  <c r="A261" i="52" s="1"/>
  <c r="A262" i="52" s="1"/>
  <c r="A263" i="52" s="1"/>
  <c r="A264" i="52" s="1"/>
  <c r="A265" i="52" s="1"/>
  <c r="A266" i="52" s="1"/>
  <c r="A267" i="52" s="1"/>
  <c r="A268" i="52" s="1"/>
  <c r="A269" i="52" s="1"/>
  <c r="A270" i="52" s="1"/>
  <c r="A271" i="52" s="1"/>
  <c r="A272" i="52" s="1"/>
  <c r="A273" i="52" s="1"/>
  <c r="A274" i="52" s="1"/>
  <c r="A275" i="52" s="1"/>
  <c r="A276" i="52" s="1"/>
  <c r="A277" i="52" s="1"/>
  <c r="A278" i="52" s="1"/>
  <c r="A279" i="52" s="1"/>
  <c r="A280" i="52" s="1"/>
  <c r="A281" i="52" s="1"/>
  <c r="A282" i="52" s="1"/>
  <c r="A283" i="52" s="1"/>
  <c r="A284" i="52" s="1"/>
  <c r="A285" i="52" s="1"/>
  <c r="A286" i="52" s="1"/>
  <c r="A287" i="52" s="1"/>
  <c r="A288" i="52" s="1"/>
  <c r="A289" i="52" s="1"/>
  <c r="A290" i="52" s="1"/>
  <c r="A291" i="52" s="1"/>
  <c r="A292" i="52" s="1"/>
  <c r="A293" i="52" s="1"/>
  <c r="A294" i="52" s="1"/>
  <c r="A295" i="52" s="1"/>
  <c r="A296" i="52" s="1"/>
  <c r="A297" i="52" s="1"/>
  <c r="A298" i="52" s="1"/>
  <c r="A299" i="52" s="1"/>
  <c r="A300" i="52" s="1"/>
  <c r="A301" i="52" s="1"/>
  <c r="A302" i="52" s="1"/>
  <c r="A303" i="52" s="1"/>
  <c r="A304" i="52" s="1"/>
  <c r="A305" i="52" s="1"/>
  <c r="A306" i="52" s="1"/>
  <c r="A307" i="52" s="1"/>
  <c r="A308" i="52" s="1"/>
  <c r="A309" i="52" s="1"/>
  <c r="A310" i="52" s="1"/>
  <c r="A311" i="52" s="1"/>
  <c r="A312" i="52" s="1"/>
  <c r="A313" i="52" s="1"/>
  <c r="A314" i="52" s="1"/>
  <c r="A315" i="52" s="1"/>
  <c r="A316" i="52" s="1"/>
  <c r="A317" i="52" s="1"/>
  <c r="A199" i="52"/>
  <c r="G16" i="52"/>
  <c r="B320" i="52" s="1"/>
  <c r="H8" i="52"/>
  <c r="H9" i="52" s="1"/>
  <c r="H10" i="52" s="1"/>
  <c r="H11" i="52" s="1"/>
  <c r="H12" i="52" s="1"/>
  <c r="H13" i="52" s="1"/>
  <c r="H14" i="52" s="1"/>
  <c r="H15" i="52" s="1"/>
  <c r="H16" i="52" s="1"/>
  <c r="H17" i="52" s="1"/>
  <c r="H18" i="52" s="1"/>
  <c r="H19" i="52" s="1"/>
  <c r="H20" i="52" s="1"/>
  <c r="H21" i="52" s="1"/>
  <c r="H22" i="52" s="1"/>
  <c r="H23" i="52" s="1"/>
  <c r="H24" i="52" s="1"/>
  <c r="H25" i="52" s="1"/>
  <c r="H26" i="52" s="1"/>
  <c r="H27" i="52" s="1"/>
  <c r="H28" i="52" s="1"/>
  <c r="H29" i="52" s="1"/>
  <c r="H30" i="52" s="1"/>
  <c r="H31" i="52" s="1"/>
  <c r="H32" i="52" s="1"/>
  <c r="H33" i="52" s="1"/>
  <c r="H34" i="52" s="1"/>
  <c r="H35" i="52" s="1"/>
  <c r="H36" i="52" s="1"/>
  <c r="H37" i="52" s="1"/>
  <c r="H38" i="52" s="1"/>
  <c r="H39" i="52" s="1"/>
  <c r="H40" i="52" s="1"/>
  <c r="H41" i="52" s="1"/>
  <c r="H42" i="52" s="1"/>
  <c r="H43" i="52" s="1"/>
  <c r="H44" i="52" s="1"/>
  <c r="H45" i="52" s="1"/>
  <c r="H46" i="52" s="1"/>
  <c r="H47" i="52" s="1"/>
  <c r="H48" i="52" s="1"/>
  <c r="H49" i="52" s="1"/>
  <c r="H50" i="52" s="1"/>
  <c r="H51" i="52" s="1"/>
  <c r="H52" i="52" s="1"/>
  <c r="H53" i="52" s="1"/>
  <c r="H54" i="52" s="1"/>
  <c r="H55" i="52" s="1"/>
  <c r="H56" i="52" s="1"/>
  <c r="H57" i="52" s="1"/>
  <c r="H58" i="52" s="1"/>
  <c r="H59" i="52" s="1"/>
  <c r="H60" i="52" s="1"/>
  <c r="H61" i="52" s="1"/>
  <c r="H62" i="52" s="1"/>
  <c r="H63" i="52" s="1"/>
  <c r="H64" i="52" s="1"/>
  <c r="H65" i="52" s="1"/>
  <c r="H66" i="52" s="1"/>
  <c r="H67" i="52" s="1"/>
  <c r="H68" i="52" s="1"/>
  <c r="H69" i="52" s="1"/>
  <c r="H70" i="52" s="1"/>
  <c r="H71" i="52" s="1"/>
  <c r="H72" i="52" s="1"/>
  <c r="H73" i="52" s="1"/>
  <c r="H74" i="52" s="1"/>
  <c r="H75" i="52" s="1"/>
  <c r="H76" i="52" s="1"/>
  <c r="H77" i="52" s="1"/>
  <c r="H78" i="52" s="1"/>
  <c r="H79" i="52" s="1"/>
  <c r="H80" i="52" s="1"/>
  <c r="H81" i="52" s="1"/>
  <c r="H82" i="52" s="1"/>
  <c r="H83" i="52" s="1"/>
  <c r="H84" i="52" s="1"/>
  <c r="H85" i="52" s="1"/>
  <c r="H86" i="52" s="1"/>
  <c r="H87" i="52" s="1"/>
  <c r="H88" i="52" s="1"/>
  <c r="H89" i="52" s="1"/>
  <c r="H90" i="52" s="1"/>
  <c r="H91" i="52" s="1"/>
  <c r="H92" i="52" s="1"/>
  <c r="H93" i="52" s="1"/>
  <c r="H94" i="52" s="1"/>
  <c r="H95" i="52" s="1"/>
  <c r="H96" i="52" s="1"/>
  <c r="H97" i="52" s="1"/>
  <c r="H98" i="52" s="1"/>
  <c r="H99" i="52" s="1"/>
  <c r="H100" i="52" s="1"/>
  <c r="H101" i="52" s="1"/>
  <c r="H102" i="52" s="1"/>
  <c r="H103" i="52" s="1"/>
  <c r="H104" i="52" s="1"/>
  <c r="H105" i="52" s="1"/>
  <c r="H106" i="52" s="1"/>
  <c r="H107" i="52" s="1"/>
  <c r="H108" i="52" s="1"/>
  <c r="H109" i="52" s="1"/>
  <c r="H110" i="52" s="1"/>
  <c r="H111" i="52" s="1"/>
  <c r="H112" i="52" s="1"/>
  <c r="H113" i="52" s="1"/>
  <c r="H114" i="52" s="1"/>
  <c r="H115" i="52" s="1"/>
  <c r="H116" i="52" s="1"/>
  <c r="H117" i="52" s="1"/>
  <c r="H118" i="52" s="1"/>
  <c r="H119" i="52" s="1"/>
  <c r="H120" i="52" s="1"/>
  <c r="H121" i="52" s="1"/>
  <c r="H122" i="52" s="1"/>
  <c r="H123" i="52" s="1"/>
  <c r="H124" i="52" s="1"/>
  <c r="H125" i="52" s="1"/>
  <c r="H126" i="52" s="1"/>
  <c r="H127" i="52" s="1"/>
  <c r="H128" i="52" s="1"/>
  <c r="H129" i="52" s="1"/>
  <c r="H130" i="52" s="1"/>
  <c r="H131" i="52" s="1"/>
  <c r="H132" i="52" s="1"/>
  <c r="H133" i="52" s="1"/>
  <c r="H134" i="52" s="1"/>
  <c r="H135" i="52" s="1"/>
  <c r="H136" i="52" s="1"/>
  <c r="H137" i="52" s="1"/>
  <c r="H138" i="52" s="1"/>
  <c r="H139" i="52" s="1"/>
  <c r="H140" i="52" s="1"/>
  <c r="H141" i="52" s="1"/>
  <c r="H142" i="52" s="1"/>
  <c r="H143" i="52" s="1"/>
  <c r="H144" i="52" s="1"/>
  <c r="H145" i="52" s="1"/>
  <c r="H146" i="52" s="1"/>
  <c r="H147" i="52" s="1"/>
  <c r="H148" i="52" s="1"/>
  <c r="H149" i="52" s="1"/>
  <c r="H150" i="52" s="1"/>
  <c r="H151" i="52" s="1"/>
  <c r="H152" i="52" s="1"/>
  <c r="H153" i="52" s="1"/>
  <c r="H154" i="52" s="1"/>
  <c r="H155" i="52" s="1"/>
  <c r="H156" i="52" s="1"/>
  <c r="H157" i="52" s="1"/>
  <c r="H158" i="52" s="1"/>
  <c r="H159" i="52" s="1"/>
  <c r="H160" i="52" s="1"/>
  <c r="H161" i="52" s="1"/>
  <c r="H162" i="52" s="1"/>
  <c r="H163" i="52" s="1"/>
  <c r="H164" i="52" s="1"/>
  <c r="H165" i="52" s="1"/>
  <c r="H166" i="52" s="1"/>
  <c r="H167" i="52" s="1"/>
  <c r="H168" i="52" s="1"/>
  <c r="H169" i="52" s="1"/>
  <c r="H170" i="52" s="1"/>
  <c r="H171" i="52" s="1"/>
  <c r="H172" i="52" s="1"/>
  <c r="H173" i="52" s="1"/>
  <c r="H174" i="52" s="1"/>
  <c r="H175" i="52" s="1"/>
  <c r="H176" i="52" s="1"/>
  <c r="H177" i="52" s="1"/>
  <c r="H178" i="52" s="1"/>
  <c r="H179" i="52" s="1"/>
  <c r="H180" i="52" s="1"/>
  <c r="H181" i="52" s="1"/>
  <c r="H182" i="52" s="1"/>
  <c r="H183" i="52" s="1"/>
  <c r="H184" i="52" s="1"/>
  <c r="H185" i="52" s="1"/>
  <c r="H186" i="52" s="1"/>
  <c r="H187" i="52" s="1"/>
  <c r="H188" i="52" s="1"/>
  <c r="H189" i="52" s="1"/>
  <c r="H190" i="52" s="1"/>
  <c r="H191" i="52" s="1"/>
  <c r="H192" i="52" s="1"/>
  <c r="H193" i="52" s="1"/>
  <c r="H194" i="52" s="1"/>
  <c r="H195" i="52" s="1"/>
  <c r="H196" i="52" s="1"/>
  <c r="H197" i="52" s="1"/>
  <c r="H198" i="52" s="1"/>
  <c r="H199" i="52" s="1"/>
  <c r="H200" i="52" s="1"/>
  <c r="H201" i="52" s="1"/>
  <c r="H202" i="52" s="1"/>
  <c r="H203" i="52" s="1"/>
  <c r="H204" i="52" s="1"/>
  <c r="H205" i="52" s="1"/>
  <c r="H206" i="52" s="1"/>
  <c r="H207" i="52" s="1"/>
  <c r="H208" i="52" s="1"/>
  <c r="H209" i="52" s="1"/>
  <c r="H210" i="52" s="1"/>
  <c r="H211" i="52" s="1"/>
  <c r="H212" i="52" s="1"/>
  <c r="H213" i="52" s="1"/>
  <c r="H214" i="52" s="1"/>
  <c r="H215" i="52" s="1"/>
  <c r="H216" i="52" s="1"/>
  <c r="H217" i="52" s="1"/>
  <c r="H218" i="52" s="1"/>
  <c r="H219" i="52" s="1"/>
  <c r="H220" i="52" s="1"/>
  <c r="H221" i="52" s="1"/>
  <c r="H222" i="52" s="1"/>
  <c r="H223" i="52" s="1"/>
  <c r="H224" i="52" s="1"/>
  <c r="H225" i="52" s="1"/>
  <c r="H226" i="52" s="1"/>
  <c r="H227" i="52" s="1"/>
  <c r="H228" i="52" s="1"/>
  <c r="H229" i="52" s="1"/>
  <c r="H230" i="52" s="1"/>
  <c r="H231" i="52" s="1"/>
  <c r="H232" i="52" s="1"/>
  <c r="H233" i="52" s="1"/>
  <c r="H234" i="52" s="1"/>
  <c r="H235" i="52" s="1"/>
  <c r="H236" i="52" s="1"/>
  <c r="H237" i="52" s="1"/>
  <c r="H238" i="52" s="1"/>
  <c r="H239" i="52" s="1"/>
  <c r="H240" i="52" s="1"/>
  <c r="H241" i="52" s="1"/>
  <c r="H242" i="52" s="1"/>
  <c r="H243" i="52" s="1"/>
  <c r="H244" i="52" s="1"/>
  <c r="H245" i="52" s="1"/>
  <c r="H246" i="52" s="1"/>
  <c r="H247" i="52" s="1"/>
  <c r="H248" i="52" s="1"/>
  <c r="H249" i="52" s="1"/>
  <c r="H250" i="52" s="1"/>
  <c r="H251" i="52" s="1"/>
  <c r="H252" i="52" s="1"/>
  <c r="H253" i="52" s="1"/>
  <c r="H254" i="52" s="1"/>
  <c r="H255" i="52" s="1"/>
  <c r="H256" i="52" s="1"/>
  <c r="H257" i="52" s="1"/>
  <c r="H258" i="52" s="1"/>
  <c r="H259" i="52" s="1"/>
  <c r="H260" i="52" s="1"/>
  <c r="H261" i="52" s="1"/>
  <c r="H262" i="52" s="1"/>
  <c r="H263" i="52" s="1"/>
  <c r="H264" i="52" s="1"/>
  <c r="H265" i="52" s="1"/>
  <c r="H266" i="52" s="1"/>
  <c r="H267" i="52" s="1"/>
  <c r="H268" i="52" s="1"/>
  <c r="H269" i="52" s="1"/>
  <c r="H270" i="52" s="1"/>
  <c r="H271" i="52" s="1"/>
  <c r="H272" i="52" s="1"/>
  <c r="H273" i="52" s="1"/>
  <c r="H274" i="52" s="1"/>
  <c r="H275" i="52" s="1"/>
  <c r="H276" i="52" s="1"/>
  <c r="H277" i="52" s="1"/>
  <c r="H278" i="52" s="1"/>
  <c r="H279" i="52" s="1"/>
  <c r="H280" i="52" s="1"/>
  <c r="H281" i="52" s="1"/>
  <c r="H282" i="52" s="1"/>
  <c r="H283" i="52" s="1"/>
  <c r="H284" i="52" s="1"/>
  <c r="H285" i="52" s="1"/>
  <c r="H286" i="52" s="1"/>
  <c r="H287" i="52" s="1"/>
  <c r="H288" i="52" s="1"/>
  <c r="H289" i="52" s="1"/>
  <c r="H290" i="52" s="1"/>
  <c r="H291" i="52" s="1"/>
  <c r="H292" i="52" s="1"/>
  <c r="H293" i="52" s="1"/>
  <c r="H294" i="52" s="1"/>
  <c r="H295" i="52" s="1"/>
  <c r="H296" i="52" s="1"/>
  <c r="H297" i="52" s="1"/>
  <c r="H298" i="52" s="1"/>
  <c r="H299" i="52" s="1"/>
  <c r="H300" i="52" s="1"/>
  <c r="H301" i="52" s="1"/>
  <c r="H302" i="52" s="1"/>
  <c r="H303" i="52" s="1"/>
  <c r="H304" i="52" s="1"/>
  <c r="H305" i="52" s="1"/>
  <c r="H306" i="52" s="1"/>
  <c r="H307" i="52" s="1"/>
  <c r="H308" i="52" s="1"/>
  <c r="H309" i="52" s="1"/>
  <c r="H310" i="52" s="1"/>
  <c r="H311" i="52" s="1"/>
  <c r="H312" i="52" s="1"/>
  <c r="H313" i="52" s="1"/>
  <c r="H314" i="52" s="1"/>
  <c r="H315" i="52" s="1"/>
  <c r="H316" i="52" s="1"/>
  <c r="H317" i="52" s="1"/>
  <c r="A6" i="52"/>
  <c r="A7" i="52" s="1"/>
  <c r="A8" i="52" s="1"/>
  <c r="A9" i="52" s="1"/>
  <c r="A10" i="52" s="1"/>
  <c r="A11" i="52" s="1"/>
  <c r="A12" i="52" s="1"/>
  <c r="A13" i="52" s="1"/>
  <c r="A14" i="52" s="1"/>
  <c r="A15" i="52" s="1"/>
  <c r="A16" i="52" s="1"/>
  <c r="A17" i="52" s="1"/>
  <c r="A18" i="52" s="1"/>
  <c r="A19" i="52" s="1"/>
  <c r="A20" i="52" s="1"/>
  <c r="A21" i="52" s="1"/>
  <c r="A22" i="52" s="1"/>
  <c r="A23" i="52" s="1"/>
  <c r="A24" i="52" s="1"/>
  <c r="A25" i="52" s="1"/>
  <c r="A26" i="52" s="1"/>
  <c r="A27" i="52" s="1"/>
  <c r="A28" i="52" s="1"/>
  <c r="A29" i="52" s="1"/>
  <c r="A30" i="52" s="1"/>
  <c r="A31" i="52" s="1"/>
  <c r="A32" i="52" s="1"/>
  <c r="A33" i="52" s="1"/>
  <c r="A34" i="52" s="1"/>
  <c r="A35" i="52" s="1"/>
  <c r="A36" i="52" s="1"/>
  <c r="A37" i="52" s="1"/>
  <c r="A38" i="52" s="1"/>
  <c r="A39" i="52" s="1"/>
  <c r="A40" i="52" s="1"/>
  <c r="A41" i="52" s="1"/>
  <c r="A42" i="52" s="1"/>
  <c r="A43" i="52" s="1"/>
  <c r="A44" i="52" s="1"/>
  <c r="A45" i="52" s="1"/>
  <c r="A46" i="52" s="1"/>
  <c r="A47" i="52" s="1"/>
  <c r="A48" i="52" s="1"/>
  <c r="A49" i="52" s="1"/>
  <c r="A50" i="52" s="1"/>
  <c r="A51" i="52" s="1"/>
  <c r="A52" i="52" s="1"/>
  <c r="A53" i="52" s="1"/>
  <c r="A54" i="52" s="1"/>
  <c r="A55" i="52" s="1"/>
  <c r="A56" i="52" s="1"/>
  <c r="A57" i="52" s="1"/>
  <c r="A58" i="52" s="1"/>
  <c r="A59" i="52" s="1"/>
  <c r="A60" i="52" s="1"/>
  <c r="A61" i="52" s="1"/>
  <c r="A62" i="52" s="1"/>
  <c r="A63" i="52" s="1"/>
  <c r="A64" i="52" s="1"/>
  <c r="A65" i="52" s="1"/>
  <c r="A66" i="52" s="1"/>
  <c r="A67" i="52" s="1"/>
  <c r="A68" i="52" s="1"/>
  <c r="A69" i="52" s="1"/>
  <c r="A70" i="52" s="1"/>
  <c r="A71" i="52" s="1"/>
  <c r="A72" i="52" s="1"/>
  <c r="A73" i="52" s="1"/>
  <c r="A74" i="52" s="1"/>
  <c r="A75" i="52" s="1"/>
  <c r="A76" i="52" s="1"/>
  <c r="A77" i="52" s="1"/>
  <c r="A78" i="52" s="1"/>
  <c r="A79" i="52" s="1"/>
  <c r="A80" i="52" s="1"/>
  <c r="A81" i="52" s="1"/>
  <c r="A82" i="52" s="1"/>
  <c r="A83" i="52" s="1"/>
  <c r="A84" i="52" s="1"/>
  <c r="A85" i="52" s="1"/>
  <c r="A86" i="52" s="1"/>
  <c r="A87" i="52" s="1"/>
  <c r="A88" i="52" s="1"/>
  <c r="A89" i="52" s="1"/>
  <c r="A90" i="52" s="1"/>
  <c r="A91" i="52" s="1"/>
  <c r="A92" i="52" s="1"/>
  <c r="A93" i="52" s="1"/>
  <c r="A94" i="52" s="1"/>
  <c r="A95" i="52" s="1"/>
  <c r="A96" i="52" s="1"/>
  <c r="A97" i="52" s="1"/>
  <c r="A98" i="52" s="1"/>
  <c r="A99" i="52" s="1"/>
  <c r="A100" i="52" s="1"/>
  <c r="A101" i="52" s="1"/>
  <c r="A102" i="52" s="1"/>
  <c r="A103" i="52" s="1"/>
  <c r="A104" i="52" s="1"/>
  <c r="A105" i="52" s="1"/>
  <c r="A106" i="52" s="1"/>
  <c r="A107" i="52" s="1"/>
  <c r="A108" i="52" s="1"/>
  <c r="A109" i="52" s="1"/>
  <c r="A110" i="52" s="1"/>
  <c r="A111" i="52" s="1"/>
  <c r="A112" i="52" s="1"/>
  <c r="A113" i="52" s="1"/>
  <c r="A114" i="52" s="1"/>
  <c r="A115" i="52" s="1"/>
  <c r="A116" i="52" s="1"/>
  <c r="A117" i="52" s="1"/>
  <c r="A118" i="52" s="1"/>
  <c r="A119" i="52" s="1"/>
  <c r="A120" i="52" s="1"/>
  <c r="A121" i="52" s="1"/>
  <c r="A122" i="52" s="1"/>
  <c r="A123" i="52" s="1"/>
  <c r="A124" i="52" s="1"/>
  <c r="A125" i="52" s="1"/>
  <c r="A126" i="52" s="1"/>
  <c r="A127" i="52" s="1"/>
  <c r="A128" i="52" s="1"/>
  <c r="A129" i="52" s="1"/>
  <c r="A130" i="52" s="1"/>
  <c r="A131" i="52" s="1"/>
  <c r="A132" i="52" s="1"/>
  <c r="A133" i="52" s="1"/>
  <c r="A134" i="52" s="1"/>
  <c r="A135" i="52" s="1"/>
  <c r="A136" i="52" s="1"/>
  <c r="A137" i="52" s="1"/>
  <c r="A138" i="52" s="1"/>
  <c r="A139" i="52" s="1"/>
  <c r="A140" i="52" s="1"/>
  <c r="A141" i="52" s="1"/>
  <c r="A142" i="52" s="1"/>
  <c r="A143" i="52" s="1"/>
  <c r="A144" i="52" s="1"/>
  <c r="A145" i="52" s="1"/>
  <c r="A146" i="52" s="1"/>
  <c r="A147" i="52" s="1"/>
  <c r="A148" i="52" s="1"/>
  <c r="A149" i="52" s="1"/>
  <c r="A150" i="52" s="1"/>
  <c r="A151" i="52" s="1"/>
  <c r="A152" i="52" s="1"/>
  <c r="A153" i="52" s="1"/>
  <c r="A154" i="52" s="1"/>
  <c r="A155" i="52" s="1"/>
  <c r="A156" i="52" s="1"/>
  <c r="A157" i="52" s="1"/>
  <c r="A158" i="52" s="1"/>
  <c r="A159" i="52" s="1"/>
  <c r="A160" i="52" s="1"/>
  <c r="A161" i="52" s="1"/>
  <c r="A162" i="52" s="1"/>
  <c r="A163" i="52" s="1"/>
  <c r="A164" i="52" s="1"/>
  <c r="A165" i="52" s="1"/>
  <c r="A166" i="52" s="1"/>
  <c r="A167" i="52" s="1"/>
  <c r="A168" i="52" s="1"/>
  <c r="A169" i="52" s="1"/>
  <c r="A170" i="52" s="1"/>
  <c r="A171" i="52" s="1"/>
  <c r="A172" i="52" s="1"/>
  <c r="A173" i="52" s="1"/>
  <c r="A174" i="52" s="1"/>
  <c r="A175" i="52" s="1"/>
  <c r="A176" i="52" s="1"/>
  <c r="A177" i="52" s="1"/>
  <c r="A178" i="52" s="1"/>
  <c r="A179" i="52" s="1"/>
  <c r="A180" i="52" s="1"/>
  <c r="A181" i="52" s="1"/>
  <c r="A182" i="52" s="1"/>
  <c r="A183" i="52" s="1"/>
  <c r="A184" i="52" s="1"/>
  <c r="A185" i="52" s="1"/>
  <c r="A186" i="52" s="1"/>
  <c r="A187" i="52" s="1"/>
  <c r="A188" i="52" s="1"/>
  <c r="A189" i="52" s="1"/>
  <c r="A190" i="52" s="1"/>
  <c r="A191" i="52" s="1"/>
  <c r="A192" i="52" s="1"/>
  <c r="A193" i="52" s="1"/>
  <c r="A194" i="52" s="1"/>
  <c r="A195" i="52" s="1"/>
  <c r="A196" i="52" s="1"/>
  <c r="A197" i="52" s="1"/>
  <c r="A5" i="52"/>
  <c r="H4" i="52"/>
  <c r="H5" i="52" s="1"/>
  <c r="H6" i="52" s="1"/>
  <c r="H7" i="52" s="1"/>
  <c r="C9" i="51"/>
  <c r="C10" i="51" s="1"/>
  <c r="C11" i="51" s="1"/>
  <c r="C12" i="51" s="1"/>
  <c r="C13" i="51" s="1"/>
  <c r="C14" i="51" s="1"/>
  <c r="C15" i="51" s="1"/>
  <c r="C16" i="51" s="1"/>
  <c r="C17" i="51" s="1"/>
  <c r="C18" i="51" s="1"/>
  <c r="C19" i="51" s="1"/>
  <c r="C20" i="51" s="1"/>
  <c r="C21" i="51" s="1"/>
  <c r="C22" i="51" s="1"/>
  <c r="C23" i="51" s="1"/>
  <c r="C24" i="51" s="1"/>
  <c r="C25" i="51" s="1"/>
  <c r="C26" i="51" s="1"/>
  <c r="C27" i="51" s="1"/>
  <c r="C28" i="51" s="1"/>
  <c r="C29" i="51" s="1"/>
  <c r="C30" i="51" s="1"/>
  <c r="C31" i="51" s="1"/>
  <c r="C32" i="51" s="1"/>
  <c r="C33" i="51" s="1"/>
  <c r="C34" i="51" s="1"/>
  <c r="C35" i="51" s="1"/>
  <c r="C36" i="51" s="1"/>
  <c r="C37" i="51" s="1"/>
  <c r="C38" i="51" s="1"/>
  <c r="C39" i="51" s="1"/>
  <c r="C40" i="51" s="1"/>
  <c r="C41" i="51" s="1"/>
  <c r="C42" i="51" s="1"/>
  <c r="C43" i="51" s="1"/>
  <c r="C44" i="51" s="1"/>
  <c r="C45" i="51" s="1"/>
  <c r="C46" i="51" s="1"/>
  <c r="C47" i="51" s="1"/>
  <c r="C48" i="51" s="1"/>
  <c r="C49" i="51" s="1"/>
  <c r="C50" i="51" s="1"/>
  <c r="C51" i="51" s="1"/>
  <c r="C52" i="51" s="1"/>
  <c r="C53" i="51" s="1"/>
  <c r="C54" i="51" s="1"/>
  <c r="C55" i="51" s="1"/>
  <c r="C56" i="51" s="1"/>
  <c r="C57" i="51" s="1"/>
  <c r="C58" i="51" s="1"/>
  <c r="C59" i="51" s="1"/>
  <c r="C60" i="51" s="1"/>
  <c r="C61" i="51" s="1"/>
  <c r="C62" i="51" s="1"/>
  <c r="C63" i="51" s="1"/>
  <c r="C64" i="51" s="1"/>
  <c r="C65" i="51" s="1"/>
  <c r="C66" i="51" s="1"/>
  <c r="C67" i="51" s="1"/>
  <c r="C68" i="51" s="1"/>
  <c r="C69" i="51" s="1"/>
  <c r="C70" i="51" s="1"/>
  <c r="C71" i="51" s="1"/>
  <c r="C72" i="51" s="1"/>
  <c r="C73" i="51" s="1"/>
  <c r="Q8" i="51"/>
  <c r="Q9" i="51" s="1"/>
  <c r="Q10" i="51" s="1"/>
  <c r="Q11" i="51" s="1"/>
  <c r="Q12" i="51" s="1"/>
  <c r="Q13" i="51" s="1"/>
  <c r="Q14" i="51" s="1"/>
  <c r="Q15" i="51" s="1"/>
  <c r="Q16" i="51" s="1"/>
  <c r="Q17" i="51" s="1"/>
  <c r="Q18" i="51" s="1"/>
  <c r="Q19" i="51" s="1"/>
  <c r="Q20" i="51" s="1"/>
  <c r="Q21" i="51" s="1"/>
  <c r="Q22" i="51" s="1"/>
  <c r="Q23" i="51" s="1"/>
  <c r="Q24" i="51" s="1"/>
  <c r="Q25" i="51" s="1"/>
  <c r="Q26" i="51" s="1"/>
  <c r="Q27" i="51" s="1"/>
  <c r="Q28" i="51" s="1"/>
  <c r="Q29" i="51" s="1"/>
  <c r="Q30" i="51" s="1"/>
  <c r="Q31" i="51" s="1"/>
  <c r="Q32" i="51" s="1"/>
  <c r="Q33" i="51" s="1"/>
  <c r="Q34" i="51" s="1"/>
  <c r="Q35" i="51" s="1"/>
  <c r="Q36" i="51" s="1"/>
  <c r="Q37" i="51" s="1"/>
  <c r="Q38" i="51" s="1"/>
  <c r="Q39" i="51" s="1"/>
  <c r="Q40" i="51" s="1"/>
  <c r="Q41" i="51" s="1"/>
  <c r="Q42" i="51" s="1"/>
  <c r="Q43" i="51" s="1"/>
  <c r="Q44" i="51" s="1"/>
  <c r="Q45" i="51" s="1"/>
  <c r="Q46" i="51" s="1"/>
  <c r="Q47" i="51" s="1"/>
  <c r="Q48" i="51" s="1"/>
  <c r="Q49" i="51" s="1"/>
  <c r="Q50" i="51" s="1"/>
  <c r="Q51" i="51" s="1"/>
  <c r="Q52" i="51" s="1"/>
  <c r="Q53" i="51" s="1"/>
  <c r="Q54" i="51" s="1"/>
  <c r="Q55" i="51" s="1"/>
  <c r="Q56" i="51" s="1"/>
  <c r="Q57" i="51" s="1"/>
  <c r="Q58" i="51" s="1"/>
  <c r="Q59" i="51" s="1"/>
  <c r="Q60" i="51" s="1"/>
  <c r="Q61" i="51" s="1"/>
  <c r="Q62" i="51" s="1"/>
  <c r="Q63" i="51" s="1"/>
  <c r="Q64" i="51" s="1"/>
  <c r="Q65" i="51" s="1"/>
  <c r="Q66" i="51" s="1"/>
  <c r="Q67" i="51" s="1"/>
  <c r="Q68" i="51" s="1"/>
  <c r="Q69" i="51" s="1"/>
  <c r="Q70" i="51" s="1"/>
  <c r="Q71" i="51" s="1"/>
  <c r="Q72" i="51" s="1"/>
  <c r="Q73" i="51" s="1"/>
  <c r="Q100" i="51" l="1"/>
  <c r="Q102" i="51" s="1"/>
  <c r="D324" i="52"/>
  <c r="H320" i="52"/>
  <c r="E324" i="52" l="1"/>
  <c r="D333" i="52"/>
  <c r="G324" i="52" l="1"/>
  <c r="G333" i="52" s="1"/>
  <c r="E333" i="52"/>
  <c r="F51" i="11" l="1"/>
  <c r="H287" i="50"/>
  <c r="E287" i="50"/>
  <c r="I286" i="50"/>
  <c r="G286" i="50"/>
  <c r="I285" i="50"/>
  <c r="G285" i="50"/>
  <c r="I283" i="50"/>
  <c r="G283" i="50"/>
  <c r="I282" i="50"/>
  <c r="G282" i="50"/>
  <c r="M273" i="50"/>
  <c r="L273" i="50"/>
  <c r="K273" i="50"/>
  <c r="F281" i="50" s="1"/>
  <c r="J273" i="50"/>
  <c r="F280" i="50" s="1"/>
  <c r="I280" i="50" s="1"/>
  <c r="I273" i="50"/>
  <c r="F279" i="50" s="1"/>
  <c r="H273" i="50"/>
  <c r="F278" i="50" s="1"/>
  <c r="N228" i="50"/>
  <c r="N273" i="50" s="1"/>
  <c r="F284" i="50" s="1"/>
  <c r="O10" i="50"/>
  <c r="O11" i="50" s="1"/>
  <c r="O12" i="50" s="1"/>
  <c r="O13" i="50" s="1"/>
  <c r="O14" i="50" s="1"/>
  <c r="O15" i="50" s="1"/>
  <c r="O16" i="50" s="1"/>
  <c r="O17" i="50" s="1"/>
  <c r="O18" i="50" s="1"/>
  <c r="O19" i="50" s="1"/>
  <c r="O20" i="50" s="1"/>
  <c r="O21" i="50" s="1"/>
  <c r="O22" i="50" s="1"/>
  <c r="O23" i="50" s="1"/>
  <c r="O24" i="50" s="1"/>
  <c r="O25" i="50" s="1"/>
  <c r="O26" i="50" s="1"/>
  <c r="O27" i="50" s="1"/>
  <c r="O28" i="50" s="1"/>
  <c r="O29" i="50" s="1"/>
  <c r="O30" i="50" s="1"/>
  <c r="O31" i="50" s="1"/>
  <c r="O32" i="50" s="1"/>
  <c r="O33" i="50" s="1"/>
  <c r="O34" i="50" s="1"/>
  <c r="O35" i="50" s="1"/>
  <c r="O36" i="50" s="1"/>
  <c r="O37" i="50" s="1"/>
  <c r="O38" i="50" s="1"/>
  <c r="O39" i="50" s="1"/>
  <c r="O40" i="50" s="1"/>
  <c r="O41" i="50" s="1"/>
  <c r="O42" i="50" s="1"/>
  <c r="O43" i="50" s="1"/>
  <c r="O44" i="50" s="1"/>
  <c r="O45" i="50" s="1"/>
  <c r="O46" i="50" s="1"/>
  <c r="O47" i="50" s="1"/>
  <c r="O48" i="50" s="1"/>
  <c r="O49" i="50" s="1"/>
  <c r="O50" i="50" s="1"/>
  <c r="O51" i="50" s="1"/>
  <c r="O52" i="50" s="1"/>
  <c r="O53" i="50" s="1"/>
  <c r="O54" i="50" s="1"/>
  <c r="O55" i="50" s="1"/>
  <c r="O56" i="50" s="1"/>
  <c r="O57" i="50" s="1"/>
  <c r="O58" i="50" s="1"/>
  <c r="O59" i="50" s="1"/>
  <c r="O60" i="50" s="1"/>
  <c r="O61" i="50" s="1"/>
  <c r="O62" i="50" s="1"/>
  <c r="O63" i="50" s="1"/>
  <c r="O64" i="50" s="1"/>
  <c r="O65" i="50" s="1"/>
  <c r="O66" i="50" s="1"/>
  <c r="O67" i="50" s="1"/>
  <c r="O68" i="50" s="1"/>
  <c r="O69" i="50" s="1"/>
  <c r="O70" i="50" s="1"/>
  <c r="O71" i="50" s="1"/>
  <c r="O72" i="50" s="1"/>
  <c r="O73" i="50" s="1"/>
  <c r="O74" i="50" s="1"/>
  <c r="O75" i="50" s="1"/>
  <c r="O76" i="50" s="1"/>
  <c r="O77" i="50" s="1"/>
  <c r="O78" i="50" s="1"/>
  <c r="O79" i="50" s="1"/>
  <c r="O80" i="50" s="1"/>
  <c r="O81" i="50" s="1"/>
  <c r="O82" i="50" s="1"/>
  <c r="O83" i="50" s="1"/>
  <c r="O84" i="50" s="1"/>
  <c r="O85" i="50" s="1"/>
  <c r="O86" i="50" s="1"/>
  <c r="O87" i="50" s="1"/>
  <c r="O88" i="50" s="1"/>
  <c r="O89" i="50" s="1"/>
  <c r="O90" i="50" s="1"/>
  <c r="O91" i="50" s="1"/>
  <c r="O92" i="50" s="1"/>
  <c r="O93" i="50" s="1"/>
  <c r="O94" i="50" s="1"/>
  <c r="O95" i="50" s="1"/>
  <c r="O96" i="50" s="1"/>
  <c r="O97" i="50" s="1"/>
  <c r="O98" i="50" s="1"/>
  <c r="O99" i="50" s="1"/>
  <c r="O100" i="50" s="1"/>
  <c r="O101" i="50" s="1"/>
  <c r="O102" i="50" s="1"/>
  <c r="O103" i="50" s="1"/>
  <c r="O104" i="50" s="1"/>
  <c r="O105" i="50" s="1"/>
  <c r="O106" i="50" s="1"/>
  <c r="O107" i="50" s="1"/>
  <c r="O108" i="50" s="1"/>
  <c r="O109" i="50" s="1"/>
  <c r="O110" i="50" s="1"/>
  <c r="O111" i="50" s="1"/>
  <c r="O112" i="50" s="1"/>
  <c r="O113" i="50" s="1"/>
  <c r="O114" i="50" s="1"/>
  <c r="O115" i="50" s="1"/>
  <c r="O116" i="50" s="1"/>
  <c r="O117" i="50" s="1"/>
  <c r="O118" i="50" s="1"/>
  <c r="O119" i="50" s="1"/>
  <c r="O120" i="50" s="1"/>
  <c r="O121" i="50" s="1"/>
  <c r="O122" i="50" s="1"/>
  <c r="O123" i="50" s="1"/>
  <c r="O124" i="50" s="1"/>
  <c r="O125" i="50" s="1"/>
  <c r="O126" i="50" s="1"/>
  <c r="O127" i="50" s="1"/>
  <c r="O128" i="50" s="1"/>
  <c r="O129" i="50" s="1"/>
  <c r="O130" i="50" s="1"/>
  <c r="O131" i="50" s="1"/>
  <c r="O132" i="50" s="1"/>
  <c r="O133" i="50" s="1"/>
  <c r="O134" i="50" s="1"/>
  <c r="O135" i="50" s="1"/>
  <c r="O136" i="50" s="1"/>
  <c r="O137" i="50" s="1"/>
  <c r="O138" i="50" s="1"/>
  <c r="O139" i="50" s="1"/>
  <c r="O140" i="50" s="1"/>
  <c r="O141" i="50" s="1"/>
  <c r="O142" i="50" s="1"/>
  <c r="O143" i="50" s="1"/>
  <c r="O144" i="50" s="1"/>
  <c r="O145" i="50" s="1"/>
  <c r="O146" i="50" s="1"/>
  <c r="O147" i="50" s="1"/>
  <c r="O148" i="50" s="1"/>
  <c r="O149" i="50" s="1"/>
  <c r="O150" i="50" s="1"/>
  <c r="O151" i="50" s="1"/>
  <c r="O152" i="50" s="1"/>
  <c r="O153" i="50" s="1"/>
  <c r="O154" i="50" s="1"/>
  <c r="O155" i="50" s="1"/>
  <c r="O156" i="50" s="1"/>
  <c r="O157" i="50" s="1"/>
  <c r="O158" i="50" s="1"/>
  <c r="O159" i="50" s="1"/>
  <c r="O160" i="50" s="1"/>
  <c r="O161" i="50" s="1"/>
  <c r="O162" i="50" s="1"/>
  <c r="O163" i="50" s="1"/>
  <c r="O164" i="50" s="1"/>
  <c r="O165" i="50" s="1"/>
  <c r="O166" i="50" s="1"/>
  <c r="O167" i="50" s="1"/>
  <c r="O168" i="50" s="1"/>
  <c r="O169" i="50" s="1"/>
  <c r="O170" i="50" s="1"/>
  <c r="O171" i="50" s="1"/>
  <c r="O172" i="50" s="1"/>
  <c r="O173" i="50" s="1"/>
  <c r="O174" i="50" s="1"/>
  <c r="O175" i="50" s="1"/>
  <c r="O176" i="50" s="1"/>
  <c r="O177" i="50" s="1"/>
  <c r="O178" i="50" s="1"/>
  <c r="O179" i="50" s="1"/>
  <c r="O180" i="50" s="1"/>
  <c r="O181" i="50" s="1"/>
  <c r="O182" i="50" s="1"/>
  <c r="O183" i="50" s="1"/>
  <c r="O184" i="50" s="1"/>
  <c r="O185" i="50" s="1"/>
  <c r="O186" i="50" s="1"/>
  <c r="O187" i="50" s="1"/>
  <c r="O188" i="50" s="1"/>
  <c r="O189" i="50" s="1"/>
  <c r="O190" i="50" s="1"/>
  <c r="O191" i="50" s="1"/>
  <c r="O192" i="50" s="1"/>
  <c r="O193" i="50" s="1"/>
  <c r="O194" i="50" s="1"/>
  <c r="O195" i="50" s="1"/>
  <c r="O196" i="50" s="1"/>
  <c r="O197" i="50" s="1"/>
  <c r="O198" i="50" s="1"/>
  <c r="O199" i="50" s="1"/>
  <c r="O200" i="50" s="1"/>
  <c r="O201" i="50" s="1"/>
  <c r="O202" i="50" s="1"/>
  <c r="O203" i="50" s="1"/>
  <c r="O204" i="50" s="1"/>
  <c r="O205" i="50" s="1"/>
  <c r="O206" i="50" s="1"/>
  <c r="O207" i="50" s="1"/>
  <c r="O208" i="50" s="1"/>
  <c r="O209" i="50" s="1"/>
  <c r="O210" i="50" s="1"/>
  <c r="O211" i="50" s="1"/>
  <c r="O212" i="50" s="1"/>
  <c r="O213" i="50" s="1"/>
  <c r="O214" i="50" s="1"/>
  <c r="O215" i="50" s="1"/>
  <c r="O216" i="50" s="1"/>
  <c r="O217" i="50" s="1"/>
  <c r="O218" i="50" s="1"/>
  <c r="O219" i="50" s="1"/>
  <c r="O220" i="50" s="1"/>
  <c r="O221" i="50" s="1"/>
  <c r="O222" i="50" s="1"/>
  <c r="O223" i="50" s="1"/>
  <c r="O224" i="50" s="1"/>
  <c r="O225" i="50" s="1"/>
  <c r="O226" i="50" s="1"/>
  <c r="O227" i="50" s="1"/>
  <c r="O228" i="50" s="1"/>
  <c r="O229" i="50" s="1"/>
  <c r="O230" i="50" s="1"/>
  <c r="O231" i="50" s="1"/>
  <c r="O232" i="50" s="1"/>
  <c r="O233" i="50" s="1"/>
  <c r="O234" i="50" s="1"/>
  <c r="O235" i="50" s="1"/>
  <c r="O236" i="50" s="1"/>
  <c r="O237" i="50" s="1"/>
  <c r="O238" i="50" s="1"/>
  <c r="O239" i="50" s="1"/>
  <c r="O240" i="50" s="1"/>
  <c r="O241" i="50" s="1"/>
  <c r="O242" i="50" s="1"/>
  <c r="O243" i="50" s="1"/>
  <c r="O244" i="50" s="1"/>
  <c r="O245" i="50" s="1"/>
  <c r="O246" i="50" s="1"/>
  <c r="O247" i="50" s="1"/>
  <c r="O248" i="50" s="1"/>
  <c r="O249" i="50" s="1"/>
  <c r="O250" i="50" s="1"/>
  <c r="O251" i="50" s="1"/>
  <c r="O252" i="50" s="1"/>
  <c r="O253" i="50" s="1"/>
  <c r="O254" i="50" s="1"/>
  <c r="O255" i="50" s="1"/>
  <c r="O256" i="50" s="1"/>
  <c r="O257" i="50" s="1"/>
  <c r="O258" i="50" s="1"/>
  <c r="O259" i="50" s="1"/>
  <c r="O260" i="50" s="1"/>
  <c r="O261" i="50" s="1"/>
  <c r="O262" i="50" s="1"/>
  <c r="O263" i="50" s="1"/>
  <c r="O264" i="50" s="1"/>
  <c r="O265" i="50" s="1"/>
  <c r="O266" i="50" s="1"/>
  <c r="O267" i="50" s="1"/>
  <c r="O268" i="50" s="1"/>
  <c r="O269" i="50" s="1"/>
  <c r="B10" i="50"/>
  <c r="B11" i="50" s="1"/>
  <c r="B12" i="50" s="1"/>
  <c r="B13" i="50" s="1"/>
  <c r="B14" i="50" s="1"/>
  <c r="B15" i="50" s="1"/>
  <c r="B16" i="50" s="1"/>
  <c r="B17" i="50" s="1"/>
  <c r="B18" i="50" s="1"/>
  <c r="B19" i="50" s="1"/>
  <c r="B20" i="50" s="1"/>
  <c r="B21" i="50" s="1"/>
  <c r="B22" i="50" s="1"/>
  <c r="B23" i="50" s="1"/>
  <c r="B24" i="50" s="1"/>
  <c r="B25" i="50" s="1"/>
  <c r="B26" i="50" s="1"/>
  <c r="B27" i="50" s="1"/>
  <c r="B28" i="50" s="1"/>
  <c r="B29" i="50" s="1"/>
  <c r="B30" i="50" s="1"/>
  <c r="B31" i="50" s="1"/>
  <c r="B32" i="50" s="1"/>
  <c r="B33" i="50" s="1"/>
  <c r="B34" i="50" s="1"/>
  <c r="B35" i="50" s="1"/>
  <c r="B36" i="50" s="1"/>
  <c r="B37" i="50" s="1"/>
  <c r="B38" i="50" s="1"/>
  <c r="B39" i="50" s="1"/>
  <c r="B40" i="50" s="1"/>
  <c r="B41" i="50" s="1"/>
  <c r="B42" i="50" s="1"/>
  <c r="B43" i="50" s="1"/>
  <c r="B44" i="50" s="1"/>
  <c r="B45" i="50" s="1"/>
  <c r="B46" i="50" s="1"/>
  <c r="B47" i="50" s="1"/>
  <c r="B48" i="50" s="1"/>
  <c r="B49" i="50" s="1"/>
  <c r="B50" i="50" s="1"/>
  <c r="B51" i="50" s="1"/>
  <c r="B52" i="50" s="1"/>
  <c r="B53" i="50" s="1"/>
  <c r="B54" i="50" s="1"/>
  <c r="B55" i="50" s="1"/>
  <c r="B56" i="50" s="1"/>
  <c r="B57" i="50" s="1"/>
  <c r="B58" i="50" s="1"/>
  <c r="B59" i="50" s="1"/>
  <c r="B60" i="50" s="1"/>
  <c r="B61" i="50" s="1"/>
  <c r="B62" i="50" s="1"/>
  <c r="B63" i="50" s="1"/>
  <c r="B64" i="50" s="1"/>
  <c r="B65" i="50" s="1"/>
  <c r="B66" i="50" s="1"/>
  <c r="B67" i="50" s="1"/>
  <c r="B68" i="50" s="1"/>
  <c r="B69" i="50" s="1"/>
  <c r="B70" i="50" s="1"/>
  <c r="B71" i="50" s="1"/>
  <c r="B72" i="50" s="1"/>
  <c r="B73" i="50" s="1"/>
  <c r="B74" i="50" s="1"/>
  <c r="B75" i="50" s="1"/>
  <c r="B76" i="50" s="1"/>
  <c r="B77" i="50" s="1"/>
  <c r="B78" i="50" s="1"/>
  <c r="B79" i="50" s="1"/>
  <c r="B80" i="50" s="1"/>
  <c r="B81" i="50" s="1"/>
  <c r="B82" i="50" s="1"/>
  <c r="B83" i="50" s="1"/>
  <c r="B84" i="50" s="1"/>
  <c r="B85" i="50" s="1"/>
  <c r="B86" i="50" s="1"/>
  <c r="B87" i="50" s="1"/>
  <c r="B88" i="50" s="1"/>
  <c r="B89" i="50" s="1"/>
  <c r="B90" i="50" s="1"/>
  <c r="B91" i="50" s="1"/>
  <c r="B92" i="50" s="1"/>
  <c r="B93" i="50" s="1"/>
  <c r="B94" i="50" s="1"/>
  <c r="B95" i="50" s="1"/>
  <c r="B96" i="50" s="1"/>
  <c r="B97" i="50" s="1"/>
  <c r="B98" i="50" s="1"/>
  <c r="B99" i="50" s="1"/>
  <c r="B100" i="50" s="1"/>
  <c r="B101" i="50" s="1"/>
  <c r="B102" i="50" s="1"/>
  <c r="B103" i="50" s="1"/>
  <c r="B104" i="50" s="1"/>
  <c r="B105" i="50" s="1"/>
  <c r="B106" i="50" s="1"/>
  <c r="B107" i="50" s="1"/>
  <c r="B108" i="50" s="1"/>
  <c r="B109" i="50" s="1"/>
  <c r="B110" i="50" s="1"/>
  <c r="B111" i="50" s="1"/>
  <c r="B112" i="50" s="1"/>
  <c r="B113" i="50" s="1"/>
  <c r="B114" i="50" s="1"/>
  <c r="B115" i="50" s="1"/>
  <c r="B116" i="50" s="1"/>
  <c r="B117" i="50" s="1"/>
  <c r="B118" i="50" s="1"/>
  <c r="B119" i="50" s="1"/>
  <c r="B120" i="50" s="1"/>
  <c r="B121" i="50" s="1"/>
  <c r="B122" i="50" s="1"/>
  <c r="B123" i="50" s="1"/>
  <c r="B124" i="50" s="1"/>
  <c r="B125" i="50" s="1"/>
  <c r="B126" i="50" s="1"/>
  <c r="B127" i="50" s="1"/>
  <c r="B128" i="50" s="1"/>
  <c r="B129" i="50" s="1"/>
  <c r="B130" i="50" s="1"/>
  <c r="B131" i="50" s="1"/>
  <c r="B132" i="50" s="1"/>
  <c r="B133" i="50" s="1"/>
  <c r="B134" i="50" s="1"/>
  <c r="B135" i="50" s="1"/>
  <c r="B136" i="50" s="1"/>
  <c r="B137" i="50" s="1"/>
  <c r="B138" i="50" s="1"/>
  <c r="B139" i="50" s="1"/>
  <c r="B140" i="50" s="1"/>
  <c r="B141" i="50" s="1"/>
  <c r="B142" i="50" s="1"/>
  <c r="B143" i="50" s="1"/>
  <c r="B144" i="50" s="1"/>
  <c r="B145" i="50" s="1"/>
  <c r="B146" i="50" s="1"/>
  <c r="B147" i="50" s="1"/>
  <c r="B148" i="50" s="1"/>
  <c r="B149" i="50" s="1"/>
  <c r="B150" i="50" s="1"/>
  <c r="B151" i="50" s="1"/>
  <c r="B152" i="50" s="1"/>
  <c r="B153" i="50" s="1"/>
  <c r="B154" i="50" s="1"/>
  <c r="B155" i="50" s="1"/>
  <c r="B156" i="50" s="1"/>
  <c r="B157" i="50" s="1"/>
  <c r="B158" i="50" s="1"/>
  <c r="B159" i="50" s="1"/>
  <c r="B160" i="50" s="1"/>
  <c r="B161" i="50" s="1"/>
  <c r="B162" i="50" s="1"/>
  <c r="B163" i="50" s="1"/>
  <c r="B164" i="50" s="1"/>
  <c r="B165" i="50" s="1"/>
  <c r="B166" i="50" s="1"/>
  <c r="B167" i="50" s="1"/>
  <c r="B168" i="50" s="1"/>
  <c r="B169" i="50" s="1"/>
  <c r="B170" i="50" s="1"/>
  <c r="B171" i="50" s="1"/>
  <c r="B172" i="50" s="1"/>
  <c r="B173" i="50" s="1"/>
  <c r="B174" i="50" s="1"/>
  <c r="B175" i="50" s="1"/>
  <c r="B176" i="50" s="1"/>
  <c r="B177" i="50" s="1"/>
  <c r="B178" i="50" s="1"/>
  <c r="B179" i="50" s="1"/>
  <c r="B180" i="50" s="1"/>
  <c r="B181" i="50" s="1"/>
  <c r="B182" i="50" s="1"/>
  <c r="B183" i="50" s="1"/>
  <c r="B184" i="50" s="1"/>
  <c r="B185" i="50" s="1"/>
  <c r="B186" i="50" s="1"/>
  <c r="B187" i="50" s="1"/>
  <c r="B188" i="50" s="1"/>
  <c r="B189" i="50" s="1"/>
  <c r="B190" i="50" s="1"/>
  <c r="B191" i="50" s="1"/>
  <c r="B192" i="50" s="1"/>
  <c r="B193" i="50" s="1"/>
  <c r="B194" i="50" s="1"/>
  <c r="B195" i="50" s="1"/>
  <c r="B196" i="50" s="1"/>
  <c r="B197" i="50" s="1"/>
  <c r="B198" i="50" s="1"/>
  <c r="B199" i="50" s="1"/>
  <c r="B200" i="50" s="1"/>
  <c r="B201" i="50" s="1"/>
  <c r="B202" i="50" s="1"/>
  <c r="B203" i="50" s="1"/>
  <c r="B204" i="50" s="1"/>
  <c r="B205" i="50" s="1"/>
  <c r="B206" i="50" s="1"/>
  <c r="B207" i="50" s="1"/>
  <c r="B208" i="50" s="1"/>
  <c r="B209" i="50" s="1"/>
  <c r="B210" i="50" s="1"/>
  <c r="B211" i="50" s="1"/>
  <c r="B212" i="50" s="1"/>
  <c r="B213" i="50" s="1"/>
  <c r="B214" i="50" s="1"/>
  <c r="B215" i="50" s="1"/>
  <c r="B216" i="50" s="1"/>
  <c r="B217" i="50" s="1"/>
  <c r="B218" i="50" s="1"/>
  <c r="B219" i="50" s="1"/>
  <c r="B220" i="50" s="1"/>
  <c r="B221" i="50" s="1"/>
  <c r="B222" i="50" s="1"/>
  <c r="B223" i="50" s="1"/>
  <c r="B224" i="50" s="1"/>
  <c r="B225" i="50" s="1"/>
  <c r="B226" i="50" s="1"/>
  <c r="B227" i="50" s="1"/>
  <c r="B228" i="50" s="1"/>
  <c r="B229" i="50" s="1"/>
  <c r="B230" i="50" s="1"/>
  <c r="B231" i="50" s="1"/>
  <c r="B232" i="50" s="1"/>
  <c r="B233" i="50" s="1"/>
  <c r="B234" i="50" s="1"/>
  <c r="B235" i="50" s="1"/>
  <c r="B236" i="50" s="1"/>
  <c r="B237" i="50" s="1"/>
  <c r="B238" i="50" s="1"/>
  <c r="B239" i="50" s="1"/>
  <c r="B240" i="50" s="1"/>
  <c r="B241" i="50" s="1"/>
  <c r="B242" i="50" s="1"/>
  <c r="B243" i="50" s="1"/>
  <c r="B244" i="50" s="1"/>
  <c r="B245" i="50" s="1"/>
  <c r="B246" i="50" s="1"/>
  <c r="B247" i="50" s="1"/>
  <c r="B248" i="50" s="1"/>
  <c r="B249" i="50" s="1"/>
  <c r="B250" i="50" s="1"/>
  <c r="B251" i="50" s="1"/>
  <c r="B252" i="50" s="1"/>
  <c r="B253" i="50" s="1"/>
  <c r="B254" i="50" s="1"/>
  <c r="B255" i="50" s="1"/>
  <c r="B256" i="50" s="1"/>
  <c r="B257" i="50" s="1"/>
  <c r="B258" i="50" s="1"/>
  <c r="B259" i="50" s="1"/>
  <c r="B260" i="50" s="1"/>
  <c r="B261" i="50" s="1"/>
  <c r="B262" i="50" s="1"/>
  <c r="B263" i="50" s="1"/>
  <c r="B264" i="50" s="1"/>
  <c r="B265" i="50" s="1"/>
  <c r="B266" i="50" s="1"/>
  <c r="B267" i="50" s="1"/>
  <c r="B268" i="50" s="1"/>
  <c r="B269" i="50" s="1"/>
  <c r="O9" i="50"/>
  <c r="T7" i="50"/>
  <c r="G293" i="50" l="1"/>
  <c r="I281" i="50"/>
  <c r="G281" i="50"/>
  <c r="I284" i="50"/>
  <c r="G284" i="50"/>
  <c r="O273" i="50"/>
  <c r="G280" i="50"/>
  <c r="I278" i="50"/>
  <c r="I287" i="50" s="1"/>
  <c r="F287" i="50"/>
  <c r="G278" i="50"/>
  <c r="G279" i="50"/>
  <c r="I279" i="50"/>
  <c r="G287" i="50" l="1"/>
  <c r="L85" i="49" l="1"/>
  <c r="J78" i="49"/>
  <c r="I75" i="49"/>
  <c r="K68" i="49"/>
  <c r="U56" i="49"/>
  <c r="K51" i="49"/>
  <c r="B11" i="49"/>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83" i="49" s="1"/>
  <c r="B84" i="49" s="1"/>
  <c r="B85" i="49" s="1"/>
  <c r="B86" i="49" s="1"/>
  <c r="B87" i="49" s="1"/>
  <c r="B88" i="49" s="1"/>
  <c r="B89" i="49" s="1"/>
  <c r="B90" i="49" s="1"/>
  <c r="B91" i="49" s="1"/>
  <c r="B92" i="49" s="1"/>
  <c r="B93" i="49" s="1"/>
  <c r="B94" i="49" s="1"/>
  <c r="B95" i="49" s="1"/>
  <c r="B96" i="49" s="1"/>
  <c r="B97" i="49" s="1"/>
  <c r="B98" i="49" s="1"/>
  <c r="B99" i="49" s="1"/>
  <c r="B100" i="49" s="1"/>
  <c r="B101" i="49" s="1"/>
  <c r="B102" i="49" s="1"/>
  <c r="B103" i="49" s="1"/>
  <c r="B104" i="49" s="1"/>
  <c r="B105" i="49" s="1"/>
  <c r="B106" i="49" s="1"/>
  <c r="B107" i="49" s="1"/>
  <c r="B108" i="49" s="1"/>
  <c r="B109" i="49" s="1"/>
  <c r="B110" i="49" s="1"/>
  <c r="B111" i="49" s="1"/>
  <c r="B112" i="49" s="1"/>
  <c r="B113" i="49" s="1"/>
  <c r="B114" i="49" s="1"/>
  <c r="B115" i="49" s="1"/>
  <c r="B116" i="49" s="1"/>
  <c r="B117" i="49" s="1"/>
  <c r="B118" i="49" s="1"/>
  <c r="B119" i="49" s="1"/>
  <c r="B120" i="49" s="1"/>
  <c r="B121" i="49" s="1"/>
  <c r="B122" i="49" s="1"/>
  <c r="O10" i="49"/>
  <c r="O11" i="49" s="1"/>
  <c r="O12" i="49" s="1"/>
  <c r="O13" i="49" s="1"/>
  <c r="O14" i="49" s="1"/>
  <c r="O15" i="49" s="1"/>
  <c r="O16" i="49" s="1"/>
  <c r="O17" i="49" s="1"/>
  <c r="O18" i="49" s="1"/>
  <c r="O19" i="49" s="1"/>
  <c r="O20" i="49" s="1"/>
  <c r="O21" i="49" s="1"/>
  <c r="O22" i="49" s="1"/>
  <c r="O23" i="49" s="1"/>
  <c r="O24" i="49" s="1"/>
  <c r="O25" i="49" s="1"/>
  <c r="O26" i="49" s="1"/>
  <c r="O27" i="49" s="1"/>
  <c r="O28" i="49" s="1"/>
  <c r="O29" i="49" s="1"/>
  <c r="O30" i="49" s="1"/>
  <c r="O31" i="49" s="1"/>
  <c r="O32" i="49" s="1"/>
  <c r="O33" i="49" s="1"/>
  <c r="O34" i="49" s="1"/>
  <c r="O35" i="49" s="1"/>
  <c r="O36" i="49" s="1"/>
  <c r="O37" i="49" s="1"/>
  <c r="O38" i="49" s="1"/>
  <c r="O39" i="49" s="1"/>
  <c r="O40" i="49" s="1"/>
  <c r="O41" i="49" s="1"/>
  <c r="O42" i="49" s="1"/>
  <c r="O43" i="49" s="1"/>
  <c r="O44" i="49" s="1"/>
  <c r="O45" i="49" s="1"/>
  <c r="O46" i="49" s="1"/>
  <c r="O47" i="49" s="1"/>
  <c r="O48" i="49" s="1"/>
  <c r="O49" i="49" s="1"/>
  <c r="O50" i="49" s="1"/>
  <c r="O51" i="49" s="1"/>
  <c r="O52" i="49" s="1"/>
  <c r="O53" i="49" s="1"/>
  <c r="O54" i="49" s="1"/>
  <c r="O55" i="49" s="1"/>
  <c r="O56" i="49" s="1"/>
  <c r="O57" i="49" s="1"/>
  <c r="O58" i="49" s="1"/>
  <c r="O59" i="49" s="1"/>
  <c r="O60" i="49" s="1"/>
  <c r="O61" i="49" s="1"/>
  <c r="O62" i="49" s="1"/>
  <c r="O63" i="49" s="1"/>
  <c r="O64" i="49" s="1"/>
  <c r="O65" i="49" s="1"/>
  <c r="O66" i="49" s="1"/>
  <c r="O67" i="49" s="1"/>
  <c r="O68" i="49" s="1"/>
  <c r="O69" i="49" s="1"/>
  <c r="O70" i="49" s="1"/>
  <c r="O71" i="49" s="1"/>
  <c r="O72" i="49" s="1"/>
  <c r="O73" i="49" s="1"/>
  <c r="O74" i="49" s="1"/>
  <c r="O75" i="49" s="1"/>
  <c r="O76" i="49" s="1"/>
  <c r="O77" i="49" s="1"/>
  <c r="O78" i="49" s="1"/>
  <c r="O79" i="49" s="1"/>
  <c r="O80" i="49" s="1"/>
  <c r="O81" i="49" s="1"/>
  <c r="O82" i="49" s="1"/>
  <c r="O83" i="49" s="1"/>
  <c r="O84" i="49" s="1"/>
  <c r="O85" i="49" s="1"/>
  <c r="O86" i="49" s="1"/>
  <c r="O87" i="49" s="1"/>
  <c r="O88" i="49" s="1"/>
  <c r="O89" i="49" s="1"/>
  <c r="O90" i="49" s="1"/>
  <c r="O91" i="49" s="1"/>
  <c r="O92" i="49" s="1"/>
  <c r="O93" i="49" s="1"/>
  <c r="O94" i="49" s="1"/>
  <c r="O95" i="49" s="1"/>
  <c r="O96" i="49" s="1"/>
  <c r="O97" i="49" s="1"/>
  <c r="O98" i="49" s="1"/>
  <c r="O99" i="49" s="1"/>
  <c r="O100" i="49" s="1"/>
  <c r="O101" i="49" s="1"/>
  <c r="O102" i="49" s="1"/>
  <c r="O103" i="49" s="1"/>
  <c r="O104" i="49" s="1"/>
  <c r="O105" i="49" s="1"/>
  <c r="O106" i="49" s="1"/>
  <c r="O107" i="49" s="1"/>
  <c r="O108" i="49" s="1"/>
  <c r="O109" i="49" s="1"/>
  <c r="O110" i="49" s="1"/>
  <c r="O111" i="49" s="1"/>
  <c r="O112" i="49" s="1"/>
  <c r="O113" i="49" s="1"/>
  <c r="O114" i="49" s="1"/>
  <c r="O115" i="49" s="1"/>
  <c r="O116" i="49" s="1"/>
  <c r="O117" i="49" s="1"/>
  <c r="O118" i="49" s="1"/>
  <c r="O119" i="49" s="1"/>
  <c r="O120" i="49" s="1"/>
  <c r="O121" i="49" s="1"/>
  <c r="O122" i="49" s="1"/>
  <c r="O123" i="49" s="1"/>
  <c r="O124" i="49" s="1"/>
  <c r="O125" i="49" s="1"/>
  <c r="O126" i="49" s="1"/>
  <c r="O127" i="49" s="1"/>
  <c r="O172" i="49" l="1"/>
  <c r="F48" i="11" s="1"/>
  <c r="O176" i="48" l="1"/>
  <c r="N176" i="48"/>
  <c r="M176" i="48"/>
  <c r="K176" i="48"/>
  <c r="S183" i="48" s="1"/>
  <c r="J176" i="48"/>
  <c r="S182" i="48" s="1"/>
  <c r="I176" i="48"/>
  <c r="H176" i="48"/>
  <c r="S184" i="48" s="1"/>
  <c r="L100" i="48"/>
  <c r="L176" i="48" s="1"/>
  <c r="B75" i="48"/>
  <c r="B76" i="48" s="1"/>
  <c r="B77" i="48" s="1"/>
  <c r="B78" i="48" s="1"/>
  <c r="B79" i="48" s="1"/>
  <c r="B80" i="48" s="1"/>
  <c r="B81" i="48" s="1"/>
  <c r="B82" i="48" s="1"/>
  <c r="B83" i="48" s="1"/>
  <c r="B84" i="48" s="1"/>
  <c r="B85" i="48" s="1"/>
  <c r="B86" i="48" s="1"/>
  <c r="B87" i="48" s="1"/>
  <c r="B88" i="48" s="1"/>
  <c r="B89" i="48" s="1"/>
  <c r="B90" i="48" s="1"/>
  <c r="B91" i="48" s="1"/>
  <c r="B92" i="48" s="1"/>
  <c r="B93" i="48" s="1"/>
  <c r="B94" i="48" s="1"/>
  <c r="B95" i="48" s="1"/>
  <c r="B96" i="48" s="1"/>
  <c r="B97" i="48" s="1"/>
  <c r="B98" i="48" s="1"/>
  <c r="B99" i="48" s="1"/>
  <c r="B100" i="48" s="1"/>
  <c r="B101" i="48" s="1"/>
  <c r="B102" i="48" s="1"/>
  <c r="B103" i="48" s="1"/>
  <c r="B104" i="48" s="1"/>
  <c r="B105" i="48" s="1"/>
  <c r="B106" i="48" s="1"/>
  <c r="B107" i="48" s="1"/>
  <c r="B108" i="48" s="1"/>
  <c r="B109" i="48" s="1"/>
  <c r="B110" i="48" s="1"/>
  <c r="B111" i="48" s="1"/>
  <c r="B112" i="48" s="1"/>
  <c r="B113" i="48" s="1"/>
  <c r="B114" i="48" s="1"/>
  <c r="B115" i="48" s="1"/>
  <c r="B116" i="48" s="1"/>
  <c r="B117" i="48" s="1"/>
  <c r="B118" i="48" s="1"/>
  <c r="B119" i="48" s="1"/>
  <c r="B120" i="48" s="1"/>
  <c r="B121" i="48" s="1"/>
  <c r="B122" i="48" s="1"/>
  <c r="B123" i="48" s="1"/>
  <c r="B124" i="48" s="1"/>
  <c r="B125" i="48" s="1"/>
  <c r="B126" i="48" s="1"/>
  <c r="B127" i="48" s="1"/>
  <c r="B128" i="48" s="1"/>
  <c r="B134" i="48" s="1"/>
  <c r="B135" i="48" s="1"/>
  <c r="B136" i="48" s="1"/>
  <c r="B137" i="48" s="1"/>
  <c r="B138" i="48" s="1"/>
  <c r="B139" i="48" s="1"/>
  <c r="B140" i="48" s="1"/>
  <c r="B141" i="48" s="1"/>
  <c r="B142" i="48" s="1"/>
  <c r="B143" i="48" s="1"/>
  <c r="B144" i="48" s="1"/>
  <c r="B145" i="48" s="1"/>
  <c r="B146" i="48" s="1"/>
  <c r="B147" i="48" s="1"/>
  <c r="B148" i="48" s="1"/>
  <c r="B149" i="48" s="1"/>
  <c r="B150" i="48" s="1"/>
  <c r="B151" i="48" s="1"/>
  <c r="B152" i="48" s="1"/>
  <c r="B153" i="48" s="1"/>
  <c r="B154" i="48" s="1"/>
  <c r="B155" i="48" s="1"/>
  <c r="B156" i="48" s="1"/>
  <c r="B157" i="48" s="1"/>
  <c r="B158" i="48" s="1"/>
  <c r="B159" i="48" s="1"/>
  <c r="B160" i="48" s="1"/>
  <c r="B161" i="48" s="1"/>
  <c r="B162" i="48" s="1"/>
  <c r="V40" i="48"/>
  <c r="P8" i="48"/>
  <c r="P9" i="48" s="1"/>
  <c r="P10" i="48" s="1"/>
  <c r="P11" i="48" s="1"/>
  <c r="P12" i="48" s="1"/>
  <c r="P13" i="48" s="1"/>
  <c r="P14" i="48" s="1"/>
  <c r="P15" i="48" s="1"/>
  <c r="P16" i="48" s="1"/>
  <c r="P17" i="48" s="1"/>
  <c r="P18" i="48" s="1"/>
  <c r="P19" i="48" s="1"/>
  <c r="P20" i="48" s="1"/>
  <c r="P21" i="48" s="1"/>
  <c r="P22" i="48" s="1"/>
  <c r="P23" i="48" s="1"/>
  <c r="P24" i="48" s="1"/>
  <c r="P25" i="48" s="1"/>
  <c r="P26" i="48" s="1"/>
  <c r="P27" i="48" s="1"/>
  <c r="P28" i="48" s="1"/>
  <c r="P29" i="48" s="1"/>
  <c r="P30" i="48" s="1"/>
  <c r="P31" i="48" s="1"/>
  <c r="P32" i="48" s="1"/>
  <c r="P33" i="48" s="1"/>
  <c r="P34" i="48" s="1"/>
  <c r="P35" i="48" s="1"/>
  <c r="P36" i="48" s="1"/>
  <c r="P37" i="48" s="1"/>
  <c r="P38" i="48" s="1"/>
  <c r="P39" i="48" s="1"/>
  <c r="P40" i="48" s="1"/>
  <c r="P41" i="48" s="1"/>
  <c r="P42" i="48" s="1"/>
  <c r="P43" i="48" s="1"/>
  <c r="P44" i="48" s="1"/>
  <c r="P45" i="48" s="1"/>
  <c r="P46" i="48" s="1"/>
  <c r="P47" i="48" s="1"/>
  <c r="P48" i="48" s="1"/>
  <c r="P49" i="48" s="1"/>
  <c r="P50" i="48" s="1"/>
  <c r="P51" i="48" s="1"/>
  <c r="P52" i="48" s="1"/>
  <c r="P53" i="48" s="1"/>
  <c r="P54" i="48" s="1"/>
  <c r="P55" i="48" s="1"/>
  <c r="P56" i="48" s="1"/>
  <c r="P57" i="48" s="1"/>
  <c r="P58" i="48" s="1"/>
  <c r="P59" i="48" s="1"/>
  <c r="P60" i="48" s="1"/>
  <c r="P61" i="48" s="1"/>
  <c r="P62" i="48" s="1"/>
  <c r="P63" i="48" s="1"/>
  <c r="P64" i="48" s="1"/>
  <c r="P65" i="48" s="1"/>
  <c r="P66" i="48" s="1"/>
  <c r="P67" i="48" s="1"/>
  <c r="P68" i="48" s="1"/>
  <c r="P69" i="48" s="1"/>
  <c r="P70" i="48" s="1"/>
  <c r="P71" i="48" s="1"/>
  <c r="P72" i="48" s="1"/>
  <c r="P73" i="48" s="1"/>
  <c r="P74" i="48" s="1"/>
  <c r="P75" i="48" s="1"/>
  <c r="P76" i="48" s="1"/>
  <c r="P77" i="48" s="1"/>
  <c r="P78" i="48" s="1"/>
  <c r="P79" i="48" s="1"/>
  <c r="P80" i="48" s="1"/>
  <c r="P81" i="48" s="1"/>
  <c r="P82" i="48" s="1"/>
  <c r="P83" i="48" s="1"/>
  <c r="P84" i="48" s="1"/>
  <c r="P85" i="48" s="1"/>
  <c r="P86" i="48" s="1"/>
  <c r="P87" i="48" s="1"/>
  <c r="P88" i="48" s="1"/>
  <c r="P89" i="48" s="1"/>
  <c r="P90" i="48" s="1"/>
  <c r="P91" i="48" s="1"/>
  <c r="P92" i="48" s="1"/>
  <c r="P93" i="48" s="1"/>
  <c r="P94" i="48" s="1"/>
  <c r="P95" i="48" s="1"/>
  <c r="P96" i="48" s="1"/>
  <c r="P97" i="48" s="1"/>
  <c r="P98" i="48" s="1"/>
  <c r="P99" i="48" s="1"/>
  <c r="P100" i="48" s="1"/>
  <c r="P101" i="48" s="1"/>
  <c r="P102" i="48" s="1"/>
  <c r="P103" i="48" s="1"/>
  <c r="P104" i="48" s="1"/>
  <c r="P105" i="48" s="1"/>
  <c r="P106" i="48" s="1"/>
  <c r="P107" i="48" s="1"/>
  <c r="P108" i="48" s="1"/>
  <c r="P109" i="48" s="1"/>
  <c r="P110" i="48" s="1"/>
  <c r="P111" i="48" s="1"/>
  <c r="P112" i="48" s="1"/>
  <c r="P113" i="48" s="1"/>
  <c r="P114" i="48" s="1"/>
  <c r="P115" i="48" s="1"/>
  <c r="P116" i="48" s="1"/>
  <c r="P117" i="48" s="1"/>
  <c r="P118" i="48" s="1"/>
  <c r="P119" i="48" s="1"/>
  <c r="P120" i="48" s="1"/>
  <c r="P121" i="48" s="1"/>
  <c r="P122" i="48" s="1"/>
  <c r="P123" i="48" s="1"/>
  <c r="P124" i="48" s="1"/>
  <c r="P125" i="48" s="1"/>
  <c r="P126" i="48" s="1"/>
  <c r="P127" i="48" s="1"/>
  <c r="P128" i="48" s="1"/>
  <c r="P134" i="48" s="1"/>
  <c r="P135" i="48" s="1"/>
  <c r="P136" i="48" s="1"/>
  <c r="P137" i="48" s="1"/>
  <c r="P138" i="48" s="1"/>
  <c r="P139" i="48" s="1"/>
  <c r="P140" i="48" s="1"/>
  <c r="P141" i="48" s="1"/>
  <c r="P142" i="48" s="1"/>
  <c r="P143" i="48" s="1"/>
  <c r="P144" i="48" s="1"/>
  <c r="P145" i="48" s="1"/>
  <c r="P146" i="48" s="1"/>
  <c r="P147" i="48" s="1"/>
  <c r="P148" i="48" s="1"/>
  <c r="P149" i="48" s="1"/>
  <c r="P150" i="48" s="1"/>
  <c r="P151" i="48" s="1"/>
  <c r="P152" i="48" s="1"/>
  <c r="P153" i="48" s="1"/>
  <c r="P154" i="48" s="1"/>
  <c r="P155" i="48" s="1"/>
  <c r="P156" i="48" s="1"/>
  <c r="P157" i="48" s="1"/>
  <c r="P158" i="48" s="1"/>
  <c r="P159" i="48" s="1"/>
  <c r="P160" i="48" s="1"/>
  <c r="P161" i="48" s="1"/>
  <c r="P162" i="48" s="1"/>
  <c r="S185" i="48" l="1"/>
  <c r="P176" i="48"/>
  <c r="H191" i="48" l="1"/>
  <c r="O237" i="47"/>
  <c r="N236" i="47"/>
  <c r="M236" i="47"/>
  <c r="L236" i="47"/>
  <c r="K236" i="47"/>
  <c r="J236" i="47"/>
  <c r="I236" i="47"/>
  <c r="H236" i="47"/>
  <c r="O236" i="47" s="1"/>
  <c r="O238" i="47" s="1"/>
  <c r="G171" i="47"/>
  <c r="H170" i="47"/>
  <c r="H169" i="47"/>
  <c r="H166" i="47"/>
  <c r="H164" i="47"/>
  <c r="H163" i="47"/>
  <c r="O158" i="47"/>
  <c r="N158" i="47"/>
  <c r="E168" i="47" s="1"/>
  <c r="F168" i="47" s="1"/>
  <c r="H168" i="47" s="1"/>
  <c r="M158" i="47"/>
  <c r="E167" i="47" s="1"/>
  <c r="F167" i="47" s="1"/>
  <c r="H167" i="47" s="1"/>
  <c r="L158" i="47"/>
  <c r="K158" i="47"/>
  <c r="E165" i="47" s="1"/>
  <c r="F165" i="47" s="1"/>
  <c r="H165" i="47" s="1"/>
  <c r="J158" i="47"/>
  <c r="I158" i="47"/>
  <c r="H158" i="47"/>
  <c r="E162" i="47" s="1"/>
  <c r="H153" i="47"/>
  <c r="H151" i="47"/>
  <c r="B12" i="47"/>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47" i="47" s="1"/>
  <c r="B48" i="47" s="1"/>
  <c r="B49" i="47" s="1"/>
  <c r="B50" i="47" s="1"/>
  <c r="B51" i="47" s="1"/>
  <c r="B52" i="47" s="1"/>
  <c r="B53" i="47" s="1"/>
  <c r="B54" i="47" s="1"/>
  <c r="B55" i="47" s="1"/>
  <c r="B56" i="47" s="1"/>
  <c r="B57" i="47" s="1"/>
  <c r="B58" i="47" s="1"/>
  <c r="B59" i="47" s="1"/>
  <c r="B60" i="47" s="1"/>
  <c r="B61" i="47" s="1"/>
  <c r="B62" i="47" s="1"/>
  <c r="B63" i="47" s="1"/>
  <c r="B64" i="47" s="1"/>
  <c r="B65" i="47" s="1"/>
  <c r="B66" i="47" s="1"/>
  <c r="B67" i="47" s="1"/>
  <c r="B68" i="47" s="1"/>
  <c r="B69" i="47" s="1"/>
  <c r="B70" i="47" s="1"/>
  <c r="B71" i="47" s="1"/>
  <c r="B72" i="47" s="1"/>
  <c r="B73" i="47" s="1"/>
  <c r="B74" i="47" s="1"/>
  <c r="B75" i="47" s="1"/>
  <c r="B76" i="47" s="1"/>
  <c r="B77" i="47" s="1"/>
  <c r="B78" i="47" s="1"/>
  <c r="B79" i="47" s="1"/>
  <c r="B80" i="47" s="1"/>
  <c r="B81" i="47" s="1"/>
  <c r="B82" i="47" s="1"/>
  <c r="B83" i="47" s="1"/>
  <c r="B84" i="47" s="1"/>
  <c r="B85" i="47" s="1"/>
  <c r="B86" i="47" s="1"/>
  <c r="B87" i="47" s="1"/>
  <c r="B88" i="47" s="1"/>
  <c r="B89" i="47" s="1"/>
  <c r="B90" i="47" s="1"/>
  <c r="B91" i="47" s="1"/>
  <c r="B92" i="47" s="1"/>
  <c r="B93" i="47" s="1"/>
  <c r="B94" i="47" s="1"/>
  <c r="B95" i="47" s="1"/>
  <c r="B96" i="47" s="1"/>
  <c r="B97" i="47" s="1"/>
  <c r="B98" i="47" s="1"/>
  <c r="B99" i="47" s="1"/>
  <c r="B100" i="47" s="1"/>
  <c r="B101" i="47" s="1"/>
  <c r="B102" i="47" s="1"/>
  <c r="B103" i="47" s="1"/>
  <c r="B104" i="47" s="1"/>
  <c r="B105" i="47" s="1"/>
  <c r="B106" i="47" s="1"/>
  <c r="B107" i="47" s="1"/>
  <c r="B108" i="47" s="1"/>
  <c r="B109" i="47" s="1"/>
  <c r="B110" i="47" s="1"/>
  <c r="B111" i="47" s="1"/>
  <c r="B112" i="47" s="1"/>
  <c r="B113" i="47" s="1"/>
  <c r="B114" i="47" s="1"/>
  <c r="B115" i="47" s="1"/>
  <c r="B116" i="47" s="1"/>
  <c r="B117" i="47" s="1"/>
  <c r="B118" i="47" s="1"/>
  <c r="B119" i="47" s="1"/>
  <c r="B120" i="47" s="1"/>
  <c r="B121" i="47" s="1"/>
  <c r="B122" i="47" s="1"/>
  <c r="B123" i="47" s="1"/>
  <c r="B124" i="47" s="1"/>
  <c r="B125" i="47" s="1"/>
  <c r="B126" i="47" s="1"/>
  <c r="B127" i="47" s="1"/>
  <c r="B128" i="47" s="1"/>
  <c r="B129" i="47" s="1"/>
  <c r="B130" i="47" s="1"/>
  <c r="B131" i="47" s="1"/>
  <c r="B132" i="47" s="1"/>
  <c r="B133" i="47" s="1"/>
  <c r="B134" i="47" s="1"/>
  <c r="B135" i="47" s="1"/>
  <c r="B136" i="47" s="1"/>
  <c r="B137" i="47" s="1"/>
  <c r="B138" i="47" s="1"/>
  <c r="B139" i="47" s="1"/>
  <c r="B140" i="47" s="1"/>
  <c r="B141" i="47" s="1"/>
  <c r="B142" i="47" s="1"/>
  <c r="B143" i="47" s="1"/>
  <c r="B144" i="47" s="1"/>
  <c r="B145" i="47" s="1"/>
  <c r="B146" i="47" s="1"/>
  <c r="B147" i="47" s="1"/>
  <c r="B148" i="47" s="1"/>
  <c r="B149" i="47" s="1"/>
  <c r="B150" i="47" s="1"/>
  <c r="B151" i="47" s="1"/>
  <c r="B152" i="47" s="1"/>
  <c r="B153" i="47" s="1"/>
  <c r="B154" i="47" s="1"/>
  <c r="B155" i="47" s="1"/>
  <c r="O11" i="47"/>
  <c r="O12" i="47" s="1"/>
  <c r="O13" i="47" s="1"/>
  <c r="O14" i="47" s="1"/>
  <c r="O15" i="47" s="1"/>
  <c r="O16" i="47" s="1"/>
  <c r="O17" i="47" s="1"/>
  <c r="O18" i="47" s="1"/>
  <c r="O19" i="47" s="1"/>
  <c r="O20" i="47" s="1"/>
  <c r="O21" i="47" s="1"/>
  <c r="O22" i="47" s="1"/>
  <c r="O23" i="47" s="1"/>
  <c r="O24" i="47" s="1"/>
  <c r="O25" i="47" s="1"/>
  <c r="O26" i="47" s="1"/>
  <c r="O27" i="47" s="1"/>
  <c r="O28" i="47" s="1"/>
  <c r="O29" i="47" s="1"/>
  <c r="O30" i="47" s="1"/>
  <c r="O31" i="47" s="1"/>
  <c r="O32" i="47" s="1"/>
  <c r="O33" i="47" s="1"/>
  <c r="O34" i="47" s="1"/>
  <c r="O35" i="47" s="1"/>
  <c r="O36" i="47" s="1"/>
  <c r="O37" i="47" s="1"/>
  <c r="O38" i="47" s="1"/>
  <c r="O39" i="47" s="1"/>
  <c r="O40" i="47" s="1"/>
  <c r="O41" i="47" s="1"/>
  <c r="O42" i="47" s="1"/>
  <c r="O43" i="47" s="1"/>
  <c r="O44" i="47" s="1"/>
  <c r="O45" i="47" s="1"/>
  <c r="O46" i="47" s="1"/>
  <c r="O47" i="47" s="1"/>
  <c r="O48" i="47" s="1"/>
  <c r="O49" i="47" s="1"/>
  <c r="O50" i="47" s="1"/>
  <c r="O51" i="47" s="1"/>
  <c r="O52" i="47" s="1"/>
  <c r="O53" i="47" s="1"/>
  <c r="O54" i="47" s="1"/>
  <c r="O55" i="47" s="1"/>
  <c r="O56" i="47" s="1"/>
  <c r="O57" i="47" s="1"/>
  <c r="O58" i="47" s="1"/>
  <c r="O59" i="47" s="1"/>
  <c r="O60" i="47" s="1"/>
  <c r="O61" i="47" s="1"/>
  <c r="O62" i="47" s="1"/>
  <c r="O63" i="47" s="1"/>
  <c r="O64" i="47" s="1"/>
  <c r="O65" i="47" s="1"/>
  <c r="O66" i="47" s="1"/>
  <c r="O67" i="47" s="1"/>
  <c r="O68" i="47" s="1"/>
  <c r="O69" i="47" s="1"/>
  <c r="O70" i="47" s="1"/>
  <c r="O71" i="47" s="1"/>
  <c r="O72" i="47" s="1"/>
  <c r="O73" i="47" s="1"/>
  <c r="O74" i="47" s="1"/>
  <c r="O75" i="47" s="1"/>
  <c r="O76" i="47" s="1"/>
  <c r="O77" i="47" s="1"/>
  <c r="O78" i="47" s="1"/>
  <c r="O79" i="47" s="1"/>
  <c r="O80" i="47" s="1"/>
  <c r="O81" i="47" s="1"/>
  <c r="O82" i="47" s="1"/>
  <c r="O83" i="47" s="1"/>
  <c r="O84" i="47" s="1"/>
  <c r="O85" i="47" s="1"/>
  <c r="O86" i="47" s="1"/>
  <c r="O87" i="47" s="1"/>
  <c r="O88" i="47" s="1"/>
  <c r="O89" i="47" s="1"/>
  <c r="O90" i="47" s="1"/>
  <c r="O91" i="47" s="1"/>
  <c r="O92" i="47" s="1"/>
  <c r="O93" i="47" s="1"/>
  <c r="O94" i="47" s="1"/>
  <c r="O95" i="47" s="1"/>
  <c r="O96" i="47" s="1"/>
  <c r="O97" i="47" s="1"/>
  <c r="O98" i="47" s="1"/>
  <c r="O99" i="47" s="1"/>
  <c r="O100" i="47" s="1"/>
  <c r="O101" i="47" s="1"/>
  <c r="O102" i="47" s="1"/>
  <c r="O103" i="47" s="1"/>
  <c r="O104" i="47" s="1"/>
  <c r="O105" i="47" s="1"/>
  <c r="O106" i="47" s="1"/>
  <c r="O107" i="47" s="1"/>
  <c r="O108" i="47" s="1"/>
  <c r="O109" i="47" s="1"/>
  <c r="O110" i="47" s="1"/>
  <c r="O111" i="47" s="1"/>
  <c r="O112" i="47" s="1"/>
  <c r="O113" i="47" s="1"/>
  <c r="O114" i="47" s="1"/>
  <c r="O115" i="47" s="1"/>
  <c r="O116" i="47" s="1"/>
  <c r="O117" i="47" s="1"/>
  <c r="O118" i="47" s="1"/>
  <c r="O119" i="47" s="1"/>
  <c r="O120" i="47" s="1"/>
  <c r="O121" i="47" s="1"/>
  <c r="O122" i="47" s="1"/>
  <c r="O123" i="47" s="1"/>
  <c r="O124" i="47" s="1"/>
  <c r="O125" i="47" s="1"/>
  <c r="O126" i="47" s="1"/>
  <c r="O127" i="47" s="1"/>
  <c r="O128" i="47" s="1"/>
  <c r="O129" i="47" s="1"/>
  <c r="O130" i="47" s="1"/>
  <c r="O131" i="47" s="1"/>
  <c r="O132" i="47" s="1"/>
  <c r="O133" i="47" s="1"/>
  <c r="E171" i="47" l="1"/>
  <c r="F162" i="47"/>
  <c r="F171" i="47" l="1"/>
  <c r="H162" i="47"/>
  <c r="H171" i="47" s="1"/>
  <c r="R17" i="41" l="1"/>
  <c r="S71" i="41" l="1"/>
  <c r="B152" i="42" l="1"/>
  <c r="B153" i="42" s="1"/>
  <c r="B154" i="42" s="1"/>
  <c r="B155" i="42" s="1"/>
  <c r="A102" i="35" l="1"/>
  <c r="A103" i="35"/>
  <c r="A104" i="35"/>
  <c r="A105" i="35"/>
  <c r="A106" i="35"/>
  <c r="M101" i="35"/>
  <c r="M102" i="35"/>
  <c r="M103" i="35" s="1"/>
  <c r="M104" i="35" s="1"/>
  <c r="M105" i="35" s="1"/>
  <c r="M106" i="35" s="1"/>
  <c r="AB306" i="41" l="1"/>
  <c r="P85" i="40" l="1"/>
  <c r="P86" i="40"/>
  <c r="P87" i="40"/>
  <c r="P88" i="40"/>
  <c r="P89" i="40"/>
  <c r="P90" i="40"/>
  <c r="P91" i="40"/>
  <c r="P92" i="40"/>
  <c r="P93" i="40" s="1"/>
  <c r="P94" i="40" s="1"/>
  <c r="P95" i="40" s="1"/>
  <c r="P96" i="40" s="1"/>
  <c r="P97" i="40" s="1"/>
  <c r="P98" i="40" s="1"/>
  <c r="P99" i="40" s="1"/>
  <c r="P100" i="40" s="1"/>
  <c r="P101" i="40" s="1"/>
  <c r="P102" i="40" s="1"/>
  <c r="P103" i="40" s="1"/>
  <c r="P104" i="40" s="1"/>
  <c r="P105" i="40" s="1"/>
  <c r="P106" i="40" s="1"/>
  <c r="P107" i="40" s="1"/>
  <c r="P108" i="40" s="1"/>
  <c r="P109" i="40" s="1"/>
  <c r="P110" i="40" s="1"/>
  <c r="P111" i="40" s="1"/>
  <c r="P112" i="40" s="1"/>
  <c r="P113" i="40" s="1"/>
  <c r="P114" i="40" s="1"/>
  <c r="P115" i="40" s="1"/>
  <c r="P116" i="40" s="1"/>
  <c r="P117" i="40" s="1"/>
  <c r="P118" i="40" s="1"/>
  <c r="P119" i="40" s="1"/>
  <c r="P120" i="40" s="1"/>
  <c r="P121" i="40" s="1"/>
  <c r="P122" i="40" s="1"/>
  <c r="P123" i="40" s="1"/>
  <c r="P124" i="40" s="1"/>
  <c r="P125" i="40" s="1"/>
  <c r="P126" i="40" s="1"/>
  <c r="P127" i="40" s="1"/>
  <c r="P128" i="40" s="1"/>
  <c r="P129" i="40" s="1"/>
  <c r="P130" i="40" s="1"/>
  <c r="P131" i="40" s="1"/>
  <c r="P132" i="40" s="1"/>
  <c r="P133" i="40" s="1"/>
  <c r="P134" i="40" s="1"/>
  <c r="P135" i="40" s="1"/>
  <c r="P136" i="40" s="1"/>
  <c r="P137" i="40" s="1"/>
  <c r="P138" i="40" s="1"/>
  <c r="P139" i="40" s="1"/>
  <c r="P140" i="40" s="1"/>
  <c r="P141" i="40" s="1"/>
  <c r="P142" i="40" s="1"/>
  <c r="P143" i="40" s="1"/>
  <c r="P144" i="40" s="1"/>
  <c r="P145" i="40" s="1"/>
  <c r="P146" i="40" s="1"/>
  <c r="P147" i="40" s="1"/>
  <c r="P148" i="40" s="1"/>
  <c r="P149" i="40" s="1"/>
  <c r="P150" i="40" s="1"/>
  <c r="P151" i="40" s="1"/>
  <c r="P152" i="40" s="1"/>
  <c r="P153" i="40" s="1"/>
  <c r="P154" i="40" s="1"/>
  <c r="P155" i="40" s="1"/>
  <c r="P156" i="40" s="1"/>
  <c r="P157" i="40" s="1"/>
  <c r="P158" i="40" s="1"/>
  <c r="P159" i="40" s="1"/>
  <c r="P160" i="40" s="1"/>
  <c r="P161" i="40" s="1"/>
  <c r="P162" i="40" s="1"/>
  <c r="P163" i="40" s="1"/>
  <c r="P164" i="40" s="1"/>
  <c r="P165" i="40" s="1"/>
  <c r="P166" i="40" s="1"/>
  <c r="P167" i="40" s="1"/>
  <c r="P168" i="40" s="1"/>
  <c r="P169" i="40" s="1"/>
  <c r="P170" i="40" s="1"/>
  <c r="P171" i="40" s="1"/>
  <c r="P172" i="40" s="1"/>
  <c r="S48" i="11" l="1"/>
  <c r="N152" i="42"/>
  <c r="N153" i="42" s="1"/>
  <c r="N154" i="42" s="1"/>
  <c r="N155" i="42" s="1"/>
  <c r="AH293" i="41"/>
  <c r="AH294" i="41" s="1"/>
  <c r="AH295" i="41" s="1"/>
  <c r="AH287" i="41"/>
  <c r="AH288" i="41" s="1"/>
  <c r="AH289" i="41" s="1"/>
  <c r="AH290" i="41" s="1"/>
  <c r="AH291" i="41" s="1"/>
  <c r="AH292" i="41" s="1"/>
  <c r="AH283" i="41"/>
  <c r="AH284" i="41" s="1"/>
  <c r="AH285" i="41" s="1"/>
  <c r="AH286" i="41" s="1"/>
  <c r="G108" i="35"/>
  <c r="B131" i="41"/>
  <c r="O131" i="41"/>
  <c r="AH280" i="41"/>
  <c r="AH281" i="41" s="1"/>
  <c r="AH282" i="41" s="1"/>
  <c r="B125" i="41"/>
  <c r="B126" i="41" s="1"/>
  <c r="B127" i="41" s="1"/>
  <c r="B128" i="41" s="1"/>
  <c r="B129" i="41" s="1"/>
  <c r="B130" i="41" s="1"/>
  <c r="O129" i="41"/>
  <c r="O130" i="41" s="1"/>
  <c r="AH276" i="41"/>
  <c r="AH277" i="41" s="1"/>
  <c r="AH278" i="41" s="1"/>
  <c r="AH279" i="41" s="1"/>
  <c r="AH275" i="41"/>
  <c r="O128" i="41"/>
  <c r="O127" i="41"/>
  <c r="O124" i="41"/>
  <c r="O125" i="41" s="1"/>
  <c r="O126" i="41" s="1"/>
  <c r="AH269" i="41"/>
  <c r="AH270" i="41" s="1"/>
  <c r="AH271" i="41" s="1"/>
  <c r="AH272" i="41" s="1"/>
  <c r="AH273" i="41" s="1"/>
  <c r="AH274" i="41" s="1"/>
  <c r="B144" i="42"/>
  <c r="B145" i="42" s="1"/>
  <c r="B146" i="42" s="1"/>
  <c r="B147" i="42" s="1"/>
  <c r="B148" i="42" s="1"/>
  <c r="B149" i="42" s="1"/>
  <c r="B150" i="42" s="1"/>
  <c r="B151" i="42" s="1"/>
  <c r="N138" i="42"/>
  <c r="N139" i="42" s="1"/>
  <c r="N140" i="42" s="1"/>
  <c r="N141" i="42" s="1"/>
  <c r="N142" i="42" s="1"/>
  <c r="N143" i="42" s="1"/>
  <c r="N144" i="42" s="1"/>
  <c r="N145" i="42" s="1"/>
  <c r="N146" i="42" s="1"/>
  <c r="N147" i="42" s="1"/>
  <c r="N148" i="42" s="1"/>
  <c r="N149" i="42" s="1"/>
  <c r="N150" i="42" s="1"/>
  <c r="N151" i="42" s="1"/>
  <c r="AH260" i="41"/>
  <c r="AH261" i="41" s="1"/>
  <c r="AH262" i="41" s="1"/>
  <c r="AH263" i="41" s="1"/>
  <c r="AH264" i="41" s="1"/>
  <c r="AH265" i="41" s="1"/>
  <c r="AH266" i="41" s="1"/>
  <c r="AH267" i="41" s="1"/>
  <c r="AH268" i="41" s="1"/>
  <c r="AH255" i="41"/>
  <c r="AH256" i="41" s="1"/>
  <c r="AH257" i="41" s="1"/>
  <c r="AH258" i="41" s="1"/>
  <c r="AH259" i="41" s="1"/>
  <c r="V129" i="42" l="1"/>
  <c r="I72" i="11" l="1"/>
  <c r="U175" i="42" l="1"/>
  <c r="O107" i="23" l="1"/>
  <c r="V233" i="41" l="1"/>
  <c r="V234" i="41" s="1"/>
  <c r="V235" i="41" s="1"/>
  <c r="V236" i="41" s="1"/>
  <c r="V237" i="41" s="1"/>
  <c r="V238" i="41" s="1"/>
  <c r="V239" i="41" s="1"/>
  <c r="V240" i="41" s="1"/>
  <c r="V241" i="41" s="1"/>
  <c r="V242" i="41" s="1"/>
  <c r="V243" i="41" s="1"/>
  <c r="V244" i="41" s="1"/>
  <c r="V245" i="41" s="1"/>
  <c r="V246" i="41" s="1"/>
  <c r="V247" i="41" s="1"/>
  <c r="V248" i="41" s="1"/>
  <c r="V249" i="41" s="1"/>
  <c r="V250" i="41" s="1"/>
  <c r="V251" i="41" s="1"/>
  <c r="V252" i="41" s="1"/>
  <c r="V253" i="41" s="1"/>
  <c r="V254" i="41" s="1"/>
  <c r="AH249" i="41"/>
  <c r="AH250" i="41"/>
  <c r="AH251" i="41" s="1"/>
  <c r="AH252" i="41" s="1"/>
  <c r="AH253" i="41" s="1"/>
  <c r="AH254" i="41" s="1"/>
  <c r="C154" i="40"/>
  <c r="C155" i="40" s="1"/>
  <c r="C156" i="40" s="1"/>
  <c r="C157" i="40" s="1"/>
  <c r="C158" i="40" s="1"/>
  <c r="C159" i="40" s="1"/>
  <c r="C160" i="40" s="1"/>
  <c r="C161" i="40" s="1"/>
  <c r="C162" i="40" s="1"/>
  <c r="C163" i="40" s="1"/>
  <c r="C164" i="40" s="1"/>
  <c r="C165" i="40" s="1"/>
  <c r="C166" i="40" s="1"/>
  <c r="C167" i="40" s="1"/>
  <c r="C168" i="40" s="1"/>
  <c r="C169" i="40" s="1"/>
  <c r="C170" i="40" s="1"/>
  <c r="C171" i="40" s="1"/>
  <c r="C172" i="40" s="1"/>
  <c r="C173" i="40" s="1"/>
  <c r="C174" i="40" s="1"/>
  <c r="C175" i="40" s="1"/>
  <c r="AH240" i="41"/>
  <c r="AH241" i="41" s="1"/>
  <c r="AH242" i="41" s="1"/>
  <c r="AH243" i="41" s="1"/>
  <c r="AH244" i="41" s="1"/>
  <c r="AH245" i="41" s="1"/>
  <c r="AH246" i="41" s="1"/>
  <c r="AH247" i="41" s="1"/>
  <c r="AH248" i="41" s="1"/>
  <c r="AH237" i="41"/>
  <c r="AH238" i="41" s="1"/>
  <c r="AH239" i="41" s="1"/>
  <c r="AH233" i="41"/>
  <c r="AH234" i="41" s="1"/>
  <c r="AH235" i="41" s="1"/>
  <c r="AH236" i="41" s="1"/>
  <c r="V227" i="41"/>
  <c r="V228" i="41" s="1"/>
  <c r="V229" i="41" s="1"/>
  <c r="V230" i="41" s="1"/>
  <c r="V231" i="41" s="1"/>
  <c r="V232" i="41" s="1"/>
  <c r="AH230" i="41"/>
  <c r="AH231" i="41" s="1"/>
  <c r="AH232" i="41" s="1"/>
  <c r="S105" i="23" l="1"/>
  <c r="R104" i="23"/>
  <c r="T99" i="23"/>
  <c r="U61" i="23"/>
  <c r="T60" i="23"/>
  <c r="P20" i="11" l="1"/>
  <c r="P25" i="11"/>
  <c r="P26" i="11"/>
  <c r="AH227" i="41"/>
  <c r="AH228" i="41" s="1"/>
  <c r="AH229" i="41" s="1"/>
  <c r="V223" i="41"/>
  <c r="V224" i="41" s="1"/>
  <c r="V225" i="41" s="1"/>
  <c r="V226" i="41" s="1"/>
  <c r="L49" i="11" l="1"/>
  <c r="L55" i="11"/>
  <c r="N144" i="39"/>
  <c r="N145" i="39"/>
  <c r="N146" i="39" s="1"/>
  <c r="N138" i="39" l="1"/>
  <c r="N139" i="39" s="1"/>
  <c r="N140" i="39" s="1"/>
  <c r="N141" i="39" s="1"/>
  <c r="N142" i="39" s="1"/>
  <c r="N143" i="39" s="1"/>
  <c r="AH223" i="41"/>
  <c r="AH224" i="41" s="1"/>
  <c r="AH225" i="41" s="1"/>
  <c r="AH226" i="41" s="1"/>
  <c r="AH217" i="41"/>
  <c r="AH218" i="41" s="1"/>
  <c r="AH219" i="41" s="1"/>
  <c r="AH220" i="41" s="1"/>
  <c r="AH221" i="41" s="1"/>
  <c r="AH222" i="41" s="1"/>
  <c r="V217" i="41"/>
  <c r="V218" i="41" s="1"/>
  <c r="V219" i="41" s="1"/>
  <c r="V220" i="41" s="1"/>
  <c r="V221" i="41" s="1"/>
  <c r="V222" i="41" s="1"/>
  <c r="AC306" i="41"/>
  <c r="AD306" i="41"/>
  <c r="AE306" i="41"/>
  <c r="AF306" i="41"/>
  <c r="AG306" i="41"/>
  <c r="AH216" i="41"/>
  <c r="AH212" i="41"/>
  <c r="AH213" i="41" s="1"/>
  <c r="AH214" i="41" s="1"/>
  <c r="AH215" i="41" s="1"/>
  <c r="V212" i="41"/>
  <c r="V213" i="41" s="1"/>
  <c r="V214" i="41" s="1"/>
  <c r="V215" i="41" s="1"/>
  <c r="V216" i="41" s="1"/>
  <c r="B113" i="41"/>
  <c r="B114" i="41" s="1"/>
  <c r="B115" i="41" s="1"/>
  <c r="B116" i="41" s="1"/>
  <c r="B117" i="41" s="1"/>
  <c r="B118" i="41" s="1"/>
  <c r="B119" i="41" s="1"/>
  <c r="B120" i="41" s="1"/>
  <c r="B121" i="41" s="1"/>
  <c r="B122" i="41" s="1"/>
  <c r="B123" i="41" s="1"/>
  <c r="B124" i="41" s="1"/>
  <c r="O123" i="41"/>
  <c r="AH209" i="41"/>
  <c r="AH210" i="41" s="1"/>
  <c r="AH211" i="41" s="1"/>
  <c r="V209" i="41"/>
  <c r="V210" i="41"/>
  <c r="V211" i="41" s="1"/>
  <c r="V161" i="41"/>
  <c r="V162" i="41" s="1"/>
  <c r="V163" i="41" s="1"/>
  <c r="V164" i="41" s="1"/>
  <c r="V165" i="41" s="1"/>
  <c r="V166" i="41" s="1"/>
  <c r="V167" i="41" s="1"/>
  <c r="V168" i="41" s="1"/>
  <c r="V169" i="41" s="1"/>
  <c r="V170" i="41" s="1"/>
  <c r="V171" i="41" s="1"/>
  <c r="V172" i="41" s="1"/>
  <c r="V173" i="41" s="1"/>
  <c r="V174" i="41" s="1"/>
  <c r="V175" i="41" s="1"/>
  <c r="V176" i="41" s="1"/>
  <c r="V177" i="41" s="1"/>
  <c r="V178" i="41" s="1"/>
  <c r="V179" i="41" s="1"/>
  <c r="V180" i="41" s="1"/>
  <c r="V181" i="41" s="1"/>
  <c r="V182" i="41" s="1"/>
  <c r="V183" i="41" s="1"/>
  <c r="V184" i="41" s="1"/>
  <c r="V185" i="41" s="1"/>
  <c r="V186" i="41" s="1"/>
  <c r="V187" i="41" s="1"/>
  <c r="V188" i="41" s="1"/>
  <c r="V189" i="41" s="1"/>
  <c r="V190" i="41" s="1"/>
  <c r="V191" i="41" s="1"/>
  <c r="V192" i="41" s="1"/>
  <c r="V193" i="41" s="1"/>
  <c r="V194" i="41" s="1"/>
  <c r="V195" i="41" s="1"/>
  <c r="V196" i="41" s="1"/>
  <c r="V197" i="41" s="1"/>
  <c r="V198" i="41" s="1"/>
  <c r="V199" i="41" s="1"/>
  <c r="V200" i="41" s="1"/>
  <c r="V201" i="41" s="1"/>
  <c r="V202" i="41" s="1"/>
  <c r="V203" i="41" s="1"/>
  <c r="V204" i="41" s="1"/>
  <c r="V205" i="41" s="1"/>
  <c r="V206" i="41" s="1"/>
  <c r="V207" i="41" s="1"/>
  <c r="V208" i="41" s="1"/>
  <c r="AH204" i="41"/>
  <c r="AH205" i="41" s="1"/>
  <c r="AH206" i="41" s="1"/>
  <c r="AH207" i="41" s="1"/>
  <c r="AH208" i="41" s="1"/>
  <c r="O120" i="41"/>
  <c r="O121" i="41" s="1"/>
  <c r="O122" i="41" s="1"/>
  <c r="AH196" i="41"/>
  <c r="AH197" i="41" s="1"/>
  <c r="AH198" i="41" s="1"/>
  <c r="AH199" i="41" s="1"/>
  <c r="AH200" i="41" s="1"/>
  <c r="AH201" i="41" s="1"/>
  <c r="AH202" i="41" s="1"/>
  <c r="AH203" i="41" s="1"/>
  <c r="P62" i="38"/>
  <c r="P63" i="38" s="1"/>
  <c r="P64" i="38" s="1"/>
  <c r="P65" i="38" s="1"/>
  <c r="AH194" i="41"/>
  <c r="AH195" i="41" s="1"/>
  <c r="O114" i="41"/>
  <c r="O115" i="41" s="1"/>
  <c r="O116" i="41" s="1"/>
  <c r="O117" i="41" s="1"/>
  <c r="O118" i="41" s="1"/>
  <c r="O119" i="41" s="1"/>
  <c r="H54" i="11" l="1"/>
  <c r="H53" i="11"/>
  <c r="AH13" i="41"/>
  <c r="AH14" i="41" s="1"/>
  <c r="AH15" i="41" s="1"/>
  <c r="AH16" i="41" s="1"/>
  <c r="AH17" i="41" s="1"/>
  <c r="AH18" i="41" s="1"/>
  <c r="AH19" i="41" s="1"/>
  <c r="AH20" i="41" s="1"/>
  <c r="AH21" i="41" s="1"/>
  <c r="AH22" i="41" s="1"/>
  <c r="AH23" i="41" s="1"/>
  <c r="AH24" i="41" s="1"/>
  <c r="AH25" i="41" s="1"/>
  <c r="AH26" i="41" s="1"/>
  <c r="AH27" i="41" s="1"/>
  <c r="AH28" i="41" s="1"/>
  <c r="AH29" i="41" s="1"/>
  <c r="AH30" i="41" s="1"/>
  <c r="AH31" i="41" s="1"/>
  <c r="AH32" i="41" s="1"/>
  <c r="AH33" i="41" s="1"/>
  <c r="AH34" i="41" s="1"/>
  <c r="AH35" i="41" s="1"/>
  <c r="AH36" i="41" s="1"/>
  <c r="AH37" i="41" s="1"/>
  <c r="AH38" i="41" s="1"/>
  <c r="AH39" i="41" s="1"/>
  <c r="AH40" i="41" s="1"/>
  <c r="AH41" i="41" s="1"/>
  <c r="AH42" i="41" s="1"/>
  <c r="AH43" i="41" s="1"/>
  <c r="AH44" i="41" s="1"/>
  <c r="AH45" i="41" s="1"/>
  <c r="AH46" i="41" s="1"/>
  <c r="AH47" i="41" s="1"/>
  <c r="AH48" i="41" s="1"/>
  <c r="AH49" i="41" s="1"/>
  <c r="AH50" i="41" s="1"/>
  <c r="AH51" i="41" s="1"/>
  <c r="AH52" i="41" s="1"/>
  <c r="AH53" i="41" s="1"/>
  <c r="AH54" i="41" s="1"/>
  <c r="AH55" i="41" s="1"/>
  <c r="AH56" i="41" s="1"/>
  <c r="AH57" i="41" s="1"/>
  <c r="AH58" i="41" s="1"/>
  <c r="AH59" i="41" s="1"/>
  <c r="AH60" i="41" s="1"/>
  <c r="AH61" i="41" s="1"/>
  <c r="AH62" i="41" s="1"/>
  <c r="AH63" i="41" s="1"/>
  <c r="AH64" i="41" s="1"/>
  <c r="AH65" i="41" s="1"/>
  <c r="AH66" i="41" s="1"/>
  <c r="AH67" i="41" s="1"/>
  <c r="AH68" i="41" s="1"/>
  <c r="AH69" i="41" s="1"/>
  <c r="AH70" i="41" s="1"/>
  <c r="AH71" i="41" s="1"/>
  <c r="AH72" i="41" s="1"/>
  <c r="AH73" i="41" s="1"/>
  <c r="AH74" i="41" s="1"/>
  <c r="AH75" i="41" s="1"/>
  <c r="AH76" i="41" s="1"/>
  <c r="AH77" i="41" s="1"/>
  <c r="AH78" i="41" s="1"/>
  <c r="AH79" i="41" s="1"/>
  <c r="AH80" i="41" s="1"/>
  <c r="AH81" i="41" s="1"/>
  <c r="AH82" i="41" s="1"/>
  <c r="AH83" i="41" s="1"/>
  <c r="AH84" i="41" s="1"/>
  <c r="AH85" i="41" s="1"/>
  <c r="AH86" i="41" s="1"/>
  <c r="AH87" i="41" s="1"/>
  <c r="AH88" i="41" s="1"/>
  <c r="AH89" i="41" s="1"/>
  <c r="AH90" i="41" s="1"/>
  <c r="AH91" i="41" s="1"/>
  <c r="AH92" i="41" s="1"/>
  <c r="AH93" i="41" s="1"/>
  <c r="AH94" i="41" s="1"/>
  <c r="AH95" i="41" s="1"/>
  <c r="AH96" i="41" s="1"/>
  <c r="AH97" i="41" s="1"/>
  <c r="AH98" i="41" s="1"/>
  <c r="AH99" i="41" s="1"/>
  <c r="AH100" i="41" s="1"/>
  <c r="AH101" i="41" s="1"/>
  <c r="AH102" i="41" s="1"/>
  <c r="AH103" i="41" s="1"/>
  <c r="AH104" i="41" s="1"/>
  <c r="AH105" i="41" s="1"/>
  <c r="AH106" i="41" s="1"/>
  <c r="AH107" i="41" s="1"/>
  <c r="AH108" i="41" s="1"/>
  <c r="AH109" i="41" s="1"/>
  <c r="AH110" i="41" s="1"/>
  <c r="AH111" i="41" s="1"/>
  <c r="AH112" i="41" s="1"/>
  <c r="AH113" i="41" s="1"/>
  <c r="AH114" i="41" s="1"/>
  <c r="AH115" i="41" s="1"/>
  <c r="AH116" i="41" s="1"/>
  <c r="AH117" i="41" s="1"/>
  <c r="AH118" i="41" s="1"/>
  <c r="AH119" i="41" s="1"/>
  <c r="AH120" i="41" s="1"/>
  <c r="AH121" i="41" s="1"/>
  <c r="AH122" i="41" s="1"/>
  <c r="AH123" i="41" s="1"/>
  <c r="AH124" i="41" s="1"/>
  <c r="AH125" i="41" s="1"/>
  <c r="AH126" i="41" s="1"/>
  <c r="AH127" i="41" s="1"/>
  <c r="AH128" i="41" s="1"/>
  <c r="AH129" i="41" s="1"/>
  <c r="AH130" i="41" s="1"/>
  <c r="AH131" i="41" s="1"/>
  <c r="AH132" i="41" s="1"/>
  <c r="AH133" i="41" s="1"/>
  <c r="AH134" i="41" s="1"/>
  <c r="AH135" i="41" s="1"/>
  <c r="AH136" i="41" s="1"/>
  <c r="AH137" i="41" s="1"/>
  <c r="AH138" i="41" s="1"/>
  <c r="AH139" i="41" s="1"/>
  <c r="AH140" i="41" s="1"/>
  <c r="AH141" i="41" s="1"/>
  <c r="AH142" i="41" s="1"/>
  <c r="AH143" i="41" s="1"/>
  <c r="AH144" i="41" s="1"/>
  <c r="AH145" i="41" s="1"/>
  <c r="AH146" i="41" s="1"/>
  <c r="AH147" i="41" s="1"/>
  <c r="AH148" i="41" s="1"/>
  <c r="AH149" i="41" s="1"/>
  <c r="AH150" i="41" s="1"/>
  <c r="AH151" i="41" s="1"/>
  <c r="AH152" i="41" s="1"/>
  <c r="AH153" i="41" s="1"/>
  <c r="AH154" i="41" s="1"/>
  <c r="AH155" i="41" s="1"/>
  <c r="AH156" i="41" s="1"/>
  <c r="AH157" i="41" s="1"/>
  <c r="AH158" i="41" s="1"/>
  <c r="AH159" i="41" s="1"/>
  <c r="AH160" i="41" s="1"/>
  <c r="AH161" i="41" s="1"/>
  <c r="AH162" i="41" s="1"/>
  <c r="AH163" i="41" s="1"/>
  <c r="AH164" i="41" s="1"/>
  <c r="AH165" i="41" s="1"/>
  <c r="AH166" i="41" s="1"/>
  <c r="AH167" i="41" s="1"/>
  <c r="AH168" i="41" s="1"/>
  <c r="AH169" i="41" s="1"/>
  <c r="AH170" i="41" s="1"/>
  <c r="AH171" i="41" s="1"/>
  <c r="AH172" i="41" s="1"/>
  <c r="AH173" i="41" s="1"/>
  <c r="AH174" i="41" s="1"/>
  <c r="AH175" i="41" s="1"/>
  <c r="AH176" i="41" s="1"/>
  <c r="AH177" i="41" s="1"/>
  <c r="AH178" i="41" s="1"/>
  <c r="AH179" i="41" s="1"/>
  <c r="AH180" i="41" s="1"/>
  <c r="AH181" i="41" s="1"/>
  <c r="AH182" i="41" s="1"/>
  <c r="AH183" i="41" s="1"/>
  <c r="AH184" i="41" s="1"/>
  <c r="AH185" i="41" s="1"/>
  <c r="AH186" i="41" s="1"/>
  <c r="AH187" i="41" s="1"/>
  <c r="AH188" i="41" s="1"/>
  <c r="AH189" i="41" s="1"/>
  <c r="AH190" i="41" s="1"/>
  <c r="AH191" i="41" s="1"/>
  <c r="AH192" i="41" s="1"/>
  <c r="AH193" i="41" s="1"/>
  <c r="AH12" i="41"/>
  <c r="I306" i="41"/>
  <c r="J306" i="41"/>
  <c r="K306" i="41"/>
  <c r="L306" i="41"/>
  <c r="M306" i="41"/>
  <c r="N306" i="41"/>
  <c r="H306" i="41"/>
  <c r="G54" i="11" l="1"/>
  <c r="A54" i="11"/>
  <c r="AN19" i="11" l="1"/>
  <c r="G53" i="11" l="1"/>
  <c r="A22" i="1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O141" i="36"/>
  <c r="O142" i="36" s="1"/>
  <c r="O143" i="36" s="1"/>
  <c r="O144" i="36" s="1"/>
  <c r="G52" i="11"/>
  <c r="J178" i="40"/>
  <c r="K178" i="40"/>
  <c r="L178" i="40"/>
  <c r="M178" i="40"/>
  <c r="N178" i="40"/>
  <c r="O178" i="40"/>
  <c r="I178" i="40"/>
  <c r="O135" i="36"/>
  <c r="O136" i="36"/>
  <c r="O137" i="36" s="1"/>
  <c r="O138" i="36" s="1"/>
  <c r="O139" i="36" s="1"/>
  <c r="O140" i="36" s="1"/>
  <c r="I75" i="38"/>
  <c r="J75" i="38"/>
  <c r="K75" i="38"/>
  <c r="L75" i="38"/>
  <c r="M75" i="38"/>
  <c r="N75" i="38"/>
  <c r="O75" i="38"/>
  <c r="H75" i="38"/>
  <c r="O132" i="36"/>
  <c r="O133" i="36" s="1"/>
  <c r="O134" i="36" s="1"/>
  <c r="A132" i="36"/>
  <c r="A133" i="36"/>
  <c r="A134" i="36" s="1"/>
  <c r="A135" i="36" s="1"/>
  <c r="A136" i="36" s="1"/>
  <c r="A137" i="36" s="1"/>
  <c r="A138" i="36" s="1"/>
  <c r="A139" i="36" s="1"/>
  <c r="A140" i="36" s="1"/>
  <c r="A141" i="36" s="1"/>
  <c r="A142" i="36" s="1"/>
  <c r="A143" i="36" s="1"/>
  <c r="A144" i="36" s="1"/>
  <c r="A145" i="36" s="1"/>
  <c r="A146" i="36" s="1"/>
  <c r="A147" i="36" s="1"/>
  <c r="A148" i="36" s="1"/>
  <c r="A149" i="36" s="1"/>
  <c r="A104" i="32"/>
  <c r="A105" i="32" s="1"/>
  <c r="A106" i="32" s="1"/>
  <c r="A107" i="32" s="1"/>
  <c r="A108" i="32" s="1"/>
  <c r="M105" i="32"/>
  <c r="M106" i="32" s="1"/>
  <c r="M107" i="32" s="1"/>
  <c r="M108" i="32" s="1"/>
  <c r="H122" i="32"/>
  <c r="I122" i="32"/>
  <c r="J122" i="32"/>
  <c r="K122" i="32"/>
  <c r="L122" i="32"/>
  <c r="G122" i="32"/>
  <c r="M122" i="32" s="1"/>
  <c r="M103" i="32"/>
  <c r="M104" i="32" s="1"/>
  <c r="A102" i="32"/>
  <c r="A103" i="32" s="1"/>
  <c r="M100" i="32"/>
  <c r="M101" i="32" s="1"/>
  <c r="M102" i="32" s="1"/>
  <c r="A100" i="32"/>
  <c r="A101" i="32" s="1"/>
  <c r="M87" i="32"/>
  <c r="M88" i="32" s="1"/>
  <c r="M89" i="32" s="1"/>
  <c r="M90" i="32" s="1"/>
  <c r="M91" i="32" s="1"/>
  <c r="M92" i="32" s="1"/>
  <c r="M93" i="32" s="1"/>
  <c r="M94" i="32" s="1"/>
  <c r="M95" i="32" s="1"/>
  <c r="M96" i="32" s="1"/>
  <c r="M97" i="32" s="1"/>
  <c r="M98" i="32" s="1"/>
  <c r="M99" i="32" s="1"/>
  <c r="A92" i="32"/>
  <c r="A93" i="32"/>
  <c r="A94" i="32"/>
  <c r="A95" i="32"/>
  <c r="A96" i="32" s="1"/>
  <c r="A97" i="32" s="1"/>
  <c r="A98" i="32" s="1"/>
  <c r="A99" i="32" s="1"/>
  <c r="A73" i="35"/>
  <c r="A74" i="35" s="1"/>
  <c r="A75" i="35" s="1"/>
  <c r="A76" i="35" s="1"/>
  <c r="A77" i="35" s="1"/>
  <c r="A78" i="35" s="1"/>
  <c r="A79" i="35" s="1"/>
  <c r="A80" i="35" s="1"/>
  <c r="A81" i="35" s="1"/>
  <c r="A82" i="35" s="1"/>
  <c r="A83" i="35" s="1"/>
  <c r="A84" i="35" s="1"/>
  <c r="A85" i="35" s="1"/>
  <c r="A86" i="35" s="1"/>
  <c r="A87" i="35" s="1"/>
  <c r="A88" i="35" s="1"/>
  <c r="A89" i="35" s="1"/>
  <c r="A90" i="35" s="1"/>
  <c r="A91" i="35" s="1"/>
  <c r="A92" i="35" s="1"/>
  <c r="A93" i="35" s="1"/>
  <c r="A94" i="35" s="1"/>
  <c r="A95" i="35" s="1"/>
  <c r="A96" i="35" s="1"/>
  <c r="A97" i="35" s="1"/>
  <c r="A98" i="35" s="1"/>
  <c r="A99" i="35" s="1"/>
  <c r="A100" i="35" s="1"/>
  <c r="A101" i="35" s="1"/>
  <c r="M68" i="35"/>
  <c r="M69" i="35" s="1"/>
  <c r="M70" i="35" s="1"/>
  <c r="M71" i="35" s="1"/>
  <c r="M72" i="35" s="1"/>
  <c r="M73" i="35" s="1"/>
  <c r="M74" i="35" s="1"/>
  <c r="M75" i="35" s="1"/>
  <c r="M76" i="35" s="1"/>
  <c r="M77" i="35" s="1"/>
  <c r="M78" i="35" s="1"/>
  <c r="M79" i="35" s="1"/>
  <c r="M80" i="35" s="1"/>
  <c r="M81" i="35" s="1"/>
  <c r="M82" i="35" s="1"/>
  <c r="M83" i="35" s="1"/>
  <c r="M84" i="35" s="1"/>
  <c r="M85" i="35" s="1"/>
  <c r="M86" i="35" s="1"/>
  <c r="M87" i="35" s="1"/>
  <c r="M88" i="35" s="1"/>
  <c r="M89" i="35" s="1"/>
  <c r="M90" i="35" s="1"/>
  <c r="M91" i="35" s="1"/>
  <c r="M92" i="35" s="1"/>
  <c r="M93" i="35" s="1"/>
  <c r="M94" i="35" s="1"/>
  <c r="M95" i="35" s="1"/>
  <c r="M96" i="35" s="1"/>
  <c r="M97" i="35" s="1"/>
  <c r="M98" i="35" s="1"/>
  <c r="M99" i="35" s="1"/>
  <c r="M100" i="35" s="1"/>
  <c r="I172" i="42"/>
  <c r="J172" i="42"/>
  <c r="K172" i="42"/>
  <c r="L172" i="42"/>
  <c r="M172" i="42"/>
  <c r="H172" i="42"/>
  <c r="A68" i="35"/>
  <c r="A69" i="35" s="1"/>
  <c r="A70" i="35" s="1"/>
  <c r="A71" i="35" s="1"/>
  <c r="A72" i="35" s="1"/>
  <c r="P178" i="40" l="1"/>
  <c r="H52" i="11"/>
  <c r="H159" i="39"/>
  <c r="I159" i="39"/>
  <c r="J159" i="39"/>
  <c r="K159" i="39"/>
  <c r="L159" i="39"/>
  <c r="M159" i="39"/>
  <c r="G51" i="11" l="1"/>
  <c r="B10" i="42"/>
  <c r="B11" i="42" s="1"/>
  <c r="B12" i="42" s="1"/>
  <c r="B13" i="42" s="1"/>
  <c r="B14" i="42" s="1"/>
  <c r="B15" i="42" s="1"/>
  <c r="B16" i="42" s="1"/>
  <c r="B17" i="42" s="1"/>
  <c r="B18" i="42" s="1"/>
  <c r="B19" i="42" s="1"/>
  <c r="B20" i="42" s="1"/>
  <c r="B21" i="42" s="1"/>
  <c r="B22" i="42" s="1"/>
  <c r="B23" i="42" s="1"/>
  <c r="B24" i="42" s="1"/>
  <c r="B25" i="42" s="1"/>
  <c r="B26" i="42" s="1"/>
  <c r="B27" i="42" s="1"/>
  <c r="B28" i="42" s="1"/>
  <c r="B29" i="42" s="1"/>
  <c r="B30" i="42" s="1"/>
  <c r="B31" i="42" s="1"/>
  <c r="B32" i="42" s="1"/>
  <c r="B33" i="42" s="1"/>
  <c r="B34" i="42" s="1"/>
  <c r="B35" i="42" s="1"/>
  <c r="B36" i="42" s="1"/>
  <c r="B37" i="42" s="1"/>
  <c r="B38" i="42" s="1"/>
  <c r="B39" i="42" s="1"/>
  <c r="B40" i="42" s="1"/>
  <c r="B41" i="42" s="1"/>
  <c r="B42" i="42" s="1"/>
  <c r="B43" i="42" s="1"/>
  <c r="B44" i="42" s="1"/>
  <c r="B45" i="42" s="1"/>
  <c r="B46" i="42" s="1"/>
  <c r="B47" i="42" s="1"/>
  <c r="B48" i="42" s="1"/>
  <c r="B49" i="42" s="1"/>
  <c r="B50" i="42" s="1"/>
  <c r="B51" i="42" s="1"/>
  <c r="B52" i="42" s="1"/>
  <c r="B53" i="42" s="1"/>
  <c r="B54" i="42" s="1"/>
  <c r="B55" i="42" s="1"/>
  <c r="B56" i="42" s="1"/>
  <c r="B57" i="42" s="1"/>
  <c r="B58" i="42" s="1"/>
  <c r="B59" i="42" s="1"/>
  <c r="B60" i="42" s="1"/>
  <c r="B61" i="42" s="1"/>
  <c r="B62" i="42" s="1"/>
  <c r="B63" i="42" s="1"/>
  <c r="B64" i="42" s="1"/>
  <c r="B65" i="42" s="1"/>
  <c r="B66" i="42" s="1"/>
  <c r="B67" i="42" s="1"/>
  <c r="B68" i="42" s="1"/>
  <c r="B69" i="42" s="1"/>
  <c r="B70" i="42" s="1"/>
  <c r="B71" i="42" s="1"/>
  <c r="B72" i="42" s="1"/>
  <c r="B73" i="42" s="1"/>
  <c r="B74" i="42" s="1"/>
  <c r="B75" i="42" s="1"/>
  <c r="B76" i="42" s="1"/>
  <c r="B77" i="42" s="1"/>
  <c r="B78" i="42" s="1"/>
  <c r="B79" i="42" s="1"/>
  <c r="B80" i="42" s="1"/>
  <c r="B81" i="42" s="1"/>
  <c r="B82" i="42" s="1"/>
  <c r="B83" i="42" s="1"/>
  <c r="B84" i="42" s="1"/>
  <c r="B85" i="42" s="1"/>
  <c r="B86" i="42" s="1"/>
  <c r="B87" i="42" s="1"/>
  <c r="B88" i="42" s="1"/>
  <c r="B89" i="42" s="1"/>
  <c r="B90" i="42" s="1"/>
  <c r="B91" i="42" s="1"/>
  <c r="B92" i="42" s="1"/>
  <c r="B93" i="42" s="1"/>
  <c r="B94" i="42" s="1"/>
  <c r="B95" i="42" s="1"/>
  <c r="B96" i="42" s="1"/>
  <c r="B97" i="42" s="1"/>
  <c r="B98" i="42" s="1"/>
  <c r="B99" i="42" s="1"/>
  <c r="B100" i="42" s="1"/>
  <c r="B101" i="42" s="1"/>
  <c r="B102" i="42" s="1"/>
  <c r="B103" i="42" s="1"/>
  <c r="B104" i="42" s="1"/>
  <c r="B105" i="42" s="1"/>
  <c r="B106" i="42" s="1"/>
  <c r="B107" i="42" s="1"/>
  <c r="B108" i="42" s="1"/>
  <c r="B109" i="42" s="1"/>
  <c r="B110" i="42" s="1"/>
  <c r="B111" i="42" s="1"/>
  <c r="B112" i="42" s="1"/>
  <c r="B113" i="42" s="1"/>
  <c r="B114" i="42" s="1"/>
  <c r="B115" i="42" s="1"/>
  <c r="B116" i="42" s="1"/>
  <c r="B117" i="42" s="1"/>
  <c r="B118" i="42" s="1"/>
  <c r="B119" i="42" s="1"/>
  <c r="B120" i="42" s="1"/>
  <c r="B121" i="42" s="1"/>
  <c r="B122" i="42" s="1"/>
  <c r="B123" i="42" s="1"/>
  <c r="B124" i="42" s="1"/>
  <c r="B125" i="42" s="1"/>
  <c r="B126" i="42" s="1"/>
  <c r="B127" i="42" s="1"/>
  <c r="B128" i="42" s="1"/>
  <c r="B129" i="42" s="1"/>
  <c r="B130" i="42" s="1"/>
  <c r="B131" i="42" s="1"/>
  <c r="B132" i="42" s="1"/>
  <c r="B133" i="42" s="1"/>
  <c r="B134" i="42" s="1"/>
  <c r="B135" i="42" s="1"/>
  <c r="B136" i="42" s="1"/>
  <c r="B137" i="42" s="1"/>
  <c r="B138" i="42" s="1"/>
  <c r="B139" i="42" s="1"/>
  <c r="B140" i="42" s="1"/>
  <c r="B141" i="42" s="1"/>
  <c r="B142" i="42" s="1"/>
  <c r="B143" i="42" s="1"/>
  <c r="H51" i="11" l="1"/>
  <c r="V12" i="41"/>
  <c r="V13" i="41" s="1"/>
  <c r="V14" i="41" s="1"/>
  <c r="V15" i="41" s="1"/>
  <c r="V16" i="41" s="1"/>
  <c r="V17" i="41" s="1"/>
  <c r="V18" i="41" s="1"/>
  <c r="V19" i="41" s="1"/>
  <c r="V20" i="41" s="1"/>
  <c r="V21" i="41" s="1"/>
  <c r="V22" i="41" s="1"/>
  <c r="V23" i="41" s="1"/>
  <c r="V24" i="41" s="1"/>
  <c r="V25" i="41" s="1"/>
  <c r="V26" i="41" s="1"/>
  <c r="V27" i="41" s="1"/>
  <c r="V28" i="41" s="1"/>
  <c r="V29" i="41" s="1"/>
  <c r="V30" i="41" s="1"/>
  <c r="V31" i="41" s="1"/>
  <c r="V32" i="41" s="1"/>
  <c r="V33" i="41" s="1"/>
  <c r="V34" i="41" s="1"/>
  <c r="V35" i="41" s="1"/>
  <c r="V36" i="41" s="1"/>
  <c r="V37" i="41" s="1"/>
  <c r="V38" i="41" s="1"/>
  <c r="V39" i="41" s="1"/>
  <c r="V40" i="41" s="1"/>
  <c r="V41" i="41" s="1"/>
  <c r="V42" i="41" s="1"/>
  <c r="V43" i="41" s="1"/>
  <c r="V44" i="41" s="1"/>
  <c r="V45" i="41" s="1"/>
  <c r="V46" i="41" s="1"/>
  <c r="V47" i="41" s="1"/>
  <c r="V48" i="41" s="1"/>
  <c r="V49" i="41" s="1"/>
  <c r="V50" i="41" s="1"/>
  <c r="V51" i="41" s="1"/>
  <c r="V52" i="41" s="1"/>
  <c r="V53" i="41" s="1"/>
  <c r="V54" i="41" s="1"/>
  <c r="V55" i="41" s="1"/>
  <c r="V56" i="41" s="1"/>
  <c r="V57" i="41" s="1"/>
  <c r="V58" i="41" s="1"/>
  <c r="V59" i="41" s="1"/>
  <c r="V60" i="41" s="1"/>
  <c r="V61" i="41" s="1"/>
  <c r="V62" i="41" s="1"/>
  <c r="V63" i="41" s="1"/>
  <c r="V64" i="41" s="1"/>
  <c r="V65" i="41" s="1"/>
  <c r="V66" i="41" s="1"/>
  <c r="V67" i="41" s="1"/>
  <c r="V68" i="41" s="1"/>
  <c r="V69" i="41" s="1"/>
  <c r="V70" i="41" s="1"/>
  <c r="V71" i="41" s="1"/>
  <c r="V72" i="41" s="1"/>
  <c r="V73" i="41" s="1"/>
  <c r="V74" i="41" s="1"/>
  <c r="V75" i="41" s="1"/>
  <c r="V76" i="41" s="1"/>
  <c r="V77" i="41" s="1"/>
  <c r="V78" i="41" s="1"/>
  <c r="V79" i="41" s="1"/>
  <c r="V80" i="41" s="1"/>
  <c r="V81" i="41" s="1"/>
  <c r="V82" i="41" s="1"/>
  <c r="V83" i="41" s="1"/>
  <c r="V84" i="41" s="1"/>
  <c r="V85" i="41" s="1"/>
  <c r="V86" i="41" s="1"/>
  <c r="V87" i="41" s="1"/>
  <c r="V88" i="41" s="1"/>
  <c r="V89" i="41" s="1"/>
  <c r="V90" i="41" s="1"/>
  <c r="V91" i="41" s="1"/>
  <c r="V92" i="41" s="1"/>
  <c r="V93" i="41" s="1"/>
  <c r="V94" i="41" s="1"/>
  <c r="V95" i="41" s="1"/>
  <c r="V96" i="41" s="1"/>
  <c r="V97" i="41" s="1"/>
  <c r="V98" i="41" s="1"/>
  <c r="V99" i="41" s="1"/>
  <c r="V100" i="41" s="1"/>
  <c r="V101" i="41" s="1"/>
  <c r="V102" i="41" s="1"/>
  <c r="V103" i="41" s="1"/>
  <c r="V104" i="41" s="1"/>
  <c r="V105" i="41" s="1"/>
  <c r="V106" i="41" s="1"/>
  <c r="V107" i="41" s="1"/>
  <c r="V108" i="41" s="1"/>
  <c r="V109" i="41" s="1"/>
  <c r="V110" i="41" s="1"/>
  <c r="V111" i="41" s="1"/>
  <c r="V112" i="41" s="1"/>
  <c r="V113" i="41" s="1"/>
  <c r="V114" i="41" s="1"/>
  <c r="V115" i="41" s="1"/>
  <c r="V116" i="41" s="1"/>
  <c r="V117" i="41" s="1"/>
  <c r="V118" i="41" s="1"/>
  <c r="V119" i="41" s="1"/>
  <c r="V120" i="41" s="1"/>
  <c r="V121" i="41" s="1"/>
  <c r="V122" i="41" s="1"/>
  <c r="V123" i="41" s="1"/>
  <c r="V124" i="41" s="1"/>
  <c r="V125" i="41" s="1"/>
  <c r="V126" i="41" s="1"/>
  <c r="V127" i="41" s="1"/>
  <c r="V128" i="41" s="1"/>
  <c r="V129" i="41" s="1"/>
  <c r="V130" i="41" s="1"/>
  <c r="V131" i="41" s="1"/>
  <c r="V132" i="41" s="1"/>
  <c r="V133" i="41" s="1"/>
  <c r="V134" i="41" s="1"/>
  <c r="V135" i="41" s="1"/>
  <c r="V136" i="41" s="1"/>
  <c r="V137" i="41" s="1"/>
  <c r="V138" i="41" s="1"/>
  <c r="V139" i="41" s="1"/>
  <c r="V140" i="41" s="1"/>
  <c r="V141" i="41" s="1"/>
  <c r="V142" i="41" s="1"/>
  <c r="V143" i="41" s="1"/>
  <c r="V144" i="41" s="1"/>
  <c r="V145" i="41" s="1"/>
  <c r="V146" i="41" s="1"/>
  <c r="V147" i="41" s="1"/>
  <c r="V148" i="41" s="1"/>
  <c r="V149" i="41" s="1"/>
  <c r="V150" i="41" s="1"/>
  <c r="V151" i="41" s="1"/>
  <c r="V152" i="41" s="1"/>
  <c r="V153" i="41" s="1"/>
  <c r="V154" i="41" s="1"/>
  <c r="V155" i="41" s="1"/>
  <c r="V156" i="41" s="1"/>
  <c r="V157" i="41" s="1"/>
  <c r="V158" i="41" s="1"/>
  <c r="V159" i="41" s="1"/>
  <c r="V160" i="41" s="1"/>
  <c r="AH11" i="41"/>
  <c r="N9" i="42"/>
  <c r="N10" i="42" s="1"/>
  <c r="N11" i="42" s="1"/>
  <c r="N12" i="42" s="1"/>
  <c r="N13" i="42" s="1"/>
  <c r="N14" i="42" s="1"/>
  <c r="N15" i="42" s="1"/>
  <c r="N16" i="42" s="1"/>
  <c r="N17" i="42" s="1"/>
  <c r="N18" i="42" s="1"/>
  <c r="N19" i="42" s="1"/>
  <c r="N20" i="42" s="1"/>
  <c r="N21" i="42" s="1"/>
  <c r="N22" i="42" s="1"/>
  <c r="N23" i="42" s="1"/>
  <c r="N24" i="42" s="1"/>
  <c r="N25" i="42" s="1"/>
  <c r="N26" i="42" s="1"/>
  <c r="N27" i="42" s="1"/>
  <c r="N28" i="42" s="1"/>
  <c r="N29" i="42" s="1"/>
  <c r="N30" i="42" s="1"/>
  <c r="N31" i="42" s="1"/>
  <c r="N32" i="42" s="1"/>
  <c r="N33" i="42" s="1"/>
  <c r="N34" i="42" s="1"/>
  <c r="N35" i="42" s="1"/>
  <c r="N36" i="42" s="1"/>
  <c r="N37" i="42" s="1"/>
  <c r="N38" i="42" s="1"/>
  <c r="N39" i="42" s="1"/>
  <c r="N40" i="42" s="1"/>
  <c r="N41" i="42" s="1"/>
  <c r="N42" i="42" s="1"/>
  <c r="N43" i="42" s="1"/>
  <c r="N44" i="42" s="1"/>
  <c r="N45" i="42" s="1"/>
  <c r="N46" i="42" s="1"/>
  <c r="N47" i="42" s="1"/>
  <c r="N48" i="42" s="1"/>
  <c r="N49" i="42" s="1"/>
  <c r="N50" i="42" s="1"/>
  <c r="N51" i="42" s="1"/>
  <c r="N52" i="42" s="1"/>
  <c r="N53" i="42" s="1"/>
  <c r="N54" i="42" s="1"/>
  <c r="N55" i="42" s="1"/>
  <c r="N56" i="42" s="1"/>
  <c r="N57" i="42" s="1"/>
  <c r="N58" i="42" s="1"/>
  <c r="N59" i="42" s="1"/>
  <c r="N60" i="42" s="1"/>
  <c r="N61" i="42" s="1"/>
  <c r="N62" i="42" s="1"/>
  <c r="N63" i="42" s="1"/>
  <c r="N64" i="42" s="1"/>
  <c r="N65" i="42" s="1"/>
  <c r="N66" i="42" s="1"/>
  <c r="N67" i="42" s="1"/>
  <c r="N68" i="42" s="1"/>
  <c r="N69" i="42" s="1"/>
  <c r="N70" i="42" s="1"/>
  <c r="N71" i="42" s="1"/>
  <c r="N72" i="42" s="1"/>
  <c r="N73" i="42" s="1"/>
  <c r="N74" i="42" s="1"/>
  <c r="N75" i="42" s="1"/>
  <c r="N76" i="42" s="1"/>
  <c r="N77" i="42" s="1"/>
  <c r="N78" i="42" s="1"/>
  <c r="N79" i="42" s="1"/>
  <c r="N80" i="42" s="1"/>
  <c r="N81" i="42" s="1"/>
  <c r="N82" i="42" s="1"/>
  <c r="N83" i="42" s="1"/>
  <c r="N84" i="42" s="1"/>
  <c r="N85" i="42" s="1"/>
  <c r="N86" i="42" s="1"/>
  <c r="N87" i="42" s="1"/>
  <c r="N88" i="42" s="1"/>
  <c r="N89" i="42" s="1"/>
  <c r="N90" i="42" s="1"/>
  <c r="N91" i="42" s="1"/>
  <c r="N92" i="42" s="1"/>
  <c r="N93" i="42" s="1"/>
  <c r="N94" i="42" s="1"/>
  <c r="N95" i="42" s="1"/>
  <c r="N96" i="42" s="1"/>
  <c r="N97" i="42" s="1"/>
  <c r="N98" i="42" s="1"/>
  <c r="N99" i="42" s="1"/>
  <c r="N100" i="42" s="1"/>
  <c r="N101" i="42" s="1"/>
  <c r="N102" i="42" s="1"/>
  <c r="N103" i="42" s="1"/>
  <c r="N104" i="42" s="1"/>
  <c r="N105" i="42" s="1"/>
  <c r="N106" i="42" s="1"/>
  <c r="N107" i="42" s="1"/>
  <c r="N108" i="42" s="1"/>
  <c r="N109" i="42" s="1"/>
  <c r="N110" i="42" s="1"/>
  <c r="N111" i="42" s="1"/>
  <c r="N112" i="42" s="1"/>
  <c r="N113" i="42" s="1"/>
  <c r="N114" i="42" s="1"/>
  <c r="N115" i="42" s="1"/>
  <c r="N116" i="42" s="1"/>
  <c r="N117" i="42" s="1"/>
  <c r="N118" i="42" s="1"/>
  <c r="N119" i="42" s="1"/>
  <c r="N120" i="42" s="1"/>
  <c r="N121" i="42" s="1"/>
  <c r="N122" i="42" s="1"/>
  <c r="N123" i="42" s="1"/>
  <c r="N124" i="42" s="1"/>
  <c r="N125" i="42" s="1"/>
  <c r="N126" i="42" s="1"/>
  <c r="N127" i="42" s="1"/>
  <c r="N128" i="42" s="1"/>
  <c r="N129" i="42" s="1"/>
  <c r="N130" i="42" s="1"/>
  <c r="N131" i="42" s="1"/>
  <c r="N132" i="42" s="1"/>
  <c r="N133" i="42" s="1"/>
  <c r="N134" i="42" s="1"/>
  <c r="N135" i="42" s="1"/>
  <c r="N136" i="42" s="1"/>
  <c r="N137" i="42" s="1"/>
  <c r="N159" i="39"/>
  <c r="P49" i="11"/>
  <c r="B12" i="41"/>
  <c r="B13" i="41" s="1"/>
  <c r="B14" i="41" s="1"/>
  <c r="B15" i="41" s="1"/>
  <c r="B16" i="41" s="1"/>
  <c r="B17" i="41" s="1"/>
  <c r="B18" i="41" s="1"/>
  <c r="B19" i="41" s="1"/>
  <c r="B20" i="41" s="1"/>
  <c r="B21" i="41" s="1"/>
  <c r="B22" i="41" s="1"/>
  <c r="B23" i="41" s="1"/>
  <c r="B24" i="41" s="1"/>
  <c r="B25" i="41" s="1"/>
  <c r="B26" i="41" s="1"/>
  <c r="B27" i="41" s="1"/>
  <c r="B28" i="41" s="1"/>
  <c r="B29" i="41" s="1"/>
  <c r="B30" i="41" s="1"/>
  <c r="B31" i="41" s="1"/>
  <c r="B32" i="41" s="1"/>
  <c r="B33" i="41" s="1"/>
  <c r="B35" i="41" s="1"/>
  <c r="B36" i="41" s="1"/>
  <c r="B37" i="41" s="1"/>
  <c r="B38" i="41" s="1"/>
  <c r="B39" i="41" s="1"/>
  <c r="B40" i="41" s="1"/>
  <c r="B41" i="41" s="1"/>
  <c r="B42" i="41" s="1"/>
  <c r="B43" i="41" s="1"/>
  <c r="B44" i="41" s="1"/>
  <c r="B45" i="41" s="1"/>
  <c r="B46" i="41" s="1"/>
  <c r="B47" i="41" s="1"/>
  <c r="B48" i="41" s="1"/>
  <c r="B49" i="41" s="1"/>
  <c r="B50" i="41" s="1"/>
  <c r="B51" i="41" s="1"/>
  <c r="B52" i="41" s="1"/>
  <c r="B53" i="41" s="1"/>
  <c r="B54" i="41" s="1"/>
  <c r="B55" i="41" s="1"/>
  <c r="B56" i="41" s="1"/>
  <c r="B57" i="41" s="1"/>
  <c r="B58" i="41" s="1"/>
  <c r="B59" i="41" s="1"/>
  <c r="B60" i="41" s="1"/>
  <c r="B61" i="41" s="1"/>
  <c r="B62" i="41" s="1"/>
  <c r="B63" i="41" s="1"/>
  <c r="B64" i="41" s="1"/>
  <c r="B65" i="41" s="1"/>
  <c r="B66" i="41" s="1"/>
  <c r="B67" i="41" s="1"/>
  <c r="B68" i="41" s="1"/>
  <c r="B69" i="41" s="1"/>
  <c r="B70" i="41" s="1"/>
  <c r="B71" i="41" s="1"/>
  <c r="B72" i="41" s="1"/>
  <c r="B73" i="41" s="1"/>
  <c r="B74" i="41" s="1"/>
  <c r="B75" i="41" s="1"/>
  <c r="B76" i="41" s="1"/>
  <c r="B77" i="41" s="1"/>
  <c r="B78" i="41" s="1"/>
  <c r="B79" i="41" s="1"/>
  <c r="B80" i="41" s="1"/>
  <c r="B81" i="41" s="1"/>
  <c r="B82" i="41" s="1"/>
  <c r="B83" i="41" s="1"/>
  <c r="B84" i="41" s="1"/>
  <c r="B85" i="41" s="1"/>
  <c r="B86" i="41" s="1"/>
  <c r="B87" i="41" s="1"/>
  <c r="B88" i="41" s="1"/>
  <c r="B89" i="41" s="1"/>
  <c r="B90" i="41" s="1"/>
  <c r="B91" i="41" s="1"/>
  <c r="B92" i="41" s="1"/>
  <c r="B93" i="41" s="1"/>
  <c r="B94" i="41" s="1"/>
  <c r="B95" i="41" s="1"/>
  <c r="B96" i="41" s="1"/>
  <c r="B97" i="41" s="1"/>
  <c r="B98" i="41" s="1"/>
  <c r="B99" i="41" s="1"/>
  <c r="B100" i="41" s="1"/>
  <c r="B101" i="41" s="1"/>
  <c r="B102" i="41" s="1"/>
  <c r="B103" i="41" s="1"/>
  <c r="B104" i="41" s="1"/>
  <c r="B105" i="41" s="1"/>
  <c r="B106" i="41" s="1"/>
  <c r="B107" i="41" s="1"/>
  <c r="B108" i="41" s="1"/>
  <c r="B109" i="41" s="1"/>
  <c r="B110" i="41" s="1"/>
  <c r="B111" i="41" s="1"/>
  <c r="B112" i="41" s="1"/>
  <c r="AH306" i="41" l="1"/>
  <c r="O307" i="41" s="1"/>
  <c r="R38" i="11"/>
  <c r="N172" i="42"/>
  <c r="O306" i="41"/>
  <c r="G110" i="34"/>
  <c r="O11" i="41"/>
  <c r="O12" i="41" s="1"/>
  <c r="O13" i="41" s="1"/>
  <c r="O14" i="41" s="1"/>
  <c r="O15" i="41" s="1"/>
  <c r="O16" i="41" s="1"/>
  <c r="O17" i="41" s="1"/>
  <c r="O18" i="41" s="1"/>
  <c r="O19" i="41" s="1"/>
  <c r="O20" i="41" s="1"/>
  <c r="O21" i="41" s="1"/>
  <c r="O22" i="41" s="1"/>
  <c r="O23" i="41" s="1"/>
  <c r="O24" i="41" s="1"/>
  <c r="O25" i="41" s="1"/>
  <c r="O26" i="41" s="1"/>
  <c r="O27" i="41" s="1"/>
  <c r="O28" i="41" s="1"/>
  <c r="O29" i="41" s="1"/>
  <c r="O30" i="41" s="1"/>
  <c r="O31" i="41" s="1"/>
  <c r="O32" i="41" s="1"/>
  <c r="O33" i="41" s="1"/>
  <c r="O35" i="41" s="1"/>
  <c r="O36" i="41" s="1"/>
  <c r="O37" i="41" s="1"/>
  <c r="O38" i="41" s="1"/>
  <c r="O39" i="41" s="1"/>
  <c r="O40" i="41" s="1"/>
  <c r="O41" i="41" s="1"/>
  <c r="O42" i="41" s="1"/>
  <c r="O43" i="41" s="1"/>
  <c r="O44" i="41" s="1"/>
  <c r="O45" i="41" s="1"/>
  <c r="O46" i="41" s="1"/>
  <c r="O47" i="41" s="1"/>
  <c r="O48" i="41" s="1"/>
  <c r="O49" i="41" s="1"/>
  <c r="O50" i="41" s="1"/>
  <c r="O51" i="41" s="1"/>
  <c r="O52" i="41" s="1"/>
  <c r="O53" i="41" s="1"/>
  <c r="O54" i="41" s="1"/>
  <c r="O55" i="41" s="1"/>
  <c r="O56" i="41" s="1"/>
  <c r="O57" i="41" s="1"/>
  <c r="O58" i="41" s="1"/>
  <c r="O59" i="41" s="1"/>
  <c r="O60" i="41" s="1"/>
  <c r="O61" i="41" s="1"/>
  <c r="O62" i="41" s="1"/>
  <c r="O63" i="41" s="1"/>
  <c r="O64" i="41" s="1"/>
  <c r="O65" i="41" s="1"/>
  <c r="O66" i="41" s="1"/>
  <c r="O67" i="41" s="1"/>
  <c r="O68" i="41" s="1"/>
  <c r="O69" i="41" s="1"/>
  <c r="O70" i="41" s="1"/>
  <c r="O71" i="41" s="1"/>
  <c r="O72" i="41" s="1"/>
  <c r="O73" i="41" s="1"/>
  <c r="O74" i="41" s="1"/>
  <c r="O75" i="41" s="1"/>
  <c r="O76" i="41" s="1"/>
  <c r="O77" i="41" s="1"/>
  <c r="O78" i="41" s="1"/>
  <c r="O79" i="41" s="1"/>
  <c r="O80" i="41" s="1"/>
  <c r="O81" i="41" s="1"/>
  <c r="O82" i="41" s="1"/>
  <c r="O83" i="41" s="1"/>
  <c r="O84" i="41" s="1"/>
  <c r="O85" i="41" s="1"/>
  <c r="O86" i="41" s="1"/>
  <c r="O87" i="41" s="1"/>
  <c r="O88" i="41" s="1"/>
  <c r="O89" i="41" s="1"/>
  <c r="O90" i="41" s="1"/>
  <c r="O91" i="41" s="1"/>
  <c r="O92" i="41" s="1"/>
  <c r="O93" i="41" s="1"/>
  <c r="O94" i="41" s="1"/>
  <c r="O95" i="41" s="1"/>
  <c r="O96" i="41" s="1"/>
  <c r="O97" i="41" s="1"/>
  <c r="O98" i="41" s="1"/>
  <c r="O99" i="41" s="1"/>
  <c r="O100" i="41" s="1"/>
  <c r="O101" i="41" s="1"/>
  <c r="O102" i="41" s="1"/>
  <c r="O103" i="41" s="1"/>
  <c r="O104" i="41" s="1"/>
  <c r="O105" i="41" s="1"/>
  <c r="O106" i="41" s="1"/>
  <c r="O107" i="41" s="1"/>
  <c r="O108" i="41" s="1"/>
  <c r="O109" i="41" s="1"/>
  <c r="O110" i="41" s="1"/>
  <c r="O111" i="41" s="1"/>
  <c r="O112" i="41" s="1"/>
  <c r="O113" i="41" s="1"/>
  <c r="C12" i="40"/>
  <c r="C13" i="40" s="1"/>
  <c r="C14" i="40" s="1"/>
  <c r="C15" i="40" s="1"/>
  <c r="C16" i="40" s="1"/>
  <c r="C17" i="40" s="1"/>
  <c r="C18" i="40" s="1"/>
  <c r="C19" i="40" s="1"/>
  <c r="C20" i="40" s="1"/>
  <c r="C21" i="40" s="1"/>
  <c r="C22" i="40" s="1"/>
  <c r="C23" i="40" s="1"/>
  <c r="C24" i="40" s="1"/>
  <c r="C25" i="40" s="1"/>
  <c r="C26" i="40" s="1"/>
  <c r="C27" i="40" s="1"/>
  <c r="C28" i="40" s="1"/>
  <c r="C29" i="40" s="1"/>
  <c r="C30" i="40" s="1"/>
  <c r="C31" i="40" s="1"/>
  <c r="C32" i="40" s="1"/>
  <c r="C33" i="40" s="1"/>
  <c r="C34" i="40" s="1"/>
  <c r="C35" i="40" s="1"/>
  <c r="C36" i="40" s="1"/>
  <c r="C37" i="40" s="1"/>
  <c r="C38" i="40" s="1"/>
  <c r="C39" i="40" s="1"/>
  <c r="C40" i="40" s="1"/>
  <c r="C41" i="40" s="1"/>
  <c r="C42" i="40" s="1"/>
  <c r="C43" i="40" s="1"/>
  <c r="C44" i="40" s="1"/>
  <c r="C45" i="40" s="1"/>
  <c r="C46" i="40" s="1"/>
  <c r="C47" i="40" s="1"/>
  <c r="C48" i="40" s="1"/>
  <c r="C49" i="40" s="1"/>
  <c r="C50" i="40" s="1"/>
  <c r="C51" i="40" s="1"/>
  <c r="C52" i="40" s="1"/>
  <c r="C53" i="40" s="1"/>
  <c r="C54" i="40" s="1"/>
  <c r="C55" i="40" s="1"/>
  <c r="C56" i="40" s="1"/>
  <c r="C57" i="40" s="1"/>
  <c r="C58" i="40" s="1"/>
  <c r="C59" i="40" s="1"/>
  <c r="C60" i="40" s="1"/>
  <c r="C61" i="40" s="1"/>
  <c r="C62" i="40" s="1"/>
  <c r="C63" i="40" s="1"/>
  <c r="C64" i="40" s="1"/>
  <c r="C65" i="40" s="1"/>
  <c r="C66" i="40" s="1"/>
  <c r="C67" i="40" s="1"/>
  <c r="C68" i="40" s="1"/>
  <c r="C69" i="40" s="1"/>
  <c r="C70" i="40" s="1"/>
  <c r="C71" i="40" s="1"/>
  <c r="C72" i="40" s="1"/>
  <c r="C73" i="40" s="1"/>
  <c r="C74" i="40" s="1"/>
  <c r="C75" i="40" s="1"/>
  <c r="C76" i="40" s="1"/>
  <c r="C77" i="40" s="1"/>
  <c r="C78" i="40" s="1"/>
  <c r="C79" i="40" s="1"/>
  <c r="C80" i="40" s="1"/>
  <c r="C81" i="40" s="1"/>
  <c r="C82" i="40" s="1"/>
  <c r="C83" i="40" s="1"/>
  <c r="C84" i="40" s="1"/>
  <c r="C85" i="40" s="1"/>
  <c r="C86" i="40" s="1"/>
  <c r="C87" i="40" s="1"/>
  <c r="C88" i="40" s="1"/>
  <c r="C89" i="40" s="1"/>
  <c r="C90" i="40" s="1"/>
  <c r="C91" i="40" s="1"/>
  <c r="C92" i="40" s="1"/>
  <c r="C93" i="40" s="1"/>
  <c r="C94" i="40" s="1"/>
  <c r="C95" i="40" s="1"/>
  <c r="C96" i="40" s="1"/>
  <c r="C97" i="40" s="1"/>
  <c r="C98" i="40" s="1"/>
  <c r="C99" i="40" s="1"/>
  <c r="C100" i="40" s="1"/>
  <c r="C101" i="40" s="1"/>
  <c r="C102" i="40" s="1"/>
  <c r="C103" i="40" s="1"/>
  <c r="C104" i="40" s="1"/>
  <c r="C105" i="40" s="1"/>
  <c r="C106" i="40" s="1"/>
  <c r="C107" i="40" s="1"/>
  <c r="C108" i="40" s="1"/>
  <c r="C109" i="40" s="1"/>
  <c r="C110" i="40" s="1"/>
  <c r="C111" i="40" s="1"/>
  <c r="C112" i="40" s="1"/>
  <c r="C113" i="40" s="1"/>
  <c r="C114" i="40" s="1"/>
  <c r="C115" i="40" s="1"/>
  <c r="C116" i="40" s="1"/>
  <c r="C117" i="40" s="1"/>
  <c r="C118" i="40" s="1"/>
  <c r="C119" i="40" s="1"/>
  <c r="C120" i="40" s="1"/>
  <c r="C121" i="40" s="1"/>
  <c r="C122" i="40" s="1"/>
  <c r="C123" i="40" s="1"/>
  <c r="C124" i="40" s="1"/>
  <c r="C125" i="40" s="1"/>
  <c r="C126" i="40" s="1"/>
  <c r="C127" i="40" s="1"/>
  <c r="C128" i="40" s="1"/>
  <c r="C129" i="40" s="1"/>
  <c r="C130" i="40" s="1"/>
  <c r="C131" i="40" s="1"/>
  <c r="C132" i="40" s="1"/>
  <c r="C133" i="40" s="1"/>
  <c r="C134" i="40" s="1"/>
  <c r="C135" i="40" s="1"/>
  <c r="C136" i="40" s="1"/>
  <c r="C137" i="40" s="1"/>
  <c r="C138" i="40" s="1"/>
  <c r="C139" i="40" s="1"/>
  <c r="C140" i="40" s="1"/>
  <c r="C141" i="40" s="1"/>
  <c r="C142" i="40" s="1"/>
  <c r="C143" i="40" s="1"/>
  <c r="C144" i="40" s="1"/>
  <c r="C145" i="40" s="1"/>
  <c r="C146" i="40" s="1"/>
  <c r="C147" i="40" s="1"/>
  <c r="C148" i="40" s="1"/>
  <c r="C149" i="40" s="1"/>
  <c r="C150" i="40" s="1"/>
  <c r="C151" i="40" s="1"/>
  <c r="C152" i="40" s="1"/>
  <c r="C153" i="40" s="1"/>
  <c r="P11" i="40"/>
  <c r="P12" i="40" s="1"/>
  <c r="P13" i="40" s="1"/>
  <c r="P14" i="40" s="1"/>
  <c r="P15" i="40" s="1"/>
  <c r="P16" i="40" s="1"/>
  <c r="P17" i="40" s="1"/>
  <c r="P18" i="40" s="1"/>
  <c r="P19" i="40" s="1"/>
  <c r="P20" i="40" s="1"/>
  <c r="P21" i="40" s="1"/>
  <c r="P22" i="40" s="1"/>
  <c r="P23" i="40" s="1"/>
  <c r="P24" i="40" s="1"/>
  <c r="P25" i="40" s="1"/>
  <c r="P26" i="40" s="1"/>
  <c r="P27" i="40" s="1"/>
  <c r="P28" i="40" s="1"/>
  <c r="P29" i="40" s="1"/>
  <c r="P30" i="40" s="1"/>
  <c r="P31" i="40" s="1"/>
  <c r="P32" i="40" s="1"/>
  <c r="P33" i="40" s="1"/>
  <c r="P34" i="40" s="1"/>
  <c r="P35" i="40" s="1"/>
  <c r="P36" i="40" s="1"/>
  <c r="P37" i="40" s="1"/>
  <c r="P38" i="40" s="1"/>
  <c r="P39" i="40" s="1"/>
  <c r="P40" i="40" s="1"/>
  <c r="P41" i="40" s="1"/>
  <c r="P42" i="40" s="1"/>
  <c r="P43" i="40" s="1"/>
  <c r="P44" i="40" s="1"/>
  <c r="P45" i="40" s="1"/>
  <c r="P46" i="40" s="1"/>
  <c r="P47" i="40" s="1"/>
  <c r="P48" i="40" s="1"/>
  <c r="P49" i="40" s="1"/>
  <c r="P50" i="40" s="1"/>
  <c r="P51" i="40" s="1"/>
  <c r="P52" i="40" s="1"/>
  <c r="P53" i="40" s="1"/>
  <c r="P54" i="40" s="1"/>
  <c r="P55" i="40" s="1"/>
  <c r="P56" i="40" s="1"/>
  <c r="P57" i="40" s="1"/>
  <c r="P58" i="40" s="1"/>
  <c r="P59" i="40" s="1"/>
  <c r="P60" i="40" s="1"/>
  <c r="P61" i="40" s="1"/>
  <c r="P62" i="40" s="1"/>
  <c r="P63" i="40" s="1"/>
  <c r="P64" i="40" s="1"/>
  <c r="P65" i="40" s="1"/>
  <c r="P66" i="40" s="1"/>
  <c r="P67" i="40" s="1"/>
  <c r="P68" i="40" s="1"/>
  <c r="P69" i="40" s="1"/>
  <c r="P70" i="40" s="1"/>
  <c r="P71" i="40" s="1"/>
  <c r="P72" i="40" s="1"/>
  <c r="P73" i="40" s="1"/>
  <c r="P74" i="40" s="1"/>
  <c r="P75" i="40" s="1"/>
  <c r="P76" i="40" s="1"/>
  <c r="P77" i="40" s="1"/>
  <c r="P78" i="40" s="1"/>
  <c r="P79" i="40" s="1"/>
  <c r="P80" i="40" s="1"/>
  <c r="P81" i="40" s="1"/>
  <c r="P82" i="40" s="1"/>
  <c r="P83" i="40" s="1"/>
  <c r="P84" i="40" s="1"/>
  <c r="H50" i="11" l="1"/>
  <c r="G50" i="11"/>
  <c r="O308" i="41"/>
  <c r="X75" i="31"/>
  <c r="N12" i="39" l="1"/>
  <c r="N13" i="39" s="1"/>
  <c r="N14" i="39" s="1"/>
  <c r="N15" i="39" s="1"/>
  <c r="N16" i="39" s="1"/>
  <c r="N17" i="39" s="1"/>
  <c r="N18" i="39" s="1"/>
  <c r="N19" i="39" s="1"/>
  <c r="N20" i="39" s="1"/>
  <c r="N21" i="39" s="1"/>
  <c r="N22" i="39" s="1"/>
  <c r="N23" i="39" s="1"/>
  <c r="N24" i="39" s="1"/>
  <c r="N25" i="39" s="1"/>
  <c r="N26" i="39" s="1"/>
  <c r="N27" i="39" s="1"/>
  <c r="N28" i="39" s="1"/>
  <c r="N29" i="39" s="1"/>
  <c r="N30" i="39" s="1"/>
  <c r="N31" i="39" s="1"/>
  <c r="N32" i="39" s="1"/>
  <c r="N33" i="39" s="1"/>
  <c r="N34" i="39" s="1"/>
  <c r="N35" i="39" s="1"/>
  <c r="N36" i="39" s="1"/>
  <c r="N37" i="39" s="1"/>
  <c r="N38" i="39" s="1"/>
  <c r="N39" i="39" s="1"/>
  <c r="N40" i="39" s="1"/>
  <c r="N41" i="39" s="1"/>
  <c r="N42" i="39" s="1"/>
  <c r="N43" i="39" s="1"/>
  <c r="N44" i="39" s="1"/>
  <c r="N45" i="39" s="1"/>
  <c r="N46" i="39" s="1"/>
  <c r="N47" i="39" s="1"/>
  <c r="N48" i="39" s="1"/>
  <c r="N49" i="39" s="1"/>
  <c r="N50" i="39" s="1"/>
  <c r="N51" i="39" s="1"/>
  <c r="N52" i="39" s="1"/>
  <c r="N53" i="39" s="1"/>
  <c r="N54" i="39" s="1"/>
  <c r="N55" i="39" s="1"/>
  <c r="N56" i="39" s="1"/>
  <c r="N57" i="39" s="1"/>
  <c r="N58" i="39" s="1"/>
  <c r="N59" i="39" s="1"/>
  <c r="N60" i="39" s="1"/>
  <c r="N61" i="39" s="1"/>
  <c r="N62" i="39" s="1"/>
  <c r="N63" i="39" s="1"/>
  <c r="N64" i="39" s="1"/>
  <c r="N65" i="39" s="1"/>
  <c r="N66" i="39" s="1"/>
  <c r="N67" i="39" s="1"/>
  <c r="N68" i="39" s="1"/>
  <c r="N69" i="39" s="1"/>
  <c r="N70" i="39" s="1"/>
  <c r="N71" i="39" s="1"/>
  <c r="N72" i="39" s="1"/>
  <c r="N73" i="39" s="1"/>
  <c r="N74" i="39" s="1"/>
  <c r="N75" i="39" s="1"/>
  <c r="N76" i="39" s="1"/>
  <c r="N77" i="39" s="1"/>
  <c r="N78" i="39" s="1"/>
  <c r="N79" i="39" s="1"/>
  <c r="N80" i="39" s="1"/>
  <c r="N81" i="39" s="1"/>
  <c r="N82" i="39" s="1"/>
  <c r="N83" i="39" s="1"/>
  <c r="N84" i="39" s="1"/>
  <c r="N85" i="39" s="1"/>
  <c r="N86" i="39" s="1"/>
  <c r="N87" i="39" s="1"/>
  <c r="N88" i="39" s="1"/>
  <c r="N89" i="39" s="1"/>
  <c r="N90" i="39" s="1"/>
  <c r="N91" i="39" s="1"/>
  <c r="N92" i="39" s="1"/>
  <c r="N93" i="39" s="1"/>
  <c r="N94" i="39" s="1"/>
  <c r="N95" i="39" s="1"/>
  <c r="N96" i="39" s="1"/>
  <c r="N97" i="39" s="1"/>
  <c r="N98" i="39" s="1"/>
  <c r="N99" i="39" s="1"/>
  <c r="N100" i="39" s="1"/>
  <c r="N101" i="39" s="1"/>
  <c r="N102" i="39" s="1"/>
  <c r="N103" i="39" s="1"/>
  <c r="N104" i="39" s="1"/>
  <c r="N105" i="39" s="1"/>
  <c r="N106" i="39" s="1"/>
  <c r="N107" i="39" s="1"/>
  <c r="N108" i="39" s="1"/>
  <c r="N109" i="39" s="1"/>
  <c r="N110" i="39" s="1"/>
  <c r="N111" i="39" s="1"/>
  <c r="N112" i="39" s="1"/>
  <c r="N113" i="39" s="1"/>
  <c r="N114" i="39" s="1"/>
  <c r="N115" i="39" s="1"/>
  <c r="N116" i="39" s="1"/>
  <c r="N117" i="39" s="1"/>
  <c r="N118" i="39" s="1"/>
  <c r="N119" i="39" s="1"/>
  <c r="N120" i="39" s="1"/>
  <c r="N121" i="39" s="1"/>
  <c r="N122" i="39" s="1"/>
  <c r="N123" i="39" s="1"/>
  <c r="N124" i="39" s="1"/>
  <c r="N125" i="39" s="1"/>
  <c r="N126" i="39" s="1"/>
  <c r="N127" i="39" s="1"/>
  <c r="N128" i="39" s="1"/>
  <c r="N129" i="39" s="1"/>
  <c r="N130" i="39" s="1"/>
  <c r="N131" i="39" s="1"/>
  <c r="N132" i="39" s="1"/>
  <c r="N133" i="39" s="1"/>
  <c r="N134" i="39" s="1"/>
  <c r="N135" i="39" s="1"/>
  <c r="N136" i="39" s="1"/>
  <c r="N137" i="39" s="1"/>
  <c r="N11" i="39"/>
  <c r="B12" i="39"/>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59" i="39" s="1"/>
  <c r="B60" i="39" s="1"/>
  <c r="B61" i="39" s="1"/>
  <c r="B62" i="39" s="1"/>
  <c r="B63" i="39" s="1"/>
  <c r="B64" i="39" s="1"/>
  <c r="B65" i="39" s="1"/>
  <c r="B66" i="39" s="1"/>
  <c r="B67" i="39" s="1"/>
  <c r="B68" i="39" s="1"/>
  <c r="B69" i="39" s="1"/>
  <c r="B70" i="39" s="1"/>
  <c r="B71" i="39" s="1"/>
  <c r="B72" i="39" s="1"/>
  <c r="B73" i="39" s="1"/>
  <c r="B74" i="39" s="1"/>
  <c r="B75" i="39" s="1"/>
  <c r="B76" i="39" s="1"/>
  <c r="B77" i="39" s="1"/>
  <c r="B78" i="39" s="1"/>
  <c r="B79" i="39" s="1"/>
  <c r="B80" i="39" s="1"/>
  <c r="B81" i="39" s="1"/>
  <c r="B82" i="39" s="1"/>
  <c r="B83" i="39" s="1"/>
  <c r="B84" i="39" s="1"/>
  <c r="B85" i="39" s="1"/>
  <c r="B86" i="39" s="1"/>
  <c r="B87" i="39" s="1"/>
  <c r="B88" i="39" s="1"/>
  <c r="B89" i="39" s="1"/>
  <c r="B90" i="39" s="1"/>
  <c r="B91" i="39" s="1"/>
  <c r="B92" i="39" s="1"/>
  <c r="B93" i="39" s="1"/>
  <c r="B94" i="39" s="1"/>
  <c r="B95" i="39" s="1"/>
  <c r="B96" i="39" s="1"/>
  <c r="B97" i="39" s="1"/>
  <c r="B98" i="39" s="1"/>
  <c r="B99" i="39" s="1"/>
  <c r="B100" i="39" s="1"/>
  <c r="B101" i="39" s="1"/>
  <c r="B102" i="39" s="1"/>
  <c r="B103" i="39" s="1"/>
  <c r="B104" i="39" s="1"/>
  <c r="B105" i="39" s="1"/>
  <c r="B106" i="39" s="1"/>
  <c r="B107" i="39" s="1"/>
  <c r="B108" i="39" s="1"/>
  <c r="B109" i="39" s="1"/>
  <c r="B110" i="39" s="1"/>
  <c r="B111" i="39" s="1"/>
  <c r="B112" i="39" s="1"/>
  <c r="B113" i="39" s="1"/>
  <c r="B114" i="39" s="1"/>
  <c r="B115" i="39" s="1"/>
  <c r="B116" i="39" s="1"/>
  <c r="B117" i="39" s="1"/>
  <c r="B118" i="39" s="1"/>
  <c r="B119" i="39" s="1"/>
  <c r="B120" i="39" s="1"/>
  <c r="B121" i="39" s="1"/>
  <c r="B122" i="39" s="1"/>
  <c r="B123" i="39" s="1"/>
  <c r="B124" i="39" s="1"/>
  <c r="B125" i="39" s="1"/>
  <c r="B126" i="39" s="1"/>
  <c r="B127" i="39" s="1"/>
  <c r="B128" i="39" s="1"/>
  <c r="B129" i="39" s="1"/>
  <c r="B130" i="39" s="1"/>
  <c r="B131" i="39" s="1"/>
  <c r="B132" i="39" s="1"/>
  <c r="B133" i="39" s="1"/>
  <c r="B134" i="39" s="1"/>
  <c r="B135" i="39" s="1"/>
  <c r="B136" i="39" s="1"/>
  <c r="B137" i="39" s="1"/>
  <c r="H44" i="11" l="1"/>
  <c r="H46" i="11"/>
  <c r="H47" i="11"/>
  <c r="H48" i="11"/>
  <c r="G44" i="11"/>
  <c r="G46" i="11"/>
  <c r="G47" i="11"/>
  <c r="G48" i="11"/>
  <c r="P10" i="38"/>
  <c r="P11" i="38" s="1"/>
  <c r="P12" i="38" s="1"/>
  <c r="P13" i="38" s="1"/>
  <c r="P14" i="38" s="1"/>
  <c r="P15" i="38" s="1"/>
  <c r="P16" i="38" s="1"/>
  <c r="P17" i="38" s="1"/>
  <c r="P18" i="38" s="1"/>
  <c r="P19" i="38" s="1"/>
  <c r="P20" i="38" s="1"/>
  <c r="P21" i="38" s="1"/>
  <c r="P22" i="38" s="1"/>
  <c r="P23" i="38" s="1"/>
  <c r="P24" i="38" s="1"/>
  <c r="P25" i="38" s="1"/>
  <c r="P26" i="38" s="1"/>
  <c r="P27" i="38" s="1"/>
  <c r="P28" i="38" s="1"/>
  <c r="P29" i="38" s="1"/>
  <c r="P30" i="38" s="1"/>
  <c r="P31" i="38" s="1"/>
  <c r="P32" i="38" s="1"/>
  <c r="P33" i="38" s="1"/>
  <c r="P34" i="38" s="1"/>
  <c r="P35" i="38" s="1"/>
  <c r="P36" i="38" s="1"/>
  <c r="P37" i="38" s="1"/>
  <c r="P38" i="38" s="1"/>
  <c r="P39" i="38" s="1"/>
  <c r="P40" i="38" s="1"/>
  <c r="P41" i="38" s="1"/>
  <c r="P42" i="38" s="1"/>
  <c r="P43" i="38" s="1"/>
  <c r="P44" i="38" s="1"/>
  <c r="P45" i="38" s="1"/>
  <c r="P46" i="38" s="1"/>
  <c r="P47" i="38" s="1"/>
  <c r="P48" i="38" s="1"/>
  <c r="P49" i="38" s="1"/>
  <c r="P50" i="38" s="1"/>
  <c r="P51" i="38" s="1"/>
  <c r="P52" i="38" s="1"/>
  <c r="P53" i="38" s="1"/>
  <c r="P54" i="38" s="1"/>
  <c r="P55" i="38" s="1"/>
  <c r="P56" i="38" s="1"/>
  <c r="P57" i="38" s="1"/>
  <c r="P58" i="38" s="1"/>
  <c r="P59" i="38" s="1"/>
  <c r="P60" i="38" s="1"/>
  <c r="P61" i="38" s="1"/>
  <c r="B11" i="38"/>
  <c r="B12" i="38" s="1"/>
  <c r="B13" i="38" s="1"/>
  <c r="B14" i="38" s="1"/>
  <c r="B15" i="38" s="1"/>
  <c r="B16" i="38" s="1"/>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P75" i="38" l="1"/>
  <c r="R39" i="11" s="1"/>
  <c r="H108" i="35"/>
  <c r="I108" i="35"/>
  <c r="J108" i="35"/>
  <c r="K108" i="35"/>
  <c r="L108" i="35"/>
  <c r="H45" i="11" l="1"/>
  <c r="G45" i="11"/>
  <c r="M108" i="35"/>
  <c r="F49" i="11" s="1"/>
  <c r="O151" i="36" l="1"/>
  <c r="H43" i="11" l="1"/>
  <c r="G43" i="11"/>
  <c r="I110" i="34" l="1"/>
  <c r="J110" i="34"/>
  <c r="K110" i="34"/>
  <c r="L110" i="34"/>
  <c r="H110" i="34"/>
  <c r="H79" i="31"/>
  <c r="I79" i="31"/>
  <c r="J79" i="31"/>
  <c r="L79" i="31"/>
  <c r="M79" i="31"/>
  <c r="G79" i="31"/>
  <c r="O8" i="36"/>
  <c r="O9" i="36" s="1"/>
  <c r="O10" i="36" s="1"/>
  <c r="O11" i="36" s="1"/>
  <c r="O12" i="36" s="1"/>
  <c r="O13" i="36" s="1"/>
  <c r="O14" i="36" s="1"/>
  <c r="O15" i="36" s="1"/>
  <c r="O16" i="36" s="1"/>
  <c r="O17" i="36" s="1"/>
  <c r="O18" i="36" s="1"/>
  <c r="O19" i="36" s="1"/>
  <c r="O20" i="36" s="1"/>
  <c r="O21" i="36" s="1"/>
  <c r="O22" i="36" s="1"/>
  <c r="O23" i="36" s="1"/>
  <c r="O24" i="36" s="1"/>
  <c r="O25" i="36" s="1"/>
  <c r="O26" i="36" s="1"/>
  <c r="O27" i="36" s="1"/>
  <c r="O28" i="36" s="1"/>
  <c r="O29" i="36" s="1"/>
  <c r="O30" i="36" s="1"/>
  <c r="O31" i="36" s="1"/>
  <c r="O32" i="36" s="1"/>
  <c r="O33" i="36" s="1"/>
  <c r="O34" i="36" s="1"/>
  <c r="O35" i="36" s="1"/>
  <c r="O36" i="36" s="1"/>
  <c r="O37" i="36" s="1"/>
  <c r="O38" i="36" s="1"/>
  <c r="O39" i="36" s="1"/>
  <c r="O40" i="36" s="1"/>
  <c r="O41" i="36" s="1"/>
  <c r="O42" i="36" s="1"/>
  <c r="O43" i="36" s="1"/>
  <c r="O44" i="36" s="1"/>
  <c r="O45" i="36" s="1"/>
  <c r="O46" i="36" s="1"/>
  <c r="O47" i="36" s="1"/>
  <c r="O48" i="36" s="1"/>
  <c r="O49" i="36" s="1"/>
  <c r="O50" i="36" s="1"/>
  <c r="O51" i="36" s="1"/>
  <c r="O52" i="36" s="1"/>
  <c r="O53" i="36" s="1"/>
  <c r="O54" i="36" s="1"/>
  <c r="O55" i="36" s="1"/>
  <c r="O56" i="36" s="1"/>
  <c r="O57" i="36" s="1"/>
  <c r="O58" i="36" s="1"/>
  <c r="O59" i="36" s="1"/>
  <c r="O60" i="36" s="1"/>
  <c r="O61" i="36" s="1"/>
  <c r="O62" i="36" s="1"/>
  <c r="O63" i="36" s="1"/>
  <c r="O64" i="36" s="1"/>
  <c r="O65" i="36" s="1"/>
  <c r="O66" i="36" s="1"/>
  <c r="O67" i="36" s="1"/>
  <c r="O68" i="36" s="1"/>
  <c r="O69" i="36" s="1"/>
  <c r="O70" i="36" s="1"/>
  <c r="O71" i="36" s="1"/>
  <c r="O72" i="36" s="1"/>
  <c r="O73" i="36" s="1"/>
  <c r="O74" i="36" s="1"/>
  <c r="O75" i="36" s="1"/>
  <c r="O76" i="36" s="1"/>
  <c r="O77" i="36" s="1"/>
  <c r="O78" i="36" s="1"/>
  <c r="O79" i="36" s="1"/>
  <c r="O80" i="36" s="1"/>
  <c r="O81" i="36" s="1"/>
  <c r="O82" i="36" s="1"/>
  <c r="O83" i="36" s="1"/>
  <c r="O84" i="36" s="1"/>
  <c r="O85" i="36" s="1"/>
  <c r="O86" i="36" s="1"/>
  <c r="O87" i="36" s="1"/>
  <c r="O88" i="36" s="1"/>
  <c r="O89" i="36" s="1"/>
  <c r="O90" i="36" s="1"/>
  <c r="O91" i="36" s="1"/>
  <c r="O92" i="36" s="1"/>
  <c r="O93" i="36" s="1"/>
  <c r="O94" i="36" s="1"/>
  <c r="O95" i="36" s="1"/>
  <c r="O96" i="36" s="1"/>
  <c r="O97" i="36" s="1"/>
  <c r="O98" i="36" s="1"/>
  <c r="O99" i="36" s="1"/>
  <c r="O100" i="36" s="1"/>
  <c r="O101" i="36" s="1"/>
  <c r="O102" i="36" s="1"/>
  <c r="O103" i="36" s="1"/>
  <c r="O104" i="36" s="1"/>
  <c r="O105" i="36" s="1"/>
  <c r="O106" i="36" s="1"/>
  <c r="O107" i="36" s="1"/>
  <c r="O108" i="36" s="1"/>
  <c r="O109" i="36" s="1"/>
  <c r="O110" i="36" s="1"/>
  <c r="O111" i="36" s="1"/>
  <c r="O112" i="36" s="1"/>
  <c r="O113" i="36" s="1"/>
  <c r="O114" i="36" s="1"/>
  <c r="O115" i="36" s="1"/>
  <c r="O116" i="36" s="1"/>
  <c r="O117" i="36" s="1"/>
  <c r="O118" i="36" s="1"/>
  <c r="O119" i="36" s="1"/>
  <c r="O120" i="36" s="1"/>
  <c r="O121" i="36" s="1"/>
  <c r="O122" i="36" s="1"/>
  <c r="O123" i="36" s="1"/>
  <c r="O124" i="36" s="1"/>
  <c r="O125" i="36" s="1"/>
  <c r="O126" i="36" s="1"/>
  <c r="O127" i="36" s="1"/>
  <c r="O128" i="36" s="1"/>
  <c r="O129" i="36" s="1"/>
  <c r="O130" i="36" s="1"/>
  <c r="O131" i="36" s="1"/>
  <c r="M10" i="35"/>
  <c r="M11" i="35" s="1"/>
  <c r="M12" i="35" s="1"/>
  <c r="M13" i="35" s="1"/>
  <c r="M14" i="35" s="1"/>
  <c r="M15" i="35" s="1"/>
  <c r="M16" i="35" s="1"/>
  <c r="M17" i="35" s="1"/>
  <c r="M18" i="35" s="1"/>
  <c r="M19" i="35" s="1"/>
  <c r="M20" i="35" s="1"/>
  <c r="M21" i="35" s="1"/>
  <c r="M22" i="35" s="1"/>
  <c r="M23" i="35" s="1"/>
  <c r="M24" i="35" s="1"/>
  <c r="M25" i="35" s="1"/>
  <c r="M26" i="35" s="1"/>
  <c r="M27" i="35" s="1"/>
  <c r="M28" i="35" s="1"/>
  <c r="M29" i="35" s="1"/>
  <c r="M30" i="35" s="1"/>
  <c r="M31" i="35" s="1"/>
  <c r="M32" i="35" s="1"/>
  <c r="M33" i="35" s="1"/>
  <c r="M34" i="35" s="1"/>
  <c r="M35" i="35" s="1"/>
  <c r="M36" i="35" s="1"/>
  <c r="M37" i="35" s="1"/>
  <c r="H151" i="33"/>
  <c r="I151" i="33"/>
  <c r="J151" i="33"/>
  <c r="K151" i="33"/>
  <c r="G151" i="33"/>
  <c r="A9" i="36"/>
  <c r="A10" i="36" s="1"/>
  <c r="A11" i="36" s="1"/>
  <c r="A12" i="36" s="1"/>
  <c r="A13" i="36" s="1"/>
  <c r="A14" i="36" s="1"/>
  <c r="A15" i="36" s="1"/>
  <c r="A16" i="36" s="1"/>
  <c r="A17" i="36" s="1"/>
  <c r="A18" i="36" s="1"/>
  <c r="A19" i="36" s="1"/>
  <c r="A20" i="36" s="1"/>
  <c r="A21" i="36" s="1"/>
  <c r="A22" i="36" s="1"/>
  <c r="A23" i="36" s="1"/>
  <c r="A24" i="36" s="1"/>
  <c r="A25" i="36" s="1"/>
  <c r="A26" i="36" s="1"/>
  <c r="A27" i="36" s="1"/>
  <c r="A28" i="36" s="1"/>
  <c r="A29" i="36" s="1"/>
  <c r="A30" i="36" s="1"/>
  <c r="A31" i="36" s="1"/>
  <c r="A32" i="36" s="1"/>
  <c r="A33" i="36" s="1"/>
  <c r="A34" i="36" s="1"/>
  <c r="A35" i="36" s="1"/>
  <c r="A36" i="36" s="1"/>
  <c r="A37" i="36" s="1"/>
  <c r="A38" i="36" s="1"/>
  <c r="A39" i="36" s="1"/>
  <c r="A40" i="36" s="1"/>
  <c r="A41" i="36" s="1"/>
  <c r="A42" i="36" s="1"/>
  <c r="A43" i="36" s="1"/>
  <c r="A44" i="36" s="1"/>
  <c r="A45" i="36" s="1"/>
  <c r="A46" i="36" s="1"/>
  <c r="A47" i="36" s="1"/>
  <c r="A48" i="36" s="1"/>
  <c r="A49" i="36" s="1"/>
  <c r="A50" i="36" s="1"/>
  <c r="A51" i="36" s="1"/>
  <c r="A52" i="36" s="1"/>
  <c r="A53" i="36" s="1"/>
  <c r="A54" i="36" s="1"/>
  <c r="A55" i="36" s="1"/>
  <c r="A56" i="36" s="1"/>
  <c r="A57" i="36" s="1"/>
  <c r="A58" i="36" s="1"/>
  <c r="A59" i="36" s="1"/>
  <c r="A60" i="36" s="1"/>
  <c r="A61" i="36" s="1"/>
  <c r="A62" i="36" s="1"/>
  <c r="A63" i="36" s="1"/>
  <c r="A64" i="36" s="1"/>
  <c r="A65" i="36" s="1"/>
  <c r="A66" i="36" s="1"/>
  <c r="A67" i="36" s="1"/>
  <c r="A68" i="36" s="1"/>
  <c r="A69" i="36" s="1"/>
  <c r="A70" i="36" s="1"/>
  <c r="A71" i="36" s="1"/>
  <c r="A72" i="36" s="1"/>
  <c r="A73" i="36" s="1"/>
  <c r="A74" i="36" s="1"/>
  <c r="A75" i="36" s="1"/>
  <c r="A76" i="36" s="1"/>
  <c r="A77" i="36" s="1"/>
  <c r="A78" i="36" s="1"/>
  <c r="A79" i="36" s="1"/>
  <c r="A80" i="36" s="1"/>
  <c r="A81" i="36" s="1"/>
  <c r="A82" i="36" s="1"/>
  <c r="A83" i="36" s="1"/>
  <c r="A84" i="36" s="1"/>
  <c r="A85" i="36" s="1"/>
  <c r="A86" i="36" s="1"/>
  <c r="A87" i="36" s="1"/>
  <c r="A88" i="36" s="1"/>
  <c r="A89" i="36" s="1"/>
  <c r="A90" i="36" s="1"/>
  <c r="A91" i="36" s="1"/>
  <c r="A92" i="36" s="1"/>
  <c r="A93" i="36" s="1"/>
  <c r="A94" i="36" s="1"/>
  <c r="A95" i="36" s="1"/>
  <c r="A96" i="36" s="1"/>
  <c r="A97" i="36" s="1"/>
  <c r="A98" i="36" s="1"/>
  <c r="A99" i="36" s="1"/>
  <c r="A100" i="36" s="1"/>
  <c r="A101" i="36" s="1"/>
  <c r="A102" i="36" s="1"/>
  <c r="A103" i="36" s="1"/>
  <c r="A104" i="36" s="1"/>
  <c r="A105" i="36" s="1"/>
  <c r="A106" i="36" s="1"/>
  <c r="A107" i="36" s="1"/>
  <c r="A108" i="36" s="1"/>
  <c r="A109" i="36" s="1"/>
  <c r="A110" i="36" s="1"/>
  <c r="A111" i="36" s="1"/>
  <c r="A112" i="36" s="1"/>
  <c r="A113" i="36" s="1"/>
  <c r="A114" i="36" s="1"/>
  <c r="A115" i="36" s="1"/>
  <c r="A116" i="36" s="1"/>
  <c r="A117" i="36" s="1"/>
  <c r="A118" i="36" s="1"/>
  <c r="A119" i="36" s="1"/>
  <c r="A120" i="36" s="1"/>
  <c r="A121" i="36" s="1"/>
  <c r="A122" i="36" s="1"/>
  <c r="A123" i="36" s="1"/>
  <c r="A124" i="36" s="1"/>
  <c r="A125" i="36" s="1"/>
  <c r="A126" i="36" s="1"/>
  <c r="A127" i="36" s="1"/>
  <c r="A128" i="36" s="1"/>
  <c r="A129" i="36" s="1"/>
  <c r="A130" i="36" s="1"/>
  <c r="A131" i="36" s="1"/>
  <c r="A11" i="35"/>
  <c r="A12" i="35" s="1"/>
  <c r="A13" i="35" s="1"/>
  <c r="A14" i="35" s="1"/>
  <c r="A15" i="35" s="1"/>
  <c r="A16" i="35" s="1"/>
  <c r="A17" i="35" s="1"/>
  <c r="A18" i="35" s="1"/>
  <c r="A19" i="35" s="1"/>
  <c r="A20" i="35" s="1"/>
  <c r="A21" i="35" s="1"/>
  <c r="A22" i="35" s="1"/>
  <c r="A23" i="35" s="1"/>
  <c r="A24" i="35" s="1"/>
  <c r="A25" i="35" s="1"/>
  <c r="A26" i="35" s="1"/>
  <c r="A27" i="35" s="1"/>
  <c r="A28" i="35" s="1"/>
  <c r="A29" i="35" s="1"/>
  <c r="A30" i="35" s="1"/>
  <c r="A31" i="35" s="1"/>
  <c r="A32" i="35" s="1"/>
  <c r="A33" i="35" s="1"/>
  <c r="A34" i="35" s="1"/>
  <c r="A35" i="35" s="1"/>
  <c r="A36" i="35" s="1"/>
  <c r="A37" i="35" s="1"/>
  <c r="A38" i="35" s="1"/>
  <c r="A39" i="35" s="1"/>
  <c r="A40" i="35" s="1"/>
  <c r="N79" i="31" l="1"/>
  <c r="G49" i="11"/>
  <c r="M38" i="35"/>
  <c r="M39" i="35" s="1"/>
  <c r="M40" i="35" s="1"/>
  <c r="M41" i="35" s="1"/>
  <c r="M42" i="35" s="1"/>
  <c r="M43" i="35" s="1"/>
  <c r="M44" i="35" s="1"/>
  <c r="M45" i="35" s="1"/>
  <c r="M46" i="35" s="1"/>
  <c r="M47" i="35" s="1"/>
  <c r="M48" i="35" s="1"/>
  <c r="M49" i="35" s="1"/>
  <c r="M50" i="35" s="1"/>
  <c r="M51" i="35" s="1"/>
  <c r="M52" i="35" s="1"/>
  <c r="M53" i="35" s="1"/>
  <c r="M54" i="35" s="1"/>
  <c r="M55" i="35" s="1"/>
  <c r="M56" i="35" s="1"/>
  <c r="M57" i="35" s="1"/>
  <c r="M58" i="35" s="1"/>
  <c r="M59" i="35" s="1"/>
  <c r="M60" i="35" s="1"/>
  <c r="M61" i="35" s="1"/>
  <c r="M62" i="35" s="1"/>
  <c r="M63" i="35" s="1"/>
  <c r="M64" i="35" s="1"/>
  <c r="M65" i="35" s="1"/>
  <c r="M66" i="35" s="1"/>
  <c r="M67" i="35" s="1"/>
  <c r="A41" i="35"/>
  <c r="A42" i="35" s="1"/>
  <c r="A43" i="35" s="1"/>
  <c r="A44" i="35" s="1"/>
  <c r="A45" i="35" s="1"/>
  <c r="A46" i="35" s="1"/>
  <c r="A47" i="35" s="1"/>
  <c r="A48" i="35" s="1"/>
  <c r="A49" i="35" s="1"/>
  <c r="A50" i="35" s="1"/>
  <c r="A51" i="35" s="1"/>
  <c r="A52" i="35" s="1"/>
  <c r="A53" i="35" s="1"/>
  <c r="A54" i="35" s="1"/>
  <c r="A55" i="35" s="1"/>
  <c r="A56" i="35" s="1"/>
  <c r="A57" i="35" s="1"/>
  <c r="A58" i="35" s="1"/>
  <c r="A59" i="35" s="1"/>
  <c r="A60" i="35" s="1"/>
  <c r="A61" i="35" s="1"/>
  <c r="A62" i="35" s="1"/>
  <c r="A63" i="35" s="1"/>
  <c r="A64" i="35" s="1"/>
  <c r="A65" i="35" s="1"/>
  <c r="A66" i="35" s="1"/>
  <c r="A67" i="35" s="1"/>
  <c r="M110" i="34"/>
  <c r="R34" i="11"/>
  <c r="H49" i="11" l="1"/>
  <c r="L151" i="33"/>
  <c r="J132" i="34"/>
  <c r="H40" i="11" l="1"/>
  <c r="H41" i="11"/>
  <c r="G40" i="11"/>
  <c r="G41" i="11"/>
  <c r="M133" i="34" l="1"/>
  <c r="I132" i="34"/>
  <c r="H132" i="34"/>
  <c r="K132" i="34"/>
  <c r="L132" i="34"/>
  <c r="G132" i="34"/>
  <c r="P31" i="11" l="1"/>
  <c r="L39" i="11"/>
  <c r="G210" i="25" l="1"/>
  <c r="F36" i="11" l="1"/>
  <c r="O35" i="11" l="1"/>
  <c r="K143" i="28"/>
  <c r="J143" i="28"/>
  <c r="I143" i="28"/>
  <c r="H143" i="28"/>
  <c r="M132" i="34" l="1"/>
  <c r="M11" i="34"/>
  <c r="M12" i="34" s="1"/>
  <c r="M13" i="34" s="1"/>
  <c r="M14" i="34" s="1"/>
  <c r="M15" i="34" s="1"/>
  <c r="M16" i="34" s="1"/>
  <c r="M17" i="34" s="1"/>
  <c r="M18" i="34" s="1"/>
  <c r="M19" i="34" s="1"/>
  <c r="M20" i="34" s="1"/>
  <c r="M21" i="34" s="1"/>
  <c r="M22" i="34" s="1"/>
  <c r="M23" i="34" s="1"/>
  <c r="M24" i="34" s="1"/>
  <c r="M25" i="34" s="1"/>
  <c r="M26" i="34" s="1"/>
  <c r="M27" i="34" s="1"/>
  <c r="M28" i="34" s="1"/>
  <c r="M29" i="34" s="1"/>
  <c r="M30" i="34" s="1"/>
  <c r="M31" i="34" s="1"/>
  <c r="M32" i="34" s="1"/>
  <c r="M33" i="34" s="1"/>
  <c r="M34" i="34" s="1"/>
  <c r="M35" i="34" s="1"/>
  <c r="M36" i="34" s="1"/>
  <c r="M37" i="34" s="1"/>
  <c r="M38" i="34" s="1"/>
  <c r="M39" i="34" s="1"/>
  <c r="M40" i="34" s="1"/>
  <c r="M41" i="34" s="1"/>
  <c r="M42" i="34" s="1"/>
  <c r="M43" i="34" s="1"/>
  <c r="M44" i="34" s="1"/>
  <c r="M45" i="34" s="1"/>
  <c r="M46" i="34" s="1"/>
  <c r="M47" i="34" s="1"/>
  <c r="M48" i="34" s="1"/>
  <c r="M49" i="34" s="1"/>
  <c r="M50" i="34" s="1"/>
  <c r="M51" i="34" s="1"/>
  <c r="M52" i="34" s="1"/>
  <c r="M53" i="34" s="1"/>
  <c r="M54" i="34" s="1"/>
  <c r="M55" i="34" s="1"/>
  <c r="M56" i="34" s="1"/>
  <c r="M57" i="34" s="1"/>
  <c r="M58" i="34" s="1"/>
  <c r="M59" i="34" s="1"/>
  <c r="M60" i="34" s="1"/>
  <c r="M61" i="34" s="1"/>
  <c r="M62" i="34" s="1"/>
  <c r="M63" i="34" s="1"/>
  <c r="M64" i="34" s="1"/>
  <c r="M65" i="34" s="1"/>
  <c r="M66" i="34" s="1"/>
  <c r="M67" i="34" s="1"/>
  <c r="M68" i="34" s="1"/>
  <c r="M69" i="34" s="1"/>
  <c r="M70" i="34" s="1"/>
  <c r="M71" i="34" s="1"/>
  <c r="M72" i="34" s="1"/>
  <c r="M73" i="34" s="1"/>
  <c r="M74" i="34" s="1"/>
  <c r="M75" i="34" s="1"/>
  <c r="M76" i="34" s="1"/>
  <c r="M77" i="34" s="1"/>
  <c r="M78" i="34" s="1"/>
  <c r="M79" i="34" s="1"/>
  <c r="M80" i="34" s="1"/>
  <c r="M81" i="34" s="1"/>
  <c r="M82" i="34" s="1"/>
  <c r="M83" i="34" s="1"/>
  <c r="M84" i="34" s="1"/>
  <c r="M85" i="34" s="1"/>
  <c r="M86" i="34" s="1"/>
  <c r="M87" i="34" s="1"/>
  <c r="M88" i="34" s="1"/>
  <c r="M89" i="34" s="1"/>
  <c r="M90" i="34" s="1"/>
  <c r="M91" i="34" s="1"/>
  <c r="M92" i="34" s="1"/>
  <c r="M93" i="34" s="1"/>
  <c r="M94" i="34" s="1"/>
  <c r="M95" i="34" s="1"/>
  <c r="M96" i="34" s="1"/>
  <c r="M97" i="34" s="1"/>
  <c r="M98" i="34" s="1"/>
  <c r="M99" i="34" s="1"/>
  <c r="M100" i="34" s="1"/>
  <c r="M101" i="34" s="1"/>
  <c r="M102" i="34" s="1"/>
  <c r="M103" i="34" s="1"/>
  <c r="M104" i="34" s="1"/>
  <c r="M105" i="34" s="1"/>
  <c r="M106" i="34" s="1"/>
  <c r="M107" i="34" s="1"/>
  <c r="M108" i="34" s="1"/>
  <c r="M109" i="34" s="1"/>
  <c r="G42" i="11" l="1"/>
  <c r="H42" i="11"/>
  <c r="A12" i="34"/>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A55" i="34" s="1"/>
  <c r="A56" i="34" s="1"/>
  <c r="A57" i="34" s="1"/>
  <c r="A58" i="34" s="1"/>
  <c r="A59" i="34" s="1"/>
  <c r="A60" i="34" s="1"/>
  <c r="A61" i="34" s="1"/>
  <c r="A62" i="34" s="1"/>
  <c r="A63" i="34" s="1"/>
  <c r="A64" i="34" s="1"/>
  <c r="A65" i="34" s="1"/>
  <c r="A66" i="34" s="1"/>
  <c r="A67" i="34" s="1"/>
  <c r="A68" i="34" s="1"/>
  <c r="A69" i="34" s="1"/>
  <c r="A70" i="34" s="1"/>
  <c r="A71" i="34" s="1"/>
  <c r="A72" i="34" s="1"/>
  <c r="A73" i="34" s="1"/>
  <c r="A74" i="34" s="1"/>
  <c r="A75" i="34" s="1"/>
  <c r="A76" i="34" s="1"/>
  <c r="A77" i="34" s="1"/>
  <c r="A78" i="34" s="1"/>
  <c r="A79" i="34" s="1"/>
  <c r="A80" i="34" s="1"/>
  <c r="A81" i="34" s="1"/>
  <c r="A82" i="34" s="1"/>
  <c r="A83" i="34" s="1"/>
  <c r="A84" i="34" s="1"/>
  <c r="A85" i="34" s="1"/>
  <c r="A86" i="34" s="1"/>
  <c r="A87" i="34" s="1"/>
  <c r="A88" i="34" s="1"/>
  <c r="A89" i="34" s="1"/>
  <c r="A90" i="34" s="1"/>
  <c r="A91" i="34" s="1"/>
  <c r="A92" i="34" s="1"/>
  <c r="A93" i="34" s="1"/>
  <c r="A94" i="34" s="1"/>
  <c r="A95" i="34" s="1"/>
  <c r="A96" i="34" s="1"/>
  <c r="A97" i="34" s="1"/>
  <c r="A98" i="34" s="1"/>
  <c r="A99" i="34" s="1"/>
  <c r="A100" i="34" s="1"/>
  <c r="A101" i="34" s="1"/>
  <c r="A102" i="34" s="1"/>
  <c r="A103" i="34" s="1"/>
  <c r="A104" i="34" s="1"/>
  <c r="A105" i="34" s="1"/>
  <c r="A106" i="34" s="1"/>
  <c r="A107" i="34" s="1"/>
  <c r="A108" i="34" s="1"/>
  <c r="A109" i="34" s="1"/>
  <c r="V34" i="11" l="1"/>
  <c r="V24" i="11"/>
  <c r="V22" i="11"/>
  <c r="L152" i="33" l="1"/>
  <c r="L32" i="11"/>
  <c r="E23" i="11" l="1"/>
  <c r="F23" i="11"/>
  <c r="H23" i="11" l="1"/>
  <c r="G23" i="11"/>
  <c r="Y151" i="33"/>
  <c r="G99" i="28" l="1"/>
  <c r="G143" i="28" s="1"/>
  <c r="W6" i="33"/>
  <c r="T5" i="33"/>
  <c r="S5" i="33"/>
  <c r="P5" i="33"/>
  <c r="Z151" i="33"/>
  <c r="Q5" i="33" s="1"/>
  <c r="AA151" i="33"/>
  <c r="R5" i="33" s="1"/>
  <c r="AB151" i="33"/>
  <c r="U5" i="33" s="1"/>
  <c r="AC151" i="33"/>
  <c r="V5" i="33" s="1"/>
  <c r="T8" i="33"/>
  <c r="S8" i="33"/>
  <c r="V7" i="33"/>
  <c r="U7" i="33"/>
  <c r="R7" i="33"/>
  <c r="R8" i="33" s="1"/>
  <c r="Q7" i="33"/>
  <c r="P7" i="33"/>
  <c r="P8" i="33" s="1"/>
  <c r="AD16" i="33"/>
  <c r="AD17" i="33" s="1"/>
  <c r="S17" i="33"/>
  <c r="S18" i="33" s="1"/>
  <c r="S19" i="33" s="1"/>
  <c r="S20" i="33" s="1"/>
  <c r="S21" i="33" s="1"/>
  <c r="S22" i="33" s="1"/>
  <c r="S23" i="33" s="1"/>
  <c r="S24" i="33" s="1"/>
  <c r="S25" i="33" s="1"/>
  <c r="S26" i="33" s="1"/>
  <c r="S27" i="33" s="1"/>
  <c r="S28" i="33" s="1"/>
  <c r="S29" i="33" s="1"/>
  <c r="S30" i="33" s="1"/>
  <c r="S31" i="33" s="1"/>
  <c r="S32" i="33" s="1"/>
  <c r="S33" i="33" s="1"/>
  <c r="S34" i="33" s="1"/>
  <c r="S35" i="33" s="1"/>
  <c r="S36" i="33" s="1"/>
  <c r="S37" i="33" s="1"/>
  <c r="S38" i="33" s="1"/>
  <c r="S39" i="33" s="1"/>
  <c r="S40" i="33" s="1"/>
  <c r="S41" i="33" s="1"/>
  <c r="S42" i="33" s="1"/>
  <c r="S43" i="33" s="1"/>
  <c r="A17" i="33"/>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L16" i="33"/>
  <c r="L17" i="33" s="1"/>
  <c r="L18" i="33" s="1"/>
  <c r="L19" i="33" s="1"/>
  <c r="L20" i="33" s="1"/>
  <c r="L21" i="33" s="1"/>
  <c r="L22" i="33" s="1"/>
  <c r="L23" i="33" s="1"/>
  <c r="L24" i="33" s="1"/>
  <c r="L25" i="33" s="1"/>
  <c r="L26" i="33" s="1"/>
  <c r="L27" i="33" s="1"/>
  <c r="L28" i="33" s="1"/>
  <c r="L29" i="33" s="1"/>
  <c r="L30" i="33" s="1"/>
  <c r="L31" i="33" s="1"/>
  <c r="L32" i="33" s="1"/>
  <c r="L33" i="33" s="1"/>
  <c r="L34" i="33" s="1"/>
  <c r="L35" i="33" s="1"/>
  <c r="L36" i="33" s="1"/>
  <c r="L37" i="33" s="1"/>
  <c r="L38" i="33" s="1"/>
  <c r="L39" i="33" s="1"/>
  <c r="L40" i="33" s="1"/>
  <c r="L41" i="33" s="1"/>
  <c r="L42" i="33" s="1"/>
  <c r="L43" i="33" s="1"/>
  <c r="L44" i="33" s="1"/>
  <c r="L45" i="33" s="1"/>
  <c r="L46" i="33" s="1"/>
  <c r="L47" i="33" s="1"/>
  <c r="L48" i="33" s="1"/>
  <c r="L49" i="33" s="1"/>
  <c r="L50" i="33" s="1"/>
  <c r="L51" i="33" s="1"/>
  <c r="L52" i="33" s="1"/>
  <c r="L53" i="33" s="1"/>
  <c r="L54" i="33" s="1"/>
  <c r="L55" i="33" s="1"/>
  <c r="L56" i="33" s="1"/>
  <c r="L57" i="33" s="1"/>
  <c r="L58" i="33" s="1"/>
  <c r="L59" i="33" s="1"/>
  <c r="L60" i="33" s="1"/>
  <c r="L61" i="33" s="1"/>
  <c r="L62" i="33" s="1"/>
  <c r="L63" i="33" s="1"/>
  <c r="L64" i="33" s="1"/>
  <c r="L65" i="33" s="1"/>
  <c r="L66" i="33" s="1"/>
  <c r="L67" i="33" s="1"/>
  <c r="L68" i="33" s="1"/>
  <c r="L69" i="33" s="1"/>
  <c r="L70" i="33" s="1"/>
  <c r="L71" i="33" s="1"/>
  <c r="L72" i="33" s="1"/>
  <c r="L73" i="33" s="1"/>
  <c r="L74" i="33" s="1"/>
  <c r="L75" i="33" s="1"/>
  <c r="L76" i="33" s="1"/>
  <c r="L77" i="33" s="1"/>
  <c r="L78" i="33" s="1"/>
  <c r="L79" i="33" s="1"/>
  <c r="L80" i="33" s="1"/>
  <c r="L81" i="33" s="1"/>
  <c r="L82" i="33" s="1"/>
  <c r="L83" i="33" s="1"/>
  <c r="L84" i="33" s="1"/>
  <c r="L85" i="33" s="1"/>
  <c r="L86" i="33" s="1"/>
  <c r="L87" i="33" s="1"/>
  <c r="L88" i="33" s="1"/>
  <c r="L89" i="33" s="1"/>
  <c r="L90" i="33" s="1"/>
  <c r="L91" i="33" s="1"/>
  <c r="L92" i="33" s="1"/>
  <c r="L93" i="33" s="1"/>
  <c r="L94" i="33" s="1"/>
  <c r="L95" i="33" s="1"/>
  <c r="L96" i="33" s="1"/>
  <c r="L97" i="33" s="1"/>
  <c r="L98" i="33" s="1"/>
  <c r="L99" i="33" s="1"/>
  <c r="L100" i="33" s="1"/>
  <c r="L101" i="33" s="1"/>
  <c r="L102" i="33" s="1"/>
  <c r="L103" i="33" s="1"/>
  <c r="L104" i="33" s="1"/>
  <c r="L105" i="33" s="1"/>
  <c r="L106" i="33" s="1"/>
  <c r="L107" i="33" s="1"/>
  <c r="L108" i="33" s="1"/>
  <c r="L109" i="33" s="1"/>
  <c r="L110" i="33" s="1"/>
  <c r="L111" i="33" s="1"/>
  <c r="L112" i="33" s="1"/>
  <c r="L113" i="33" s="1"/>
  <c r="L114" i="33" s="1"/>
  <c r="L115" i="33" s="1"/>
  <c r="L116" i="33" s="1"/>
  <c r="L117" i="33" s="1"/>
  <c r="L118" i="33" s="1"/>
  <c r="L119" i="33" s="1"/>
  <c r="L120" i="33" s="1"/>
  <c r="L121" i="33" s="1"/>
  <c r="L122" i="33" s="1"/>
  <c r="L123" i="33" s="1"/>
  <c r="L124" i="33" s="1"/>
  <c r="L125" i="33" s="1"/>
  <c r="L126" i="33" s="1"/>
  <c r="L127" i="33" s="1"/>
  <c r="L128" i="33" s="1"/>
  <c r="L129" i="33" s="1"/>
  <c r="L130" i="33" s="1"/>
  <c r="L131" i="33" s="1"/>
  <c r="L132" i="33" s="1"/>
  <c r="L133" i="33" s="1"/>
  <c r="L134" i="33" s="1"/>
  <c r="L135" i="33" s="1"/>
  <c r="W8" i="33" l="1"/>
  <c r="W7" i="33"/>
  <c r="A87" i="33"/>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A116" i="33" s="1"/>
  <c r="A117" i="33" s="1"/>
  <c r="A118" i="33" s="1"/>
  <c r="A119" i="33" s="1"/>
  <c r="A120" i="33" s="1"/>
  <c r="A121" i="33" s="1"/>
  <c r="A122" i="33" s="1"/>
  <c r="A123" i="33" s="1"/>
  <c r="A124" i="33" s="1"/>
  <c r="A125" i="33" s="1"/>
  <c r="A126" i="33" s="1"/>
  <c r="A127" i="33" s="1"/>
  <c r="A128" i="33" s="1"/>
  <c r="A129" i="33" s="1"/>
  <c r="A130" i="33" s="1"/>
  <c r="A131" i="33" s="1"/>
  <c r="A132" i="33" s="1"/>
  <c r="A133" i="33" s="1"/>
  <c r="A134" i="33" s="1"/>
  <c r="A135" i="33" s="1"/>
  <c r="W5" i="33"/>
  <c r="AD18" i="33"/>
  <c r="AD19" i="33" s="1"/>
  <c r="AD20" i="33" s="1"/>
  <c r="AD21" i="33" s="1"/>
  <c r="AD22" i="33" s="1"/>
  <c r="AD23" i="33" s="1"/>
  <c r="AD24" i="33" s="1"/>
  <c r="AD25" i="33" s="1"/>
  <c r="AD26" i="33" s="1"/>
  <c r="AD27" i="33" s="1"/>
  <c r="AD28" i="33" s="1"/>
  <c r="AD29" i="33" s="1"/>
  <c r="AD30" i="33" s="1"/>
  <c r="AD31" i="33" s="1"/>
  <c r="AD32" i="33" s="1"/>
  <c r="AD33" i="33" s="1"/>
  <c r="AD34" i="33" s="1"/>
  <c r="AD35" i="33" s="1"/>
  <c r="AD36" i="33" s="1"/>
  <c r="AD37" i="33" s="1"/>
  <c r="AD38" i="33" s="1"/>
  <c r="AD39" i="33" s="1"/>
  <c r="AD40" i="33" s="1"/>
  <c r="AD41" i="33" s="1"/>
  <c r="AD42" i="33" s="1"/>
  <c r="T16" i="32"/>
  <c r="H39" i="11" l="1"/>
  <c r="G39" i="11"/>
  <c r="B62" i="11"/>
  <c r="B63" i="11" s="1"/>
  <c r="B64" i="11" s="1"/>
  <c r="B65" i="11" s="1"/>
  <c r="B66" i="11" s="1"/>
  <c r="B67" i="11" s="1"/>
  <c r="B68" i="11" s="1"/>
  <c r="B69" i="11" s="1"/>
  <c r="B70" i="11" s="1"/>
  <c r="B71" i="11" s="1"/>
  <c r="B72" i="11" s="1"/>
  <c r="B73" i="11" s="1"/>
  <c r="B74" i="11" s="1"/>
  <c r="B75" i="11" s="1"/>
  <c r="B76" i="11" s="1"/>
  <c r="B77" i="11" s="1"/>
  <c r="B78" i="11" s="1"/>
  <c r="B79" i="11" s="1"/>
  <c r="B80" i="11" s="1"/>
  <c r="B81" i="11" s="1"/>
  <c r="H31" i="11"/>
  <c r="G31" i="11"/>
  <c r="M8" i="32" l="1"/>
  <c r="M9" i="32" s="1"/>
  <c r="M10" i="32" s="1"/>
  <c r="M11" i="32" s="1"/>
  <c r="M12" i="32" s="1"/>
  <c r="M13" i="32" s="1"/>
  <c r="M14" i="32" s="1"/>
  <c r="M15" i="32" s="1"/>
  <c r="M16" i="32" s="1"/>
  <c r="M17" i="32" s="1"/>
  <c r="M18" i="32" s="1"/>
  <c r="M19" i="32" s="1"/>
  <c r="M20" i="32" s="1"/>
  <c r="M21" i="32" s="1"/>
  <c r="M22" i="32" s="1"/>
  <c r="M23" i="32" s="1"/>
  <c r="M24" i="32" s="1"/>
  <c r="M25" i="32" s="1"/>
  <c r="M26" i="32" s="1"/>
  <c r="M27" i="32" s="1"/>
  <c r="M28" i="32" s="1"/>
  <c r="M29" i="32" s="1"/>
  <c r="M30" i="32" s="1"/>
  <c r="M31" i="32" s="1"/>
  <c r="M32" i="32" s="1"/>
  <c r="M33" i="32" s="1"/>
  <c r="M34" i="32" s="1"/>
  <c r="M35" i="32" s="1"/>
  <c r="M36" i="32" s="1"/>
  <c r="M37" i="32" s="1"/>
  <c r="M38" i="32" s="1"/>
  <c r="M39" i="32" s="1"/>
  <c r="M40" i="32" s="1"/>
  <c r="M41" i="32" s="1"/>
  <c r="M42" i="32" s="1"/>
  <c r="M43" i="32" s="1"/>
  <c r="M44" i="32" s="1"/>
  <c r="M45" i="32" s="1"/>
  <c r="M46" i="32" s="1"/>
  <c r="M47" i="32" s="1"/>
  <c r="M48" i="32" s="1"/>
  <c r="M49" i="32" s="1"/>
  <c r="M50" i="32" s="1"/>
  <c r="M51" i="32" s="1"/>
  <c r="M52" i="32" s="1"/>
  <c r="M53" i="32" s="1"/>
  <c r="M54" i="32" s="1"/>
  <c r="M55" i="32" s="1"/>
  <c r="M56" i="32" s="1"/>
  <c r="M57" i="32" s="1"/>
  <c r="M58" i="32" s="1"/>
  <c r="M59" i="32" s="1"/>
  <c r="M60" i="32" s="1"/>
  <c r="M61" i="32" s="1"/>
  <c r="M62" i="32" s="1"/>
  <c r="M63" i="32" s="1"/>
  <c r="M64" i="32" s="1"/>
  <c r="M65" i="32" s="1"/>
  <c r="M66" i="32" s="1"/>
  <c r="M67" i="32" s="1"/>
  <c r="M68" i="32" s="1"/>
  <c r="M69" i="32" s="1"/>
  <c r="M70" i="32" s="1"/>
  <c r="M71" i="32" s="1"/>
  <c r="M72" i="32" s="1"/>
  <c r="M73" i="32" s="1"/>
  <c r="M74" i="32" s="1"/>
  <c r="M75" i="32" s="1"/>
  <c r="M76" i="32" s="1"/>
  <c r="M77" i="32" s="1"/>
  <c r="M78" i="32" s="1"/>
  <c r="M79" i="32" s="1"/>
  <c r="M80" i="32" s="1"/>
  <c r="M81" i="32" s="1"/>
  <c r="M82" i="32" s="1"/>
  <c r="M83" i="32" s="1"/>
  <c r="M84" i="32" s="1"/>
  <c r="M85" i="32" s="1"/>
  <c r="M86" i="32" s="1"/>
  <c r="A9" i="32"/>
  <c r="A10" i="32" s="1"/>
  <c r="A11" i="32" s="1"/>
  <c r="A12" i="32" s="1"/>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A62" i="32" s="1"/>
  <c r="A63" i="32" s="1"/>
  <c r="A64" i="32" s="1"/>
  <c r="A65" i="32" s="1"/>
  <c r="A66" i="32" s="1"/>
  <c r="A67" i="32" s="1"/>
  <c r="A68" i="32" s="1"/>
  <c r="A69" i="32" s="1"/>
  <c r="A70" i="32" s="1"/>
  <c r="A71" i="32" s="1"/>
  <c r="A72" i="32" s="1"/>
  <c r="A73" i="32" s="1"/>
  <c r="A74" i="32" s="1"/>
  <c r="A75" i="32" s="1"/>
  <c r="A76" i="32" s="1"/>
  <c r="A77" i="32" s="1"/>
  <c r="A78" i="32" s="1"/>
  <c r="A79" i="32" s="1"/>
  <c r="A80" i="32" s="1"/>
  <c r="A81" i="32" s="1"/>
  <c r="A82" i="32" s="1"/>
  <c r="A83" i="32" s="1"/>
  <c r="A84" i="32" s="1"/>
  <c r="A85" i="32" s="1"/>
  <c r="A86" i="32" s="1"/>
  <c r="A87" i="32" s="1"/>
  <c r="A88" i="32" s="1"/>
  <c r="A89" i="32" s="1"/>
  <c r="A90" i="32" s="1"/>
  <c r="A91" i="32" s="1"/>
  <c r="A32" i="3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G38" i="11" l="1"/>
  <c r="H38" i="11"/>
  <c r="A57" i="3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N80" i="31"/>
  <c r="N8" i="31" l="1"/>
  <c r="N9" i="31" s="1"/>
  <c r="N10" i="31" s="1"/>
  <c r="N11" i="31" s="1"/>
  <c r="N12" i="31" s="1"/>
  <c r="N13" i="31" s="1"/>
  <c r="N14" i="31" s="1"/>
  <c r="N15" i="31" s="1"/>
  <c r="N16" i="31" s="1"/>
  <c r="N17" i="31" s="1"/>
  <c r="N18" i="31" s="1"/>
  <c r="N19" i="31" s="1"/>
  <c r="N20" i="31" s="1"/>
  <c r="N21" i="31" s="1"/>
  <c r="N22" i="31" s="1"/>
  <c r="N23" i="31" s="1"/>
  <c r="N24" i="31" s="1"/>
  <c r="N25" i="31" s="1"/>
  <c r="N26" i="31" s="1"/>
  <c r="N27" i="31" s="1"/>
  <c r="N28" i="31" s="1"/>
  <c r="N29" i="31" s="1"/>
  <c r="N30" i="31" s="1"/>
  <c r="N31" i="31" s="1"/>
  <c r="N32" i="31" s="1"/>
  <c r="N33" i="31" s="1"/>
  <c r="N34" i="31" s="1"/>
  <c r="N35" i="31" s="1"/>
  <c r="N36" i="31" s="1"/>
  <c r="N37" i="31" s="1"/>
  <c r="N38" i="31" s="1"/>
  <c r="N39" i="31" s="1"/>
  <c r="N40" i="31" s="1"/>
  <c r="N41" i="31" s="1"/>
  <c r="N42" i="31" s="1"/>
  <c r="N43" i="31" s="1"/>
  <c r="N44" i="31" s="1"/>
  <c r="N45" i="31" s="1"/>
  <c r="N46" i="31" s="1"/>
  <c r="N47" i="31" s="1"/>
  <c r="N48" i="31" s="1"/>
  <c r="N49" i="31" s="1"/>
  <c r="N50" i="31" s="1"/>
  <c r="N51" i="31" s="1"/>
  <c r="N52" i="31" s="1"/>
  <c r="N53" i="31" s="1"/>
  <c r="N54" i="31" s="1"/>
  <c r="N55" i="31" s="1"/>
  <c r="N56" i="31" s="1"/>
  <c r="N57" i="31" s="1"/>
  <c r="N58" i="31" s="1"/>
  <c r="N59" i="31" s="1"/>
  <c r="N60" i="31" s="1"/>
  <c r="N61" i="31" s="1"/>
  <c r="N62" i="31" s="1"/>
  <c r="N63" i="31" s="1"/>
  <c r="N64" i="31" s="1"/>
  <c r="N65" i="31" s="1"/>
  <c r="N66" i="31" s="1"/>
  <c r="N67" i="31" s="1"/>
  <c r="N68" i="31" s="1"/>
  <c r="N69" i="31" s="1"/>
  <c r="N70" i="31" s="1"/>
  <c r="N71" i="31" s="1"/>
  <c r="N72" i="31" s="1"/>
  <c r="N73" i="31" s="1"/>
  <c r="N74" i="31" s="1"/>
  <c r="N75" i="31" s="1"/>
  <c r="N76" i="31" s="1"/>
  <c r="N77" i="31" s="1"/>
  <c r="G111" i="29"/>
  <c r="A9" i="31"/>
  <c r="A10" i="31" s="1"/>
  <c r="A11" i="31" s="1"/>
  <c r="A12" i="31" s="1"/>
  <c r="A13" i="31" s="1"/>
  <c r="A14" i="31" s="1"/>
  <c r="A15" i="31" s="1"/>
  <c r="A16" i="31" s="1"/>
  <c r="A17" i="31" s="1"/>
  <c r="A18" i="31" s="1"/>
  <c r="A19" i="31" s="1"/>
  <c r="A20" i="31" s="1"/>
  <c r="A21" i="31" s="1"/>
  <c r="A22" i="31" s="1"/>
  <c r="A23" i="31" s="1"/>
  <c r="A24" i="31" s="1"/>
  <c r="A25" i="31" s="1"/>
  <c r="A26" i="31" s="1"/>
  <c r="A27" i="31" s="1"/>
  <c r="A28" i="31" s="1"/>
  <c r="G37" i="11" l="1"/>
  <c r="H37" i="11"/>
  <c r="L112" i="29"/>
  <c r="K111" i="29"/>
  <c r="J111" i="29"/>
  <c r="I111" i="29"/>
  <c r="H111" i="29"/>
  <c r="L10" i="29"/>
  <c r="L11" i="29" s="1"/>
  <c r="L12" i="29" s="1"/>
  <c r="L13" i="29" s="1"/>
  <c r="L14" i="29" s="1"/>
  <c r="L15" i="29" s="1"/>
  <c r="L16" i="29" s="1"/>
  <c r="L17" i="29" s="1"/>
  <c r="L18" i="29" s="1"/>
  <c r="L19" i="29" s="1"/>
  <c r="L20" i="29" s="1"/>
  <c r="L21" i="29" s="1"/>
  <c r="L22" i="29" s="1"/>
  <c r="L23" i="29" s="1"/>
  <c r="L24" i="29" s="1"/>
  <c r="L25" i="29" s="1"/>
  <c r="L26" i="29" s="1"/>
  <c r="L27" i="29" s="1"/>
  <c r="L28" i="29" s="1"/>
  <c r="L29" i="29" s="1"/>
  <c r="L30" i="29" s="1"/>
  <c r="L31" i="29" s="1"/>
  <c r="L32" i="29" s="1"/>
  <c r="L33" i="29" s="1"/>
  <c r="L34" i="29" s="1"/>
  <c r="L35" i="29" s="1"/>
  <c r="L36" i="29" s="1"/>
  <c r="L37" i="29" s="1"/>
  <c r="L38" i="29" s="1"/>
  <c r="L39" i="29" s="1"/>
  <c r="L40" i="29" s="1"/>
  <c r="L41" i="29" s="1"/>
  <c r="L42" i="29" s="1"/>
  <c r="L43" i="29" s="1"/>
  <c r="L44" i="29" s="1"/>
  <c r="L45" i="29" s="1"/>
  <c r="L46" i="29" s="1"/>
  <c r="L47" i="29" s="1"/>
  <c r="L48" i="29" s="1"/>
  <c r="L49" i="29" s="1"/>
  <c r="L50" i="29" s="1"/>
  <c r="L51" i="29" s="1"/>
  <c r="L52" i="29" s="1"/>
  <c r="L53" i="29" s="1"/>
  <c r="L54" i="29" s="1"/>
  <c r="L55" i="29" s="1"/>
  <c r="L56" i="29" s="1"/>
  <c r="L57" i="29" s="1"/>
  <c r="L58" i="29" s="1"/>
  <c r="L59" i="29" s="1"/>
  <c r="L60" i="29" s="1"/>
  <c r="L61" i="29" s="1"/>
  <c r="L62" i="29" s="1"/>
  <c r="L63" i="29" s="1"/>
  <c r="L64" i="29" s="1"/>
  <c r="L65" i="29" s="1"/>
  <c r="L66" i="29" s="1"/>
  <c r="L67" i="29" s="1"/>
  <c r="L68" i="29" s="1"/>
  <c r="L69" i="29" s="1"/>
  <c r="L70" i="29" s="1"/>
  <c r="L71" i="29" s="1"/>
  <c r="L72" i="29" s="1"/>
  <c r="L73" i="29" s="1"/>
  <c r="L74" i="29" s="1"/>
  <c r="L75" i="29" s="1"/>
  <c r="L76" i="29" s="1"/>
  <c r="L77" i="29" s="1"/>
  <c r="L78" i="29" s="1"/>
  <c r="L79" i="29" s="1"/>
  <c r="L80" i="29" s="1"/>
  <c r="L81" i="29" s="1"/>
  <c r="L82" i="29" s="1"/>
  <c r="L83" i="29" s="1"/>
  <c r="L84" i="29" s="1"/>
  <c r="L85" i="29" s="1"/>
  <c r="L86" i="29" s="1"/>
  <c r="L87" i="29" s="1"/>
  <c r="L88" i="29" s="1"/>
  <c r="L89" i="29" s="1"/>
  <c r="L90" i="29" s="1"/>
  <c r="L91" i="29" s="1"/>
  <c r="L92" i="29" s="1"/>
  <c r="L93" i="29" s="1"/>
  <c r="L94" i="29" s="1"/>
  <c r="A9" i="29"/>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A69" i="29" s="1"/>
  <c r="A70" i="29" s="1"/>
  <c r="A71" i="29" s="1"/>
  <c r="A72" i="29" s="1"/>
  <c r="A73" i="29" s="1"/>
  <c r="A74" i="29" s="1"/>
  <c r="A75" i="29" s="1"/>
  <c r="A76" i="29" s="1"/>
  <c r="A77" i="29" s="1"/>
  <c r="A78" i="29" s="1"/>
  <c r="A79" i="29" s="1"/>
  <c r="A80" i="29" s="1"/>
  <c r="A81" i="29" s="1"/>
  <c r="A82" i="29" s="1"/>
  <c r="A83" i="29" s="1"/>
  <c r="A84" i="29" s="1"/>
  <c r="A85" i="29" s="1"/>
  <c r="A86" i="29" s="1"/>
  <c r="A87" i="29" s="1"/>
  <c r="A88" i="29" s="1"/>
  <c r="A89" i="29" s="1"/>
  <c r="A90" i="29" s="1"/>
  <c r="A91" i="29" s="1"/>
  <c r="A92" i="29" s="1"/>
  <c r="A93" i="29" s="1"/>
  <c r="A94" i="29" s="1"/>
  <c r="A95" i="29" s="1"/>
  <c r="L8" i="29"/>
  <c r="L9" i="29" s="1"/>
  <c r="L144" i="28"/>
  <c r="A9" i="28"/>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L8" i="28"/>
  <c r="L9" i="28" s="1"/>
  <c r="L10" i="28" s="1"/>
  <c r="L11" i="28" s="1"/>
  <c r="L12" i="28" s="1"/>
  <c r="L13" i="28" s="1"/>
  <c r="L14" i="28" s="1"/>
  <c r="L15" i="28" s="1"/>
  <c r="L16" i="28" s="1"/>
  <c r="L17" i="28" s="1"/>
  <c r="L18" i="28" s="1"/>
  <c r="L19" i="28" s="1"/>
  <c r="L20" i="28" s="1"/>
  <c r="L21" i="28" s="1"/>
  <c r="L22" i="28" s="1"/>
  <c r="L23" i="28" s="1"/>
  <c r="L24" i="28" s="1"/>
  <c r="L25" i="28" s="1"/>
  <c r="L26" i="28" s="1"/>
  <c r="L27" i="28" s="1"/>
  <c r="L28" i="28" s="1"/>
  <c r="L29" i="28" s="1"/>
  <c r="L30" i="28" s="1"/>
  <c r="L31" i="28" s="1"/>
  <c r="L32" i="28" s="1"/>
  <c r="L33" i="28" s="1"/>
  <c r="L34" i="28" s="1"/>
  <c r="L35" i="28" s="1"/>
  <c r="L36" i="28" s="1"/>
  <c r="L37" i="28" s="1"/>
  <c r="L38" i="28" s="1"/>
  <c r="L39" i="28" s="1"/>
  <c r="L40" i="28" s="1"/>
  <c r="L41" i="28" s="1"/>
  <c r="L42" i="28" s="1"/>
  <c r="L43" i="28" s="1"/>
  <c r="L44" i="28" s="1"/>
  <c r="L45" i="28" s="1"/>
  <c r="L46" i="28" s="1"/>
  <c r="L47" i="28" s="1"/>
  <c r="L48" i="28" s="1"/>
  <c r="L49" i="28" s="1"/>
  <c r="L50" i="28" s="1"/>
  <c r="L51" i="28" s="1"/>
  <c r="L52" i="28" s="1"/>
  <c r="L53" i="28" s="1"/>
  <c r="L54" i="28" s="1"/>
  <c r="L55" i="28" s="1"/>
  <c r="L56" i="28" s="1"/>
  <c r="L57" i="28" s="1"/>
  <c r="L58" i="28" s="1"/>
  <c r="L59" i="28" s="1"/>
  <c r="L60" i="28" s="1"/>
  <c r="L61" i="28" s="1"/>
  <c r="L62" i="28" s="1"/>
  <c r="L63" i="28" s="1"/>
  <c r="L64" i="28" s="1"/>
  <c r="L65" i="28" s="1"/>
  <c r="L66" i="28" s="1"/>
  <c r="L67" i="28" s="1"/>
  <c r="L68" i="28" s="1"/>
  <c r="L69" i="28" s="1"/>
  <c r="L70" i="28" s="1"/>
  <c r="L71" i="28" s="1"/>
  <c r="L72" i="28" s="1"/>
  <c r="L73" i="28" s="1"/>
  <c r="L74" i="28" s="1"/>
  <c r="L75" i="28" s="1"/>
  <c r="L76" i="28" s="1"/>
  <c r="L77" i="28" s="1"/>
  <c r="L78" i="28" s="1"/>
  <c r="L79" i="28" s="1"/>
  <c r="L80" i="28" s="1"/>
  <c r="L81" i="28" s="1"/>
  <c r="L82" i="28" s="1"/>
  <c r="L83" i="28" s="1"/>
  <c r="L84" i="28" s="1"/>
  <c r="L85" i="28" s="1"/>
  <c r="L86" i="28" s="1"/>
  <c r="L87" i="28" s="1"/>
  <c r="L88" i="28" s="1"/>
  <c r="L89" i="28" s="1"/>
  <c r="L90" i="28" s="1"/>
  <c r="L91" i="28" s="1"/>
  <c r="L92" i="28" s="1"/>
  <c r="L93" i="28" s="1"/>
  <c r="L94" i="28" s="1"/>
  <c r="L95" i="28" s="1"/>
  <c r="L96" i="28" s="1"/>
  <c r="L97" i="28" s="1"/>
  <c r="L98" i="28" s="1"/>
  <c r="L99" i="28" s="1"/>
  <c r="L100" i="28" s="1"/>
  <c r="L101" i="28" s="1"/>
  <c r="L102" i="28" s="1"/>
  <c r="L103" i="28" s="1"/>
  <c r="L104" i="28" s="1"/>
  <c r="L105" i="28" s="1"/>
  <c r="L106" i="28" s="1"/>
  <c r="L107" i="28" s="1"/>
  <c r="L108" i="28" s="1"/>
  <c r="L109" i="28" s="1"/>
  <c r="L110" i="28" s="1"/>
  <c r="L111" i="28" s="1"/>
  <c r="L112" i="28" s="1"/>
  <c r="L113" i="28" s="1"/>
  <c r="L114" i="28" s="1"/>
  <c r="L115" i="28" s="1"/>
  <c r="L116" i="28" s="1"/>
  <c r="L117" i="28" s="1"/>
  <c r="L118" i="28" s="1"/>
  <c r="L119" i="28" s="1"/>
  <c r="L120" i="28" s="1"/>
  <c r="L121" i="28" s="1"/>
  <c r="L122" i="28" s="1"/>
  <c r="L123" i="28" s="1"/>
  <c r="L124" i="28" s="1"/>
  <c r="L125" i="28" s="1"/>
  <c r="L126" i="28" s="1"/>
  <c r="L127" i="28" s="1"/>
  <c r="L128" i="28" s="1"/>
  <c r="L129" i="28" s="1"/>
  <c r="L130" i="28" s="1"/>
  <c r="L131" i="28" s="1"/>
  <c r="L132" i="28" s="1"/>
  <c r="L133" i="28" s="1"/>
  <c r="L134" i="28" s="1"/>
  <c r="L135" i="28" s="1"/>
  <c r="L136" i="28" s="1"/>
  <c r="L137" i="28" s="1"/>
  <c r="L138" i="28" s="1"/>
  <c r="N228" i="27"/>
  <c r="M227" i="27"/>
  <c r="L227" i="27"/>
  <c r="K227" i="27"/>
  <c r="J227" i="27"/>
  <c r="I227" i="27"/>
  <c r="G227" i="27"/>
  <c r="S157" i="27"/>
  <c r="H135" i="27"/>
  <c r="H227" i="27" s="1"/>
  <c r="R83" i="27"/>
  <c r="A9" i="27"/>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A64" i="27" s="1"/>
  <c r="A65" i="27" s="1"/>
  <c r="A66" i="27" s="1"/>
  <c r="A67" i="27" s="1"/>
  <c r="A68" i="27" s="1"/>
  <c r="A69" i="27" s="1"/>
  <c r="A70" i="27" s="1"/>
  <c r="A71" i="27" s="1"/>
  <c r="A72" i="27" s="1"/>
  <c r="A73" i="27" s="1"/>
  <c r="A74" i="27" s="1"/>
  <c r="A75" i="27" s="1"/>
  <c r="A76" i="27" s="1"/>
  <c r="A77" i="27" s="1"/>
  <c r="A78" i="27" s="1"/>
  <c r="A79" i="27" s="1"/>
  <c r="A80" i="27" s="1"/>
  <c r="A81" i="27" s="1"/>
  <c r="A82" i="27" s="1"/>
  <c r="A83" i="27" s="1"/>
  <c r="A84" i="27" s="1"/>
  <c r="A85" i="27" s="1"/>
  <c r="A86" i="27" s="1"/>
  <c r="A87" i="27" s="1"/>
  <c r="A88" i="27" s="1"/>
  <c r="A89" i="27" s="1"/>
  <c r="A90" i="27" s="1"/>
  <c r="A91" i="27" s="1"/>
  <c r="A92" i="27" s="1"/>
  <c r="A93" i="27" s="1"/>
  <c r="A94" i="27" s="1"/>
  <c r="A95" i="27" s="1"/>
  <c r="A96" i="27" s="1"/>
  <c r="A97" i="27" s="1"/>
  <c r="A98" i="27" s="1"/>
  <c r="A99" i="27" s="1"/>
  <c r="A100" i="27" s="1"/>
  <c r="A101" i="27" s="1"/>
  <c r="A102" i="27" s="1"/>
  <c r="A103" i="27" s="1"/>
  <c r="A104" i="27" s="1"/>
  <c r="A105" i="27" s="1"/>
  <c r="A106" i="27" s="1"/>
  <c r="A107" i="27" s="1"/>
  <c r="A108" i="27" s="1"/>
  <c r="A109" i="27" s="1"/>
  <c r="A110" i="27" s="1"/>
  <c r="A111" i="27" s="1"/>
  <c r="A112" i="27" s="1"/>
  <c r="A113" i="27" s="1"/>
  <c r="A114" i="27" s="1"/>
  <c r="A115" i="27" s="1"/>
  <c r="A116" i="27" s="1"/>
  <c r="A117" i="27" s="1"/>
  <c r="A118" i="27" s="1"/>
  <c r="A119" i="27" s="1"/>
  <c r="A120" i="27" s="1"/>
  <c r="A121" i="27" s="1"/>
  <c r="A122" i="27" s="1"/>
  <c r="A123" i="27" s="1"/>
  <c r="A124" i="27" s="1"/>
  <c r="A125" i="27" s="1"/>
  <c r="A126" i="27" s="1"/>
  <c r="A127" i="27" s="1"/>
  <c r="A128" i="27" s="1"/>
  <c r="A129" i="27" s="1"/>
  <c r="A130" i="27" s="1"/>
  <c r="A131" i="27" s="1"/>
  <c r="A132" i="27" s="1"/>
  <c r="A133" i="27" s="1"/>
  <c r="A134" i="27" s="1"/>
  <c r="A135" i="27" s="1"/>
  <c r="A136" i="27" s="1"/>
  <c r="A137" i="27" s="1"/>
  <c r="A138" i="27" s="1"/>
  <c r="A139" i="27" s="1"/>
  <c r="A140" i="27" s="1"/>
  <c r="A141" i="27" s="1"/>
  <c r="A142" i="27" s="1"/>
  <c r="A143" i="27" s="1"/>
  <c r="A144" i="27" s="1"/>
  <c r="A145" i="27" s="1"/>
  <c r="A146" i="27" s="1"/>
  <c r="A147" i="27" s="1"/>
  <c r="A148" i="27" s="1"/>
  <c r="A149" i="27" s="1"/>
  <c r="A150" i="27" s="1"/>
  <c r="A151" i="27" s="1"/>
  <c r="A152" i="27" s="1"/>
  <c r="A153" i="27" s="1"/>
  <c r="A154" i="27" s="1"/>
  <c r="A155" i="27" s="1"/>
  <c r="A156" i="27" s="1"/>
  <c r="A157" i="27" s="1"/>
  <c r="A158" i="27" s="1"/>
  <c r="A159" i="27" s="1"/>
  <c r="A160" i="27" s="1"/>
  <c r="A161" i="27" s="1"/>
  <c r="A162" i="27" s="1"/>
  <c r="A163" i="27" s="1"/>
  <c r="A164" i="27" s="1"/>
  <c r="A165" i="27" s="1"/>
  <c r="A166" i="27" s="1"/>
  <c r="A167" i="27" s="1"/>
  <c r="A168" i="27" s="1"/>
  <c r="A169" i="27" s="1"/>
  <c r="A170" i="27" s="1"/>
  <c r="A171" i="27" s="1"/>
  <c r="A172" i="27" s="1"/>
  <c r="A173" i="27" s="1"/>
  <c r="A174" i="27" s="1"/>
  <c r="A175" i="27" s="1"/>
  <c r="A176" i="27" s="1"/>
  <c r="A177" i="27" s="1"/>
  <c r="A178" i="27" s="1"/>
  <c r="A179" i="27" s="1"/>
  <c r="A180" i="27" s="1"/>
  <c r="A181" i="27" s="1"/>
  <c r="A182" i="27" s="1"/>
  <c r="A183" i="27" s="1"/>
  <c r="A184" i="27" s="1"/>
  <c r="A185" i="27" s="1"/>
  <c r="A186" i="27" s="1"/>
  <c r="A187" i="27" s="1"/>
  <c r="A188" i="27" s="1"/>
  <c r="A189" i="27" s="1"/>
  <c r="A190" i="27" s="1"/>
  <c r="A191" i="27" s="1"/>
  <c r="A192" i="27" s="1"/>
  <c r="A193" i="27" s="1"/>
  <c r="A194" i="27" s="1"/>
  <c r="A195" i="27" s="1"/>
  <c r="A196" i="27" s="1"/>
  <c r="A197" i="27" s="1"/>
  <c r="A198" i="27" s="1"/>
  <c r="A199" i="27" s="1"/>
  <c r="A200" i="27" s="1"/>
  <c r="A201" i="27" s="1"/>
  <c r="A202" i="27" s="1"/>
  <c r="A203" i="27" s="1"/>
  <c r="A204" i="27" s="1"/>
  <c r="A205" i="27" s="1"/>
  <c r="A206" i="27" s="1"/>
  <c r="A207" i="27" s="1"/>
  <c r="A208" i="27" s="1"/>
  <c r="A209" i="27" s="1"/>
  <c r="A210" i="27" s="1"/>
  <c r="A211" i="27" s="1"/>
  <c r="A212" i="27" s="1"/>
  <c r="A213" i="27" s="1"/>
  <c r="A214" i="27" s="1"/>
  <c r="A215" i="27" s="1"/>
  <c r="A216" i="27" s="1"/>
  <c r="A217" i="27" s="1"/>
  <c r="N8" i="27"/>
  <c r="N9" i="27" s="1"/>
  <c r="N10" i="27" s="1"/>
  <c r="N11" i="27" s="1"/>
  <c r="N12" i="27" s="1"/>
  <c r="N13" i="27" s="1"/>
  <c r="N14" i="27" s="1"/>
  <c r="N15" i="27" s="1"/>
  <c r="N16" i="27" s="1"/>
  <c r="N17" i="27" s="1"/>
  <c r="N18" i="27" s="1"/>
  <c r="N19" i="27" s="1"/>
  <c r="N20" i="27" s="1"/>
  <c r="N21" i="27" s="1"/>
  <c r="N22" i="27" s="1"/>
  <c r="N23" i="27" s="1"/>
  <c r="N24" i="27" s="1"/>
  <c r="N25" i="27" s="1"/>
  <c r="N26" i="27" s="1"/>
  <c r="N27" i="27" s="1"/>
  <c r="N28" i="27" s="1"/>
  <c r="N29" i="27" s="1"/>
  <c r="N30" i="27" s="1"/>
  <c r="N31" i="27" s="1"/>
  <c r="N32" i="27" s="1"/>
  <c r="N33" i="27" s="1"/>
  <c r="N34" i="27" s="1"/>
  <c r="N35" i="27" s="1"/>
  <c r="N36" i="27" s="1"/>
  <c r="N37" i="27" s="1"/>
  <c r="N38" i="27" s="1"/>
  <c r="N39" i="27" s="1"/>
  <c r="N40" i="27" s="1"/>
  <c r="N41" i="27" s="1"/>
  <c r="N42" i="27" s="1"/>
  <c r="N43" i="27" s="1"/>
  <c r="N44" i="27" s="1"/>
  <c r="N45" i="27" s="1"/>
  <c r="N46" i="27" s="1"/>
  <c r="N47" i="27" s="1"/>
  <c r="N48" i="27" s="1"/>
  <c r="N49" i="27" s="1"/>
  <c r="N50" i="27" s="1"/>
  <c r="N51" i="27" s="1"/>
  <c r="N52" i="27" s="1"/>
  <c r="N53" i="27" s="1"/>
  <c r="N54" i="27" s="1"/>
  <c r="N55" i="27" s="1"/>
  <c r="N56" i="27" s="1"/>
  <c r="N57" i="27" s="1"/>
  <c r="N58" i="27" s="1"/>
  <c r="N59" i="27" s="1"/>
  <c r="N60" i="27" s="1"/>
  <c r="N61" i="27" s="1"/>
  <c r="N62" i="27" s="1"/>
  <c r="N63" i="27" s="1"/>
  <c r="N64" i="27" s="1"/>
  <c r="N65" i="27" s="1"/>
  <c r="N66" i="27" s="1"/>
  <c r="N67" i="27" s="1"/>
  <c r="N68" i="27" s="1"/>
  <c r="N69" i="27" s="1"/>
  <c r="N70" i="27" s="1"/>
  <c r="N71" i="27" s="1"/>
  <c r="N72" i="27" s="1"/>
  <c r="N73" i="27" s="1"/>
  <c r="N74" i="27" s="1"/>
  <c r="N75" i="27" s="1"/>
  <c r="N76" i="27" s="1"/>
  <c r="N77" i="27" s="1"/>
  <c r="N78" i="27" s="1"/>
  <c r="N79" i="27" s="1"/>
  <c r="N80" i="27" s="1"/>
  <c r="N81" i="27" s="1"/>
  <c r="N82" i="27" s="1"/>
  <c r="N83" i="27" s="1"/>
  <c r="N84" i="27" s="1"/>
  <c r="N85" i="27" s="1"/>
  <c r="N86" i="27" s="1"/>
  <c r="N87" i="27" s="1"/>
  <c r="N88" i="27" s="1"/>
  <c r="N89" i="27" s="1"/>
  <c r="N90" i="27" s="1"/>
  <c r="N91" i="27" s="1"/>
  <c r="N92" i="27" s="1"/>
  <c r="N93" i="27" s="1"/>
  <c r="N94" i="27" s="1"/>
  <c r="N95" i="27" s="1"/>
  <c r="N96" i="27" s="1"/>
  <c r="N97" i="27" s="1"/>
  <c r="N98" i="27" s="1"/>
  <c r="N99" i="27" s="1"/>
  <c r="N100" i="27" s="1"/>
  <c r="N101" i="27" s="1"/>
  <c r="N102" i="27" s="1"/>
  <c r="N103" i="27" s="1"/>
  <c r="N104" i="27" s="1"/>
  <c r="N105" i="27" s="1"/>
  <c r="N106" i="27" s="1"/>
  <c r="N107" i="27" s="1"/>
  <c r="N108" i="27" s="1"/>
  <c r="N109" i="27" s="1"/>
  <c r="N110" i="27" s="1"/>
  <c r="N111" i="27" s="1"/>
  <c r="N112" i="27" s="1"/>
  <c r="N113" i="27" s="1"/>
  <c r="N114" i="27" s="1"/>
  <c r="N115" i="27" s="1"/>
  <c r="N116" i="27" s="1"/>
  <c r="N117" i="27" s="1"/>
  <c r="N118" i="27" s="1"/>
  <c r="N119" i="27" s="1"/>
  <c r="N120" i="27" s="1"/>
  <c r="N121" i="27" s="1"/>
  <c r="N122" i="27" s="1"/>
  <c r="N123" i="27" s="1"/>
  <c r="N124" i="27" s="1"/>
  <c r="N125" i="27" s="1"/>
  <c r="N126" i="27" s="1"/>
  <c r="N127" i="27" s="1"/>
  <c r="N128" i="27" s="1"/>
  <c r="N129" i="27" s="1"/>
  <c r="N130" i="27" s="1"/>
  <c r="N131" i="27" s="1"/>
  <c r="N132" i="27" s="1"/>
  <c r="N133" i="27" s="1"/>
  <c r="N134" i="27" s="1"/>
  <c r="N135" i="27" s="1"/>
  <c r="N136" i="27" s="1"/>
  <c r="N137" i="27" s="1"/>
  <c r="N138" i="27" s="1"/>
  <c r="N139" i="27" s="1"/>
  <c r="N140" i="27" s="1"/>
  <c r="N141" i="27" s="1"/>
  <c r="N142" i="27" s="1"/>
  <c r="N143" i="27" s="1"/>
  <c r="N144" i="27" s="1"/>
  <c r="N145" i="27" s="1"/>
  <c r="N146" i="27" s="1"/>
  <c r="N147" i="27" s="1"/>
  <c r="N148" i="27" s="1"/>
  <c r="N149" i="27" s="1"/>
  <c r="N150" i="27" s="1"/>
  <c r="N151" i="27" s="1"/>
  <c r="N152" i="27" s="1"/>
  <c r="N153" i="27" s="1"/>
  <c r="N154" i="27" s="1"/>
  <c r="N155" i="27" s="1"/>
  <c r="N156" i="27" s="1"/>
  <c r="N157" i="27" s="1"/>
  <c r="N158" i="27" s="1"/>
  <c r="N159" i="27" s="1"/>
  <c r="N160" i="27" s="1"/>
  <c r="N161" i="27" s="1"/>
  <c r="N162" i="27" s="1"/>
  <c r="N163" i="27" s="1"/>
  <c r="N164" i="27" s="1"/>
  <c r="N165" i="27" s="1"/>
  <c r="N166" i="27" s="1"/>
  <c r="N167" i="27" s="1"/>
  <c r="N168" i="27" s="1"/>
  <c r="N169" i="27" s="1"/>
  <c r="N170" i="27" s="1"/>
  <c r="N171" i="27" s="1"/>
  <c r="N172" i="27" s="1"/>
  <c r="N173" i="27" s="1"/>
  <c r="N174" i="27" s="1"/>
  <c r="N175" i="27" s="1"/>
  <c r="N176" i="27" s="1"/>
  <c r="N177" i="27" s="1"/>
  <c r="N178" i="27" s="1"/>
  <c r="N179" i="27" s="1"/>
  <c r="N180" i="27" s="1"/>
  <c r="N181" i="27" s="1"/>
  <c r="N182" i="27" s="1"/>
  <c r="N183" i="27" s="1"/>
  <c r="N184" i="27" s="1"/>
  <c r="N185" i="27" s="1"/>
  <c r="N186" i="27" s="1"/>
  <c r="N187" i="27" s="1"/>
  <c r="N188" i="27" s="1"/>
  <c r="N189" i="27" s="1"/>
  <c r="N190" i="27" s="1"/>
  <c r="N191" i="27" s="1"/>
  <c r="N192" i="27" s="1"/>
  <c r="N193" i="27" s="1"/>
  <c r="N194" i="27" s="1"/>
  <c r="N195" i="27" s="1"/>
  <c r="N196" i="27" s="1"/>
  <c r="N197" i="27" s="1"/>
  <c r="N198" i="27" s="1"/>
  <c r="N199" i="27" s="1"/>
  <c r="N200" i="27" s="1"/>
  <c r="N201" i="27" s="1"/>
  <c r="N202" i="27" s="1"/>
  <c r="N203" i="27" s="1"/>
  <c r="N204" i="27" s="1"/>
  <c r="N205" i="27" s="1"/>
  <c r="N206" i="27" s="1"/>
  <c r="N207" i="27" s="1"/>
  <c r="N208" i="27" s="1"/>
  <c r="N209" i="27" s="1"/>
  <c r="N210" i="27" s="1"/>
  <c r="N211" i="27" s="1"/>
  <c r="N212" i="27" s="1"/>
  <c r="N213" i="27" s="1"/>
  <c r="N214" i="27" s="1"/>
  <c r="M105" i="26"/>
  <c r="L104" i="26"/>
  <c r="K104" i="26"/>
  <c r="J104" i="26"/>
  <c r="I104" i="26"/>
  <c r="H104" i="26"/>
  <c r="M10" i="26"/>
  <c r="M11" i="26" s="1"/>
  <c r="M12" i="26" s="1"/>
  <c r="M13" i="26" s="1"/>
  <c r="M14" i="26" s="1"/>
  <c r="M15" i="26" s="1"/>
  <c r="M16" i="26" s="1"/>
  <c r="M17" i="26" s="1"/>
  <c r="M18" i="26" s="1"/>
  <c r="M19" i="26" s="1"/>
  <c r="M20" i="26" s="1"/>
  <c r="M21" i="26" s="1"/>
  <c r="M22" i="26" s="1"/>
  <c r="M23" i="26" s="1"/>
  <c r="M24" i="26" s="1"/>
  <c r="M25" i="26" s="1"/>
  <c r="M26" i="26" s="1"/>
  <c r="M27" i="26" s="1"/>
  <c r="M28" i="26" s="1"/>
  <c r="M29" i="26" s="1"/>
  <c r="M30" i="26" s="1"/>
  <c r="M31" i="26" s="1"/>
  <c r="M32" i="26" s="1"/>
  <c r="M33" i="26" s="1"/>
  <c r="M34" i="26" s="1"/>
  <c r="M35" i="26" s="1"/>
  <c r="M36" i="26" s="1"/>
  <c r="M37" i="26" s="1"/>
  <c r="M38" i="26" s="1"/>
  <c r="M39" i="26" s="1"/>
  <c r="M40" i="26" s="1"/>
  <c r="M41" i="26" s="1"/>
  <c r="M42" i="26" s="1"/>
  <c r="M44" i="26" s="1"/>
  <c r="M45" i="26" s="1"/>
  <c r="M46" i="26" s="1"/>
  <c r="M47" i="26" s="1"/>
  <c r="M48" i="26" s="1"/>
  <c r="M49" i="26" s="1"/>
  <c r="M50" i="26" s="1"/>
  <c r="M51" i="26" s="1"/>
  <c r="M52" i="26" s="1"/>
  <c r="M53" i="26" s="1"/>
  <c r="M54" i="26" s="1"/>
  <c r="M55" i="26" s="1"/>
  <c r="M56" i="26" s="1"/>
  <c r="M57" i="26" s="1"/>
  <c r="M58" i="26" s="1"/>
  <c r="M59" i="26" s="1"/>
  <c r="M60" i="26" s="1"/>
  <c r="M61" i="26" s="1"/>
  <c r="M62" i="26" s="1"/>
  <c r="M63" i="26" s="1"/>
  <c r="M64" i="26" s="1"/>
  <c r="M65" i="26" s="1"/>
  <c r="M66" i="26" s="1"/>
  <c r="M67" i="26" s="1"/>
  <c r="M68" i="26" s="1"/>
  <c r="M69" i="26" s="1"/>
  <c r="M70" i="26" s="1"/>
  <c r="M71" i="26" s="1"/>
  <c r="M72" i="26" s="1"/>
  <c r="M73" i="26" s="1"/>
  <c r="M74" i="26" s="1"/>
  <c r="M75" i="26" s="1"/>
  <c r="M76" i="26" s="1"/>
  <c r="M77" i="26" s="1"/>
  <c r="M78" i="26" s="1"/>
  <c r="M79" i="26" s="1"/>
  <c r="M80" i="26" s="1"/>
  <c r="M81" i="26" s="1"/>
  <c r="M82" i="26" s="1"/>
  <c r="M83" i="26" s="1"/>
  <c r="M84" i="26" s="1"/>
  <c r="M85" i="26" s="1"/>
  <c r="M86" i="26" s="1"/>
  <c r="M87" i="26" s="1"/>
  <c r="M88" i="26" s="1"/>
  <c r="M89" i="26" s="1"/>
  <c r="M90" i="26" s="1"/>
  <c r="M91" i="26" s="1"/>
  <c r="M92" i="26" s="1"/>
  <c r="A9" i="26"/>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M8" i="26"/>
  <c r="M9" i="26" s="1"/>
  <c r="L211" i="25"/>
  <c r="K210" i="25"/>
  <c r="J210" i="25"/>
  <c r="I210" i="25"/>
  <c r="H210" i="25"/>
  <c r="R126" i="25"/>
  <c r="R12" i="25"/>
  <c r="A9" i="25"/>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A186" i="25" s="1"/>
  <c r="A187" i="25" s="1"/>
  <c r="A188" i="25" s="1"/>
  <c r="A189" i="25" s="1"/>
  <c r="A190" i="25" s="1"/>
  <c r="A191" i="25" s="1"/>
  <c r="A192" i="25" s="1"/>
  <c r="A193" i="25" s="1"/>
  <c r="A194" i="25" s="1"/>
  <c r="A195" i="25" s="1"/>
  <c r="A196" i="25" s="1"/>
  <c r="A197" i="25" s="1"/>
  <c r="A198" i="25" s="1"/>
  <c r="A199" i="25" s="1"/>
  <c r="L8" i="25"/>
  <c r="L9" i="25" s="1"/>
  <c r="L10" i="25" s="1"/>
  <c r="L11" i="25" s="1"/>
  <c r="L12" i="25" s="1"/>
  <c r="L13" i="25" s="1"/>
  <c r="L14" i="25" s="1"/>
  <c r="L15" i="25" s="1"/>
  <c r="L16" i="25" s="1"/>
  <c r="L17" i="25" s="1"/>
  <c r="L18" i="25" s="1"/>
  <c r="L19" i="25" s="1"/>
  <c r="L20" i="25" s="1"/>
  <c r="L21" i="25" s="1"/>
  <c r="L22" i="25" s="1"/>
  <c r="L23" i="25" s="1"/>
  <c r="L24" i="25" s="1"/>
  <c r="L25" i="25" s="1"/>
  <c r="L26" i="25" s="1"/>
  <c r="L27" i="25" s="1"/>
  <c r="L28" i="25" s="1"/>
  <c r="L29" i="25" s="1"/>
  <c r="L30" i="25" s="1"/>
  <c r="L31" i="25" s="1"/>
  <c r="L32" i="25" s="1"/>
  <c r="L33" i="25" s="1"/>
  <c r="L34" i="25" s="1"/>
  <c r="L35" i="25" s="1"/>
  <c r="L36" i="25" s="1"/>
  <c r="L37" i="25" s="1"/>
  <c r="L38" i="25" s="1"/>
  <c r="L39" i="25" s="1"/>
  <c r="L40" i="25" s="1"/>
  <c r="L41" i="25" s="1"/>
  <c r="L42" i="25" s="1"/>
  <c r="L43" i="25" s="1"/>
  <c r="L44" i="25" s="1"/>
  <c r="L45" i="25" s="1"/>
  <c r="L46" i="25" s="1"/>
  <c r="L47" i="25" s="1"/>
  <c r="L48" i="25" s="1"/>
  <c r="L49" i="25" s="1"/>
  <c r="L50" i="25" s="1"/>
  <c r="L51" i="25" s="1"/>
  <c r="L52" i="25" s="1"/>
  <c r="L53" i="25" s="1"/>
  <c r="L54" i="25" s="1"/>
  <c r="L55" i="25" s="1"/>
  <c r="L56" i="25" s="1"/>
  <c r="L57" i="25" s="1"/>
  <c r="L58" i="25" s="1"/>
  <c r="L59" i="25" s="1"/>
  <c r="L60" i="25" s="1"/>
  <c r="L61" i="25" s="1"/>
  <c r="L62" i="25" s="1"/>
  <c r="L63" i="25" s="1"/>
  <c r="L64" i="25" s="1"/>
  <c r="L65" i="25" s="1"/>
  <c r="L66" i="25" s="1"/>
  <c r="L67" i="25" s="1"/>
  <c r="L68" i="25" s="1"/>
  <c r="L69" i="25" s="1"/>
  <c r="L70" i="25" s="1"/>
  <c r="L71" i="25" s="1"/>
  <c r="L72" i="25" s="1"/>
  <c r="L73" i="25" s="1"/>
  <c r="L74" i="25" s="1"/>
  <c r="L75" i="25" s="1"/>
  <c r="L76" i="25" s="1"/>
  <c r="L77" i="25" s="1"/>
  <c r="L78" i="25" s="1"/>
  <c r="L79" i="25" s="1"/>
  <c r="L80" i="25" s="1"/>
  <c r="L81" i="25" s="1"/>
  <c r="L82" i="25" s="1"/>
  <c r="L83" i="25" s="1"/>
  <c r="L84" i="25" s="1"/>
  <c r="L85" i="25" s="1"/>
  <c r="L86" i="25" s="1"/>
  <c r="L87" i="25" s="1"/>
  <c r="L88" i="25" s="1"/>
  <c r="L89" i="25" s="1"/>
  <c r="L90" i="25" s="1"/>
  <c r="L91" i="25" s="1"/>
  <c r="L92" i="25" s="1"/>
  <c r="L93" i="25" s="1"/>
  <c r="L94" i="25" s="1"/>
  <c r="L95" i="25" s="1"/>
  <c r="L96" i="25" s="1"/>
  <c r="L97" i="25" s="1"/>
  <c r="L98" i="25" s="1"/>
  <c r="L99" i="25" s="1"/>
  <c r="L100" i="25" s="1"/>
  <c r="L101" i="25" s="1"/>
  <c r="L102" i="25" s="1"/>
  <c r="L103" i="25" s="1"/>
  <c r="L104" i="25" s="1"/>
  <c r="L105" i="25" s="1"/>
  <c r="L106" i="25" s="1"/>
  <c r="L107" i="25" s="1"/>
  <c r="L108" i="25" s="1"/>
  <c r="L109" i="25" s="1"/>
  <c r="L110" i="25" s="1"/>
  <c r="L111" i="25" s="1"/>
  <c r="L112" i="25" s="1"/>
  <c r="L113" i="25" s="1"/>
  <c r="L114" i="25" s="1"/>
  <c r="L115" i="25" s="1"/>
  <c r="L116" i="25" s="1"/>
  <c r="L117" i="25" s="1"/>
  <c r="L118" i="25" s="1"/>
  <c r="L119" i="25" s="1"/>
  <c r="L120" i="25" s="1"/>
  <c r="L121" i="25" s="1"/>
  <c r="L122" i="25" s="1"/>
  <c r="L123" i="25" s="1"/>
  <c r="L124" i="25" s="1"/>
  <c r="L125" i="25" s="1"/>
  <c r="L126" i="25" s="1"/>
  <c r="L127" i="25" s="1"/>
  <c r="L128" i="25" s="1"/>
  <c r="L129" i="25" s="1"/>
  <c r="L130" i="25" s="1"/>
  <c r="L131" i="25" s="1"/>
  <c r="L132" i="25" s="1"/>
  <c r="L133" i="25" s="1"/>
  <c r="L134" i="25" s="1"/>
  <c r="L135" i="25" s="1"/>
  <c r="L136" i="25" s="1"/>
  <c r="L137" i="25" s="1"/>
  <c r="L138" i="25" s="1"/>
  <c r="L139" i="25" s="1"/>
  <c r="L140" i="25" s="1"/>
  <c r="L141" i="25" s="1"/>
  <c r="L142" i="25" s="1"/>
  <c r="L143" i="25" s="1"/>
  <c r="L144" i="25" s="1"/>
  <c r="L145" i="25" s="1"/>
  <c r="L146" i="25" s="1"/>
  <c r="L147" i="25" s="1"/>
  <c r="L148" i="25" s="1"/>
  <c r="L149" i="25" s="1"/>
  <c r="L150" i="25" s="1"/>
  <c r="L151" i="25" s="1"/>
  <c r="L152" i="25" s="1"/>
  <c r="L153" i="25" s="1"/>
  <c r="L154" i="25" s="1"/>
  <c r="L155" i="25" s="1"/>
  <c r="L156" i="25" s="1"/>
  <c r="L157" i="25" s="1"/>
  <c r="L158" i="25" s="1"/>
  <c r="L159" i="25" s="1"/>
  <c r="L160" i="25" s="1"/>
  <c r="L161" i="25" s="1"/>
  <c r="L162" i="25" s="1"/>
  <c r="L163" i="25" s="1"/>
  <c r="L164" i="25" s="1"/>
  <c r="L165" i="25" s="1"/>
  <c r="L166" i="25" s="1"/>
  <c r="L167" i="25" s="1"/>
  <c r="L168" i="25" s="1"/>
  <c r="L169" i="25" s="1"/>
  <c r="L170" i="25" s="1"/>
  <c r="L171" i="25" s="1"/>
  <c r="L172" i="25" s="1"/>
  <c r="L173" i="25" s="1"/>
  <c r="L174" i="25" s="1"/>
  <c r="L175" i="25" s="1"/>
  <c r="L176" i="25" s="1"/>
  <c r="L177" i="25" s="1"/>
  <c r="L178" i="25" s="1"/>
  <c r="L179" i="25" s="1"/>
  <c r="L180" i="25" s="1"/>
  <c r="L181" i="25" s="1"/>
  <c r="L182" i="25" s="1"/>
  <c r="L183" i="25" s="1"/>
  <c r="L184" i="25" s="1"/>
  <c r="L185" i="25" s="1"/>
  <c r="L186" i="25" s="1"/>
  <c r="L187" i="25" s="1"/>
  <c r="L188" i="25" s="1"/>
  <c r="L189" i="25" s="1"/>
  <c r="L190" i="25" s="1"/>
  <c r="L191" i="25" s="1"/>
  <c r="L192" i="25" s="1"/>
  <c r="L193" i="25" s="1"/>
  <c r="L194" i="25" s="1"/>
  <c r="L195" i="25" s="1"/>
  <c r="L196" i="25" s="1"/>
  <c r="L197" i="25" s="1"/>
  <c r="L198" i="25" s="1"/>
  <c r="L199" i="25" s="1"/>
  <c r="N221" i="24"/>
  <c r="M220" i="24"/>
  <c r="L220" i="24"/>
  <c r="K220" i="24"/>
  <c r="J220" i="24"/>
  <c r="I220" i="24"/>
  <c r="H220" i="24"/>
  <c r="G220" i="24"/>
  <c r="A9" i="24"/>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A185" i="24" s="1"/>
  <c r="A186" i="24" s="1"/>
  <c r="A187" i="24" s="1"/>
  <c r="A188" i="24" s="1"/>
  <c r="A189" i="24" s="1"/>
  <c r="A190" i="24" s="1"/>
  <c r="A191" i="24" s="1"/>
  <c r="A192" i="24" s="1"/>
  <c r="A193" i="24" s="1"/>
  <c r="A194" i="24" s="1"/>
  <c r="A195" i="24" s="1"/>
  <c r="A196" i="24" s="1"/>
  <c r="A197" i="24" s="1"/>
  <c r="A198" i="24" s="1"/>
  <c r="A199" i="24" s="1"/>
  <c r="A200" i="24" s="1"/>
  <c r="A201" i="24" s="1"/>
  <c r="A202" i="24" s="1"/>
  <c r="A203" i="24" s="1"/>
  <c r="A204" i="24" s="1"/>
  <c r="A205" i="24" s="1"/>
  <c r="A206" i="24" s="1"/>
  <c r="A207" i="24" s="1"/>
  <c r="A208" i="24" s="1"/>
  <c r="A209" i="24" s="1"/>
  <c r="A210" i="24" s="1"/>
  <c r="A211" i="24" s="1"/>
  <c r="A212" i="24" s="1"/>
  <c r="A213" i="24" s="1"/>
  <c r="A214" i="24" s="1"/>
  <c r="A215" i="24" s="1"/>
  <c r="A216" i="24" s="1"/>
  <c r="N8" i="24"/>
  <c r="N9" i="24" s="1"/>
  <c r="N10" i="24" s="1"/>
  <c r="N11" i="24" s="1"/>
  <c r="N12" i="24" s="1"/>
  <c r="N13" i="24" s="1"/>
  <c r="N14" i="24" s="1"/>
  <c r="N15" i="24" s="1"/>
  <c r="N16" i="24" s="1"/>
  <c r="N17" i="24" s="1"/>
  <c r="N18" i="24" s="1"/>
  <c r="N19" i="24" s="1"/>
  <c r="N20" i="24" s="1"/>
  <c r="N21" i="24" s="1"/>
  <c r="N22" i="24" s="1"/>
  <c r="N23" i="24" s="1"/>
  <c r="N24" i="24" s="1"/>
  <c r="N25" i="24" s="1"/>
  <c r="N26" i="24" s="1"/>
  <c r="N27" i="24" s="1"/>
  <c r="N28" i="24" s="1"/>
  <c r="N29" i="24" s="1"/>
  <c r="N30" i="24" s="1"/>
  <c r="N31" i="24" s="1"/>
  <c r="N32" i="24" s="1"/>
  <c r="N33" i="24" s="1"/>
  <c r="N34" i="24" s="1"/>
  <c r="N35" i="24" s="1"/>
  <c r="N36" i="24" s="1"/>
  <c r="N37" i="24" s="1"/>
  <c r="N38" i="24" s="1"/>
  <c r="N39" i="24" s="1"/>
  <c r="N40" i="24" s="1"/>
  <c r="N41" i="24" s="1"/>
  <c r="N42" i="24" s="1"/>
  <c r="N43" i="24" s="1"/>
  <c r="N44" i="24" s="1"/>
  <c r="N45" i="24" s="1"/>
  <c r="N46" i="24" s="1"/>
  <c r="N47" i="24" s="1"/>
  <c r="N48" i="24" s="1"/>
  <c r="N49" i="24" s="1"/>
  <c r="N50" i="24" s="1"/>
  <c r="N51" i="24" s="1"/>
  <c r="N52" i="24" s="1"/>
  <c r="N53" i="24" s="1"/>
  <c r="N54" i="24" s="1"/>
  <c r="N55" i="24" s="1"/>
  <c r="N56" i="24" s="1"/>
  <c r="N57" i="24" s="1"/>
  <c r="N58" i="24" s="1"/>
  <c r="N59" i="24" s="1"/>
  <c r="N60" i="24" s="1"/>
  <c r="N61" i="24" s="1"/>
  <c r="N62" i="24" s="1"/>
  <c r="N63" i="24" s="1"/>
  <c r="N64" i="24" s="1"/>
  <c r="N65" i="24" s="1"/>
  <c r="N66" i="24" s="1"/>
  <c r="N67" i="24" s="1"/>
  <c r="N68" i="24" s="1"/>
  <c r="N69" i="24" s="1"/>
  <c r="N70" i="24" s="1"/>
  <c r="N71" i="24" s="1"/>
  <c r="N72" i="24" s="1"/>
  <c r="N73" i="24" s="1"/>
  <c r="N74" i="24" s="1"/>
  <c r="N75" i="24" s="1"/>
  <c r="N76" i="24" s="1"/>
  <c r="N77" i="24" s="1"/>
  <c r="N78" i="24" s="1"/>
  <c r="N79" i="24" s="1"/>
  <c r="N80" i="24" s="1"/>
  <c r="N81" i="24" s="1"/>
  <c r="N82" i="24" s="1"/>
  <c r="N83" i="24" s="1"/>
  <c r="N84" i="24" s="1"/>
  <c r="N85" i="24" s="1"/>
  <c r="N86" i="24" s="1"/>
  <c r="N87" i="24" s="1"/>
  <c r="N88" i="24" s="1"/>
  <c r="N89" i="24" s="1"/>
  <c r="N90" i="24" s="1"/>
  <c r="N91" i="24" s="1"/>
  <c r="N92" i="24" s="1"/>
  <c r="N93" i="24" s="1"/>
  <c r="N94" i="24" s="1"/>
  <c r="N95" i="24" s="1"/>
  <c r="N96" i="24" s="1"/>
  <c r="N97" i="24" s="1"/>
  <c r="N98" i="24" s="1"/>
  <c r="N99" i="24" s="1"/>
  <c r="N100" i="24" s="1"/>
  <c r="N101" i="24" s="1"/>
  <c r="N102" i="24" s="1"/>
  <c r="N103" i="24" s="1"/>
  <c r="N104" i="24" s="1"/>
  <c r="N105" i="24" s="1"/>
  <c r="N106" i="24" s="1"/>
  <c r="N107" i="24" s="1"/>
  <c r="N108" i="24" s="1"/>
  <c r="N109" i="24" s="1"/>
  <c r="N110" i="24" s="1"/>
  <c r="N111" i="24" s="1"/>
  <c r="N112" i="24" s="1"/>
  <c r="N113" i="24" s="1"/>
  <c r="N114" i="24" s="1"/>
  <c r="N115" i="24" s="1"/>
  <c r="N116" i="24" s="1"/>
  <c r="N117" i="24" s="1"/>
  <c r="N118" i="24" s="1"/>
  <c r="N119" i="24" s="1"/>
  <c r="N120" i="24" s="1"/>
  <c r="N121" i="24" s="1"/>
  <c r="N122" i="24" s="1"/>
  <c r="N123" i="24" s="1"/>
  <c r="N124" i="24" s="1"/>
  <c r="N125" i="24" s="1"/>
  <c r="N126" i="24" s="1"/>
  <c r="N127" i="24" s="1"/>
  <c r="N128" i="24" s="1"/>
  <c r="N129" i="24" s="1"/>
  <c r="N130" i="24" s="1"/>
  <c r="N131" i="24" s="1"/>
  <c r="N132" i="24" s="1"/>
  <c r="N133" i="24" s="1"/>
  <c r="N134" i="24" s="1"/>
  <c r="N135" i="24" s="1"/>
  <c r="N136" i="24" s="1"/>
  <c r="N137" i="24" s="1"/>
  <c r="N138" i="24" s="1"/>
  <c r="N139" i="24" s="1"/>
  <c r="N140" i="24" s="1"/>
  <c r="N141" i="24" s="1"/>
  <c r="N142" i="24" s="1"/>
  <c r="N143" i="24" s="1"/>
  <c r="N144" i="24" s="1"/>
  <c r="N145" i="24" s="1"/>
  <c r="N146" i="24" s="1"/>
  <c r="N147" i="24" s="1"/>
  <c r="N148" i="24" s="1"/>
  <c r="N149" i="24" s="1"/>
  <c r="N150" i="24" s="1"/>
  <c r="N151" i="24" s="1"/>
  <c r="N152" i="24" s="1"/>
  <c r="N153" i="24" s="1"/>
  <c r="N154" i="24" s="1"/>
  <c r="N155" i="24" s="1"/>
  <c r="N156" i="24" s="1"/>
  <c r="N157" i="24" s="1"/>
  <c r="N158" i="24" s="1"/>
  <c r="N159" i="24" s="1"/>
  <c r="N160" i="24" s="1"/>
  <c r="N161" i="24" s="1"/>
  <c r="N162" i="24" s="1"/>
  <c r="N163" i="24" s="1"/>
  <c r="N164" i="24" s="1"/>
  <c r="N165" i="24" s="1"/>
  <c r="N166" i="24" s="1"/>
  <c r="N167" i="24" s="1"/>
  <c r="N168" i="24" s="1"/>
  <c r="N169" i="24" s="1"/>
  <c r="N170" i="24" s="1"/>
  <c r="N171" i="24" s="1"/>
  <c r="N172" i="24" s="1"/>
  <c r="N173" i="24" s="1"/>
  <c r="N174" i="24" s="1"/>
  <c r="N175" i="24" s="1"/>
  <c r="N176" i="24" s="1"/>
  <c r="N177" i="24" s="1"/>
  <c r="N178" i="24" s="1"/>
  <c r="N179" i="24" s="1"/>
  <c r="N180" i="24" s="1"/>
  <c r="N181" i="24" s="1"/>
  <c r="N182" i="24" s="1"/>
  <c r="N183" i="24" s="1"/>
  <c r="N184" i="24" s="1"/>
  <c r="N185" i="24" s="1"/>
  <c r="N186" i="24" s="1"/>
  <c r="N187" i="24" s="1"/>
  <c r="N188" i="24" s="1"/>
  <c r="N189" i="24" s="1"/>
  <c r="N190" i="24" s="1"/>
  <c r="N191" i="24" s="1"/>
  <c r="N192" i="24" s="1"/>
  <c r="N193" i="24" s="1"/>
  <c r="N194" i="24" s="1"/>
  <c r="N195" i="24" s="1"/>
  <c r="N196" i="24" s="1"/>
  <c r="N197" i="24" s="1"/>
  <c r="N198" i="24" s="1"/>
  <c r="N199" i="24" s="1"/>
  <c r="N200" i="24" s="1"/>
  <c r="N201" i="24" s="1"/>
  <c r="N202" i="24" s="1"/>
  <c r="N203" i="24" s="1"/>
  <c r="N204" i="24" s="1"/>
  <c r="N205" i="24" s="1"/>
  <c r="N206" i="24" s="1"/>
  <c r="N207" i="24" s="1"/>
  <c r="N208" i="24" s="1"/>
  <c r="N209" i="24" s="1"/>
  <c r="N210" i="24" s="1"/>
  <c r="N211" i="24" s="1"/>
  <c r="N212" i="24" s="1"/>
  <c r="N213" i="24" s="1"/>
  <c r="N214" i="24" s="1"/>
  <c r="N215" i="24" s="1"/>
  <c r="N216" i="24" s="1"/>
  <c r="N217" i="24" s="1"/>
  <c r="N100" i="23"/>
  <c r="L99" i="23"/>
  <c r="K99" i="23"/>
  <c r="J99" i="23"/>
  <c r="I99" i="23"/>
  <c r="H99" i="23"/>
  <c r="G99" i="23"/>
  <c r="S53" i="23"/>
  <c r="A11" i="23"/>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4" i="23" s="1"/>
  <c r="A55" i="23" s="1"/>
  <c r="A56" i="23" s="1"/>
  <c r="A57" i="23" s="1"/>
  <c r="A58" i="23" s="1"/>
  <c r="A59" i="23" s="1"/>
  <c r="A60" i="23" s="1"/>
  <c r="N8" i="23"/>
  <c r="N9" i="23" s="1"/>
  <c r="N10" i="23" s="1"/>
  <c r="N11" i="23" s="1"/>
  <c r="N12" i="23" s="1"/>
  <c r="N13" i="23" s="1"/>
  <c r="N14" i="23" s="1"/>
  <c r="N15" i="23" s="1"/>
  <c r="N16" i="23" s="1"/>
  <c r="N17" i="23" s="1"/>
  <c r="N18" i="23" s="1"/>
  <c r="N19" i="23" s="1"/>
  <c r="N20" i="23" s="1"/>
  <c r="N21" i="23" s="1"/>
  <c r="N22" i="23" s="1"/>
  <c r="N23" i="23" s="1"/>
  <c r="N24" i="23" s="1"/>
  <c r="N25" i="23" s="1"/>
  <c r="N26" i="23" s="1"/>
  <c r="N27" i="23" s="1"/>
  <c r="N28" i="23" s="1"/>
  <c r="N29" i="23" s="1"/>
  <c r="N30" i="23" s="1"/>
  <c r="N31" i="23" s="1"/>
  <c r="N32" i="23" s="1"/>
  <c r="N33" i="23" s="1"/>
  <c r="N34" i="23" s="1"/>
  <c r="N35" i="23" s="1"/>
  <c r="N36" i="23" s="1"/>
  <c r="N37" i="23" s="1"/>
  <c r="N38" i="23" s="1"/>
  <c r="N39" i="23" s="1"/>
  <c r="N40" i="23" s="1"/>
  <c r="N41" i="23" s="1"/>
  <c r="N42" i="23" s="1"/>
  <c r="N43" i="23" s="1"/>
  <c r="N44" i="23" s="1"/>
  <c r="N45" i="23" s="1"/>
  <c r="N46" i="23" s="1"/>
  <c r="N47" i="23" s="1"/>
  <c r="N48" i="23" s="1"/>
  <c r="N49" i="23" s="1"/>
  <c r="N50" i="23" s="1"/>
  <c r="N51" i="23" s="1"/>
  <c r="N52" i="23" s="1"/>
  <c r="N53" i="23" s="1"/>
  <c r="N54" i="23" s="1"/>
  <c r="N55" i="23" s="1"/>
  <c r="N56" i="23" s="1"/>
  <c r="N57" i="23" s="1"/>
  <c r="N58" i="23" s="1"/>
  <c r="N59" i="23" s="1"/>
  <c r="N60" i="23" s="1"/>
  <c r="N118" i="22"/>
  <c r="M117" i="22"/>
  <c r="L117" i="22"/>
  <c r="K117" i="22"/>
  <c r="J117" i="22"/>
  <c r="I117" i="22"/>
  <c r="H117" i="22"/>
  <c r="G117" i="22"/>
  <c r="T29" i="22"/>
  <c r="T27" i="22"/>
  <c r="T26" i="22"/>
  <c r="A9" i="22"/>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N8" i="22"/>
  <c r="N9" i="22" s="1"/>
  <c r="N10" i="22" s="1"/>
  <c r="N11" i="22" s="1"/>
  <c r="N12" i="22" s="1"/>
  <c r="N13" i="22" s="1"/>
  <c r="N14" i="22" s="1"/>
  <c r="N15" i="22" s="1"/>
  <c r="N16" i="22" s="1"/>
  <c r="N17" i="22" s="1"/>
  <c r="N18" i="22" s="1"/>
  <c r="N19" i="22" s="1"/>
  <c r="N20" i="22" s="1"/>
  <c r="N21" i="22" s="1"/>
  <c r="N22" i="22" s="1"/>
  <c r="N23" i="22" s="1"/>
  <c r="N24" i="22" s="1"/>
  <c r="N25" i="22" s="1"/>
  <c r="N26" i="22" s="1"/>
  <c r="N27" i="22" s="1"/>
  <c r="N28" i="22" s="1"/>
  <c r="N29" i="22" s="1"/>
  <c r="N30" i="22" s="1"/>
  <c r="N31" i="22" s="1"/>
  <c r="N32" i="22" s="1"/>
  <c r="N33" i="22" s="1"/>
  <c r="N34" i="22" s="1"/>
  <c r="N35" i="22" s="1"/>
  <c r="N36" i="22" s="1"/>
  <c r="N37" i="22" s="1"/>
  <c r="N38" i="22" s="1"/>
  <c r="N39" i="22" s="1"/>
  <c r="N40" i="22" s="1"/>
  <c r="N41" i="22" s="1"/>
  <c r="N42" i="22" s="1"/>
  <c r="N43" i="22" s="1"/>
  <c r="N44" i="22" s="1"/>
  <c r="N45" i="22" s="1"/>
  <c r="N46" i="22" s="1"/>
  <c r="N47" i="22" s="1"/>
  <c r="N48" i="22" s="1"/>
  <c r="N49" i="22" s="1"/>
  <c r="N50" i="22" s="1"/>
  <c r="N51" i="22" s="1"/>
  <c r="N52" i="22" s="1"/>
  <c r="N53" i="22" s="1"/>
  <c r="N54" i="22" s="1"/>
  <c r="N55" i="22" s="1"/>
  <c r="N56" i="22" s="1"/>
  <c r="N57" i="22" s="1"/>
  <c r="N58" i="22" s="1"/>
  <c r="N59" i="22" s="1"/>
  <c r="N60" i="22" s="1"/>
  <c r="N61" i="22" s="1"/>
  <c r="N62" i="22" s="1"/>
  <c r="N63" i="22" s="1"/>
  <c r="N64" i="22" s="1"/>
  <c r="N65" i="22" s="1"/>
  <c r="N66" i="22" s="1"/>
  <c r="N67" i="22" s="1"/>
  <c r="N68" i="22" s="1"/>
  <c r="N69" i="22" s="1"/>
  <c r="N70" i="22" s="1"/>
  <c r="N71" i="22" s="1"/>
  <c r="N72" i="22" s="1"/>
  <c r="N73" i="22" s="1"/>
  <c r="N74" i="22" s="1"/>
  <c r="N75" i="22" s="1"/>
  <c r="N76" i="22" s="1"/>
  <c r="N77" i="22" s="1"/>
  <c r="N78" i="22" s="1"/>
  <c r="N79" i="22" s="1"/>
  <c r="N80" i="22" s="1"/>
  <c r="N81" i="22" s="1"/>
  <c r="N82" i="22" s="1"/>
  <c r="N83" i="22" s="1"/>
  <c r="N84" i="22" s="1"/>
  <c r="N85" i="22" s="1"/>
  <c r="N86" i="22" s="1"/>
  <c r="N87" i="22" s="1"/>
  <c r="N88" i="22" s="1"/>
  <c r="N89" i="22" s="1"/>
  <c r="N90" i="22" s="1"/>
  <c r="N91" i="22" s="1"/>
  <c r="N92" i="22" s="1"/>
  <c r="N93" i="22" s="1"/>
  <c r="N94" i="22" s="1"/>
  <c r="N95" i="22" s="1"/>
  <c r="N96" i="22" s="1"/>
  <c r="N97" i="22" s="1"/>
  <c r="N98" i="22" s="1"/>
  <c r="N99" i="22" s="1"/>
  <c r="N100" i="22" s="1"/>
  <c r="N101" i="22" s="1"/>
  <c r="N102" i="22" s="1"/>
  <c r="N103" i="22" s="1"/>
  <c r="N104" i="22" s="1"/>
  <c r="N105" i="22" s="1"/>
  <c r="N106" i="22" s="1"/>
  <c r="N107" i="22" s="1"/>
  <c r="N108" i="22" s="1"/>
  <c r="N109" i="22" s="1"/>
  <c r="N110" i="22" s="1"/>
  <c r="N111" i="22" s="1"/>
  <c r="N112" i="22" s="1"/>
  <c r="N113" i="22" s="1"/>
  <c r="N114" i="22" s="1"/>
  <c r="N115" i="22" s="1"/>
  <c r="N116" i="22" s="1"/>
  <c r="O346" i="21"/>
  <c r="K346" i="21"/>
  <c r="O331" i="21"/>
  <c r="N330" i="21"/>
  <c r="M330" i="21"/>
  <c r="L330" i="21"/>
  <c r="K330" i="21"/>
  <c r="J330" i="21"/>
  <c r="I330" i="21"/>
  <c r="H330" i="21"/>
  <c r="G330" i="21"/>
  <c r="A10" i="2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A185" i="21" s="1"/>
  <c r="A186" i="21" s="1"/>
  <c r="A187" i="21" s="1"/>
  <c r="A188" i="21" s="1"/>
  <c r="A189" i="21" s="1"/>
  <c r="A190" i="21" s="1"/>
  <c r="A191" i="21" s="1"/>
  <c r="A192" i="21" s="1"/>
  <c r="A193" i="21" s="1"/>
  <c r="A194" i="21" s="1"/>
  <c r="A195" i="21" s="1"/>
  <c r="A196" i="21" s="1"/>
  <c r="A197" i="21" s="1"/>
  <c r="A198" i="21" s="1"/>
  <c r="A199" i="21" s="1"/>
  <c r="A200" i="21" s="1"/>
  <c r="A201" i="21" s="1"/>
  <c r="A202" i="21" s="1"/>
  <c r="A203" i="21" s="1"/>
  <c r="A204" i="21" s="1"/>
  <c r="A205" i="21" s="1"/>
  <c r="A206" i="21" s="1"/>
  <c r="A207" i="21" s="1"/>
  <c r="A208" i="21" s="1"/>
  <c r="A209" i="21" s="1"/>
  <c r="A210" i="21" s="1"/>
  <c r="A211" i="21" s="1"/>
  <c r="A212" i="21" s="1"/>
  <c r="A213" i="21" s="1"/>
  <c r="A214" i="21" s="1"/>
  <c r="A215" i="21" s="1"/>
  <c r="A216" i="21" s="1"/>
  <c r="A217" i="21" s="1"/>
  <c r="A218" i="21" s="1"/>
  <c r="A219" i="21" s="1"/>
  <c r="A220" i="21" s="1"/>
  <c r="A221" i="21" s="1"/>
  <c r="A222" i="21" s="1"/>
  <c r="A223" i="21" s="1"/>
  <c r="A224" i="21" s="1"/>
  <c r="A225" i="21" s="1"/>
  <c r="A226" i="21" s="1"/>
  <c r="A227" i="21" s="1"/>
  <c r="A228" i="21" s="1"/>
  <c r="A229" i="21" s="1"/>
  <c r="A230" i="21" s="1"/>
  <c r="A231" i="21" s="1"/>
  <c r="A232" i="21" s="1"/>
  <c r="A233" i="21" s="1"/>
  <c r="A234" i="21" s="1"/>
  <c r="A235" i="21" s="1"/>
  <c r="A236" i="21" s="1"/>
  <c r="A237" i="21" s="1"/>
  <c r="A238" i="21" s="1"/>
  <c r="A239" i="21" s="1"/>
  <c r="A240" i="21" s="1"/>
  <c r="A241" i="21" s="1"/>
  <c r="A242" i="21" s="1"/>
  <c r="A243" i="21" s="1"/>
  <c r="A244" i="21" s="1"/>
  <c r="A245" i="21" s="1"/>
  <c r="A246" i="21" s="1"/>
  <c r="A247" i="21" s="1"/>
  <c r="A248" i="21" s="1"/>
  <c r="A249" i="21" s="1"/>
  <c r="A250" i="21" s="1"/>
  <c r="A251" i="21" s="1"/>
  <c r="A252" i="21" s="1"/>
  <c r="A253" i="21" s="1"/>
  <c r="A254" i="21" s="1"/>
  <c r="A255" i="21" s="1"/>
  <c r="A256" i="21" s="1"/>
  <c r="A257" i="21" s="1"/>
  <c r="A258" i="21" s="1"/>
  <c r="A259" i="21" s="1"/>
  <c r="A260" i="21" s="1"/>
  <c r="A261" i="21" s="1"/>
  <c r="A262" i="21" s="1"/>
  <c r="A263" i="21" s="1"/>
  <c r="A264" i="21" s="1"/>
  <c r="A265" i="21" s="1"/>
  <c r="A266" i="21" s="1"/>
  <c r="A267" i="21" s="1"/>
  <c r="A268" i="21" s="1"/>
  <c r="A269" i="21" s="1"/>
  <c r="A270" i="21" s="1"/>
  <c r="A271" i="21" s="1"/>
  <c r="A272" i="21" s="1"/>
  <c r="A273" i="21" s="1"/>
  <c r="A274" i="21" s="1"/>
  <c r="A275" i="21" s="1"/>
  <c r="A276" i="21" s="1"/>
  <c r="A277" i="21" s="1"/>
  <c r="A278" i="21" s="1"/>
  <c r="A279" i="21" s="1"/>
  <c r="A280" i="21" s="1"/>
  <c r="A281" i="21" s="1"/>
  <c r="A282" i="21" s="1"/>
  <c r="A283" i="21" s="1"/>
  <c r="A284" i="21" s="1"/>
  <c r="A285" i="21" s="1"/>
  <c r="A286" i="21" s="1"/>
  <c r="A287" i="21" s="1"/>
  <c r="A288" i="21" s="1"/>
  <c r="A289" i="21" s="1"/>
  <c r="A290" i="21" s="1"/>
  <c r="A291" i="21" s="1"/>
  <c r="A292" i="21" s="1"/>
  <c r="A293" i="21" s="1"/>
  <c r="A294" i="21" s="1"/>
  <c r="A295" i="21" s="1"/>
  <c r="A296" i="21" s="1"/>
  <c r="A297" i="21" s="1"/>
  <c r="A298" i="21" s="1"/>
  <c r="A299" i="21" s="1"/>
  <c r="A300" i="21" s="1"/>
  <c r="A301" i="21" s="1"/>
  <c r="A302" i="21" s="1"/>
  <c r="A303" i="21" s="1"/>
  <c r="A304" i="21" s="1"/>
  <c r="A305" i="21" s="1"/>
  <c r="A306" i="21" s="1"/>
  <c r="A307" i="21" s="1"/>
  <c r="A308" i="21" s="1"/>
  <c r="A309" i="21" s="1"/>
  <c r="A310" i="21" s="1"/>
  <c r="A311" i="21" s="1"/>
  <c r="A312" i="21" s="1"/>
  <c r="A313" i="21" s="1"/>
  <c r="A314" i="21" s="1"/>
  <c r="A315" i="21" s="1"/>
  <c r="A316" i="21" s="1"/>
  <c r="A317" i="21" s="1"/>
  <c r="A318" i="21" s="1"/>
  <c r="O8" i="21"/>
  <c r="O9" i="21" s="1"/>
  <c r="O10" i="21" s="1"/>
  <c r="O11" i="21" s="1"/>
  <c r="O12" i="21" s="1"/>
  <c r="O13" i="21" s="1"/>
  <c r="O14" i="21" s="1"/>
  <c r="O15" i="21" s="1"/>
  <c r="O16" i="21" s="1"/>
  <c r="O17" i="21" s="1"/>
  <c r="O18" i="21" s="1"/>
  <c r="O19" i="21" s="1"/>
  <c r="O20" i="21" s="1"/>
  <c r="O21" i="21" s="1"/>
  <c r="O22" i="21" s="1"/>
  <c r="O23" i="21" s="1"/>
  <c r="O24" i="21" s="1"/>
  <c r="O25" i="21" s="1"/>
  <c r="O26" i="21" s="1"/>
  <c r="O27" i="21" s="1"/>
  <c r="O28" i="21" s="1"/>
  <c r="O29" i="21" s="1"/>
  <c r="O30" i="21" s="1"/>
  <c r="O31" i="21" s="1"/>
  <c r="O32" i="21" s="1"/>
  <c r="O33" i="21" s="1"/>
  <c r="O34" i="21" s="1"/>
  <c r="O35" i="21" s="1"/>
  <c r="O36" i="21" s="1"/>
  <c r="O37" i="21" s="1"/>
  <c r="O38" i="21" s="1"/>
  <c r="O39" i="21" s="1"/>
  <c r="O40" i="21" s="1"/>
  <c r="O41" i="21" s="1"/>
  <c r="O42" i="21" s="1"/>
  <c r="O43" i="21" s="1"/>
  <c r="O44" i="21" s="1"/>
  <c r="O45" i="21" s="1"/>
  <c r="O46" i="21" s="1"/>
  <c r="O47" i="21" s="1"/>
  <c r="O48" i="21" s="1"/>
  <c r="O49" i="21" s="1"/>
  <c r="O50" i="21" s="1"/>
  <c r="O51" i="21" s="1"/>
  <c r="O52" i="21" s="1"/>
  <c r="O53" i="21" s="1"/>
  <c r="O54" i="21" s="1"/>
  <c r="O55" i="21" s="1"/>
  <c r="O56" i="21" s="1"/>
  <c r="O57" i="21" s="1"/>
  <c r="O58" i="21" s="1"/>
  <c r="O59" i="21" s="1"/>
  <c r="O60" i="21" s="1"/>
  <c r="O61" i="21" s="1"/>
  <c r="O62" i="21" s="1"/>
  <c r="O63" i="21" s="1"/>
  <c r="O64" i="21" s="1"/>
  <c r="O65" i="21" s="1"/>
  <c r="O66" i="21" s="1"/>
  <c r="O67" i="21" s="1"/>
  <c r="O68" i="21" s="1"/>
  <c r="O69" i="21" s="1"/>
  <c r="O70" i="21" s="1"/>
  <c r="O71" i="21" s="1"/>
  <c r="O72" i="21" s="1"/>
  <c r="O73" i="21" s="1"/>
  <c r="O74" i="21" s="1"/>
  <c r="O75" i="21" s="1"/>
  <c r="O76" i="21" s="1"/>
  <c r="O77" i="21" s="1"/>
  <c r="O78" i="21" s="1"/>
  <c r="O79" i="21" s="1"/>
  <c r="O80" i="21" s="1"/>
  <c r="O81" i="21" s="1"/>
  <c r="O82" i="21" s="1"/>
  <c r="O83" i="21" s="1"/>
  <c r="O84" i="21" s="1"/>
  <c r="O85" i="21" s="1"/>
  <c r="O86" i="21" s="1"/>
  <c r="O87" i="21" s="1"/>
  <c r="O88" i="21" s="1"/>
  <c r="O89" i="21" s="1"/>
  <c r="O90" i="21" s="1"/>
  <c r="O91" i="21" s="1"/>
  <c r="O92" i="21" s="1"/>
  <c r="O93" i="21" s="1"/>
  <c r="O94" i="21" s="1"/>
  <c r="O95" i="21" s="1"/>
  <c r="O96" i="21" s="1"/>
  <c r="O97" i="21" s="1"/>
  <c r="O98" i="21" s="1"/>
  <c r="O99" i="21" s="1"/>
  <c r="O100" i="21" s="1"/>
  <c r="O101" i="21" s="1"/>
  <c r="O102" i="21" s="1"/>
  <c r="O103" i="21" s="1"/>
  <c r="O104" i="21" s="1"/>
  <c r="O105" i="21" s="1"/>
  <c r="O106" i="21" s="1"/>
  <c r="O107" i="21" s="1"/>
  <c r="O108" i="21" s="1"/>
  <c r="O109" i="21" s="1"/>
  <c r="O110" i="21" s="1"/>
  <c r="O111" i="21" s="1"/>
  <c r="O112" i="21" s="1"/>
  <c r="O113" i="21" s="1"/>
  <c r="O114" i="21" s="1"/>
  <c r="O115" i="21" s="1"/>
  <c r="O116" i="21" s="1"/>
  <c r="O117" i="21" s="1"/>
  <c r="O118" i="21" s="1"/>
  <c r="O119" i="21" s="1"/>
  <c r="O120" i="21" s="1"/>
  <c r="O121" i="21" s="1"/>
  <c r="O122" i="21" s="1"/>
  <c r="O123" i="21" s="1"/>
  <c r="O124" i="21" s="1"/>
  <c r="O125" i="21" s="1"/>
  <c r="O126" i="21" s="1"/>
  <c r="O127" i="21" s="1"/>
  <c r="O128" i="21" s="1"/>
  <c r="O129" i="21" s="1"/>
  <c r="O130" i="21" s="1"/>
  <c r="O131" i="21" s="1"/>
  <c r="O132" i="21" s="1"/>
  <c r="O133" i="21" s="1"/>
  <c r="O134" i="21" s="1"/>
  <c r="O135" i="21" s="1"/>
  <c r="O136" i="21" s="1"/>
  <c r="O137" i="21" s="1"/>
  <c r="O138" i="21" s="1"/>
  <c r="O139" i="21" s="1"/>
  <c r="O140" i="21" s="1"/>
  <c r="O141" i="21" s="1"/>
  <c r="O142" i="21" s="1"/>
  <c r="O143" i="21" s="1"/>
  <c r="O144" i="21" s="1"/>
  <c r="O145" i="21" s="1"/>
  <c r="O146" i="21" s="1"/>
  <c r="O147" i="21" s="1"/>
  <c r="O148" i="21" s="1"/>
  <c r="O149" i="21" s="1"/>
  <c r="O150" i="21" s="1"/>
  <c r="O151" i="21" s="1"/>
  <c r="O152" i="21" s="1"/>
  <c r="O153" i="21" s="1"/>
  <c r="O154" i="21" s="1"/>
  <c r="O155" i="21" s="1"/>
  <c r="O156" i="21" s="1"/>
  <c r="O157" i="21" s="1"/>
  <c r="O158" i="21" s="1"/>
  <c r="O159" i="21" s="1"/>
  <c r="O160" i="21" s="1"/>
  <c r="O161" i="21" s="1"/>
  <c r="O162" i="21" s="1"/>
  <c r="O163" i="21" s="1"/>
  <c r="O164" i="21" s="1"/>
  <c r="O165" i="21" s="1"/>
  <c r="O166" i="21" s="1"/>
  <c r="O167" i="21" s="1"/>
  <c r="O168" i="21" s="1"/>
  <c r="O169" i="21" s="1"/>
  <c r="O170" i="21" s="1"/>
  <c r="O171" i="21" s="1"/>
  <c r="O172" i="21" s="1"/>
  <c r="O173" i="21" s="1"/>
  <c r="O174" i="21" s="1"/>
  <c r="O175" i="21" s="1"/>
  <c r="O176" i="21" s="1"/>
  <c r="O177" i="21" s="1"/>
  <c r="O178" i="21" s="1"/>
  <c r="O179" i="21" s="1"/>
  <c r="O180" i="21" s="1"/>
  <c r="O181" i="21" s="1"/>
  <c r="O182" i="21" s="1"/>
  <c r="O183" i="21" s="1"/>
  <c r="O184" i="21" s="1"/>
  <c r="O185" i="21" s="1"/>
  <c r="O186" i="21" s="1"/>
  <c r="O187" i="21" s="1"/>
  <c r="O188" i="21" s="1"/>
  <c r="O189" i="21" s="1"/>
  <c r="O190" i="21" s="1"/>
  <c r="O191" i="21" s="1"/>
  <c r="O192" i="21" s="1"/>
  <c r="O193" i="21" s="1"/>
  <c r="O194" i="21" s="1"/>
  <c r="O195" i="21" s="1"/>
  <c r="O196" i="21" s="1"/>
  <c r="O197" i="21" s="1"/>
  <c r="O198" i="21" s="1"/>
  <c r="O199" i="21" s="1"/>
  <c r="O200" i="21" s="1"/>
  <c r="O201" i="21" s="1"/>
  <c r="O202" i="21" s="1"/>
  <c r="O203" i="21" s="1"/>
  <c r="O204" i="21" s="1"/>
  <c r="O205" i="21" s="1"/>
  <c r="O206" i="21" s="1"/>
  <c r="O207" i="21" s="1"/>
  <c r="O208" i="21" s="1"/>
  <c r="O209" i="21" s="1"/>
  <c r="O210" i="21" s="1"/>
  <c r="O211" i="21" s="1"/>
  <c r="O212" i="21" s="1"/>
  <c r="O213" i="21" s="1"/>
  <c r="O214" i="21" s="1"/>
  <c r="O215" i="21" s="1"/>
  <c r="O216" i="21" s="1"/>
  <c r="O217" i="21" s="1"/>
  <c r="O218" i="21" s="1"/>
  <c r="O219" i="21" s="1"/>
  <c r="O220" i="21" s="1"/>
  <c r="O221" i="21" s="1"/>
  <c r="O222" i="21" s="1"/>
  <c r="O223" i="21" s="1"/>
  <c r="O224" i="21" s="1"/>
  <c r="O225" i="21" s="1"/>
  <c r="O226" i="21" s="1"/>
  <c r="O227" i="21" s="1"/>
  <c r="O228" i="21" s="1"/>
  <c r="O229" i="21" s="1"/>
  <c r="O230" i="21" s="1"/>
  <c r="O231" i="21" s="1"/>
  <c r="O232" i="21" s="1"/>
  <c r="O233" i="21" s="1"/>
  <c r="O234" i="21" s="1"/>
  <c r="O235" i="21" s="1"/>
  <c r="O236" i="21" s="1"/>
  <c r="O237" i="21" s="1"/>
  <c r="O238" i="21" s="1"/>
  <c r="O239" i="21" s="1"/>
  <c r="O240" i="21" s="1"/>
  <c r="O241" i="21" s="1"/>
  <c r="O242" i="21" s="1"/>
  <c r="O243" i="21" s="1"/>
  <c r="O244" i="21" s="1"/>
  <c r="O245" i="21" s="1"/>
  <c r="O246" i="21" s="1"/>
  <c r="O247" i="21" s="1"/>
  <c r="O248" i="21" s="1"/>
  <c r="O249" i="21" s="1"/>
  <c r="O250" i="21" s="1"/>
  <c r="O251" i="21" s="1"/>
  <c r="O252" i="21" s="1"/>
  <c r="O253" i="21" s="1"/>
  <c r="O254" i="21" s="1"/>
  <c r="O255" i="21" s="1"/>
  <c r="O256" i="21" s="1"/>
  <c r="O257" i="21" s="1"/>
  <c r="O258" i="21" s="1"/>
  <c r="O259" i="21" s="1"/>
  <c r="O260" i="21" s="1"/>
  <c r="O261" i="21" s="1"/>
  <c r="O262" i="21" s="1"/>
  <c r="O263" i="21" s="1"/>
  <c r="O264" i="21" s="1"/>
  <c r="O265" i="21" s="1"/>
  <c r="O266" i="21" s="1"/>
  <c r="O267" i="21" s="1"/>
  <c r="O268" i="21" s="1"/>
  <c r="O269" i="21" s="1"/>
  <c r="O270" i="21" s="1"/>
  <c r="O271" i="21" s="1"/>
  <c r="O272" i="21" s="1"/>
  <c r="O273" i="21" s="1"/>
  <c r="O274" i="21" s="1"/>
  <c r="O275" i="21" s="1"/>
  <c r="O276" i="21" s="1"/>
  <c r="O277" i="21" s="1"/>
  <c r="O278" i="21" s="1"/>
  <c r="O279" i="21" s="1"/>
  <c r="O280" i="21" s="1"/>
  <c r="O281" i="21" s="1"/>
  <c r="O282" i="21" s="1"/>
  <c r="O283" i="21" s="1"/>
  <c r="O284" i="21" s="1"/>
  <c r="O285" i="21" s="1"/>
  <c r="O286" i="21" s="1"/>
  <c r="O287" i="21" s="1"/>
  <c r="O288" i="21" s="1"/>
  <c r="O289" i="21" s="1"/>
  <c r="O290" i="21" s="1"/>
  <c r="O291" i="21" s="1"/>
  <c r="O292" i="21" s="1"/>
  <c r="O293" i="21" s="1"/>
  <c r="O294" i="21" s="1"/>
  <c r="O295" i="21" s="1"/>
  <c r="O296" i="21" s="1"/>
  <c r="O297" i="21" s="1"/>
  <c r="O298" i="21" s="1"/>
  <c r="O299" i="21" s="1"/>
  <c r="O300" i="21" s="1"/>
  <c r="O301" i="21" s="1"/>
  <c r="O302" i="21" s="1"/>
  <c r="O303" i="21" s="1"/>
  <c r="O304" i="21" s="1"/>
  <c r="O305" i="21" s="1"/>
  <c r="O306" i="21" s="1"/>
  <c r="O307" i="21" s="1"/>
  <c r="O308" i="21" s="1"/>
  <c r="O309" i="21" s="1"/>
  <c r="O310" i="21" s="1"/>
  <c r="O311" i="21" s="1"/>
  <c r="O312" i="21" s="1"/>
  <c r="O313" i="21" s="1"/>
  <c r="O314" i="21" s="1"/>
  <c r="O315" i="21" s="1"/>
  <c r="O316" i="21" s="1"/>
  <c r="O317" i="21" s="1"/>
  <c r="O66" i="20"/>
  <c r="M65" i="20"/>
  <c r="L65" i="20"/>
  <c r="K65" i="20"/>
  <c r="J65" i="20"/>
  <c r="I65" i="20"/>
  <c r="H65" i="20"/>
  <c r="G65" i="20"/>
  <c r="A9" i="20"/>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O8" i="20"/>
  <c r="O9" i="20" s="1"/>
  <c r="O10" i="20" s="1"/>
  <c r="O11" i="20" s="1"/>
  <c r="O12" i="20" s="1"/>
  <c r="O13" i="20" s="1"/>
  <c r="O14" i="20" s="1"/>
  <c r="O15" i="20" s="1"/>
  <c r="O16" i="20" s="1"/>
  <c r="O17" i="20" s="1"/>
  <c r="O18" i="20" s="1"/>
  <c r="O19" i="20" s="1"/>
  <c r="O20" i="20" s="1"/>
  <c r="O21" i="20" s="1"/>
  <c r="O22" i="20" s="1"/>
  <c r="O23" i="20" s="1"/>
  <c r="O24" i="20" s="1"/>
  <c r="O25" i="20" s="1"/>
  <c r="O26" i="20" s="1"/>
  <c r="O27" i="20" s="1"/>
  <c r="O28" i="20" s="1"/>
  <c r="O29" i="20" s="1"/>
  <c r="O30" i="20" s="1"/>
  <c r="O31" i="20" s="1"/>
  <c r="O32" i="20" s="1"/>
  <c r="O33" i="20" s="1"/>
  <c r="O34" i="20" s="1"/>
  <c r="O35" i="20" s="1"/>
  <c r="O36" i="20" s="1"/>
  <c r="O37" i="20" s="1"/>
  <c r="O38" i="20" s="1"/>
  <c r="O39" i="20" s="1"/>
  <c r="O40" i="20" s="1"/>
  <c r="O41" i="20" s="1"/>
  <c r="O42" i="20" s="1"/>
  <c r="O43" i="20" s="1"/>
  <c r="O44" i="20" s="1"/>
  <c r="O45" i="20" s="1"/>
  <c r="O46" i="20" s="1"/>
  <c r="O47" i="20" s="1"/>
  <c r="O48" i="20" s="1"/>
  <c r="O49" i="20" s="1"/>
  <c r="O50" i="20" s="1"/>
  <c r="O51" i="20" s="1"/>
  <c r="O52" i="20" s="1"/>
  <c r="O53" i="20" s="1"/>
  <c r="O54" i="20" s="1"/>
  <c r="O55" i="20" s="1"/>
  <c r="M403" i="19"/>
  <c r="L403" i="19"/>
  <c r="J403" i="19"/>
  <c r="I403" i="19"/>
  <c r="H403" i="19"/>
  <c r="G403" i="19"/>
  <c r="N402" i="19"/>
  <c r="M402" i="19"/>
  <c r="L402" i="19"/>
  <c r="K402" i="19"/>
  <c r="I402" i="19"/>
  <c r="H402" i="19"/>
  <c r="G402" i="19"/>
  <c r="A9" i="19"/>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J8" i="19"/>
  <c r="J402" i="19" s="1"/>
  <c r="M454" i="17"/>
  <c r="R452" i="17"/>
  <c r="Q452" i="17"/>
  <c r="G452" i="17"/>
  <c r="Q450" i="17"/>
  <c r="I450" i="17"/>
  <c r="I451" i="17" s="1"/>
  <c r="D450" i="17"/>
  <c r="M448" i="17"/>
  <c r="O444" i="17"/>
  <c r="M443" i="17"/>
  <c r="AC12" i="11" s="1"/>
  <c r="L443" i="17"/>
  <c r="Z12" i="11" s="1"/>
  <c r="K443" i="17"/>
  <c r="J443" i="17"/>
  <c r="I443" i="17"/>
  <c r="Q12" i="11" s="1"/>
  <c r="H443" i="17"/>
  <c r="G443" i="17"/>
  <c r="O448" i="17" s="1"/>
  <c r="O449" i="17" s="1"/>
  <c r="Z164" i="17"/>
  <c r="AF156" i="17"/>
  <c r="AA156" i="17"/>
  <c r="Z155" i="17"/>
  <c r="W155" i="17"/>
  <c r="AE135" i="17"/>
  <c r="AA135" i="17"/>
  <c r="Y155" i="17" s="1"/>
  <c r="AE127" i="17"/>
  <c r="AA127" i="17"/>
  <c r="AD117" i="17"/>
  <c r="AA117" i="17"/>
  <c r="AD115" i="17"/>
  <c r="AA115" i="17"/>
  <c r="AB110" i="17"/>
  <c r="AA110" i="17"/>
  <c r="AB104" i="17"/>
  <c r="AA104" i="17"/>
  <c r="AA87" i="17"/>
  <c r="AB68" i="17"/>
  <c r="AA68" i="17"/>
  <c r="AA49" i="17"/>
  <c r="AA39" i="17"/>
  <c r="AA37" i="17"/>
  <c r="AA35" i="17"/>
  <c r="A9" i="17"/>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O8" i="17"/>
  <c r="O9" i="17" s="1"/>
  <c r="O10" i="17" s="1"/>
  <c r="O11" i="17" s="1"/>
  <c r="O12" i="17" s="1"/>
  <c r="O13" i="17" s="1"/>
  <c r="O14" i="17" s="1"/>
  <c r="O15" i="17" s="1"/>
  <c r="O16" i="17" s="1"/>
  <c r="O17" i="17" s="1"/>
  <c r="O18" i="17" s="1"/>
  <c r="O19" i="17" s="1"/>
  <c r="O20" i="17" s="1"/>
  <c r="O21" i="17" s="1"/>
  <c r="O22" i="17" s="1"/>
  <c r="O23" i="17" s="1"/>
  <c r="O24" i="17" s="1"/>
  <c r="O25" i="17" s="1"/>
  <c r="O26" i="17" s="1"/>
  <c r="O27" i="17" s="1"/>
  <c r="O28" i="17" s="1"/>
  <c r="O29" i="17" s="1"/>
  <c r="O30" i="17" s="1"/>
  <c r="O31" i="17" s="1"/>
  <c r="O32" i="17" s="1"/>
  <c r="O33" i="17" s="1"/>
  <c r="O34" i="17" s="1"/>
  <c r="O35" i="17" s="1"/>
  <c r="O36" i="17" s="1"/>
  <c r="O37" i="17" s="1"/>
  <c r="O38" i="17" s="1"/>
  <c r="O39" i="17" s="1"/>
  <c r="O40" i="17" s="1"/>
  <c r="O41" i="17" s="1"/>
  <c r="O42" i="17" s="1"/>
  <c r="O43" i="17" s="1"/>
  <c r="O44" i="17" s="1"/>
  <c r="O45" i="17" s="1"/>
  <c r="O46" i="17" s="1"/>
  <c r="O47" i="17" s="1"/>
  <c r="O48" i="17" s="1"/>
  <c r="O49" i="17" s="1"/>
  <c r="O50" i="17" s="1"/>
  <c r="O51" i="17" s="1"/>
  <c r="O52" i="17" s="1"/>
  <c r="O53" i="17" s="1"/>
  <c r="O54" i="17" s="1"/>
  <c r="O55" i="17" s="1"/>
  <c r="O56" i="17" s="1"/>
  <c r="O57" i="17" s="1"/>
  <c r="O58" i="17" s="1"/>
  <c r="O59" i="17" s="1"/>
  <c r="O60" i="17" s="1"/>
  <c r="O61" i="17" s="1"/>
  <c r="O62" i="17" s="1"/>
  <c r="O63" i="17" s="1"/>
  <c r="O64" i="17" s="1"/>
  <c r="O65" i="17" s="1"/>
  <c r="O66" i="17" s="1"/>
  <c r="O67" i="17" s="1"/>
  <c r="O68" i="17" s="1"/>
  <c r="O69" i="17" s="1"/>
  <c r="O70" i="17" s="1"/>
  <c r="O71" i="17" s="1"/>
  <c r="O72" i="17" s="1"/>
  <c r="O73" i="17" s="1"/>
  <c r="O74" i="17" s="1"/>
  <c r="O75" i="17" s="1"/>
  <c r="O76" i="17" s="1"/>
  <c r="O77" i="17" s="1"/>
  <c r="O78" i="17" s="1"/>
  <c r="O79" i="17" s="1"/>
  <c r="O80" i="17" s="1"/>
  <c r="O81" i="17" s="1"/>
  <c r="O82" i="17" s="1"/>
  <c r="O83" i="17" s="1"/>
  <c r="O84" i="17" s="1"/>
  <c r="O85" i="17" s="1"/>
  <c r="O86" i="17" s="1"/>
  <c r="O87" i="17" s="1"/>
  <c r="O88" i="17" s="1"/>
  <c r="O89" i="17" s="1"/>
  <c r="O90" i="17" s="1"/>
  <c r="O91" i="17" s="1"/>
  <c r="O92" i="17" s="1"/>
  <c r="O93" i="17" s="1"/>
  <c r="O94" i="17" s="1"/>
  <c r="O95" i="17" s="1"/>
  <c r="O96" i="17" s="1"/>
  <c r="O97" i="17" s="1"/>
  <c r="O98" i="17" s="1"/>
  <c r="AG5" i="17"/>
  <c r="AG6" i="17" s="1"/>
  <c r="AG7" i="17" s="1"/>
  <c r="AG8" i="17" s="1"/>
  <c r="AG9" i="17" s="1"/>
  <c r="AG10" i="17" s="1"/>
  <c r="AG11" i="17" s="1"/>
  <c r="AG12" i="17" s="1"/>
  <c r="AG13" i="17" s="1"/>
  <c r="AG14" i="17" s="1"/>
  <c r="AG15" i="17" s="1"/>
  <c r="AG16" i="17" s="1"/>
  <c r="AG17" i="17" s="1"/>
  <c r="AG18" i="17" s="1"/>
  <c r="AG19" i="17" s="1"/>
  <c r="AG20" i="17" s="1"/>
  <c r="AG21" i="17" s="1"/>
  <c r="AG22" i="17" s="1"/>
  <c r="AG23" i="17" s="1"/>
  <c r="AG24" i="17" s="1"/>
  <c r="AG25" i="17" s="1"/>
  <c r="AG26" i="17" s="1"/>
  <c r="AG27" i="17" s="1"/>
  <c r="AG28" i="17" s="1"/>
  <c r="AG29" i="17" s="1"/>
  <c r="AG30" i="17" s="1"/>
  <c r="AG31" i="17" s="1"/>
  <c r="AG32" i="17" s="1"/>
  <c r="AG33" i="17" s="1"/>
  <c r="AG34" i="17" s="1"/>
  <c r="AG35" i="17" s="1"/>
  <c r="AG36" i="17" s="1"/>
  <c r="U5" i="17"/>
  <c r="U6" i="17" s="1"/>
  <c r="U7" i="17" s="1"/>
  <c r="U8" i="17" s="1"/>
  <c r="U9" i="17" s="1"/>
  <c r="U10" i="17" s="1"/>
  <c r="U11" i="17" s="1"/>
  <c r="U12" i="17" s="1"/>
  <c r="U13" i="17" s="1"/>
  <c r="U14" i="17" s="1"/>
  <c r="U15" i="17" s="1"/>
  <c r="U16" i="17" s="1"/>
  <c r="U17" i="17" s="1"/>
  <c r="U18" i="17" s="1"/>
  <c r="U19" i="17" s="1"/>
  <c r="U20" i="17" s="1"/>
  <c r="U21" i="17" s="1"/>
  <c r="U22" i="17" s="1"/>
  <c r="U23" i="17" s="1"/>
  <c r="U24" i="17" s="1"/>
  <c r="U25" i="17" s="1"/>
  <c r="U26" i="17" s="1"/>
  <c r="U27" i="17" s="1"/>
  <c r="U28" i="17" s="1"/>
  <c r="U29" i="17" s="1"/>
  <c r="U30" i="17" s="1"/>
  <c r="U31" i="17" s="1"/>
  <c r="U32" i="17" s="1"/>
  <c r="U33" i="17" s="1"/>
  <c r="U34" i="17" s="1"/>
  <c r="U35" i="17" s="1"/>
  <c r="U36" i="17" s="1"/>
  <c r="U37" i="17" s="1"/>
  <c r="U38" i="17" s="1"/>
  <c r="U39" i="17" s="1"/>
  <c r="U40" i="17" s="1"/>
  <c r="U41" i="17" s="1"/>
  <c r="U42" i="17" s="1"/>
  <c r="U43" i="17" s="1"/>
  <c r="U44" i="17" s="1"/>
  <c r="U45" i="17" s="1"/>
  <c r="U46" i="17" s="1"/>
  <c r="U47" i="17" s="1"/>
  <c r="U48" i="17" s="1"/>
  <c r="U49" i="17" s="1"/>
  <c r="U50" i="17" s="1"/>
  <c r="U51" i="17" s="1"/>
  <c r="U52" i="17" s="1"/>
  <c r="U53" i="17" s="1"/>
  <c r="U54" i="17" s="1"/>
  <c r="U55" i="17" s="1"/>
  <c r="U56" i="17" s="1"/>
  <c r="U57" i="17" s="1"/>
  <c r="U58" i="17" s="1"/>
  <c r="U59" i="17" s="1"/>
  <c r="U60" i="17" s="1"/>
  <c r="U61" i="17" s="1"/>
  <c r="U62" i="17" s="1"/>
  <c r="U63" i="17" s="1"/>
  <c r="U64" i="17" s="1"/>
  <c r="U65" i="17" s="1"/>
  <c r="U66" i="17" s="1"/>
  <c r="U67" i="17" s="1"/>
  <c r="U68" i="17" s="1"/>
  <c r="U69" i="17" s="1"/>
  <c r="U70" i="17" s="1"/>
  <c r="U71" i="17" s="1"/>
  <c r="U72" i="17" s="1"/>
  <c r="U73" i="17" s="1"/>
  <c r="U74" i="17" s="1"/>
  <c r="U75" i="17" s="1"/>
  <c r="U76" i="17" s="1"/>
  <c r="U77" i="17" s="1"/>
  <c r="U78" i="17" s="1"/>
  <c r="U79" i="17" s="1"/>
  <c r="U80" i="17" s="1"/>
  <c r="U81" i="17" s="1"/>
  <c r="U82" i="17" s="1"/>
  <c r="U83" i="17" s="1"/>
  <c r="U84" i="17" s="1"/>
  <c r="U85" i="17" s="1"/>
  <c r="U86" i="17" s="1"/>
  <c r="U87" i="17" s="1"/>
  <c r="U88" i="17" s="1"/>
  <c r="U89" i="17" s="1"/>
  <c r="U90" i="17" s="1"/>
  <c r="U91" i="17" s="1"/>
  <c r="U92" i="17" s="1"/>
  <c r="U93" i="17" s="1"/>
  <c r="U94" i="17" s="1"/>
  <c r="U95" i="17" s="1"/>
  <c r="U96" i="17" s="1"/>
  <c r="U97" i="17" s="1"/>
  <c r="U98" i="17" s="1"/>
  <c r="U99" i="17" s="1"/>
  <c r="U100" i="17" s="1"/>
  <c r="U101" i="17" s="1"/>
  <c r="U102" i="17" s="1"/>
  <c r="U103" i="17" s="1"/>
  <c r="U104" i="17" s="1"/>
  <c r="U105" i="17" s="1"/>
  <c r="U106" i="17" s="1"/>
  <c r="U107" i="17" s="1"/>
  <c r="U108" i="17" s="1"/>
  <c r="U109" i="17" s="1"/>
  <c r="U110" i="17" s="1"/>
  <c r="U111" i="17" s="1"/>
  <c r="U112" i="17" s="1"/>
  <c r="U113" i="17" s="1"/>
  <c r="U114" i="17" s="1"/>
  <c r="U115" i="17" s="1"/>
  <c r="U116" i="17" s="1"/>
  <c r="U117" i="17" s="1"/>
  <c r="U118" i="17" s="1"/>
  <c r="U119" i="17" s="1"/>
  <c r="U120" i="17" s="1"/>
  <c r="U121" i="17" s="1"/>
  <c r="U122" i="17" s="1"/>
  <c r="U123" i="17" s="1"/>
  <c r="U124" i="17" s="1"/>
  <c r="U125" i="17" s="1"/>
  <c r="U126" i="17" s="1"/>
  <c r="U127" i="17" s="1"/>
  <c r="U128" i="17" s="1"/>
  <c r="U129" i="17" s="1"/>
  <c r="U130" i="17" s="1"/>
  <c r="U131" i="17" s="1"/>
  <c r="U132" i="17" s="1"/>
  <c r="U133" i="17" s="1"/>
  <c r="U134" i="17" s="1"/>
  <c r="U135" i="17" s="1"/>
  <c r="U136" i="17" s="1"/>
  <c r="U137" i="17" s="1"/>
  <c r="U138" i="17" s="1"/>
  <c r="U139" i="17" s="1"/>
  <c r="U140" i="17" s="1"/>
  <c r="U141" i="17" s="1"/>
  <c r="U142" i="17" s="1"/>
  <c r="U143" i="17" s="1"/>
  <c r="U144" i="17" s="1"/>
  <c r="U145" i="17" s="1"/>
  <c r="U146" i="17" s="1"/>
  <c r="U147" i="17" s="1"/>
  <c r="U148" i="17" s="1"/>
  <c r="U149" i="17" s="1"/>
  <c r="U150" i="17" s="1"/>
  <c r="U151" i="17" s="1"/>
  <c r="U152" i="17" s="1"/>
  <c r="U153" i="17" s="1"/>
  <c r="O445" i="14"/>
  <c r="L444" i="14"/>
  <c r="K444" i="14"/>
  <c r="W11" i="11" s="1"/>
  <c r="J444" i="14"/>
  <c r="I444" i="14"/>
  <c r="H444" i="14"/>
  <c r="N11" i="11" s="1"/>
  <c r="G444" i="14"/>
  <c r="J11" i="11" s="1"/>
  <c r="A10" i="14"/>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O9" i="14"/>
  <c r="O10" i="14" s="1"/>
  <c r="O11" i="14" s="1"/>
  <c r="O12" i="14" s="1"/>
  <c r="O13" i="14" s="1"/>
  <c r="O14" i="14" s="1"/>
  <c r="O15" i="14" s="1"/>
  <c r="O16" i="14" s="1"/>
  <c r="O17" i="14" s="1"/>
  <c r="O18" i="14" s="1"/>
  <c r="O19" i="14" s="1"/>
  <c r="O20" i="14" s="1"/>
  <c r="O21" i="14" s="1"/>
  <c r="O22" i="14" s="1"/>
  <c r="O23" i="14" s="1"/>
  <c r="O24" i="14" s="1"/>
  <c r="O25" i="14" s="1"/>
  <c r="O26" i="14" s="1"/>
  <c r="O27" i="14" s="1"/>
  <c r="O28" i="14" s="1"/>
  <c r="O29" i="14" s="1"/>
  <c r="O30" i="14" s="1"/>
  <c r="O31" i="14" s="1"/>
  <c r="O32" i="14" s="1"/>
  <c r="O33" i="14" s="1"/>
  <c r="O34" i="14" s="1"/>
  <c r="O35" i="14" s="1"/>
  <c r="O36" i="14" s="1"/>
  <c r="O37" i="14" s="1"/>
  <c r="O38" i="14" s="1"/>
  <c r="O39" i="14" s="1"/>
  <c r="O40" i="14" s="1"/>
  <c r="O41" i="14" s="1"/>
  <c r="O42" i="14" s="1"/>
  <c r="O43" i="14" s="1"/>
  <c r="O44" i="14" s="1"/>
  <c r="O45" i="14" s="1"/>
  <c r="O46" i="14" s="1"/>
  <c r="O47" i="14" s="1"/>
  <c r="O48" i="14" s="1"/>
  <c r="O49" i="14" s="1"/>
  <c r="O50" i="14" s="1"/>
  <c r="O51" i="14" s="1"/>
  <c r="O52" i="14" s="1"/>
  <c r="O53" i="14" s="1"/>
  <c r="O54" i="14" s="1"/>
  <c r="O55" i="14" s="1"/>
  <c r="O56" i="14" s="1"/>
  <c r="O57" i="14" s="1"/>
  <c r="O58" i="14" s="1"/>
  <c r="O59" i="14" s="1"/>
  <c r="O60" i="14" s="1"/>
  <c r="O61" i="14" s="1"/>
  <c r="O62" i="14" s="1"/>
  <c r="O63" i="14" s="1"/>
  <c r="O64" i="14" s="1"/>
  <c r="O65" i="14" s="1"/>
  <c r="O66" i="14" s="1"/>
  <c r="O67" i="14" s="1"/>
  <c r="O68" i="14" s="1"/>
  <c r="O69" i="14" s="1"/>
  <c r="O70" i="14" s="1"/>
  <c r="O71" i="14" s="1"/>
  <c r="O72" i="14" s="1"/>
  <c r="O73" i="14" s="1"/>
  <c r="O74" i="14" s="1"/>
  <c r="O75" i="14" s="1"/>
  <c r="O76" i="14" s="1"/>
  <c r="O77" i="14" s="1"/>
  <c r="O78" i="14" s="1"/>
  <c r="O79" i="14" s="1"/>
  <c r="O80" i="14" s="1"/>
  <c r="O81" i="14" s="1"/>
  <c r="O82" i="14" s="1"/>
  <c r="O83" i="14" s="1"/>
  <c r="O84" i="14" s="1"/>
  <c r="O85" i="14" s="1"/>
  <c r="O86" i="14" s="1"/>
  <c r="O87" i="14" s="1"/>
  <c r="O88" i="14" s="1"/>
  <c r="O89" i="14" s="1"/>
  <c r="O90" i="14" s="1"/>
  <c r="O91" i="14" s="1"/>
  <c r="O92" i="14" s="1"/>
  <c r="O93" i="14" s="1"/>
  <c r="O94" i="14" s="1"/>
  <c r="O95" i="14" s="1"/>
  <c r="O96" i="14" s="1"/>
  <c r="O97" i="14" s="1"/>
  <c r="O98" i="14" s="1"/>
  <c r="O99" i="14" s="1"/>
  <c r="O100" i="14" s="1"/>
  <c r="O101" i="14" s="1"/>
  <c r="O102" i="14" s="1"/>
  <c r="O103" i="14" s="1"/>
  <c r="O104" i="14" s="1"/>
  <c r="O105" i="14" s="1"/>
  <c r="O106" i="14" s="1"/>
  <c r="O107" i="14" s="1"/>
  <c r="O108" i="14" s="1"/>
  <c r="O109" i="14" s="1"/>
  <c r="O110" i="14" s="1"/>
  <c r="O111" i="14" s="1"/>
  <c r="O112" i="14" s="1"/>
  <c r="O113" i="14" s="1"/>
  <c r="O114" i="14" s="1"/>
  <c r="O115" i="14" s="1"/>
  <c r="O116" i="14" s="1"/>
  <c r="O117" i="14" s="1"/>
  <c r="O118" i="14" s="1"/>
  <c r="O119" i="14" s="1"/>
  <c r="O120" i="14" s="1"/>
  <c r="O121" i="14" s="1"/>
  <c r="O122" i="14" s="1"/>
  <c r="O123" i="14" s="1"/>
  <c r="O124" i="14" s="1"/>
  <c r="O125" i="14" s="1"/>
  <c r="O126" i="14" s="1"/>
  <c r="O127" i="14" s="1"/>
  <c r="O128" i="14" s="1"/>
  <c r="O129" i="14" s="1"/>
  <c r="O130" i="14" s="1"/>
  <c r="O131" i="14" s="1"/>
  <c r="O132" i="14" s="1"/>
  <c r="O133" i="14" s="1"/>
  <c r="O134" i="14" s="1"/>
  <c r="O135" i="14" s="1"/>
  <c r="O136" i="14" s="1"/>
  <c r="O137" i="14" s="1"/>
  <c r="O138" i="14" s="1"/>
  <c r="O139" i="14" s="1"/>
  <c r="O140" i="14" s="1"/>
  <c r="O141" i="14" s="1"/>
  <c r="O142" i="14" s="1"/>
  <c r="O143" i="14" s="1"/>
  <c r="O144" i="14" s="1"/>
  <c r="O145" i="14" s="1"/>
  <c r="O146" i="14" s="1"/>
  <c r="O147" i="14" s="1"/>
  <c r="O148" i="14" s="1"/>
  <c r="O149" i="14" s="1"/>
  <c r="O150" i="14" s="1"/>
  <c r="O151" i="14" s="1"/>
  <c r="O152" i="14" s="1"/>
  <c r="O153" i="14" s="1"/>
  <c r="O154" i="14" s="1"/>
  <c r="O155" i="14" s="1"/>
  <c r="O156" i="14" s="1"/>
  <c r="O157" i="14" s="1"/>
  <c r="O158" i="14" s="1"/>
  <c r="O159" i="14" s="1"/>
  <c r="O160" i="14" s="1"/>
  <c r="O161" i="14" s="1"/>
  <c r="O162" i="14" s="1"/>
  <c r="O163" i="14" s="1"/>
  <c r="O164" i="14" s="1"/>
  <c r="O165" i="14" s="1"/>
  <c r="O166" i="14" s="1"/>
  <c r="O167" i="14" s="1"/>
  <c r="O168" i="14" s="1"/>
  <c r="O169" i="14" s="1"/>
  <c r="O170" i="14" s="1"/>
  <c r="O171" i="14" s="1"/>
  <c r="O172" i="14" s="1"/>
  <c r="O173" i="14" s="1"/>
  <c r="O174" i="14" s="1"/>
  <c r="O175" i="14" s="1"/>
  <c r="O176" i="14" s="1"/>
  <c r="O177" i="14" s="1"/>
  <c r="O178" i="14" s="1"/>
  <c r="O179" i="14" s="1"/>
  <c r="O180" i="14" s="1"/>
  <c r="O181" i="14" s="1"/>
  <c r="O182" i="14" s="1"/>
  <c r="O183" i="14" s="1"/>
  <c r="O184" i="14" s="1"/>
  <c r="O185" i="14" s="1"/>
  <c r="O186" i="14" s="1"/>
  <c r="O187" i="14" s="1"/>
  <c r="O188" i="14" s="1"/>
  <c r="O189" i="14" s="1"/>
  <c r="O190" i="14" s="1"/>
  <c r="O191" i="14" s="1"/>
  <c r="O192" i="14" s="1"/>
  <c r="O193" i="14" s="1"/>
  <c r="Q446" i="13"/>
  <c r="P445" i="13"/>
  <c r="O445" i="13"/>
  <c r="AF10" i="11" s="1"/>
  <c r="N445" i="13"/>
  <c r="L445" i="13"/>
  <c r="T10" i="11" s="1"/>
  <c r="K445" i="13"/>
  <c r="J445" i="13"/>
  <c r="I445" i="13"/>
  <c r="J10" i="11" s="1"/>
  <c r="M164" i="13"/>
  <c r="M445" i="13" s="1"/>
  <c r="Z10" i="11" s="1"/>
  <c r="C10" i="13"/>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C102" i="13" s="1"/>
  <c r="C103" i="13" s="1"/>
  <c r="C104" i="13" s="1"/>
  <c r="C105" i="13" s="1"/>
  <c r="C106" i="13" s="1"/>
  <c r="C107" i="13" s="1"/>
  <c r="C108" i="13" s="1"/>
  <c r="C109" i="13" s="1"/>
  <c r="C110" i="13" s="1"/>
  <c r="C111" i="13" s="1"/>
  <c r="C112" i="13" s="1"/>
  <c r="C113" i="13" s="1"/>
  <c r="C114" i="13" s="1"/>
  <c r="C115" i="13" s="1"/>
  <c r="C116" i="13" s="1"/>
  <c r="C117" i="13" s="1"/>
  <c r="C118" i="13" s="1"/>
  <c r="C119" i="13" s="1"/>
  <c r="C120" i="13" s="1"/>
  <c r="C121" i="13" s="1"/>
  <c r="C122" i="13" s="1"/>
  <c r="C123" i="13" s="1"/>
  <c r="C124" i="13" s="1"/>
  <c r="C125" i="13" s="1"/>
  <c r="C126" i="13" s="1"/>
  <c r="C127" i="13" s="1"/>
  <c r="C128" i="13" s="1"/>
  <c r="C129" i="13" s="1"/>
  <c r="C130" i="13" s="1"/>
  <c r="C131" i="13" s="1"/>
  <c r="C132" i="13" s="1"/>
  <c r="C133" i="13" s="1"/>
  <c r="C134" i="13" s="1"/>
  <c r="C135" i="13" s="1"/>
  <c r="C136" i="13" s="1"/>
  <c r="C137" i="13" s="1"/>
  <c r="C138" i="13" s="1"/>
  <c r="C139" i="13" s="1"/>
  <c r="C140" i="13" s="1"/>
  <c r="C141" i="13" s="1"/>
  <c r="C142" i="13" s="1"/>
  <c r="C143" i="13" s="1"/>
  <c r="C144" i="13" s="1"/>
  <c r="C145" i="13" s="1"/>
  <c r="C146" i="13" s="1"/>
  <c r="C147" i="13" s="1"/>
  <c r="C148" i="13" s="1"/>
  <c r="C149" i="13" s="1"/>
  <c r="C150" i="13" s="1"/>
  <c r="C151" i="13" s="1"/>
  <c r="C152" i="13" s="1"/>
  <c r="C153" i="13" s="1"/>
  <c r="C154" i="13" s="1"/>
  <c r="C155" i="13" s="1"/>
  <c r="C156" i="13" s="1"/>
  <c r="C157" i="13" s="1"/>
  <c r="C158" i="13" s="1"/>
  <c r="C159" i="13" s="1"/>
  <c r="C160" i="13" s="1"/>
  <c r="C161" i="13" s="1"/>
  <c r="C162" i="13" s="1"/>
  <c r="C163" i="13" s="1"/>
  <c r="C164" i="13" s="1"/>
  <c r="C165" i="13" s="1"/>
  <c r="C166" i="13" s="1"/>
  <c r="C167" i="13" s="1"/>
  <c r="C168" i="13" s="1"/>
  <c r="C169" i="13" s="1"/>
  <c r="C170" i="13" s="1"/>
  <c r="C171" i="13" s="1"/>
  <c r="C172" i="13" s="1"/>
  <c r="C173" i="13" s="1"/>
  <c r="C174" i="13" s="1"/>
  <c r="C175" i="13" s="1"/>
  <c r="C176" i="13" s="1"/>
  <c r="C177" i="13" s="1"/>
  <c r="C178" i="13" s="1"/>
  <c r="C179" i="13" s="1"/>
  <c r="C180" i="13" s="1"/>
  <c r="C181" i="13" s="1"/>
  <c r="C182" i="13" s="1"/>
  <c r="C183" i="13" s="1"/>
  <c r="C184" i="13" s="1"/>
  <c r="C185" i="13" s="1"/>
  <c r="Q9" i="13"/>
  <c r="Q10" i="13" s="1"/>
  <c r="Q11" i="13" s="1"/>
  <c r="Q12" i="13" s="1"/>
  <c r="Q13" i="13" s="1"/>
  <c r="Q14" i="13" s="1"/>
  <c r="Q15" i="13" s="1"/>
  <c r="Q16" i="13" s="1"/>
  <c r="Q17" i="13" s="1"/>
  <c r="Q18" i="13" s="1"/>
  <c r="Q19" i="13" s="1"/>
  <c r="Q20" i="13" s="1"/>
  <c r="Q21" i="13" s="1"/>
  <c r="Q22" i="13" s="1"/>
  <c r="Q23" i="13" s="1"/>
  <c r="Q24" i="13" s="1"/>
  <c r="Q25" i="13" s="1"/>
  <c r="Q26" i="13" s="1"/>
  <c r="Q27" i="13" s="1"/>
  <c r="Q28" i="13" s="1"/>
  <c r="Q29" i="13" s="1"/>
  <c r="Q30" i="13" s="1"/>
  <c r="Q31" i="13" s="1"/>
  <c r="Q32" i="13" s="1"/>
  <c r="Q33" i="13" s="1"/>
  <c r="Q34" i="13" s="1"/>
  <c r="Q35" i="13" s="1"/>
  <c r="Q36" i="13" s="1"/>
  <c r="Q37" i="13" s="1"/>
  <c r="Q38" i="13" s="1"/>
  <c r="Q39" i="13" s="1"/>
  <c r="Q40" i="13" s="1"/>
  <c r="Q41" i="13" s="1"/>
  <c r="Q42" i="13" s="1"/>
  <c r="Q43" i="13" s="1"/>
  <c r="Q44" i="13" s="1"/>
  <c r="Q45" i="13" s="1"/>
  <c r="Q46" i="13" s="1"/>
  <c r="Q47" i="13" s="1"/>
  <c r="Q48" i="13" s="1"/>
  <c r="Q49" i="13" s="1"/>
  <c r="Q50" i="13" s="1"/>
  <c r="Q51" i="13" s="1"/>
  <c r="Q52" i="13" s="1"/>
  <c r="Q53" i="13" s="1"/>
  <c r="Q54" i="13" s="1"/>
  <c r="Q55" i="13" s="1"/>
  <c r="Q56" i="13" s="1"/>
  <c r="Q57" i="13" s="1"/>
  <c r="Q58" i="13" s="1"/>
  <c r="Q59" i="13" s="1"/>
  <c r="Q60" i="13" s="1"/>
  <c r="Q61" i="13" s="1"/>
  <c r="Q62" i="13" s="1"/>
  <c r="Q63" i="13" s="1"/>
  <c r="Q64" i="13" s="1"/>
  <c r="Q65" i="13" s="1"/>
  <c r="Q66" i="13" s="1"/>
  <c r="Q67" i="13" s="1"/>
  <c r="Q68" i="13" s="1"/>
  <c r="Q69" i="13" s="1"/>
  <c r="Q70" i="13" s="1"/>
  <c r="Q71" i="13" s="1"/>
  <c r="Q72" i="13" s="1"/>
  <c r="Q73" i="13" s="1"/>
  <c r="Q74" i="13" s="1"/>
  <c r="Q75" i="13" s="1"/>
  <c r="Q76" i="13" s="1"/>
  <c r="Q77" i="13" s="1"/>
  <c r="Q78" i="13" s="1"/>
  <c r="Q79" i="13" s="1"/>
  <c r="Q80" i="13" s="1"/>
  <c r="Q81" i="13" s="1"/>
  <c r="Q82" i="13" s="1"/>
  <c r="Q83" i="13" s="1"/>
  <c r="Q84" i="13" s="1"/>
  <c r="Q85" i="13" s="1"/>
  <c r="Q86" i="13" s="1"/>
  <c r="Q87" i="13" s="1"/>
  <c r="Q88" i="13" s="1"/>
  <c r="Q89" i="13" s="1"/>
  <c r="Q90" i="13" s="1"/>
  <c r="Q91" i="13" s="1"/>
  <c r="Q92" i="13" s="1"/>
  <c r="Q93" i="13" s="1"/>
  <c r="Q94" i="13" s="1"/>
  <c r="Q95" i="13" s="1"/>
  <c r="Q96" i="13" s="1"/>
  <c r="Q97" i="13" s="1"/>
  <c r="Q98" i="13" s="1"/>
  <c r="Q99" i="13" s="1"/>
  <c r="Q100" i="13" s="1"/>
  <c r="Q101" i="13" s="1"/>
  <c r="Q102" i="13" s="1"/>
  <c r="Q103" i="13" s="1"/>
  <c r="Q104" i="13" s="1"/>
  <c r="Q105" i="13" s="1"/>
  <c r="Q106" i="13" s="1"/>
  <c r="Q107" i="13" s="1"/>
  <c r="Q108" i="13" s="1"/>
  <c r="Q109" i="13" s="1"/>
  <c r="Q110" i="13" s="1"/>
  <c r="Q111" i="13" s="1"/>
  <c r="Q112" i="13" s="1"/>
  <c r="Q113" i="13" s="1"/>
  <c r="Q114" i="13" s="1"/>
  <c r="Q115" i="13" s="1"/>
  <c r="Q116" i="13" s="1"/>
  <c r="Q117" i="13" s="1"/>
  <c r="Q118" i="13" s="1"/>
  <c r="Q119" i="13" s="1"/>
  <c r="Q120" i="13" s="1"/>
  <c r="Q121" i="13" s="1"/>
  <c r="Q122" i="13" s="1"/>
  <c r="Q123" i="13" s="1"/>
  <c r="Q124" i="13" s="1"/>
  <c r="Q125" i="13" s="1"/>
  <c r="Q126" i="13" s="1"/>
  <c r="Q127" i="13" s="1"/>
  <c r="Q128" i="13" s="1"/>
  <c r="Q129" i="13" s="1"/>
  <c r="Q130" i="13" s="1"/>
  <c r="Q131" i="13" s="1"/>
  <c r="Q132" i="13" s="1"/>
  <c r="Q133" i="13" s="1"/>
  <c r="Q134" i="13" s="1"/>
  <c r="Q135" i="13" s="1"/>
  <c r="Q136" i="13" s="1"/>
  <c r="Q137" i="13" s="1"/>
  <c r="Q138" i="13" s="1"/>
  <c r="Q139" i="13" s="1"/>
  <c r="Q140" i="13" s="1"/>
  <c r="Q141" i="13" s="1"/>
  <c r="Q142" i="13" s="1"/>
  <c r="Q143" i="13" s="1"/>
  <c r="Q144" i="13" s="1"/>
  <c r="Q145" i="13" s="1"/>
  <c r="Q146" i="13" s="1"/>
  <c r="Q147" i="13" s="1"/>
  <c r="Q148" i="13" s="1"/>
  <c r="Q149" i="13" s="1"/>
  <c r="Q150" i="13" s="1"/>
  <c r="Q151" i="13" s="1"/>
  <c r="Q152" i="13" s="1"/>
  <c r="Q153" i="13" s="1"/>
  <c r="Q154" i="13" s="1"/>
  <c r="Q155" i="13" s="1"/>
  <c r="Q156" i="13" s="1"/>
  <c r="Q157" i="13" s="1"/>
  <c r="Q158" i="13" s="1"/>
  <c r="Q159" i="13" s="1"/>
  <c r="Q160" i="13" s="1"/>
  <c r="Q161" i="13" s="1"/>
  <c r="Q162" i="13" s="1"/>
  <c r="Q163" i="13" s="1"/>
  <c r="Q164" i="13" s="1"/>
  <c r="Q165" i="13" s="1"/>
  <c r="Q166" i="13" s="1"/>
  <c r="Q167" i="13" s="1"/>
  <c r="Q168" i="13" s="1"/>
  <c r="Q169" i="13" s="1"/>
  <c r="Q170" i="13" s="1"/>
  <c r="Q171" i="13" s="1"/>
  <c r="Q172" i="13" s="1"/>
  <c r="Q173" i="13" s="1"/>
  <c r="Q174" i="13" s="1"/>
  <c r="Q175" i="13" s="1"/>
  <c r="Q176" i="13" s="1"/>
  <c r="Q177" i="13" s="1"/>
  <c r="Q178" i="13" s="1"/>
  <c r="Q179" i="13" s="1"/>
  <c r="Q180" i="13" s="1"/>
  <c r="Q181" i="13" s="1"/>
  <c r="Q182" i="13" s="1"/>
  <c r="Q183" i="13" s="1"/>
  <c r="Q184" i="13" s="1"/>
  <c r="Q185" i="13" s="1"/>
  <c r="Q445" i="10"/>
  <c r="P444" i="10"/>
  <c r="O444" i="10"/>
  <c r="N444" i="10"/>
  <c r="M444" i="10"/>
  <c r="L444" i="10"/>
  <c r="K444" i="10"/>
  <c r="K1039" i="15" s="1"/>
  <c r="Q9" i="11" s="1"/>
  <c r="J444" i="10"/>
  <c r="J1039" i="15" s="1"/>
  <c r="I444" i="10"/>
  <c r="U156" i="10"/>
  <c r="C24" i="10"/>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C66" i="10" s="1"/>
  <c r="C67" i="10" s="1"/>
  <c r="C68" i="10" s="1"/>
  <c r="C69" i="10" s="1"/>
  <c r="C70" i="10" s="1"/>
  <c r="C71" i="10" s="1"/>
  <c r="C72" i="10" s="1"/>
  <c r="C73" i="10" s="1"/>
  <c r="C74" i="10" s="1"/>
  <c r="C75" i="10" s="1"/>
  <c r="C76" i="10" s="1"/>
  <c r="C77" i="10" s="1"/>
  <c r="C78" i="10" s="1"/>
  <c r="C79" i="10" s="1"/>
  <c r="C80" i="10" s="1"/>
  <c r="C81" i="10" s="1"/>
  <c r="C82" i="10" s="1"/>
  <c r="C83" i="10" s="1"/>
  <c r="C84" i="10" s="1"/>
  <c r="C85" i="10" s="1"/>
  <c r="C86" i="10" s="1"/>
  <c r="C87" i="10" s="1"/>
  <c r="C88" i="10" s="1"/>
  <c r="C89" i="10" s="1"/>
  <c r="C90" i="10" s="1"/>
  <c r="C91" i="10" s="1"/>
  <c r="C92" i="10" s="1"/>
  <c r="C93" i="10" s="1"/>
  <c r="C94" i="10" s="1"/>
  <c r="C95" i="10" s="1"/>
  <c r="C96" i="10" s="1"/>
  <c r="C97" i="10" s="1"/>
  <c r="C98" i="10" s="1"/>
  <c r="C99" i="10" s="1"/>
  <c r="C100" i="10" s="1"/>
  <c r="C101" i="10" s="1"/>
  <c r="C102" i="10" s="1"/>
  <c r="C103" i="10" s="1"/>
  <c r="C104" i="10" s="1"/>
  <c r="C105" i="10" s="1"/>
  <c r="C106" i="10" s="1"/>
  <c r="C107" i="10" s="1"/>
  <c r="C108" i="10" s="1"/>
  <c r="C109" i="10" s="1"/>
  <c r="C110" i="10" s="1"/>
  <c r="C111" i="10" s="1"/>
  <c r="C112" i="10" s="1"/>
  <c r="C113" i="10" s="1"/>
  <c r="C114" i="10" s="1"/>
  <c r="C115" i="10" s="1"/>
  <c r="C116" i="10" s="1"/>
  <c r="C117" i="10" s="1"/>
  <c r="C118" i="10" s="1"/>
  <c r="C119" i="10" s="1"/>
  <c r="C120" i="10" s="1"/>
  <c r="C121" i="10" s="1"/>
  <c r="C122" i="10" s="1"/>
  <c r="C123" i="10" s="1"/>
  <c r="C124" i="10" s="1"/>
  <c r="C125" i="10" s="1"/>
  <c r="C126" i="10" s="1"/>
  <c r="C127" i="10" s="1"/>
  <c r="C128" i="10" s="1"/>
  <c r="C129" i="10" s="1"/>
  <c r="C130" i="10" s="1"/>
  <c r="C131" i="10" s="1"/>
  <c r="C132" i="10" s="1"/>
  <c r="C133" i="10" s="1"/>
  <c r="C134" i="10" s="1"/>
  <c r="C135" i="10" s="1"/>
  <c r="C136" i="10" s="1"/>
  <c r="C137" i="10" s="1"/>
  <c r="C138" i="10" s="1"/>
  <c r="C139" i="10" s="1"/>
  <c r="C140" i="10" s="1"/>
  <c r="C141" i="10" s="1"/>
  <c r="C142" i="10" s="1"/>
  <c r="C143" i="10" s="1"/>
  <c r="C144" i="10" s="1"/>
  <c r="C145" i="10" s="1"/>
  <c r="C146" i="10" s="1"/>
  <c r="C147" i="10" s="1"/>
  <c r="C148" i="10" s="1"/>
  <c r="C149" i="10" s="1"/>
  <c r="C150" i="10" s="1"/>
  <c r="C151" i="10" s="1"/>
  <c r="C152" i="10" s="1"/>
  <c r="C153" i="10" s="1"/>
  <c r="C154" i="10" s="1"/>
  <c r="Q9" i="10"/>
  <c r="Q10" i="10" s="1"/>
  <c r="Q11" i="10" s="1"/>
  <c r="Q12" i="10" s="1"/>
  <c r="Q13" i="10" s="1"/>
  <c r="Q14" i="10" s="1"/>
  <c r="Q15" i="10" s="1"/>
  <c r="Q16" i="10" s="1"/>
  <c r="Q17" i="10" s="1"/>
  <c r="Q18" i="10" s="1"/>
  <c r="Q19" i="10" s="1"/>
  <c r="Q20" i="10" s="1"/>
  <c r="Q21" i="10" s="1"/>
  <c r="Q22" i="10" s="1"/>
  <c r="Q23" i="10" s="1"/>
  <c r="Q24" i="10" s="1"/>
  <c r="Q25" i="10" s="1"/>
  <c r="Q26" i="10" s="1"/>
  <c r="Q27" i="10" s="1"/>
  <c r="Q28" i="10" s="1"/>
  <c r="Q29" i="10" s="1"/>
  <c r="Q30" i="10" s="1"/>
  <c r="Q31" i="10" s="1"/>
  <c r="Q32" i="10" s="1"/>
  <c r="Q33" i="10" s="1"/>
  <c r="Q34" i="10" s="1"/>
  <c r="Q35" i="10" s="1"/>
  <c r="Q36" i="10" s="1"/>
  <c r="Q37" i="10" s="1"/>
  <c r="Q38" i="10" s="1"/>
  <c r="Q39" i="10" s="1"/>
  <c r="Q40" i="10" s="1"/>
  <c r="Q41" i="10" s="1"/>
  <c r="Q42" i="10" s="1"/>
  <c r="Q43" i="10" s="1"/>
  <c r="Q44" i="10" s="1"/>
  <c r="Q45" i="10" s="1"/>
  <c r="Q46" i="10" s="1"/>
  <c r="Q47" i="10" s="1"/>
  <c r="Q48" i="10" s="1"/>
  <c r="Q49" i="10" s="1"/>
  <c r="Q50" i="10" s="1"/>
  <c r="Q51" i="10" s="1"/>
  <c r="Q52" i="10" s="1"/>
  <c r="Q53" i="10" s="1"/>
  <c r="Q54" i="10" s="1"/>
  <c r="Q55" i="10" s="1"/>
  <c r="Q56" i="10" s="1"/>
  <c r="Q57" i="10" s="1"/>
  <c r="Q58" i="10" s="1"/>
  <c r="Q59" i="10" s="1"/>
  <c r="Q60" i="10" s="1"/>
  <c r="Q61" i="10" s="1"/>
  <c r="Q62" i="10" s="1"/>
  <c r="Q63" i="10" s="1"/>
  <c r="Q64" i="10" s="1"/>
  <c r="Q65" i="10" s="1"/>
  <c r="Q66" i="10" s="1"/>
  <c r="Q67" i="10" s="1"/>
  <c r="Q68" i="10" s="1"/>
  <c r="Q69" i="10" s="1"/>
  <c r="Q70" i="10" s="1"/>
  <c r="Q71" i="10" s="1"/>
  <c r="Q72" i="10" s="1"/>
  <c r="Q73" i="10" s="1"/>
  <c r="Q74" i="10" s="1"/>
  <c r="Q75" i="10" s="1"/>
  <c r="Q76" i="10" s="1"/>
  <c r="Q77" i="10" s="1"/>
  <c r="Q78" i="10" s="1"/>
  <c r="Q79" i="10" s="1"/>
  <c r="Q80" i="10" s="1"/>
  <c r="Q81" i="10" s="1"/>
  <c r="Q82" i="10" s="1"/>
  <c r="Q83" i="10" s="1"/>
  <c r="Q84" i="10" s="1"/>
  <c r="Q85" i="10" s="1"/>
  <c r="Q86" i="10" s="1"/>
  <c r="Q87" i="10" s="1"/>
  <c r="Q88" i="10" s="1"/>
  <c r="Q89" i="10" s="1"/>
  <c r="Q90" i="10" s="1"/>
  <c r="Q91" i="10" s="1"/>
  <c r="Q92" i="10" s="1"/>
  <c r="Q93" i="10" s="1"/>
  <c r="Q94" i="10" s="1"/>
  <c r="Q95" i="10" s="1"/>
  <c r="Q96" i="10" s="1"/>
  <c r="Q97" i="10" s="1"/>
  <c r="Q98" i="10" s="1"/>
  <c r="Q99" i="10" s="1"/>
  <c r="Q100" i="10" s="1"/>
  <c r="Q101" i="10" s="1"/>
  <c r="Q102" i="10" s="1"/>
  <c r="Q103" i="10" s="1"/>
  <c r="Q104" i="10" s="1"/>
  <c r="Q105" i="10" s="1"/>
  <c r="Q106" i="10" s="1"/>
  <c r="Q107" i="10" s="1"/>
  <c r="Q108" i="10" s="1"/>
  <c r="Q109" i="10" s="1"/>
  <c r="Q110" i="10" s="1"/>
  <c r="Q111" i="10" s="1"/>
  <c r="Q112" i="10" s="1"/>
  <c r="Q113" i="10" s="1"/>
  <c r="Q114" i="10" s="1"/>
  <c r="Q115" i="10" s="1"/>
  <c r="Q116" i="10" s="1"/>
  <c r="Q117" i="10" s="1"/>
  <c r="Q118" i="10" s="1"/>
  <c r="Q119" i="10" s="1"/>
  <c r="Q120" i="10" s="1"/>
  <c r="Q121" i="10" s="1"/>
  <c r="Q122" i="10" s="1"/>
  <c r="Q123" i="10" s="1"/>
  <c r="Q124" i="10" s="1"/>
  <c r="Q125" i="10" s="1"/>
  <c r="Q126" i="10" s="1"/>
  <c r="Q127" i="10" s="1"/>
  <c r="Q128" i="10" s="1"/>
  <c r="Q129" i="10" s="1"/>
  <c r="Q130" i="10" s="1"/>
  <c r="Q131" i="10" s="1"/>
  <c r="Q132" i="10" s="1"/>
  <c r="Q133" i="10" s="1"/>
  <c r="Q134" i="10" s="1"/>
  <c r="Q135" i="10" s="1"/>
  <c r="Q136" i="10" s="1"/>
  <c r="Q137" i="10" s="1"/>
  <c r="Q138" i="10" s="1"/>
  <c r="Q139" i="10" s="1"/>
  <c r="Q140" i="10" s="1"/>
  <c r="Q141" i="10" s="1"/>
  <c r="Q142" i="10" s="1"/>
  <c r="Q143" i="10" s="1"/>
  <c r="Q144" i="10" s="1"/>
  <c r="Q145" i="10" s="1"/>
  <c r="Q146" i="10" s="1"/>
  <c r="Q147" i="10" s="1"/>
  <c r="Q148" i="10" s="1"/>
  <c r="Q149" i="10" s="1"/>
  <c r="Q150" i="10" s="1"/>
  <c r="Q151" i="10" s="1"/>
  <c r="Q152" i="10" s="1"/>
  <c r="Q153" i="10" s="1"/>
  <c r="Q154" i="10" s="1"/>
  <c r="Q443" i="16"/>
  <c r="T442" i="16"/>
  <c r="P442" i="16"/>
  <c r="O442" i="16"/>
  <c r="AF8" i="11" s="1"/>
  <c r="N442" i="16"/>
  <c r="M442" i="16"/>
  <c r="L442" i="16"/>
  <c r="T8" i="11" s="1"/>
  <c r="K442" i="16"/>
  <c r="Q8" i="11" s="1"/>
  <c r="J442" i="16"/>
  <c r="I442" i="16"/>
  <c r="J8" i="11" s="1"/>
  <c r="C195" i="16"/>
  <c r="C196" i="16" s="1"/>
  <c r="C197" i="16" s="1"/>
  <c r="C198" i="16" s="1"/>
  <c r="C199" i="16" s="1"/>
  <c r="C200" i="16" s="1"/>
  <c r="AF138" i="16"/>
  <c r="AE137" i="16"/>
  <c r="O1037" i="15" s="1"/>
  <c r="AD137" i="16"/>
  <c r="N1037" i="15" s="1"/>
  <c r="AC8" i="11" s="1"/>
  <c r="AC137" i="16"/>
  <c r="L1037" i="15" s="1"/>
  <c r="Z137" i="16"/>
  <c r="Z91" i="16"/>
  <c r="Z92" i="16" s="1"/>
  <c r="Z93" i="16" s="1"/>
  <c r="Z94" i="16" s="1"/>
  <c r="Z95" i="16" s="1"/>
  <c r="Z96" i="16" s="1"/>
  <c r="Z97" i="16" s="1"/>
  <c r="Z98" i="16" s="1"/>
  <c r="Z99" i="16" s="1"/>
  <c r="Z100" i="16" s="1"/>
  <c r="Z101" i="16" s="1"/>
  <c r="Z102" i="16" s="1"/>
  <c r="Z103" i="16" s="1"/>
  <c r="Z104" i="16" s="1"/>
  <c r="Z105" i="16" s="1"/>
  <c r="Z106" i="16" s="1"/>
  <c r="Z107" i="16" s="1"/>
  <c r="Z108" i="16" s="1"/>
  <c r="Z109" i="16" s="1"/>
  <c r="Z110" i="16" s="1"/>
  <c r="Z111" i="16" s="1"/>
  <c r="Z112" i="16" s="1"/>
  <c r="Z113" i="16" s="1"/>
  <c r="Z114" i="16" s="1"/>
  <c r="Z115" i="16" s="1"/>
  <c r="Z116" i="16" s="1"/>
  <c r="Z117" i="16" s="1"/>
  <c r="Z118" i="16" s="1"/>
  <c r="Z119" i="16" s="1"/>
  <c r="Z120" i="16" s="1"/>
  <c r="Z121" i="16" s="1"/>
  <c r="Z122" i="16" s="1"/>
  <c r="Z123" i="16" s="1"/>
  <c r="Z124" i="16" s="1"/>
  <c r="Z125" i="16" s="1"/>
  <c r="Z126" i="16" s="1"/>
  <c r="Z127" i="16" s="1"/>
  <c r="Z128" i="16" s="1"/>
  <c r="Z129" i="16" s="1"/>
  <c r="Z130" i="16" s="1"/>
  <c r="Z131" i="16" s="1"/>
  <c r="Z132" i="16" s="1"/>
  <c r="Z133" i="16" s="1"/>
  <c r="AF86" i="16"/>
  <c r="AB137" i="16" s="1"/>
  <c r="K1037" i="15" s="1"/>
  <c r="AF55" i="16"/>
  <c r="AA137" i="16" s="1"/>
  <c r="J1037" i="15" s="1"/>
  <c r="C13" i="16"/>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 r="C74" i="16" s="1"/>
  <c r="C75" i="16" s="1"/>
  <c r="C76" i="16" s="1"/>
  <c r="C77" i="16" s="1"/>
  <c r="C78" i="16" s="1"/>
  <c r="C79" i="16" s="1"/>
  <c r="C80" i="16" s="1"/>
  <c r="C81" i="16" s="1"/>
  <c r="C82" i="16" s="1"/>
  <c r="C83" i="16" s="1"/>
  <c r="C84" i="16" s="1"/>
  <c r="C85" i="16" s="1"/>
  <c r="C86" i="16" s="1"/>
  <c r="C87" i="16" s="1"/>
  <c r="C88" i="16" s="1"/>
  <c r="C89" i="16" s="1"/>
  <c r="C90" i="16" s="1"/>
  <c r="C91" i="16" s="1"/>
  <c r="C92" i="16" s="1"/>
  <c r="C93" i="16" s="1"/>
  <c r="C94" i="16" s="1"/>
  <c r="C95" i="16" s="1"/>
  <c r="C96" i="16" s="1"/>
  <c r="C97" i="16" s="1"/>
  <c r="C98" i="16" s="1"/>
  <c r="C99" i="16" s="1"/>
  <c r="C100" i="16" s="1"/>
  <c r="C101" i="16" s="1"/>
  <c r="C102" i="16" s="1"/>
  <c r="C103" i="16" s="1"/>
  <c r="C104" i="16" s="1"/>
  <c r="C105" i="16" s="1"/>
  <c r="C106" i="16" s="1"/>
  <c r="C107" i="16" s="1"/>
  <c r="C108" i="16" s="1"/>
  <c r="C109" i="16" s="1"/>
  <c r="C110" i="16" s="1"/>
  <c r="C111" i="16" s="1"/>
  <c r="C112" i="16" s="1"/>
  <c r="C113" i="16" s="1"/>
  <c r="C114" i="16" s="1"/>
  <c r="C115" i="16" s="1"/>
  <c r="C116" i="16" s="1"/>
  <c r="C117" i="16" s="1"/>
  <c r="C118" i="16" s="1"/>
  <c r="C119" i="16" s="1"/>
  <c r="C120" i="16" s="1"/>
  <c r="C121" i="16" s="1"/>
  <c r="C122" i="16" s="1"/>
  <c r="C123" i="16" s="1"/>
  <c r="C124" i="16" s="1"/>
  <c r="C125" i="16" s="1"/>
  <c r="C126" i="16" s="1"/>
  <c r="C127" i="16" s="1"/>
  <c r="C128" i="16" s="1"/>
  <c r="C129" i="16" s="1"/>
  <c r="C130" i="16" s="1"/>
  <c r="C131" i="16" s="1"/>
  <c r="C132" i="16" s="1"/>
  <c r="C133" i="16" s="1"/>
  <c r="C134" i="16" s="1"/>
  <c r="C135" i="16" s="1"/>
  <c r="C136" i="16" s="1"/>
  <c r="C137" i="16" s="1"/>
  <c r="C138" i="16" s="1"/>
  <c r="C139" i="16" s="1"/>
  <c r="C140" i="16" s="1"/>
  <c r="C141" i="16" s="1"/>
  <c r="C142" i="16" s="1"/>
  <c r="C143" i="16" s="1"/>
  <c r="C144" i="16" s="1"/>
  <c r="C145" i="16" s="1"/>
  <c r="C146" i="16" s="1"/>
  <c r="C147" i="16" s="1"/>
  <c r="C148" i="16" s="1"/>
  <c r="C149" i="16" s="1"/>
  <c r="C150" i="16" s="1"/>
  <c r="C151" i="16" s="1"/>
  <c r="C152" i="16" s="1"/>
  <c r="C153" i="16" s="1"/>
  <c r="C154" i="16" s="1"/>
  <c r="C155" i="16" s="1"/>
  <c r="C156" i="16" s="1"/>
  <c r="C157" i="16" s="1"/>
  <c r="C158" i="16" s="1"/>
  <c r="C159" i="16" s="1"/>
  <c r="C160" i="16" s="1"/>
  <c r="C161" i="16" s="1"/>
  <c r="C162" i="16" s="1"/>
  <c r="C163" i="16" s="1"/>
  <c r="C164" i="16" s="1"/>
  <c r="C165" i="16" s="1"/>
  <c r="C166" i="16" s="1"/>
  <c r="C167" i="16" s="1"/>
  <c r="C168" i="16" s="1"/>
  <c r="C169" i="16" s="1"/>
  <c r="C170" i="16" s="1"/>
  <c r="C171" i="16" s="1"/>
  <c r="C172" i="16" s="1"/>
  <c r="C173" i="16" s="1"/>
  <c r="C174" i="16" s="1"/>
  <c r="C175" i="16" s="1"/>
  <c r="C176" i="16" s="1"/>
  <c r="C177" i="16" s="1"/>
  <c r="C178" i="16" s="1"/>
  <c r="C179" i="16" s="1"/>
  <c r="C180" i="16" s="1"/>
  <c r="C181" i="16" s="1"/>
  <c r="C182" i="16" s="1"/>
  <c r="C183" i="16" s="1"/>
  <c r="C184" i="16" s="1"/>
  <c r="C185" i="16" s="1"/>
  <c r="C186" i="16" s="1"/>
  <c r="C187" i="16" s="1"/>
  <c r="C188" i="16" s="1"/>
  <c r="C189" i="16" s="1"/>
  <c r="C190" i="16" s="1"/>
  <c r="C191" i="16" s="1"/>
  <c r="C192" i="16" s="1"/>
  <c r="C193" i="16" s="1"/>
  <c r="AL9" i="16"/>
  <c r="AL10" i="16" s="1"/>
  <c r="AL11" i="16" s="1"/>
  <c r="AL12" i="16" s="1"/>
  <c r="AL13" i="16" s="1"/>
  <c r="AL14" i="16" s="1"/>
  <c r="AL15" i="16" s="1"/>
  <c r="AL16" i="16" s="1"/>
  <c r="AL17" i="16" s="1"/>
  <c r="AL18" i="16" s="1"/>
  <c r="AL19" i="16" s="1"/>
  <c r="AL20" i="16" s="1"/>
  <c r="AL21" i="16" s="1"/>
  <c r="AL22" i="16" s="1"/>
  <c r="AL23" i="16" s="1"/>
  <c r="AL24" i="16" s="1"/>
  <c r="AL25" i="16" s="1"/>
  <c r="AL26" i="16" s="1"/>
  <c r="AL27" i="16" s="1"/>
  <c r="AL28" i="16" s="1"/>
  <c r="AL29" i="16" s="1"/>
  <c r="AL30" i="16" s="1"/>
  <c r="AL31" i="16" s="1"/>
  <c r="AL32" i="16" s="1"/>
  <c r="AL33" i="16" s="1"/>
  <c r="AL34" i="16" s="1"/>
  <c r="AL35" i="16" s="1"/>
  <c r="AL36" i="16" s="1"/>
  <c r="AL37" i="16" s="1"/>
  <c r="AL38" i="16" s="1"/>
  <c r="AL39" i="16" s="1"/>
  <c r="AL40" i="16" s="1"/>
  <c r="AL41" i="16" s="1"/>
  <c r="AL42" i="16" s="1"/>
  <c r="AL43" i="16" s="1"/>
  <c r="AL44" i="16" s="1"/>
  <c r="AL45" i="16" s="1"/>
  <c r="AL46" i="16" s="1"/>
  <c r="AL47" i="16" s="1"/>
  <c r="AL48" i="16" s="1"/>
  <c r="AL49" i="16" s="1"/>
  <c r="AL50" i="16" s="1"/>
  <c r="AL51" i="16" s="1"/>
  <c r="AL52" i="16" s="1"/>
  <c r="AL53" i="16" s="1"/>
  <c r="AL54" i="16" s="1"/>
  <c r="AL55" i="16" s="1"/>
  <c r="AL56" i="16" s="1"/>
  <c r="AL57" i="16" s="1"/>
  <c r="AL58" i="16" s="1"/>
  <c r="AL59" i="16" s="1"/>
  <c r="AL60" i="16" s="1"/>
  <c r="AL61" i="16" s="1"/>
  <c r="AL62" i="16" s="1"/>
  <c r="AL63" i="16" s="1"/>
  <c r="AL64" i="16" s="1"/>
  <c r="AL65" i="16" s="1"/>
  <c r="AL66" i="16" s="1"/>
  <c r="AL67" i="16" s="1"/>
  <c r="AL68" i="16" s="1"/>
  <c r="AL69" i="16" s="1"/>
  <c r="AL70" i="16" s="1"/>
  <c r="AL71" i="16" s="1"/>
  <c r="AL72" i="16" s="1"/>
  <c r="AL73" i="16" s="1"/>
  <c r="AL74" i="16" s="1"/>
  <c r="AL75" i="16" s="1"/>
  <c r="AL76" i="16" s="1"/>
  <c r="AL77" i="16" s="1"/>
  <c r="AL78" i="16" s="1"/>
  <c r="AL79" i="16" s="1"/>
  <c r="AL80" i="16" s="1"/>
  <c r="AL81" i="16" s="1"/>
  <c r="AL82" i="16" s="1"/>
  <c r="AL83" i="16" s="1"/>
  <c r="AL84" i="16" s="1"/>
  <c r="AL85" i="16" s="1"/>
  <c r="AL86" i="16" s="1"/>
  <c r="AL87" i="16" s="1"/>
  <c r="AL88" i="16" s="1"/>
  <c r="AL89" i="16" s="1"/>
  <c r="AL90" i="16" s="1"/>
  <c r="AL91" i="16" s="1"/>
  <c r="AL92" i="16" s="1"/>
  <c r="AL93" i="16" s="1"/>
  <c r="AL94" i="16" s="1"/>
  <c r="AL95" i="16" s="1"/>
  <c r="AL96" i="16" s="1"/>
  <c r="AL97" i="16" s="1"/>
  <c r="AL98" i="16" s="1"/>
  <c r="AL99" i="16" s="1"/>
  <c r="AL100" i="16" s="1"/>
  <c r="AL101" i="16" s="1"/>
  <c r="AL102" i="16" s="1"/>
  <c r="AL103" i="16" s="1"/>
  <c r="AL104" i="16" s="1"/>
  <c r="AL105" i="16" s="1"/>
  <c r="AL106" i="16" s="1"/>
  <c r="AL107" i="16" s="1"/>
  <c r="AL108" i="16" s="1"/>
  <c r="AL109" i="16" s="1"/>
  <c r="AL110" i="16" s="1"/>
  <c r="AL111" i="16" s="1"/>
  <c r="AL112" i="16" s="1"/>
  <c r="AL113" i="16" s="1"/>
  <c r="AL114" i="16" s="1"/>
  <c r="AL115" i="16" s="1"/>
  <c r="AL116" i="16" s="1"/>
  <c r="AL117" i="16" s="1"/>
  <c r="AL118" i="16" s="1"/>
  <c r="AL119" i="16" s="1"/>
  <c r="AL120" i="16" s="1"/>
  <c r="AL121" i="16" s="1"/>
  <c r="AL122" i="16" s="1"/>
  <c r="AL123" i="16" s="1"/>
  <c r="AL124" i="16" s="1"/>
  <c r="AL125" i="16" s="1"/>
  <c r="AL126" i="16" s="1"/>
  <c r="AL127" i="16" s="1"/>
  <c r="AL128" i="16" s="1"/>
  <c r="AL129" i="16" s="1"/>
  <c r="AL130" i="16" s="1"/>
  <c r="AL131" i="16" s="1"/>
  <c r="AL132" i="16" s="1"/>
  <c r="AL133" i="16" s="1"/>
  <c r="Z9" i="16"/>
  <c r="Z10" i="16" s="1"/>
  <c r="Z11" i="16" s="1"/>
  <c r="Z12" i="16" s="1"/>
  <c r="Z13" i="16" s="1"/>
  <c r="Z14" i="16" s="1"/>
  <c r="Z15" i="16" s="1"/>
  <c r="Z16" i="16" s="1"/>
  <c r="Z17" i="16" s="1"/>
  <c r="Z18" i="16" s="1"/>
  <c r="Z19" i="16" s="1"/>
  <c r="Z20" i="16" s="1"/>
  <c r="Z21" i="16" s="1"/>
  <c r="Z22" i="16" s="1"/>
  <c r="Z23" i="16" s="1"/>
  <c r="Z24" i="16" s="1"/>
  <c r="Z25" i="16" s="1"/>
  <c r="Z26" i="16" s="1"/>
  <c r="Z27" i="16" s="1"/>
  <c r="Z28" i="16" s="1"/>
  <c r="Z29" i="16" s="1"/>
  <c r="Z30" i="16" s="1"/>
  <c r="Z31" i="16" s="1"/>
  <c r="Z32" i="16" s="1"/>
  <c r="Z33" i="16" s="1"/>
  <c r="Z34" i="16" s="1"/>
  <c r="Z35" i="16" s="1"/>
  <c r="Z36" i="16" s="1"/>
  <c r="Z37" i="16" s="1"/>
  <c r="Z38" i="16" s="1"/>
  <c r="Z39" i="16" s="1"/>
  <c r="Z40" i="16" s="1"/>
  <c r="Z41" i="16" s="1"/>
  <c r="Z42" i="16" s="1"/>
  <c r="Z43" i="16" s="1"/>
  <c r="Z44" i="16" s="1"/>
  <c r="Z45" i="16" s="1"/>
  <c r="Z46" i="16" s="1"/>
  <c r="Z47" i="16" s="1"/>
  <c r="Z48" i="16" s="1"/>
  <c r="Z49" i="16" s="1"/>
  <c r="Z50" i="16" s="1"/>
  <c r="Z51" i="16" s="1"/>
  <c r="Z52" i="16" s="1"/>
  <c r="Z53" i="16" s="1"/>
  <c r="Z54" i="16" s="1"/>
  <c r="Z55" i="16" s="1"/>
  <c r="Z56" i="16" s="1"/>
  <c r="Z57" i="16" s="1"/>
  <c r="Z58" i="16" s="1"/>
  <c r="Z59" i="16" s="1"/>
  <c r="Z60" i="16" s="1"/>
  <c r="Z61" i="16" s="1"/>
  <c r="Z62" i="16" s="1"/>
  <c r="Z63" i="16" s="1"/>
  <c r="Z64" i="16" s="1"/>
  <c r="Z65" i="16" s="1"/>
  <c r="Z66" i="16" s="1"/>
  <c r="Z67" i="16" s="1"/>
  <c r="Z68" i="16" s="1"/>
  <c r="Z69" i="16" s="1"/>
  <c r="Z70" i="16" s="1"/>
  <c r="Z71" i="16" s="1"/>
  <c r="Z72" i="16" s="1"/>
  <c r="Z73" i="16" s="1"/>
  <c r="Z74" i="16" s="1"/>
  <c r="Z75" i="16" s="1"/>
  <c r="Z76" i="16" s="1"/>
  <c r="Z77" i="16" s="1"/>
  <c r="Z78" i="16" s="1"/>
  <c r="Z79" i="16" s="1"/>
  <c r="Z80" i="16" s="1"/>
  <c r="Z81" i="16" s="1"/>
  <c r="Z82" i="16" s="1"/>
  <c r="Z83" i="16" s="1"/>
  <c r="Z84" i="16" s="1"/>
  <c r="Z85" i="16" s="1"/>
  <c r="Z86" i="16" s="1"/>
  <c r="Z87" i="16" s="1"/>
  <c r="Z88" i="16" s="1"/>
  <c r="Z89" i="16" s="1"/>
  <c r="Q9" i="16"/>
  <c r="Q10" i="16" s="1"/>
  <c r="Q11" i="16" s="1"/>
  <c r="Q12" i="16" s="1"/>
  <c r="Q13" i="16" s="1"/>
  <c r="Q14" i="16" s="1"/>
  <c r="Q15" i="16" s="1"/>
  <c r="Q16" i="16" s="1"/>
  <c r="Q17" i="16" s="1"/>
  <c r="Q18" i="16" s="1"/>
  <c r="Q19" i="16" s="1"/>
  <c r="Q20" i="16" s="1"/>
  <c r="Q21" i="16" s="1"/>
  <c r="Q22" i="16" s="1"/>
  <c r="Q23" i="16" s="1"/>
  <c r="Q24" i="16" s="1"/>
  <c r="Q25" i="16" s="1"/>
  <c r="Q26" i="16" s="1"/>
  <c r="Q27" i="16" s="1"/>
  <c r="Q28" i="16" s="1"/>
  <c r="Q29" i="16" s="1"/>
  <c r="Q30" i="16" s="1"/>
  <c r="Q31" i="16" s="1"/>
  <c r="Q32" i="16" s="1"/>
  <c r="Q33" i="16" s="1"/>
  <c r="Q34" i="16" s="1"/>
  <c r="Q35" i="16" s="1"/>
  <c r="Q36" i="16" s="1"/>
  <c r="Q37" i="16" s="1"/>
  <c r="Q38" i="16" s="1"/>
  <c r="Q39" i="16" s="1"/>
  <c r="Q40" i="16" s="1"/>
  <c r="Q41" i="16" s="1"/>
  <c r="Q42" i="16" s="1"/>
  <c r="Q43" i="16" s="1"/>
  <c r="Q44" i="16" s="1"/>
  <c r="Q45" i="16" s="1"/>
  <c r="Q46" i="16" s="1"/>
  <c r="Q47" i="16" s="1"/>
  <c r="Q48" i="16" s="1"/>
  <c r="Q49" i="16" s="1"/>
  <c r="Q50" i="16" s="1"/>
  <c r="Q51" i="16" s="1"/>
  <c r="Q52" i="16" s="1"/>
  <c r="Q53" i="16" s="1"/>
  <c r="Q54" i="16" s="1"/>
  <c r="Q55" i="16" s="1"/>
  <c r="Q56" i="16" s="1"/>
  <c r="Q57" i="16" s="1"/>
  <c r="Q58" i="16" s="1"/>
  <c r="Q59" i="16" s="1"/>
  <c r="Q60" i="16" s="1"/>
  <c r="Q61" i="16" s="1"/>
  <c r="Q62" i="16" s="1"/>
  <c r="Q63" i="16" s="1"/>
  <c r="Q64" i="16" s="1"/>
  <c r="Q65" i="16" s="1"/>
  <c r="Q66" i="16" s="1"/>
  <c r="Q67" i="16" s="1"/>
  <c r="Q68" i="16" s="1"/>
  <c r="Q69" i="16" s="1"/>
  <c r="Q70" i="16" s="1"/>
  <c r="Q71" i="16" s="1"/>
  <c r="Q72" i="16" s="1"/>
  <c r="Q73" i="16" s="1"/>
  <c r="Q74" i="16" s="1"/>
  <c r="Q75" i="16" s="1"/>
  <c r="Q76" i="16" s="1"/>
  <c r="Q77" i="16" s="1"/>
  <c r="Q78" i="16" s="1"/>
  <c r="Q79" i="16" s="1"/>
  <c r="Q80" i="16" s="1"/>
  <c r="Q81" i="16" s="1"/>
  <c r="Q82" i="16" s="1"/>
  <c r="Q83" i="16" s="1"/>
  <c r="Q84" i="16" s="1"/>
  <c r="Q85" i="16" s="1"/>
  <c r="Q86" i="16" s="1"/>
  <c r="Q87" i="16" s="1"/>
  <c r="Q88" i="16" s="1"/>
  <c r="Q89" i="16" s="1"/>
  <c r="Q90" i="16" s="1"/>
  <c r="Q91" i="16" s="1"/>
  <c r="Q92" i="16" s="1"/>
  <c r="Q93" i="16" s="1"/>
  <c r="Q94" i="16" s="1"/>
  <c r="Q95" i="16" s="1"/>
  <c r="Q96" i="16" s="1"/>
  <c r="Q97" i="16" s="1"/>
  <c r="Q98" i="16" s="1"/>
  <c r="Q99" i="16" s="1"/>
  <c r="Q100" i="16" s="1"/>
  <c r="Q101" i="16" s="1"/>
  <c r="Q102" i="16" s="1"/>
  <c r="Q103" i="16" s="1"/>
  <c r="Q104" i="16" s="1"/>
  <c r="Q105" i="16" s="1"/>
  <c r="Q106" i="16" s="1"/>
  <c r="Q107" i="16" s="1"/>
  <c r="Q108" i="16" s="1"/>
  <c r="Q109" i="16" s="1"/>
  <c r="Q110" i="16" s="1"/>
  <c r="Q111" i="16" s="1"/>
  <c r="Q112" i="16" s="1"/>
  <c r="Q113" i="16" s="1"/>
  <c r="Q114" i="16" s="1"/>
  <c r="Q115" i="16" s="1"/>
  <c r="Q116" i="16" s="1"/>
  <c r="Q117" i="16" s="1"/>
  <c r="Q118" i="16" s="1"/>
  <c r="Q119" i="16" s="1"/>
  <c r="Q120" i="16" s="1"/>
  <c r="Q121" i="16" s="1"/>
  <c r="Q122" i="16" s="1"/>
  <c r="Q123" i="16" s="1"/>
  <c r="Q124" i="16" s="1"/>
  <c r="Q125" i="16" s="1"/>
  <c r="Q126" i="16" s="1"/>
  <c r="Q127" i="16" s="1"/>
  <c r="Q128" i="16" s="1"/>
  <c r="Q129" i="16" s="1"/>
  <c r="Q130" i="16" s="1"/>
  <c r="Q131" i="16" s="1"/>
  <c r="Q132" i="16" s="1"/>
  <c r="Q133" i="16" s="1"/>
  <c r="Q134" i="16" s="1"/>
  <c r="Q135" i="16" s="1"/>
  <c r="Q136" i="16" s="1"/>
  <c r="Q137" i="16" s="1"/>
  <c r="Q138" i="16" s="1"/>
  <c r="Q139" i="16" s="1"/>
  <c r="Q140" i="16" s="1"/>
  <c r="Q141" i="16" s="1"/>
  <c r="Q142" i="16" s="1"/>
  <c r="Q143" i="16" s="1"/>
  <c r="Q144" i="16" s="1"/>
  <c r="Q145" i="16" s="1"/>
  <c r="Q146" i="16" s="1"/>
  <c r="Q147" i="16" s="1"/>
  <c r="Q148" i="16" s="1"/>
  <c r="Q149" i="16" s="1"/>
  <c r="Q150" i="16" s="1"/>
  <c r="Q151" i="16" s="1"/>
  <c r="Q152" i="16" s="1"/>
  <c r="Q153" i="16" s="1"/>
  <c r="Q154" i="16" s="1"/>
  <c r="Q155" i="16" s="1"/>
  <c r="Q156" i="16" s="1"/>
  <c r="Q157" i="16" s="1"/>
  <c r="Q158" i="16" s="1"/>
  <c r="Q159" i="16" s="1"/>
  <c r="Q160" i="16" s="1"/>
  <c r="Q161" i="16" s="1"/>
  <c r="Q162" i="16" s="1"/>
  <c r="Q163" i="16" s="1"/>
  <c r="Q164" i="16" s="1"/>
  <c r="Q165" i="16" s="1"/>
  <c r="Q166" i="16" s="1"/>
  <c r="Q167" i="16" s="1"/>
  <c r="Q168" i="16" s="1"/>
  <c r="Q169" i="16" s="1"/>
  <c r="Q170" i="16" s="1"/>
  <c r="Q171" i="16" s="1"/>
  <c r="Q172" i="16" s="1"/>
  <c r="Q173" i="16" s="1"/>
  <c r="Q174" i="16" s="1"/>
  <c r="Q175" i="16" s="1"/>
  <c r="Q176" i="16" s="1"/>
  <c r="Q177" i="16" s="1"/>
  <c r="Q178" i="16" s="1"/>
  <c r="Q179" i="16" s="1"/>
  <c r="Q180" i="16" s="1"/>
  <c r="Q181" i="16" s="1"/>
  <c r="Q182" i="16" s="1"/>
  <c r="Q183" i="16" s="1"/>
  <c r="Q184" i="16" s="1"/>
  <c r="Q185" i="16" s="1"/>
  <c r="Q186" i="16" s="1"/>
  <c r="Q187" i="16" s="1"/>
  <c r="Q188" i="16" s="1"/>
  <c r="Q189" i="16" s="1"/>
  <c r="Q190" i="16" s="1"/>
  <c r="Q191" i="16" s="1"/>
  <c r="Q192" i="16" s="1"/>
  <c r="Q193" i="16" s="1"/>
  <c r="Q194" i="16" s="1"/>
  <c r="Q195" i="16" s="1"/>
  <c r="Q196" i="16" s="1"/>
  <c r="Q197" i="16" s="1"/>
  <c r="Q198" i="16" s="1"/>
  <c r="Q199" i="16" s="1"/>
  <c r="Q200" i="16" s="1"/>
  <c r="Q446" i="8"/>
  <c r="P445" i="8"/>
  <c r="O445" i="8"/>
  <c r="N445" i="8"/>
  <c r="M445" i="8"/>
  <c r="L445" i="8"/>
  <c r="T7" i="11" s="1"/>
  <c r="K445" i="8"/>
  <c r="K1035" i="15" s="1"/>
  <c r="Q7" i="11" s="1"/>
  <c r="J445" i="8"/>
  <c r="J1035" i="15" s="1"/>
  <c r="I445" i="8"/>
  <c r="I1035" i="15" s="1"/>
  <c r="U183" i="8"/>
  <c r="C38" i="8"/>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46" i="8" s="1"/>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C175" i="8" s="1"/>
  <c r="C176" i="8" s="1"/>
  <c r="C177" i="8" s="1"/>
  <c r="C178" i="8" s="1"/>
  <c r="C179" i="8" s="1"/>
  <c r="Q9" i="8"/>
  <c r="Q10" i="8" s="1"/>
  <c r="Q11" i="8" s="1"/>
  <c r="Q12" i="8" s="1"/>
  <c r="Q13" i="8" s="1"/>
  <c r="Q14" i="8" s="1"/>
  <c r="Q15" i="8" s="1"/>
  <c r="Q16" i="8" s="1"/>
  <c r="Q17" i="8" s="1"/>
  <c r="Q18" i="8" s="1"/>
  <c r="Q19" i="8" s="1"/>
  <c r="Q20" i="8" s="1"/>
  <c r="Q21" i="8" s="1"/>
  <c r="Q22" i="8" s="1"/>
  <c r="Q23" i="8" s="1"/>
  <c r="Q24" i="8" s="1"/>
  <c r="Q25" i="8" s="1"/>
  <c r="Q26" i="8" s="1"/>
  <c r="Q27" i="8" s="1"/>
  <c r="Q28" i="8" s="1"/>
  <c r="Q29" i="8" s="1"/>
  <c r="Q30" i="8" s="1"/>
  <c r="Q31" i="8" s="1"/>
  <c r="Q32" i="8" s="1"/>
  <c r="Q33" i="8" s="1"/>
  <c r="Q34" i="8" s="1"/>
  <c r="Q35" i="8" s="1"/>
  <c r="Q36" i="8" s="1"/>
  <c r="Q37" i="8" s="1"/>
  <c r="Q38" i="8" s="1"/>
  <c r="Q39" i="8" s="1"/>
  <c r="Q40" i="8" s="1"/>
  <c r="Q41" i="8" s="1"/>
  <c r="Q42" i="8" s="1"/>
  <c r="Q43" i="8" s="1"/>
  <c r="Q44" i="8" s="1"/>
  <c r="Q45" i="8" s="1"/>
  <c r="Q46" i="8" s="1"/>
  <c r="Q47" i="8" s="1"/>
  <c r="Q48" i="8" s="1"/>
  <c r="Q49" i="8" s="1"/>
  <c r="Q50" i="8" s="1"/>
  <c r="Q51" i="8" s="1"/>
  <c r="Q52" i="8" s="1"/>
  <c r="Q53" i="8" s="1"/>
  <c r="Q54" i="8" s="1"/>
  <c r="Q55" i="8" s="1"/>
  <c r="Q56" i="8" s="1"/>
  <c r="Q57" i="8" s="1"/>
  <c r="Q58" i="8" s="1"/>
  <c r="Q59" i="8" s="1"/>
  <c r="Q60" i="8" s="1"/>
  <c r="Q61" i="8" s="1"/>
  <c r="Q62" i="8" s="1"/>
  <c r="Q63" i="8" s="1"/>
  <c r="Q64" i="8" s="1"/>
  <c r="Q65" i="8" s="1"/>
  <c r="Q66" i="8" s="1"/>
  <c r="Q67" i="8" s="1"/>
  <c r="Q68" i="8" s="1"/>
  <c r="Q69" i="8" s="1"/>
  <c r="Q70" i="8" s="1"/>
  <c r="Q71" i="8" s="1"/>
  <c r="Q72" i="8" s="1"/>
  <c r="Q73" i="8" s="1"/>
  <c r="Q74" i="8" s="1"/>
  <c r="Q75" i="8" s="1"/>
  <c r="Q76" i="8" s="1"/>
  <c r="Q77" i="8" s="1"/>
  <c r="Q78" i="8" s="1"/>
  <c r="Q79" i="8" s="1"/>
  <c r="Q80" i="8" s="1"/>
  <c r="Q81" i="8" s="1"/>
  <c r="Q82" i="8" s="1"/>
  <c r="Q83" i="8" s="1"/>
  <c r="Q84" i="8" s="1"/>
  <c r="Q85" i="8" s="1"/>
  <c r="Q86" i="8" s="1"/>
  <c r="Q87" i="8" s="1"/>
  <c r="Q88" i="8" s="1"/>
  <c r="Q89" i="8" s="1"/>
  <c r="Q90" i="8" s="1"/>
  <c r="Q91" i="8" s="1"/>
  <c r="Q92" i="8" s="1"/>
  <c r="Q93" i="8" s="1"/>
  <c r="Q94" i="8" s="1"/>
  <c r="Q95" i="8" s="1"/>
  <c r="Q96" i="8" s="1"/>
  <c r="Q97" i="8" s="1"/>
  <c r="Q98" i="8" s="1"/>
  <c r="Q99" i="8" s="1"/>
  <c r="Q100" i="8" s="1"/>
  <c r="Q101" i="8" s="1"/>
  <c r="Q102" i="8" s="1"/>
  <c r="Q103" i="8" s="1"/>
  <c r="Q104" i="8" s="1"/>
  <c r="Q105" i="8" s="1"/>
  <c r="Q106" i="8" s="1"/>
  <c r="Q107" i="8" s="1"/>
  <c r="Q108" i="8" s="1"/>
  <c r="Q109" i="8" s="1"/>
  <c r="Q110" i="8" s="1"/>
  <c r="Q111" i="8" s="1"/>
  <c r="Q112" i="8" s="1"/>
  <c r="Q113" i="8" s="1"/>
  <c r="Q114" i="8" s="1"/>
  <c r="Q115" i="8" s="1"/>
  <c r="Q116" i="8" s="1"/>
  <c r="Q117" i="8" s="1"/>
  <c r="Q118" i="8" s="1"/>
  <c r="Q119" i="8" s="1"/>
  <c r="Q120" i="8" s="1"/>
  <c r="Q121" i="8" s="1"/>
  <c r="Q122" i="8" s="1"/>
  <c r="Q123" i="8" s="1"/>
  <c r="Q124" i="8" s="1"/>
  <c r="Q125" i="8" s="1"/>
  <c r="Q126" i="8" s="1"/>
  <c r="Q127" i="8" s="1"/>
  <c r="Q128" i="8" s="1"/>
  <c r="Q129" i="8" s="1"/>
  <c r="Q130" i="8" s="1"/>
  <c r="Q131" i="8" s="1"/>
  <c r="Q132" i="8" s="1"/>
  <c r="Q133" i="8" s="1"/>
  <c r="Q134" i="8" s="1"/>
  <c r="Q135" i="8" s="1"/>
  <c r="Q136" i="8" s="1"/>
  <c r="Q137" i="8" s="1"/>
  <c r="Q138" i="8" s="1"/>
  <c r="Q139" i="8" s="1"/>
  <c r="Q140" i="8" s="1"/>
  <c r="Q141" i="8" s="1"/>
  <c r="Q142" i="8" s="1"/>
  <c r="Q143" i="8" s="1"/>
  <c r="Q144" i="8" s="1"/>
  <c r="Q145" i="8" s="1"/>
  <c r="Q146" i="8" s="1"/>
  <c r="Q147" i="8" s="1"/>
  <c r="Q148" i="8" s="1"/>
  <c r="Q149" i="8" s="1"/>
  <c r="Q150" i="8" s="1"/>
  <c r="Q151" i="8" s="1"/>
  <c r="Q152" i="8" s="1"/>
  <c r="Q153" i="8" s="1"/>
  <c r="Q154" i="8" s="1"/>
  <c r="Q155" i="8" s="1"/>
  <c r="Q156" i="8" s="1"/>
  <c r="Q157" i="8" s="1"/>
  <c r="Q158" i="8" s="1"/>
  <c r="Q159" i="8" s="1"/>
  <c r="Q160" i="8" s="1"/>
  <c r="Q161" i="8" s="1"/>
  <c r="Q162" i="8" s="1"/>
  <c r="Q163" i="8" s="1"/>
  <c r="Q164" i="8" s="1"/>
  <c r="Q165" i="8" s="1"/>
  <c r="Q166" i="8" s="1"/>
  <c r="Q167" i="8" s="1"/>
  <c r="Q168" i="8" s="1"/>
  <c r="Q169" i="8" s="1"/>
  <c r="Q170" i="8" s="1"/>
  <c r="Q171" i="8" s="1"/>
  <c r="Q172" i="8" s="1"/>
  <c r="Q173" i="8" s="1"/>
  <c r="Q174" i="8" s="1"/>
  <c r="Q175" i="8" s="1"/>
  <c r="Q176" i="8" s="1"/>
  <c r="Q177" i="8" s="1"/>
  <c r="Q178" i="8" s="1"/>
  <c r="Q179" i="8" s="1"/>
  <c r="Q1043" i="15"/>
  <c r="Q1040" i="15"/>
  <c r="E9" i="11" s="1"/>
  <c r="O1039" i="15"/>
  <c r="N1039" i="15"/>
  <c r="M1039" i="15"/>
  <c r="L1039" i="15"/>
  <c r="I1039" i="15"/>
  <c r="Q1038" i="15"/>
  <c r="E8" i="11" s="1"/>
  <c r="P1037" i="15"/>
  <c r="M1037" i="15"/>
  <c r="Q1036" i="15"/>
  <c r="P1035" i="15"/>
  <c r="O1035" i="15"/>
  <c r="N1035" i="15"/>
  <c r="AC7" i="11" s="1"/>
  <c r="M1035" i="15"/>
  <c r="L1035" i="15"/>
  <c r="Q1034" i="15"/>
  <c r="E6" i="11" s="1"/>
  <c r="P1033" i="15"/>
  <c r="O1033" i="15"/>
  <c r="N1033" i="15"/>
  <c r="AC6" i="11" s="1"/>
  <c r="M1033" i="15"/>
  <c r="Z6" i="11" s="1"/>
  <c r="L1033" i="15"/>
  <c r="T6" i="11" s="1"/>
  <c r="K1033" i="15"/>
  <c r="I1033" i="15"/>
  <c r="J6" i="11" s="1"/>
  <c r="J144" i="15"/>
  <c r="J1033" i="15" s="1"/>
  <c r="N6" i="11" s="1"/>
  <c r="C10" i="15"/>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Q9" i="15"/>
  <c r="Q10" i="15" s="1"/>
  <c r="Q11" i="15" s="1"/>
  <c r="Q12" i="15" s="1"/>
  <c r="Q13" i="15" s="1"/>
  <c r="Q14" i="15" s="1"/>
  <c r="Q15" i="15" s="1"/>
  <c r="Q16" i="15" s="1"/>
  <c r="Q17" i="15" s="1"/>
  <c r="Q18" i="15" s="1"/>
  <c r="Q19" i="15" s="1"/>
  <c r="Q20" i="15" s="1"/>
  <c r="Q21" i="15" s="1"/>
  <c r="Q22" i="15" s="1"/>
  <c r="Q23" i="15" s="1"/>
  <c r="Q24" i="15" s="1"/>
  <c r="Q25" i="15" s="1"/>
  <c r="Q26" i="15" s="1"/>
  <c r="Q27" i="15" s="1"/>
  <c r="Q28" i="15" s="1"/>
  <c r="Q29" i="15" s="1"/>
  <c r="Q30" i="15" s="1"/>
  <c r="Q31" i="15" s="1"/>
  <c r="Q32" i="15" s="1"/>
  <c r="Q33" i="15" s="1"/>
  <c r="Q34" i="15" s="1"/>
  <c r="Q35" i="15" s="1"/>
  <c r="Q36" i="15" s="1"/>
  <c r="Q37" i="15" s="1"/>
  <c r="Q38" i="15" s="1"/>
  <c r="Q39" i="15" s="1"/>
  <c r="Q40" i="15" s="1"/>
  <c r="Q41" i="15" s="1"/>
  <c r="Q42" i="15" s="1"/>
  <c r="Q43" i="15" s="1"/>
  <c r="Q44" i="15" s="1"/>
  <c r="Q45" i="15" s="1"/>
  <c r="Q46" i="15" s="1"/>
  <c r="Q47" i="15" s="1"/>
  <c r="Q48" i="15" s="1"/>
  <c r="Q49" i="15" s="1"/>
  <c r="Q50" i="15" s="1"/>
  <c r="Q51" i="15" s="1"/>
  <c r="Q52" i="15" s="1"/>
  <c r="Q53" i="15" s="1"/>
  <c r="Q54" i="15" s="1"/>
  <c r="Q55" i="15" s="1"/>
  <c r="Q56" i="15" s="1"/>
  <c r="Q57" i="15" s="1"/>
  <c r="Q58" i="15" s="1"/>
  <c r="Q59" i="15" s="1"/>
  <c r="Q60" i="15" s="1"/>
  <c r="Q61" i="15" s="1"/>
  <c r="Q62" i="15" s="1"/>
  <c r="Q63" i="15" s="1"/>
  <c r="Q64" i="15" s="1"/>
  <c r="Q65" i="15" s="1"/>
  <c r="Q66" i="15" s="1"/>
  <c r="Q67" i="15" s="1"/>
  <c r="Q68" i="15" s="1"/>
  <c r="Q69" i="15" s="1"/>
  <c r="Q70" i="15" s="1"/>
  <c r="Q71" i="15" s="1"/>
  <c r="Q72" i="15" s="1"/>
  <c r="Q73" i="15" s="1"/>
  <c r="Q74" i="15" s="1"/>
  <c r="Q75" i="15" s="1"/>
  <c r="Q76" i="15" s="1"/>
  <c r="Q77" i="15" s="1"/>
  <c r="Q78" i="15" s="1"/>
  <c r="Q79" i="15" s="1"/>
  <c r="Q80" i="15" s="1"/>
  <c r="Q81" i="15" s="1"/>
  <c r="Q82" i="15" s="1"/>
  <c r="Q83" i="15" s="1"/>
  <c r="Q84" i="15" s="1"/>
  <c r="Q85" i="15" s="1"/>
  <c r="Q86" i="15" s="1"/>
  <c r="Q87" i="15" s="1"/>
  <c r="Q88" i="15" s="1"/>
  <c r="Q89" i="15" s="1"/>
  <c r="Q90" i="15" s="1"/>
  <c r="Q91" i="15" s="1"/>
  <c r="Q92" i="15" s="1"/>
  <c r="Q93" i="15" s="1"/>
  <c r="Q94" i="15" s="1"/>
  <c r="Q95" i="15" s="1"/>
  <c r="Q96" i="15" s="1"/>
  <c r="Q97" i="15" s="1"/>
  <c r="Q98" i="15" s="1"/>
  <c r="Q99" i="15" s="1"/>
  <c r="Q100" i="15" s="1"/>
  <c r="Q101" i="15" s="1"/>
  <c r="Q102" i="15" s="1"/>
  <c r="Q103" i="15" s="1"/>
  <c r="Q104" i="15" s="1"/>
  <c r="Q105" i="15" s="1"/>
  <c r="Q106" i="15" s="1"/>
  <c r="Q107" i="15" s="1"/>
  <c r="Q108" i="15" s="1"/>
  <c r="Q109" i="15" s="1"/>
  <c r="Q110" i="15" s="1"/>
  <c r="Q111" i="15" s="1"/>
  <c r="Q112" i="15" s="1"/>
  <c r="Q113" i="15" s="1"/>
  <c r="Q114" i="15" s="1"/>
  <c r="Q115" i="15" s="1"/>
  <c r="Q116" i="15" s="1"/>
  <c r="Q117" i="15" s="1"/>
  <c r="Q118" i="15" s="1"/>
  <c r="Q119" i="15" s="1"/>
  <c r="Q120" i="15" s="1"/>
  <c r="Q121" i="15" s="1"/>
  <c r="Q122" i="15" s="1"/>
  <c r="Q123" i="15" s="1"/>
  <c r="Q124" i="15" s="1"/>
  <c r="Q125" i="15" s="1"/>
  <c r="Q126" i="15" s="1"/>
  <c r="Q127" i="15" s="1"/>
  <c r="Q128" i="15" s="1"/>
  <c r="Q129" i="15" s="1"/>
  <c r="Q130" i="15" s="1"/>
  <c r="Q131" i="15" s="1"/>
  <c r="Q132" i="15" s="1"/>
  <c r="Q133" i="15" s="1"/>
  <c r="Q134" i="15" s="1"/>
  <c r="Q135" i="15" s="1"/>
  <c r="Q136" i="15" s="1"/>
  <c r="Q137" i="15" s="1"/>
  <c r="Q138" i="15" s="1"/>
  <c r="Q139" i="15" s="1"/>
  <c r="Q140" i="15" s="1"/>
  <c r="Q141" i="15" s="1"/>
  <c r="Q142" i="15" s="1"/>
  <c r="Q143" i="15" s="1"/>
  <c r="N1054" i="6"/>
  <c r="E5" i="11" s="1"/>
  <c r="M1053" i="6"/>
  <c r="Z5" i="11" s="1"/>
  <c r="L1053" i="6"/>
  <c r="T5" i="11" s="1"/>
  <c r="K1053" i="6"/>
  <c r="Q5" i="11" s="1"/>
  <c r="J1053" i="6"/>
  <c r="I1053" i="6"/>
  <c r="T88" i="6"/>
  <c r="N9" i="6"/>
  <c r="N10" i="6" s="1"/>
  <c r="N11" i="6" s="1"/>
  <c r="N12" i="6" s="1"/>
  <c r="N13" i="6" s="1"/>
  <c r="N14" i="6" s="1"/>
  <c r="N15" i="6" s="1"/>
  <c r="N16" i="6" s="1"/>
  <c r="N17" i="6" s="1"/>
  <c r="N18" i="6" s="1"/>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C9" i="6"/>
  <c r="C10" i="6" s="1"/>
  <c r="C11" i="6" s="1"/>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C58" i="6" s="1"/>
  <c r="C59" i="6" s="1"/>
  <c r="C60" i="6" s="1"/>
  <c r="C61" i="6" s="1"/>
  <c r="C62" i="6" s="1"/>
  <c r="C63" i="6" s="1"/>
  <c r="C64" i="6" s="1"/>
  <c r="C65" i="6" s="1"/>
  <c r="C66" i="6" s="1"/>
  <c r="C67" i="6" s="1"/>
  <c r="C68" i="6" s="1"/>
  <c r="C69" i="6" s="1"/>
  <c r="C70" i="6" s="1"/>
  <c r="C71" i="6" s="1"/>
  <c r="C72" i="6" s="1"/>
  <c r="C73" i="6" s="1"/>
  <c r="C74" i="6" s="1"/>
  <c r="C75" i="6" s="1"/>
  <c r="C76" i="6" s="1"/>
  <c r="C77" i="6" s="1"/>
  <c r="C78" i="6" s="1"/>
  <c r="C79" i="6" s="1"/>
  <c r="C80" i="6" s="1"/>
  <c r="C81" i="6" s="1"/>
  <c r="C82" i="6" s="1"/>
  <c r="C83" i="6" s="1"/>
  <c r="C84" i="6" s="1"/>
  <c r="C85" i="6" s="1"/>
  <c r="C86" i="6" s="1"/>
  <c r="C87" i="6" s="1"/>
  <c r="C88" i="6" s="1"/>
  <c r="C89" i="6" s="1"/>
  <c r="C90" i="6" s="1"/>
  <c r="C91" i="6" s="1"/>
  <c r="C92" i="6" s="1"/>
  <c r="C93" i="6" s="1"/>
  <c r="C94" i="6" s="1"/>
  <c r="C95" i="6" s="1"/>
  <c r="C96" i="6" s="1"/>
  <c r="C97" i="6" s="1"/>
  <c r="C98" i="6" s="1"/>
  <c r="C99" i="6" s="1"/>
  <c r="C100" i="6" s="1"/>
  <c r="C101" i="6" s="1"/>
  <c r="C102" i="6" s="1"/>
  <c r="C103" i="6" s="1"/>
  <c r="C104" i="6" s="1"/>
  <c r="C105" i="6" s="1"/>
  <c r="C106" i="6" s="1"/>
  <c r="C107" i="6" s="1"/>
  <c r="C108" i="6" s="1"/>
  <c r="C109" i="6" s="1"/>
  <c r="C110" i="6" s="1"/>
  <c r="C111" i="6" s="1"/>
  <c r="C112" i="6" s="1"/>
  <c r="C113" i="6" s="1"/>
  <c r="C114" i="6" s="1"/>
  <c r="C115" i="6" s="1"/>
  <c r="C116" i="6" s="1"/>
  <c r="C117" i="6" s="1"/>
  <c r="C118" i="6" s="1"/>
  <c r="C119" i="6" s="1"/>
  <c r="C120" i="6" s="1"/>
  <c r="C121" i="6" s="1"/>
  <c r="C122" i="6" s="1"/>
  <c r="C123" i="6" s="1"/>
  <c r="C124" i="6" s="1"/>
  <c r="C125" i="6" s="1"/>
  <c r="C126" i="6" s="1"/>
  <c r="C127" i="6" s="1"/>
  <c r="C128" i="6" s="1"/>
  <c r="C129" i="6" s="1"/>
  <c r="P1055" i="5"/>
  <c r="O1054" i="5"/>
  <c r="O1056" i="5" s="1"/>
  <c r="N1054" i="5"/>
  <c r="N1056" i="5" s="1"/>
  <c r="M1054" i="5"/>
  <c r="M1056" i="5" s="1"/>
  <c r="L1054" i="5"/>
  <c r="L1056" i="5" s="1"/>
  <c r="K1054" i="5"/>
  <c r="K1056" i="5" s="1"/>
  <c r="J1054" i="5"/>
  <c r="J1056" i="5" s="1"/>
  <c r="I1054" i="5"/>
  <c r="C10" i="5"/>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C78" i="5" s="1"/>
  <c r="C79" i="5" s="1"/>
  <c r="C80" i="5" s="1"/>
  <c r="C81" i="5" s="1"/>
  <c r="C82" i="5" s="1"/>
  <c r="C83" i="5" s="1"/>
  <c r="C84" i="5" s="1"/>
  <c r="C85" i="5" s="1"/>
  <c r="C86" i="5" s="1"/>
  <c r="C87" i="5" s="1"/>
  <c r="C88" i="5" s="1"/>
  <c r="C89" i="5" s="1"/>
  <c r="C90" i="5" s="1"/>
  <c r="C91" i="5" s="1"/>
  <c r="C92" i="5" s="1"/>
  <c r="C93" i="5" s="1"/>
  <c r="C94" i="5" s="1"/>
  <c r="C95" i="5" s="1"/>
  <c r="C96" i="5" s="1"/>
  <c r="C97" i="5" s="1"/>
  <c r="C98" i="5" s="1"/>
  <c r="C99" i="5" s="1"/>
  <c r="C100" i="5" s="1"/>
  <c r="C101" i="5" s="1"/>
  <c r="C102" i="5" s="1"/>
  <c r="C103" i="5" s="1"/>
  <c r="C104" i="5" s="1"/>
  <c r="C105" i="5" s="1"/>
  <c r="C106" i="5" s="1"/>
  <c r="C107" i="5" s="1"/>
  <c r="C108" i="5" s="1"/>
  <c r="C109" i="5" s="1"/>
  <c r="C110" i="5" s="1"/>
  <c r="C111" i="5" s="1"/>
  <c r="C112" i="5" s="1"/>
  <c r="C113" i="5" s="1"/>
  <c r="C114" i="5" s="1"/>
  <c r="C115" i="5" s="1"/>
  <c r="C116" i="5" s="1"/>
  <c r="C117" i="5" s="1"/>
  <c r="C118" i="5" s="1"/>
  <c r="C119" i="5" s="1"/>
  <c r="C120" i="5" s="1"/>
  <c r="C121" i="5" s="1"/>
  <c r="C122" i="5" s="1"/>
  <c r="C123" i="5" s="1"/>
  <c r="C124" i="5" s="1"/>
  <c r="C125" i="5" s="1"/>
  <c r="C126" i="5" s="1"/>
  <c r="C127" i="5" s="1"/>
  <c r="C128" i="5" s="1"/>
  <c r="C129" i="5" s="1"/>
  <c r="C130" i="5" s="1"/>
  <c r="C131" i="5" s="1"/>
  <c r="C132" i="5" s="1"/>
  <c r="C133" i="5" s="1"/>
  <c r="C134" i="5" s="1"/>
  <c r="C135" i="5" s="1"/>
  <c r="C136" i="5" s="1"/>
  <c r="C137" i="5" s="1"/>
  <c r="C138" i="5" s="1"/>
  <c r="C139" i="5" s="1"/>
  <c r="C140" i="5" s="1"/>
  <c r="C141" i="5" s="1"/>
  <c r="C142" i="5" s="1"/>
  <c r="C143" i="5" s="1"/>
  <c r="C144" i="5" s="1"/>
  <c r="C145" i="5" s="1"/>
  <c r="C146" i="5" s="1"/>
  <c r="C147" i="5" s="1"/>
  <c r="C148" i="5" s="1"/>
  <c r="C149" i="5" s="1"/>
  <c r="C150" i="5" s="1"/>
  <c r="C151" i="5" s="1"/>
  <c r="C152" i="5" s="1"/>
  <c r="C153" i="5" s="1"/>
  <c r="C154" i="5" s="1"/>
  <c r="C155" i="5" s="1"/>
  <c r="C156" i="5" s="1"/>
  <c r="C157" i="5" s="1"/>
  <c r="C158" i="5" s="1"/>
  <c r="C159" i="5" s="1"/>
  <c r="C160" i="5" s="1"/>
  <c r="C161" i="5" s="1"/>
  <c r="C162" i="5" s="1"/>
  <c r="C163" i="5" s="1"/>
  <c r="C164" i="5" s="1"/>
  <c r="C165" i="5" s="1"/>
  <c r="C166" i="5" s="1"/>
  <c r="C167" i="5" s="1"/>
  <c r="C168" i="5" s="1"/>
  <c r="C169" i="5" s="1"/>
  <c r="C170" i="5" s="1"/>
  <c r="C171" i="5" s="1"/>
  <c r="C172" i="5" s="1"/>
  <c r="C173" i="5" s="1"/>
  <c r="C174" i="5" s="1"/>
  <c r="C175" i="5" s="1"/>
  <c r="C176" i="5" s="1"/>
  <c r="C177" i="5" s="1"/>
  <c r="C178" i="5" s="1"/>
  <c r="C179" i="5" s="1"/>
  <c r="C180" i="5" s="1"/>
  <c r="C181" i="5" s="1"/>
  <c r="C182" i="5" s="1"/>
  <c r="C183" i="5" s="1"/>
  <c r="C184" i="5" s="1"/>
  <c r="C185" i="5" s="1"/>
  <c r="C186" i="5" s="1"/>
  <c r="C187" i="5" s="1"/>
  <c r="C188" i="5" s="1"/>
  <c r="C189" i="5" s="1"/>
  <c r="C190" i="5" s="1"/>
  <c r="C191" i="5" s="1"/>
  <c r="C192" i="5" s="1"/>
  <c r="C193" i="5" s="1"/>
  <c r="C194" i="5" s="1"/>
  <c r="C195" i="5" s="1"/>
  <c r="C196" i="5" s="1"/>
  <c r="C197" i="5" s="1"/>
  <c r="C198" i="5" s="1"/>
  <c r="C199" i="5" s="1"/>
  <c r="C200" i="5" s="1"/>
  <c r="C201" i="5" s="1"/>
  <c r="C202" i="5" s="1"/>
  <c r="C203" i="5" s="1"/>
  <c r="C204" i="5" s="1"/>
  <c r="C205" i="5" s="1"/>
  <c r="C206" i="5" s="1"/>
  <c r="C207" i="5" s="1"/>
  <c r="C208" i="5" s="1"/>
  <c r="C209" i="5" s="1"/>
  <c r="C210" i="5" s="1"/>
  <c r="C211" i="5" s="1"/>
  <c r="C212" i="5" s="1"/>
  <c r="C213" i="5" s="1"/>
  <c r="C214" i="5" s="1"/>
  <c r="C215" i="5" s="1"/>
  <c r="C216" i="5" s="1"/>
  <c r="C217" i="5" s="1"/>
  <c r="C218" i="5" s="1"/>
  <c r="C219" i="5" s="1"/>
  <c r="C220" i="5" s="1"/>
  <c r="C221" i="5" s="1"/>
  <c r="C222" i="5" s="1"/>
  <c r="P9" i="5"/>
  <c r="P10" i="5" s="1"/>
  <c r="P11" i="5" s="1"/>
  <c r="P12" i="5" s="1"/>
  <c r="P13" i="5" s="1"/>
  <c r="P14" i="5" s="1"/>
  <c r="P15" i="5" s="1"/>
  <c r="P16" i="5" s="1"/>
  <c r="P17" i="5" s="1"/>
  <c r="P18" i="5" s="1"/>
  <c r="P19" i="5" s="1"/>
  <c r="P20" i="5" s="1"/>
  <c r="P21" i="5" s="1"/>
  <c r="P22" i="5" s="1"/>
  <c r="P23" i="5" s="1"/>
  <c r="P24" i="5" s="1"/>
  <c r="P25" i="5" s="1"/>
  <c r="P26" i="5" s="1"/>
  <c r="P27" i="5" s="1"/>
  <c r="P28" i="5" s="1"/>
  <c r="P29" i="5" s="1"/>
  <c r="P30" i="5" s="1"/>
  <c r="P31" i="5" s="1"/>
  <c r="P32" i="5" s="1"/>
  <c r="P33" i="5" s="1"/>
  <c r="P34" i="5" s="1"/>
  <c r="P35" i="5" s="1"/>
  <c r="P36" i="5" s="1"/>
  <c r="P37" i="5" s="1"/>
  <c r="P38" i="5" s="1"/>
  <c r="P39" i="5" s="1"/>
  <c r="P40" i="5" s="1"/>
  <c r="P41" i="5" s="1"/>
  <c r="P42" i="5" s="1"/>
  <c r="P43" i="5" s="1"/>
  <c r="P44" i="5" s="1"/>
  <c r="P45" i="5" s="1"/>
  <c r="P46" i="5" s="1"/>
  <c r="P47" i="5" s="1"/>
  <c r="P48" i="5" s="1"/>
  <c r="P49" i="5" s="1"/>
  <c r="P50" i="5" s="1"/>
  <c r="P51" i="5" s="1"/>
  <c r="P52" i="5" s="1"/>
  <c r="P53" i="5" s="1"/>
  <c r="P54" i="5" s="1"/>
  <c r="P55" i="5" s="1"/>
  <c r="P56" i="5" s="1"/>
  <c r="P57" i="5" s="1"/>
  <c r="P58" i="5" s="1"/>
  <c r="P59" i="5" s="1"/>
  <c r="P60" i="5" s="1"/>
  <c r="P61" i="5" s="1"/>
  <c r="P62" i="5" s="1"/>
  <c r="P63" i="5" s="1"/>
  <c r="P64" i="5" s="1"/>
  <c r="P65" i="5" s="1"/>
  <c r="P66" i="5" s="1"/>
  <c r="P67" i="5" s="1"/>
  <c r="P68" i="5" s="1"/>
  <c r="P69" i="5" s="1"/>
  <c r="P70" i="5" s="1"/>
  <c r="P71" i="5" s="1"/>
  <c r="P72" i="5" s="1"/>
  <c r="P73" i="5" s="1"/>
  <c r="P74" i="5" s="1"/>
  <c r="P75" i="5" s="1"/>
  <c r="P76" i="5" s="1"/>
  <c r="P77" i="5" s="1"/>
  <c r="P78" i="5" s="1"/>
  <c r="P79" i="5" s="1"/>
  <c r="P80" i="5" s="1"/>
  <c r="P81" i="5" s="1"/>
  <c r="P82" i="5" s="1"/>
  <c r="P83" i="5" s="1"/>
  <c r="P84" i="5" s="1"/>
  <c r="P85" i="5" s="1"/>
  <c r="P86" i="5" s="1"/>
  <c r="P87" i="5" s="1"/>
  <c r="P88" i="5" s="1"/>
  <c r="P89" i="5" s="1"/>
  <c r="P90" i="5" s="1"/>
  <c r="P91" i="5" s="1"/>
  <c r="P92" i="5" s="1"/>
  <c r="P93" i="5" s="1"/>
  <c r="P94" i="5" s="1"/>
  <c r="P95" i="5" s="1"/>
  <c r="P96" i="5" s="1"/>
  <c r="P97" i="5" s="1"/>
  <c r="P98" i="5" s="1"/>
  <c r="P99" i="5" s="1"/>
  <c r="P100" i="5" s="1"/>
  <c r="P101" i="5" s="1"/>
  <c r="P102" i="5" s="1"/>
  <c r="P103" i="5" s="1"/>
  <c r="P104" i="5" s="1"/>
  <c r="P105" i="5" s="1"/>
  <c r="P106" i="5" s="1"/>
  <c r="P107" i="5" s="1"/>
  <c r="P108" i="5" s="1"/>
  <c r="P109" i="5" s="1"/>
  <c r="P110" i="5" s="1"/>
  <c r="P111" i="5" s="1"/>
  <c r="P112" i="5" s="1"/>
  <c r="P113" i="5" s="1"/>
  <c r="P114" i="5" s="1"/>
  <c r="P115" i="5" s="1"/>
  <c r="P116" i="5" s="1"/>
  <c r="P117" i="5" s="1"/>
  <c r="P118" i="5" s="1"/>
  <c r="P119" i="5" s="1"/>
  <c r="P120" i="5" s="1"/>
  <c r="P121" i="5" s="1"/>
  <c r="P122" i="5" s="1"/>
  <c r="P123" i="5" s="1"/>
  <c r="P124" i="5" s="1"/>
  <c r="P125" i="5" s="1"/>
  <c r="P126" i="5" s="1"/>
  <c r="P127" i="5" s="1"/>
  <c r="P128" i="5" s="1"/>
  <c r="P129" i="5" s="1"/>
  <c r="P130" i="5" s="1"/>
  <c r="P131" i="5" s="1"/>
  <c r="P132" i="5" s="1"/>
  <c r="P133" i="5" s="1"/>
  <c r="P134" i="5" s="1"/>
  <c r="P135" i="5" s="1"/>
  <c r="P136" i="5" s="1"/>
  <c r="P137" i="5" s="1"/>
  <c r="P138" i="5" s="1"/>
  <c r="P139" i="5" s="1"/>
  <c r="P140" i="5" s="1"/>
  <c r="P141" i="5" s="1"/>
  <c r="P142" i="5" s="1"/>
  <c r="P143" i="5" s="1"/>
  <c r="P144" i="5" s="1"/>
  <c r="P145" i="5" s="1"/>
  <c r="P146" i="5" s="1"/>
  <c r="P147" i="5" s="1"/>
  <c r="P148" i="5" s="1"/>
  <c r="P149" i="5" s="1"/>
  <c r="P150" i="5" s="1"/>
  <c r="P151" i="5" s="1"/>
  <c r="P152" i="5" s="1"/>
  <c r="P153" i="5" s="1"/>
  <c r="P154" i="5" s="1"/>
  <c r="P155" i="5" s="1"/>
  <c r="P156" i="5" s="1"/>
  <c r="P157" i="5" s="1"/>
  <c r="P158" i="5" s="1"/>
  <c r="P159" i="5" s="1"/>
  <c r="P160" i="5" s="1"/>
  <c r="P161" i="5" s="1"/>
  <c r="P162" i="5" s="1"/>
  <c r="P163" i="5" s="1"/>
  <c r="P164" i="5" s="1"/>
  <c r="P165" i="5" s="1"/>
  <c r="P166" i="5" s="1"/>
  <c r="P167" i="5" s="1"/>
  <c r="P168" i="5" s="1"/>
  <c r="P169" i="5" s="1"/>
  <c r="P170" i="5" s="1"/>
  <c r="P171" i="5" s="1"/>
  <c r="P172" i="5" s="1"/>
  <c r="P173" i="5" s="1"/>
  <c r="P174" i="5" s="1"/>
  <c r="P175" i="5" s="1"/>
  <c r="P176" i="5" s="1"/>
  <c r="P177" i="5" s="1"/>
  <c r="P178" i="5" s="1"/>
  <c r="P179" i="5" s="1"/>
  <c r="P180" i="5" s="1"/>
  <c r="P181" i="5" s="1"/>
  <c r="P182" i="5" s="1"/>
  <c r="P183" i="5" s="1"/>
  <c r="P184" i="5" s="1"/>
  <c r="P185" i="5" s="1"/>
  <c r="P186" i="5" s="1"/>
  <c r="P187" i="5" s="1"/>
  <c r="P188" i="5" s="1"/>
  <c r="P189" i="5" s="1"/>
  <c r="P190" i="5" s="1"/>
  <c r="P191" i="5" s="1"/>
  <c r="P192" i="5" s="1"/>
  <c r="P193" i="5" s="1"/>
  <c r="P194" i="5" s="1"/>
  <c r="P195" i="5" s="1"/>
  <c r="P196" i="5" s="1"/>
  <c r="P197" i="5" s="1"/>
  <c r="P198" i="5" s="1"/>
  <c r="P199" i="5" s="1"/>
  <c r="P200" i="5" s="1"/>
  <c r="P201" i="5" s="1"/>
  <c r="P202" i="5" s="1"/>
  <c r="P203" i="5" s="1"/>
  <c r="P204" i="5" s="1"/>
  <c r="P205" i="5" s="1"/>
  <c r="P206" i="5" s="1"/>
  <c r="P207" i="5" s="1"/>
  <c r="P208" i="5" s="1"/>
  <c r="P209" i="5" s="1"/>
  <c r="P210" i="5" s="1"/>
  <c r="P211" i="5" s="1"/>
  <c r="P212" i="5" s="1"/>
  <c r="P213" i="5" s="1"/>
  <c r="P214" i="5" s="1"/>
  <c r="P215" i="5" s="1"/>
  <c r="P216" i="5" s="1"/>
  <c r="P217" i="5" s="1"/>
  <c r="P218" i="5" s="1"/>
  <c r="P219" i="5" s="1"/>
  <c r="P220" i="5" s="1"/>
  <c r="P221" i="5" s="1"/>
  <c r="P222" i="5" s="1"/>
  <c r="N146" i="18"/>
  <c r="M145" i="18"/>
  <c r="L145" i="18"/>
  <c r="Z4" i="11" s="1"/>
  <c r="K145" i="18"/>
  <c r="W4" i="11" s="1"/>
  <c r="J145" i="18"/>
  <c r="T4" i="11" s="1"/>
  <c r="I145" i="18"/>
  <c r="Q4" i="11" s="1"/>
  <c r="H145" i="18"/>
  <c r="N4" i="11" s="1"/>
  <c r="G145" i="18"/>
  <c r="A6" i="18"/>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A103" i="18" s="1"/>
  <c r="A104" i="18" s="1"/>
  <c r="A105" i="18" s="1"/>
  <c r="A106" i="18" s="1"/>
  <c r="A107" i="18" s="1"/>
  <c r="A108" i="18" s="1"/>
  <c r="A109" i="18" s="1"/>
  <c r="A110" i="18" s="1"/>
  <c r="A111" i="18" s="1"/>
  <c r="A112" i="18" s="1"/>
  <c r="A113" i="18" s="1"/>
  <c r="A114" i="18" s="1"/>
  <c r="A115" i="18" s="1"/>
  <c r="A116" i="18" s="1"/>
  <c r="A117" i="18" s="1"/>
  <c r="A118" i="18" s="1"/>
  <c r="A119" i="18" s="1"/>
  <c r="A120" i="18" s="1"/>
  <c r="A121" i="18" s="1"/>
  <c r="A122" i="18" s="1"/>
  <c r="A123" i="18" s="1"/>
  <c r="A124" i="18" s="1"/>
  <c r="A125" i="18" s="1"/>
  <c r="A126" i="18" s="1"/>
  <c r="A127" i="18" s="1"/>
  <c r="A128" i="18" s="1"/>
  <c r="A129" i="18" s="1"/>
  <c r="A130" i="18" s="1"/>
  <c r="A131" i="18" s="1"/>
  <c r="A132" i="18" s="1"/>
  <c r="A133" i="18" s="1"/>
  <c r="A134" i="18" s="1"/>
  <c r="A135" i="18" s="1"/>
  <c r="A136" i="18" s="1"/>
  <c r="A137" i="18" s="1"/>
  <c r="A138" i="18" s="1"/>
  <c r="A139" i="18" s="1"/>
  <c r="A140" i="18" s="1"/>
  <c r="A141" i="18" s="1"/>
  <c r="A142" i="18" s="1"/>
  <c r="A143" i="18" s="1"/>
  <c r="A144" i="18" s="1"/>
  <c r="N5" i="18"/>
  <c r="N6" i="18" s="1"/>
  <c r="N7" i="18" s="1"/>
  <c r="N8" i="18" s="1"/>
  <c r="N9" i="18" s="1"/>
  <c r="N10" i="18" s="1"/>
  <c r="N11" i="18" s="1"/>
  <c r="N12" i="18" s="1"/>
  <c r="N13" i="18" s="1"/>
  <c r="N14" i="18" s="1"/>
  <c r="N15" i="18" s="1"/>
  <c r="N16" i="18" s="1"/>
  <c r="N17" i="18" s="1"/>
  <c r="N18" i="18" s="1"/>
  <c r="N19" i="18" s="1"/>
  <c r="N20" i="18" s="1"/>
  <c r="N21" i="18" s="1"/>
  <c r="N22" i="18" s="1"/>
  <c r="N23" i="18" s="1"/>
  <c r="N24" i="18" s="1"/>
  <c r="N25" i="18" s="1"/>
  <c r="N26" i="18" s="1"/>
  <c r="N27" i="18" s="1"/>
  <c r="N28" i="18" s="1"/>
  <c r="N29" i="18" s="1"/>
  <c r="N30" i="18" s="1"/>
  <c r="N31" i="18" s="1"/>
  <c r="N32" i="18" s="1"/>
  <c r="N33" i="18" s="1"/>
  <c r="N34" i="18" s="1"/>
  <c r="N35" i="18" s="1"/>
  <c r="N36" i="18" s="1"/>
  <c r="N37" i="18" s="1"/>
  <c r="N38" i="18" s="1"/>
  <c r="N39" i="18" s="1"/>
  <c r="N40" i="18" s="1"/>
  <c r="N41" i="18" s="1"/>
  <c r="N42" i="18" s="1"/>
  <c r="N43" i="18" s="1"/>
  <c r="N44" i="18" s="1"/>
  <c r="N45" i="18" s="1"/>
  <c r="N46" i="18" s="1"/>
  <c r="N47" i="18" s="1"/>
  <c r="N48" i="18" s="1"/>
  <c r="N49" i="18" s="1"/>
  <c r="N50" i="18" s="1"/>
  <c r="N51" i="18" s="1"/>
  <c r="N52" i="18" s="1"/>
  <c r="N53" i="18" s="1"/>
  <c r="N54" i="18" s="1"/>
  <c r="N55" i="18" s="1"/>
  <c r="N56" i="18" s="1"/>
  <c r="N57" i="18" s="1"/>
  <c r="N58" i="18" s="1"/>
  <c r="N59" i="18" s="1"/>
  <c r="N60" i="18" s="1"/>
  <c r="N61" i="18" s="1"/>
  <c r="N62" i="18" s="1"/>
  <c r="N63" i="18" s="1"/>
  <c r="N64" i="18" s="1"/>
  <c r="N65" i="18" s="1"/>
  <c r="N66" i="18" s="1"/>
  <c r="N67" i="18" s="1"/>
  <c r="N68" i="18" s="1"/>
  <c r="N69" i="18" s="1"/>
  <c r="N70" i="18" s="1"/>
  <c r="N71" i="18" s="1"/>
  <c r="N72" i="18" s="1"/>
  <c r="N73" i="18" s="1"/>
  <c r="N74" i="18" s="1"/>
  <c r="N75" i="18" s="1"/>
  <c r="N76" i="18" s="1"/>
  <c r="N77" i="18" s="1"/>
  <c r="N78" i="18" s="1"/>
  <c r="N79" i="18" s="1"/>
  <c r="N80" i="18" s="1"/>
  <c r="N81" i="18" s="1"/>
  <c r="N82" i="18" s="1"/>
  <c r="N83" i="18" s="1"/>
  <c r="N84" i="18" s="1"/>
  <c r="N85" i="18" s="1"/>
  <c r="N86" i="18" s="1"/>
  <c r="N87" i="18" s="1"/>
  <c r="N88" i="18" s="1"/>
  <c r="N89" i="18" s="1"/>
  <c r="N90" i="18" s="1"/>
  <c r="N91" i="18" s="1"/>
  <c r="N92" i="18" s="1"/>
  <c r="N93" i="18" s="1"/>
  <c r="N94" i="18" s="1"/>
  <c r="N95" i="18" s="1"/>
  <c r="N96" i="18" s="1"/>
  <c r="N97" i="18" s="1"/>
  <c r="N98" i="18" s="1"/>
  <c r="N99" i="18" s="1"/>
  <c r="N100" i="18" s="1"/>
  <c r="N101" i="18" s="1"/>
  <c r="N102" i="18" s="1"/>
  <c r="N103" i="18" s="1"/>
  <c r="N104" i="18" s="1"/>
  <c r="N105" i="18" s="1"/>
  <c r="N106" i="18" s="1"/>
  <c r="N107" i="18" s="1"/>
  <c r="N108" i="18" s="1"/>
  <c r="N109" i="18" s="1"/>
  <c r="N110" i="18" s="1"/>
  <c r="N111" i="18" s="1"/>
  <c r="N112" i="18" s="1"/>
  <c r="N113" i="18" s="1"/>
  <c r="N114" i="18" s="1"/>
  <c r="N115" i="18" s="1"/>
  <c r="N116" i="18" s="1"/>
  <c r="N117" i="18" s="1"/>
  <c r="N118" i="18" s="1"/>
  <c r="N119" i="18" s="1"/>
  <c r="N120" i="18" s="1"/>
  <c r="N121" i="18" s="1"/>
  <c r="N122" i="18" s="1"/>
  <c r="N123" i="18" s="1"/>
  <c r="N124" i="18" s="1"/>
  <c r="N125" i="18" s="1"/>
  <c r="N126" i="18" s="1"/>
  <c r="N127" i="18" s="1"/>
  <c r="N128" i="18" s="1"/>
  <c r="N129" i="18" s="1"/>
  <c r="N130" i="18" s="1"/>
  <c r="N131" i="18" s="1"/>
  <c r="N132" i="18" s="1"/>
  <c r="N133" i="18" s="1"/>
  <c r="N134" i="18" s="1"/>
  <c r="N135" i="18" s="1"/>
  <c r="N136" i="18" s="1"/>
  <c r="N137" i="18" s="1"/>
  <c r="N138" i="18" s="1"/>
  <c r="N139" i="18" s="1"/>
  <c r="N140" i="18" s="1"/>
  <c r="N141" i="18" s="1"/>
  <c r="N142" i="18" s="1"/>
  <c r="N143" i="18" s="1"/>
  <c r="G65" i="11"/>
  <c r="N61" i="11"/>
  <c r="R60" i="11"/>
  <c r="Q29" i="11"/>
  <c r="H28" i="11"/>
  <c r="G28" i="11"/>
  <c r="E27" i="11"/>
  <c r="L22" i="11"/>
  <c r="A21" i="11"/>
  <c r="L20" i="11"/>
  <c r="E20" i="11"/>
  <c r="I15" i="11"/>
  <c r="AB12" i="11"/>
  <c r="Y12" i="11"/>
  <c r="T12" i="11"/>
  <c r="S12" i="11"/>
  <c r="P12" i="11"/>
  <c r="N12" i="11"/>
  <c r="M12" i="11"/>
  <c r="I12" i="11"/>
  <c r="E12" i="11"/>
  <c r="E26" i="11" s="1"/>
  <c r="AD11" i="11"/>
  <c r="Z11" i="11"/>
  <c r="Y11" i="11"/>
  <c r="V11" i="11"/>
  <c r="T11" i="11"/>
  <c r="S11" i="11"/>
  <c r="Q11" i="11"/>
  <c r="P11" i="11"/>
  <c r="M11" i="11"/>
  <c r="I11" i="11"/>
  <c r="E11" i="11"/>
  <c r="E25" i="11" s="1"/>
  <c r="AJ10" i="11"/>
  <c r="AE10" i="11"/>
  <c r="AC10" i="11"/>
  <c r="AB10" i="11"/>
  <c r="Y10" i="11"/>
  <c r="S10" i="11"/>
  <c r="Q10" i="11"/>
  <c r="P10" i="11"/>
  <c r="N10" i="11"/>
  <c r="M10" i="11"/>
  <c r="I10" i="11"/>
  <c r="E10" i="11"/>
  <c r="E24" i="11" s="1"/>
  <c r="AH9" i="11"/>
  <c r="AG9" i="11"/>
  <c r="AD9" i="11"/>
  <c r="AA9" i="11"/>
  <c r="T9" i="11"/>
  <c r="S9" i="11"/>
  <c r="P9" i="11"/>
  <c r="M9" i="11"/>
  <c r="J9" i="11"/>
  <c r="I9" i="11"/>
  <c r="AJ8" i="11"/>
  <c r="AE8" i="11"/>
  <c r="AB8" i="11"/>
  <c r="AA8" i="11"/>
  <c r="S8" i="11"/>
  <c r="P8" i="11"/>
  <c r="N8" i="11"/>
  <c r="M8" i="11"/>
  <c r="I8" i="11"/>
  <c r="AJ7" i="11"/>
  <c r="AG7" i="11"/>
  <c r="AB7" i="11"/>
  <c r="AA7" i="11"/>
  <c r="S7" i="11"/>
  <c r="P7" i="11"/>
  <c r="N7" i="11"/>
  <c r="M7" i="11"/>
  <c r="I7" i="11"/>
  <c r="E7" i="11"/>
  <c r="AJ6" i="11"/>
  <c r="AG6" i="11"/>
  <c r="AB6" i="11"/>
  <c r="Y6" i="11"/>
  <c r="S6" i="11"/>
  <c r="Q6" i="11"/>
  <c r="P6" i="11"/>
  <c r="M6" i="11"/>
  <c r="I6" i="11"/>
  <c r="AJ5" i="11"/>
  <c r="AG5" i="11"/>
  <c r="AD5" i="11"/>
  <c r="Y5" i="11"/>
  <c r="S5" i="11"/>
  <c r="P5" i="11"/>
  <c r="M5" i="11"/>
  <c r="J5" i="11"/>
  <c r="I5" i="11"/>
  <c r="A5" i="11"/>
  <c r="A6" i="11" s="1"/>
  <c r="A7" i="11" s="1"/>
  <c r="A8" i="11" s="1"/>
  <c r="A9" i="11" s="1"/>
  <c r="A10" i="11" s="1"/>
  <c r="A11" i="11" s="1"/>
  <c r="A12" i="11" s="1"/>
  <c r="A13" i="11" s="1"/>
  <c r="A14" i="11" s="1"/>
  <c r="A15" i="11" s="1"/>
  <c r="A16" i="11" s="1"/>
  <c r="AJ4" i="11"/>
  <c r="AF4" i="11"/>
  <c r="AE4" i="11"/>
  <c r="AB4" i="11"/>
  <c r="Y4" i="11"/>
  <c r="V4" i="11"/>
  <c r="S4" i="11"/>
  <c r="P4" i="11"/>
  <c r="M4" i="11"/>
  <c r="I4" i="11"/>
  <c r="E4" i="11"/>
  <c r="J7" i="11" l="1"/>
  <c r="N1053" i="6"/>
  <c r="F5" i="11" s="1"/>
  <c r="AC4" i="11"/>
  <c r="AD4" i="11" s="1"/>
  <c r="Q445" i="8"/>
  <c r="F7" i="11" s="1"/>
  <c r="I60" i="11" s="1"/>
  <c r="Q1035" i="15"/>
  <c r="N9" i="11"/>
  <c r="O9" i="11" s="1"/>
  <c r="L1042" i="15"/>
  <c r="N1042" i="15"/>
  <c r="AG37" i="17"/>
  <c r="AG38" i="17" s="1"/>
  <c r="AG39" i="17" s="1"/>
  <c r="AG40" i="17" s="1"/>
  <c r="AG41" i="17" s="1"/>
  <c r="AG42" i="17" s="1"/>
  <c r="AG43" i="17" s="1"/>
  <c r="AG44" i="17" s="1"/>
  <c r="AG45" i="17" s="1"/>
  <c r="AG46" i="17" s="1"/>
  <c r="AG47" i="17" s="1"/>
  <c r="AG48" i="17" s="1"/>
  <c r="AG49" i="17" s="1"/>
  <c r="AG50" i="17" s="1"/>
  <c r="AG51" i="17" s="1"/>
  <c r="AG52" i="17" s="1"/>
  <c r="AG53" i="17" s="1"/>
  <c r="AG54" i="17" s="1"/>
  <c r="AG55" i="17" s="1"/>
  <c r="AG56" i="17" s="1"/>
  <c r="AG57" i="17" s="1"/>
  <c r="AG58" i="17" s="1"/>
  <c r="AG59" i="17" s="1"/>
  <c r="AG60" i="17" s="1"/>
  <c r="AG61" i="17" s="1"/>
  <c r="AG62" i="17" s="1"/>
  <c r="AG63" i="17" s="1"/>
  <c r="AG64" i="17" s="1"/>
  <c r="AG65" i="17" s="1"/>
  <c r="AG66" i="17" s="1"/>
  <c r="AG67" i="17" s="1"/>
  <c r="AG68" i="17" s="1"/>
  <c r="AG69" i="17" s="1"/>
  <c r="AG70" i="17" s="1"/>
  <c r="AG71" i="17" s="1"/>
  <c r="AG72" i="17" s="1"/>
  <c r="AG73" i="17" s="1"/>
  <c r="AG74" i="17" s="1"/>
  <c r="AG75" i="17" s="1"/>
  <c r="AG76" i="17" s="1"/>
  <c r="AG77" i="17" s="1"/>
  <c r="AG78" i="17" s="1"/>
  <c r="AG79" i="17" s="1"/>
  <c r="AG80" i="17" s="1"/>
  <c r="AG81" i="17" s="1"/>
  <c r="AG82" i="17" s="1"/>
  <c r="AG83" i="17" s="1"/>
  <c r="AG84" i="17" s="1"/>
  <c r="AG85" i="17" s="1"/>
  <c r="AG86" i="17" s="1"/>
  <c r="AG87" i="17" s="1"/>
  <c r="AG88" i="17" s="1"/>
  <c r="AG89" i="17" s="1"/>
  <c r="AG90" i="17" s="1"/>
  <c r="AG91" i="17" s="1"/>
  <c r="AG92" i="17" s="1"/>
  <c r="AG93" i="17" s="1"/>
  <c r="AG94" i="17" s="1"/>
  <c r="AG95" i="17" s="1"/>
  <c r="AG96" i="17" s="1"/>
  <c r="AG97" i="17" s="1"/>
  <c r="AG98" i="17" s="1"/>
  <c r="AG99" i="17" s="1"/>
  <c r="AG100" i="17" s="1"/>
  <c r="AG101" i="17" s="1"/>
  <c r="AG102" i="17" s="1"/>
  <c r="AG103" i="17" s="1"/>
  <c r="AG104" i="17" s="1"/>
  <c r="AG105" i="17" s="1"/>
  <c r="AG106" i="17" s="1"/>
  <c r="AG107" i="17" s="1"/>
  <c r="AG108" i="17" s="1"/>
  <c r="AG109" i="17" s="1"/>
  <c r="AG110" i="17" s="1"/>
  <c r="AG111" i="17" s="1"/>
  <c r="AG112" i="17" s="1"/>
  <c r="AG113" i="17" s="1"/>
  <c r="AG114" i="17" s="1"/>
  <c r="AG115" i="17" s="1"/>
  <c r="AG116" i="17" s="1"/>
  <c r="AG117" i="17" s="1"/>
  <c r="AG118" i="17" s="1"/>
  <c r="AG119" i="17" s="1"/>
  <c r="AG120" i="17" s="1"/>
  <c r="AG121" i="17" s="1"/>
  <c r="AG122" i="17" s="1"/>
  <c r="AG123" i="17" s="1"/>
  <c r="AG124" i="17" s="1"/>
  <c r="AG125" i="17" s="1"/>
  <c r="AG126" i="17" s="1"/>
  <c r="AG127" i="17" s="1"/>
  <c r="AG128" i="17" s="1"/>
  <c r="AG129" i="17" s="1"/>
  <c r="AG130" i="17" s="1"/>
  <c r="AG131" i="17" s="1"/>
  <c r="AG132" i="17" s="1"/>
  <c r="AG133" i="17" s="1"/>
  <c r="AG134" i="17" s="1"/>
  <c r="AG135" i="17" s="1"/>
  <c r="AG136" i="17" s="1"/>
  <c r="AG137" i="17" s="1"/>
  <c r="AG138" i="17" s="1"/>
  <c r="AG139" i="17" s="1"/>
  <c r="AG140" i="17" s="1"/>
  <c r="AG141" i="17" s="1"/>
  <c r="AG142" i="17" s="1"/>
  <c r="AG143" i="17" s="1"/>
  <c r="AG144" i="17" s="1"/>
  <c r="AG145" i="17" s="1"/>
  <c r="AG146" i="17" s="1"/>
  <c r="AG147" i="17" s="1"/>
  <c r="AG148" i="17" s="1"/>
  <c r="AG149" i="17" s="1"/>
  <c r="AG150" i="17" s="1"/>
  <c r="AG151" i="17" s="1"/>
  <c r="AG152" i="17" s="1"/>
  <c r="AG153" i="17" s="1"/>
  <c r="L143" i="28"/>
  <c r="U9" i="11"/>
  <c r="O12" i="11"/>
  <c r="U12" i="11"/>
  <c r="L10" i="11"/>
  <c r="U5" i="11"/>
  <c r="AG4" i="11"/>
  <c r="AA5" i="11"/>
  <c r="O6" i="11"/>
  <c r="AD6" i="11"/>
  <c r="O7" i="11"/>
  <c r="J12" i="11"/>
  <c r="L12" i="11" s="1"/>
  <c r="O443" i="17"/>
  <c r="Q445" i="13"/>
  <c r="F10" i="11" s="1"/>
  <c r="G24" i="11" s="1"/>
  <c r="R12" i="11"/>
  <c r="N99" i="23"/>
  <c r="H30" i="11" s="1"/>
  <c r="G7" i="11"/>
  <c r="U7" i="11"/>
  <c r="L8" i="11"/>
  <c r="G66" i="11"/>
  <c r="L1045" i="15"/>
  <c r="O65" i="20"/>
  <c r="F14" i="11" s="1"/>
  <c r="G14" i="11" s="1"/>
  <c r="N220" i="24"/>
  <c r="O330" i="21"/>
  <c r="F15" i="11" s="1"/>
  <c r="G15" i="11" s="1"/>
  <c r="J15" i="11"/>
  <c r="L15" i="11" s="1"/>
  <c r="M1042" i="15"/>
  <c r="AG8" i="11"/>
  <c r="N145" i="18"/>
  <c r="F4" i="11" s="1"/>
  <c r="F20" i="11" s="1"/>
  <c r="O8" i="11"/>
  <c r="N1045" i="15"/>
  <c r="O4" i="11"/>
  <c r="L9" i="11"/>
  <c r="L6" i="11"/>
  <c r="AA6" i="11"/>
  <c r="AD8" i="11"/>
  <c r="R10" i="11"/>
  <c r="AG10" i="11"/>
  <c r="L5" i="11"/>
  <c r="U6" i="11"/>
  <c r="AD7" i="11"/>
  <c r="G5" i="11"/>
  <c r="AA4" i="11"/>
  <c r="R8" i="11"/>
  <c r="R9" i="11"/>
  <c r="O10" i="11"/>
  <c r="AD12" i="11"/>
  <c r="U8" i="11"/>
  <c r="H5" i="11"/>
  <c r="U4" i="11"/>
  <c r="R6" i="11"/>
  <c r="L7" i="11"/>
  <c r="E21" i="11"/>
  <c r="E55" i="11" s="1"/>
  <c r="AA10" i="11"/>
  <c r="AA12" i="11"/>
  <c r="L111" i="29"/>
  <c r="L210" i="25"/>
  <c r="G32" i="11" s="1"/>
  <c r="L11" i="11"/>
  <c r="O11" i="11"/>
  <c r="U11" i="11"/>
  <c r="N5" i="11"/>
  <c r="O5" i="11" s="1"/>
  <c r="U10" i="11"/>
  <c r="I1056" i="5"/>
  <c r="P1054" i="5"/>
  <c r="P1056" i="5" s="1"/>
  <c r="R5" i="11"/>
  <c r="J4" i="11"/>
  <c r="L4" i="11" s="1"/>
  <c r="Q444" i="10"/>
  <c r="F9" i="11" s="1"/>
  <c r="H9" i="11" s="1"/>
  <c r="P1039" i="15"/>
  <c r="P1042" i="15" s="1"/>
  <c r="X4" i="11"/>
  <c r="AA11" i="11"/>
  <c r="R7" i="11"/>
  <c r="AD10" i="11"/>
  <c r="R11" i="11"/>
  <c r="R4" i="11"/>
  <c r="J1045" i="15"/>
  <c r="K1042" i="15"/>
  <c r="K1045" i="15"/>
  <c r="J1042" i="15"/>
  <c r="AF137" i="16"/>
  <c r="F8" i="11" s="1"/>
  <c r="H8" i="11" s="1"/>
  <c r="I1037" i="15"/>
  <c r="Q1037" i="15" s="1"/>
  <c r="M1045" i="15"/>
  <c r="Q144" i="15"/>
  <c r="O1042" i="15"/>
  <c r="O1045" i="15"/>
  <c r="Q1033" i="15"/>
  <c r="Q442" i="16"/>
  <c r="O444" i="14"/>
  <c r="F11" i="11" s="1"/>
  <c r="G11" i="11" s="1"/>
  <c r="X155" i="17"/>
  <c r="V155" i="17"/>
  <c r="U155" i="17"/>
  <c r="O8" i="19"/>
  <c r="O9" i="19" s="1"/>
  <c r="O10" i="19" s="1"/>
  <c r="O11" i="19" s="1"/>
  <c r="O12" i="19" s="1"/>
  <c r="O13" i="19" s="1"/>
  <c r="O14" i="19" s="1"/>
  <c r="O15" i="19" s="1"/>
  <c r="O16" i="19" s="1"/>
  <c r="O17" i="19" s="1"/>
  <c r="O18" i="19" s="1"/>
  <c r="O19" i="19" s="1"/>
  <c r="O20" i="19" s="1"/>
  <c r="O21" i="19" s="1"/>
  <c r="O22" i="19" s="1"/>
  <c r="O23" i="19" s="1"/>
  <c r="O24" i="19" s="1"/>
  <c r="O25" i="19" s="1"/>
  <c r="O26" i="19" s="1"/>
  <c r="O27" i="19" s="1"/>
  <c r="O28" i="19" s="1"/>
  <c r="O29" i="19" s="1"/>
  <c r="O30" i="19" s="1"/>
  <c r="O31" i="19" s="1"/>
  <c r="O32" i="19" s="1"/>
  <c r="O33" i="19" s="1"/>
  <c r="O34" i="19" s="1"/>
  <c r="O35" i="19" s="1"/>
  <c r="O36" i="19" s="1"/>
  <c r="O37" i="19" s="1"/>
  <c r="O38" i="19" s="1"/>
  <c r="O39" i="19" s="1"/>
  <c r="O40" i="19" s="1"/>
  <c r="O41" i="19" s="1"/>
  <c r="O42" i="19" s="1"/>
  <c r="O43" i="19" s="1"/>
  <c r="O44" i="19" s="1"/>
  <c r="O45" i="19" s="1"/>
  <c r="O46" i="19" s="1"/>
  <c r="O47" i="19" s="1"/>
  <c r="O48" i="19" s="1"/>
  <c r="O49" i="19" s="1"/>
  <c r="O50" i="19" s="1"/>
  <c r="O51" i="19" s="1"/>
  <c r="O52" i="19" s="1"/>
  <c r="O53" i="19" s="1"/>
  <c r="O54" i="19" s="1"/>
  <c r="O55" i="19" s="1"/>
  <c r="O56" i="19" s="1"/>
  <c r="O57" i="19" s="1"/>
  <c r="O58" i="19" s="1"/>
  <c r="O59" i="19" s="1"/>
  <c r="O60" i="19" s="1"/>
  <c r="O61" i="19" s="1"/>
  <c r="O62" i="19" s="1"/>
  <c r="O63" i="19" s="1"/>
  <c r="O64" i="19" s="1"/>
  <c r="O65" i="19" s="1"/>
  <c r="O66" i="19" s="1"/>
  <c r="O67" i="19" s="1"/>
  <c r="O68" i="19" s="1"/>
  <c r="O69" i="19" s="1"/>
  <c r="O70" i="19" s="1"/>
  <c r="O71" i="19" s="1"/>
  <c r="O72" i="19" s="1"/>
  <c r="O73" i="19" s="1"/>
  <c r="O74" i="19" s="1"/>
  <c r="O75" i="19" s="1"/>
  <c r="O76" i="19" s="1"/>
  <c r="O77" i="19" s="1"/>
  <c r="O78" i="19" s="1"/>
  <c r="O79" i="19" s="1"/>
  <c r="O80" i="19" s="1"/>
  <c r="O81" i="19" s="1"/>
  <c r="O82" i="19" s="1"/>
  <c r="O83" i="19" s="1"/>
  <c r="O84" i="19" s="1"/>
  <c r="O85" i="19" s="1"/>
  <c r="O86" i="19" s="1"/>
  <c r="O87" i="19" s="1"/>
  <c r="O88" i="19" s="1"/>
  <c r="O89" i="19" s="1"/>
  <c r="O90" i="19" s="1"/>
  <c r="O91" i="19" s="1"/>
  <c r="O92" i="19" s="1"/>
  <c r="O93" i="19" s="1"/>
  <c r="O402" i="19"/>
  <c r="F13" i="11" s="1"/>
  <c r="O403" i="19"/>
  <c r="E13" i="11" s="1"/>
  <c r="N117" i="22"/>
  <c r="M104" i="26"/>
  <c r="F33" i="11" s="1"/>
  <c r="N227" i="27"/>
  <c r="H7" i="11" l="1"/>
  <c r="H20" i="11"/>
  <c r="AF139" i="16"/>
  <c r="G30" i="11"/>
  <c r="H35" i="11"/>
  <c r="I64" i="11"/>
  <c r="H15" i="11"/>
  <c r="G13" i="11"/>
  <c r="H4" i="11"/>
  <c r="G4" i="11"/>
  <c r="G20" i="11"/>
  <c r="H24" i="11"/>
  <c r="I59" i="11"/>
  <c r="H14" i="11"/>
  <c r="I1045" i="15"/>
  <c r="G10" i="11"/>
  <c r="I1042" i="15"/>
  <c r="Q1042" i="15" s="1"/>
  <c r="H10" i="11"/>
  <c r="G35" i="11"/>
  <c r="I62" i="11"/>
  <c r="G8" i="11"/>
  <c r="H32" i="11"/>
  <c r="G21" i="11"/>
  <c r="H21" i="11"/>
  <c r="I61" i="11"/>
  <c r="H36" i="11"/>
  <c r="G36" i="11"/>
  <c r="AA155" i="17"/>
  <c r="G9" i="11"/>
  <c r="F6" i="11"/>
  <c r="Q1045" i="15"/>
  <c r="F16" i="11"/>
  <c r="F27" i="11"/>
  <c r="H13" i="11"/>
  <c r="H34" i="11"/>
  <c r="G34" i="11"/>
  <c r="G33" i="11"/>
  <c r="I63" i="11"/>
  <c r="H33" i="11"/>
  <c r="H11" i="11"/>
  <c r="F25" i="11"/>
  <c r="Q1039" i="15"/>
  <c r="T1036" i="15" s="1"/>
  <c r="AI9" i="11"/>
  <c r="AJ9" i="11" s="1"/>
  <c r="P1045" i="15"/>
  <c r="G29" i="11" l="1"/>
  <c r="H29" i="11"/>
  <c r="F22" i="11"/>
  <c r="F55" i="11" s="1"/>
  <c r="G6" i="11"/>
  <c r="H6" i="11"/>
  <c r="I58" i="11"/>
  <c r="I65" i="11" s="1"/>
  <c r="G67" i="11" s="1"/>
  <c r="H25" i="11"/>
  <c r="G25" i="11"/>
  <c r="H27" i="11"/>
  <c r="G27" i="11"/>
  <c r="F12" i="11"/>
  <c r="H26" i="11"/>
  <c r="G26" i="11"/>
  <c r="H16" i="11"/>
  <c r="G16" i="11"/>
  <c r="H22" i="11" l="1"/>
  <c r="G22" i="11"/>
  <c r="G55" i="11" s="1"/>
  <c r="H12" i="11"/>
  <c r="G12" i="11"/>
</calcChain>
</file>

<file path=xl/sharedStrings.xml><?xml version="1.0" encoding="utf-8"?>
<sst xmlns="http://schemas.openxmlformats.org/spreadsheetml/2006/main" count="20274" uniqueCount="2122">
  <si>
    <t>S.No</t>
  </si>
  <si>
    <t xml:space="preserve">Block Name </t>
  </si>
  <si>
    <t>Gram Sabha</t>
  </si>
  <si>
    <t>Date of Start</t>
  </si>
  <si>
    <t xml:space="preserve">Total Scope </t>
  </si>
  <si>
    <t>Total Laying in mtr</t>
  </si>
  <si>
    <t>Balance</t>
  </si>
  <si>
    <t>HDPE Dia 63</t>
  </si>
  <si>
    <t>HDPE Dia 75</t>
  </si>
  <si>
    <t>HDPE Dia 90</t>
  </si>
  <si>
    <t>HDPE Dia 110</t>
  </si>
  <si>
    <t>HDPE Dia 125</t>
  </si>
  <si>
    <t>HDPE Dia 140</t>
  </si>
  <si>
    <t>HDPE Dia 160</t>
  </si>
  <si>
    <t>HDPE Dia 200</t>
  </si>
  <si>
    <t>HDPE Dia 250</t>
  </si>
  <si>
    <t>Gram Pradhan Contact</t>
  </si>
  <si>
    <t>Gram Sachiv Contact</t>
  </si>
  <si>
    <t>Lekhpal Contact</t>
  </si>
  <si>
    <t>%</t>
  </si>
  <si>
    <t>Scope</t>
  </si>
  <si>
    <t>Commulative Executed</t>
  </si>
  <si>
    <t>Mangraura</t>
  </si>
  <si>
    <t>Sakra</t>
  </si>
  <si>
    <t>Hardoi</t>
  </si>
  <si>
    <t>ATTARSAND (PR)</t>
  </si>
  <si>
    <t>ATTARSAND (AK)</t>
  </si>
  <si>
    <t>ATTARSAND (AGS)</t>
  </si>
  <si>
    <t>ATTARSAND (kyathi)</t>
  </si>
  <si>
    <t>GEHARAULI</t>
  </si>
  <si>
    <t>SESHPUR ADHRGANJ</t>
  </si>
  <si>
    <t>SARAY JAMMVARI(KAYATHI)</t>
  </si>
  <si>
    <t>SARAY JAMMVARI(AZADI)</t>
  </si>
  <si>
    <t xml:space="preserve">PUREBHIKA </t>
  </si>
  <si>
    <t>PADAMPUR</t>
  </si>
  <si>
    <t>REMARKS</t>
  </si>
  <si>
    <t>FHTC</t>
  </si>
  <si>
    <t>JMR COMPLETED</t>
  </si>
  <si>
    <t>jmr completed</t>
  </si>
  <si>
    <t>SITE</t>
  </si>
  <si>
    <t>DPR</t>
  </si>
  <si>
    <t xml:space="preserve">sakra </t>
  </si>
  <si>
    <t>1/4 completed</t>
  </si>
  <si>
    <t>hardoi</t>
  </si>
  <si>
    <t>COMPIETED</t>
  </si>
  <si>
    <t>sekhpur adharganj</t>
  </si>
  <si>
    <t xml:space="preserve">ATTARSAND </t>
  </si>
  <si>
    <t>4-contractors</t>
  </si>
  <si>
    <t>attarasand</t>
  </si>
  <si>
    <t>+++++++++++++++++++++++</t>
  </si>
  <si>
    <t>COMPLETED</t>
  </si>
  <si>
    <t>sarai jammuvari</t>
  </si>
  <si>
    <t>purebhikha</t>
  </si>
  <si>
    <t>SARAY JAMMUVARI</t>
  </si>
  <si>
    <t>2-CONTRACTORS</t>
  </si>
  <si>
    <t>1/4 COMPLETED</t>
  </si>
  <si>
    <t>PUREBIKHA</t>
  </si>
  <si>
    <t>gehrauli</t>
  </si>
  <si>
    <t>TOTAL</t>
  </si>
  <si>
    <t>SURYAGARH JAGANNATH</t>
  </si>
  <si>
    <t>BARASARAI</t>
  </si>
  <si>
    <t>LAULI POKHATAKHAM</t>
  </si>
  <si>
    <t>HARDOI</t>
  </si>
  <si>
    <t>MANDHA AND BHOJI</t>
  </si>
  <si>
    <t>SESHPUR ADHARGANJ</t>
  </si>
  <si>
    <t>MALAAK</t>
  </si>
  <si>
    <t>SARSIDIH</t>
  </si>
  <si>
    <t>GEHRAULI</t>
  </si>
  <si>
    <t>shivapur khurd</t>
  </si>
  <si>
    <t>PUREBHIKHA AND RAI GARH</t>
  </si>
  <si>
    <t>ATTARSAND-1</t>
  </si>
  <si>
    <t>ATTARSAND-2</t>
  </si>
  <si>
    <t>ATTARSAND-3</t>
  </si>
  <si>
    <t>PARSANI</t>
  </si>
  <si>
    <t>contractors</t>
  </si>
  <si>
    <t>harika infra</t>
  </si>
  <si>
    <t>unity infra</t>
  </si>
  <si>
    <t>pr enterprises</t>
  </si>
  <si>
    <t>ak enterprises</t>
  </si>
  <si>
    <t>ags construction</t>
  </si>
  <si>
    <t>kayathi enterprises</t>
  </si>
  <si>
    <t>om enterprises</t>
  </si>
  <si>
    <t>kayathi enterprises,azadi enterprises</t>
  </si>
  <si>
    <t>tanish enterprises</t>
  </si>
  <si>
    <t xml:space="preserve">maa shardha </t>
  </si>
  <si>
    <t>shukla construction</t>
  </si>
  <si>
    <t>mama construction</t>
  </si>
  <si>
    <t>Agency Name</t>
  </si>
  <si>
    <t xml:space="preserve">Harika Infra and Projects Private Limited                                                                                                                                                                                     Work Order No :-                                   </t>
  </si>
  <si>
    <t>Sl.No</t>
  </si>
  <si>
    <t>Date</t>
  </si>
  <si>
    <t>Start Node</t>
  </si>
  <si>
    <t>End Node</t>
  </si>
  <si>
    <t>Type of Road</t>
  </si>
  <si>
    <t>DI/HDPE</t>
  </si>
  <si>
    <t>Pipe Length (M)</t>
  </si>
  <si>
    <t>Cumulative Length (M)</t>
  </si>
  <si>
    <t>LHS/RHS</t>
  </si>
  <si>
    <t>Distance from Road C/L</t>
  </si>
  <si>
    <t xml:space="preserve">  Site Engineer Sign</t>
  </si>
  <si>
    <t>FITTINGS</t>
  </si>
  <si>
    <t>63mm</t>
  </si>
  <si>
    <t>75mm</t>
  </si>
  <si>
    <t>90mm</t>
  </si>
  <si>
    <t xml:space="preserve">110mm </t>
  </si>
  <si>
    <t xml:space="preserve">125mm </t>
  </si>
  <si>
    <t>140mm</t>
  </si>
  <si>
    <t>160mm</t>
  </si>
  <si>
    <t>J6</t>
  </si>
  <si>
    <t>J59</t>
  </si>
  <si>
    <t>HDPE</t>
  </si>
  <si>
    <t>JN6-63 ENDCAP</t>
  </si>
  <si>
    <t>J172</t>
  </si>
  <si>
    <t>J7</t>
  </si>
  <si>
    <t>J114</t>
  </si>
  <si>
    <t>J7-63 TEE,RED-90*63</t>
  </si>
  <si>
    <t>J32</t>
  </si>
  <si>
    <t>J32-90*90*63</t>
  </si>
  <si>
    <t>J111</t>
  </si>
  <si>
    <t>J11-63ENDCAP</t>
  </si>
  <si>
    <t>J11</t>
  </si>
  <si>
    <t>J13-90*90*63</t>
  </si>
  <si>
    <t>J13</t>
  </si>
  <si>
    <t>J78</t>
  </si>
  <si>
    <t>J171</t>
  </si>
  <si>
    <t>J171-63ENDCAP</t>
  </si>
  <si>
    <t>J9</t>
  </si>
  <si>
    <t>J9-90TEE,90*75RED</t>
  </si>
  <si>
    <t>J12</t>
  </si>
  <si>
    <t>J12-75*63RED</t>
  </si>
  <si>
    <t>J42</t>
  </si>
  <si>
    <t>J101-63EQUAL TEE</t>
  </si>
  <si>
    <t>J178</t>
  </si>
  <si>
    <t>J178-ENDCAP</t>
  </si>
  <si>
    <t>J132</t>
  </si>
  <si>
    <t>J132-ENDCAP</t>
  </si>
  <si>
    <t>J49</t>
  </si>
  <si>
    <t>J46</t>
  </si>
  <si>
    <t>J125</t>
  </si>
  <si>
    <t>90*90*90,90*63,ENDCAP</t>
  </si>
  <si>
    <t>J19</t>
  </si>
  <si>
    <t>75*75*75,75*63-2NOS</t>
  </si>
  <si>
    <t>J182</t>
  </si>
  <si>
    <t>ENDCAP</t>
  </si>
  <si>
    <t>J146</t>
  </si>
  <si>
    <t>J2</t>
  </si>
  <si>
    <t>90*90*63</t>
  </si>
  <si>
    <t>J129</t>
  </si>
  <si>
    <t>J4</t>
  </si>
  <si>
    <t>J14</t>
  </si>
  <si>
    <t>J44</t>
  </si>
  <si>
    <t>75*75*63</t>
  </si>
  <si>
    <t>J130</t>
  </si>
  <si>
    <t>110*110*110,110*75</t>
  </si>
  <si>
    <t>J74</t>
  </si>
  <si>
    <t>110*110*110,110*63</t>
  </si>
  <si>
    <t>J69/A</t>
  </si>
  <si>
    <t>140*140*110</t>
  </si>
  <si>
    <t>J150</t>
  </si>
  <si>
    <t>90*63REDUCER</t>
  </si>
  <si>
    <t>110*90REDUCER</t>
  </si>
  <si>
    <t>J82</t>
  </si>
  <si>
    <t>J162</t>
  </si>
  <si>
    <t>END CAP</t>
  </si>
  <si>
    <t>J66</t>
  </si>
  <si>
    <t>J168</t>
  </si>
  <si>
    <t>110*110*110,110*63,ENDCAP</t>
  </si>
  <si>
    <t>J83</t>
  </si>
  <si>
    <t>J101</t>
  </si>
  <si>
    <t>J203</t>
  </si>
  <si>
    <t>J96</t>
  </si>
  <si>
    <t>J123</t>
  </si>
  <si>
    <t>J109</t>
  </si>
  <si>
    <t>J170</t>
  </si>
  <si>
    <t>J1</t>
  </si>
  <si>
    <t>110*110*110,63*63*63,110*63</t>
  </si>
  <si>
    <t>J76</t>
  </si>
  <si>
    <t>J116</t>
  </si>
  <si>
    <t>J10</t>
  </si>
  <si>
    <t>J23</t>
  </si>
  <si>
    <t>110*110*110</t>
  </si>
  <si>
    <t>J37</t>
  </si>
  <si>
    <t>J51</t>
  </si>
  <si>
    <t>J61</t>
  </si>
  <si>
    <t>110*110*110,110*63RED</t>
  </si>
  <si>
    <t>J71</t>
  </si>
  <si>
    <t>63*63*63</t>
  </si>
  <si>
    <t>PRIVATELAND-ENDCAP</t>
  </si>
  <si>
    <t>J54</t>
  </si>
  <si>
    <t>75*75*75,75*63</t>
  </si>
  <si>
    <t>J29</t>
  </si>
  <si>
    <t>J22,J72</t>
  </si>
  <si>
    <t>90*63</t>
  </si>
  <si>
    <t>J72</t>
  </si>
  <si>
    <t>J199</t>
  </si>
  <si>
    <t>J81</t>
  </si>
  <si>
    <t>J48</t>
  </si>
  <si>
    <t>J68</t>
  </si>
  <si>
    <t>J57</t>
  </si>
  <si>
    <t>J138</t>
  </si>
  <si>
    <t>J79</t>
  </si>
  <si>
    <t>J3</t>
  </si>
  <si>
    <t>90*90*90,90*75,90*63</t>
  </si>
  <si>
    <t>J39</t>
  </si>
  <si>
    <t>J33</t>
  </si>
  <si>
    <t>J89</t>
  </si>
  <si>
    <t>75*75*75</t>
  </si>
  <si>
    <t>J93</t>
  </si>
  <si>
    <t>90*90*90,90*75</t>
  </si>
  <si>
    <t>J186</t>
  </si>
  <si>
    <t>J28</t>
  </si>
  <si>
    <t>J26</t>
  </si>
  <si>
    <t>J52</t>
  </si>
  <si>
    <t>J193</t>
  </si>
  <si>
    <t>J16,J152</t>
  </si>
  <si>
    <t>J60</t>
  </si>
  <si>
    <t>J63</t>
  </si>
  <si>
    <t>J31</t>
  </si>
  <si>
    <t>J106</t>
  </si>
  <si>
    <t>J74A</t>
  </si>
  <si>
    <t>140*140*63</t>
  </si>
  <si>
    <t>J174</t>
  </si>
  <si>
    <t>J58</t>
  </si>
  <si>
    <t>J180</t>
  </si>
  <si>
    <t>J5</t>
  </si>
  <si>
    <t>J8</t>
  </si>
  <si>
    <t>J85</t>
  </si>
  <si>
    <t>J227</t>
  </si>
  <si>
    <t>J228</t>
  </si>
  <si>
    <t>J188</t>
  </si>
  <si>
    <t>BEND 45DEG,140MM</t>
  </si>
  <si>
    <t>J77</t>
  </si>
  <si>
    <t>J98</t>
  </si>
  <si>
    <t>J165</t>
  </si>
  <si>
    <t>LOCAL ISSUE LAND 75DIA</t>
  </si>
  <si>
    <t>J201</t>
  </si>
  <si>
    <t>J47</t>
  </si>
  <si>
    <t>140*140*75</t>
  </si>
  <si>
    <t>J163</t>
  </si>
  <si>
    <t>J187</t>
  </si>
  <si>
    <t>J17</t>
  </si>
  <si>
    <t>J159</t>
  </si>
  <si>
    <t>J159A</t>
  </si>
  <si>
    <t>J45</t>
  </si>
  <si>
    <t>J127</t>
  </si>
  <si>
    <t>J75</t>
  </si>
  <si>
    <t>J175</t>
  </si>
  <si>
    <t>J104</t>
  </si>
  <si>
    <t>J56</t>
  </si>
  <si>
    <t>J220</t>
  </si>
  <si>
    <t>J102</t>
  </si>
  <si>
    <t>J100</t>
  </si>
  <si>
    <t>140*125</t>
  </si>
  <si>
    <t>125*90,90*90*90</t>
  </si>
  <si>
    <t>63*63*63,63ENDCAP</t>
  </si>
  <si>
    <t>75*63</t>
  </si>
  <si>
    <t>90*90*90,90*75-2NOS</t>
  </si>
  <si>
    <t>RED-75*63</t>
  </si>
  <si>
    <t>J157,J117</t>
  </si>
  <si>
    <t>J97,J107,J140</t>
  </si>
  <si>
    <t>J139,J191</t>
  </si>
  <si>
    <t>Block</t>
  </si>
  <si>
    <t>GP</t>
  </si>
  <si>
    <t>Total Length (M)</t>
  </si>
  <si>
    <t>FHTC (No's)</t>
  </si>
  <si>
    <t>Remarks</t>
  </si>
  <si>
    <t>J-7</t>
  </si>
  <si>
    <t>J-25</t>
  </si>
  <si>
    <t>Kacha Road</t>
  </si>
  <si>
    <t>LHS</t>
  </si>
  <si>
    <t>Kiran B</t>
  </si>
  <si>
    <t>J-59</t>
  </si>
  <si>
    <t>J-147</t>
  </si>
  <si>
    <t>J-6</t>
  </si>
  <si>
    <t>J-166</t>
  </si>
  <si>
    <t>J-76</t>
  </si>
  <si>
    <t>RHS</t>
  </si>
  <si>
    <t>J-1</t>
  </si>
  <si>
    <t>J-10</t>
  </si>
  <si>
    <t>Gap Balance</t>
  </si>
  <si>
    <t>J-80</t>
  </si>
  <si>
    <t>J-51</t>
  </si>
  <si>
    <t>Srihari</t>
  </si>
  <si>
    <t>J-61</t>
  </si>
  <si>
    <t>J-43</t>
  </si>
  <si>
    <t>J-115</t>
  </si>
  <si>
    <t>J-68</t>
  </si>
  <si>
    <t>J-57</t>
  </si>
  <si>
    <t>J-30</t>
  </si>
  <si>
    <t>J-79</t>
  </si>
  <si>
    <t>J-35</t>
  </si>
  <si>
    <t>J-28</t>
  </si>
  <si>
    <t>J-119</t>
  </si>
  <si>
    <t>Center</t>
  </si>
  <si>
    <t>J-13</t>
  </si>
  <si>
    <t>J-9</t>
  </si>
  <si>
    <t>Gap Close</t>
  </si>
  <si>
    <t>J-32</t>
  </si>
  <si>
    <t>J-114</t>
  </si>
  <si>
    <t>J-45</t>
  </si>
  <si>
    <t>J-127</t>
  </si>
  <si>
    <t>Brick Road</t>
  </si>
  <si>
    <t>J-75</t>
  </si>
  <si>
    <t>J-12</t>
  </si>
  <si>
    <t>J-49</t>
  </si>
  <si>
    <t>J-2</t>
  </si>
  <si>
    <t>Shashiranjan</t>
  </si>
  <si>
    <t>J-4</t>
  </si>
  <si>
    <t>J-125</t>
  </si>
  <si>
    <t>J-42</t>
  </si>
  <si>
    <t>J-178</t>
  </si>
  <si>
    <t>J-132</t>
  </si>
  <si>
    <t>J-46</t>
  </si>
  <si>
    <t>J-19</t>
  </si>
  <si>
    <t>J-27</t>
  </si>
  <si>
    <t>J-84</t>
  </si>
  <si>
    <t>J-18</t>
  </si>
  <si>
    <t>J-95</t>
  </si>
  <si>
    <t>J-20</t>
  </si>
  <si>
    <t>J-40</t>
  </si>
  <si>
    <t>J-144</t>
  </si>
  <si>
    <t>J-54</t>
  </si>
  <si>
    <t>J-121</t>
  </si>
  <si>
    <t>J-112</t>
  </si>
  <si>
    <t>J-160</t>
  </si>
  <si>
    <t>J-149</t>
  </si>
  <si>
    <t>J-56</t>
  </si>
  <si>
    <t>J-220</t>
  </si>
  <si>
    <t>J-104</t>
  </si>
  <si>
    <t>J-77</t>
  </si>
  <si>
    <t>J-98</t>
  </si>
  <si>
    <t>J-90</t>
  </si>
  <si>
    <t>J-225</t>
  </si>
  <si>
    <t>J-65</t>
  </si>
  <si>
    <t>J-113</t>
  </si>
  <si>
    <t>J-182</t>
  </si>
  <si>
    <t>J-67</t>
  </si>
  <si>
    <t>J-135</t>
  </si>
  <si>
    <t>J-172</t>
  </si>
  <si>
    <t>J-215</t>
  </si>
  <si>
    <t>J-167</t>
  </si>
  <si>
    <t>J-173</t>
  </si>
  <si>
    <t>J-134</t>
  </si>
  <si>
    <t>J-38</t>
  </si>
  <si>
    <t>J-14</t>
  </si>
  <si>
    <t>J-44</t>
  </si>
  <si>
    <t>J-130</t>
  </si>
  <si>
    <t>J-24</t>
  </si>
  <si>
    <t>J-202</t>
  </si>
  <si>
    <t>J-129</t>
  </si>
  <si>
    <t>J-105</t>
  </si>
  <si>
    <t>J-152</t>
  </si>
  <si>
    <t>J-74</t>
  </si>
  <si>
    <t>J-69</t>
  </si>
  <si>
    <t>J-107</t>
  </si>
  <si>
    <t>J-97</t>
  </si>
  <si>
    <t>J-143</t>
  </si>
  <si>
    <t>J-140</t>
  </si>
  <si>
    <t>J-162</t>
  </si>
  <si>
    <t>J-137</t>
  </si>
  <si>
    <t>J-102</t>
  </si>
  <si>
    <t>J-47</t>
  </si>
  <si>
    <t>J-117</t>
  </si>
  <si>
    <t>J-169</t>
  </si>
  <si>
    <t>J-103</t>
  </si>
  <si>
    <t>J-83</t>
  </si>
  <si>
    <t>J-157</t>
  </si>
  <si>
    <t>J-66</t>
  </si>
  <si>
    <t>J-101</t>
  </si>
  <si>
    <t>J-188</t>
  </si>
  <si>
    <t>J-228</t>
  </si>
  <si>
    <t>J-139</t>
  </si>
  <si>
    <t>J-191</t>
  </si>
  <si>
    <t>PVB Block</t>
  </si>
  <si>
    <t>J-163</t>
  </si>
  <si>
    <t>J-187</t>
  </si>
  <si>
    <t>J-17</t>
  </si>
  <si>
    <t>J-159</t>
  </si>
  <si>
    <t>J-96</t>
  </si>
  <si>
    <t>J-288</t>
  </si>
  <si>
    <t>J-197</t>
  </si>
  <si>
    <t>Brick Road/Kacha Road</t>
  </si>
  <si>
    <t>J-175</t>
  </si>
  <si>
    <t>J-227</t>
  </si>
  <si>
    <t>J-29</t>
  </si>
  <si>
    <t>Shravan B</t>
  </si>
  <si>
    <t>J-31</t>
  </si>
  <si>
    <t>J-106</t>
  </si>
  <si>
    <t>J-58</t>
  </si>
  <si>
    <t>J-8</t>
  </si>
  <si>
    <t>Srivasthav</t>
  </si>
  <si>
    <t>J-48</t>
  </si>
  <si>
    <t>J-5</t>
  </si>
  <si>
    <t>J-85</t>
  </si>
  <si>
    <t>J-78</t>
  </si>
  <si>
    <t>CC Road</t>
  </si>
  <si>
    <t>J-180</t>
  </si>
  <si>
    <t>J-34</t>
  </si>
  <si>
    <t>J-111</t>
  </si>
  <si>
    <t>J-109</t>
  </si>
  <si>
    <t>J-170</t>
  </si>
  <si>
    <t>J-203</t>
  </si>
  <si>
    <t>J-82</t>
  </si>
  <si>
    <t>J-136</t>
  </si>
  <si>
    <t>J-138</t>
  </si>
  <si>
    <t>J-171</t>
  </si>
  <si>
    <t>J-71</t>
  </si>
  <si>
    <t>J-26</t>
  </si>
  <si>
    <t>J-63</t>
  </si>
  <si>
    <t>J-3</t>
  </si>
  <si>
    <t>J-39</t>
  </si>
  <si>
    <t>J-33</t>
  </si>
  <si>
    <t>J-93</t>
  </si>
  <si>
    <t>J-89</t>
  </si>
  <si>
    <t>J-64</t>
  </si>
  <si>
    <t>J-62</t>
  </si>
  <si>
    <t>J-22</t>
  </si>
  <si>
    <t>J-11</t>
  </si>
  <si>
    <t>J-94</t>
  </si>
  <si>
    <t>J-186</t>
  </si>
  <si>
    <t>PL</t>
  </si>
  <si>
    <t>J-60</t>
  </si>
  <si>
    <t>J-15</t>
  </si>
  <si>
    <t>J-41</t>
  </si>
  <si>
    <t>J-16</t>
  </si>
  <si>
    <t>J-168</t>
  </si>
  <si>
    <t>J-100</t>
  </si>
  <si>
    <t>J-118</t>
  </si>
  <si>
    <t>J-52</t>
  </si>
  <si>
    <t>J-193</t>
  </si>
  <si>
    <t>J-150</t>
  </si>
  <si>
    <t>J-222</t>
  </si>
  <si>
    <t>J-154</t>
  </si>
  <si>
    <t>J-217</t>
  </si>
  <si>
    <t>J-110</t>
  </si>
  <si>
    <t>J-122</t>
  </si>
  <si>
    <t>J-211</t>
  </si>
  <si>
    <t>J-1110</t>
  </si>
  <si>
    <t>J-128</t>
  </si>
  <si>
    <t>J-72</t>
  </si>
  <si>
    <t>J-23</t>
  </si>
  <si>
    <t>J-37</t>
  </si>
  <si>
    <t>J-199</t>
  </si>
  <si>
    <t>J-87</t>
  </si>
  <si>
    <t>J-201</t>
  </si>
  <si>
    <t>J-155</t>
  </si>
  <si>
    <t xml:space="preserve">Unity Infra                                                                                                                                                                                     Work Order No :-                                   </t>
  </si>
  <si>
    <t>Shashikanth</t>
  </si>
  <si>
    <t>J-91</t>
  </si>
  <si>
    <t>J-99</t>
  </si>
  <si>
    <t>J-86</t>
  </si>
  <si>
    <t>J-92</t>
  </si>
  <si>
    <t>J-36</t>
  </si>
  <si>
    <t>J-21</t>
  </si>
  <si>
    <t>J-55</t>
  </si>
  <si>
    <t>J-50</t>
  </si>
  <si>
    <t>J-88</t>
  </si>
  <si>
    <t>J-81</t>
  </si>
  <si>
    <t>BT Road</t>
  </si>
  <si>
    <t>J-53</t>
  </si>
  <si>
    <t>J-70</t>
  </si>
  <si>
    <t>J-116</t>
  </si>
  <si>
    <t>110 equal tee</t>
  </si>
  <si>
    <t>CENTER</t>
  </si>
  <si>
    <t>J-73</t>
  </si>
  <si>
    <t>j81(a)</t>
  </si>
  <si>
    <t>center</t>
  </si>
  <si>
    <t>Atarasand &amp; Parasupur</t>
  </si>
  <si>
    <t xml:space="preserve">PR Enterprices                                                                                                                                                                                     Work Order No :-                                   </t>
  </si>
  <si>
    <t>200mm</t>
  </si>
  <si>
    <t>DI      250mm</t>
  </si>
  <si>
    <t>J-574</t>
  </si>
  <si>
    <t>J-339</t>
  </si>
  <si>
    <t>P Saravanan</t>
  </si>
  <si>
    <t>J-568</t>
  </si>
  <si>
    <t>J-619</t>
  </si>
  <si>
    <t>J-556</t>
  </si>
  <si>
    <t>J-573</t>
  </si>
  <si>
    <t>J-599</t>
  </si>
  <si>
    <t>J-458</t>
  </si>
  <si>
    <t>J-651</t>
  </si>
  <si>
    <t>J-611</t>
  </si>
  <si>
    <t>J-624</t>
  </si>
  <si>
    <t>J-558</t>
  </si>
  <si>
    <t>J-184</t>
  </si>
  <si>
    <t>J-610</t>
  </si>
  <si>
    <t>J-667</t>
  </si>
  <si>
    <t>J-733</t>
  </si>
  <si>
    <t>J-717</t>
  </si>
  <si>
    <t>J-738</t>
  </si>
  <si>
    <t>J-598</t>
  </si>
  <si>
    <t>J-259</t>
  </si>
  <si>
    <t>J-630</t>
  </si>
  <si>
    <t>J-411</t>
  </si>
  <si>
    <t>J-153</t>
  </si>
  <si>
    <t>J-335</t>
  </si>
  <si>
    <t>J-332</t>
  </si>
  <si>
    <t>J-417</t>
  </si>
  <si>
    <t>J-328</t>
  </si>
  <si>
    <t>J-450</t>
  </si>
  <si>
    <t>J-616</t>
  </si>
  <si>
    <t>J-552</t>
  </si>
  <si>
    <t>J-433</t>
  </si>
  <si>
    <t>J-442</t>
  </si>
  <si>
    <t>J-368</t>
  </si>
  <si>
    <t>J-522</t>
  </si>
  <si>
    <t>J-475</t>
  </si>
  <si>
    <t>RHS/LHS</t>
  </si>
  <si>
    <t>J-532</t>
  </si>
  <si>
    <t>J-758</t>
  </si>
  <si>
    <t>J-658</t>
  </si>
  <si>
    <t>J-527</t>
  </si>
  <si>
    <t>J-643</t>
  </si>
  <si>
    <t>J-578</t>
  </si>
  <si>
    <t>J-387</t>
  </si>
  <si>
    <t>J-435</t>
  </si>
  <si>
    <t>J-460</t>
  </si>
  <si>
    <t>J-391</t>
  </si>
  <si>
    <t>J-663</t>
  </si>
  <si>
    <t>J-666</t>
  </si>
  <si>
    <t>J-579</t>
  </si>
  <si>
    <t>CC Road/Kacha Road</t>
  </si>
  <si>
    <t>J-653</t>
  </si>
  <si>
    <t>J-642</t>
  </si>
  <si>
    <t>J-512</t>
  </si>
  <si>
    <t>J-690</t>
  </si>
  <si>
    <t>J-306</t>
  </si>
  <si>
    <t>J-310</t>
  </si>
  <si>
    <t>J-542</t>
  </si>
  <si>
    <t>J-514</t>
  </si>
  <si>
    <t>J-459</t>
  </si>
  <si>
    <t>J-513</t>
  </si>
  <si>
    <t>J-461</t>
  </si>
  <si>
    <t>J-416</t>
  </si>
  <si>
    <t>J-561</t>
  </si>
  <si>
    <t>J-583</t>
  </si>
  <si>
    <t>J-476</t>
  </si>
  <si>
    <t>J-682</t>
  </si>
  <si>
    <t>J-494</t>
  </si>
  <si>
    <t>J-304</t>
  </si>
  <si>
    <t>J-727</t>
  </si>
  <si>
    <t>J-309</t>
  </si>
  <si>
    <t>J-593</t>
  </si>
  <si>
    <t>J-640</t>
  </si>
  <si>
    <t>J-751</t>
  </si>
  <si>
    <t>J-716</t>
  </si>
  <si>
    <t>J-754</t>
  </si>
  <si>
    <t>J-757</t>
  </si>
  <si>
    <t>J-269</t>
  </si>
  <si>
    <t>J-316</t>
  </si>
  <si>
    <t>J-649</t>
  </si>
  <si>
    <t>J-680</t>
  </si>
  <si>
    <t>J-676</t>
  </si>
  <si>
    <t>J-742</t>
  </si>
  <si>
    <t>J-695</t>
  </si>
  <si>
    <t>J-318</t>
  </si>
  <si>
    <t>J-380</t>
  </si>
  <si>
    <t>J-323</t>
  </si>
  <si>
    <t>J-299</t>
  </si>
  <si>
    <t>J-362</t>
  </si>
  <si>
    <t>J-570</t>
  </si>
  <si>
    <t>J-703</t>
  </si>
  <si>
    <t>J-684</t>
  </si>
  <si>
    <t>J-357</t>
  </si>
  <si>
    <t>j-570 63 equal tee</t>
  </si>
  <si>
    <t>J-536</t>
  </si>
  <si>
    <t>J-339A</t>
  </si>
  <si>
    <t>J-517</t>
  </si>
  <si>
    <t>J-454</t>
  </si>
  <si>
    <t>j-454-90*90*63</t>
  </si>
  <si>
    <t>J-549</t>
  </si>
  <si>
    <t>J-660</t>
  </si>
  <si>
    <t>j-660-160*160*63</t>
  </si>
  <si>
    <t>J-219</t>
  </si>
  <si>
    <t>J-628</t>
  </si>
  <si>
    <t>J-698</t>
  </si>
  <si>
    <t>J-349</t>
  </si>
  <si>
    <t>J-594</t>
  </si>
  <si>
    <t>j-517-110*110*90</t>
  </si>
  <si>
    <t>J-235</t>
  </si>
  <si>
    <t>j-549-90*90*63</t>
  </si>
  <si>
    <t>J-246</t>
  </si>
  <si>
    <t>j-235-63*63*63</t>
  </si>
  <si>
    <t>J-292</t>
  </si>
  <si>
    <t>J-271</t>
  </si>
  <si>
    <t>J-124</t>
  </si>
  <si>
    <t>J-428</t>
  </si>
  <si>
    <t>j-428-90*90*90</t>
  </si>
  <si>
    <t>J-586</t>
  </si>
  <si>
    <t>J-240</t>
  </si>
  <si>
    <t>J-503</t>
  </si>
  <si>
    <t>J-242</t>
  </si>
  <si>
    <t>J-262</t>
  </si>
  <si>
    <t>J-165</t>
  </si>
  <si>
    <t>J-659</t>
  </si>
  <si>
    <t>J-554</t>
  </si>
  <si>
    <t>J-465</t>
  </si>
  <si>
    <t>J-210</t>
  </si>
  <si>
    <t>J-464</t>
  </si>
  <si>
    <t>J-210(a)</t>
  </si>
  <si>
    <t>J-307</t>
  </si>
  <si>
    <t>J-295</t>
  </si>
  <si>
    <t>J-587</t>
  </si>
  <si>
    <t>J-647</t>
  </si>
  <si>
    <t>J-631</t>
  </si>
  <si>
    <t>J-681</t>
  </si>
  <si>
    <t>J-541</t>
  </si>
  <si>
    <t>J-322</t>
  </si>
  <si>
    <t>PR Enterprises</t>
  </si>
  <si>
    <t>AK Enterprises</t>
  </si>
  <si>
    <t>AGS Private Ltd</t>
  </si>
  <si>
    <t>Kyathi Construction</t>
  </si>
  <si>
    <t xml:space="preserve">AK Enterprices                                                                                                                                                                                     Work Order No :-                                   </t>
  </si>
  <si>
    <t>J-284</t>
  </si>
  <si>
    <t>J-577</t>
  </si>
  <si>
    <t>J-590</t>
  </si>
  <si>
    <t>J-402</t>
  </si>
  <si>
    <t>J-740</t>
  </si>
  <si>
    <t>J-602</t>
  </si>
  <si>
    <t>J-352</t>
  </si>
  <si>
    <t>J-736</t>
  </si>
  <si>
    <t>J-752</t>
  </si>
  <si>
    <t>J-715</t>
  </si>
  <si>
    <t>J-533</t>
  </si>
  <si>
    <t>J-407</t>
  </si>
  <si>
    <t>J-413</t>
  </si>
  <si>
    <t>J-551</t>
  </si>
  <si>
    <t>J-500</t>
  </si>
  <si>
    <t>J-377</t>
  </si>
  <si>
    <t>J-234</t>
  </si>
  <si>
    <t>J-298</t>
  </si>
  <si>
    <t>J-321</t>
  </si>
  <si>
    <t>J-351</t>
  </si>
  <si>
    <t>J-367</t>
  </si>
  <si>
    <t>J-164</t>
  </si>
  <si>
    <t>J-430</t>
  </si>
  <si>
    <t>J-436</t>
  </si>
  <si>
    <t>J-353</t>
  </si>
  <si>
    <t>J-441</t>
  </si>
  <si>
    <t>J-183</t>
  </si>
  <si>
    <t>J-350</t>
  </si>
  <si>
    <t>J-282</t>
  </si>
  <si>
    <t>J-275</t>
  </si>
  <si>
    <t>J-233</t>
  </si>
  <si>
    <t>J-281</t>
  </si>
  <si>
    <t>J-245</t>
  </si>
  <si>
    <t>J-419</t>
  </si>
  <si>
    <t>J-276</t>
  </si>
  <si>
    <t>J-438</t>
  </si>
  <si>
    <t>J-343</t>
  </si>
  <si>
    <t>J-363</t>
  </si>
  <si>
    <t>J-525</t>
  </si>
  <si>
    <t>J-518</t>
  </si>
  <si>
    <t>J-273</t>
  </si>
  <si>
    <t>J-473</t>
  </si>
  <si>
    <t>J-209</t>
  </si>
  <si>
    <t>J-156</t>
  </si>
  <si>
    <t>J-315</t>
  </si>
  <si>
    <t>J-248</t>
  </si>
  <si>
    <t>J-319</t>
  </si>
  <si>
    <t>J-190</t>
  </si>
  <si>
    <t>K.ANWESH</t>
  </si>
  <si>
    <t>J-283</t>
  </si>
  <si>
    <t>J-523</t>
  </si>
  <si>
    <t>J-679</t>
  </si>
  <si>
    <t>J-685</t>
  </si>
  <si>
    <t>J-477</t>
  </si>
  <si>
    <t>J-730</t>
  </si>
  <si>
    <t>J-705</t>
  </si>
  <si>
    <t>J-192</t>
  </si>
  <si>
    <t>J-297</t>
  </si>
  <si>
    <t>J-320</t>
  </si>
  <si>
    <t>J-422</t>
  </si>
  <si>
    <t>J-401</t>
  </si>
  <si>
    <t>J-654</t>
  </si>
  <si>
    <t>J-181</t>
  </si>
  <si>
    <t>J-294</t>
  </si>
  <si>
    <t>J-251</t>
  </si>
  <si>
    <t>J-333</t>
  </si>
  <si>
    <t>BRICK</t>
  </si>
  <si>
    <t>J-405</t>
  </si>
  <si>
    <t>J-250</t>
  </si>
  <si>
    <t>J-254</t>
  </si>
  <si>
    <t>J-403</t>
  </si>
  <si>
    <t>J-415</t>
  </si>
  <si>
    <t>J-237</t>
  </si>
  <si>
    <t>J-539</t>
  </si>
  <si>
    <t>J-347</t>
  </si>
  <si>
    <t>J-185</t>
  </si>
  <si>
    <t>J-230</t>
  </si>
  <si>
    <t>J-198</t>
  </si>
  <si>
    <t>J-231</t>
  </si>
  <si>
    <t>J-285</t>
  </si>
  <si>
    <t>J-531</t>
  </si>
  <si>
    <t>J-615</t>
  </si>
  <si>
    <t>J-226</t>
  </si>
  <si>
    <t>J-120</t>
  </si>
  <si>
    <t>j601</t>
  </si>
  <si>
    <t>j617</t>
  </si>
  <si>
    <t>j268</t>
  </si>
  <si>
    <t>j445</t>
  </si>
  <si>
    <t>j600</t>
  </si>
  <si>
    <t>j627</t>
  </si>
  <si>
    <t>j419</t>
  </si>
  <si>
    <t>j436</t>
  </si>
  <si>
    <t>j639</t>
  </si>
  <si>
    <t>j449</t>
  </si>
  <si>
    <t>j477</t>
  </si>
  <si>
    <t>j550</t>
  </si>
  <si>
    <t>j393</t>
  </si>
  <si>
    <t>j437</t>
  </si>
  <si>
    <t>j315</t>
  </si>
  <si>
    <t>j337</t>
  </si>
  <si>
    <t>j470</t>
  </si>
  <si>
    <t>j199</t>
  </si>
  <si>
    <t>j523</t>
  </si>
  <si>
    <t>j446</t>
  </si>
  <si>
    <t>j728</t>
  </si>
  <si>
    <t>j147</t>
  </si>
  <si>
    <t>j197</t>
  </si>
  <si>
    <t>j320</t>
  </si>
  <si>
    <t>j160</t>
  </si>
  <si>
    <t>j289</t>
  </si>
  <si>
    <t>j404</t>
  </si>
  <si>
    <t>j363</t>
  </si>
  <si>
    <t>j438</t>
  </si>
  <si>
    <t>j329</t>
  </si>
  <si>
    <t>j482</t>
  </si>
  <si>
    <t>j291</t>
  </si>
  <si>
    <t>j422</t>
  </si>
  <si>
    <t>j485</t>
  </si>
  <si>
    <t>j646</t>
  </si>
  <si>
    <t>j720</t>
  </si>
  <si>
    <t>j621</t>
  </si>
  <si>
    <t>j401</t>
  </si>
  <si>
    <t>j706</t>
  </si>
  <si>
    <t>j654</t>
  </si>
  <si>
    <t>j656</t>
  </si>
  <si>
    <t>j249</t>
  </si>
  <si>
    <t>j148</t>
  </si>
  <si>
    <t>j181</t>
  </si>
  <si>
    <t>j221</t>
  </si>
  <si>
    <t>j678</t>
  </si>
  <si>
    <t>j608</t>
  </si>
  <si>
    <t>j713</t>
  </si>
  <si>
    <t>j585</t>
  </si>
  <si>
    <t>j497</t>
  </si>
  <si>
    <t>j308</t>
  </si>
  <si>
    <t>j272</t>
  </si>
  <si>
    <t>j261</t>
  </si>
  <si>
    <t>j141</t>
  </si>
  <si>
    <t>j253</t>
  </si>
  <si>
    <t>j150</t>
  </si>
  <si>
    <t>j142</t>
  </si>
  <si>
    <t>j109</t>
  </si>
  <si>
    <t>j204</t>
  </si>
  <si>
    <t>j408</t>
  </si>
  <si>
    <t>j134</t>
  </si>
  <si>
    <t>j293</t>
  </si>
  <si>
    <t>j303</t>
  </si>
  <si>
    <t>j234</t>
  </si>
  <si>
    <t>J293</t>
  </si>
  <si>
    <t>J303</t>
  </si>
  <si>
    <t>J69</t>
  </si>
  <si>
    <t>J253</t>
  </si>
  <si>
    <t>J142</t>
  </si>
  <si>
    <t>J134</t>
  </si>
  <si>
    <t>J379</t>
  </si>
  <si>
    <t>J135</t>
  </si>
  <si>
    <t>J332</t>
  </si>
  <si>
    <t>J356</t>
  </si>
  <si>
    <t>J343</t>
  </si>
  <si>
    <t>J342</t>
  </si>
  <si>
    <t>j518</t>
  </si>
  <si>
    <t>j104</t>
  </si>
  <si>
    <t>j168</t>
  </si>
  <si>
    <t xml:space="preserve">AGS Private Ltd                                                                                                                                                                                     Work Order No :-                                   </t>
  </si>
  <si>
    <t>ATTARSAND AND PARASPUR</t>
  </si>
  <si>
    <t>WIDTH OF DISMATLING</t>
  </si>
  <si>
    <t>Dia of pipe</t>
  </si>
  <si>
    <t>CUMMULATIVE</t>
  </si>
  <si>
    <t>HDPR</t>
  </si>
  <si>
    <t>J149</t>
  </si>
  <si>
    <t>J176</t>
  </si>
  <si>
    <t>KACHA ROAD</t>
  </si>
  <si>
    <t>J-176</t>
  </si>
  <si>
    <t>J25</t>
  </si>
  <si>
    <t>J15</t>
  </si>
  <si>
    <t>J50</t>
  </si>
  <si>
    <t>J20</t>
  </si>
  <si>
    <t>J115</t>
  </si>
  <si>
    <t>J53</t>
  </si>
  <si>
    <t>J70</t>
  </si>
  <si>
    <t>J36</t>
  </si>
  <si>
    <t>J34</t>
  </si>
  <si>
    <t>J67</t>
  </si>
  <si>
    <t>J62</t>
  </si>
  <si>
    <t>J122</t>
  </si>
  <si>
    <t>J152</t>
  </si>
  <si>
    <t>J195</t>
  </si>
  <si>
    <t>J214</t>
  </si>
  <si>
    <t>J118</t>
  </si>
  <si>
    <t>J65</t>
  </si>
  <si>
    <t>J21</t>
  </si>
  <si>
    <t>J18</t>
  </si>
  <si>
    <t>J41</t>
  </si>
  <si>
    <t>J27</t>
  </si>
  <si>
    <t>J265</t>
  </si>
  <si>
    <t>J139</t>
  </si>
  <si>
    <t>j117</t>
  </si>
  <si>
    <t>j202</t>
  </si>
  <si>
    <t>j85</t>
  </si>
  <si>
    <t>j241</t>
  </si>
  <si>
    <t>j93</t>
  </si>
  <si>
    <t>j64</t>
  </si>
  <si>
    <t>j655</t>
  </si>
  <si>
    <t>j634</t>
  </si>
  <si>
    <t>j731</t>
  </si>
  <si>
    <t>j747</t>
  </si>
  <si>
    <t>j471</t>
  </si>
  <si>
    <t>j575</t>
  </si>
  <si>
    <t>j399</t>
  </si>
  <si>
    <t>j735</t>
  </si>
  <si>
    <t>j708</t>
  </si>
  <si>
    <t>brick road</t>
  </si>
  <si>
    <t>j80</t>
  </si>
  <si>
    <t>j97</t>
  </si>
  <si>
    <t>j76</t>
  </si>
  <si>
    <t>j274</t>
  </si>
  <si>
    <t>j378</t>
  </si>
  <si>
    <t>j474</t>
  </si>
  <si>
    <t>j384</t>
  </si>
  <si>
    <t>j694</t>
  </si>
  <si>
    <t>j700</t>
  </si>
  <si>
    <t>j301</t>
  </si>
  <si>
    <t>j604</t>
  </si>
  <si>
    <t>j505</t>
  </si>
  <si>
    <t>J35</t>
  </si>
  <si>
    <t>J16</t>
  </si>
  <si>
    <t>J112</t>
  </si>
  <si>
    <t>J-158</t>
  </si>
  <si>
    <t>J92</t>
  </si>
  <si>
    <t>J-252</t>
  </si>
  <si>
    <t>INTERLOCKING</t>
  </si>
  <si>
    <t>J-675</t>
  </si>
  <si>
    <t>Brick road</t>
  </si>
  <si>
    <t>J-735</t>
  </si>
  <si>
    <t>J534</t>
  </si>
  <si>
    <t>j-58</t>
  </si>
  <si>
    <t>J-108</t>
  </si>
  <si>
    <t>J137</t>
  </si>
  <si>
    <t>j79</t>
  </si>
  <si>
    <t>j47</t>
  </si>
  <si>
    <t>j49</t>
  </si>
  <si>
    <t>J-195</t>
  </si>
  <si>
    <t>I.L</t>
  </si>
  <si>
    <t>j499</t>
  </si>
  <si>
    <t>j170</t>
  </si>
  <si>
    <t>j252</t>
  </si>
  <si>
    <t>J-214</t>
  </si>
  <si>
    <t>j725</t>
  </si>
  <si>
    <t>j340</t>
  </si>
  <si>
    <t>J158</t>
  </si>
  <si>
    <t>J24</t>
  </si>
  <si>
    <t>J-708</t>
  </si>
  <si>
    <t>J22</t>
  </si>
  <si>
    <t>j158</t>
  </si>
  <si>
    <t>J-604</t>
  </si>
  <si>
    <t>J-499</t>
  </si>
  <si>
    <t>j488</t>
  </si>
  <si>
    <t>J-694</t>
  </si>
  <si>
    <t>J-700</t>
  </si>
  <si>
    <t>J99</t>
  </si>
  <si>
    <t>J-301</t>
  </si>
  <si>
    <t>J-804</t>
  </si>
  <si>
    <t>J-483</t>
  </si>
  <si>
    <t>J-505</t>
  </si>
  <si>
    <t>J-725</t>
  </si>
  <si>
    <t>J-340</t>
  </si>
  <si>
    <t>J145</t>
  </si>
  <si>
    <t>j179</t>
  </si>
  <si>
    <t>j145</t>
  </si>
  <si>
    <t>J-265</t>
  </si>
  <si>
    <t>j373</t>
  </si>
  <si>
    <t>j456</t>
  </si>
  <si>
    <t>j228</t>
  </si>
  <si>
    <t>J-534</t>
  </si>
  <si>
    <t>j723</t>
  </si>
  <si>
    <t>j748</t>
  </si>
  <si>
    <t>j0</t>
  </si>
  <si>
    <t>J-456</t>
  </si>
  <si>
    <t>J-474</t>
  </si>
  <si>
    <t>J-731</t>
  </si>
  <si>
    <t>ROAD RESTORATION</t>
  </si>
  <si>
    <t>J-346</t>
  </si>
  <si>
    <t>J-537</t>
  </si>
  <si>
    <t>J-655</t>
  </si>
  <si>
    <t>J-241</t>
  </si>
  <si>
    <t>J-722</t>
  </si>
  <si>
    <t>J117</t>
  </si>
  <si>
    <t>J-126</t>
  </si>
  <si>
    <t>J-278</t>
  </si>
  <si>
    <t>J-274</t>
  </si>
  <si>
    <t>J-378</t>
  </si>
  <si>
    <t>J-634</t>
  </si>
  <si>
    <t>J-723</t>
  </si>
  <si>
    <t>J-260</t>
  </si>
  <si>
    <t>J399</t>
  </si>
  <si>
    <t>J747</t>
  </si>
  <si>
    <t>J-471</t>
  </si>
  <si>
    <t>J575</t>
  </si>
  <si>
    <t>J-510</t>
  </si>
  <si>
    <t>J-571</t>
  </si>
  <si>
    <t>J-383</t>
  </si>
  <si>
    <t>J-206</t>
  </si>
  <si>
    <t>J-741</t>
  </si>
  <si>
    <t>J-748</t>
  </si>
  <si>
    <t>J-749</t>
  </si>
  <si>
    <t>J-0</t>
  </si>
  <si>
    <t>J-375</t>
  </si>
  <si>
    <t>J-373</t>
  </si>
  <si>
    <t>J-448</t>
  </si>
  <si>
    <t>J-506</t>
  </si>
  <si>
    <t>j146</t>
  </si>
  <si>
    <t>j137</t>
  </si>
  <si>
    <t>j675</t>
  </si>
  <si>
    <t xml:space="preserve">Kyathi Construction                                                                                                                                                                                     Work Order No :-                                   </t>
  </si>
  <si>
    <t>J-750</t>
  </si>
  <si>
    <t>J-688</t>
  </si>
  <si>
    <t>J-662</t>
  </si>
  <si>
    <t>J-746</t>
  </si>
  <si>
    <t>DI</t>
  </si>
  <si>
    <t>J-400</t>
  </si>
  <si>
    <t>J-707</t>
  </si>
  <si>
    <t>J-576</t>
  </si>
  <si>
    <t>RA-01</t>
  </si>
  <si>
    <t>Kacha Road/Brick Road</t>
  </si>
  <si>
    <t>J-243</t>
  </si>
  <si>
    <t>J-382</t>
  </si>
  <si>
    <t>J-409</t>
  </si>
  <si>
    <t>J-524</t>
  </si>
  <si>
    <t>J-469</t>
  </si>
  <si>
    <t>J-338</t>
  </si>
  <si>
    <t>J-410</t>
  </si>
  <si>
    <t>J-463</t>
  </si>
  <si>
    <t>J-693</t>
  </si>
  <si>
    <t>J-412</t>
  </si>
  <si>
    <t>J-194</t>
  </si>
  <si>
    <t>J-457</t>
  </si>
  <si>
    <t>J-711</t>
  </si>
  <si>
    <t>J-652</t>
  </si>
  <si>
    <t>J-395</t>
  </si>
  <si>
    <t>J-270</t>
  </si>
  <si>
    <t>J-496</t>
  </si>
  <si>
    <t>J-557</t>
  </si>
  <si>
    <t>J-508</t>
  </si>
  <si>
    <t>J-516</t>
  </si>
  <si>
    <t>J-330</t>
  </si>
  <si>
    <t>J-286</t>
  </si>
  <si>
    <t>J-633</t>
  </si>
  <si>
    <t>jn711 90equaltee</t>
  </si>
  <si>
    <t>J-712</t>
  </si>
  <si>
    <t>jn712 90equal tee</t>
  </si>
  <si>
    <t>jn712 90*75 reducer</t>
  </si>
  <si>
    <t>J-612</t>
  </si>
  <si>
    <t>J-526</t>
  </si>
  <si>
    <t>J-538</t>
  </si>
  <si>
    <t>J-546</t>
  </si>
  <si>
    <t>jn652 90*90*63</t>
  </si>
  <si>
    <t>J-646</t>
  </si>
  <si>
    <t>J-547</t>
  </si>
  <si>
    <t>J-614</t>
  </si>
  <si>
    <t>J-564</t>
  </si>
  <si>
    <t>J-588</t>
  </si>
  <si>
    <t>J-432</t>
  </si>
  <si>
    <t>J-543</t>
  </si>
  <si>
    <t>J-597</t>
  </si>
  <si>
    <t>J-606</t>
  </si>
  <si>
    <t>J-567</t>
  </si>
  <si>
    <t>J-358</t>
  </si>
  <si>
    <t>J-439</t>
  </si>
  <si>
    <t>j201-75*75*63</t>
  </si>
  <si>
    <t>J-131</t>
  </si>
  <si>
    <t>J-544</t>
  </si>
  <si>
    <t>j484-110*110*63</t>
  </si>
  <si>
    <t>J-484</t>
  </si>
  <si>
    <t>J-311</t>
  </si>
  <si>
    <t>j-131-75*75*63</t>
  </si>
  <si>
    <t>J-650</t>
  </si>
  <si>
    <t>J-737</t>
  </si>
  <si>
    <t>j735-75*75*75</t>
  </si>
  <si>
    <t>J-696</t>
  </si>
  <si>
    <t>J-529</t>
  </si>
  <si>
    <t>J-673</t>
  </si>
  <si>
    <t>J-501</t>
  </si>
  <si>
    <t>J-151</t>
  </si>
  <si>
    <t>J-618</t>
  </si>
  <si>
    <t>J-489</t>
  </si>
  <si>
    <t>J-589</t>
  </si>
  <si>
    <t>J-507</t>
  </si>
  <si>
    <t>RA-02</t>
  </si>
  <si>
    <t>J-548</t>
  </si>
  <si>
    <t>J-638</t>
  </si>
  <si>
    <t>J-287</t>
  </si>
  <si>
    <t>j589-110*110*63</t>
  </si>
  <si>
    <t>j638-110*110*63</t>
  </si>
  <si>
    <t>J-372</t>
  </si>
  <si>
    <t>J-418</t>
  </si>
  <si>
    <t>j418-110*110*63</t>
  </si>
  <si>
    <t>J-502</t>
  </si>
  <si>
    <t>j506-110*110*64</t>
  </si>
  <si>
    <t>J-427</t>
  </si>
  <si>
    <t>J-266</t>
  </si>
  <si>
    <t>J-563</t>
  </si>
  <si>
    <t>J-581</t>
  </si>
  <si>
    <t>J-361</t>
  </si>
  <si>
    <t>J-397</t>
  </si>
  <si>
    <t>J-229</t>
  </si>
  <si>
    <t>J-434</t>
  </si>
  <si>
    <t>J-370</t>
  </si>
  <si>
    <t>J-498</t>
  </si>
  <si>
    <t>J-216</t>
  </si>
  <si>
    <t>J-732</t>
  </si>
  <si>
    <t>J216</t>
  </si>
  <si>
    <t>J264</t>
  </si>
  <si>
    <t>J254</t>
  </si>
  <si>
    <t>J327</t>
  </si>
  <si>
    <t>J622</t>
  </si>
  <si>
    <t>J509</t>
  </si>
  <si>
    <t>J596</t>
  </si>
  <si>
    <t>J559</t>
  </si>
  <si>
    <t>J405</t>
  </si>
  <si>
    <t>J711</t>
  </si>
  <si>
    <t>J218</t>
  </si>
  <si>
    <t>J394</t>
  </si>
  <si>
    <t>J462</t>
  </si>
  <si>
    <t>J479</t>
  </si>
  <si>
    <t>J374</t>
  </si>
  <si>
    <t>J620</t>
  </si>
  <si>
    <t>J662</t>
  </si>
  <si>
    <t>J400</t>
  </si>
  <si>
    <t>JN-620-110*110*90</t>
  </si>
  <si>
    <t>J707</t>
  </si>
  <si>
    <t>J423</t>
  </si>
  <si>
    <t>J718</t>
  </si>
  <si>
    <t>J714</t>
  </si>
  <si>
    <t>J614</t>
  </si>
  <si>
    <t>J572</t>
  </si>
  <si>
    <t>j614-90*90*75,75*63</t>
  </si>
  <si>
    <t>J674</t>
  </si>
  <si>
    <t>J555</t>
  </si>
  <si>
    <t>J673</t>
  </si>
  <si>
    <t>J453</t>
  </si>
  <si>
    <t>J750</t>
  </si>
  <si>
    <t>J0</t>
  </si>
  <si>
    <t>J649</t>
  </si>
  <si>
    <t>J689</t>
  </si>
  <si>
    <t>J696</t>
  </si>
  <si>
    <t>j166</t>
  </si>
  <si>
    <t>j484</t>
  </si>
  <si>
    <t>j287</t>
  </si>
  <si>
    <t>j311</t>
  </si>
  <si>
    <t>j614</t>
  </si>
  <si>
    <t>j572</t>
  </si>
  <si>
    <t>j529</t>
  </si>
  <si>
    <t>-</t>
  </si>
  <si>
    <t xml:space="preserve">OM ENTERPRISES                                                                                                                                                                                    Work Order No :-                                   </t>
  </si>
  <si>
    <t>125mm</t>
  </si>
  <si>
    <t>B.T ROAD</t>
  </si>
  <si>
    <t>j-34-63*63*63</t>
  </si>
  <si>
    <t>J-29(1)</t>
  </si>
  <si>
    <t>j-29(2)</t>
  </si>
  <si>
    <t>j-126-63*63*63</t>
  </si>
  <si>
    <t>j166-63*63*63</t>
  </si>
  <si>
    <t>J-146</t>
  </si>
  <si>
    <t>J-133</t>
  </si>
  <si>
    <t>l.H.S</t>
  </si>
  <si>
    <t>J146-63*63*63</t>
  </si>
  <si>
    <t>KC road</t>
  </si>
  <si>
    <t>J-142</t>
  </si>
  <si>
    <t>R.H.S</t>
  </si>
  <si>
    <t>j-31</t>
  </si>
  <si>
    <t>J108</t>
  </si>
  <si>
    <t>NIKHIL</t>
  </si>
  <si>
    <t>J84</t>
  </si>
  <si>
    <t>J120</t>
  </si>
  <si>
    <t>J131</t>
  </si>
  <si>
    <t>J136</t>
  </si>
  <si>
    <t>J105</t>
  </si>
  <si>
    <t>J90</t>
  </si>
  <si>
    <t>J86</t>
  </si>
  <si>
    <t>J113</t>
  </si>
  <si>
    <t>K.C ROAD</t>
  </si>
  <si>
    <t>J140</t>
  </si>
  <si>
    <t>J151</t>
  </si>
  <si>
    <t>J2(A)</t>
  </si>
  <si>
    <t>J2(B)</t>
  </si>
  <si>
    <t>J94</t>
  </si>
  <si>
    <t>J141</t>
  </si>
  <si>
    <t>J88</t>
  </si>
  <si>
    <t>J107</t>
  </si>
  <si>
    <t>BRICK ROAD</t>
  </si>
  <si>
    <t>j84</t>
  </si>
  <si>
    <t>j72</t>
  </si>
  <si>
    <t>j74</t>
  </si>
  <si>
    <t>j94</t>
  </si>
  <si>
    <t>j91</t>
  </si>
  <si>
    <t>j21</t>
  </si>
  <si>
    <t>j138</t>
  </si>
  <si>
    <t>j125</t>
  </si>
  <si>
    <t>j161</t>
  </si>
  <si>
    <t>j153</t>
  </si>
  <si>
    <t>j139</t>
  </si>
  <si>
    <t>j96</t>
  </si>
  <si>
    <t>j119</t>
  </si>
  <si>
    <t>j143</t>
  </si>
  <si>
    <t>j53</t>
  </si>
  <si>
    <t>j144</t>
  </si>
  <si>
    <t>j82</t>
  </si>
  <si>
    <t>RA2</t>
  </si>
  <si>
    <t>j2</t>
  </si>
  <si>
    <t>j5</t>
  </si>
  <si>
    <t>j8</t>
  </si>
  <si>
    <t>j4</t>
  </si>
  <si>
    <t>j3</t>
  </si>
  <si>
    <t>j102</t>
  </si>
  <si>
    <t>j46</t>
  </si>
  <si>
    <t>j42</t>
  </si>
  <si>
    <t>j2(b)</t>
  </si>
  <si>
    <t>j32</t>
  </si>
  <si>
    <t>j54</t>
  </si>
  <si>
    <t>j89</t>
  </si>
  <si>
    <t>j41</t>
  </si>
  <si>
    <t>j99</t>
  </si>
  <si>
    <t>j59</t>
  </si>
  <si>
    <t>j98</t>
  </si>
  <si>
    <t>j87</t>
  </si>
  <si>
    <t>j51</t>
  </si>
  <si>
    <t>j40</t>
  </si>
  <si>
    <t>j22</t>
  </si>
  <si>
    <t>j129</t>
  </si>
  <si>
    <t>j66</t>
  </si>
  <si>
    <t>MANGRAURA</t>
  </si>
  <si>
    <t xml:space="preserve">    UNITY INFRA                                                                                                                    </t>
  </si>
  <si>
    <t>j-19</t>
  </si>
  <si>
    <t>j-52</t>
  </si>
  <si>
    <t>k.c road</t>
  </si>
  <si>
    <t>j-68</t>
  </si>
  <si>
    <t>j-72</t>
  </si>
  <si>
    <t>j-27</t>
  </si>
  <si>
    <t>j-97</t>
  </si>
  <si>
    <t>j-83</t>
  </si>
  <si>
    <t>j-67</t>
  </si>
  <si>
    <t>j-35</t>
  </si>
  <si>
    <t>j-63</t>
  </si>
  <si>
    <t>j-96</t>
  </si>
  <si>
    <t>j-48</t>
  </si>
  <si>
    <t>j-148</t>
  </si>
  <si>
    <t>j-108</t>
  </si>
  <si>
    <t>j-26</t>
  </si>
  <si>
    <t>j-51</t>
  </si>
  <si>
    <t>j35</t>
  </si>
  <si>
    <t>j18</t>
  </si>
  <si>
    <t>j88</t>
  </si>
  <si>
    <t>j95</t>
  </si>
  <si>
    <t>j86</t>
  </si>
  <si>
    <t>j78</t>
  </si>
  <si>
    <t>j69</t>
  </si>
  <si>
    <t>j60</t>
  </si>
  <si>
    <t>j9</t>
  </si>
  <si>
    <t>j25</t>
  </si>
  <si>
    <t>j65</t>
  </si>
  <si>
    <t>j50</t>
  </si>
  <si>
    <t>j20</t>
  </si>
  <si>
    <t>j132</t>
  </si>
  <si>
    <t>j56</t>
  </si>
  <si>
    <t>j81</t>
  </si>
  <si>
    <t>j131</t>
  </si>
  <si>
    <t>J205</t>
  </si>
  <si>
    <t>j213</t>
  </si>
  <si>
    <t>j184</t>
  </si>
  <si>
    <t>ARYAN</t>
  </si>
  <si>
    <t>j180</t>
  </si>
  <si>
    <t>j19</t>
  </si>
  <si>
    <t>J64</t>
  </si>
  <si>
    <t>J40</t>
  </si>
  <si>
    <t>J204</t>
  </si>
  <si>
    <t>J211</t>
  </si>
  <si>
    <t>j128</t>
  </si>
  <si>
    <t>j92</t>
  </si>
  <si>
    <t>j62</t>
  </si>
  <si>
    <t>j162</t>
  </si>
  <si>
    <t>j105</t>
  </si>
  <si>
    <t>RA-2</t>
  </si>
  <si>
    <t>j173</t>
  </si>
  <si>
    <t>j106</t>
  </si>
  <si>
    <t>j66-63*63*63</t>
  </si>
  <si>
    <t>j133</t>
  </si>
  <si>
    <t>j175</t>
  </si>
  <si>
    <t>63*63*63-3</t>
  </si>
  <si>
    <t>j133,j173- 2 end caps</t>
  </si>
  <si>
    <t>J156</t>
  </si>
  <si>
    <t>J134-63*63*63</t>
  </si>
  <si>
    <t>J157</t>
  </si>
  <si>
    <t>J184&amp;J213 ENDCAPS-63</t>
  </si>
  <si>
    <t>j43</t>
  </si>
  <si>
    <t>j124</t>
  </si>
  <si>
    <t>j108</t>
  </si>
  <si>
    <t>j71</t>
  </si>
  <si>
    <t>j33</t>
  </si>
  <si>
    <t>J73</t>
  </si>
  <si>
    <t>j73</t>
  </si>
  <si>
    <t>j191</t>
  </si>
  <si>
    <t>J169</t>
  </si>
  <si>
    <t>j208</t>
  </si>
  <si>
    <t>j71,j150,150-63equal tee</t>
  </si>
  <si>
    <t>j206</t>
  </si>
  <si>
    <t>j115</t>
  </si>
  <si>
    <t>j172</t>
  </si>
  <si>
    <t>j178</t>
  </si>
  <si>
    <t>j182</t>
  </si>
  <si>
    <t>J80</t>
  </si>
  <si>
    <t>j7</t>
  </si>
  <si>
    <t>j52</t>
  </si>
  <si>
    <t>j16</t>
  </si>
  <si>
    <t>j1</t>
  </si>
  <si>
    <t>j14</t>
  </si>
  <si>
    <t>lhs</t>
  </si>
  <si>
    <t>j192</t>
  </si>
  <si>
    <t>j198</t>
  </si>
  <si>
    <t>j203</t>
  </si>
  <si>
    <t>j209</t>
  </si>
  <si>
    <t>j177</t>
  </si>
  <si>
    <t>j189</t>
  </si>
  <si>
    <t>j215</t>
  </si>
  <si>
    <t>J209</t>
  </si>
  <si>
    <t>J185</t>
  </si>
  <si>
    <t>J192</t>
  </si>
  <si>
    <t>j149</t>
  </si>
  <si>
    <t>j126</t>
  </si>
  <si>
    <t>RA-3</t>
  </si>
  <si>
    <t>j210</t>
  </si>
  <si>
    <t>j207</t>
  </si>
  <si>
    <t>j211</t>
  </si>
  <si>
    <t>j200</t>
  </si>
  <si>
    <t>j120</t>
  </si>
  <si>
    <t>j121</t>
  </si>
  <si>
    <t>j185</t>
  </si>
  <si>
    <t>j107</t>
  </si>
  <si>
    <t>j123</t>
  </si>
  <si>
    <t>j154</t>
  </si>
  <si>
    <t>j112</t>
  </si>
  <si>
    <t>j135</t>
  </si>
  <si>
    <t>j190</t>
  </si>
  <si>
    <t>j183</t>
  </si>
  <si>
    <t>j193</t>
  </si>
  <si>
    <t>j156</t>
  </si>
  <si>
    <t>j155</t>
  </si>
  <si>
    <t>j165</t>
  </si>
  <si>
    <t>j61</t>
  </si>
  <si>
    <t>j152</t>
  </si>
  <si>
    <t>j111</t>
  </si>
  <si>
    <t>j195</t>
  </si>
  <si>
    <t>j113</t>
  </si>
  <si>
    <t>j15</t>
  </si>
  <si>
    <t>j31</t>
  </si>
  <si>
    <t>j151</t>
  </si>
  <si>
    <t>j140</t>
  </si>
  <si>
    <t>j103</t>
  </si>
  <si>
    <t>j39</t>
  </si>
  <si>
    <t>j37</t>
  </si>
  <si>
    <t>j45</t>
  </si>
  <si>
    <t>j28</t>
  </si>
  <si>
    <t>J55</t>
  </si>
  <si>
    <t>Seshpur adarganj</t>
  </si>
  <si>
    <t>DIA/HDPE</t>
  </si>
  <si>
    <t xml:space="preserve">PR ENTERPRISES                                                                                                          </t>
  </si>
  <si>
    <t>KACHA</t>
  </si>
  <si>
    <t>j-91</t>
  </si>
  <si>
    <t>j83</t>
  </si>
  <si>
    <t>J43</t>
  </si>
  <si>
    <t>j-157</t>
  </si>
  <si>
    <t>j-124</t>
  </si>
  <si>
    <t>J119</t>
  </si>
  <si>
    <t>j-114</t>
  </si>
  <si>
    <t>J113(1)</t>
  </si>
  <si>
    <t>J113(2)</t>
  </si>
  <si>
    <t>j-88</t>
  </si>
  <si>
    <t>j-99</t>
  </si>
  <si>
    <t>J75(1)</t>
  </si>
  <si>
    <t>J75(2)</t>
  </si>
  <si>
    <t>OHT</t>
  </si>
  <si>
    <t>j-2</t>
  </si>
  <si>
    <t>j-62</t>
  </si>
  <si>
    <t>j75</t>
  </si>
  <si>
    <t>j-84</t>
  </si>
  <si>
    <t>j29</t>
  </si>
  <si>
    <t>j-29</t>
  </si>
  <si>
    <t>j-5</t>
  </si>
  <si>
    <t>j67</t>
  </si>
  <si>
    <t>J144</t>
  </si>
  <si>
    <t>J92(A)</t>
  </si>
  <si>
    <t>J92(B)</t>
  </si>
  <si>
    <t>j-1</t>
  </si>
  <si>
    <t>J153</t>
  </si>
  <si>
    <t>j-120</t>
  </si>
  <si>
    <t>j104(a)</t>
  </si>
  <si>
    <t>j104(b)</t>
  </si>
  <si>
    <t>j-102</t>
  </si>
  <si>
    <t>j-60</t>
  </si>
  <si>
    <t>j-73</t>
  </si>
  <si>
    <t>j-64</t>
  </si>
  <si>
    <t>j-80</t>
  </si>
  <si>
    <t>j165A</t>
  </si>
  <si>
    <t>j165B</t>
  </si>
  <si>
    <t>j6</t>
  </si>
  <si>
    <t>j70</t>
  </si>
  <si>
    <t>j12</t>
  </si>
  <si>
    <t>j159</t>
  </si>
  <si>
    <t>J87</t>
  </si>
  <si>
    <t>J148</t>
  </si>
  <si>
    <t>J12(1)</t>
  </si>
  <si>
    <t>J39(1)</t>
  </si>
  <si>
    <t>j68</t>
  </si>
  <si>
    <t>J38</t>
  </si>
  <si>
    <t xml:space="preserve">                                    </t>
  </si>
  <si>
    <t>j26</t>
  </si>
  <si>
    <t>j13</t>
  </si>
  <si>
    <t>j17</t>
  </si>
  <si>
    <t>j23</t>
  </si>
  <si>
    <t>J147</t>
  </si>
  <si>
    <t>J128</t>
  </si>
  <si>
    <t>j77</t>
  </si>
  <si>
    <t>j27</t>
  </si>
  <si>
    <t>J68(1)</t>
  </si>
  <si>
    <t>J97</t>
  </si>
  <si>
    <t>J103</t>
  </si>
  <si>
    <t>J91</t>
  </si>
  <si>
    <t>J124</t>
  </si>
  <si>
    <t>J5(B)</t>
  </si>
  <si>
    <t>ROAD DISMALTING</t>
  </si>
  <si>
    <t xml:space="preserve">KHAYATHI  ENTERPRISES                                                                                                          </t>
  </si>
  <si>
    <t>KC ROAD</t>
  </si>
  <si>
    <t>shashiranjan</t>
  </si>
  <si>
    <t>j163</t>
  </si>
  <si>
    <t>j116</t>
  </si>
  <si>
    <t>j101</t>
  </si>
  <si>
    <t>J281</t>
  </si>
  <si>
    <t>j281</t>
  </si>
  <si>
    <t>140*140*90</t>
  </si>
  <si>
    <t>J258</t>
  </si>
  <si>
    <t>J155</t>
  </si>
  <si>
    <t>J260</t>
  </si>
  <si>
    <t>j270</t>
  </si>
  <si>
    <t>j279</t>
  </si>
  <si>
    <t>J276</t>
  </si>
  <si>
    <t>J263</t>
  </si>
  <si>
    <t>J275</t>
  </si>
  <si>
    <t>J269</t>
  </si>
  <si>
    <t>j264</t>
  </si>
  <si>
    <t>j260</t>
  </si>
  <si>
    <t>j272a</t>
  </si>
  <si>
    <t>j272(a)</t>
  </si>
  <si>
    <t>J267</t>
  </si>
  <si>
    <t>j44</t>
  </si>
  <si>
    <t>j34</t>
  </si>
  <si>
    <t>j176</t>
  </si>
  <si>
    <t>j212</t>
  </si>
  <si>
    <t>j230</t>
  </si>
  <si>
    <t>j251</t>
  </si>
  <si>
    <t>Ajadi enterprises</t>
  </si>
  <si>
    <t xml:space="preserve">KC ROAD </t>
  </si>
  <si>
    <t>SHASHIRANJAN</t>
  </si>
  <si>
    <t>j169</t>
  </si>
  <si>
    <t>j219</t>
  </si>
  <si>
    <t>j220</t>
  </si>
  <si>
    <t>j167</t>
  </si>
  <si>
    <t>j188</t>
  </si>
  <si>
    <t>J161</t>
  </si>
  <si>
    <t>J133</t>
  </si>
  <si>
    <t>j110</t>
  </si>
  <si>
    <t>j136</t>
  </si>
  <si>
    <t>J160</t>
  </si>
  <si>
    <t>J257</t>
  </si>
  <si>
    <t>J191</t>
  </si>
  <si>
    <t>J229</t>
  </si>
  <si>
    <t>J177</t>
  </si>
  <si>
    <t>J219</t>
  </si>
  <si>
    <t>J244</t>
  </si>
  <si>
    <t>purebhikha and raigarh</t>
  </si>
  <si>
    <t>Tanish enterprises</t>
  </si>
  <si>
    <t>kc road</t>
  </si>
  <si>
    <t>k.ANWESH</t>
  </si>
  <si>
    <t>j57</t>
  </si>
  <si>
    <t>j38</t>
  </si>
  <si>
    <t>j58</t>
  </si>
  <si>
    <t>j24</t>
  </si>
  <si>
    <t>j227</t>
  </si>
  <si>
    <t>j246</t>
  </si>
  <si>
    <t>j239</t>
  </si>
  <si>
    <t>j247</t>
  </si>
  <si>
    <t>j224</t>
  </si>
  <si>
    <t>j304</t>
  </si>
  <si>
    <t>j338</t>
  </si>
  <si>
    <t>j276</t>
  </si>
  <si>
    <t>j312</t>
  </si>
  <si>
    <t>j276(1)</t>
  </si>
  <si>
    <t>j312(1)</t>
  </si>
  <si>
    <t>j332</t>
  </si>
  <si>
    <t>J322</t>
  </si>
  <si>
    <t>J287</t>
  </si>
  <si>
    <t>J234</t>
  </si>
  <si>
    <t>J300</t>
  </si>
  <si>
    <t>J270</t>
  </si>
  <si>
    <t>J213</t>
  </si>
  <si>
    <t>J190</t>
  </si>
  <si>
    <t>J247</t>
  </si>
  <si>
    <t>J240</t>
  </si>
  <si>
    <t>J255</t>
  </si>
  <si>
    <t>J179</t>
  </si>
  <si>
    <t>j100</t>
  </si>
  <si>
    <t>j235</t>
  </si>
  <si>
    <t>j222</t>
  </si>
  <si>
    <t>j278</t>
  </si>
  <si>
    <t>j186</t>
  </si>
  <si>
    <t>j130</t>
  </si>
  <si>
    <t>j90</t>
  </si>
  <si>
    <t>j248</t>
  </si>
  <si>
    <t>j226</t>
  </si>
  <si>
    <t>j174</t>
  </si>
  <si>
    <t>j218</t>
  </si>
  <si>
    <t>j171</t>
  </si>
  <si>
    <t>j217</t>
  </si>
  <si>
    <t>j229</t>
  </si>
  <si>
    <t>j292</t>
  </si>
  <si>
    <t>j271</t>
  </si>
  <si>
    <t>j356</t>
  </si>
  <si>
    <t>j357</t>
  </si>
  <si>
    <t>j306</t>
  </si>
  <si>
    <t>j335</t>
  </si>
  <si>
    <t>j305</t>
  </si>
  <si>
    <t>j319</t>
  </si>
  <si>
    <t>j266</t>
  </si>
  <si>
    <t>j295</t>
  </si>
  <si>
    <t>j323</t>
  </si>
  <si>
    <t>j339</t>
  </si>
  <si>
    <t>j343</t>
  </si>
  <si>
    <t>j333</t>
  </si>
  <si>
    <t>j358</t>
  </si>
  <si>
    <t>j366</t>
  </si>
  <si>
    <t>j348</t>
  </si>
  <si>
    <t>j259</t>
  </si>
  <si>
    <t>j326</t>
  </si>
  <si>
    <t>j317</t>
  </si>
  <si>
    <t>j349</t>
  </si>
  <si>
    <t>j328</t>
  </si>
  <si>
    <t>j360</t>
  </si>
  <si>
    <t>j341</t>
  </si>
  <si>
    <t>j318</t>
  </si>
  <si>
    <t>j321</t>
  </si>
  <si>
    <t>j242</t>
  </si>
  <si>
    <t>j223</t>
  </si>
  <si>
    <t>j196</t>
  </si>
  <si>
    <t>j262</t>
  </si>
  <si>
    <t>L.H.S</t>
  </si>
  <si>
    <t>j310</t>
  </si>
  <si>
    <t>j368</t>
  </si>
  <si>
    <t>j353</t>
  </si>
  <si>
    <t>j345</t>
  </si>
  <si>
    <t>j342</t>
  </si>
  <si>
    <t>j359</t>
  </si>
  <si>
    <t>j367</t>
  </si>
  <si>
    <t>j354</t>
  </si>
  <si>
    <t>j371</t>
  </si>
  <si>
    <t>j369</t>
  </si>
  <si>
    <t>j347</t>
  </si>
  <si>
    <t>j370</t>
  </si>
  <si>
    <t>j372</t>
  </si>
  <si>
    <t>j351</t>
  </si>
  <si>
    <t>j350</t>
  </si>
  <si>
    <t>j364</t>
  </si>
  <si>
    <t>j365</t>
  </si>
  <si>
    <t>j355</t>
  </si>
  <si>
    <t>j361</t>
  </si>
  <si>
    <t>j346</t>
  </si>
  <si>
    <t>j352</t>
  </si>
  <si>
    <t>j273</t>
  </si>
  <si>
    <t>j277</t>
  </si>
  <si>
    <t>j280</t>
  </si>
  <si>
    <t>j285</t>
  </si>
  <si>
    <t>j286</t>
  </si>
  <si>
    <t xml:space="preserve"> </t>
  </si>
  <si>
    <t>j299</t>
  </si>
  <si>
    <t>j298</t>
  </si>
  <si>
    <t>j302</t>
  </si>
  <si>
    <t>j314</t>
  </si>
  <si>
    <t>j283</t>
  </si>
  <si>
    <t>j331</t>
  </si>
  <si>
    <t>J181</t>
  </si>
  <si>
    <t>J202</t>
  </si>
  <si>
    <t>J154</t>
  </si>
  <si>
    <t>J196</t>
  </si>
  <si>
    <t>J266</t>
  </si>
  <si>
    <t>J256</t>
  </si>
  <si>
    <t>J259</t>
  </si>
  <si>
    <t>J295</t>
  </si>
  <si>
    <t>J291</t>
  </si>
  <si>
    <t>J272</t>
  </si>
  <si>
    <t>J237</t>
  </si>
  <si>
    <t>j325</t>
  </si>
  <si>
    <t>j370(a)</t>
  </si>
  <si>
    <t>ARAYAN</t>
  </si>
  <si>
    <t>L.HS</t>
  </si>
  <si>
    <t>j11</t>
  </si>
  <si>
    <t>j10</t>
  </si>
  <si>
    <t>J308</t>
  </si>
  <si>
    <t>J310</t>
  </si>
  <si>
    <t>J368</t>
  </si>
  <si>
    <t>j114</t>
  </si>
  <si>
    <t>j225</t>
  </si>
  <si>
    <t>j232</t>
  </si>
  <si>
    <t>J304</t>
  </si>
  <si>
    <t>J231</t>
  </si>
  <si>
    <t>J302</t>
  </si>
  <si>
    <t>j315(a)</t>
  </si>
  <si>
    <t>j315(b)</t>
  </si>
  <si>
    <t>j315©</t>
  </si>
  <si>
    <t>j315(d)</t>
  </si>
  <si>
    <t>j315(e)</t>
  </si>
  <si>
    <t>j63</t>
  </si>
  <si>
    <t>j187</t>
  </si>
  <si>
    <t>j164</t>
  </si>
  <si>
    <t>j194</t>
  </si>
  <si>
    <t>j55</t>
  </si>
  <si>
    <t>j36</t>
  </si>
  <si>
    <t>MAA SHARDHA CONSTRUCTION</t>
  </si>
  <si>
    <t>j122</t>
  </si>
  <si>
    <t>j118</t>
  </si>
  <si>
    <t>j157</t>
  </si>
  <si>
    <t>J30</t>
  </si>
  <si>
    <t>J110</t>
  </si>
  <si>
    <t>JJ5</t>
  </si>
  <si>
    <t>PR ENTERPRISES</t>
  </si>
  <si>
    <t>J189</t>
  </si>
  <si>
    <t>J121</t>
  </si>
  <si>
    <t>J245</t>
  </si>
  <si>
    <t>J143</t>
  </si>
  <si>
    <t>Barasarai</t>
  </si>
  <si>
    <t>AGS construction</t>
  </si>
  <si>
    <t>EXTRA LINE</t>
  </si>
  <si>
    <t>j127</t>
  </si>
  <si>
    <t>J212</t>
  </si>
  <si>
    <t>J223</t>
  </si>
  <si>
    <t>J200</t>
  </si>
  <si>
    <t>J197</t>
  </si>
  <si>
    <t>j233</t>
  </si>
  <si>
    <t>j216</t>
  </si>
  <si>
    <t>j243</t>
  </si>
  <si>
    <t>j250</t>
  </si>
  <si>
    <t>j231</t>
  </si>
  <si>
    <t>j201</t>
  </si>
  <si>
    <t>j226b</t>
  </si>
  <si>
    <t>j226c</t>
  </si>
  <si>
    <t>j209a</t>
  </si>
  <si>
    <t>201a</t>
  </si>
  <si>
    <t>j201a</t>
  </si>
  <si>
    <t>j201b</t>
  </si>
  <si>
    <t>j211a</t>
  </si>
  <si>
    <t>j254</t>
  </si>
  <si>
    <t>j256</t>
  </si>
  <si>
    <t>j255</t>
  </si>
  <si>
    <t>j226a</t>
  </si>
  <si>
    <t>j223(a)</t>
  </si>
  <si>
    <t>j236</t>
  </si>
  <si>
    <t>J210</t>
  </si>
  <si>
    <t>J215</t>
  </si>
  <si>
    <t>J224</t>
  </si>
  <si>
    <t>j144(a)</t>
  </si>
  <si>
    <t>j144a</t>
  </si>
  <si>
    <t>j144b</t>
  </si>
  <si>
    <t>j141a</t>
  </si>
  <si>
    <t>j141b</t>
  </si>
  <si>
    <t>J164</t>
  </si>
  <si>
    <t>Shukla  construction</t>
  </si>
  <si>
    <t>J126</t>
  </si>
  <si>
    <t>j294</t>
  </si>
  <si>
    <t>j288</t>
  </si>
  <si>
    <t>j265</t>
  </si>
  <si>
    <t>j267</t>
  </si>
  <si>
    <t>J173</t>
  </si>
  <si>
    <t>J198</t>
  </si>
  <si>
    <t>J166</t>
  </si>
  <si>
    <t>J292</t>
  </si>
  <si>
    <t>J262</t>
  </si>
  <si>
    <t>J290</t>
  </si>
  <si>
    <t>j237</t>
  </si>
  <si>
    <t>j214</t>
  </si>
  <si>
    <t>J225</t>
  </si>
  <si>
    <t>J194</t>
  </si>
  <si>
    <t>J268</t>
  </si>
  <si>
    <t>J208</t>
  </si>
  <si>
    <t>J243</t>
  </si>
  <si>
    <t>j240</t>
  </si>
  <si>
    <t>j244</t>
  </si>
  <si>
    <t>j245</t>
  </si>
  <si>
    <t>j282</t>
  </si>
  <si>
    <t>j296</t>
  </si>
  <si>
    <t>MAMA  construction</t>
  </si>
  <si>
    <t>j28a</t>
  </si>
  <si>
    <t>SHUKLA CVONSTRUCTION</t>
  </si>
  <si>
    <t>jj98</t>
  </si>
  <si>
    <t>J167A</t>
  </si>
  <si>
    <t>j30</t>
  </si>
  <si>
    <t>j48</t>
  </si>
  <si>
    <t>J233</t>
  </si>
  <si>
    <t>J242</t>
  </si>
  <si>
    <t>J232</t>
  </si>
  <si>
    <t>J55A</t>
  </si>
  <si>
    <t>J54B</t>
  </si>
  <si>
    <t>J81A</t>
  </si>
  <si>
    <t>j229a</t>
  </si>
  <si>
    <t>j221a</t>
  </si>
  <si>
    <t>j114a</t>
  </si>
  <si>
    <t>j114b</t>
  </si>
  <si>
    <t>j636</t>
  </si>
  <si>
    <t>j150a</t>
  </si>
  <si>
    <t>j192a</t>
  </si>
  <si>
    <t>j89a</t>
  </si>
  <si>
    <t>j230a</t>
  </si>
  <si>
    <t>j107a</t>
  </si>
  <si>
    <t>DIA</t>
  </si>
  <si>
    <t>sarsidih</t>
  </si>
  <si>
    <t>khayathi enterprises</t>
  </si>
  <si>
    <t>S.NO</t>
  </si>
  <si>
    <t>DATE</t>
  </si>
  <si>
    <t xml:space="preserve">k.c </t>
  </si>
  <si>
    <t>hdpe</t>
  </si>
  <si>
    <t>kc Road</t>
  </si>
  <si>
    <t>J95</t>
  </si>
  <si>
    <t>dehri digar</t>
  </si>
  <si>
    <t>Tanish Enterprises</t>
  </si>
  <si>
    <t>DEHRI DIGAR</t>
  </si>
  <si>
    <t>140MM</t>
  </si>
  <si>
    <t>J221</t>
  </si>
  <si>
    <t>J226</t>
  </si>
  <si>
    <t>J239</t>
  </si>
  <si>
    <t>J251</t>
  </si>
  <si>
    <t>J261</t>
  </si>
  <si>
    <t>J222</t>
  </si>
  <si>
    <t>J1A</t>
  </si>
  <si>
    <t>J1B</t>
  </si>
  <si>
    <t>J271</t>
  </si>
  <si>
    <t>J241</t>
  </si>
  <si>
    <t>j35a</t>
  </si>
  <si>
    <t>j35b</t>
  </si>
  <si>
    <t>J238</t>
  </si>
  <si>
    <t>J183</t>
  </si>
  <si>
    <t>puremanikanta</t>
  </si>
  <si>
    <t>PUREMANIKANTA</t>
  </si>
  <si>
    <t>wip</t>
  </si>
  <si>
    <t>chaundadhi &amp; darouli</t>
  </si>
  <si>
    <t>DARCHUT</t>
  </si>
  <si>
    <t>SALIPUR KHANJAS &amp; KONI</t>
  </si>
  <si>
    <t>KANSAPATTI</t>
  </si>
  <si>
    <t>NUMBERS</t>
  </si>
  <si>
    <t>CHAUNDADHI &amp; DAROULI</t>
  </si>
  <si>
    <t>ROHIT ENTERPRISES</t>
  </si>
  <si>
    <t>RUDRA ENTERPRISES</t>
  </si>
  <si>
    <t>NAMES</t>
  </si>
  <si>
    <t>PAVAN ALLURI</t>
  </si>
  <si>
    <t>MAHADEV</t>
  </si>
  <si>
    <t>GULSAN</t>
  </si>
  <si>
    <t>ASAF KHAN</t>
  </si>
  <si>
    <t>SATENDRA</t>
  </si>
  <si>
    <t>RAVI KISHORE</t>
  </si>
  <si>
    <t>VIKRANTH</t>
  </si>
  <si>
    <t>SUARB SRIVASTHAV</t>
  </si>
  <si>
    <t>BASKAR SHUKLA</t>
  </si>
  <si>
    <t>PIYUSH SHUKLA</t>
  </si>
  <si>
    <t>ANUJ</t>
  </si>
  <si>
    <t>SHIVAPUR KHURD</t>
  </si>
  <si>
    <t>j241a</t>
  </si>
  <si>
    <t>j241b</t>
  </si>
  <si>
    <t>`</t>
  </si>
  <si>
    <t>chandauadi &amp; darauoli</t>
  </si>
  <si>
    <t>b.t</t>
  </si>
  <si>
    <t>b.o.e</t>
  </si>
  <si>
    <t>kr</t>
  </si>
  <si>
    <t>interlocking</t>
  </si>
  <si>
    <t>K.R</t>
  </si>
  <si>
    <t>J235</t>
  </si>
  <si>
    <t>J230</t>
  </si>
  <si>
    <t>J248</t>
  </si>
  <si>
    <t>J236</t>
  </si>
  <si>
    <t>KR</t>
  </si>
  <si>
    <t>ROHIT Enterprises</t>
  </si>
  <si>
    <t>RUDRA  Enterprises</t>
  </si>
  <si>
    <t>125MM</t>
  </si>
  <si>
    <t>RUDRA</t>
  </si>
  <si>
    <t>ROHIT</t>
  </si>
  <si>
    <t xml:space="preserve">140mm </t>
  </si>
  <si>
    <t>160MM</t>
  </si>
  <si>
    <t>k</t>
  </si>
  <si>
    <t>j240(1)</t>
  </si>
  <si>
    <t>j240(2)</t>
  </si>
  <si>
    <t>j235(1)</t>
  </si>
  <si>
    <t>j235(2)</t>
  </si>
  <si>
    <t>kanasapatti</t>
  </si>
  <si>
    <t xml:space="preserve">kc </t>
  </si>
  <si>
    <t>BOE</t>
  </si>
  <si>
    <t>J167</t>
  </si>
  <si>
    <t>j63a</t>
  </si>
  <si>
    <t>Barhupur</t>
  </si>
  <si>
    <t>MADURA RANIGANJ &amp; SARAUL</t>
  </si>
  <si>
    <t>Persanda</t>
  </si>
  <si>
    <t>Choumari</t>
  </si>
  <si>
    <t>KONI &amp; SALAHIPUR KANJAS</t>
  </si>
  <si>
    <t>Darchut</t>
  </si>
  <si>
    <t>darchut</t>
  </si>
  <si>
    <t>j05</t>
  </si>
  <si>
    <t>shrishtiu interior works</t>
  </si>
  <si>
    <t>j307</t>
  </si>
  <si>
    <t>j324</t>
  </si>
  <si>
    <t>salipur kanajas &amp; koni</t>
  </si>
  <si>
    <t>kc</t>
  </si>
  <si>
    <t>110mm</t>
  </si>
  <si>
    <t>persanda</t>
  </si>
  <si>
    <t>j142a</t>
  </si>
  <si>
    <t>j142b</t>
  </si>
  <si>
    <t>j313</t>
  </si>
  <si>
    <t xml:space="preserve">     </t>
  </si>
  <si>
    <t>AMUVAHI</t>
  </si>
  <si>
    <t>CHOUMARI</t>
  </si>
  <si>
    <t xml:space="preserve">SHREE KRISHNA POWER </t>
  </si>
  <si>
    <t xml:space="preserve">MAHADEV ENTERPRISES </t>
  </si>
  <si>
    <t>MANDHURANIGANJ</t>
  </si>
  <si>
    <t>J294</t>
  </si>
  <si>
    <t>J306</t>
  </si>
  <si>
    <t>J274</t>
  </si>
  <si>
    <t>J313</t>
  </si>
  <si>
    <t>*18%</t>
  </si>
  <si>
    <t>j205</t>
  </si>
  <si>
    <t>j290</t>
  </si>
  <si>
    <t>j91a</t>
  </si>
  <si>
    <t>j92b</t>
  </si>
  <si>
    <t>j297</t>
  </si>
  <si>
    <t>200MM</t>
  </si>
  <si>
    <t>161a</t>
  </si>
  <si>
    <t>161b</t>
  </si>
  <si>
    <t>52a</t>
  </si>
  <si>
    <t>212a</t>
  </si>
  <si>
    <t>212b</t>
  </si>
  <si>
    <t>193a</t>
  </si>
  <si>
    <t>193b</t>
  </si>
  <si>
    <t>211a</t>
  </si>
  <si>
    <t>211b</t>
  </si>
  <si>
    <t>272a</t>
  </si>
  <si>
    <t>272b</t>
  </si>
  <si>
    <t>ags pvt limited</t>
  </si>
  <si>
    <t>tanish project company</t>
  </si>
  <si>
    <t xml:space="preserve">MAHADEV reddy </t>
  </si>
  <si>
    <t>hathsara</t>
  </si>
  <si>
    <t>HATHASARA</t>
  </si>
  <si>
    <t>BARHUPUR</t>
  </si>
  <si>
    <t>UTRAS</t>
  </si>
  <si>
    <t>RAMPRABAV</t>
  </si>
  <si>
    <t>7A</t>
  </si>
  <si>
    <t>7B</t>
  </si>
  <si>
    <t>10A</t>
  </si>
  <si>
    <t>10B</t>
  </si>
  <si>
    <t>17A</t>
  </si>
  <si>
    <t>17B</t>
  </si>
  <si>
    <t>74B</t>
  </si>
  <si>
    <t>74C</t>
  </si>
  <si>
    <t>74D</t>
  </si>
  <si>
    <t>56A</t>
  </si>
  <si>
    <t>56B</t>
  </si>
  <si>
    <t>55A</t>
  </si>
  <si>
    <t>55B</t>
  </si>
  <si>
    <t>5a</t>
  </si>
  <si>
    <t>5b</t>
  </si>
  <si>
    <t>6a</t>
  </si>
  <si>
    <t>6b</t>
  </si>
  <si>
    <t>152a</t>
  </si>
  <si>
    <t>152b</t>
  </si>
  <si>
    <t>152c</t>
  </si>
  <si>
    <t>152d</t>
  </si>
  <si>
    <t>186a</t>
  </si>
  <si>
    <t>186b</t>
  </si>
  <si>
    <t>570a</t>
  </si>
  <si>
    <t>72a</t>
  </si>
  <si>
    <t>92b</t>
  </si>
  <si>
    <t>85a</t>
  </si>
  <si>
    <t>87b</t>
  </si>
  <si>
    <t>28a</t>
  </si>
  <si>
    <t>7a</t>
  </si>
  <si>
    <t>7b</t>
  </si>
  <si>
    <t>8a</t>
  </si>
  <si>
    <t>8b</t>
  </si>
  <si>
    <t>11a</t>
  </si>
  <si>
    <t>11b</t>
  </si>
  <si>
    <t>462a</t>
  </si>
  <si>
    <t>461a</t>
  </si>
  <si>
    <t>10a</t>
  </si>
  <si>
    <t>10b</t>
  </si>
  <si>
    <t>15a</t>
  </si>
  <si>
    <t>15b</t>
  </si>
  <si>
    <t>36a</t>
  </si>
  <si>
    <t>36b</t>
  </si>
  <si>
    <t>21a</t>
  </si>
  <si>
    <t>21b</t>
  </si>
  <si>
    <t>24a</t>
  </si>
  <si>
    <t>24b</t>
  </si>
  <si>
    <t>28b</t>
  </si>
  <si>
    <t>184a</t>
  </si>
  <si>
    <t>184b</t>
  </si>
  <si>
    <t>183a</t>
  </si>
  <si>
    <t>183b</t>
  </si>
  <si>
    <t>304a</t>
  </si>
  <si>
    <t>bhaidpur</t>
  </si>
  <si>
    <t>32a</t>
  </si>
  <si>
    <t>32b</t>
  </si>
  <si>
    <t>41a</t>
  </si>
  <si>
    <t>41b</t>
  </si>
  <si>
    <t>47a</t>
  </si>
  <si>
    <t>47b</t>
  </si>
  <si>
    <t>298a</t>
  </si>
  <si>
    <t>553a</t>
  </si>
  <si>
    <t>168a</t>
  </si>
  <si>
    <t>AURANGABAD</t>
  </si>
  <si>
    <t>3/4 completed</t>
  </si>
  <si>
    <t>n</t>
  </si>
  <si>
    <t>d</t>
  </si>
  <si>
    <t>p</t>
  </si>
  <si>
    <t xml:space="preserve">BHAUSIYA </t>
  </si>
  <si>
    <t>266A</t>
  </si>
  <si>
    <t>sumiran enterprises</t>
  </si>
  <si>
    <t>bhausiya</t>
  </si>
  <si>
    <t>77a</t>
  </si>
  <si>
    <t>75a</t>
  </si>
  <si>
    <t>569a</t>
  </si>
  <si>
    <t>103a</t>
  </si>
  <si>
    <t>aurangabad</t>
  </si>
  <si>
    <t>413a</t>
  </si>
  <si>
    <t>35a</t>
  </si>
  <si>
    <t>44b</t>
  </si>
  <si>
    <t>j31a</t>
  </si>
  <si>
    <t>j31b</t>
  </si>
  <si>
    <t>j428</t>
  </si>
  <si>
    <t>j443</t>
  </si>
  <si>
    <t>23a</t>
  </si>
  <si>
    <t>j486</t>
  </si>
  <si>
    <t>j510</t>
  </si>
  <si>
    <t>j531</t>
  </si>
  <si>
    <t>j405</t>
  </si>
  <si>
    <t>j416</t>
  </si>
  <si>
    <t>j417</t>
  </si>
  <si>
    <t>j407</t>
  </si>
  <si>
    <t>j414</t>
  </si>
  <si>
    <t>j489</t>
  </si>
  <si>
    <t>j490</t>
  </si>
  <si>
    <t>j541</t>
  </si>
  <si>
    <t>j541a</t>
  </si>
  <si>
    <t>j520</t>
  </si>
  <si>
    <t>j52a</t>
  </si>
  <si>
    <t>j17a</t>
  </si>
  <si>
    <t>550A</t>
  </si>
  <si>
    <t>622A</t>
  </si>
  <si>
    <t>420A</t>
  </si>
  <si>
    <t>168A</t>
  </si>
  <si>
    <t>576A</t>
  </si>
  <si>
    <t>246A</t>
  </si>
  <si>
    <t>350A</t>
  </si>
  <si>
    <t>245A</t>
  </si>
  <si>
    <t xml:space="preserve"> completed</t>
  </si>
  <si>
    <t>TANISH ENTERPRISES</t>
  </si>
  <si>
    <t>J130A</t>
  </si>
  <si>
    <t>J229A</t>
  </si>
  <si>
    <t>230(1)</t>
  </si>
  <si>
    <t>223(2)</t>
  </si>
  <si>
    <t>337a</t>
  </si>
  <si>
    <t>337b</t>
  </si>
  <si>
    <t>Abstract (Bill Breakup)</t>
  </si>
  <si>
    <t>Dia of Pipe</t>
  </si>
  <si>
    <t>WO/DPR Qty's</t>
  </si>
  <si>
    <t>Laying, Jointing, Backfilling - 60%</t>
  </si>
  <si>
    <t>Gap Closing- 5%</t>
  </si>
  <si>
    <t>Hydro Test - 15%</t>
  </si>
  <si>
    <t>FHTC Stretch - 10%</t>
  </si>
  <si>
    <t>Laying Up to Date</t>
  </si>
  <si>
    <t>Laying Qty Billed up to Date</t>
  </si>
  <si>
    <t>Qty Billed Up to Previous</t>
  </si>
  <si>
    <t xml:space="preserve">This Bill Qty (Laying) </t>
  </si>
  <si>
    <t>GAP Closing Billed Qty up to Date</t>
  </si>
  <si>
    <t>GAP Closing Qty Up to Previous</t>
  </si>
  <si>
    <t xml:space="preserve">This Bill Qty (GAP Closing) </t>
  </si>
  <si>
    <t>Hydro Test Qty Billed up to Date</t>
  </si>
  <si>
    <t>Hydro Test Qty Up to Previous</t>
  </si>
  <si>
    <t xml:space="preserve">This Bill Qty (Hydro Test ) </t>
  </si>
  <si>
    <t>FHTC Stretch Qty Billed  up to Date</t>
  </si>
  <si>
    <t>FHTC Stretch Qty Billed Up to Previous</t>
  </si>
  <si>
    <t xml:space="preserve">This Bill Qty (FHTC Stretch Billed ) </t>
  </si>
  <si>
    <t>63 mm HDPE</t>
  </si>
  <si>
    <t>75 mm HDPE</t>
  </si>
  <si>
    <t>90 mm HDPE</t>
  </si>
  <si>
    <t>110mm HDPE</t>
  </si>
  <si>
    <t>125mm HDPE</t>
  </si>
  <si>
    <t>140mm HDPE</t>
  </si>
  <si>
    <t>160mm HDPE</t>
  </si>
  <si>
    <t>180mm HDPE</t>
  </si>
  <si>
    <t>200mm HDPE</t>
  </si>
  <si>
    <t>Sub Total =</t>
  </si>
  <si>
    <t xml:space="preserve">                                                                                                 </t>
  </si>
  <si>
    <t xml:space="preserve">Sub-Contractor                Site Engineer                (Sr.Eng/ DY.M-SMX )                 (Dy.M-PMX )                   AGM                Project Incharge </t>
  </si>
  <si>
    <t>180a</t>
  </si>
  <si>
    <t>180b</t>
  </si>
  <si>
    <t>176a</t>
  </si>
  <si>
    <t>176b</t>
  </si>
  <si>
    <t>29-02-2023</t>
  </si>
  <si>
    <t>oht</t>
  </si>
  <si>
    <t>254a</t>
  </si>
  <si>
    <t>254b</t>
  </si>
  <si>
    <t>137a</t>
  </si>
  <si>
    <t>137b</t>
  </si>
  <si>
    <t xml:space="preserve">MADHURA RANI GANJ AND SARAOULI(JMR) BLOCK-MANGRAURA </t>
  </si>
  <si>
    <t>Dia of pipe(MM)</t>
  </si>
  <si>
    <t>Depth(M)</t>
  </si>
  <si>
    <t>REMARK</t>
  </si>
  <si>
    <t>J148A</t>
  </si>
  <si>
    <t>J148B</t>
  </si>
  <si>
    <t>J91A</t>
  </si>
  <si>
    <t>J91B</t>
  </si>
  <si>
    <t>J103A</t>
  </si>
  <si>
    <t>J32A</t>
  </si>
  <si>
    <t>J32B</t>
  </si>
  <si>
    <t>J21A</t>
  </si>
  <si>
    <t>J21B</t>
  </si>
  <si>
    <t>J15A</t>
  </si>
  <si>
    <t>J590</t>
  </si>
  <si>
    <t>J618</t>
  </si>
  <si>
    <t>J628</t>
  </si>
  <si>
    <t>J630</t>
  </si>
  <si>
    <t>J627</t>
  </si>
  <si>
    <t>J644</t>
  </si>
  <si>
    <t>J576</t>
  </si>
  <si>
    <t>J658</t>
  </si>
  <si>
    <t>J657</t>
  </si>
  <si>
    <t>J624</t>
  </si>
  <si>
    <t>J595</t>
  </si>
  <si>
    <t>J587</t>
  </si>
  <si>
    <t>J525A</t>
  </si>
  <si>
    <t>J525B</t>
  </si>
  <si>
    <t>J511</t>
  </si>
  <si>
    <t>J511A</t>
  </si>
  <si>
    <t>J511B</t>
  </si>
  <si>
    <t>J639</t>
  </si>
  <si>
    <t>J638</t>
  </si>
  <si>
    <t>J648</t>
  </si>
  <si>
    <t>J640</t>
  </si>
  <si>
    <t>J616</t>
  </si>
  <si>
    <t>J617</t>
  </si>
  <si>
    <t>J537</t>
  </si>
  <si>
    <t>J544</t>
  </si>
  <si>
    <t>J545</t>
  </si>
  <si>
    <t>J567</t>
  </si>
  <si>
    <t>J633</t>
  </si>
  <si>
    <t>J634</t>
  </si>
  <si>
    <t>J601</t>
  </si>
  <si>
    <t>J593</t>
  </si>
  <si>
    <t>J568</t>
  </si>
  <si>
    <t>J569</t>
  </si>
  <si>
    <t>J562</t>
  </si>
  <si>
    <t>J563</t>
  </si>
  <si>
    <t>J557</t>
  </si>
  <si>
    <t>J529</t>
  </si>
  <si>
    <t>J543</t>
  </si>
  <si>
    <t>J546</t>
  </si>
  <si>
    <t>J552</t>
  </si>
  <si>
    <t>J547</t>
  </si>
  <si>
    <t>j546</t>
  </si>
  <si>
    <t>j558</t>
  </si>
  <si>
    <t>j542</t>
  </si>
  <si>
    <t>j559</t>
  </si>
  <si>
    <t>j593</t>
  </si>
  <si>
    <t>j530</t>
  </si>
  <si>
    <t>j504</t>
  </si>
  <si>
    <t>j506</t>
  </si>
  <si>
    <t>j590a</t>
  </si>
  <si>
    <t>j574</t>
  </si>
  <si>
    <t>j570a</t>
  </si>
  <si>
    <t>j570b</t>
  </si>
  <si>
    <t>j570c</t>
  </si>
  <si>
    <t>j578</t>
  </si>
  <si>
    <t>j580</t>
  </si>
  <si>
    <t>j581</t>
  </si>
  <si>
    <t>j379</t>
  </si>
  <si>
    <t>j502</t>
  </si>
  <si>
    <t>j514</t>
  </si>
  <si>
    <t>j619</t>
  </si>
  <si>
    <t>j418</t>
  </si>
  <si>
    <t>j423</t>
  </si>
  <si>
    <t>j382</t>
  </si>
  <si>
    <t>j383</t>
  </si>
  <si>
    <t>j386</t>
  </si>
  <si>
    <t>j387</t>
  </si>
  <si>
    <t>j388</t>
  </si>
  <si>
    <t>j451</t>
  </si>
  <si>
    <t>j455a</t>
  </si>
  <si>
    <t>j455b</t>
  </si>
  <si>
    <t>j455c</t>
  </si>
  <si>
    <t>j462</t>
  </si>
  <si>
    <t>j466</t>
  </si>
  <si>
    <t>j464</t>
  </si>
  <si>
    <t>j468</t>
  </si>
  <si>
    <t>j469</t>
  </si>
  <si>
    <t>j459</t>
  </si>
  <si>
    <t>j440</t>
  </si>
  <si>
    <t>j440a</t>
  </si>
  <si>
    <t>j440b</t>
  </si>
  <si>
    <t>j440c</t>
  </si>
  <si>
    <t>j487</t>
  </si>
  <si>
    <t>j476</t>
  </si>
  <si>
    <t>j478</t>
  </si>
  <si>
    <t>j479a</t>
  </si>
  <si>
    <t>j479</t>
  </si>
  <si>
    <t>j479b</t>
  </si>
  <si>
    <t>j480</t>
  </si>
  <si>
    <t>j476a</t>
  </si>
  <si>
    <t>j398</t>
  </si>
  <si>
    <t>j495</t>
  </si>
  <si>
    <t>j500</t>
  </si>
  <si>
    <t>j501</t>
  </si>
  <si>
    <t>j498</t>
  </si>
  <si>
    <t>j496</t>
  </si>
  <si>
    <t>j552a</t>
  </si>
  <si>
    <t>j552b</t>
  </si>
  <si>
    <t>j519</t>
  </si>
  <si>
    <t>j521</t>
  </si>
  <si>
    <t>j525</t>
  </si>
  <si>
    <t>j594</t>
  </si>
  <si>
    <t>j598</t>
  </si>
  <si>
    <t>j609</t>
  </si>
  <si>
    <t>j527</t>
  </si>
  <si>
    <t>j513</t>
  </si>
  <si>
    <t>j553</t>
  </si>
  <si>
    <t>j554</t>
  </si>
  <si>
    <t>j553a</t>
  </si>
  <si>
    <t>j553b</t>
  </si>
  <si>
    <t>j522</t>
  </si>
  <si>
    <t>j531a</t>
  </si>
  <si>
    <t>j531b</t>
  </si>
  <si>
    <t>j493</t>
  </si>
  <si>
    <t>j494</t>
  </si>
  <si>
    <t>j526</t>
  </si>
  <si>
    <t>j602</t>
  </si>
  <si>
    <t>j603</t>
  </si>
  <si>
    <t>j616</t>
  </si>
  <si>
    <t>j645</t>
  </si>
  <si>
    <t>j635</t>
  </si>
  <si>
    <t>j606</t>
  </si>
  <si>
    <t>j605</t>
  </si>
  <si>
    <t>j626</t>
  </si>
  <si>
    <t>j625</t>
  </si>
  <si>
    <t>j570</t>
  </si>
  <si>
    <t>j576a</t>
  </si>
  <si>
    <t>j576b</t>
  </si>
  <si>
    <t>j381</t>
  </si>
  <si>
    <t>j391</t>
  </si>
  <si>
    <t>j435</t>
  </si>
  <si>
    <t>j439</t>
  </si>
  <si>
    <t>culvert</t>
  </si>
  <si>
    <t>j444</t>
  </si>
  <si>
    <t>j429</t>
  </si>
  <si>
    <t>j427a</t>
  </si>
  <si>
    <t>j427b</t>
  </si>
  <si>
    <t>j427</t>
  </si>
  <si>
    <t>j430</t>
  </si>
  <si>
    <t>j424</t>
  </si>
  <si>
    <t>j426</t>
  </si>
  <si>
    <t>j409</t>
  </si>
  <si>
    <t>j536</t>
  </si>
  <si>
    <t>j538</t>
  </si>
  <si>
    <t>j508</t>
  </si>
  <si>
    <t>j567</t>
  </si>
  <si>
    <t>j544</t>
  </si>
  <si>
    <t>j425</t>
  </si>
  <si>
    <t>j450</t>
  </si>
  <si>
    <t>j447</t>
  </si>
  <si>
    <t>j448</t>
  </si>
  <si>
    <t>j537</t>
  </si>
  <si>
    <t>j431</t>
  </si>
  <si>
    <t>j406</t>
  </si>
  <si>
    <t>j511</t>
  </si>
  <si>
    <t>j376</t>
  </si>
  <si>
    <t>j316</t>
  </si>
  <si>
    <t>j380</t>
  </si>
  <si>
    <t>j389</t>
  </si>
  <si>
    <t>j309</t>
  </si>
  <si>
    <t>j238</t>
  </si>
  <si>
    <t>jj135</t>
  </si>
  <si>
    <t>raghu and co</t>
  </si>
  <si>
    <t>ramprabav construction</t>
  </si>
  <si>
    <t>132a</t>
  </si>
  <si>
    <t>95a</t>
  </si>
  <si>
    <t>j225a</t>
  </si>
  <si>
    <t>j225b</t>
  </si>
  <si>
    <t>j227a</t>
  </si>
  <si>
    <t>j227b</t>
  </si>
  <si>
    <t>j64a</t>
  </si>
  <si>
    <t>64b</t>
  </si>
  <si>
    <t>65a</t>
  </si>
  <si>
    <t>65b</t>
  </si>
  <si>
    <t>KC</t>
  </si>
  <si>
    <t>KUNJ BIHARI</t>
  </si>
  <si>
    <t>J132A</t>
  </si>
  <si>
    <t>IL</t>
  </si>
  <si>
    <t>157a</t>
  </si>
  <si>
    <t>tanish project limited</t>
  </si>
  <si>
    <t>j327</t>
  </si>
  <si>
    <t>j330</t>
  </si>
  <si>
    <t>public stand post</t>
  </si>
  <si>
    <t>Amuwahi</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</si>
</sst>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1" formatCode="_ * #,##0_ ;_ * \-#,##0_ ;_ * &quot;-&quot;_ ;_ @_ "/>
    <numFmt numFmtId="43" formatCode="_ * #,##0.00_ ;_ * \-#,##0.00_ ;_ * &quot;-&quot;??_ ;_ @_ "/>
    <numFmt numFmtId="164" formatCode="0.0"/>
    <numFmt numFmtId="165" formatCode="_ * #,##0.00_ ;_ * \-#,##0.00_ ;_ * &quot;-&quot;_ ;_ @_ "/>
  </numFmts>
  <fonts count="7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5"/>
      <color theme="1"/>
      <name val="Cambria"/>
      <family val="1"/>
      <scheme val="major"/>
    </font>
    <font>
      <b/>
      <sz val="12"/>
      <color theme="1"/>
      <name val="Cambria"/>
      <family val="1"/>
      <scheme val="major"/>
    </font>
    <font>
      <b/>
      <sz val="14"/>
      <color theme="1"/>
      <name val="Calibri"/>
      <family val="2"/>
      <scheme val="minor"/>
    </font>
    <font>
      <b/>
      <sz val="14"/>
      <color theme="1"/>
      <name val="Cambria"/>
      <family val="1"/>
      <scheme val="major"/>
    </font>
    <font>
      <b/>
      <sz val="11"/>
      <color rgb="FFFF0000"/>
      <name val="Calibri"/>
      <family val="2"/>
      <scheme val="minor"/>
    </font>
    <font>
      <b/>
      <sz val="14"/>
      <color rgb="FFFF0000"/>
      <name val="Calibri"/>
      <family val="2"/>
      <scheme val="minor"/>
    </font>
    <font>
      <b/>
      <sz val="16"/>
      <color rgb="FFFF0000"/>
      <name val="Calibri"/>
      <family val="2"/>
      <scheme val="minor"/>
    </font>
    <font>
      <b/>
      <sz val="12"/>
      <color rgb="FFFF0000"/>
      <name val="Calibri"/>
      <family val="2"/>
      <scheme val="minor"/>
    </font>
    <font>
      <b/>
      <sz val="11"/>
      <color theme="1"/>
      <name val="Calibri"/>
      <family val="2"/>
      <scheme val="minor"/>
    </font>
    <font>
      <sz val="12"/>
      <color theme="1"/>
      <name val="Calibri"/>
      <family val="2"/>
      <scheme val="minor"/>
    </font>
    <font>
      <sz val="12"/>
      <name val="Cambria"/>
      <family val="1"/>
      <scheme val="major"/>
    </font>
    <font>
      <sz val="12"/>
      <color theme="1"/>
      <name val="Cambria"/>
      <family val="1"/>
      <scheme val="major"/>
    </font>
    <font>
      <b/>
      <sz val="12"/>
      <color rgb="FFFF0000"/>
      <name val="Cambria"/>
      <family val="1"/>
      <scheme val="major"/>
    </font>
    <font>
      <sz val="14"/>
      <name val="Cambria"/>
      <family val="1"/>
      <scheme val="major"/>
    </font>
    <font>
      <sz val="14"/>
      <color theme="1"/>
      <name val="Cambria"/>
      <family val="1"/>
      <scheme val="major"/>
    </font>
    <font>
      <sz val="10"/>
      <color theme="1"/>
      <name val="Cambria"/>
      <family val="1"/>
      <scheme val="major"/>
    </font>
    <font>
      <b/>
      <sz val="16"/>
      <color theme="1"/>
      <name val="Cambria"/>
      <family val="1"/>
      <scheme val="major"/>
    </font>
    <font>
      <b/>
      <sz val="14"/>
      <color rgb="FFFF0000"/>
      <name val="Cambria"/>
      <family val="1"/>
      <scheme val="major"/>
    </font>
    <font>
      <sz val="10"/>
      <name val="Cambria"/>
      <family val="1"/>
      <scheme val="major"/>
    </font>
    <font>
      <sz val="14"/>
      <color theme="1"/>
      <name val="Calibri"/>
      <family val="2"/>
      <scheme val="minor"/>
    </font>
    <font>
      <sz val="16"/>
      <color theme="1"/>
      <name val="Cambria"/>
      <family val="1"/>
      <scheme val="major"/>
    </font>
    <font>
      <b/>
      <sz val="14"/>
      <name val="Cambria"/>
      <family val="1"/>
      <scheme val="major"/>
    </font>
    <font>
      <b/>
      <sz val="12"/>
      <color rgb="FF000000"/>
      <name val="Calibri"/>
      <family val="2"/>
    </font>
    <font>
      <sz val="12"/>
      <name val="Arial"/>
      <family val="2"/>
    </font>
    <font>
      <sz val="12"/>
      <color rgb="FF000000"/>
      <name val="Calibri"/>
      <family val="2"/>
    </font>
    <font>
      <b/>
      <sz val="12"/>
      <color theme="1"/>
      <name val="Calibri"/>
      <family val="2"/>
      <scheme val="minor"/>
    </font>
    <font>
      <b/>
      <sz val="18"/>
      <color theme="1"/>
      <name val="Calibri"/>
      <family val="2"/>
      <scheme val="minor"/>
    </font>
    <font>
      <b/>
      <sz val="10"/>
      <color theme="1"/>
      <name val="Calibri"/>
      <family val="2"/>
      <scheme val="minor"/>
    </font>
    <font>
      <b/>
      <sz val="14"/>
      <color rgb="FF000000"/>
      <name val="Calibri"/>
      <family val="2"/>
    </font>
    <font>
      <sz val="10"/>
      <name val="Arial"/>
      <family val="2"/>
    </font>
    <font>
      <sz val="14"/>
      <color rgb="FF000000"/>
      <name val="Calibri"/>
      <family val="2"/>
    </font>
    <font>
      <sz val="11"/>
      <color rgb="FFFF0000"/>
      <name val="Calibri"/>
      <family val="2"/>
      <scheme val="minor"/>
    </font>
    <font>
      <b/>
      <sz val="12"/>
      <color theme="1"/>
      <name val="Calibri"/>
      <family val="2"/>
    </font>
    <font>
      <sz val="11"/>
      <color theme="1"/>
      <name val="Calibri"/>
      <family val="2"/>
      <scheme val="minor"/>
    </font>
    <font>
      <sz val="11"/>
      <color theme="1"/>
      <name val="Calibri"/>
      <family val="2"/>
      <scheme val="minor"/>
    </font>
    <font>
      <b/>
      <sz val="18"/>
      <color theme="1"/>
      <name val="Cambria"/>
      <family val="1"/>
      <scheme val="major"/>
    </font>
    <font>
      <sz val="10"/>
      <color rgb="FF000000"/>
      <name val="Times New Roman"/>
      <family val="1"/>
    </font>
    <font>
      <b/>
      <sz val="11"/>
      <color rgb="FF000000"/>
      <name val="Calibri"/>
      <family val="2"/>
    </font>
    <font>
      <sz val="10"/>
      <color rgb="FF000000"/>
      <name val="Calibri"/>
      <family val="2"/>
    </font>
    <font>
      <b/>
      <sz val="10"/>
      <color rgb="FF000000"/>
      <name val="Calibri"/>
      <family val="2"/>
    </font>
    <font>
      <b/>
      <sz val="12"/>
      <name val="Calibri"/>
      <family val="2"/>
    </font>
    <font>
      <b/>
      <sz val="12"/>
      <color rgb="FF000000"/>
      <name val="Verdana"/>
      <family val="2"/>
    </font>
    <font>
      <b/>
      <sz val="10"/>
      <name val="Calibri"/>
      <family val="2"/>
    </font>
  </fonts>
  <fills count="51">
    <fill>
      <patternFill patternType="none"/>
    </fill>
    <fill>
      <patternFill patternType="gray125"/>
    </fill>
    <fill>
      <patternFill patternType="solid">
        <fgColor theme="5" tint="0.79992065187536243"/>
        <bgColor indexed="64"/>
      </patternFill>
    </fill>
    <fill>
      <patternFill patternType="solid">
        <fgColor theme="0"/>
        <bgColor indexed="64"/>
      </patternFill>
    </fill>
    <fill>
      <patternFill patternType="solid">
        <fgColor rgb="FFFFFF00"/>
        <bgColor indexed="64"/>
      </patternFill>
    </fill>
    <fill>
      <patternFill patternType="solid">
        <fgColor theme="6" tint="0.79992065187536243"/>
        <bgColor indexed="64"/>
      </patternFill>
    </fill>
    <fill>
      <patternFill patternType="solid">
        <fgColor theme="1" tint="0.499984740745262"/>
        <bgColor indexed="64"/>
      </patternFill>
    </fill>
    <fill>
      <patternFill patternType="solid">
        <fgColor theme="9" tint="0.79992065187536243"/>
        <bgColor indexed="64"/>
      </patternFill>
    </fill>
    <fill>
      <patternFill patternType="solid">
        <fgColor theme="3" tint="0.79992065187536243"/>
        <bgColor indexed="64"/>
      </patternFill>
    </fill>
    <fill>
      <patternFill patternType="solid">
        <fgColor theme="2" tint="-0.24997711111789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6" tint="0.59999389629810485"/>
        <bgColor rgb="FF366092"/>
      </patternFill>
    </fill>
    <fill>
      <patternFill patternType="solid">
        <fgColor theme="4" tint="0.39991454817346722"/>
        <bgColor rgb="FF366092"/>
      </patternFill>
    </fill>
    <fill>
      <patternFill patternType="solid">
        <fgColor theme="6" tint="0.59999389629810485"/>
        <bgColor indexed="64"/>
      </patternFill>
    </fill>
    <fill>
      <patternFill patternType="solid">
        <fgColor theme="4" tint="0.39991454817346722"/>
        <bgColor indexed="64"/>
      </patternFill>
    </fill>
    <fill>
      <patternFill patternType="solid">
        <fgColor rgb="FF92D050"/>
        <bgColor rgb="FF92D050"/>
      </patternFill>
    </fill>
    <fill>
      <patternFill patternType="solid">
        <fgColor rgb="FF92D050"/>
        <bgColor indexed="64"/>
      </patternFill>
    </fill>
    <fill>
      <patternFill patternType="solid">
        <fgColor rgb="FFFFFF00"/>
        <bgColor rgb="FF92D050"/>
      </patternFill>
    </fill>
    <fill>
      <patternFill patternType="solid">
        <fgColor theme="3" tint="0.39994506668294322"/>
        <bgColor rgb="FF92D050"/>
      </patternFill>
    </fill>
    <fill>
      <patternFill patternType="solid">
        <fgColor theme="3" tint="0.39994506668294322"/>
        <bgColor indexed="64"/>
      </patternFill>
    </fill>
    <fill>
      <patternFill patternType="solid">
        <fgColor theme="5" tint="0.39991454817346722"/>
        <bgColor rgb="FFDBE5F1"/>
      </patternFill>
    </fill>
    <fill>
      <patternFill patternType="solid">
        <fgColor theme="5" tint="0.39991454817346722"/>
        <bgColor indexed="64"/>
      </patternFill>
    </fill>
    <fill>
      <patternFill patternType="solid">
        <fgColor theme="6" tint="0.59999389629810485"/>
        <bgColor rgb="FFF2DBDB"/>
      </patternFill>
    </fill>
    <fill>
      <patternFill patternType="solid">
        <fgColor theme="9" tint="0.39991454817346722"/>
        <bgColor rgb="FFEAF1DD"/>
      </patternFill>
    </fill>
    <fill>
      <patternFill patternType="solid">
        <fgColor theme="9" tint="0.39991454817346722"/>
        <bgColor indexed="64"/>
      </patternFill>
    </fill>
    <fill>
      <patternFill patternType="solid">
        <fgColor theme="5" tint="0.39991454817346722"/>
        <bgColor rgb="FF366092"/>
      </patternFill>
    </fill>
    <fill>
      <patternFill patternType="solid">
        <fgColor theme="9" tint="0.39991454817346722"/>
        <bgColor rgb="FF366092"/>
      </patternFill>
    </fill>
    <fill>
      <patternFill patternType="solid">
        <fgColor theme="3" tint="0.59999389629810485"/>
        <bgColor indexed="64"/>
      </patternFill>
    </fill>
    <fill>
      <patternFill patternType="solid">
        <fgColor theme="5" tint="0.39991454817346722"/>
        <bgColor rgb="FFE5DFEC"/>
      </patternFill>
    </fill>
    <fill>
      <patternFill patternType="solid">
        <fgColor theme="4" tint="0.39991454817346722"/>
        <bgColor rgb="FFDAEEF3"/>
      </patternFill>
    </fill>
    <fill>
      <patternFill patternType="solid">
        <fgColor theme="9" tint="0.39991454817346722"/>
        <bgColor rgb="FFDAEEF3"/>
      </patternFill>
    </fill>
    <fill>
      <patternFill patternType="solid">
        <fgColor theme="8" tint="0.39991454817346722"/>
        <bgColor rgb="FFFDE9D9"/>
      </patternFill>
    </fill>
    <fill>
      <patternFill patternType="solid">
        <fgColor theme="8" tint="0.39991454817346722"/>
        <bgColor indexed="64"/>
      </patternFill>
    </fill>
    <fill>
      <patternFill patternType="solid">
        <fgColor theme="4" tint="0.39991454817346722"/>
        <bgColor rgb="FFD8D8D8"/>
      </patternFill>
    </fill>
    <fill>
      <patternFill patternType="solid">
        <fgColor theme="8" tint="0.39991454817346722"/>
        <bgColor rgb="FF366092"/>
      </patternFill>
    </fill>
    <fill>
      <patternFill patternType="solid">
        <fgColor theme="8" tint="-0.249977111117893"/>
        <bgColor rgb="FFD8D8D8"/>
      </patternFill>
    </fill>
    <fill>
      <patternFill patternType="solid">
        <fgColor theme="8" tint="-0.249977111117893"/>
        <bgColor indexed="64"/>
      </patternFill>
    </fill>
    <fill>
      <patternFill patternType="solid">
        <fgColor theme="7" tint="0.59999389629810485"/>
        <bgColor rgb="FF366092"/>
      </patternFill>
    </fill>
    <fill>
      <patternFill patternType="solid">
        <fgColor theme="8" tint="-0.249977111117893"/>
        <bgColor rgb="FF366092"/>
      </patternFill>
    </fill>
    <fill>
      <patternFill patternType="solid">
        <fgColor theme="7" tint="0.59999389629810485"/>
        <bgColor indexed="64"/>
      </patternFill>
    </fill>
    <fill>
      <patternFill patternType="solid">
        <fgColor theme="5" tint="0.79998168889431442"/>
        <bgColor indexed="64"/>
      </patternFill>
    </fill>
    <fill>
      <patternFill patternType="solid">
        <fgColor rgb="FFFF0000"/>
        <bgColor rgb="FF92D050"/>
      </patternFill>
    </fill>
    <fill>
      <patternFill patternType="solid">
        <fgColor rgb="FFFF0000"/>
        <bgColor indexed="64"/>
      </patternFill>
    </fill>
    <fill>
      <patternFill patternType="solid">
        <fgColor theme="0"/>
        <bgColor rgb="FF92D050"/>
      </patternFill>
    </fill>
    <fill>
      <patternFill patternType="solid">
        <fgColor theme="9" tint="0.79998168889431442"/>
        <bgColor indexed="64"/>
      </patternFill>
    </fill>
    <fill>
      <patternFill patternType="solid">
        <fgColor theme="5" tint="-0.249977111117893"/>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3"/>
        <bgColor indexed="64"/>
      </patternFill>
    </fill>
    <fill>
      <patternFill patternType="solid">
        <fgColor rgb="FFFFFF00"/>
        <bgColor rgb="FF366092"/>
      </patternFill>
    </fill>
  </fills>
  <borders count="51">
    <border>
      <left/>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style="thin">
        <color auto="1"/>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style="thin">
        <color auto="1"/>
      </left>
      <right/>
      <top style="thin">
        <color auto="1"/>
      </top>
      <bottom/>
      <diagonal/>
    </border>
    <border>
      <left style="thin">
        <color rgb="FF000000"/>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medium">
        <color indexed="64"/>
      </bottom>
      <diagonal/>
    </border>
    <border>
      <left/>
      <right style="thin">
        <color auto="1"/>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auto="1"/>
      </right>
      <top style="medium">
        <color indexed="64"/>
      </top>
      <bottom/>
      <diagonal/>
    </border>
  </borders>
  <cellStyleXfs count="11">
    <xf numFmtId="0" fontId="0" fillId="0" borderId="0"/>
    <xf numFmtId="9" fontId="69" fillId="0" borderId="0" applyFont="0" applyFill="0" applyBorder="0" applyAlignment="0" applyProtection="0"/>
    <xf numFmtId="0" fontId="70" fillId="0" borderId="0"/>
    <xf numFmtId="0" fontId="6" fillId="0" borderId="0"/>
    <xf numFmtId="0" fontId="72" fillId="0" borderId="0"/>
    <xf numFmtId="0" fontId="6" fillId="0" borderId="0"/>
    <xf numFmtId="0" fontId="70" fillId="0" borderId="0"/>
    <xf numFmtId="0" fontId="6" fillId="0" borderId="0"/>
    <xf numFmtId="0" fontId="65" fillId="0" borderId="0"/>
    <xf numFmtId="43" fontId="5" fillId="0" borderId="0" applyFont="0" applyFill="0" applyBorder="0" applyAlignment="0" applyProtection="0"/>
    <xf numFmtId="0" fontId="4" fillId="0" borderId="0"/>
  </cellStyleXfs>
  <cellXfs count="803">
    <xf numFmtId="0" fontId="0" fillId="0" borderId="0" xfId="0"/>
    <xf numFmtId="0" fontId="38" fillId="0" borderId="3" xfId="0" applyFont="1" applyBorder="1" applyAlignment="1">
      <alignment horizontal="center"/>
    </xf>
    <xf numFmtId="0" fontId="39" fillId="0" borderId="3" xfId="0" applyFont="1" applyBorder="1" applyAlignment="1">
      <alignment horizontal="center" vertical="center" wrapText="1"/>
    </xf>
    <xf numFmtId="0" fontId="39" fillId="2" borderId="3" xfId="0" applyFont="1" applyFill="1" applyBorder="1" applyAlignment="1">
      <alignment horizontal="center" vertical="center" wrapText="1"/>
    </xf>
    <xf numFmtId="0" fontId="39" fillId="2" borderId="3" xfId="0" applyFont="1" applyFill="1" applyBorder="1" applyAlignment="1">
      <alignment horizontal="center" vertical="center"/>
    </xf>
    <xf numFmtId="0" fontId="0" fillId="0" borderId="3" xfId="0" applyBorder="1" applyAlignment="1">
      <alignment horizontal="center"/>
    </xf>
    <xf numFmtId="14" fontId="0" fillId="0" borderId="3" xfId="0" applyNumberFormat="1" applyBorder="1" applyAlignment="1">
      <alignment horizontal="center"/>
    </xf>
    <xf numFmtId="0" fontId="0" fillId="0" borderId="3" xfId="0" applyBorder="1"/>
    <xf numFmtId="0" fontId="0" fillId="3" borderId="3" xfId="0" applyFill="1" applyBorder="1" applyAlignment="1">
      <alignment horizontal="center"/>
    </xf>
    <xf numFmtId="0" fontId="40" fillId="0" borderId="3" xfId="0" applyFont="1" applyBorder="1" applyAlignment="1">
      <alignment horizontal="center"/>
    </xf>
    <xf numFmtId="0" fontId="0" fillId="0" borderId="3" xfId="0" applyBorder="1" applyAlignment="1">
      <alignment horizontal="center" vertical="center"/>
    </xf>
    <xf numFmtId="0" fontId="39" fillId="2" borderId="9" xfId="0" applyFont="1" applyFill="1" applyBorder="1" applyAlignment="1">
      <alignment horizontal="center" vertical="center"/>
    </xf>
    <xf numFmtId="14" fontId="0" fillId="0" borderId="3" xfId="0" applyNumberFormat="1" applyBorder="1"/>
    <xf numFmtId="0" fontId="41" fillId="0" borderId="3" xfId="0" applyFont="1" applyBorder="1"/>
    <xf numFmtId="0" fontId="36" fillId="0" borderId="3" xfId="0" applyFont="1" applyBorder="1" applyAlignment="1">
      <alignment horizontal="left" vertical="center"/>
    </xf>
    <xf numFmtId="0" fontId="39" fillId="0" borderId="3" xfId="0" applyFont="1" applyBorder="1" applyAlignment="1">
      <alignment horizontal="center" vertical="center"/>
    </xf>
    <xf numFmtId="0" fontId="0" fillId="4" borderId="3" xfId="0" applyFill="1" applyBorder="1" applyAlignment="1">
      <alignment horizontal="center"/>
    </xf>
    <xf numFmtId="0" fontId="41" fillId="0" borderId="3" xfId="0" applyFont="1" applyBorder="1" applyAlignment="1">
      <alignment horizontal="center"/>
    </xf>
    <xf numFmtId="0" fontId="0" fillId="0" borderId="0" xfId="0" applyAlignment="1">
      <alignment horizontal="center"/>
    </xf>
    <xf numFmtId="14" fontId="0" fillId="0" borderId="3" xfId="0" applyNumberFormat="1" applyBorder="1" applyAlignment="1">
      <alignment horizontal="center" vertical="center"/>
    </xf>
    <xf numFmtId="0" fontId="0" fillId="0" borderId="9" xfId="0" applyBorder="1" applyAlignment="1">
      <alignment horizontal="center"/>
    </xf>
    <xf numFmtId="0" fontId="0" fillId="0" borderId="9" xfId="0" applyBorder="1"/>
    <xf numFmtId="0" fontId="0" fillId="0" borderId="11" xfId="0" applyBorder="1" applyAlignment="1">
      <alignment horizontal="center" vertical="center"/>
    </xf>
    <xf numFmtId="0" fontId="0" fillId="0" borderId="11" xfId="0" applyBorder="1"/>
    <xf numFmtId="0" fontId="0" fillId="0" borderId="12" xfId="0" applyBorder="1" applyAlignment="1">
      <alignment horizontal="center"/>
    </xf>
    <xf numFmtId="0" fontId="0" fillId="0" borderId="13" xfId="0" applyBorder="1" applyAlignment="1">
      <alignment horizontal="center"/>
    </xf>
    <xf numFmtId="0" fontId="42" fillId="0" borderId="14" xfId="0" applyFont="1" applyBorder="1" applyAlignment="1">
      <alignment horizontal="center"/>
    </xf>
    <xf numFmtId="0" fontId="42" fillId="0" borderId="15" xfId="0" applyFont="1" applyBorder="1" applyAlignment="1">
      <alignment horizontal="center"/>
    </xf>
    <xf numFmtId="0" fontId="0" fillId="0" borderId="16" xfId="0" applyBorder="1" applyAlignment="1">
      <alignment horizontal="center"/>
    </xf>
    <xf numFmtId="0" fontId="0" fillId="0" borderId="16" xfId="0" applyBorder="1"/>
    <xf numFmtId="0" fontId="0" fillId="0" borderId="17" xfId="0" applyBorder="1" applyAlignment="1">
      <alignment horizontal="center"/>
    </xf>
    <xf numFmtId="0" fontId="41" fillId="0" borderId="18" xfId="0" applyFont="1" applyBorder="1" applyAlignment="1">
      <alignment horizontal="center"/>
    </xf>
    <xf numFmtId="0" fontId="0" fillId="0" borderId="10" xfId="0" applyBorder="1" applyAlignment="1">
      <alignment horizontal="center"/>
    </xf>
    <xf numFmtId="0" fontId="43" fillId="0" borderId="3" xfId="0" applyFont="1" applyBorder="1" applyAlignment="1">
      <alignment horizontal="center"/>
    </xf>
    <xf numFmtId="0" fontId="0" fillId="0" borderId="19" xfId="0" applyBorder="1" applyAlignment="1">
      <alignment horizontal="center" vertical="center"/>
    </xf>
    <xf numFmtId="0" fontId="0" fillId="0" borderId="20" xfId="0" applyBorder="1" applyAlignment="1">
      <alignment horizontal="center" vertical="center"/>
    </xf>
    <xf numFmtId="0" fontId="41" fillId="0" borderId="14" xfId="0" applyFont="1" applyBorder="1" applyAlignment="1">
      <alignment horizontal="center" vertical="center"/>
    </xf>
    <xf numFmtId="0" fontId="41" fillId="0" borderId="15" xfId="0" applyFont="1" applyBorder="1" applyAlignment="1">
      <alignment horizontal="center" vertical="center"/>
    </xf>
    <xf numFmtId="0" fontId="0" fillId="0" borderId="21" xfId="0" applyBorder="1" applyAlignment="1">
      <alignment horizontal="center" vertical="center"/>
    </xf>
    <xf numFmtId="0" fontId="0" fillId="0" borderId="15" xfId="0" applyBorder="1" applyAlignment="1">
      <alignment horizontal="center" vertical="center"/>
    </xf>
    <xf numFmtId="0" fontId="41" fillId="0" borderId="18" xfId="0" applyFont="1" applyBorder="1" applyAlignment="1">
      <alignment horizontal="center" vertical="center"/>
    </xf>
    <xf numFmtId="0" fontId="0" fillId="4" borderId="3" xfId="0" applyFill="1" applyBorder="1" applyAlignment="1">
      <alignment horizontal="center" vertical="center"/>
    </xf>
    <xf numFmtId="0" fontId="0" fillId="3" borderId="3" xfId="0" applyFill="1" applyBorder="1" applyAlignment="1">
      <alignment horizontal="center" vertical="center"/>
    </xf>
    <xf numFmtId="0" fontId="0" fillId="0" borderId="10" xfId="0" applyBorder="1" applyAlignment="1">
      <alignment horizontal="center" vertical="center"/>
    </xf>
    <xf numFmtId="0" fontId="44" fillId="0" borderId="3" xfId="0" applyFont="1" applyBorder="1" applyAlignment="1">
      <alignment horizontal="center" vertical="center"/>
    </xf>
    <xf numFmtId="0" fontId="41" fillId="0" borderId="3" xfId="0" applyFont="1" applyBorder="1" applyAlignment="1">
      <alignment horizontal="center" vertical="center"/>
    </xf>
    <xf numFmtId="0" fontId="43" fillId="0" borderId="3" xfId="0" applyFont="1" applyBorder="1" applyAlignment="1">
      <alignment horizontal="center" vertical="center"/>
    </xf>
    <xf numFmtId="0" fontId="0" fillId="4" borderId="0" xfId="0" applyFill="1"/>
    <xf numFmtId="0" fontId="0" fillId="0" borderId="3" xfId="0" applyBorder="1" applyAlignment="1">
      <alignment horizontal="center" vertical="top"/>
    </xf>
    <xf numFmtId="14" fontId="0" fillId="4" borderId="3" xfId="0" applyNumberFormat="1" applyFill="1" applyBorder="1" applyAlignment="1">
      <alignment horizontal="center" vertical="center"/>
    </xf>
    <xf numFmtId="0" fontId="0" fillId="4" borderId="3" xfId="0" applyFill="1" applyBorder="1"/>
    <xf numFmtId="0" fontId="44" fillId="0" borderId="13" xfId="0" applyFont="1" applyBorder="1" applyAlignment="1">
      <alignment horizontal="center" vertical="center"/>
    </xf>
    <xf numFmtId="0" fontId="0" fillId="0" borderId="0" xfId="0" applyAlignment="1">
      <alignment horizontal="center" vertical="center"/>
    </xf>
    <xf numFmtId="0" fontId="44" fillId="0" borderId="0" xfId="0" applyFont="1"/>
    <xf numFmtId="14" fontId="45" fillId="0" borderId="3" xfId="0" applyNumberFormat="1" applyFont="1" applyBorder="1" applyAlignment="1">
      <alignment horizontal="center"/>
    </xf>
    <xf numFmtId="0" fontId="45" fillId="0" borderId="3" xfId="0" applyFont="1" applyBorder="1" applyAlignment="1">
      <alignment horizontal="center" vertical="center"/>
    </xf>
    <xf numFmtId="0" fontId="45" fillId="0" borderId="3" xfId="0" applyFont="1" applyBorder="1" applyAlignment="1">
      <alignment horizontal="center"/>
    </xf>
    <xf numFmtId="0" fontId="45" fillId="0" borderId="3" xfId="0" applyFont="1" applyBorder="1"/>
    <xf numFmtId="14" fontId="45" fillId="0" borderId="3" xfId="0" applyNumberFormat="1" applyFont="1" applyBorder="1" applyAlignment="1">
      <alignment horizontal="center" vertical="center"/>
    </xf>
    <xf numFmtId="0" fontId="41" fillId="0" borderId="0" xfId="0" applyFont="1" applyAlignment="1">
      <alignment horizontal="center"/>
    </xf>
    <xf numFmtId="14" fontId="46" fillId="3" borderId="3" xfId="0" applyNumberFormat="1" applyFont="1" applyFill="1" applyBorder="1" applyAlignment="1">
      <alignment horizontal="center" vertical="center"/>
    </xf>
    <xf numFmtId="0" fontId="46" fillId="3" borderId="3" xfId="0" applyFont="1" applyFill="1" applyBorder="1" applyAlignment="1">
      <alignment horizontal="center" vertical="center"/>
    </xf>
    <xf numFmtId="0" fontId="39" fillId="2" borderId="9" xfId="0" applyFont="1" applyFill="1" applyBorder="1" applyAlignment="1">
      <alignment horizontal="center" vertical="center" wrapText="1"/>
    </xf>
    <xf numFmtId="0" fontId="45" fillId="0" borderId="11" xfId="0" applyFont="1" applyBorder="1"/>
    <xf numFmtId="0" fontId="42" fillId="0" borderId="0" xfId="0" applyFont="1" applyAlignment="1">
      <alignment horizontal="center"/>
    </xf>
    <xf numFmtId="0" fontId="45" fillId="0" borderId="0" xfId="0" applyFont="1"/>
    <xf numFmtId="0" fontId="37" fillId="0" borderId="3" xfId="0" applyFont="1" applyBorder="1" applyAlignment="1">
      <alignment horizontal="left" vertical="center"/>
    </xf>
    <xf numFmtId="0" fontId="37" fillId="0" borderId="3" xfId="0" applyFont="1" applyBorder="1" applyAlignment="1">
      <alignment horizontal="center" vertical="center" wrapText="1"/>
    </xf>
    <xf numFmtId="0" fontId="37" fillId="2" borderId="3" xfId="0" applyFont="1" applyFill="1" applyBorder="1" applyAlignment="1">
      <alignment horizontal="center" vertical="center"/>
    </xf>
    <xf numFmtId="0" fontId="47" fillId="0" borderId="3" xfId="0" applyFont="1" applyBorder="1" applyAlignment="1">
      <alignment horizontal="center" vertical="center"/>
    </xf>
    <xf numFmtId="0" fontId="47" fillId="2" borderId="3" xfId="0" applyFont="1" applyFill="1" applyBorder="1" applyAlignment="1">
      <alignment horizontal="center" vertical="center"/>
    </xf>
    <xf numFmtId="0" fontId="47" fillId="0" borderId="3" xfId="0" applyFont="1" applyBorder="1" applyAlignment="1">
      <alignment horizontal="center" vertical="center" wrapText="1"/>
    </xf>
    <xf numFmtId="0" fontId="46" fillId="2" borderId="3" xfId="0" applyFont="1" applyFill="1" applyBorder="1" applyAlignment="1">
      <alignment horizontal="center" vertical="center"/>
    </xf>
    <xf numFmtId="0" fontId="37" fillId="2" borderId="3" xfId="0" applyFont="1" applyFill="1" applyBorder="1" applyAlignment="1">
      <alignment horizontal="center" vertical="center" wrapText="1"/>
    </xf>
    <xf numFmtId="0" fontId="47" fillId="2" borderId="3" xfId="0" applyFont="1" applyFill="1" applyBorder="1"/>
    <xf numFmtId="0" fontId="47" fillId="2" borderId="3" xfId="0" applyFont="1" applyFill="1" applyBorder="1" applyAlignment="1">
      <alignment horizontal="center"/>
    </xf>
    <xf numFmtId="0" fontId="47" fillId="3" borderId="3" xfId="0" applyFont="1" applyFill="1" applyBorder="1" applyAlignment="1">
      <alignment horizontal="center" vertical="center"/>
    </xf>
    <xf numFmtId="0" fontId="38" fillId="0" borderId="3" xfId="0" applyFont="1" applyBorder="1" applyAlignment="1">
      <alignment horizontal="center" vertical="center"/>
    </xf>
    <xf numFmtId="0" fontId="38" fillId="0" borderId="3" xfId="0" applyFont="1" applyBorder="1"/>
    <xf numFmtId="164" fontId="47" fillId="0" borderId="3" xfId="0" applyNumberFormat="1" applyFont="1" applyBorder="1" applyAlignment="1">
      <alignment horizontal="center" vertical="center"/>
    </xf>
    <xf numFmtId="0" fontId="47" fillId="0" borderId="3" xfId="0" applyFont="1" applyBorder="1"/>
    <xf numFmtId="0" fontId="47" fillId="0" borderId="3" xfId="0" applyFont="1" applyBorder="1" applyAlignment="1">
      <alignment vertical="center"/>
    </xf>
    <xf numFmtId="0" fontId="45" fillId="0" borderId="11" xfId="0" applyFont="1" applyBorder="1" applyAlignment="1">
      <alignment vertical="center"/>
    </xf>
    <xf numFmtId="0" fontId="38" fillId="0" borderId="11" xfId="0" applyFont="1" applyBorder="1" applyAlignment="1">
      <alignment vertical="center"/>
    </xf>
    <xf numFmtId="0" fontId="38" fillId="0" borderId="22" xfId="0" applyFont="1" applyBorder="1" applyAlignment="1">
      <alignment vertical="center"/>
    </xf>
    <xf numFmtId="0" fontId="38" fillId="0" borderId="16" xfId="0" applyFont="1" applyBorder="1" applyAlignment="1">
      <alignment vertical="center"/>
    </xf>
    <xf numFmtId="0" fontId="38" fillId="0" borderId="3" xfId="0" applyFont="1" applyBorder="1" applyAlignment="1">
      <alignment horizontal="center" vertical="center" wrapText="1"/>
    </xf>
    <xf numFmtId="0" fontId="46" fillId="2" borderId="3" xfId="0" applyFont="1" applyFill="1" applyBorder="1" applyAlignment="1">
      <alignment vertical="center"/>
    </xf>
    <xf numFmtId="0" fontId="45" fillId="2" borderId="0" xfId="0" applyFont="1" applyFill="1"/>
    <xf numFmtId="0" fontId="45" fillId="2" borderId="3" xfId="0" applyFont="1" applyFill="1" applyBorder="1"/>
    <xf numFmtId="0" fontId="46" fillId="2" borderId="3" xfId="0" applyFont="1" applyFill="1" applyBorder="1" applyAlignment="1">
      <alignment horizontal="center"/>
    </xf>
    <xf numFmtId="0" fontId="45" fillId="2" borderId="3" xfId="0" applyFont="1" applyFill="1" applyBorder="1" applyAlignment="1">
      <alignment horizontal="center" vertical="center"/>
    </xf>
    <xf numFmtId="0" fontId="41" fillId="0" borderId="6" xfId="0" applyFont="1" applyBorder="1" applyAlignment="1">
      <alignment horizontal="center" vertical="center"/>
    </xf>
    <xf numFmtId="0" fontId="41" fillId="0" borderId="13" xfId="0" applyFont="1" applyBorder="1" applyAlignment="1">
      <alignment horizontal="center" vertical="center"/>
    </xf>
    <xf numFmtId="0" fontId="37" fillId="5" borderId="3" xfId="0" applyFont="1" applyFill="1" applyBorder="1" applyAlignment="1">
      <alignment horizontal="center" vertical="center"/>
    </xf>
    <xf numFmtId="0" fontId="37" fillId="5" borderId="3" xfId="0" applyFont="1" applyFill="1" applyBorder="1"/>
    <xf numFmtId="0" fontId="37" fillId="5" borderId="3" xfId="0" applyFont="1" applyFill="1" applyBorder="1" applyAlignment="1">
      <alignment horizontal="center"/>
    </xf>
    <xf numFmtId="0" fontId="47" fillId="0" borderId="0" xfId="0" applyFont="1"/>
    <xf numFmtId="0" fontId="48" fillId="2" borderId="0" xfId="0" applyFont="1" applyFill="1" applyAlignment="1">
      <alignment horizontal="center"/>
    </xf>
    <xf numFmtId="0" fontId="45" fillId="0" borderId="0" xfId="0" applyFont="1" applyAlignment="1">
      <alignment horizontal="center"/>
    </xf>
    <xf numFmtId="0" fontId="37" fillId="0" borderId="3" xfId="0" applyFont="1" applyBorder="1" applyAlignment="1">
      <alignment horizontal="center"/>
    </xf>
    <xf numFmtId="0" fontId="48" fillId="5" borderId="0" xfId="0" applyFont="1" applyFill="1" applyAlignment="1">
      <alignment horizontal="center"/>
    </xf>
    <xf numFmtId="0" fontId="49" fillId="3" borderId="3" xfId="0" applyFont="1" applyFill="1" applyBorder="1" applyAlignment="1">
      <alignment horizontal="center" vertical="center"/>
    </xf>
    <xf numFmtId="14" fontId="49" fillId="3" borderId="3" xfId="0" applyNumberFormat="1" applyFont="1" applyFill="1" applyBorder="1" applyAlignment="1">
      <alignment horizontal="center" vertical="center"/>
    </xf>
    <xf numFmtId="0" fontId="50" fillId="0" borderId="3" xfId="0" applyFont="1" applyBorder="1" applyAlignment="1">
      <alignment horizontal="center" vertical="center"/>
    </xf>
    <xf numFmtId="0" fontId="50" fillId="2" borderId="3" xfId="0" applyFont="1" applyFill="1" applyBorder="1" applyAlignment="1">
      <alignment horizontal="center" vertical="center"/>
    </xf>
    <xf numFmtId="0" fontId="49" fillId="2" borderId="3" xfId="0" applyFont="1" applyFill="1" applyBorder="1" applyAlignment="1">
      <alignment horizontal="center" vertical="center"/>
    </xf>
    <xf numFmtId="0" fontId="50" fillId="2" borderId="3" xfId="0" applyFont="1" applyFill="1" applyBorder="1"/>
    <xf numFmtId="2" fontId="50" fillId="0" borderId="3" xfId="0" applyNumberFormat="1" applyFont="1" applyBorder="1" applyAlignment="1">
      <alignment horizontal="center" vertical="center"/>
    </xf>
    <xf numFmtId="0" fontId="51" fillId="0" borderId="3" xfId="0" applyFont="1" applyBorder="1" applyAlignment="1">
      <alignment horizontal="center" vertical="center"/>
    </xf>
    <xf numFmtId="0" fontId="51" fillId="0" borderId="3" xfId="0" applyFont="1" applyBorder="1"/>
    <xf numFmtId="0" fontId="50" fillId="0" borderId="3" xfId="0" applyFont="1" applyBorder="1"/>
    <xf numFmtId="0" fontId="50" fillId="0" borderId="3" xfId="0" applyFont="1" applyBorder="1" applyAlignment="1">
      <alignment vertical="center"/>
    </xf>
    <xf numFmtId="14" fontId="49" fillId="4" borderId="3" xfId="0" applyNumberFormat="1" applyFont="1" applyFill="1" applyBorder="1" applyAlignment="1">
      <alignment horizontal="center" vertical="center"/>
    </xf>
    <xf numFmtId="0" fontId="49" fillId="4" borderId="3" xfId="0" applyFont="1" applyFill="1" applyBorder="1" applyAlignment="1">
      <alignment horizontal="center" vertical="center"/>
    </xf>
    <xf numFmtId="0" fontId="50" fillId="4" borderId="3" xfId="0" applyFont="1" applyFill="1" applyBorder="1" applyAlignment="1">
      <alignment horizontal="center" vertical="center"/>
    </xf>
    <xf numFmtId="0" fontId="50" fillId="3" borderId="3" xfId="0" applyFont="1" applyFill="1" applyBorder="1" applyAlignment="1">
      <alignment horizontal="center" vertical="center"/>
    </xf>
    <xf numFmtId="2" fontId="50" fillId="4" borderId="3" xfId="0" applyNumberFormat="1" applyFont="1" applyFill="1" applyBorder="1" applyAlignment="1">
      <alignment horizontal="center" vertical="center"/>
    </xf>
    <xf numFmtId="0" fontId="51" fillId="2" borderId="3" xfId="0" applyFont="1" applyFill="1" applyBorder="1"/>
    <xf numFmtId="0" fontId="47" fillId="0" borderId="3" xfId="0" applyFont="1" applyBorder="1" applyAlignment="1">
      <alignment horizontal="center"/>
    </xf>
    <xf numFmtId="0" fontId="52" fillId="5" borderId="3" xfId="0" applyFont="1" applyFill="1" applyBorder="1" applyAlignment="1">
      <alignment horizontal="center" vertical="center"/>
    </xf>
    <xf numFmtId="0" fontId="52" fillId="5" borderId="3" xfId="0" applyFont="1" applyFill="1" applyBorder="1"/>
    <xf numFmtId="0" fontId="39" fillId="5" borderId="3" xfId="0" applyFont="1" applyFill="1" applyBorder="1" applyAlignment="1">
      <alignment horizontal="center" vertical="center"/>
    </xf>
    <xf numFmtId="0" fontId="51" fillId="0" borderId="0" xfId="0" applyFont="1"/>
    <xf numFmtId="0" fontId="53" fillId="2" borderId="3" xfId="0" applyFont="1" applyFill="1" applyBorder="1" applyAlignment="1">
      <alignment horizontal="center" vertical="center"/>
    </xf>
    <xf numFmtId="0" fontId="53" fillId="2" borderId="3" xfId="0" applyFont="1" applyFill="1" applyBorder="1" applyAlignment="1">
      <alignment vertical="center"/>
    </xf>
    <xf numFmtId="0" fontId="53" fillId="2" borderId="0" xfId="0" applyFont="1" applyFill="1" applyAlignment="1">
      <alignment horizontal="center" vertical="center"/>
    </xf>
    <xf numFmtId="0" fontId="53" fillId="5" borderId="0" xfId="0" applyFont="1" applyFill="1" applyAlignment="1">
      <alignment horizontal="center" vertical="center"/>
    </xf>
    <xf numFmtId="0" fontId="39" fillId="0" borderId="0" xfId="0" applyFont="1"/>
    <xf numFmtId="0" fontId="54" fillId="3" borderId="0" xfId="0" applyFont="1" applyFill="1"/>
    <xf numFmtId="0" fontId="52" fillId="5" borderId="0" xfId="0" applyFont="1" applyFill="1"/>
    <xf numFmtId="0" fontId="51" fillId="2" borderId="0" xfId="0" applyFont="1" applyFill="1"/>
    <xf numFmtId="0" fontId="50" fillId="0" borderId="3" xfId="0" applyFont="1" applyBorder="1" applyAlignment="1">
      <alignment horizontal="center" vertical="center" wrapText="1"/>
    </xf>
    <xf numFmtId="0" fontId="50" fillId="6" borderId="3" xfId="0" applyFont="1" applyFill="1" applyBorder="1" applyAlignment="1">
      <alignment horizontal="center" vertical="center"/>
    </xf>
    <xf numFmtId="0" fontId="50" fillId="4" borderId="3" xfId="0" applyFont="1" applyFill="1" applyBorder="1"/>
    <xf numFmtId="0" fontId="51" fillId="4" borderId="3" xfId="0" applyFont="1" applyFill="1" applyBorder="1"/>
    <xf numFmtId="0" fontId="51" fillId="2" borderId="3" xfId="0" applyFont="1" applyFill="1" applyBorder="1" applyAlignment="1">
      <alignment horizontal="center" vertical="center"/>
    </xf>
    <xf numFmtId="0" fontId="50" fillId="2" borderId="0" xfId="0" applyFont="1" applyFill="1" applyAlignment="1">
      <alignment horizontal="center" vertical="center"/>
    </xf>
    <xf numFmtId="0" fontId="39" fillId="5" borderId="0" xfId="0" applyFont="1" applyFill="1" applyAlignment="1">
      <alignment horizontal="center" vertical="center"/>
    </xf>
    <xf numFmtId="0" fontId="50" fillId="0" borderId="0" xfId="0" applyFont="1"/>
    <xf numFmtId="0" fontId="50" fillId="7" borderId="3" xfId="0" applyFont="1" applyFill="1" applyBorder="1" applyAlignment="1">
      <alignment horizontal="center" vertical="center"/>
    </xf>
    <xf numFmtId="0" fontId="50" fillId="4" borderId="3" xfId="0" applyFont="1" applyFill="1" applyBorder="1" applyAlignment="1">
      <alignment horizontal="center" vertical="center" wrapText="1"/>
    </xf>
    <xf numFmtId="0" fontId="51" fillId="4" borderId="3" xfId="0" applyFont="1" applyFill="1" applyBorder="1" applyAlignment="1">
      <alignment horizontal="center" vertical="center"/>
    </xf>
    <xf numFmtId="0" fontId="51" fillId="0" borderId="3" xfId="0" applyFont="1" applyBorder="1" applyAlignment="1">
      <alignment horizontal="center"/>
    </xf>
    <xf numFmtId="0" fontId="55" fillId="0" borderId="0" xfId="0" applyFont="1"/>
    <xf numFmtId="0" fontId="55" fillId="0" borderId="3" xfId="0" applyFont="1" applyBorder="1" applyAlignment="1">
      <alignment horizontal="center"/>
    </xf>
    <xf numFmtId="0" fontId="55" fillId="3" borderId="3" xfId="0" applyFont="1" applyFill="1" applyBorder="1" applyAlignment="1">
      <alignment horizontal="center"/>
    </xf>
    <xf numFmtId="0" fontId="56" fillId="2" borderId="3" xfId="0" applyFont="1" applyFill="1" applyBorder="1" applyAlignment="1">
      <alignment horizontal="center" vertical="center"/>
    </xf>
    <xf numFmtId="0" fontId="55" fillId="0" borderId="3" xfId="0" applyFont="1" applyBorder="1" applyAlignment="1">
      <alignment horizontal="center" vertical="center"/>
    </xf>
    <xf numFmtId="0" fontId="55" fillId="0" borderId="3" xfId="0" applyFont="1" applyBorder="1" applyAlignment="1">
      <alignment vertical="center"/>
    </xf>
    <xf numFmtId="0" fontId="55" fillId="0" borderId="3" xfId="0" applyFont="1" applyBorder="1"/>
    <xf numFmtId="0" fontId="55" fillId="0" borderId="0" xfId="0" applyFont="1" applyAlignment="1">
      <alignment horizontal="center"/>
    </xf>
    <xf numFmtId="0" fontId="51" fillId="2" borderId="0" xfId="0" applyFont="1" applyFill="1" applyAlignment="1">
      <alignment horizontal="center" vertical="center"/>
    </xf>
    <xf numFmtId="0" fontId="50" fillId="0" borderId="3" xfId="0" applyFont="1" applyBorder="1" applyAlignment="1">
      <alignment horizontal="center"/>
    </xf>
    <xf numFmtId="14" fontId="50" fillId="0" borderId="3" xfId="0" applyNumberFormat="1" applyFont="1" applyBorder="1" applyAlignment="1">
      <alignment horizontal="center" vertical="center"/>
    </xf>
    <xf numFmtId="0" fontId="39" fillId="5" borderId="9" xfId="0" applyFont="1" applyFill="1" applyBorder="1" applyAlignment="1">
      <alignment horizontal="center" vertical="center"/>
    </xf>
    <xf numFmtId="0" fontId="53" fillId="5" borderId="3" xfId="0" applyFont="1" applyFill="1" applyBorder="1" applyAlignment="1">
      <alignment horizontal="center" vertical="center"/>
    </xf>
    <xf numFmtId="164" fontId="50" fillId="0" borderId="3" xfId="0" applyNumberFormat="1" applyFont="1" applyBorder="1" applyAlignment="1">
      <alignment horizontal="center" vertical="center"/>
    </xf>
    <xf numFmtId="0" fontId="39" fillId="8" borderId="3" xfId="0" applyFont="1" applyFill="1" applyBorder="1" applyAlignment="1">
      <alignment horizontal="center" vertical="center"/>
    </xf>
    <xf numFmtId="0" fontId="53" fillId="8" borderId="3" xfId="0" applyFont="1" applyFill="1" applyBorder="1" applyAlignment="1">
      <alignment horizontal="center" vertical="center"/>
    </xf>
    <xf numFmtId="0" fontId="39" fillId="9" borderId="3" xfId="0" applyFont="1" applyFill="1" applyBorder="1" applyAlignment="1">
      <alignment horizontal="center" vertical="center"/>
    </xf>
    <xf numFmtId="0" fontId="53" fillId="9" borderId="3" xfId="0" applyFont="1" applyFill="1" applyBorder="1" applyAlignment="1">
      <alignment horizontal="center" vertical="center"/>
    </xf>
    <xf numFmtId="0" fontId="39" fillId="10" borderId="3" xfId="0" applyFont="1" applyFill="1" applyBorder="1" applyAlignment="1">
      <alignment horizontal="center" vertical="center"/>
    </xf>
    <xf numFmtId="0" fontId="53" fillId="10" borderId="3" xfId="0" applyFont="1" applyFill="1" applyBorder="1" applyAlignment="1">
      <alignment horizontal="center" vertical="center"/>
    </xf>
    <xf numFmtId="0" fontId="39" fillId="11" borderId="3" xfId="0" applyFont="1" applyFill="1" applyBorder="1" applyAlignment="1">
      <alignment horizontal="center" vertical="center"/>
    </xf>
    <xf numFmtId="0" fontId="53" fillId="11" borderId="3" xfId="0" applyFont="1" applyFill="1" applyBorder="1" applyAlignment="1">
      <alignment horizontal="center" vertical="center"/>
    </xf>
    <xf numFmtId="0" fontId="47" fillId="2" borderId="0" xfId="0" applyFont="1" applyFill="1"/>
    <xf numFmtId="0" fontId="47" fillId="2" borderId="0" xfId="0" applyFont="1" applyFill="1" applyAlignment="1">
      <alignment horizontal="center" vertical="center"/>
    </xf>
    <xf numFmtId="0" fontId="52" fillId="0" borderId="3" xfId="0" applyFont="1" applyBorder="1" applyAlignment="1">
      <alignment horizontal="center" vertical="center"/>
    </xf>
    <xf numFmtId="0" fontId="57" fillId="10" borderId="3" xfId="0" applyFont="1" applyFill="1" applyBorder="1" applyAlignment="1">
      <alignment horizontal="center" vertical="center"/>
    </xf>
    <xf numFmtId="0" fontId="53" fillId="0" borderId="0" xfId="0" applyFont="1" applyAlignment="1">
      <alignment horizontal="center" vertical="center"/>
    </xf>
    <xf numFmtId="0" fontId="51" fillId="4" borderId="0" xfId="0" applyFont="1" applyFill="1"/>
    <xf numFmtId="0" fontId="49" fillId="0" borderId="3" xfId="0" applyFont="1" applyBorder="1" applyAlignment="1">
      <alignment horizontal="center" vertical="center"/>
    </xf>
    <xf numFmtId="0" fontId="53" fillId="4" borderId="0" xfId="0" applyFont="1" applyFill="1" applyAlignment="1">
      <alignment horizontal="center" vertical="center"/>
    </xf>
    <xf numFmtId="0" fontId="50" fillId="4" borderId="0" xfId="0" applyFont="1" applyFill="1" applyAlignment="1">
      <alignment horizontal="center" vertical="center"/>
    </xf>
    <xf numFmtId="0" fontId="39" fillId="2" borderId="3" xfId="0" applyFont="1" applyFill="1" applyBorder="1" applyAlignment="1">
      <alignment horizontal="center"/>
    </xf>
    <xf numFmtId="0" fontId="55" fillId="0" borderId="3" xfId="0" applyFont="1" applyBorder="1" applyAlignment="1">
      <alignment horizontal="center" wrapText="1"/>
    </xf>
    <xf numFmtId="0" fontId="55" fillId="4" borderId="3" xfId="0" applyFont="1" applyFill="1" applyBorder="1" applyAlignment="1">
      <alignment horizontal="center"/>
    </xf>
    <xf numFmtId="3" fontId="55" fillId="0" borderId="3" xfId="0" applyNumberFormat="1" applyFont="1" applyBorder="1" applyAlignment="1">
      <alignment horizontal="center"/>
    </xf>
    <xf numFmtId="0" fontId="55" fillId="0" borderId="0" xfId="0" applyFont="1" applyAlignment="1">
      <alignment horizontal="center" vertical="center"/>
    </xf>
    <xf numFmtId="0" fontId="0" fillId="0" borderId="0" xfId="0" applyAlignment="1">
      <alignment wrapText="1"/>
    </xf>
    <xf numFmtId="0" fontId="58" fillId="12" borderId="24" xfId="0" applyFont="1" applyFill="1" applyBorder="1" applyAlignment="1">
      <alignment horizontal="center" vertical="center" wrapText="1"/>
    </xf>
    <xf numFmtId="0" fontId="58" fillId="13" borderId="24" xfId="0" applyFont="1" applyFill="1" applyBorder="1" applyAlignment="1">
      <alignment horizontal="center" vertical="center" wrapText="1"/>
    </xf>
    <xf numFmtId="0" fontId="58" fillId="13" borderId="25" xfId="0" applyFont="1" applyFill="1" applyBorder="1" applyAlignment="1">
      <alignment horizontal="center" vertical="center" wrapText="1"/>
    </xf>
    <xf numFmtId="0" fontId="59" fillId="15" borderId="26" xfId="0" applyFont="1" applyFill="1" applyBorder="1" applyAlignment="1">
      <alignment horizontal="center" vertical="center" wrapText="1"/>
    </xf>
    <xf numFmtId="0" fontId="60" fillId="16" borderId="3" xfId="0" applyFont="1" applyFill="1" applyBorder="1" applyAlignment="1">
      <alignment horizontal="center" vertical="center" wrapText="1"/>
    </xf>
    <xf numFmtId="0" fontId="60" fillId="16" borderId="11" xfId="0" applyFont="1" applyFill="1" applyBorder="1" applyAlignment="1">
      <alignment horizontal="center" vertical="center" wrapText="1"/>
    </xf>
    <xf numFmtId="15" fontId="58" fillId="0" borderId="3" xfId="0" applyNumberFormat="1" applyFont="1" applyBorder="1" applyAlignment="1">
      <alignment horizontal="center" vertical="center" wrapText="1"/>
    </xf>
    <xf numFmtId="0" fontId="58" fillId="0" borderId="3" xfId="0" applyFont="1" applyBorder="1" applyAlignment="1">
      <alignment horizontal="center" vertical="center" wrapText="1"/>
    </xf>
    <xf numFmtId="1" fontId="58" fillId="0" borderId="3" xfId="0" applyNumberFormat="1" applyFont="1" applyBorder="1" applyAlignment="1">
      <alignment horizontal="center" vertical="center" wrapText="1"/>
    </xf>
    <xf numFmtId="0" fontId="61" fillId="0" borderId="3" xfId="0" applyFont="1" applyBorder="1" applyAlignment="1">
      <alignment horizontal="center" vertical="center"/>
    </xf>
    <xf numFmtId="0" fontId="0" fillId="17" borderId="11" xfId="0" applyFill="1" applyBorder="1" applyAlignment="1">
      <alignment horizontal="center"/>
    </xf>
    <xf numFmtId="0" fontId="60" fillId="16" borderId="9" xfId="0" applyFont="1" applyFill="1" applyBorder="1" applyAlignment="1">
      <alignment horizontal="center" vertical="center" wrapText="1"/>
    </xf>
    <xf numFmtId="0" fontId="60" fillId="16" borderId="23" xfId="0" applyFont="1" applyFill="1" applyBorder="1" applyAlignment="1">
      <alignment horizontal="center" vertical="center" wrapText="1"/>
    </xf>
    <xf numFmtId="0" fontId="60" fillId="16" borderId="1" xfId="0" applyFont="1" applyFill="1" applyBorder="1" applyAlignment="1">
      <alignment horizontal="center" vertical="center" wrapText="1"/>
    </xf>
    <xf numFmtId="0" fontId="61" fillId="0" borderId="9" xfId="0" applyFont="1" applyBorder="1" applyAlignment="1">
      <alignment horizontal="center" vertical="center"/>
    </xf>
    <xf numFmtId="0" fontId="61" fillId="0" borderId="3" xfId="0" applyFont="1" applyBorder="1" applyAlignment="1">
      <alignment horizontal="center"/>
    </xf>
    <xf numFmtId="15" fontId="58" fillId="0" borderId="0" xfId="0" applyNumberFormat="1" applyFont="1" applyAlignment="1">
      <alignment horizontal="center" vertical="center" wrapText="1"/>
    </xf>
    <xf numFmtId="0" fontId="60" fillId="18" borderId="3" xfId="0" applyFont="1" applyFill="1" applyBorder="1" applyAlignment="1">
      <alignment horizontal="center" vertical="center" wrapText="1"/>
    </xf>
    <xf numFmtId="0" fontId="0" fillId="17" borderId="3" xfId="0" applyFill="1" applyBorder="1" applyAlignment="1">
      <alignment horizontal="center" vertical="center"/>
    </xf>
    <xf numFmtId="0" fontId="60" fillId="19" borderId="3" xfId="0" applyFont="1" applyFill="1" applyBorder="1" applyAlignment="1">
      <alignment horizontal="center" vertical="center" wrapText="1"/>
    </xf>
    <xf numFmtId="0" fontId="60" fillId="16" borderId="3" xfId="0" applyFont="1" applyFill="1" applyBorder="1" applyAlignment="1">
      <alignment horizontal="center" vertical="center"/>
    </xf>
    <xf numFmtId="0" fontId="60" fillId="19" borderId="3" xfId="0" applyFont="1" applyFill="1" applyBorder="1" applyAlignment="1">
      <alignment horizontal="center" vertical="center"/>
    </xf>
    <xf numFmtId="0" fontId="0" fillId="20" borderId="3" xfId="0" applyFill="1" applyBorder="1" applyAlignment="1">
      <alignment horizontal="center" vertical="center"/>
    </xf>
    <xf numFmtId="14" fontId="61" fillId="3" borderId="3" xfId="0" applyNumberFormat="1" applyFont="1" applyFill="1" applyBorder="1" applyAlignment="1">
      <alignment horizontal="center" vertical="center"/>
    </xf>
    <xf numFmtId="14" fontId="61" fillId="3" borderId="9" xfId="0" applyNumberFormat="1" applyFont="1" applyFill="1" applyBorder="1" applyAlignment="1">
      <alignment horizontal="center" vertical="center"/>
    </xf>
    <xf numFmtId="0" fontId="58" fillId="0" borderId="9" xfId="0" applyFont="1" applyBorder="1" applyAlignment="1">
      <alignment horizontal="center" vertical="center" wrapText="1"/>
    </xf>
    <xf numFmtId="1" fontId="58" fillId="0" borderId="9" xfId="0" applyNumberFormat="1" applyFont="1" applyBorder="1" applyAlignment="1">
      <alignment horizontal="center" vertical="center" wrapText="1"/>
    </xf>
    <xf numFmtId="0" fontId="61" fillId="0" borderId="13" xfId="0" applyFont="1" applyBorder="1" applyAlignment="1">
      <alignment horizontal="center" vertical="center"/>
    </xf>
    <xf numFmtId="14" fontId="61" fillId="3" borderId="6" xfId="0" applyNumberFormat="1" applyFont="1" applyFill="1" applyBorder="1" applyAlignment="1">
      <alignment horizontal="center" vertical="center"/>
    </xf>
    <xf numFmtId="0" fontId="62" fillId="0" borderId="13" xfId="0" applyFont="1" applyBorder="1" applyAlignment="1">
      <alignment horizontal="center" vertical="center"/>
    </xf>
    <xf numFmtId="0" fontId="0" fillId="0" borderId="5" xfId="0" applyBorder="1"/>
    <xf numFmtId="0" fontId="58" fillId="0" borderId="0" xfId="0" applyFont="1" applyAlignment="1">
      <alignment horizontal="center" vertical="center" wrapText="1"/>
    </xf>
    <xf numFmtId="0" fontId="44" fillId="0" borderId="0" xfId="0" applyFont="1" applyAlignment="1">
      <alignment horizontal="center"/>
    </xf>
    <xf numFmtId="0" fontId="58" fillId="26" borderId="26" xfId="0" applyFont="1" applyFill="1" applyBorder="1" applyAlignment="1">
      <alignment horizontal="center" vertical="center" wrapText="1"/>
    </xf>
    <xf numFmtId="0" fontId="58" fillId="27" borderId="24" xfId="0" applyFont="1" applyFill="1" applyBorder="1" applyAlignment="1">
      <alignment horizontal="center" vertical="center" wrapText="1"/>
    </xf>
    <xf numFmtId="0" fontId="60" fillId="0" borderId="3" xfId="0" applyFont="1" applyBorder="1" applyAlignment="1">
      <alignment horizontal="center"/>
    </xf>
    <xf numFmtId="0" fontId="60" fillId="0" borderId="3" xfId="0" applyFont="1" applyBorder="1" applyAlignment="1">
      <alignment horizontal="center" vertical="center"/>
    </xf>
    <xf numFmtId="0" fontId="60" fillId="0" borderId="3" xfId="0" applyFont="1" applyBorder="1" applyAlignment="1">
      <alignment vertical="center"/>
    </xf>
    <xf numFmtId="0" fontId="0" fillId="0" borderId="3" xfId="0" applyBorder="1" applyAlignment="1">
      <alignment vertical="center"/>
    </xf>
    <xf numFmtId="0" fontId="44" fillId="15" borderId="3" xfId="0" applyFont="1" applyFill="1" applyBorder="1" applyAlignment="1">
      <alignment horizontal="center" vertical="center"/>
    </xf>
    <xf numFmtId="0" fontId="61" fillId="0" borderId="0" xfId="0" applyFont="1" applyAlignment="1">
      <alignment horizontal="center" vertical="center"/>
    </xf>
    <xf numFmtId="0" fontId="62" fillId="0" borderId="0" xfId="0" applyFont="1" applyAlignment="1">
      <alignment horizontal="center" vertical="center"/>
    </xf>
    <xf numFmtId="0" fontId="38" fillId="0" borderId="0" xfId="0" applyFont="1"/>
    <xf numFmtId="0" fontId="44" fillId="4" borderId="3" xfId="0" applyFont="1" applyFill="1" applyBorder="1" applyAlignment="1">
      <alignment horizontal="center" vertical="center" wrapText="1"/>
    </xf>
    <xf numFmtId="0" fontId="43" fillId="0" borderId="13" xfId="0" applyFont="1" applyBorder="1" applyAlignment="1">
      <alignment horizontal="center"/>
    </xf>
    <xf numFmtId="0" fontId="58" fillId="26" borderId="24" xfId="0" applyFont="1" applyFill="1" applyBorder="1" applyAlignment="1">
      <alignment horizontal="center" vertical="center" wrapText="1"/>
    </xf>
    <xf numFmtId="1" fontId="58" fillId="0" borderId="0" xfId="0" applyNumberFormat="1" applyFont="1" applyAlignment="1">
      <alignment horizontal="center" vertical="center" wrapText="1"/>
    </xf>
    <xf numFmtId="0" fontId="38" fillId="0" borderId="0" xfId="0" applyFont="1" applyAlignment="1">
      <alignment horizontal="center"/>
    </xf>
    <xf numFmtId="0" fontId="58" fillId="35" borderId="24" xfId="0" applyFont="1" applyFill="1" applyBorder="1" applyAlignment="1">
      <alignment horizontal="center" vertical="center" wrapText="1"/>
    </xf>
    <xf numFmtId="0" fontId="58" fillId="39" borderId="24" xfId="0" applyFont="1" applyFill="1" applyBorder="1" applyAlignment="1">
      <alignment horizontal="center" vertical="center" wrapText="1"/>
    </xf>
    <xf numFmtId="0" fontId="58" fillId="0" borderId="3" xfId="0" applyFont="1" applyBorder="1" applyAlignment="1">
      <alignment horizontal="center"/>
    </xf>
    <xf numFmtId="0" fontId="64" fillId="0" borderId="0" xfId="0" applyFont="1"/>
    <xf numFmtId="0" fontId="65" fillId="0" borderId="0" xfId="0" applyFont="1"/>
    <xf numFmtId="0" fontId="64" fillId="0" borderId="0" xfId="0" applyFont="1" applyAlignment="1">
      <alignment horizontal="center" vertical="center"/>
    </xf>
    <xf numFmtId="0" fontId="64" fillId="0" borderId="0" xfId="0" applyFont="1" applyAlignment="1">
      <alignment horizontal="center" vertical="center" wrapText="1"/>
    </xf>
    <xf numFmtId="0" fontId="66" fillId="0" borderId="0" xfId="0" applyFont="1"/>
    <xf numFmtId="0" fontId="66" fillId="0" borderId="0" xfId="0" applyFont="1" applyAlignment="1">
      <alignment vertical="center"/>
    </xf>
    <xf numFmtId="0" fontId="66" fillId="0" borderId="0" xfId="0" applyFont="1" applyAlignment="1">
      <alignment horizontal="center" vertical="center"/>
    </xf>
    <xf numFmtId="43" fontId="66" fillId="0" borderId="0" xfId="0" applyNumberFormat="1" applyFont="1" applyAlignment="1">
      <alignment vertical="center"/>
    </xf>
    <xf numFmtId="43" fontId="66" fillId="0" borderId="0" xfId="0" applyNumberFormat="1" applyFont="1"/>
    <xf numFmtId="0" fontId="66" fillId="0" borderId="0" xfId="0" applyFont="1" applyAlignment="1">
      <alignment vertical="center" wrapText="1"/>
    </xf>
    <xf numFmtId="0" fontId="0" fillId="0" borderId="3" xfId="0" quotePrefix="1" applyBorder="1" applyAlignment="1">
      <alignment horizontal="center" vertical="center"/>
    </xf>
    <xf numFmtId="0" fontId="39" fillId="41" borderId="3" xfId="0" applyFont="1" applyFill="1" applyBorder="1" applyAlignment="1">
      <alignment horizontal="center" vertical="center" wrapText="1"/>
    </xf>
    <xf numFmtId="0" fontId="39" fillId="41" borderId="3" xfId="0" applyFont="1" applyFill="1" applyBorder="1" applyAlignment="1">
      <alignment horizontal="center" vertical="center"/>
    </xf>
    <xf numFmtId="14" fontId="0" fillId="0" borderId="0" xfId="0" applyNumberFormat="1" applyAlignment="1">
      <alignment horizontal="center"/>
    </xf>
    <xf numFmtId="0" fontId="0" fillId="0" borderId="3" xfId="0" applyBorder="1" applyAlignment="1">
      <alignment horizontal="center"/>
    </xf>
    <xf numFmtId="0" fontId="60" fillId="42" borderId="3" xfId="0" applyFont="1" applyFill="1" applyBorder="1" applyAlignment="1">
      <alignment horizontal="center" vertical="center" wrapText="1"/>
    </xf>
    <xf numFmtId="0" fontId="0" fillId="43" borderId="9" xfId="0" applyFill="1" applyBorder="1" applyAlignment="1">
      <alignment horizontal="center" vertical="center"/>
    </xf>
    <xf numFmtId="14" fontId="61" fillId="3" borderId="16" xfId="0" applyNumberFormat="1" applyFont="1" applyFill="1" applyBorder="1" applyAlignment="1">
      <alignment horizontal="center" vertical="center"/>
    </xf>
    <xf numFmtId="0" fontId="34" fillId="17" borderId="3" xfId="0" applyFont="1" applyFill="1" applyBorder="1" applyAlignment="1">
      <alignment horizontal="center" vertical="center"/>
    </xf>
    <xf numFmtId="0" fontId="60" fillId="44" borderId="3" xfId="0" applyFont="1" applyFill="1" applyBorder="1" applyAlignment="1">
      <alignment horizontal="center" vertical="center" wrapText="1"/>
    </xf>
    <xf numFmtId="0" fontId="60" fillId="44" borderId="3" xfId="0" applyFont="1" applyFill="1" applyBorder="1" applyAlignment="1">
      <alignment horizontal="center" vertical="center"/>
    </xf>
    <xf numFmtId="0" fontId="61" fillId="0" borderId="16" xfId="0" applyFont="1" applyBorder="1" applyAlignment="1">
      <alignment horizontal="center" vertical="center"/>
    </xf>
    <xf numFmtId="0" fontId="0" fillId="0" borderId="3" xfId="0" applyBorder="1" applyAlignment="1">
      <alignment horizontal="center"/>
    </xf>
    <xf numFmtId="0" fontId="0" fillId="0" borderId="3" xfId="0" applyBorder="1" applyAlignment="1">
      <alignment horizontal="center" vertical="center"/>
    </xf>
    <xf numFmtId="0" fontId="0" fillId="0" borderId="3" xfId="0" applyBorder="1" applyAlignment="1">
      <alignment horizontal="center"/>
    </xf>
    <xf numFmtId="14" fontId="0" fillId="0" borderId="0" xfId="0" applyNumberFormat="1"/>
    <xf numFmtId="0" fontId="33" fillId="0" borderId="0" xfId="0" applyFont="1" applyAlignment="1">
      <alignment horizontal="center"/>
    </xf>
    <xf numFmtId="0" fontId="33" fillId="0" borderId="0" xfId="0" applyFont="1"/>
    <xf numFmtId="0" fontId="67" fillId="0" borderId="0" xfId="0" applyFont="1"/>
    <xf numFmtId="0" fontId="40" fillId="0" borderId="0" xfId="0" applyFont="1"/>
    <xf numFmtId="0" fontId="0" fillId="0" borderId="3" xfId="0" applyNumberFormat="1" applyBorder="1" applyAlignment="1">
      <alignment horizontal="center"/>
    </xf>
    <xf numFmtId="0" fontId="33" fillId="0" borderId="3" xfId="0" applyFont="1" applyBorder="1" applyAlignment="1">
      <alignment horizontal="center"/>
    </xf>
    <xf numFmtId="14" fontId="33" fillId="0" borderId="3" xfId="0" applyNumberFormat="1" applyFont="1" applyBorder="1" applyAlignment="1">
      <alignment horizontal="center"/>
    </xf>
    <xf numFmtId="0" fontId="33" fillId="4" borderId="3" xfId="0" applyFont="1" applyFill="1" applyBorder="1" applyAlignment="1">
      <alignment horizontal="center"/>
    </xf>
    <xf numFmtId="0" fontId="0" fillId="0" borderId="3" xfId="0" applyBorder="1" applyAlignment="1">
      <alignment horizontal="center"/>
    </xf>
    <xf numFmtId="0" fontId="32" fillId="0" borderId="3" xfId="0" applyFont="1" applyBorder="1" applyAlignment="1">
      <alignment horizontal="center"/>
    </xf>
    <xf numFmtId="0" fontId="32" fillId="0" borderId="0" xfId="0" applyFont="1" applyAlignment="1">
      <alignment horizontal="center"/>
    </xf>
    <xf numFmtId="0" fontId="0" fillId="0" borderId="3"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0" fillId="0" borderId="9" xfId="0" applyBorder="1" applyAlignment="1">
      <alignment horizontal="center"/>
    </xf>
    <xf numFmtId="0" fontId="31" fillId="0" borderId="3" xfId="0" applyFont="1" applyBorder="1" applyAlignment="1">
      <alignment horizontal="center"/>
    </xf>
    <xf numFmtId="0" fontId="30" fillId="17" borderId="3" xfId="0" applyFont="1" applyFill="1" applyBorder="1" applyAlignment="1">
      <alignment horizontal="center" vertical="center"/>
    </xf>
    <xf numFmtId="0" fontId="0" fillId="0" borderId="1" xfId="0" applyFill="1" applyBorder="1" applyAlignment="1">
      <alignment horizontal="center"/>
    </xf>
    <xf numFmtId="0" fontId="0" fillId="0" borderId="0" xfId="0" applyFill="1" applyBorder="1" applyAlignment="1">
      <alignment horizontal="center"/>
    </xf>
    <xf numFmtId="0" fontId="0" fillId="0" borderId="3" xfId="0" applyBorder="1" applyAlignment="1">
      <alignment horizontal="center"/>
    </xf>
    <xf numFmtId="0" fontId="0" fillId="0" borderId="3" xfId="0" applyBorder="1" applyAlignment="1">
      <alignment horizontal="center"/>
    </xf>
    <xf numFmtId="0" fontId="29" fillId="0" borderId="0" xfId="0" applyFont="1" applyAlignment="1">
      <alignment horizontal="center"/>
    </xf>
    <xf numFmtId="0" fontId="0" fillId="0" borderId="0" xfId="0" applyFill="1" applyBorder="1"/>
    <xf numFmtId="0" fontId="0" fillId="0" borderId="3" xfId="0" applyBorder="1" applyAlignment="1">
      <alignment horizontal="center"/>
    </xf>
    <xf numFmtId="0" fontId="28" fillId="0" borderId="0" xfId="0" applyFont="1" applyAlignment="1">
      <alignment horizontal="center"/>
    </xf>
    <xf numFmtId="0" fontId="28" fillId="0" borderId="3" xfId="0" applyFont="1" applyBorder="1" applyAlignment="1">
      <alignment horizontal="center"/>
    </xf>
    <xf numFmtId="14" fontId="28" fillId="0" borderId="3" xfId="0" applyNumberFormat="1" applyFont="1" applyBorder="1" applyAlignment="1">
      <alignment horizontal="center"/>
    </xf>
    <xf numFmtId="0" fontId="0" fillId="0" borderId="3" xfId="0" applyBorder="1" applyAlignment="1">
      <alignment horizontal="center"/>
    </xf>
    <xf numFmtId="0" fontId="0" fillId="0" borderId="3" xfId="0" applyBorder="1" applyAlignment="1">
      <alignment horizontal="center"/>
    </xf>
    <xf numFmtId="0" fontId="27" fillId="0" borderId="0" xfId="0" applyFont="1" applyAlignment="1">
      <alignment horizontal="center"/>
    </xf>
    <xf numFmtId="0" fontId="27" fillId="0" borderId="3" xfId="0" applyFont="1" applyBorder="1" applyAlignment="1">
      <alignment horizontal="center"/>
    </xf>
    <xf numFmtId="0" fontId="0" fillId="0" borderId="3" xfId="0" applyBorder="1" applyAlignment="1">
      <alignment horizontal="center"/>
    </xf>
    <xf numFmtId="0" fontId="0" fillId="0" borderId="0"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39" fillId="2" borderId="16" xfId="0" applyFont="1" applyFill="1" applyBorder="1" applyAlignment="1">
      <alignment horizontal="center" vertical="center" wrapText="1"/>
    </xf>
    <xf numFmtId="0" fontId="25" fillId="0" borderId="0" xfId="0" applyFont="1" applyAlignment="1">
      <alignment horizontal="center"/>
    </xf>
    <xf numFmtId="0" fontId="25" fillId="0" borderId="3" xfId="0" applyFont="1" applyBorder="1" applyAlignment="1">
      <alignment horizontal="center"/>
    </xf>
    <xf numFmtId="0" fontId="24" fillId="0" borderId="0" xfId="0" applyFont="1" applyAlignment="1">
      <alignment horizontal="center"/>
    </xf>
    <xf numFmtId="0" fontId="23" fillId="0" borderId="0" xfId="0" applyFont="1" applyAlignment="1">
      <alignment horizontal="center"/>
    </xf>
    <xf numFmtId="0" fontId="0" fillId="0" borderId="3" xfId="0" applyBorder="1" applyAlignment="1">
      <alignment horizontal="center"/>
    </xf>
    <xf numFmtId="0" fontId="20" fillId="0" borderId="0" xfId="0" applyFont="1" applyAlignment="1">
      <alignment horizontal="center"/>
    </xf>
    <xf numFmtId="0" fontId="19" fillId="0" borderId="0" xfId="0" applyFont="1" applyAlignment="1">
      <alignment horizontal="center"/>
    </xf>
    <xf numFmtId="0" fontId="0" fillId="0" borderId="3" xfId="0" applyBorder="1" applyAlignment="1">
      <alignment horizontal="center"/>
    </xf>
    <xf numFmtId="0" fontId="0" fillId="0" borderId="3" xfId="0" applyBorder="1" applyAlignment="1">
      <alignment horizontal="center"/>
    </xf>
    <xf numFmtId="0" fontId="18" fillId="0" borderId="0" xfId="0" applyFont="1"/>
    <xf numFmtId="0" fontId="18" fillId="0" borderId="0" xfId="0" applyFont="1" applyAlignment="1">
      <alignment horizontal="center"/>
    </xf>
    <xf numFmtId="0" fontId="18" fillId="0" borderId="3" xfId="0" applyFont="1" applyBorder="1" applyAlignment="1">
      <alignment horizontal="center"/>
    </xf>
    <xf numFmtId="9" fontId="0" fillId="0" borderId="0" xfId="1" applyFont="1"/>
    <xf numFmtId="0" fontId="17" fillId="0" borderId="0" xfId="0" applyFont="1" applyAlignment="1">
      <alignment horizontal="center"/>
    </xf>
    <xf numFmtId="0" fontId="60" fillId="42" borderId="3" xfId="0" applyFont="1" applyFill="1" applyBorder="1" applyAlignment="1">
      <alignment horizontal="center" vertical="center"/>
    </xf>
    <xf numFmtId="0" fontId="0" fillId="0" borderId="3" xfId="0" applyBorder="1" applyAlignment="1">
      <alignment horizontal="center"/>
    </xf>
    <xf numFmtId="0" fontId="39" fillId="41" borderId="9" xfId="0" applyFont="1" applyFill="1" applyBorder="1" applyAlignment="1">
      <alignment horizontal="center" vertical="center" wrapText="1"/>
    </xf>
    <xf numFmtId="0" fontId="39" fillId="41" borderId="9" xfId="0" applyFont="1" applyFill="1" applyBorder="1" applyAlignment="1">
      <alignment horizontal="center" vertical="center"/>
    </xf>
    <xf numFmtId="0" fontId="17" fillId="0" borderId="3" xfId="0" applyFont="1" applyBorder="1" applyAlignment="1">
      <alignment horizontal="center"/>
    </xf>
    <xf numFmtId="0" fontId="16" fillId="0" borderId="0" xfId="0" applyFont="1"/>
    <xf numFmtId="0" fontId="16" fillId="0" borderId="0" xfId="0" applyFont="1" applyAlignment="1">
      <alignment horizontal="center"/>
    </xf>
    <xf numFmtId="0" fontId="0" fillId="0" borderId="3" xfId="0" applyBorder="1" applyAlignment="1">
      <alignment horizontal="center"/>
    </xf>
    <xf numFmtId="0" fontId="15" fillId="0" borderId="0" xfId="0" applyFont="1"/>
    <xf numFmtId="0" fontId="55" fillId="45" borderId="3" xfId="0" applyFont="1" applyFill="1" applyBorder="1"/>
    <xf numFmtId="0" fontId="0" fillId="0" borderId="3" xfId="0" applyFill="1" applyBorder="1"/>
    <xf numFmtId="0" fontId="0" fillId="0" borderId="3" xfId="0" applyBorder="1" applyAlignment="1">
      <alignment horizontal="center"/>
    </xf>
    <xf numFmtId="0" fontId="14" fillId="0" borderId="0" xfId="0" applyFont="1" applyAlignment="1">
      <alignment horizontal="center"/>
    </xf>
    <xf numFmtId="0" fontId="14" fillId="0" borderId="3" xfId="0" applyFont="1" applyBorder="1" applyAlignment="1">
      <alignment horizontal="center"/>
    </xf>
    <xf numFmtId="0" fontId="0" fillId="0" borderId="3" xfId="0" applyFill="1" applyBorder="1" applyAlignment="1">
      <alignment horizontal="center"/>
    </xf>
    <xf numFmtId="0" fontId="24" fillId="0" borderId="3" xfId="0" applyFont="1" applyBorder="1" applyAlignment="1">
      <alignment horizontal="center"/>
    </xf>
    <xf numFmtId="0" fontId="20" fillId="0" borderId="3" xfId="0" applyFont="1" applyBorder="1" applyAlignment="1">
      <alignment horizontal="center"/>
    </xf>
    <xf numFmtId="0" fontId="18" fillId="0" borderId="3" xfId="0" applyFont="1" applyBorder="1"/>
    <xf numFmtId="0" fontId="0" fillId="0" borderId="3"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21" fillId="0" borderId="3" xfId="0" applyFont="1" applyBorder="1" applyAlignment="1">
      <alignment horizontal="center"/>
    </xf>
    <xf numFmtId="0" fontId="0" fillId="0" borderId="3" xfId="0" applyBorder="1" applyAlignment="1">
      <alignment horizontal="center"/>
    </xf>
    <xf numFmtId="0" fontId="13" fillId="0" borderId="3" xfId="0" applyFont="1" applyBorder="1" applyAlignment="1">
      <alignment horizontal="center"/>
    </xf>
    <xf numFmtId="0" fontId="13" fillId="0" borderId="0" xfId="0" applyFont="1"/>
    <xf numFmtId="0" fontId="0" fillId="0" borderId="3" xfId="0" applyBorder="1" applyAlignment="1">
      <alignment horizontal="center"/>
    </xf>
    <xf numFmtId="0" fontId="39" fillId="2" borderId="16" xfId="0" applyFont="1" applyFill="1" applyBorder="1" applyAlignment="1">
      <alignment horizontal="center" vertical="center" wrapText="1"/>
    </xf>
    <xf numFmtId="0" fontId="0" fillId="0" borderId="10" xfId="0" applyFill="1" applyBorder="1"/>
    <xf numFmtId="0" fontId="12" fillId="0" borderId="0" xfId="0" applyFont="1"/>
    <xf numFmtId="0" fontId="12" fillId="0" borderId="3" xfId="0" applyFont="1" applyBorder="1"/>
    <xf numFmtId="0" fontId="39" fillId="41" borderId="0" xfId="0" applyFont="1" applyFill="1" applyBorder="1" applyAlignment="1">
      <alignment horizontal="center" vertical="center"/>
    </xf>
    <xf numFmtId="0" fontId="12" fillId="0" borderId="3" xfId="0" applyFont="1" applyBorder="1" applyAlignment="1">
      <alignment horizontal="center"/>
    </xf>
    <xf numFmtId="0" fontId="12" fillId="17" borderId="3" xfId="0" applyFont="1" applyFill="1" applyBorder="1" applyAlignment="1">
      <alignment horizontal="center" vertical="center"/>
    </xf>
    <xf numFmtId="0" fontId="0" fillId="0" borderId="3" xfId="0" applyBorder="1" applyAlignment="1">
      <alignment horizontal="center" vertical="center"/>
    </xf>
    <xf numFmtId="0" fontId="11" fillId="0" borderId="0" xfId="0" applyFont="1"/>
    <xf numFmtId="0" fontId="11" fillId="0" borderId="0" xfId="0" applyFont="1" applyAlignment="1">
      <alignment horizontal="center" vertical="center"/>
    </xf>
    <xf numFmtId="0" fontId="11" fillId="4" borderId="0" xfId="0" applyFont="1" applyFill="1" applyAlignment="1">
      <alignment horizontal="center" vertical="center"/>
    </xf>
    <xf numFmtId="0" fontId="0" fillId="0" borderId="3" xfId="0" applyBorder="1" applyAlignment="1">
      <alignment horizontal="center"/>
    </xf>
    <xf numFmtId="14" fontId="0" fillId="0" borderId="0" xfId="0" applyNumberFormat="1" applyBorder="1" applyAlignment="1">
      <alignment horizontal="center"/>
    </xf>
    <xf numFmtId="0" fontId="12" fillId="0" borderId="3" xfId="0" applyFont="1" applyFill="1" applyBorder="1" applyAlignment="1">
      <alignment horizontal="center"/>
    </xf>
    <xf numFmtId="0" fontId="9" fillId="17" borderId="3" xfId="0" applyFont="1" applyFill="1" applyBorder="1" applyAlignment="1">
      <alignment horizontal="center" vertical="center"/>
    </xf>
    <xf numFmtId="0" fontId="14" fillId="4" borderId="3" xfId="0" applyFont="1" applyFill="1" applyBorder="1" applyAlignment="1">
      <alignment horizontal="center" vertical="center"/>
    </xf>
    <xf numFmtId="0" fontId="26" fillId="4" borderId="3" xfId="0" applyFont="1" applyFill="1" applyBorder="1" applyAlignment="1">
      <alignment horizontal="center" vertical="center"/>
    </xf>
    <xf numFmtId="0" fontId="10" fillId="4" borderId="3" xfId="0" applyFont="1" applyFill="1" applyBorder="1" applyAlignment="1">
      <alignment horizontal="center" vertical="center"/>
    </xf>
    <xf numFmtId="0" fontId="11" fillId="4" borderId="3" xfId="0" applyFont="1" applyFill="1" applyBorder="1" applyAlignment="1">
      <alignment horizontal="center" vertical="center"/>
    </xf>
    <xf numFmtId="0" fontId="35" fillId="4" borderId="3" xfId="0" applyFont="1" applyFill="1" applyBorder="1" applyAlignment="1">
      <alignment horizontal="center" vertical="center"/>
    </xf>
    <xf numFmtId="0" fontId="34" fillId="4" borderId="3" xfId="0" applyFont="1" applyFill="1" applyBorder="1" applyAlignment="1">
      <alignment horizontal="center" vertical="center"/>
    </xf>
    <xf numFmtId="0" fontId="13" fillId="4" borderId="3" xfId="0" applyFont="1" applyFill="1" applyBorder="1" applyAlignment="1">
      <alignment horizontal="center" vertical="center"/>
    </xf>
    <xf numFmtId="0" fontId="0" fillId="0" borderId="3" xfId="0" applyBorder="1" applyAlignment="1">
      <alignment horizontal="center"/>
    </xf>
    <xf numFmtId="0" fontId="8" fillId="0" borderId="0" xfId="0" applyFont="1" applyAlignment="1">
      <alignment horizontal="center"/>
    </xf>
    <xf numFmtId="0" fontId="0" fillId="0" borderId="3"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11" fillId="46" borderId="0" xfId="0" applyFont="1" applyFill="1" applyAlignment="1">
      <alignment horizontal="center" vertical="center"/>
    </xf>
    <xf numFmtId="0" fontId="0" fillId="0" borderId="3" xfId="0" applyBorder="1" applyAlignment="1">
      <alignment horizontal="center" vertical="center"/>
    </xf>
    <xf numFmtId="0" fontId="0" fillId="0" borderId="3" xfId="0" applyBorder="1" applyAlignment="1">
      <alignment horizontal="center" vertical="center" wrapText="1"/>
    </xf>
    <xf numFmtId="0" fontId="0" fillId="0" borderId="3" xfId="0" applyBorder="1" applyAlignment="1">
      <alignment horizontal="center"/>
    </xf>
    <xf numFmtId="0" fontId="7" fillId="0" borderId="3" xfId="0" applyFont="1" applyBorder="1"/>
    <xf numFmtId="0" fontId="7" fillId="0" borderId="3" xfId="0" applyFont="1" applyBorder="1" applyAlignment="1">
      <alignment horizontal="center"/>
    </xf>
    <xf numFmtId="0" fontId="0" fillId="0" borderId="3" xfId="0" applyBorder="1" applyAlignment="1">
      <alignment horizontal="center"/>
    </xf>
    <xf numFmtId="0" fontId="0" fillId="0" borderId="3"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6" fillId="0" borderId="0" xfId="2" applyFont="1"/>
    <xf numFmtId="0" fontId="70" fillId="0" borderId="0" xfId="2"/>
    <xf numFmtId="0" fontId="39" fillId="2" borderId="16" xfId="2" applyFont="1" applyFill="1" applyBorder="1" applyAlignment="1">
      <alignment horizontal="center" vertical="center" wrapText="1"/>
    </xf>
    <xf numFmtId="0" fontId="39" fillId="41" borderId="3" xfId="2" applyFont="1" applyFill="1" applyBorder="1" applyAlignment="1">
      <alignment horizontal="center" vertical="center" wrapText="1"/>
    </xf>
    <xf numFmtId="0" fontId="39" fillId="41" borderId="3" xfId="2" applyFont="1" applyFill="1" applyBorder="1" applyAlignment="1">
      <alignment horizontal="center" vertical="center"/>
    </xf>
    <xf numFmtId="0" fontId="70" fillId="0" borderId="3" xfId="2" applyBorder="1" applyAlignment="1">
      <alignment horizontal="center"/>
    </xf>
    <xf numFmtId="14" fontId="70" fillId="0" borderId="3" xfId="2" applyNumberFormat="1" applyBorder="1" applyAlignment="1">
      <alignment horizontal="center"/>
    </xf>
    <xf numFmtId="0" fontId="6" fillId="0" borderId="3" xfId="2" applyFont="1" applyBorder="1" applyAlignment="1">
      <alignment horizontal="center"/>
    </xf>
    <xf numFmtId="0" fontId="70" fillId="0" borderId="3" xfId="2" applyBorder="1"/>
    <xf numFmtId="0" fontId="70" fillId="0" borderId="3" xfId="2" applyFill="1" applyBorder="1" applyAlignment="1">
      <alignment horizontal="center"/>
    </xf>
    <xf numFmtId="0" fontId="70" fillId="0" borderId="0" xfId="2" applyBorder="1" applyAlignment="1">
      <alignment horizontal="center"/>
    </xf>
    <xf numFmtId="14" fontId="70" fillId="0" borderId="0" xfId="2" applyNumberFormat="1" applyBorder="1" applyAlignment="1">
      <alignment horizontal="center"/>
    </xf>
    <xf numFmtId="0" fontId="6" fillId="0" borderId="0" xfId="3"/>
    <xf numFmtId="0" fontId="73" fillId="47" borderId="30" xfId="4" applyFont="1" applyFill="1" applyBorder="1" applyAlignment="1">
      <alignment horizontal="center" vertical="center" wrapText="1"/>
    </xf>
    <xf numFmtId="0" fontId="73" fillId="47" borderId="31" xfId="4" applyFont="1" applyFill="1" applyBorder="1" applyAlignment="1">
      <alignment horizontal="center" vertical="center" wrapText="1"/>
    </xf>
    <xf numFmtId="0" fontId="73" fillId="47" borderId="36" xfId="4" applyFont="1" applyFill="1" applyBorder="1" applyAlignment="1">
      <alignment horizontal="center" vertical="center" wrapText="1"/>
    </xf>
    <xf numFmtId="0" fontId="73" fillId="48" borderId="32" xfId="4" applyFont="1" applyFill="1" applyBorder="1" applyAlignment="1">
      <alignment horizontal="center" vertical="center" wrapText="1"/>
    </xf>
    <xf numFmtId="0" fontId="73" fillId="48" borderId="34" xfId="4" applyFont="1" applyFill="1" applyBorder="1" applyAlignment="1">
      <alignment horizontal="center" vertical="center" wrapText="1"/>
    </xf>
    <xf numFmtId="0" fontId="58" fillId="0" borderId="3" xfId="4" applyFont="1" applyBorder="1" applyAlignment="1">
      <alignment horizontal="center" vertical="center"/>
    </xf>
    <xf numFmtId="0" fontId="58" fillId="0" borderId="3" xfId="4" applyFont="1" applyBorder="1" applyAlignment="1">
      <alignment horizontal="left" vertical="center"/>
    </xf>
    <xf numFmtId="43" fontId="74" fillId="0" borderId="3" xfId="4" applyNumberFormat="1" applyFont="1" applyBorder="1" applyAlignment="1">
      <alignment horizontal="center" vertical="center"/>
    </xf>
    <xf numFmtId="165" fontId="75" fillId="48" borderId="17" xfId="4" applyNumberFormat="1" applyFont="1" applyFill="1" applyBorder="1" applyAlignment="1">
      <alignment horizontal="center" vertical="center"/>
    </xf>
    <xf numFmtId="165" fontId="58" fillId="0" borderId="12" xfId="4" applyNumberFormat="1" applyFont="1" applyBorder="1" applyAlignment="1">
      <alignment horizontal="center" vertical="center"/>
    </xf>
    <xf numFmtId="43" fontId="58" fillId="0" borderId="13" xfId="4" applyNumberFormat="1" applyFont="1" applyBorder="1" applyAlignment="1">
      <alignment horizontal="center" vertical="center"/>
    </xf>
    <xf numFmtId="165" fontId="58" fillId="48" borderId="17" xfId="4" applyNumberFormat="1" applyFont="1" applyFill="1" applyBorder="1" applyAlignment="1">
      <alignment horizontal="center" vertical="center"/>
    </xf>
    <xf numFmtId="165" fontId="76" fillId="0" borderId="12" xfId="4" applyNumberFormat="1" applyFont="1" applyBorder="1" applyAlignment="1">
      <alignment horizontal="center" vertical="center"/>
    </xf>
    <xf numFmtId="165" fontId="58" fillId="0" borderId="13" xfId="4" applyNumberFormat="1" applyFont="1" applyBorder="1" applyAlignment="1">
      <alignment horizontal="center" vertical="center"/>
    </xf>
    <xf numFmtId="165" fontId="58" fillId="0" borderId="37" xfId="4" applyNumberFormat="1" applyFont="1" applyBorder="1" applyAlignment="1">
      <alignment horizontal="center" vertical="center"/>
    </xf>
    <xf numFmtId="43" fontId="58" fillId="0" borderId="3" xfId="4" applyNumberFormat="1" applyFont="1" applyBorder="1" applyAlignment="1">
      <alignment horizontal="center" vertical="center"/>
    </xf>
    <xf numFmtId="165" fontId="76" fillId="0" borderId="37" xfId="4" applyNumberFormat="1" applyFont="1" applyBorder="1" applyAlignment="1">
      <alignment horizontal="center" vertical="center"/>
    </xf>
    <xf numFmtId="165" fontId="58" fillId="0" borderId="3" xfId="4" applyNumberFormat="1" applyFont="1" applyBorder="1" applyAlignment="1">
      <alignment horizontal="center" vertical="center"/>
    </xf>
    <xf numFmtId="165" fontId="58" fillId="48" borderId="38" xfId="4" applyNumberFormat="1" applyFont="1" applyFill="1" applyBorder="1" applyAlignment="1">
      <alignment horizontal="center" vertical="center"/>
    </xf>
    <xf numFmtId="165" fontId="75" fillId="0" borderId="3" xfId="4" applyNumberFormat="1" applyFont="1" applyBorder="1" applyAlignment="1">
      <alignment horizontal="center" vertical="center"/>
    </xf>
    <xf numFmtId="165" fontId="58" fillId="48" borderId="22" xfId="4" applyNumberFormat="1" applyFont="1" applyFill="1" applyBorder="1" applyAlignment="1">
      <alignment horizontal="center" vertical="center"/>
    </xf>
    <xf numFmtId="41" fontId="58" fillId="0" borderId="11" xfId="4" applyNumberFormat="1" applyFont="1" applyBorder="1" applyAlignment="1">
      <alignment horizontal="center" vertical="center"/>
    </xf>
    <xf numFmtId="43" fontId="75" fillId="47" borderId="3" xfId="4" applyNumberFormat="1" applyFont="1" applyFill="1" applyBorder="1" applyAlignment="1">
      <alignment horizontal="center" vertical="center"/>
    </xf>
    <xf numFmtId="165" fontId="64" fillId="41" borderId="11" xfId="4" applyNumberFormat="1" applyFont="1" applyFill="1" applyBorder="1" applyAlignment="1">
      <alignment horizontal="center" vertical="center"/>
    </xf>
    <xf numFmtId="165" fontId="75" fillId="41" borderId="11" xfId="4" applyNumberFormat="1" applyFont="1" applyFill="1" applyBorder="1" applyAlignment="1">
      <alignment horizontal="center" vertical="center"/>
    </xf>
    <xf numFmtId="165" fontId="58" fillId="41" borderId="3" xfId="4" applyNumberFormat="1" applyFont="1" applyFill="1" applyBorder="1" applyAlignment="1">
      <alignment horizontal="center" vertical="center"/>
    </xf>
    <xf numFmtId="165" fontId="64" fillId="48" borderId="39" xfId="4" applyNumberFormat="1" applyFont="1" applyFill="1" applyBorder="1" applyAlignment="1">
      <alignment horizontal="center" vertical="center"/>
    </xf>
    <xf numFmtId="165" fontId="64" fillId="41" borderId="14" xfId="4" applyNumberFormat="1" applyFont="1" applyFill="1" applyBorder="1" applyAlignment="1">
      <alignment horizontal="center" vertical="center"/>
    </xf>
    <xf numFmtId="165" fontId="64" fillId="41" borderId="15" xfId="4" applyNumberFormat="1" applyFont="1" applyFill="1" applyBorder="1" applyAlignment="1">
      <alignment horizontal="center" vertical="center"/>
    </xf>
    <xf numFmtId="165" fontId="64" fillId="48" borderId="18" xfId="4" applyNumberFormat="1" applyFont="1" applyFill="1" applyBorder="1" applyAlignment="1">
      <alignment horizontal="center" vertical="center"/>
    </xf>
    <xf numFmtId="0" fontId="73" fillId="0" borderId="0" xfId="4" applyFont="1" applyAlignment="1">
      <alignment horizontal="right" vertical="center"/>
    </xf>
    <xf numFmtId="165" fontId="75" fillId="0" borderId="0" xfId="4" applyNumberFormat="1" applyFont="1" applyAlignment="1">
      <alignment horizontal="center" vertical="center"/>
    </xf>
    <xf numFmtId="14" fontId="70" fillId="0" borderId="0" xfId="2" applyNumberFormat="1"/>
    <xf numFmtId="0" fontId="70" fillId="0" borderId="0" xfId="6"/>
    <xf numFmtId="0" fontId="39" fillId="41" borderId="3" xfId="6" applyFont="1" applyFill="1" applyBorder="1" applyAlignment="1">
      <alignment horizontal="center" vertical="center" wrapText="1"/>
    </xf>
    <xf numFmtId="0" fontId="39" fillId="41" borderId="3" xfId="6" applyFont="1" applyFill="1" applyBorder="1" applyAlignment="1">
      <alignment horizontal="center" vertical="center"/>
    </xf>
    <xf numFmtId="0" fontId="55" fillId="0" borderId="3" xfId="6" applyFont="1" applyBorder="1" applyAlignment="1">
      <alignment horizontal="center" vertical="center"/>
    </xf>
    <xf numFmtId="0" fontId="70" fillId="0" borderId="3" xfId="6" applyBorder="1" applyAlignment="1">
      <alignment horizontal="center"/>
    </xf>
    <xf numFmtId="14" fontId="70" fillId="0" borderId="3" xfId="6" applyNumberFormat="1" applyBorder="1" applyAlignment="1">
      <alignment horizontal="center"/>
    </xf>
    <xf numFmtId="0" fontId="6" fillId="0" borderId="3" xfId="6" applyFont="1" applyBorder="1" applyAlignment="1">
      <alignment horizontal="center"/>
    </xf>
    <xf numFmtId="0" fontId="70" fillId="0" borderId="3" xfId="6" applyBorder="1"/>
    <xf numFmtId="0" fontId="73" fillId="47" borderId="23" xfId="4" applyFont="1" applyFill="1" applyBorder="1" applyAlignment="1">
      <alignment vertical="center"/>
    </xf>
    <xf numFmtId="0" fontId="73" fillId="47" borderId="7" xfId="4" applyFont="1" applyFill="1" applyBorder="1" applyAlignment="1">
      <alignment vertical="center" wrapText="1"/>
    </xf>
    <xf numFmtId="0" fontId="73" fillId="47" borderId="3" xfId="4" applyFont="1" applyFill="1" applyBorder="1" applyAlignment="1">
      <alignment vertical="center"/>
    </xf>
    <xf numFmtId="0" fontId="37" fillId="0" borderId="40" xfId="3" applyFont="1" applyBorder="1" applyAlignment="1">
      <alignment vertical="center"/>
    </xf>
    <xf numFmtId="0" fontId="37" fillId="0" borderId="31" xfId="3" applyFont="1" applyBorder="1" applyAlignment="1">
      <alignment vertical="center"/>
    </xf>
    <xf numFmtId="0" fontId="37" fillId="0" borderId="32" xfId="3" applyFont="1" applyBorder="1" applyAlignment="1">
      <alignment vertical="center"/>
    </xf>
    <xf numFmtId="0" fontId="37" fillId="0" borderId="33" xfId="3" applyFont="1" applyBorder="1" applyAlignment="1">
      <alignment vertical="center"/>
    </xf>
    <xf numFmtId="0" fontId="37" fillId="0" borderId="34" xfId="3" applyFont="1" applyBorder="1" applyAlignment="1">
      <alignment vertical="center"/>
    </xf>
    <xf numFmtId="0" fontId="37" fillId="0" borderId="35" xfId="3" applyFont="1" applyBorder="1" applyAlignment="1">
      <alignment vertical="center"/>
    </xf>
    <xf numFmtId="0" fontId="37" fillId="0" borderId="30" xfId="3" applyFont="1" applyBorder="1" applyAlignment="1">
      <alignment vertical="center"/>
    </xf>
    <xf numFmtId="0" fontId="73" fillId="47" borderId="4" xfId="4" applyFont="1" applyFill="1" applyBorder="1" applyAlignment="1">
      <alignment vertical="center"/>
    </xf>
    <xf numFmtId="0" fontId="73" fillId="47" borderId="5" xfId="4" applyFont="1" applyFill="1" applyBorder="1" applyAlignment="1">
      <alignment vertical="center" wrapText="1"/>
    </xf>
    <xf numFmtId="0" fontId="73" fillId="47" borderId="40" xfId="4" applyFont="1" applyFill="1" applyBorder="1" applyAlignment="1">
      <alignment horizontal="center" vertical="center" wrapText="1"/>
    </xf>
    <xf numFmtId="43" fontId="74" fillId="0" borderId="3" xfId="4" applyNumberFormat="1" applyFont="1" applyBorder="1" applyAlignment="1">
      <alignment horizontal="center"/>
    </xf>
    <xf numFmtId="165" fontId="58" fillId="48" borderId="17" xfId="4" applyNumberFormat="1" applyFont="1" applyFill="1" applyBorder="1" applyAlignment="1">
      <alignment horizontal="center"/>
    </xf>
    <xf numFmtId="0" fontId="64" fillId="41" borderId="11" xfId="4" applyFont="1" applyFill="1" applyBorder="1" applyAlignment="1">
      <alignment vertical="center"/>
    </xf>
    <xf numFmtId="0" fontId="64" fillId="41" borderId="16" xfId="4" applyFont="1" applyFill="1" applyBorder="1" applyAlignment="1">
      <alignment vertical="center"/>
    </xf>
    <xf numFmtId="165" fontId="58" fillId="41" borderId="11" xfId="4" applyNumberFormat="1" applyFont="1" applyFill="1" applyBorder="1" applyAlignment="1">
      <alignment horizontal="center" vertical="center"/>
    </xf>
    <xf numFmtId="165" fontId="58" fillId="48" borderId="39" xfId="4" applyNumberFormat="1" applyFont="1" applyFill="1" applyBorder="1" applyAlignment="1">
      <alignment horizontal="center" vertical="center"/>
    </xf>
    <xf numFmtId="0" fontId="39" fillId="41" borderId="3" xfId="3" applyFont="1" applyFill="1" applyBorder="1" applyAlignment="1">
      <alignment horizontal="center" vertical="center" wrapText="1"/>
    </xf>
    <xf numFmtId="0" fontId="39" fillId="41" borderId="3" xfId="3" applyFont="1" applyFill="1" applyBorder="1" applyAlignment="1">
      <alignment horizontal="center" vertical="center"/>
    </xf>
    <xf numFmtId="0" fontId="6" fillId="0" borderId="3" xfId="3" applyBorder="1" applyAlignment="1">
      <alignment horizontal="center"/>
    </xf>
    <xf numFmtId="14" fontId="6" fillId="0" borderId="3" xfId="3" applyNumberFormat="1" applyBorder="1" applyAlignment="1">
      <alignment horizontal="center"/>
    </xf>
    <xf numFmtId="0" fontId="6" fillId="0" borderId="3" xfId="3" applyFont="1" applyBorder="1" applyAlignment="1">
      <alignment horizontal="center"/>
    </xf>
    <xf numFmtId="0" fontId="70" fillId="3" borderId="3" xfId="2" applyFill="1" applyBorder="1" applyAlignment="1">
      <alignment horizontal="center" vertical="center"/>
    </xf>
    <xf numFmtId="0" fontId="70" fillId="3" borderId="3" xfId="2" applyFill="1" applyBorder="1" applyAlignment="1">
      <alignment horizontal="center"/>
    </xf>
    <xf numFmtId="0" fontId="70" fillId="3" borderId="0" xfId="2" applyFill="1" applyBorder="1" applyAlignment="1">
      <alignment horizontal="center"/>
    </xf>
    <xf numFmtId="0" fontId="70" fillId="3" borderId="10" xfId="2" applyFill="1" applyBorder="1" applyAlignment="1">
      <alignment horizontal="center"/>
    </xf>
    <xf numFmtId="0" fontId="70" fillId="0" borderId="0" xfId="2" applyAlignment="1">
      <alignment horizontal="center"/>
    </xf>
    <xf numFmtId="0" fontId="73" fillId="47" borderId="33" xfId="4" applyFont="1" applyFill="1" applyBorder="1" applyAlignment="1">
      <alignment horizontal="center" vertical="center" wrapText="1"/>
    </xf>
    <xf numFmtId="0" fontId="73" fillId="47" borderId="3" xfId="4" applyFont="1" applyFill="1" applyBorder="1" applyAlignment="1">
      <alignment horizontal="center" vertical="center" wrapText="1"/>
    </xf>
    <xf numFmtId="165" fontId="58" fillId="0" borderId="47" xfId="4" applyNumberFormat="1" applyFont="1" applyBorder="1" applyAlignment="1">
      <alignment horizontal="center" vertical="center"/>
    </xf>
    <xf numFmtId="165" fontId="58" fillId="0" borderId="48" xfId="4" applyNumberFormat="1" applyFont="1" applyBorder="1" applyAlignment="1">
      <alignment horizontal="center" vertical="center"/>
    </xf>
    <xf numFmtId="165" fontId="64" fillId="41" borderId="49" xfId="4" applyNumberFormat="1" applyFont="1" applyFill="1" applyBorder="1" applyAlignment="1">
      <alignment horizontal="center" vertical="center"/>
    </xf>
    <xf numFmtId="165" fontId="64" fillId="41" borderId="3" xfId="4" applyNumberFormat="1" applyFont="1" applyFill="1" applyBorder="1" applyAlignment="1">
      <alignment horizontal="center" vertical="center"/>
    </xf>
    <xf numFmtId="43" fontId="70" fillId="0" borderId="0" xfId="2" applyNumberFormat="1"/>
    <xf numFmtId="0" fontId="38" fillId="41" borderId="3" xfId="6" applyFont="1" applyFill="1" applyBorder="1" applyAlignment="1">
      <alignment horizontal="center" vertical="center"/>
    </xf>
    <xf numFmtId="0" fontId="38" fillId="0" borderId="3" xfId="7" applyFont="1" applyBorder="1" applyAlignment="1">
      <alignment horizontal="center" vertical="center"/>
    </xf>
    <xf numFmtId="0" fontId="37" fillId="0" borderId="3" xfId="7" applyFont="1" applyBorder="1" applyAlignment="1">
      <alignment horizontal="center" vertical="center" wrapText="1"/>
    </xf>
    <xf numFmtId="0" fontId="38" fillId="3" borderId="3" xfId="7" applyFont="1" applyFill="1" applyBorder="1" applyAlignment="1">
      <alignment horizontal="center" vertical="center"/>
    </xf>
    <xf numFmtId="0" fontId="38" fillId="0" borderId="3" xfId="7" applyFont="1" applyBorder="1" applyAlignment="1">
      <alignment horizontal="center" vertical="center" wrapText="1"/>
    </xf>
    <xf numFmtId="0" fontId="6" fillId="3" borderId="3" xfId="3" applyFill="1" applyBorder="1" applyAlignment="1">
      <alignment horizontal="center"/>
    </xf>
    <xf numFmtId="0" fontId="6" fillId="0" borderId="10" xfId="3" applyFill="1" applyBorder="1" applyAlignment="1">
      <alignment horizontal="center"/>
    </xf>
    <xf numFmtId="0" fontId="6" fillId="0" borderId="3" xfId="3" applyBorder="1"/>
    <xf numFmtId="0" fontId="6" fillId="0" borderId="3" xfId="3" applyFill="1" applyBorder="1" applyAlignment="1">
      <alignment horizontal="center"/>
    </xf>
    <xf numFmtId="0" fontId="6" fillId="0" borderId="3" xfId="3" applyBorder="1" applyAlignment="1">
      <alignment horizontal="center" vertical="center"/>
    </xf>
    <xf numFmtId="0" fontId="73" fillId="47" borderId="50" xfId="4" applyFont="1" applyFill="1" applyBorder="1" applyAlignment="1">
      <alignment horizontal="center" vertical="center" wrapText="1"/>
    </xf>
    <xf numFmtId="43" fontId="74" fillId="0" borderId="3" xfId="4" applyNumberFormat="1" applyFont="1" applyBorder="1" applyAlignment="1">
      <alignment vertical="center"/>
    </xf>
    <xf numFmtId="43" fontId="65" fillId="0" borderId="3" xfId="8" applyNumberFormat="1" applyBorder="1" applyAlignment="1">
      <alignment vertical="center"/>
    </xf>
    <xf numFmtId="165" fontId="58" fillId="48" borderId="17" xfId="4" applyNumberFormat="1" applyFont="1" applyFill="1" applyBorder="1" applyAlignment="1">
      <alignment vertical="center"/>
    </xf>
    <xf numFmtId="165" fontId="58" fillId="0" borderId="12" xfId="4" applyNumberFormat="1" applyFont="1" applyBorder="1" applyAlignment="1">
      <alignment vertical="center"/>
    </xf>
    <xf numFmtId="43" fontId="58" fillId="0" borderId="13" xfId="4" applyNumberFormat="1" applyFont="1" applyBorder="1" applyAlignment="1">
      <alignment vertical="center"/>
    </xf>
    <xf numFmtId="43" fontId="74" fillId="0" borderId="11" xfId="4" applyNumberFormat="1" applyFont="1" applyBorder="1" applyAlignment="1">
      <alignment vertical="center"/>
    </xf>
    <xf numFmtId="165" fontId="78" fillId="0" borderId="3" xfId="4" applyNumberFormat="1" applyFont="1" applyBorder="1" applyAlignment="1">
      <alignment vertical="center"/>
    </xf>
    <xf numFmtId="165" fontId="58" fillId="0" borderId="13" xfId="4" applyNumberFormat="1" applyFont="1" applyBorder="1" applyAlignment="1">
      <alignment vertical="center"/>
    </xf>
    <xf numFmtId="165" fontId="58" fillId="0" borderId="37" xfId="4" applyNumberFormat="1" applyFont="1" applyBorder="1" applyAlignment="1">
      <alignment vertical="center"/>
    </xf>
    <xf numFmtId="165" fontId="58" fillId="0" borderId="3" xfId="4" applyNumberFormat="1" applyFont="1" applyBorder="1" applyAlignment="1">
      <alignment vertical="center"/>
    </xf>
    <xf numFmtId="165" fontId="58" fillId="48" borderId="22" xfId="4" applyNumberFormat="1" applyFont="1" applyFill="1" applyBorder="1" applyAlignment="1">
      <alignment vertical="center"/>
    </xf>
    <xf numFmtId="43" fontId="75" fillId="3" borderId="3" xfId="4" applyNumberFormat="1" applyFont="1" applyFill="1" applyBorder="1" applyAlignment="1">
      <alignment vertical="center"/>
    </xf>
    <xf numFmtId="165" fontId="58" fillId="41" borderId="14" xfId="4" applyNumberFormat="1" applyFont="1" applyFill="1" applyBorder="1" applyAlignment="1">
      <alignment horizontal="center" vertical="center"/>
    </xf>
    <xf numFmtId="165" fontId="58" fillId="48" borderId="3" xfId="4" applyNumberFormat="1" applyFont="1" applyFill="1" applyBorder="1" applyAlignment="1">
      <alignment horizontal="center" vertical="center"/>
    </xf>
    <xf numFmtId="165" fontId="58" fillId="41" borderId="15" xfId="4" applyNumberFormat="1" applyFont="1" applyFill="1" applyBorder="1" applyAlignment="1">
      <alignment horizontal="center" vertical="center"/>
    </xf>
    <xf numFmtId="165" fontId="58" fillId="48" borderId="18" xfId="4" applyNumberFormat="1" applyFont="1" applyFill="1" applyBorder="1" applyAlignment="1">
      <alignment horizontal="center" vertical="center"/>
    </xf>
    <xf numFmtId="0" fontId="6" fillId="0" borderId="11" xfId="3" applyBorder="1" applyAlignment="1"/>
    <xf numFmtId="0" fontId="6" fillId="0" borderId="16" xfId="3" applyBorder="1" applyAlignment="1"/>
    <xf numFmtId="43" fontId="75" fillId="3" borderId="0" xfId="4" applyNumberFormat="1" applyFont="1" applyFill="1" applyBorder="1" applyAlignment="1">
      <alignment horizontal="center"/>
    </xf>
    <xf numFmtId="0" fontId="73" fillId="3" borderId="0" xfId="4" applyFont="1" applyFill="1" applyBorder="1" applyAlignment="1">
      <alignment vertical="center"/>
    </xf>
    <xf numFmtId="0" fontId="73" fillId="3" borderId="0" xfId="4" applyFont="1" applyFill="1" applyBorder="1" applyAlignment="1">
      <alignment vertical="center" wrapText="1"/>
    </xf>
    <xf numFmtId="0" fontId="37" fillId="3" borderId="0" xfId="3" applyFont="1" applyFill="1" applyBorder="1" applyAlignment="1">
      <alignment vertical="center"/>
    </xf>
    <xf numFmtId="0" fontId="73" fillId="3" borderId="0" xfId="4" applyFont="1" applyFill="1" applyBorder="1" applyAlignment="1">
      <alignment horizontal="center" vertical="center" wrapText="1"/>
    </xf>
    <xf numFmtId="0" fontId="58" fillId="3" borderId="0" xfId="4" applyFont="1" applyFill="1" applyBorder="1" applyAlignment="1">
      <alignment horizontal="center" vertical="center"/>
    </xf>
    <xf numFmtId="0" fontId="58" fillId="3" borderId="0" xfId="4" applyFont="1" applyFill="1" applyBorder="1" applyAlignment="1">
      <alignment horizontal="left" vertical="center"/>
    </xf>
    <xf numFmtId="43" fontId="74" fillId="3" borderId="0" xfId="4" applyNumberFormat="1" applyFont="1" applyFill="1" applyBorder="1" applyAlignment="1">
      <alignment horizontal="center" vertical="center"/>
    </xf>
    <xf numFmtId="43" fontId="74" fillId="3" borderId="0" xfId="4" applyNumberFormat="1" applyFont="1" applyFill="1" applyBorder="1" applyAlignment="1">
      <alignment horizontal="center"/>
    </xf>
    <xf numFmtId="43" fontId="70" fillId="3" borderId="0" xfId="6" applyNumberFormat="1" applyFill="1" applyBorder="1"/>
    <xf numFmtId="165" fontId="58" fillId="3" borderId="0" xfId="4" applyNumberFormat="1" applyFont="1" applyFill="1" applyBorder="1" applyAlignment="1">
      <alignment horizontal="center"/>
    </xf>
    <xf numFmtId="43" fontId="74" fillId="3" borderId="0" xfId="4" applyNumberFormat="1" applyFont="1" applyFill="1" applyBorder="1" applyAlignment="1">
      <alignment horizontal="left" vertical="center"/>
    </xf>
    <xf numFmtId="165" fontId="58" fillId="3" borderId="0" xfId="4" applyNumberFormat="1" applyFont="1" applyFill="1" applyBorder="1" applyAlignment="1">
      <alignment horizontal="center" vertical="center"/>
    </xf>
    <xf numFmtId="43" fontId="58" fillId="3" borderId="0" xfId="4" applyNumberFormat="1" applyFont="1" applyFill="1" applyBorder="1" applyAlignment="1">
      <alignment horizontal="center" vertical="center"/>
    </xf>
    <xf numFmtId="165" fontId="76" fillId="3" borderId="0" xfId="4" applyNumberFormat="1" applyFont="1" applyFill="1" applyBorder="1" applyAlignment="1">
      <alignment horizontal="center" vertical="center"/>
    </xf>
    <xf numFmtId="165" fontId="75" fillId="3" borderId="0" xfId="4" applyNumberFormat="1" applyFont="1" applyFill="1" applyBorder="1" applyAlignment="1">
      <alignment horizontal="center"/>
    </xf>
    <xf numFmtId="165" fontId="58" fillId="3" borderId="0" xfId="4" applyNumberFormat="1" applyFont="1" applyFill="1" applyBorder="1" applyAlignment="1">
      <alignment horizontal="left" vertical="center"/>
    </xf>
    <xf numFmtId="41" fontId="58" fillId="3" borderId="0" xfId="4" applyNumberFormat="1" applyFont="1" applyFill="1" applyBorder="1" applyAlignment="1">
      <alignment horizontal="center" vertical="center"/>
    </xf>
    <xf numFmtId="0" fontId="64" fillId="3" borderId="0" xfId="4" applyFont="1" applyFill="1" applyBorder="1" applyAlignment="1">
      <alignment vertical="center"/>
    </xf>
    <xf numFmtId="165" fontId="75" fillId="3" borderId="0" xfId="4" applyNumberFormat="1" applyFont="1" applyFill="1" applyBorder="1" applyAlignment="1">
      <alignment horizontal="center" vertical="center"/>
    </xf>
    <xf numFmtId="165" fontId="64" fillId="3" borderId="0" xfId="4" applyNumberFormat="1" applyFont="1" applyFill="1" applyBorder="1" applyAlignment="1">
      <alignment horizontal="center" vertical="center"/>
    </xf>
    <xf numFmtId="0" fontId="73" fillId="3" borderId="0" xfId="4" applyFont="1" applyFill="1" applyBorder="1" applyAlignment="1">
      <alignment horizontal="right" vertical="center"/>
    </xf>
    <xf numFmtId="0" fontId="70" fillId="3" borderId="0" xfId="6" applyFill="1" applyBorder="1"/>
    <xf numFmtId="0" fontId="0" fillId="0" borderId="3" xfId="6" applyFont="1"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0" fontId="0" fillId="4" borderId="9" xfId="0" applyFill="1" applyBorder="1" applyAlignment="1">
      <alignment horizontal="center"/>
    </xf>
    <xf numFmtId="0" fontId="0" fillId="4" borderId="13" xfId="0" applyFill="1" applyBorder="1" applyAlignment="1">
      <alignment horizontal="center"/>
    </xf>
    <xf numFmtId="0" fontId="0" fillId="49" borderId="13" xfId="0" applyFill="1" applyBorder="1" applyAlignment="1">
      <alignment horizontal="center"/>
    </xf>
    <xf numFmtId="0" fontId="0" fillId="43" borderId="3" xfId="0" applyFill="1" applyBorder="1" applyAlignment="1">
      <alignment horizontal="center"/>
    </xf>
    <xf numFmtId="0" fontId="0" fillId="4" borderId="10" xfId="0" applyFill="1" applyBorder="1" applyAlignment="1">
      <alignment horizontal="center"/>
    </xf>
    <xf numFmtId="165" fontId="58" fillId="4" borderId="0" xfId="4" applyNumberFormat="1" applyFont="1" applyFill="1" applyBorder="1" applyAlignment="1">
      <alignment horizontal="center" vertical="center"/>
    </xf>
    <xf numFmtId="43" fontId="75" fillId="4" borderId="0" xfId="4" applyNumberFormat="1" applyFont="1" applyFill="1" applyBorder="1" applyAlignment="1">
      <alignment horizontal="left" vertical="center"/>
    </xf>
    <xf numFmtId="43" fontId="58" fillId="4" borderId="0" xfId="4" applyNumberFormat="1" applyFont="1" applyFill="1" applyBorder="1" applyAlignment="1">
      <alignment horizontal="center" vertical="center"/>
    </xf>
    <xf numFmtId="165" fontId="64" fillId="4" borderId="0" xfId="4" applyNumberFormat="1" applyFont="1" applyFill="1" applyBorder="1" applyAlignment="1">
      <alignment horizontal="center" vertical="center"/>
    </xf>
    <xf numFmtId="165" fontId="76" fillId="4" borderId="0" xfId="4" applyNumberFormat="1" applyFont="1" applyFill="1" applyBorder="1" applyAlignment="1">
      <alignment horizontal="center" vertical="center"/>
    </xf>
    <xf numFmtId="43" fontId="70" fillId="0" borderId="0" xfId="6" applyNumberFormat="1"/>
    <xf numFmtId="165" fontId="58" fillId="4" borderId="0" xfId="4" applyNumberFormat="1" applyFont="1" applyFill="1" applyBorder="1" applyAlignment="1">
      <alignment horizontal="center"/>
    </xf>
    <xf numFmtId="0" fontId="0" fillId="0" borderId="3" xfId="0" applyBorder="1" applyAlignment="1">
      <alignment horizontal="center" vertical="center"/>
    </xf>
    <xf numFmtId="0" fontId="4" fillId="0" borderId="0" xfId="10"/>
    <xf numFmtId="0" fontId="36" fillId="0" borderId="3" xfId="6" applyFont="1" applyBorder="1" applyAlignment="1">
      <alignment horizontal="left" vertical="center"/>
    </xf>
    <xf numFmtId="0" fontId="39" fillId="2" borderId="3" xfId="6" applyFont="1" applyFill="1" applyBorder="1" applyAlignment="1">
      <alignment horizontal="center" vertical="center"/>
    </xf>
    <xf numFmtId="0" fontId="70" fillId="0" borderId="3" xfId="6" applyBorder="1" applyAlignment="1">
      <alignment horizontal="center" vertical="center"/>
    </xf>
    <xf numFmtId="14" fontId="70" fillId="0" borderId="3" xfId="6" applyNumberFormat="1" applyBorder="1" applyAlignment="1">
      <alignment horizontal="center" vertical="center"/>
    </xf>
    <xf numFmtId="0" fontId="0" fillId="0" borderId="3" xfId="6" applyFont="1" applyBorder="1" applyAlignment="1">
      <alignment horizontal="center" vertical="center"/>
    </xf>
    <xf numFmtId="0" fontId="70" fillId="0" borderId="9" xfId="6" applyBorder="1"/>
    <xf numFmtId="0" fontId="70" fillId="0" borderId="11" xfId="6" applyBorder="1"/>
    <xf numFmtId="0" fontId="70" fillId="0" borderId="19" xfId="6" applyBorder="1" applyAlignment="1">
      <alignment horizontal="center" vertical="center"/>
    </xf>
    <xf numFmtId="0" fontId="70" fillId="0" borderId="20" xfId="6" applyBorder="1" applyAlignment="1">
      <alignment horizontal="center" vertical="center"/>
    </xf>
    <xf numFmtId="0" fontId="70" fillId="0" borderId="21" xfId="6" applyBorder="1" applyAlignment="1">
      <alignment horizontal="center" vertical="center"/>
    </xf>
    <xf numFmtId="0" fontId="70" fillId="0" borderId="16" xfId="6" applyBorder="1"/>
    <xf numFmtId="0" fontId="41" fillId="0" borderId="14" xfId="6" applyFont="1" applyBorder="1" applyAlignment="1">
      <alignment horizontal="center" vertical="center"/>
    </xf>
    <xf numFmtId="0" fontId="41" fillId="0" borderId="15" xfId="6" applyFont="1" applyBorder="1" applyAlignment="1">
      <alignment horizontal="center" vertical="center"/>
    </xf>
    <xf numFmtId="0" fontId="70" fillId="0" borderId="15" xfId="6" applyBorder="1" applyAlignment="1">
      <alignment horizontal="center" vertical="center"/>
    </xf>
    <xf numFmtId="0" fontId="41" fillId="0" borderId="18" xfId="6" applyFont="1" applyBorder="1" applyAlignment="1">
      <alignment horizontal="center" vertical="center"/>
    </xf>
    <xf numFmtId="0" fontId="25" fillId="0" borderId="3" xfId="0" applyFont="1" applyBorder="1" applyAlignment="1">
      <alignment horizontal="center" vertical="center"/>
    </xf>
    <xf numFmtId="0" fontId="24" fillId="0" borderId="3" xfId="0" applyFont="1" applyBorder="1" applyAlignment="1">
      <alignment horizontal="center" vertical="center"/>
    </xf>
    <xf numFmtId="0" fontId="23" fillId="0" borderId="3" xfId="0" applyFont="1" applyBorder="1" applyAlignment="1">
      <alignment horizontal="center" vertical="center"/>
    </xf>
    <xf numFmtId="0" fontId="22" fillId="0" borderId="3" xfId="0" applyFont="1" applyBorder="1" applyAlignment="1">
      <alignment horizontal="center" vertical="center"/>
    </xf>
    <xf numFmtId="0" fontId="20" fillId="0" borderId="3" xfId="0" applyFont="1" applyBorder="1" applyAlignment="1">
      <alignment horizontal="center" vertical="center"/>
    </xf>
    <xf numFmtId="0" fontId="18" fillId="0" borderId="3" xfId="0" applyFont="1" applyBorder="1" applyAlignment="1">
      <alignment horizontal="center" vertical="center"/>
    </xf>
    <xf numFmtId="0" fontId="17" fillId="0" borderId="3" xfId="0" applyFont="1" applyBorder="1" applyAlignment="1">
      <alignment horizontal="center" vertical="center"/>
    </xf>
    <xf numFmtId="0" fontId="16" fillId="0" borderId="3" xfId="0" applyFont="1" applyBorder="1" applyAlignment="1">
      <alignment horizontal="center" vertical="center"/>
    </xf>
    <xf numFmtId="0" fontId="15" fillId="0" borderId="3" xfId="0" applyFont="1" applyBorder="1" applyAlignment="1">
      <alignment horizontal="center" vertical="center"/>
    </xf>
    <xf numFmtId="0" fontId="13" fillId="0" borderId="3" xfId="0" applyFont="1" applyBorder="1" applyAlignment="1">
      <alignment horizontal="center" vertical="center"/>
    </xf>
    <xf numFmtId="0" fontId="12" fillId="0" borderId="3" xfId="0" applyFont="1" applyBorder="1" applyAlignment="1">
      <alignment horizontal="center" vertical="center"/>
    </xf>
    <xf numFmtId="0" fontId="0" fillId="0" borderId="3" xfId="0" applyBorder="1" applyAlignment="1">
      <alignment horizontal="center"/>
    </xf>
    <xf numFmtId="0" fontId="0" fillId="0" borderId="3" xfId="0" applyBorder="1" applyAlignment="1">
      <alignment horizontal="center" vertical="center"/>
    </xf>
    <xf numFmtId="0" fontId="3" fillId="0" borderId="3" xfId="6" applyFont="1" applyBorder="1" applyAlignment="1">
      <alignment horizontal="center" vertical="center"/>
    </xf>
    <xf numFmtId="14" fontId="3" fillId="0" borderId="3" xfId="6" applyNumberFormat="1" applyFont="1" applyBorder="1" applyAlignment="1">
      <alignment horizontal="center"/>
    </xf>
    <xf numFmtId="0" fontId="0" fillId="0" borderId="3" xfId="0" applyBorder="1" applyAlignment="1">
      <alignment horizontal="center"/>
    </xf>
    <xf numFmtId="0" fontId="0" fillId="0" borderId="0" xfId="6" applyFont="1"/>
    <xf numFmtId="0" fontId="0" fillId="0" borderId="3" xfId="0" applyBorder="1" applyAlignment="1">
      <alignment horizontal="center"/>
    </xf>
    <xf numFmtId="0" fontId="0" fillId="0" borderId="3" xfId="0" applyBorder="1" applyAlignment="1">
      <alignment horizontal="center"/>
    </xf>
    <xf numFmtId="0" fontId="2" fillId="0" borderId="3" xfId="3" applyFont="1" applyBorder="1" applyAlignment="1">
      <alignment horizontal="center"/>
    </xf>
    <xf numFmtId="0" fontId="0" fillId="0" borderId="16" xfId="0" applyBorder="1" applyAlignment="1">
      <alignment horizontal="center"/>
    </xf>
    <xf numFmtId="0" fontId="0" fillId="0" borderId="3" xfId="0" applyBorder="1" applyAlignment="1">
      <alignment horizontal="center"/>
    </xf>
    <xf numFmtId="0" fontId="0" fillId="0" borderId="9" xfId="0" applyBorder="1" applyAlignment="1">
      <alignment horizontal="center"/>
    </xf>
    <xf numFmtId="0" fontId="0" fillId="0" borderId="3" xfId="0" applyBorder="1" applyAlignment="1">
      <alignment horizontal="center" vertical="center"/>
    </xf>
    <xf numFmtId="0" fontId="63" fillId="0" borderId="3" xfId="0" applyFont="1" applyBorder="1" applyAlignment="1">
      <alignment horizontal="center" vertical="center"/>
    </xf>
    <xf numFmtId="0" fontId="0" fillId="0" borderId="6" xfId="0" applyBorder="1" applyAlignment="1">
      <alignment horizontal="center"/>
    </xf>
    <xf numFmtId="0" fontId="44" fillId="0" borderId="3" xfId="0" applyFont="1" applyBorder="1" applyAlignment="1">
      <alignment horizontal="center" vertical="center"/>
    </xf>
    <xf numFmtId="0" fontId="58" fillId="4" borderId="3" xfId="0" applyFont="1" applyFill="1" applyBorder="1" applyAlignment="1">
      <alignment horizontal="center" vertical="center" wrapText="1"/>
    </xf>
    <xf numFmtId="0" fontId="61" fillId="4" borderId="3" xfId="0" applyFont="1" applyFill="1" applyBorder="1" applyAlignment="1">
      <alignment horizontal="center" vertical="center"/>
    </xf>
    <xf numFmtId="0" fontId="61" fillId="4" borderId="9" xfId="0" applyFont="1" applyFill="1" applyBorder="1" applyAlignment="1">
      <alignment horizontal="center" vertical="center"/>
    </xf>
    <xf numFmtId="0" fontId="61" fillId="4" borderId="13" xfId="0" applyFont="1" applyFill="1" applyBorder="1" applyAlignment="1">
      <alignment horizontal="center" vertical="center"/>
    </xf>
    <xf numFmtId="1" fontId="68" fillId="4" borderId="29" xfId="0" applyNumberFormat="1" applyFont="1" applyFill="1" applyBorder="1" applyAlignment="1">
      <alignment horizontal="center" vertical="center" shrinkToFit="1"/>
    </xf>
    <xf numFmtId="1" fontId="58" fillId="4" borderId="29" xfId="0" applyNumberFormat="1" applyFont="1" applyFill="1" applyBorder="1" applyAlignment="1">
      <alignment horizontal="center" vertical="center" shrinkToFit="1"/>
    </xf>
    <xf numFmtId="0" fontId="43" fillId="4" borderId="13" xfId="0" applyFont="1" applyFill="1" applyBorder="1" applyAlignment="1">
      <alignment horizontal="center" vertical="center"/>
    </xf>
    <xf numFmtId="0" fontId="0" fillId="0" borderId="22" xfId="0" applyBorder="1" applyAlignment="1">
      <alignment horizontal="center"/>
    </xf>
    <xf numFmtId="0" fontId="0" fillId="0" borderId="16" xfId="0" applyBorder="1" applyAlignment="1">
      <alignment horizontal="center"/>
    </xf>
    <xf numFmtId="0" fontId="0" fillId="0" borderId="3" xfId="0" applyBorder="1" applyAlignment="1">
      <alignment horizontal="center"/>
    </xf>
    <xf numFmtId="0" fontId="0" fillId="0" borderId="3" xfId="0" applyBorder="1" applyAlignment="1">
      <alignment horizontal="center" vertical="center"/>
    </xf>
    <xf numFmtId="14" fontId="0" fillId="0" borderId="11" xfId="0" applyNumberFormat="1" applyBorder="1" applyAlignment="1">
      <alignment horizontal="center" vertical="center"/>
    </xf>
    <xf numFmtId="0" fontId="0" fillId="0" borderId="3" xfId="0" applyBorder="1" applyAlignment="1">
      <alignment horizontal="center"/>
    </xf>
    <xf numFmtId="0" fontId="1" fillId="4" borderId="3" xfId="0" applyFont="1" applyFill="1" applyBorder="1" applyAlignment="1">
      <alignment horizontal="center" vertical="center"/>
    </xf>
    <xf numFmtId="0" fontId="0" fillId="3" borderId="0" xfId="0" applyFill="1"/>
    <xf numFmtId="0" fontId="0" fillId="0" borderId="22" xfId="0" applyBorder="1" applyAlignment="1">
      <alignment horizontal="center"/>
    </xf>
    <xf numFmtId="0" fontId="0" fillId="0" borderId="16" xfId="0" applyBorder="1" applyAlignment="1">
      <alignment horizontal="center"/>
    </xf>
    <xf numFmtId="0" fontId="0" fillId="0" borderId="11" xfId="0" applyBorder="1" applyAlignment="1">
      <alignment horizontal="center"/>
    </xf>
    <xf numFmtId="0" fontId="60" fillId="23" borderId="27" xfId="0" applyFont="1" applyFill="1" applyBorder="1" applyAlignment="1">
      <alignment horizontal="center" wrapText="1"/>
    </xf>
    <xf numFmtId="0" fontId="59" fillId="14" borderId="27" xfId="0" applyFont="1" applyFill="1" applyBorder="1" applyAlignment="1">
      <alignment wrapText="1"/>
    </xf>
    <xf numFmtId="0" fontId="60" fillId="24" borderId="28" xfId="0" applyFont="1" applyFill="1" applyBorder="1" applyAlignment="1">
      <alignment horizontal="center" wrapText="1"/>
    </xf>
    <xf numFmtId="0" fontId="59" fillId="25" borderId="27" xfId="0" applyFont="1" applyFill="1" applyBorder="1" applyAlignment="1">
      <alignment wrapText="1"/>
    </xf>
    <xf numFmtId="0" fontId="0" fillId="0" borderId="3" xfId="0" applyBorder="1" applyAlignment="1">
      <alignment horizontal="center"/>
    </xf>
    <xf numFmtId="0" fontId="0" fillId="0" borderId="9" xfId="0" applyBorder="1" applyAlignment="1">
      <alignment horizontal="center"/>
    </xf>
    <xf numFmtId="0" fontId="0" fillId="0" borderId="3" xfId="0" applyBorder="1" applyAlignment="1">
      <alignment horizontal="center" vertical="center"/>
    </xf>
    <xf numFmtId="0" fontId="63" fillId="0" borderId="3" xfId="0" applyFont="1" applyBorder="1" applyAlignment="1">
      <alignment horizontal="center" vertical="center"/>
    </xf>
    <xf numFmtId="0" fontId="44" fillId="15" borderId="3" xfId="0" applyFont="1" applyFill="1" applyBorder="1" applyAlignment="1">
      <alignment horizontal="center" vertical="center"/>
    </xf>
    <xf numFmtId="0" fontId="44" fillId="15" borderId="9" xfId="0" applyFont="1" applyFill="1" applyBorder="1" applyAlignment="1">
      <alignment horizontal="center" vertical="center"/>
    </xf>
    <xf numFmtId="0" fontId="44" fillId="15" borderId="13" xfId="0" applyFont="1" applyFill="1" applyBorder="1" applyAlignment="1">
      <alignment horizontal="center" vertical="center"/>
    </xf>
    <xf numFmtId="0" fontId="0" fillId="3" borderId="3" xfId="0" applyFill="1" applyBorder="1" applyAlignment="1">
      <alignment horizontal="center" vertical="center" wrapText="1"/>
    </xf>
    <xf numFmtId="0" fontId="0" fillId="0" borderId="3" xfId="0" applyBorder="1" applyAlignment="1">
      <alignment horizontal="right"/>
    </xf>
    <xf numFmtId="0" fontId="0" fillId="0" borderId="4" xfId="0"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37" fillId="0" borderId="0" xfId="0" applyFont="1" applyAlignment="1">
      <alignment horizontal="center" vertical="center"/>
    </xf>
    <xf numFmtId="0" fontId="60" fillId="30" borderId="28" xfId="0" applyFont="1" applyFill="1" applyBorder="1" applyAlignment="1">
      <alignment horizontal="center" wrapText="1"/>
    </xf>
    <xf numFmtId="0" fontId="59" fillId="15" borderId="27" xfId="0" applyFont="1" applyFill="1" applyBorder="1" applyAlignment="1">
      <alignment wrapText="1"/>
    </xf>
    <xf numFmtId="0" fontId="58" fillId="13" borderId="24" xfId="0" applyFont="1" applyFill="1" applyBorder="1" applyAlignment="1">
      <alignment horizontal="center" vertical="center" wrapText="1"/>
    </xf>
    <xf numFmtId="0" fontId="59" fillId="15" borderId="26" xfId="0" applyFont="1" applyFill="1" applyBorder="1" applyAlignment="1">
      <alignment wrapText="1"/>
    </xf>
    <xf numFmtId="0" fontId="60" fillId="21" borderId="3" xfId="0" applyFont="1" applyFill="1" applyBorder="1" applyAlignment="1">
      <alignment horizontal="center" wrapText="1"/>
    </xf>
    <xf numFmtId="0" fontId="59" fillId="22" borderId="3" xfId="0" applyFont="1" applyFill="1" applyBorder="1" applyAlignment="1">
      <alignment wrapText="1"/>
    </xf>
    <xf numFmtId="0" fontId="58" fillId="12" borderId="24" xfId="0" applyFont="1" applyFill="1" applyBorder="1" applyAlignment="1">
      <alignment horizontal="center" vertical="center" wrapText="1"/>
    </xf>
    <xf numFmtId="0" fontId="59" fillId="14" borderId="26" xfId="0" applyFont="1" applyFill="1" applyBorder="1" applyAlignment="1">
      <alignment wrapText="1"/>
    </xf>
    <xf numFmtId="0" fontId="58" fillId="12" borderId="3" xfId="0" applyFont="1" applyFill="1" applyBorder="1" applyAlignment="1">
      <alignment horizontal="center" vertical="center" wrapText="1"/>
    </xf>
    <xf numFmtId="0" fontId="59" fillId="14" borderId="3" xfId="0" applyFont="1" applyFill="1" applyBorder="1" applyAlignment="1">
      <alignment vertical="center" wrapText="1"/>
    </xf>
    <xf numFmtId="0" fontId="58" fillId="50" borderId="24" xfId="0" applyFont="1" applyFill="1" applyBorder="1" applyAlignment="1">
      <alignment horizontal="center" vertical="center" wrapText="1"/>
    </xf>
    <xf numFmtId="0" fontId="59" fillId="4" borderId="26" xfId="0" applyFont="1" applyFill="1" applyBorder="1" applyAlignment="1">
      <alignment wrapText="1"/>
    </xf>
    <xf numFmtId="0" fontId="58" fillId="50" borderId="3" xfId="0" applyFont="1" applyFill="1" applyBorder="1" applyAlignment="1">
      <alignment horizontal="center" vertical="center" wrapText="1"/>
    </xf>
    <xf numFmtId="0" fontId="59" fillId="4" borderId="3" xfId="0" applyFont="1" applyFill="1" applyBorder="1" applyAlignment="1">
      <alignment vertical="center" wrapText="1"/>
    </xf>
    <xf numFmtId="0" fontId="58" fillId="13" borderId="3" xfId="0" applyFont="1" applyFill="1" applyBorder="1" applyAlignment="1">
      <alignment horizontal="center" vertical="center" wrapText="1"/>
    </xf>
    <xf numFmtId="0" fontId="59" fillId="15" borderId="3" xfId="0" applyFont="1" applyFill="1" applyBorder="1" applyAlignment="1">
      <alignment vertical="center" wrapText="1"/>
    </xf>
    <xf numFmtId="0" fontId="58" fillId="38" borderId="24" xfId="0" applyFont="1" applyFill="1" applyBorder="1" applyAlignment="1">
      <alignment horizontal="center" vertical="center" wrapText="1"/>
    </xf>
    <xf numFmtId="0" fontId="59" fillId="40" borderId="26" xfId="0" applyFont="1" applyFill="1" applyBorder="1" applyAlignment="1">
      <alignment wrapText="1"/>
    </xf>
    <xf numFmtId="0" fontId="44" fillId="0" borderId="3" xfId="0" applyFont="1" applyBorder="1" applyAlignment="1">
      <alignment horizontal="center" vertical="center"/>
    </xf>
    <xf numFmtId="0" fontId="59" fillId="15" borderId="9" xfId="0" applyFont="1" applyFill="1" applyBorder="1" applyAlignment="1">
      <alignment horizontal="center" vertical="center" wrapText="1"/>
    </xf>
    <xf numFmtId="0" fontId="59" fillId="15" borderId="13" xfId="0" applyFont="1" applyFill="1" applyBorder="1" applyAlignment="1">
      <alignment horizontal="center" vertical="center" wrapText="1"/>
    </xf>
    <xf numFmtId="0" fontId="44" fillId="28" borderId="23" xfId="0" applyFont="1" applyFill="1" applyBorder="1" applyAlignment="1">
      <alignment vertical="center"/>
    </xf>
    <xf numFmtId="0" fontId="44" fillId="28" borderId="1" xfId="0" applyFont="1" applyFill="1" applyBorder="1" applyAlignment="1">
      <alignment vertical="center"/>
    </xf>
    <xf numFmtId="0" fontId="60" fillId="34" borderId="28" xfId="0" applyFont="1" applyFill="1" applyBorder="1" applyAlignment="1">
      <alignment horizontal="center" wrapText="1"/>
    </xf>
    <xf numFmtId="0" fontId="60" fillId="36" borderId="28" xfId="0" applyFont="1" applyFill="1" applyBorder="1" applyAlignment="1">
      <alignment horizontal="center" wrapText="1"/>
    </xf>
    <xf numFmtId="0" fontId="59" fillId="37" borderId="27" xfId="0" applyFont="1" applyFill="1" applyBorder="1" applyAlignment="1">
      <alignment wrapText="1"/>
    </xf>
    <xf numFmtId="0" fontId="60" fillId="31" borderId="28" xfId="0" applyFont="1" applyFill="1" applyBorder="1" applyAlignment="1">
      <alignment horizontal="center" wrapText="1"/>
    </xf>
    <xf numFmtId="0" fontId="60" fillId="32" borderId="28" xfId="0" applyFont="1" applyFill="1" applyBorder="1" applyAlignment="1">
      <alignment horizontal="center" wrapText="1"/>
    </xf>
    <xf numFmtId="0" fontId="59" fillId="33" borderId="27" xfId="0" applyFont="1" applyFill="1" applyBorder="1" applyAlignment="1">
      <alignment wrapText="1"/>
    </xf>
    <xf numFmtId="0" fontId="60" fillId="29" borderId="28" xfId="0" applyFont="1" applyFill="1" applyBorder="1" applyAlignment="1">
      <alignment horizontal="center" wrapText="1"/>
    </xf>
    <xf numFmtId="0" fontId="59" fillId="22" borderId="27" xfId="0" applyFont="1" applyFill="1" applyBorder="1" applyAlignment="1">
      <alignment wrapText="1"/>
    </xf>
    <xf numFmtId="0" fontId="58" fillId="0" borderId="0" xfId="0" applyFont="1" applyAlignment="1">
      <alignment horizontal="center" vertical="center" wrapText="1"/>
    </xf>
    <xf numFmtId="0" fontId="39" fillId="0" borderId="3" xfId="6" applyFont="1" applyBorder="1" applyAlignment="1">
      <alignment horizontal="center" vertical="center" wrapText="1"/>
    </xf>
    <xf numFmtId="0" fontId="36" fillId="0" borderId="3" xfId="6" applyFont="1" applyBorder="1" applyAlignment="1">
      <alignment horizontal="left" vertical="center" wrapText="1"/>
    </xf>
    <xf numFmtId="0" fontId="36" fillId="0" borderId="3" xfId="6" applyFont="1" applyBorder="1" applyAlignment="1">
      <alignment horizontal="left" vertical="center" indent="3"/>
    </xf>
    <xf numFmtId="0" fontId="36" fillId="0" borderId="9" xfId="6" applyFont="1" applyBorder="1" applyAlignment="1">
      <alignment horizontal="left" vertical="center" indent="3"/>
    </xf>
    <xf numFmtId="0" fontId="39" fillId="0" borderId="3" xfId="6" applyFont="1" applyBorder="1" applyAlignment="1">
      <alignment horizontal="center" vertical="center"/>
    </xf>
    <xf numFmtId="0" fontId="39" fillId="2" borderId="3" xfId="6" applyFont="1" applyFill="1" applyBorder="1" applyAlignment="1">
      <alignment horizontal="center" vertical="center" wrapText="1"/>
    </xf>
    <xf numFmtId="0" fontId="36" fillId="0" borderId="3" xfId="6" applyFont="1" applyBorder="1" applyAlignment="1">
      <alignment horizontal="left" vertical="center"/>
    </xf>
    <xf numFmtId="0" fontId="36" fillId="0" borderId="3" xfId="6" applyFont="1" applyBorder="1" applyAlignment="1">
      <alignment horizontal="center" vertical="center"/>
    </xf>
    <xf numFmtId="0" fontId="37" fillId="0" borderId="3" xfId="6" applyFont="1" applyBorder="1" applyAlignment="1">
      <alignment horizontal="center" vertical="center"/>
    </xf>
    <xf numFmtId="0" fontId="71" fillId="0" borderId="23" xfId="3" applyFont="1" applyBorder="1" applyAlignment="1">
      <alignment horizontal="center" vertical="center"/>
    </xf>
    <xf numFmtId="0" fontId="71" fillId="0" borderId="7" xfId="3" applyFont="1" applyBorder="1" applyAlignment="1">
      <alignment horizontal="center" vertical="center"/>
    </xf>
    <xf numFmtId="0" fontId="71" fillId="0" borderId="8" xfId="3" applyFont="1" applyBorder="1" applyAlignment="1">
      <alignment horizontal="center" vertical="center"/>
    </xf>
    <xf numFmtId="1" fontId="77" fillId="0" borderId="0" xfId="5" applyNumberFormat="1" applyFont="1" applyAlignment="1">
      <alignment horizontal="center" vertical="center" wrapText="1"/>
    </xf>
    <xf numFmtId="0" fontId="6" fillId="0" borderId="11" xfId="3" applyBorder="1" applyAlignment="1">
      <alignment horizontal="center"/>
    </xf>
    <xf numFmtId="0" fontId="6" fillId="0" borderId="16" xfId="3" applyBorder="1" applyAlignment="1">
      <alignment horizontal="center"/>
    </xf>
    <xf numFmtId="0" fontId="38" fillId="0" borderId="3" xfId="7" applyFont="1" applyBorder="1" applyAlignment="1">
      <alignment horizontal="center"/>
    </xf>
    <xf numFmtId="0" fontId="38" fillId="0" borderId="3" xfId="7" applyFont="1" applyBorder="1" applyAlignment="1">
      <alignment horizontal="center" vertical="center" wrapText="1"/>
    </xf>
    <xf numFmtId="0" fontId="36" fillId="0" borderId="11" xfId="6" applyFont="1" applyBorder="1" applyAlignment="1">
      <alignment horizontal="center" vertical="center"/>
    </xf>
    <xf numFmtId="0" fontId="36" fillId="0" borderId="22" xfId="6" applyFont="1" applyBorder="1" applyAlignment="1">
      <alignment horizontal="center" vertical="center"/>
    </xf>
    <xf numFmtId="0" fontId="36" fillId="0" borderId="16" xfId="6" applyFont="1" applyBorder="1" applyAlignment="1">
      <alignment horizontal="center" vertical="center"/>
    </xf>
    <xf numFmtId="0" fontId="38" fillId="0" borderId="3" xfId="6" applyFont="1" applyBorder="1" applyAlignment="1">
      <alignment horizontal="center" vertical="center"/>
    </xf>
    <xf numFmtId="0" fontId="39" fillId="2" borderId="11" xfId="6" applyFont="1" applyFill="1" applyBorder="1" applyAlignment="1">
      <alignment horizontal="center" vertical="center" wrapText="1"/>
    </xf>
    <xf numFmtId="0" fontId="39" fillId="2" borderId="22" xfId="6" applyFont="1" applyFill="1" applyBorder="1" applyAlignment="1">
      <alignment horizontal="center" vertical="center" wrapText="1"/>
    </xf>
    <xf numFmtId="0" fontId="39" fillId="2" borderId="16" xfId="6" applyFont="1" applyFill="1" applyBorder="1" applyAlignment="1">
      <alignment horizontal="center" vertical="center" wrapText="1"/>
    </xf>
    <xf numFmtId="165" fontId="58" fillId="48" borderId="3" xfId="4" applyNumberFormat="1" applyFont="1" applyFill="1" applyBorder="1" applyAlignment="1">
      <alignment horizontal="center" vertical="center"/>
    </xf>
    <xf numFmtId="0" fontId="64" fillId="41" borderId="11" xfId="4" applyFont="1" applyFill="1" applyBorder="1" applyAlignment="1">
      <alignment horizontal="center" vertical="center"/>
    </xf>
    <xf numFmtId="0" fontId="64" fillId="41" borderId="16" xfId="4" applyFont="1" applyFill="1" applyBorder="1" applyAlignment="1">
      <alignment horizontal="center" vertical="center"/>
    </xf>
    <xf numFmtId="0" fontId="71" fillId="0" borderId="3" xfId="3" applyFont="1" applyBorder="1" applyAlignment="1">
      <alignment horizontal="center" vertical="center"/>
    </xf>
    <xf numFmtId="0" fontId="73" fillId="47" borderId="1" xfId="4" applyFont="1" applyFill="1" applyBorder="1" applyAlignment="1">
      <alignment horizontal="center" vertical="center"/>
    </xf>
    <xf numFmtId="0" fontId="73" fillId="47" borderId="4" xfId="4" applyFont="1" applyFill="1" applyBorder="1" applyAlignment="1">
      <alignment horizontal="center" vertical="center"/>
    </xf>
    <xf numFmtId="0" fontId="73" fillId="47" borderId="0" xfId="4" applyFont="1" applyFill="1" applyBorder="1" applyAlignment="1">
      <alignment horizontal="center" vertical="center" wrapText="1"/>
    </xf>
    <xf numFmtId="0" fontId="73" fillId="47" borderId="5" xfId="4" applyFont="1" applyFill="1" applyBorder="1" applyAlignment="1">
      <alignment horizontal="center" vertical="center" wrapText="1"/>
    </xf>
    <xf numFmtId="0" fontId="73" fillId="47" borderId="0" xfId="4" applyFont="1" applyFill="1" applyBorder="1" applyAlignment="1">
      <alignment horizontal="center" vertical="center"/>
    </xf>
    <xf numFmtId="0" fontId="73" fillId="47" borderId="5" xfId="4" applyFont="1" applyFill="1" applyBorder="1" applyAlignment="1">
      <alignment horizontal="center" vertical="center"/>
    </xf>
    <xf numFmtId="0" fontId="37" fillId="0" borderId="41" xfId="3" applyFont="1" applyBorder="1" applyAlignment="1">
      <alignment horizontal="center" vertical="center"/>
    </xf>
    <xf numFmtId="0" fontId="37" fillId="0" borderId="42" xfId="3" applyFont="1" applyBorder="1" applyAlignment="1">
      <alignment horizontal="center" vertical="center"/>
    </xf>
    <xf numFmtId="0" fontId="37" fillId="0" borderId="43" xfId="3" applyFont="1" applyBorder="1" applyAlignment="1">
      <alignment horizontal="center" vertical="center"/>
    </xf>
    <xf numFmtId="0" fontId="37" fillId="0" borderId="44" xfId="3" applyFont="1" applyBorder="1" applyAlignment="1">
      <alignment horizontal="center" vertical="center"/>
    </xf>
    <xf numFmtId="0" fontId="37" fillId="0" borderId="45" xfId="3" applyFont="1" applyBorder="1" applyAlignment="1">
      <alignment horizontal="center" vertical="center"/>
    </xf>
    <xf numFmtId="0" fontId="37" fillId="0" borderId="46" xfId="3" applyFont="1" applyBorder="1" applyAlignment="1">
      <alignment horizontal="center" vertical="center"/>
    </xf>
    <xf numFmtId="0" fontId="37" fillId="0" borderId="13" xfId="3" applyFont="1" applyBorder="1" applyAlignment="1">
      <alignment horizontal="center" vertical="center"/>
    </xf>
    <xf numFmtId="0" fontId="73" fillId="48" borderId="3" xfId="4" applyFont="1" applyFill="1" applyBorder="1" applyAlignment="1">
      <alignment horizontal="center" vertical="center" wrapText="1"/>
    </xf>
    <xf numFmtId="0" fontId="39" fillId="0" borderId="3" xfId="2" applyFont="1" applyBorder="1" applyAlignment="1">
      <alignment horizontal="center" vertical="center" wrapText="1"/>
    </xf>
    <xf numFmtId="0" fontId="36" fillId="0" borderId="3" xfId="2" applyFont="1" applyBorder="1" applyAlignment="1">
      <alignment horizontal="center" vertical="center"/>
    </xf>
    <xf numFmtId="0" fontId="37" fillId="0" borderId="3" xfId="2" applyFont="1" applyBorder="1" applyAlignment="1">
      <alignment horizontal="center" vertical="center"/>
    </xf>
    <xf numFmtId="0" fontId="36" fillId="0" borderId="11" xfId="2" applyFont="1" applyBorder="1" applyAlignment="1">
      <alignment horizontal="center" vertical="center"/>
    </xf>
    <xf numFmtId="0" fontId="36" fillId="0" borderId="22" xfId="2" applyFont="1" applyBorder="1" applyAlignment="1">
      <alignment horizontal="center" vertical="center"/>
    </xf>
    <xf numFmtId="0" fontId="36" fillId="0" borderId="16" xfId="2" applyFont="1" applyBorder="1" applyAlignment="1">
      <alignment horizontal="center" vertical="center"/>
    </xf>
    <xf numFmtId="0" fontId="38" fillId="0" borderId="3" xfId="2" applyFont="1" applyBorder="1" applyAlignment="1">
      <alignment horizontal="center" vertical="center"/>
    </xf>
    <xf numFmtId="0" fontId="39" fillId="2" borderId="11" xfId="2" applyFont="1" applyFill="1" applyBorder="1" applyAlignment="1">
      <alignment horizontal="center" vertical="center" wrapText="1"/>
    </xf>
    <xf numFmtId="0" fontId="39" fillId="2" borderId="22" xfId="2" applyFont="1" applyFill="1" applyBorder="1" applyAlignment="1">
      <alignment horizontal="center" vertical="center" wrapText="1"/>
    </xf>
    <xf numFmtId="0" fontId="39" fillId="2" borderId="16" xfId="2" applyFont="1" applyFill="1" applyBorder="1" applyAlignment="1">
      <alignment horizontal="center" vertical="center" wrapText="1"/>
    </xf>
    <xf numFmtId="0" fontId="39" fillId="0" borderId="3" xfId="3" applyFont="1" applyBorder="1" applyAlignment="1">
      <alignment horizontal="center" vertical="center" wrapText="1"/>
    </xf>
    <xf numFmtId="0" fontId="38" fillId="0" borderId="3" xfId="3" applyFont="1" applyBorder="1" applyAlignment="1">
      <alignment horizontal="center" vertical="center"/>
    </xf>
    <xf numFmtId="0" fontId="39" fillId="2" borderId="11" xfId="3" applyFont="1" applyFill="1" applyBorder="1" applyAlignment="1">
      <alignment horizontal="center" vertical="center" wrapText="1"/>
    </xf>
    <xf numFmtId="0" fontId="39" fillId="2" borderId="22" xfId="3" applyFont="1" applyFill="1" applyBorder="1" applyAlignment="1">
      <alignment horizontal="center" vertical="center" wrapText="1"/>
    </xf>
    <xf numFmtId="0" fontId="39" fillId="2" borderId="16" xfId="3" applyFont="1" applyFill="1" applyBorder="1" applyAlignment="1">
      <alignment horizontal="center" vertical="center" wrapText="1"/>
    </xf>
    <xf numFmtId="0" fontId="36" fillId="0" borderId="3" xfId="3" applyFont="1" applyBorder="1" applyAlignment="1">
      <alignment horizontal="center" vertical="center"/>
    </xf>
    <xf numFmtId="0" fontId="37" fillId="0" borderId="3" xfId="3" applyFont="1" applyBorder="1" applyAlignment="1">
      <alignment horizontal="center" vertical="center"/>
    </xf>
    <xf numFmtId="0" fontId="71" fillId="3" borderId="0" xfId="3" applyFont="1" applyFill="1" applyBorder="1" applyAlignment="1">
      <alignment horizontal="center" vertical="center"/>
    </xf>
    <xf numFmtId="1" fontId="77" fillId="3" borderId="0" xfId="5" applyNumberFormat="1" applyFont="1" applyFill="1" applyBorder="1" applyAlignment="1">
      <alignment horizontal="center" vertical="center" wrapText="1"/>
    </xf>
    <xf numFmtId="0" fontId="73" fillId="47" borderId="23" xfId="4" applyFont="1" applyFill="1" applyBorder="1" applyAlignment="1">
      <alignment horizontal="center" vertical="center"/>
    </xf>
    <xf numFmtId="0" fontId="73" fillId="47" borderId="7" xfId="4" applyFont="1" applyFill="1" applyBorder="1" applyAlignment="1">
      <alignment horizontal="center" vertical="center" wrapText="1"/>
    </xf>
    <xf numFmtId="0" fontId="73" fillId="47" borderId="7" xfId="4" applyFont="1" applyFill="1" applyBorder="1" applyAlignment="1">
      <alignment horizontal="center" vertical="center"/>
    </xf>
    <xf numFmtId="0" fontId="37" fillId="0" borderId="30" xfId="3" applyFont="1" applyBorder="1" applyAlignment="1">
      <alignment horizontal="center" vertical="center"/>
    </xf>
    <xf numFmtId="0" fontId="37" fillId="0" borderId="31" xfId="3" applyFont="1" applyBorder="1" applyAlignment="1">
      <alignment horizontal="center" vertical="center"/>
    </xf>
    <xf numFmtId="0" fontId="37" fillId="0" borderId="32" xfId="3" applyFont="1" applyBorder="1" applyAlignment="1">
      <alignment horizontal="center" vertical="center"/>
    </xf>
    <xf numFmtId="0" fontId="37" fillId="0" borderId="33" xfId="3" applyFont="1" applyBorder="1" applyAlignment="1">
      <alignment horizontal="center" vertical="center"/>
    </xf>
    <xf numFmtId="0" fontId="37" fillId="0" borderId="34" xfId="3" applyFont="1" applyBorder="1" applyAlignment="1">
      <alignment horizontal="center" vertical="center"/>
    </xf>
    <xf numFmtId="0" fontId="37" fillId="0" borderId="35" xfId="3" applyFont="1" applyBorder="1" applyAlignment="1">
      <alignment horizontal="center" vertical="center"/>
    </xf>
    <xf numFmtId="0" fontId="39" fillId="0" borderId="3" xfId="0" applyFont="1" applyBorder="1" applyAlignment="1">
      <alignment horizontal="center" wrapText="1"/>
    </xf>
    <xf numFmtId="0" fontId="39" fillId="0" borderId="3" xfId="0" applyFont="1" applyBorder="1" applyAlignment="1">
      <alignment horizontal="center"/>
    </xf>
    <xf numFmtId="0" fontId="39" fillId="2" borderId="3" xfId="0" applyFont="1" applyFill="1" applyBorder="1" applyAlignment="1">
      <alignment horizontal="center" wrapText="1"/>
    </xf>
    <xf numFmtId="0" fontId="36" fillId="0" borderId="3" xfId="0" applyFont="1" applyBorder="1" applyAlignment="1">
      <alignment horizontal="left" vertical="center"/>
    </xf>
    <xf numFmtId="0" fontId="36" fillId="0" borderId="3" xfId="0" applyFont="1" applyBorder="1" applyAlignment="1">
      <alignment horizontal="center" vertical="center"/>
    </xf>
    <xf numFmtId="0" fontId="36" fillId="0" borderId="3" xfId="0" applyFont="1" applyBorder="1" applyAlignment="1">
      <alignment horizontal="left" vertical="center" wrapText="1"/>
    </xf>
    <xf numFmtId="0" fontId="36" fillId="0" borderId="3" xfId="0" applyFont="1" applyBorder="1" applyAlignment="1">
      <alignment horizontal="left" vertical="center" indent="3"/>
    </xf>
    <xf numFmtId="0" fontId="36" fillId="0" borderId="9" xfId="0" applyFont="1" applyBorder="1" applyAlignment="1">
      <alignment horizontal="left" vertical="center" indent="3"/>
    </xf>
    <xf numFmtId="0" fontId="39" fillId="2" borderId="13" xfId="0" applyFont="1" applyFill="1" applyBorder="1" applyAlignment="1">
      <alignment horizontal="center" vertical="center" wrapText="1"/>
    </xf>
    <xf numFmtId="0" fontId="39" fillId="0" borderId="3" xfId="0" applyFont="1" applyBorder="1" applyAlignment="1">
      <alignment horizontal="center" vertical="center"/>
    </xf>
    <xf numFmtId="0" fontId="39" fillId="0" borderId="3" xfId="0" applyFont="1" applyBorder="1" applyAlignment="1">
      <alignment horizontal="center" vertical="center" wrapText="1"/>
    </xf>
    <xf numFmtId="0" fontId="37" fillId="0" borderId="3" xfId="0" applyFont="1" applyBorder="1" applyAlignment="1">
      <alignment horizontal="center" vertical="center"/>
    </xf>
    <xf numFmtId="0" fontId="39" fillId="2" borderId="4" xfId="0" applyFont="1" applyFill="1" applyBorder="1" applyAlignment="1">
      <alignment horizontal="center" vertical="center" wrapText="1"/>
    </xf>
    <xf numFmtId="0" fontId="39" fillId="2" borderId="5" xfId="0" applyFont="1" applyFill="1" applyBorder="1" applyAlignment="1">
      <alignment horizontal="center" vertical="center" wrapText="1"/>
    </xf>
    <xf numFmtId="0" fontId="39" fillId="2" borderId="6" xfId="0" applyFont="1" applyFill="1" applyBorder="1" applyAlignment="1">
      <alignment horizontal="center" vertical="center" wrapText="1"/>
    </xf>
    <xf numFmtId="0" fontId="39" fillId="10" borderId="23" xfId="0" applyFont="1" applyFill="1" applyBorder="1" applyAlignment="1">
      <alignment horizontal="center" vertical="center" wrapText="1"/>
    </xf>
    <xf numFmtId="0" fontId="39" fillId="10" borderId="7" xfId="0" applyFont="1" applyFill="1" applyBorder="1" applyAlignment="1">
      <alignment horizontal="center" vertical="center" wrapText="1"/>
    </xf>
    <xf numFmtId="0" fontId="39" fillId="10" borderId="8" xfId="0" applyFont="1" applyFill="1" applyBorder="1" applyAlignment="1">
      <alignment horizontal="center" vertical="center" wrapText="1"/>
    </xf>
    <xf numFmtId="0" fontId="39" fillId="10" borderId="4" xfId="0" applyFont="1" applyFill="1" applyBorder="1" applyAlignment="1">
      <alignment horizontal="center" vertical="center" wrapText="1"/>
    </xf>
    <xf numFmtId="0" fontId="39" fillId="10" borderId="5" xfId="0" applyFont="1" applyFill="1" applyBorder="1" applyAlignment="1">
      <alignment horizontal="center" vertical="center" wrapText="1"/>
    </xf>
    <xf numFmtId="0" fontId="39" fillId="10" borderId="6" xfId="0" applyFont="1" applyFill="1" applyBorder="1" applyAlignment="1">
      <alignment horizontal="center" vertical="center" wrapText="1"/>
    </xf>
    <xf numFmtId="0" fontId="39" fillId="11" borderId="23" xfId="0" applyFont="1" applyFill="1" applyBorder="1" applyAlignment="1">
      <alignment horizontal="center" vertical="center" wrapText="1"/>
    </xf>
    <xf numFmtId="0" fontId="39" fillId="11" borderId="7" xfId="0" applyFont="1" applyFill="1" applyBorder="1" applyAlignment="1">
      <alignment horizontal="center" vertical="center" wrapText="1"/>
    </xf>
    <xf numFmtId="0" fontId="39" fillId="11" borderId="8" xfId="0" applyFont="1" applyFill="1" applyBorder="1" applyAlignment="1">
      <alignment horizontal="center" vertical="center" wrapText="1"/>
    </xf>
    <xf numFmtId="0" fontId="39" fillId="11" borderId="4" xfId="0" applyFont="1" applyFill="1" applyBorder="1" applyAlignment="1">
      <alignment horizontal="center" vertical="center" wrapText="1"/>
    </xf>
    <xf numFmtId="0" fontId="39" fillId="11" borderId="5" xfId="0" applyFont="1" applyFill="1" applyBorder="1" applyAlignment="1">
      <alignment horizontal="center" vertical="center" wrapText="1"/>
    </xf>
    <xf numFmtId="0" fontId="39" fillId="11" borderId="6" xfId="0" applyFont="1" applyFill="1" applyBorder="1" applyAlignment="1">
      <alignment horizontal="center" vertical="center" wrapText="1"/>
    </xf>
    <xf numFmtId="0" fontId="39" fillId="8" borderId="23" xfId="0" applyFont="1" applyFill="1" applyBorder="1" applyAlignment="1">
      <alignment horizontal="center" vertical="center" wrapText="1"/>
    </xf>
    <xf numFmtId="0" fontId="39" fillId="8" borderId="7" xfId="0" applyFont="1" applyFill="1" applyBorder="1" applyAlignment="1">
      <alignment horizontal="center" vertical="center" wrapText="1"/>
    </xf>
    <xf numFmtId="0" fontId="39" fillId="8" borderId="8" xfId="0" applyFont="1" applyFill="1" applyBorder="1" applyAlignment="1">
      <alignment horizontal="center" vertical="center" wrapText="1"/>
    </xf>
    <xf numFmtId="0" fontId="39" fillId="8" borderId="4" xfId="0" applyFont="1" applyFill="1" applyBorder="1" applyAlignment="1">
      <alignment horizontal="center" vertical="center" wrapText="1"/>
    </xf>
    <xf numFmtId="0" fontId="39" fillId="8" borderId="5" xfId="0" applyFont="1" applyFill="1" applyBorder="1" applyAlignment="1">
      <alignment horizontal="center" vertical="center" wrapText="1"/>
    </xf>
    <xf numFmtId="0" fontId="39" fillId="8" borderId="6" xfId="0" applyFont="1" applyFill="1" applyBorder="1" applyAlignment="1">
      <alignment horizontal="center" vertical="center" wrapText="1"/>
    </xf>
    <xf numFmtId="0" fontId="39" fillId="9" borderId="23" xfId="0" applyFont="1" applyFill="1" applyBorder="1" applyAlignment="1">
      <alignment horizontal="center" vertical="center" wrapText="1"/>
    </xf>
    <xf numFmtId="0" fontId="39" fillId="9" borderId="7" xfId="0" applyFont="1" applyFill="1" applyBorder="1" applyAlignment="1">
      <alignment horizontal="center" vertical="center" wrapText="1"/>
    </xf>
    <xf numFmtId="0" fontId="39" fillId="9" borderId="8"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9" fillId="9" borderId="5" xfId="0" applyFont="1" applyFill="1" applyBorder="1" applyAlignment="1">
      <alignment horizontal="center" vertical="center" wrapText="1"/>
    </xf>
    <xf numFmtId="0" fontId="39" fillId="9" borderId="6" xfId="0" applyFont="1" applyFill="1" applyBorder="1" applyAlignment="1">
      <alignment horizontal="center" vertical="center" wrapText="1"/>
    </xf>
    <xf numFmtId="0" fontId="38" fillId="0" borderId="11" xfId="0" applyFont="1" applyBorder="1" applyAlignment="1">
      <alignment horizontal="center"/>
    </xf>
    <xf numFmtId="0" fontId="38" fillId="0" borderId="22" xfId="0" applyFont="1" applyBorder="1" applyAlignment="1">
      <alignment horizontal="center"/>
    </xf>
    <xf numFmtId="0" fontId="38" fillId="0" borderId="11" xfId="0" applyFont="1" applyBorder="1" applyAlignment="1">
      <alignment horizontal="center" vertical="center"/>
    </xf>
    <xf numFmtId="0" fontId="38" fillId="0" borderId="22" xfId="0" applyFont="1" applyBorder="1" applyAlignment="1">
      <alignment horizontal="center" vertical="center"/>
    </xf>
    <xf numFmtId="0" fontId="38" fillId="0" borderId="16" xfId="0" applyFont="1" applyBorder="1" applyAlignment="1">
      <alignment horizontal="center" vertical="center"/>
    </xf>
    <xf numFmtId="0" fontId="50" fillId="0" borderId="5" xfId="0" applyFont="1" applyBorder="1" applyAlignment="1">
      <alignment horizontal="center"/>
    </xf>
    <xf numFmtId="0" fontId="37" fillId="0" borderId="3" xfId="0" applyFont="1" applyBorder="1" applyAlignment="1">
      <alignment horizontal="left" vertical="center"/>
    </xf>
    <xf numFmtId="0" fontId="37" fillId="0" borderId="3" xfId="0" applyFont="1" applyBorder="1" applyAlignment="1">
      <alignment horizontal="left" vertical="center" wrapText="1"/>
    </xf>
    <xf numFmtId="0" fontId="37" fillId="0" borderId="3" xfId="0" applyFont="1" applyBorder="1" applyAlignment="1">
      <alignment horizontal="left" vertical="center" indent="3"/>
    </xf>
    <xf numFmtId="0" fontId="37" fillId="0" borderId="9" xfId="0" applyFont="1" applyBorder="1" applyAlignment="1">
      <alignment horizontal="left" vertical="center" indent="3"/>
    </xf>
    <xf numFmtId="0" fontId="37" fillId="2" borderId="4"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6" xfId="0" applyFont="1" applyFill="1" applyBorder="1" applyAlignment="1">
      <alignment horizontal="center" vertical="center" wrapText="1"/>
    </xf>
    <xf numFmtId="0" fontId="37" fillId="0" borderId="3" xfId="0" applyFont="1" applyBorder="1" applyAlignment="1">
      <alignment horizontal="center" vertical="center" wrapText="1"/>
    </xf>
    <xf numFmtId="0" fontId="39" fillId="0" borderId="9" xfId="0" applyFont="1" applyBorder="1" applyAlignment="1">
      <alignment horizontal="center" vertical="center"/>
    </xf>
    <xf numFmtId="0" fontId="39" fillId="0" borderId="9" xfId="0" applyFont="1" applyBorder="1" applyAlignment="1">
      <alignment horizontal="center" vertical="center" wrapText="1"/>
    </xf>
    <xf numFmtId="0" fontId="39" fillId="2" borderId="3" xfId="0" applyFont="1" applyFill="1" applyBorder="1" applyAlignment="1">
      <alignment horizontal="center" vertical="center" wrapText="1"/>
    </xf>
    <xf numFmtId="14" fontId="0" fillId="0" borderId="11" xfId="0" applyNumberFormat="1" applyBorder="1" applyAlignment="1">
      <alignment horizontal="center" vertical="center"/>
    </xf>
    <xf numFmtId="14" fontId="0" fillId="0" borderId="22" xfId="0" applyNumberFormat="1" applyBorder="1" applyAlignment="1">
      <alignment horizontal="center" vertical="center"/>
    </xf>
    <xf numFmtId="14" fontId="0" fillId="0" borderId="16" xfId="0" applyNumberFormat="1" applyBorder="1" applyAlignment="1">
      <alignment horizontal="center" vertical="center"/>
    </xf>
    <xf numFmtId="0" fontId="36" fillId="0" borderId="3" xfId="0" applyFont="1" applyBorder="1" applyAlignment="1">
      <alignment horizontal="center" vertical="center" wrapText="1"/>
    </xf>
    <xf numFmtId="14" fontId="0" fillId="4" borderId="11" xfId="0" applyNumberFormat="1" applyFill="1" applyBorder="1" applyAlignment="1">
      <alignment horizontal="center" vertical="center"/>
    </xf>
    <xf numFmtId="14" fontId="0" fillId="4" borderId="22" xfId="0" applyNumberFormat="1" applyFill="1" applyBorder="1" applyAlignment="1">
      <alignment horizontal="center" vertical="center"/>
    </xf>
    <xf numFmtId="14" fontId="0" fillId="4" borderId="16" xfId="0" applyNumberFormat="1" applyFill="1" applyBorder="1" applyAlignment="1">
      <alignment horizontal="center" vertical="center"/>
    </xf>
    <xf numFmtId="0" fontId="36" fillId="0" borderId="11" xfId="0" applyFont="1" applyBorder="1" applyAlignment="1">
      <alignment horizontal="center" vertical="center"/>
    </xf>
    <xf numFmtId="0" fontId="36" fillId="0" borderId="16" xfId="0" applyFont="1" applyBorder="1" applyAlignment="1">
      <alignment horizontal="center" vertical="center"/>
    </xf>
    <xf numFmtId="0" fontId="36" fillId="0" borderId="11" xfId="0" applyFont="1" applyBorder="1" applyAlignment="1">
      <alignment horizontal="left" vertical="center" indent="3"/>
    </xf>
    <xf numFmtId="0" fontId="36" fillId="0" borderId="22" xfId="0" applyFont="1" applyBorder="1" applyAlignment="1">
      <alignment horizontal="left" vertical="center" indent="3"/>
    </xf>
    <xf numFmtId="0" fontId="36" fillId="0" borderId="16" xfId="0" applyFont="1" applyBorder="1" applyAlignment="1">
      <alignment horizontal="left" vertical="center" indent="3"/>
    </xf>
    <xf numFmtId="0" fontId="37" fillId="0" borderId="23" xfId="0" applyFont="1" applyBorder="1" applyAlignment="1">
      <alignment horizontal="center" vertical="center"/>
    </xf>
    <xf numFmtId="0" fontId="37" fillId="0" borderId="7" xfId="0" applyFont="1" applyBorder="1" applyAlignment="1">
      <alignment horizontal="center" vertical="center"/>
    </xf>
    <xf numFmtId="0" fontId="37" fillId="0" borderId="8" xfId="0" applyFont="1" applyBorder="1" applyAlignment="1">
      <alignment horizontal="center" vertical="center"/>
    </xf>
    <xf numFmtId="0" fontId="37" fillId="0" borderId="1" xfId="0" applyFont="1" applyBorder="1" applyAlignment="1">
      <alignment horizontal="center" vertical="center"/>
    </xf>
    <xf numFmtId="0" fontId="37" fillId="0" borderId="0" xfId="0" applyFont="1" applyBorder="1" applyAlignment="1">
      <alignment horizontal="center" vertical="center"/>
    </xf>
    <xf numFmtId="0" fontId="37" fillId="0" borderId="2" xfId="0" applyFont="1" applyBorder="1" applyAlignment="1">
      <alignment horizontal="center" vertical="center"/>
    </xf>
    <xf numFmtId="0" fontId="37" fillId="0" borderId="4" xfId="0" applyFont="1" applyBorder="1" applyAlignment="1">
      <alignment horizontal="center" vertical="center"/>
    </xf>
    <xf numFmtId="0" fontId="37" fillId="0" borderId="5" xfId="0" applyFont="1" applyBorder="1" applyAlignment="1">
      <alignment horizontal="center" vertical="center"/>
    </xf>
    <xf numFmtId="0" fontId="37" fillId="0" borderId="6" xfId="0" applyFont="1" applyBorder="1" applyAlignment="1">
      <alignment horizontal="center" vertical="center"/>
    </xf>
    <xf numFmtId="0" fontId="38" fillId="0" borderId="2" xfId="0" applyFont="1" applyBorder="1" applyAlignment="1">
      <alignment horizontal="center"/>
    </xf>
    <xf numFmtId="0" fontId="38" fillId="0" borderId="10" xfId="0" applyFont="1" applyBorder="1" applyAlignment="1">
      <alignment horizontal="center"/>
    </xf>
    <xf numFmtId="0" fontId="36" fillId="0" borderId="1" xfId="0" applyFont="1" applyBorder="1" applyAlignment="1">
      <alignment horizontal="center" vertical="center"/>
    </xf>
    <xf numFmtId="0" fontId="36" fillId="0" borderId="0" xfId="0" applyFont="1" applyAlignment="1">
      <alignment horizontal="center" vertical="center"/>
    </xf>
    <xf numFmtId="0" fontId="36" fillId="0" borderId="2" xfId="0" applyFont="1" applyBorder="1" applyAlignment="1">
      <alignment horizontal="center" vertical="center"/>
    </xf>
    <xf numFmtId="0" fontId="36" fillId="0" borderId="4" xfId="0" applyFont="1" applyBorder="1" applyAlignment="1">
      <alignment horizontal="center" vertical="center"/>
    </xf>
    <xf numFmtId="0" fontId="36" fillId="0" borderId="5" xfId="0" applyFont="1" applyBorder="1" applyAlignment="1">
      <alignment horizontal="center" vertical="center"/>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8" fillId="0" borderId="3" xfId="0" applyFont="1" applyBorder="1" applyAlignment="1">
      <alignment horizontal="center"/>
    </xf>
    <xf numFmtId="0" fontId="39" fillId="2" borderId="11" xfId="0" applyFont="1" applyFill="1" applyBorder="1" applyAlignment="1">
      <alignment horizontal="center" vertical="center" wrapText="1"/>
    </xf>
    <xf numFmtId="0" fontId="39" fillId="2" borderId="22"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8" fillId="0" borderId="3" xfId="0" applyFont="1" applyBorder="1" applyAlignment="1">
      <alignment horizontal="center" vertical="center"/>
    </xf>
    <xf numFmtId="0" fontId="36" fillId="0" borderId="22" xfId="0" applyFont="1" applyBorder="1" applyAlignment="1">
      <alignment horizontal="center" vertical="center"/>
    </xf>
    <xf numFmtId="0" fontId="38" fillId="0" borderId="9" xfId="0" applyFont="1" applyBorder="1" applyAlignment="1">
      <alignment horizontal="center" vertical="center"/>
    </xf>
  </cellXfs>
  <cellStyles count="11">
    <cellStyle name="Comma 4" xfId="9"/>
    <cellStyle name="Normal" xfId="0" builtinId="0"/>
    <cellStyle name="Normal 2" xfId="3"/>
    <cellStyle name="Normal 2 2" xfId="6"/>
    <cellStyle name="Normal 2 2 2" xfId="7"/>
    <cellStyle name="Normal 2 2 3" xfId="8"/>
    <cellStyle name="Normal 3" xfId="2"/>
    <cellStyle name="Normal 4" xfId="5"/>
    <cellStyle name="Normal 5" xfId="10"/>
    <cellStyle name="Normal 9" xfId="4"/>
    <cellStyle name="Percent" xfId="1" builtinId="5"/>
  </cellStyles>
  <dxfs count="299">
    <dxf>
      <font>
        <color rgb="FF9C0006"/>
      </font>
      <fill>
        <patternFill>
          <bgColor rgb="FFFFC7CE"/>
        </patternFill>
      </fill>
    </dxf>
    <dxf>
      <font>
        <color rgb="FF9C0006"/>
      </font>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76.xml"/><Relationship Id="rId21" Type="http://schemas.openxmlformats.org/officeDocument/2006/relationships/worksheet" Target="worksheets/sheet21.xml"/><Relationship Id="rId42" Type="http://schemas.openxmlformats.org/officeDocument/2006/relationships/externalLink" Target="externalLinks/externalLink1.xml"/><Relationship Id="rId63" Type="http://schemas.openxmlformats.org/officeDocument/2006/relationships/externalLink" Target="externalLinks/externalLink22.xml"/><Relationship Id="rId84" Type="http://schemas.openxmlformats.org/officeDocument/2006/relationships/externalLink" Target="externalLinks/externalLink43.xml"/><Relationship Id="rId138" Type="http://schemas.openxmlformats.org/officeDocument/2006/relationships/externalLink" Target="externalLinks/externalLink97.xml"/><Relationship Id="rId159" Type="http://schemas.openxmlformats.org/officeDocument/2006/relationships/externalLink" Target="externalLinks/externalLink118.xml"/><Relationship Id="rId170" Type="http://schemas.openxmlformats.org/officeDocument/2006/relationships/externalLink" Target="externalLinks/externalLink129.xml"/><Relationship Id="rId191" Type="http://schemas.openxmlformats.org/officeDocument/2006/relationships/externalLink" Target="externalLinks/externalLink150.xml"/><Relationship Id="rId107" Type="http://schemas.openxmlformats.org/officeDocument/2006/relationships/externalLink" Target="externalLinks/externalLink66.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externalLink" Target="externalLinks/externalLink12.xml"/><Relationship Id="rId74" Type="http://schemas.openxmlformats.org/officeDocument/2006/relationships/externalLink" Target="externalLinks/externalLink33.xml"/><Relationship Id="rId128" Type="http://schemas.openxmlformats.org/officeDocument/2006/relationships/externalLink" Target="externalLinks/externalLink87.xml"/><Relationship Id="rId149" Type="http://schemas.openxmlformats.org/officeDocument/2006/relationships/externalLink" Target="externalLinks/externalLink108.xml"/><Relationship Id="rId5" Type="http://schemas.openxmlformats.org/officeDocument/2006/relationships/worksheet" Target="worksheets/sheet5.xml"/><Relationship Id="rId95" Type="http://schemas.openxmlformats.org/officeDocument/2006/relationships/externalLink" Target="externalLinks/externalLink54.xml"/><Relationship Id="rId160" Type="http://schemas.openxmlformats.org/officeDocument/2006/relationships/externalLink" Target="externalLinks/externalLink119.xml"/><Relationship Id="rId181" Type="http://schemas.openxmlformats.org/officeDocument/2006/relationships/externalLink" Target="externalLinks/externalLink140.xml"/><Relationship Id="rId22" Type="http://schemas.openxmlformats.org/officeDocument/2006/relationships/worksheet" Target="worksheets/sheet22.xml"/><Relationship Id="rId43" Type="http://schemas.openxmlformats.org/officeDocument/2006/relationships/externalLink" Target="externalLinks/externalLink2.xml"/><Relationship Id="rId64" Type="http://schemas.openxmlformats.org/officeDocument/2006/relationships/externalLink" Target="externalLinks/externalLink23.xml"/><Relationship Id="rId118" Type="http://schemas.openxmlformats.org/officeDocument/2006/relationships/externalLink" Target="externalLinks/externalLink77.xml"/><Relationship Id="rId139" Type="http://schemas.openxmlformats.org/officeDocument/2006/relationships/externalLink" Target="externalLinks/externalLink98.xml"/><Relationship Id="rId85" Type="http://schemas.openxmlformats.org/officeDocument/2006/relationships/externalLink" Target="externalLinks/externalLink44.xml"/><Relationship Id="rId150" Type="http://schemas.openxmlformats.org/officeDocument/2006/relationships/externalLink" Target="externalLinks/externalLink109.xml"/><Relationship Id="rId171" Type="http://schemas.openxmlformats.org/officeDocument/2006/relationships/externalLink" Target="externalLinks/externalLink130.xml"/><Relationship Id="rId192" Type="http://schemas.openxmlformats.org/officeDocument/2006/relationships/externalLink" Target="externalLinks/externalLink15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67.xml"/><Relationship Id="rId129" Type="http://schemas.openxmlformats.org/officeDocument/2006/relationships/externalLink" Target="externalLinks/externalLink88.xml"/><Relationship Id="rId54" Type="http://schemas.openxmlformats.org/officeDocument/2006/relationships/externalLink" Target="externalLinks/externalLink13.xml"/><Relationship Id="rId75" Type="http://schemas.openxmlformats.org/officeDocument/2006/relationships/externalLink" Target="externalLinks/externalLink34.xml"/><Relationship Id="rId96" Type="http://schemas.openxmlformats.org/officeDocument/2006/relationships/externalLink" Target="externalLinks/externalLink55.xml"/><Relationship Id="rId140" Type="http://schemas.openxmlformats.org/officeDocument/2006/relationships/externalLink" Target="externalLinks/externalLink99.xml"/><Relationship Id="rId161" Type="http://schemas.openxmlformats.org/officeDocument/2006/relationships/externalLink" Target="externalLinks/externalLink120.xml"/><Relationship Id="rId182" Type="http://schemas.openxmlformats.org/officeDocument/2006/relationships/externalLink" Target="externalLinks/externalLink141.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78.xml"/><Relationship Id="rId44" Type="http://schemas.openxmlformats.org/officeDocument/2006/relationships/externalLink" Target="externalLinks/externalLink3.xml"/><Relationship Id="rId65" Type="http://schemas.openxmlformats.org/officeDocument/2006/relationships/externalLink" Target="externalLinks/externalLink24.xml"/><Relationship Id="rId86" Type="http://schemas.openxmlformats.org/officeDocument/2006/relationships/externalLink" Target="externalLinks/externalLink45.xml"/><Relationship Id="rId130" Type="http://schemas.openxmlformats.org/officeDocument/2006/relationships/externalLink" Target="externalLinks/externalLink89.xml"/><Relationship Id="rId151" Type="http://schemas.openxmlformats.org/officeDocument/2006/relationships/externalLink" Target="externalLinks/externalLink110.xml"/><Relationship Id="rId172" Type="http://schemas.openxmlformats.org/officeDocument/2006/relationships/externalLink" Target="externalLinks/externalLink131.xml"/><Relationship Id="rId193" Type="http://schemas.openxmlformats.org/officeDocument/2006/relationships/externalLink" Target="externalLinks/externalLink152.xml"/><Relationship Id="rId13" Type="http://schemas.openxmlformats.org/officeDocument/2006/relationships/worksheet" Target="worksheets/sheet13.xml"/><Relationship Id="rId109" Type="http://schemas.openxmlformats.org/officeDocument/2006/relationships/externalLink" Target="externalLinks/externalLink68.xml"/><Relationship Id="rId34" Type="http://schemas.openxmlformats.org/officeDocument/2006/relationships/worksheet" Target="worksheets/sheet34.xml"/><Relationship Id="rId55" Type="http://schemas.openxmlformats.org/officeDocument/2006/relationships/externalLink" Target="externalLinks/externalLink14.xml"/><Relationship Id="rId76" Type="http://schemas.openxmlformats.org/officeDocument/2006/relationships/externalLink" Target="externalLinks/externalLink35.xml"/><Relationship Id="rId97" Type="http://schemas.openxmlformats.org/officeDocument/2006/relationships/externalLink" Target="externalLinks/externalLink56.xml"/><Relationship Id="rId120" Type="http://schemas.openxmlformats.org/officeDocument/2006/relationships/externalLink" Target="externalLinks/externalLink79.xml"/><Relationship Id="rId141" Type="http://schemas.openxmlformats.org/officeDocument/2006/relationships/externalLink" Target="externalLinks/externalLink100.xml"/><Relationship Id="rId7" Type="http://schemas.openxmlformats.org/officeDocument/2006/relationships/worksheet" Target="worksheets/sheet7.xml"/><Relationship Id="rId162" Type="http://schemas.openxmlformats.org/officeDocument/2006/relationships/externalLink" Target="externalLinks/externalLink121.xml"/><Relationship Id="rId183" Type="http://schemas.openxmlformats.org/officeDocument/2006/relationships/externalLink" Target="externalLinks/externalLink1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4.xml"/><Relationship Id="rId66" Type="http://schemas.openxmlformats.org/officeDocument/2006/relationships/externalLink" Target="externalLinks/externalLink25.xml"/><Relationship Id="rId87" Type="http://schemas.openxmlformats.org/officeDocument/2006/relationships/externalLink" Target="externalLinks/externalLink46.xml"/><Relationship Id="rId110" Type="http://schemas.openxmlformats.org/officeDocument/2006/relationships/externalLink" Target="externalLinks/externalLink69.xml"/><Relationship Id="rId115" Type="http://schemas.openxmlformats.org/officeDocument/2006/relationships/externalLink" Target="externalLinks/externalLink74.xml"/><Relationship Id="rId131" Type="http://schemas.openxmlformats.org/officeDocument/2006/relationships/externalLink" Target="externalLinks/externalLink90.xml"/><Relationship Id="rId136" Type="http://schemas.openxmlformats.org/officeDocument/2006/relationships/externalLink" Target="externalLinks/externalLink95.xml"/><Relationship Id="rId157" Type="http://schemas.openxmlformats.org/officeDocument/2006/relationships/externalLink" Target="externalLinks/externalLink116.xml"/><Relationship Id="rId178" Type="http://schemas.openxmlformats.org/officeDocument/2006/relationships/externalLink" Target="externalLinks/externalLink137.xml"/><Relationship Id="rId61" Type="http://schemas.openxmlformats.org/officeDocument/2006/relationships/externalLink" Target="externalLinks/externalLink20.xml"/><Relationship Id="rId82" Type="http://schemas.openxmlformats.org/officeDocument/2006/relationships/externalLink" Target="externalLinks/externalLink41.xml"/><Relationship Id="rId152" Type="http://schemas.openxmlformats.org/officeDocument/2006/relationships/externalLink" Target="externalLinks/externalLink111.xml"/><Relationship Id="rId173" Type="http://schemas.openxmlformats.org/officeDocument/2006/relationships/externalLink" Target="externalLinks/externalLink132.xml"/><Relationship Id="rId194" Type="http://schemas.openxmlformats.org/officeDocument/2006/relationships/externalLink" Target="externalLinks/externalLink153.xml"/><Relationship Id="rId199"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5.xml"/><Relationship Id="rId77" Type="http://schemas.openxmlformats.org/officeDocument/2006/relationships/externalLink" Target="externalLinks/externalLink36.xml"/><Relationship Id="rId100" Type="http://schemas.openxmlformats.org/officeDocument/2006/relationships/externalLink" Target="externalLinks/externalLink59.xml"/><Relationship Id="rId105" Type="http://schemas.openxmlformats.org/officeDocument/2006/relationships/externalLink" Target="externalLinks/externalLink64.xml"/><Relationship Id="rId126" Type="http://schemas.openxmlformats.org/officeDocument/2006/relationships/externalLink" Target="externalLinks/externalLink85.xml"/><Relationship Id="rId147" Type="http://schemas.openxmlformats.org/officeDocument/2006/relationships/externalLink" Target="externalLinks/externalLink106.xml"/><Relationship Id="rId168" Type="http://schemas.openxmlformats.org/officeDocument/2006/relationships/externalLink" Target="externalLinks/externalLink127.xml"/><Relationship Id="rId8" Type="http://schemas.openxmlformats.org/officeDocument/2006/relationships/worksheet" Target="worksheets/sheet8.xml"/><Relationship Id="rId51" Type="http://schemas.openxmlformats.org/officeDocument/2006/relationships/externalLink" Target="externalLinks/externalLink10.xml"/><Relationship Id="rId72" Type="http://schemas.openxmlformats.org/officeDocument/2006/relationships/externalLink" Target="externalLinks/externalLink31.xml"/><Relationship Id="rId93" Type="http://schemas.openxmlformats.org/officeDocument/2006/relationships/externalLink" Target="externalLinks/externalLink52.xml"/><Relationship Id="rId98" Type="http://schemas.openxmlformats.org/officeDocument/2006/relationships/externalLink" Target="externalLinks/externalLink57.xml"/><Relationship Id="rId121" Type="http://schemas.openxmlformats.org/officeDocument/2006/relationships/externalLink" Target="externalLinks/externalLink80.xml"/><Relationship Id="rId142" Type="http://schemas.openxmlformats.org/officeDocument/2006/relationships/externalLink" Target="externalLinks/externalLink101.xml"/><Relationship Id="rId163" Type="http://schemas.openxmlformats.org/officeDocument/2006/relationships/externalLink" Target="externalLinks/externalLink122.xml"/><Relationship Id="rId184" Type="http://schemas.openxmlformats.org/officeDocument/2006/relationships/externalLink" Target="externalLinks/externalLink143.xml"/><Relationship Id="rId189" Type="http://schemas.openxmlformats.org/officeDocument/2006/relationships/externalLink" Target="externalLinks/externalLink14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5.xml"/><Relationship Id="rId67" Type="http://schemas.openxmlformats.org/officeDocument/2006/relationships/externalLink" Target="externalLinks/externalLink26.xml"/><Relationship Id="rId116" Type="http://schemas.openxmlformats.org/officeDocument/2006/relationships/externalLink" Target="externalLinks/externalLink75.xml"/><Relationship Id="rId137" Type="http://schemas.openxmlformats.org/officeDocument/2006/relationships/externalLink" Target="externalLinks/externalLink96.xml"/><Relationship Id="rId158" Type="http://schemas.openxmlformats.org/officeDocument/2006/relationships/externalLink" Target="externalLinks/externalLink11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21.xml"/><Relationship Id="rId83" Type="http://schemas.openxmlformats.org/officeDocument/2006/relationships/externalLink" Target="externalLinks/externalLink42.xml"/><Relationship Id="rId88" Type="http://schemas.openxmlformats.org/officeDocument/2006/relationships/externalLink" Target="externalLinks/externalLink47.xml"/><Relationship Id="rId111" Type="http://schemas.openxmlformats.org/officeDocument/2006/relationships/externalLink" Target="externalLinks/externalLink70.xml"/><Relationship Id="rId132" Type="http://schemas.openxmlformats.org/officeDocument/2006/relationships/externalLink" Target="externalLinks/externalLink91.xml"/><Relationship Id="rId153" Type="http://schemas.openxmlformats.org/officeDocument/2006/relationships/externalLink" Target="externalLinks/externalLink112.xml"/><Relationship Id="rId174" Type="http://schemas.openxmlformats.org/officeDocument/2006/relationships/externalLink" Target="externalLinks/externalLink133.xml"/><Relationship Id="rId179" Type="http://schemas.openxmlformats.org/officeDocument/2006/relationships/externalLink" Target="externalLinks/externalLink138.xml"/><Relationship Id="rId195" Type="http://schemas.openxmlformats.org/officeDocument/2006/relationships/externalLink" Target="externalLinks/externalLink154.xml"/><Relationship Id="rId190" Type="http://schemas.openxmlformats.org/officeDocument/2006/relationships/externalLink" Target="externalLinks/externalLink14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6.xml"/><Relationship Id="rId106" Type="http://schemas.openxmlformats.org/officeDocument/2006/relationships/externalLink" Target="externalLinks/externalLink65.xml"/><Relationship Id="rId127" Type="http://schemas.openxmlformats.org/officeDocument/2006/relationships/externalLink" Target="externalLinks/externalLink8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externalLink" Target="externalLinks/externalLink11.xml"/><Relationship Id="rId73" Type="http://schemas.openxmlformats.org/officeDocument/2006/relationships/externalLink" Target="externalLinks/externalLink32.xml"/><Relationship Id="rId78" Type="http://schemas.openxmlformats.org/officeDocument/2006/relationships/externalLink" Target="externalLinks/externalLink37.xml"/><Relationship Id="rId94" Type="http://schemas.openxmlformats.org/officeDocument/2006/relationships/externalLink" Target="externalLinks/externalLink53.xml"/><Relationship Id="rId99" Type="http://schemas.openxmlformats.org/officeDocument/2006/relationships/externalLink" Target="externalLinks/externalLink58.xml"/><Relationship Id="rId101" Type="http://schemas.openxmlformats.org/officeDocument/2006/relationships/externalLink" Target="externalLinks/externalLink60.xml"/><Relationship Id="rId122" Type="http://schemas.openxmlformats.org/officeDocument/2006/relationships/externalLink" Target="externalLinks/externalLink81.xml"/><Relationship Id="rId143" Type="http://schemas.openxmlformats.org/officeDocument/2006/relationships/externalLink" Target="externalLinks/externalLink102.xml"/><Relationship Id="rId148" Type="http://schemas.openxmlformats.org/officeDocument/2006/relationships/externalLink" Target="externalLinks/externalLink107.xml"/><Relationship Id="rId164" Type="http://schemas.openxmlformats.org/officeDocument/2006/relationships/externalLink" Target="externalLinks/externalLink123.xml"/><Relationship Id="rId169" Type="http://schemas.openxmlformats.org/officeDocument/2006/relationships/externalLink" Target="externalLinks/externalLink128.xml"/><Relationship Id="rId185" Type="http://schemas.openxmlformats.org/officeDocument/2006/relationships/externalLink" Target="externalLinks/externalLink144.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39.xml"/><Relationship Id="rId26" Type="http://schemas.openxmlformats.org/officeDocument/2006/relationships/worksheet" Target="worksheets/sheet26.xml"/><Relationship Id="rId47" Type="http://schemas.openxmlformats.org/officeDocument/2006/relationships/externalLink" Target="externalLinks/externalLink6.xml"/><Relationship Id="rId68" Type="http://schemas.openxmlformats.org/officeDocument/2006/relationships/externalLink" Target="externalLinks/externalLink27.xml"/><Relationship Id="rId89" Type="http://schemas.openxmlformats.org/officeDocument/2006/relationships/externalLink" Target="externalLinks/externalLink48.xml"/><Relationship Id="rId112" Type="http://schemas.openxmlformats.org/officeDocument/2006/relationships/externalLink" Target="externalLinks/externalLink71.xml"/><Relationship Id="rId133" Type="http://schemas.openxmlformats.org/officeDocument/2006/relationships/externalLink" Target="externalLinks/externalLink92.xml"/><Relationship Id="rId154" Type="http://schemas.openxmlformats.org/officeDocument/2006/relationships/externalLink" Target="externalLinks/externalLink113.xml"/><Relationship Id="rId175" Type="http://schemas.openxmlformats.org/officeDocument/2006/relationships/externalLink" Target="externalLinks/externalLink134.xml"/><Relationship Id="rId196" Type="http://schemas.openxmlformats.org/officeDocument/2006/relationships/externalLink" Target="externalLinks/externalLink155.xml"/><Relationship Id="rId200" Type="http://schemas.openxmlformats.org/officeDocument/2006/relationships/sharedStrings" Target="sharedStrings.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externalLink" Target="externalLinks/externalLink17.xml"/><Relationship Id="rId79" Type="http://schemas.openxmlformats.org/officeDocument/2006/relationships/externalLink" Target="externalLinks/externalLink38.xml"/><Relationship Id="rId102" Type="http://schemas.openxmlformats.org/officeDocument/2006/relationships/externalLink" Target="externalLinks/externalLink61.xml"/><Relationship Id="rId123" Type="http://schemas.openxmlformats.org/officeDocument/2006/relationships/externalLink" Target="externalLinks/externalLink82.xml"/><Relationship Id="rId144" Type="http://schemas.openxmlformats.org/officeDocument/2006/relationships/externalLink" Target="externalLinks/externalLink103.xml"/><Relationship Id="rId90" Type="http://schemas.openxmlformats.org/officeDocument/2006/relationships/externalLink" Target="externalLinks/externalLink49.xml"/><Relationship Id="rId165" Type="http://schemas.openxmlformats.org/officeDocument/2006/relationships/externalLink" Target="externalLinks/externalLink124.xml"/><Relationship Id="rId186" Type="http://schemas.openxmlformats.org/officeDocument/2006/relationships/externalLink" Target="externalLinks/externalLink145.xml"/><Relationship Id="rId27" Type="http://schemas.openxmlformats.org/officeDocument/2006/relationships/worksheet" Target="worksheets/sheet27.xml"/><Relationship Id="rId48" Type="http://schemas.openxmlformats.org/officeDocument/2006/relationships/externalLink" Target="externalLinks/externalLink7.xml"/><Relationship Id="rId69" Type="http://schemas.openxmlformats.org/officeDocument/2006/relationships/externalLink" Target="externalLinks/externalLink28.xml"/><Relationship Id="rId113" Type="http://schemas.openxmlformats.org/officeDocument/2006/relationships/externalLink" Target="externalLinks/externalLink72.xml"/><Relationship Id="rId134" Type="http://schemas.openxmlformats.org/officeDocument/2006/relationships/externalLink" Target="externalLinks/externalLink93.xml"/><Relationship Id="rId80" Type="http://schemas.openxmlformats.org/officeDocument/2006/relationships/externalLink" Target="externalLinks/externalLink39.xml"/><Relationship Id="rId155" Type="http://schemas.openxmlformats.org/officeDocument/2006/relationships/externalLink" Target="externalLinks/externalLink114.xml"/><Relationship Id="rId176" Type="http://schemas.openxmlformats.org/officeDocument/2006/relationships/externalLink" Target="externalLinks/externalLink135.xml"/><Relationship Id="rId197" Type="http://schemas.openxmlformats.org/officeDocument/2006/relationships/externalLink" Target="externalLinks/externalLink156.xml"/><Relationship Id="rId201" Type="http://schemas.openxmlformats.org/officeDocument/2006/relationships/calcChain" Target="calcChain.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18.xml"/><Relationship Id="rId103" Type="http://schemas.openxmlformats.org/officeDocument/2006/relationships/externalLink" Target="externalLinks/externalLink62.xml"/><Relationship Id="rId124" Type="http://schemas.openxmlformats.org/officeDocument/2006/relationships/externalLink" Target="externalLinks/externalLink83.xml"/><Relationship Id="rId70" Type="http://schemas.openxmlformats.org/officeDocument/2006/relationships/externalLink" Target="externalLinks/externalLink29.xml"/><Relationship Id="rId91" Type="http://schemas.openxmlformats.org/officeDocument/2006/relationships/externalLink" Target="externalLinks/externalLink50.xml"/><Relationship Id="rId145" Type="http://schemas.openxmlformats.org/officeDocument/2006/relationships/externalLink" Target="externalLinks/externalLink104.xml"/><Relationship Id="rId166" Type="http://schemas.openxmlformats.org/officeDocument/2006/relationships/externalLink" Target="externalLinks/externalLink125.xml"/><Relationship Id="rId187" Type="http://schemas.openxmlformats.org/officeDocument/2006/relationships/externalLink" Target="externalLinks/externalLink14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externalLink" Target="externalLinks/externalLink8.xml"/><Relationship Id="rId114" Type="http://schemas.openxmlformats.org/officeDocument/2006/relationships/externalLink" Target="externalLinks/externalLink73.xml"/><Relationship Id="rId60" Type="http://schemas.openxmlformats.org/officeDocument/2006/relationships/externalLink" Target="externalLinks/externalLink19.xml"/><Relationship Id="rId81" Type="http://schemas.openxmlformats.org/officeDocument/2006/relationships/externalLink" Target="externalLinks/externalLink40.xml"/><Relationship Id="rId135" Type="http://schemas.openxmlformats.org/officeDocument/2006/relationships/externalLink" Target="externalLinks/externalLink94.xml"/><Relationship Id="rId156" Type="http://schemas.openxmlformats.org/officeDocument/2006/relationships/externalLink" Target="externalLinks/externalLink115.xml"/><Relationship Id="rId177" Type="http://schemas.openxmlformats.org/officeDocument/2006/relationships/externalLink" Target="externalLinks/externalLink136.xml"/><Relationship Id="rId198" Type="http://schemas.openxmlformats.org/officeDocument/2006/relationships/theme" Target="theme/theme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externalLink" Target="externalLinks/externalLink9.xml"/><Relationship Id="rId104" Type="http://schemas.openxmlformats.org/officeDocument/2006/relationships/externalLink" Target="externalLinks/externalLink63.xml"/><Relationship Id="rId125" Type="http://schemas.openxmlformats.org/officeDocument/2006/relationships/externalLink" Target="externalLinks/externalLink84.xml"/><Relationship Id="rId146" Type="http://schemas.openxmlformats.org/officeDocument/2006/relationships/externalLink" Target="externalLinks/externalLink105.xml"/><Relationship Id="rId167" Type="http://schemas.openxmlformats.org/officeDocument/2006/relationships/externalLink" Target="externalLinks/externalLink126.xml"/><Relationship Id="rId188" Type="http://schemas.openxmlformats.org/officeDocument/2006/relationships/externalLink" Target="externalLinks/externalLink147.xml"/><Relationship Id="rId71" Type="http://schemas.openxmlformats.org/officeDocument/2006/relationships/externalLink" Target="externalLinks/externalLink30.xml"/><Relationship Id="rId92" Type="http://schemas.openxmlformats.org/officeDocument/2006/relationships/externalLink" Target="externalLinks/externalLink5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17</xdr:col>
      <xdr:colOff>1015485</xdr:colOff>
      <xdr:row>2</xdr:row>
      <xdr:rowOff>131379</xdr:rowOff>
    </xdr:from>
    <xdr:to>
      <xdr:col>18</xdr:col>
      <xdr:colOff>2497</xdr:colOff>
      <xdr:row>3</xdr:row>
      <xdr:rowOff>80818</xdr:rowOff>
    </xdr:to>
    <xdr:pic>
      <xdr:nvPicPr>
        <xdr:cNvPr id="2" name="Picture 1" descr="Power Mech Symble.jpg">
          <a:extLst>
            <a:ext uri="{FF2B5EF4-FFF2-40B4-BE49-F238E27FC236}">
              <a16:creationId xmlns=""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12978885" y="512379"/>
          <a:ext cx="6187" cy="1875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1015485</xdr:colOff>
      <xdr:row>1</xdr:row>
      <xdr:rowOff>131379</xdr:rowOff>
    </xdr:from>
    <xdr:to>
      <xdr:col>20</xdr:col>
      <xdr:colOff>1035007</xdr:colOff>
      <xdr:row>4</xdr:row>
      <xdr:rowOff>284653</xdr:rowOff>
    </xdr:to>
    <xdr:pic>
      <xdr:nvPicPr>
        <xdr:cNvPr id="2" name="Picture 1" descr="Power Mech Symble.jpg">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16464915" y="292735"/>
          <a:ext cx="1304925" cy="12966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19</xdr:col>
      <xdr:colOff>1015485</xdr:colOff>
      <xdr:row>1</xdr:row>
      <xdr:rowOff>131379</xdr:rowOff>
    </xdr:from>
    <xdr:to>
      <xdr:col>20</xdr:col>
      <xdr:colOff>1035007</xdr:colOff>
      <xdr:row>4</xdr:row>
      <xdr:rowOff>284653</xdr:rowOff>
    </xdr:to>
    <xdr:pic>
      <xdr:nvPicPr>
        <xdr:cNvPr id="2" name="Picture 1" descr="Power Mech Symble.jpg">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16388715" y="292735"/>
          <a:ext cx="1304925" cy="12966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1015485</xdr:colOff>
      <xdr:row>1</xdr:row>
      <xdr:rowOff>131379</xdr:rowOff>
    </xdr:from>
    <xdr:to>
      <xdr:col>20</xdr:col>
      <xdr:colOff>1035007</xdr:colOff>
      <xdr:row>4</xdr:row>
      <xdr:rowOff>284653</xdr:rowOff>
    </xdr:to>
    <xdr:pic>
      <xdr:nvPicPr>
        <xdr:cNvPr id="2" name="Picture 1" descr="Power Mech Symble.jpg">
          <a:extLst>
            <a:ext uri="{FF2B5EF4-FFF2-40B4-BE49-F238E27FC236}">
              <a16:creationId xmlns:a16="http://schemas.microsoft.com/office/drawing/2014/main" xmlns="" id="{00000000-0008-0000-0700-000002000000}"/>
            </a:ext>
          </a:extLst>
        </xdr:cNvPr>
        <xdr:cNvPicPr>
          <a:picLocks noChangeAspect="1"/>
        </xdr:cNvPicPr>
      </xdr:nvPicPr>
      <xdr:blipFill>
        <a:blip xmlns:r="http://schemas.openxmlformats.org/officeDocument/2006/relationships" r:embed="rId1"/>
        <a:stretch>
          <a:fillRect/>
        </a:stretch>
      </xdr:blipFill>
      <xdr:spPr>
        <a:xfrm>
          <a:off x="16950690" y="292735"/>
          <a:ext cx="1304925" cy="12966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19</xdr:col>
      <xdr:colOff>1015485</xdr:colOff>
      <xdr:row>1</xdr:row>
      <xdr:rowOff>131379</xdr:rowOff>
    </xdr:from>
    <xdr:to>
      <xdr:col>20</xdr:col>
      <xdr:colOff>1035007</xdr:colOff>
      <xdr:row>4</xdr:row>
      <xdr:rowOff>284653</xdr:rowOff>
    </xdr:to>
    <xdr:pic>
      <xdr:nvPicPr>
        <xdr:cNvPr id="2" name="Picture 1" descr="Power Mech Symble.jpg">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a:stretch>
          <a:fillRect/>
        </a:stretch>
      </xdr:blipFill>
      <xdr:spPr>
        <a:xfrm>
          <a:off x="16493490" y="292735"/>
          <a:ext cx="1304925" cy="12966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19</xdr:col>
      <xdr:colOff>1015485</xdr:colOff>
      <xdr:row>1</xdr:row>
      <xdr:rowOff>131379</xdr:rowOff>
    </xdr:from>
    <xdr:to>
      <xdr:col>20</xdr:col>
      <xdr:colOff>1035007</xdr:colOff>
      <xdr:row>4</xdr:row>
      <xdr:rowOff>284653</xdr:rowOff>
    </xdr:to>
    <xdr:pic>
      <xdr:nvPicPr>
        <xdr:cNvPr id="2" name="Picture 1" descr="Power Mech Symble.jpg">
          <a:extLst>
            <a:ext uri="{FF2B5EF4-FFF2-40B4-BE49-F238E27FC236}">
              <a16:creationId xmlns:a16="http://schemas.microsoft.com/office/drawing/2014/main" xmlns="" id="{00000000-0008-0000-0900-000002000000}"/>
            </a:ext>
          </a:extLst>
        </xdr:cNvPr>
        <xdr:cNvPicPr>
          <a:picLocks noChangeAspect="1"/>
        </xdr:cNvPicPr>
      </xdr:nvPicPr>
      <xdr:blipFill>
        <a:blip xmlns:r="http://schemas.openxmlformats.org/officeDocument/2006/relationships" r:embed="rId1"/>
        <a:stretch>
          <a:fillRect/>
        </a:stretch>
      </xdr:blipFill>
      <xdr:spPr>
        <a:xfrm>
          <a:off x="15540990" y="292735"/>
          <a:ext cx="1304925" cy="129667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1015485</xdr:colOff>
      <xdr:row>1</xdr:row>
      <xdr:rowOff>131379</xdr:rowOff>
    </xdr:from>
    <xdr:to>
      <xdr:col>18</xdr:col>
      <xdr:colOff>492082</xdr:colOff>
      <xdr:row>4</xdr:row>
      <xdr:rowOff>46528</xdr:rowOff>
    </xdr:to>
    <xdr:pic>
      <xdr:nvPicPr>
        <xdr:cNvPr id="2" name="Picture 1" descr="Power Mech Symble.jpg">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5607665" y="321310"/>
          <a:ext cx="609600" cy="62992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1015485</xdr:colOff>
      <xdr:row>0</xdr:row>
      <xdr:rowOff>131379</xdr:rowOff>
    </xdr:from>
    <xdr:to>
      <xdr:col>18</xdr:col>
      <xdr:colOff>82035</xdr:colOff>
      <xdr:row>2</xdr:row>
      <xdr:rowOff>217978</xdr:rowOff>
    </xdr:to>
    <xdr:pic>
      <xdr:nvPicPr>
        <xdr:cNvPr id="2" name="Picture 1" descr="Power Mech Symble.jpg">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14182725" y="130810"/>
          <a:ext cx="81915" cy="4870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1015485</xdr:colOff>
      <xdr:row>0</xdr:row>
      <xdr:rowOff>131379</xdr:rowOff>
    </xdr:from>
    <xdr:to>
      <xdr:col>17</xdr:col>
      <xdr:colOff>1015957</xdr:colOff>
      <xdr:row>2</xdr:row>
      <xdr:rowOff>46528</xdr:rowOff>
    </xdr:to>
    <xdr:pic>
      <xdr:nvPicPr>
        <xdr:cNvPr id="2" name="Picture 1" descr="Power Mech Symble.jpg">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14102715" y="130810"/>
          <a:ext cx="0" cy="3917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1015485</xdr:colOff>
      <xdr:row>0</xdr:row>
      <xdr:rowOff>131379</xdr:rowOff>
    </xdr:from>
    <xdr:to>
      <xdr:col>17</xdr:col>
      <xdr:colOff>1015957</xdr:colOff>
      <xdr:row>1</xdr:row>
      <xdr:rowOff>189403</xdr:rowOff>
    </xdr:to>
    <xdr:pic>
      <xdr:nvPicPr>
        <xdr:cNvPr id="2" name="Picture 1" descr="Power Mech Symble.jpg">
          <a:extLst>
            <a:ext uri="{FF2B5EF4-FFF2-40B4-BE49-F238E27FC236}">
              <a16:creationId xmlns:a16="http://schemas.microsoft.com/office/drawing/2014/main" xmlns=""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13455015" y="130810"/>
          <a:ext cx="0" cy="296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17</xdr:col>
      <xdr:colOff>1015485</xdr:colOff>
      <xdr:row>0</xdr:row>
      <xdr:rowOff>131379</xdr:rowOff>
    </xdr:from>
    <xdr:to>
      <xdr:col>17</xdr:col>
      <xdr:colOff>1015957</xdr:colOff>
      <xdr:row>1</xdr:row>
      <xdr:rowOff>141778</xdr:rowOff>
    </xdr:to>
    <xdr:pic>
      <xdr:nvPicPr>
        <xdr:cNvPr id="2" name="Picture 1" descr="Power Mech Symble.jpg">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cstate="print"/>
        <a:stretch>
          <a:fillRect/>
        </a:stretch>
      </xdr:blipFill>
      <xdr:spPr>
        <a:xfrm>
          <a:off x="14807565" y="130810"/>
          <a:ext cx="0" cy="248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1015485</xdr:colOff>
      <xdr:row>320</xdr:row>
      <xdr:rowOff>0</xdr:rowOff>
    </xdr:from>
    <xdr:ext cx="9826" cy="736701"/>
    <xdr:pic>
      <xdr:nvPicPr>
        <xdr:cNvPr id="2" name="Picture 1" descr="Power Mech Symble.jpg">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4655285" y="61293375"/>
          <a:ext cx="9826" cy="736701"/>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16</xdr:col>
      <xdr:colOff>1015485</xdr:colOff>
      <xdr:row>0</xdr:row>
      <xdr:rowOff>131379</xdr:rowOff>
    </xdr:from>
    <xdr:to>
      <xdr:col>16</xdr:col>
      <xdr:colOff>1021672</xdr:colOff>
      <xdr:row>1</xdr:row>
      <xdr:rowOff>33193</xdr:rowOff>
    </xdr:to>
    <xdr:pic>
      <xdr:nvPicPr>
        <xdr:cNvPr id="2" name="Picture 1" descr="Power Mech Symble.jpg">
          <a:extLst>
            <a:ext uri="{FF2B5EF4-FFF2-40B4-BE49-F238E27FC236}">
              <a16:creationId xmlns:a16="http://schemas.microsoft.com/office/drawing/2014/main" xmlns="" id="{00000000-0008-0000-1000-000002000000}"/>
            </a:ext>
          </a:extLst>
        </xdr:cNvPr>
        <xdr:cNvPicPr>
          <a:picLocks noChangeAspect="1"/>
        </xdr:cNvPicPr>
      </xdr:nvPicPr>
      <xdr:blipFill>
        <a:blip xmlns:r="http://schemas.openxmlformats.org/officeDocument/2006/relationships" r:embed="rId1" cstate="print"/>
        <a:stretch>
          <a:fillRect/>
        </a:stretch>
      </xdr:blipFill>
      <xdr:spPr>
        <a:xfrm>
          <a:off x="11673840" y="130810"/>
          <a:ext cx="5715" cy="14033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16</xdr:col>
      <xdr:colOff>1015485</xdr:colOff>
      <xdr:row>0</xdr:row>
      <xdr:rowOff>131379</xdr:rowOff>
    </xdr:from>
    <xdr:to>
      <xdr:col>16</xdr:col>
      <xdr:colOff>1021672</xdr:colOff>
      <xdr:row>0</xdr:row>
      <xdr:rowOff>223693</xdr:rowOff>
    </xdr:to>
    <xdr:pic>
      <xdr:nvPicPr>
        <xdr:cNvPr id="2" name="Picture 1" descr="Power Mech Symble.jpg">
          <a:extLst>
            <a:ext uri="{FF2B5EF4-FFF2-40B4-BE49-F238E27FC236}">
              <a16:creationId xmlns:a16="http://schemas.microsoft.com/office/drawing/2014/main" xmlns="" id="{00000000-0008-0000-1100-000002000000}"/>
            </a:ext>
          </a:extLst>
        </xdr:cNvPr>
        <xdr:cNvPicPr>
          <a:picLocks noChangeAspect="1"/>
        </xdr:cNvPicPr>
      </xdr:nvPicPr>
      <xdr:blipFill>
        <a:blip xmlns:r="http://schemas.openxmlformats.org/officeDocument/2006/relationships" r:embed="rId1" cstate="print"/>
        <a:stretch>
          <a:fillRect/>
        </a:stretch>
      </xdr:blipFill>
      <xdr:spPr>
        <a:xfrm>
          <a:off x="14217015" y="130810"/>
          <a:ext cx="5715" cy="9271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14</xdr:col>
      <xdr:colOff>1015485</xdr:colOff>
      <xdr:row>0</xdr:row>
      <xdr:rowOff>131379</xdr:rowOff>
    </xdr:from>
    <xdr:to>
      <xdr:col>14</xdr:col>
      <xdr:colOff>1021672</xdr:colOff>
      <xdr:row>0</xdr:row>
      <xdr:rowOff>195118</xdr:rowOff>
    </xdr:to>
    <xdr:pic>
      <xdr:nvPicPr>
        <xdr:cNvPr id="2" name="Picture 1" descr="Power Mech Symble.jpg">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cstate="print"/>
        <a:stretch>
          <a:fillRect/>
        </a:stretch>
      </xdr:blipFill>
      <xdr:spPr>
        <a:xfrm>
          <a:off x="11864340" y="130810"/>
          <a:ext cx="5715" cy="6413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15</xdr:col>
      <xdr:colOff>1015485</xdr:colOff>
      <xdr:row>0</xdr:row>
      <xdr:rowOff>131379</xdr:rowOff>
    </xdr:from>
    <xdr:to>
      <xdr:col>15</xdr:col>
      <xdr:colOff>1021672</xdr:colOff>
      <xdr:row>0</xdr:row>
      <xdr:rowOff>195118</xdr:rowOff>
    </xdr:to>
    <xdr:pic>
      <xdr:nvPicPr>
        <xdr:cNvPr id="2" name="Picture 1" descr="Power Mech Symble.jpg">
          <a:extLst>
            <a:ext uri="{FF2B5EF4-FFF2-40B4-BE49-F238E27FC236}">
              <a16:creationId xmlns:a16="http://schemas.microsoft.com/office/drawing/2014/main" xmlns="" id="{00000000-0008-0000-1300-000002000000}"/>
            </a:ext>
          </a:extLst>
        </xdr:cNvPr>
        <xdr:cNvPicPr>
          <a:picLocks noChangeAspect="1"/>
        </xdr:cNvPicPr>
      </xdr:nvPicPr>
      <xdr:blipFill>
        <a:blip xmlns:r="http://schemas.openxmlformats.org/officeDocument/2006/relationships" r:embed="rId1" cstate="print"/>
        <a:stretch>
          <a:fillRect/>
        </a:stretch>
      </xdr:blipFill>
      <xdr:spPr>
        <a:xfrm>
          <a:off x="12693015" y="130810"/>
          <a:ext cx="5715" cy="6413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14</xdr:col>
      <xdr:colOff>1015485</xdr:colOff>
      <xdr:row>0</xdr:row>
      <xdr:rowOff>131379</xdr:rowOff>
    </xdr:from>
    <xdr:to>
      <xdr:col>15</xdr:col>
      <xdr:colOff>2823</xdr:colOff>
      <xdr:row>1</xdr:row>
      <xdr:rowOff>52243</xdr:rowOff>
    </xdr:to>
    <xdr:pic>
      <xdr:nvPicPr>
        <xdr:cNvPr id="2" name="Picture 1" descr="Power Mech Symble.jpg">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cstate="print"/>
        <a:stretch>
          <a:fillRect/>
        </a:stretch>
      </xdr:blipFill>
      <xdr:spPr>
        <a:xfrm>
          <a:off x="9096375" y="130810"/>
          <a:ext cx="2540" cy="15938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16</xdr:col>
      <xdr:colOff>1015485</xdr:colOff>
      <xdr:row>0</xdr:row>
      <xdr:rowOff>131379</xdr:rowOff>
    </xdr:from>
    <xdr:to>
      <xdr:col>17</xdr:col>
      <xdr:colOff>2823</xdr:colOff>
      <xdr:row>1</xdr:row>
      <xdr:rowOff>4618</xdr:rowOff>
    </xdr:to>
    <xdr:pic>
      <xdr:nvPicPr>
        <xdr:cNvPr id="2" name="Picture 1" descr="Power Mech Symble.jpg">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1" cstate="print"/>
        <a:stretch>
          <a:fillRect/>
        </a:stretch>
      </xdr:blipFill>
      <xdr:spPr>
        <a:xfrm>
          <a:off x="12096750" y="130810"/>
          <a:ext cx="2540" cy="11176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14</xdr:col>
      <xdr:colOff>1015485</xdr:colOff>
      <xdr:row>0</xdr:row>
      <xdr:rowOff>131379</xdr:rowOff>
    </xdr:from>
    <xdr:to>
      <xdr:col>15</xdr:col>
      <xdr:colOff>2823</xdr:colOff>
      <xdr:row>1</xdr:row>
      <xdr:rowOff>99868</xdr:rowOff>
    </xdr:to>
    <xdr:pic>
      <xdr:nvPicPr>
        <xdr:cNvPr id="2" name="Picture 1" descr="Power Mech Symble.jpg">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1" cstate="print"/>
        <a:stretch>
          <a:fillRect/>
        </a:stretch>
      </xdr:blipFill>
      <xdr:spPr>
        <a:xfrm>
          <a:off x="9820275" y="130810"/>
          <a:ext cx="2540" cy="2070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16</xdr:col>
      <xdr:colOff>1015485</xdr:colOff>
      <xdr:row>0</xdr:row>
      <xdr:rowOff>131379</xdr:rowOff>
    </xdr:from>
    <xdr:to>
      <xdr:col>17</xdr:col>
      <xdr:colOff>2823</xdr:colOff>
      <xdr:row>1</xdr:row>
      <xdr:rowOff>147493</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0245210" y="131379"/>
          <a:ext cx="6513" cy="20661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15</xdr:col>
      <xdr:colOff>1015485</xdr:colOff>
      <xdr:row>0</xdr:row>
      <xdr:rowOff>131379</xdr:rowOff>
    </xdr:from>
    <xdr:to>
      <xdr:col>16</xdr:col>
      <xdr:colOff>2823</xdr:colOff>
      <xdr:row>2</xdr:row>
      <xdr:rowOff>4618</xdr:rowOff>
    </xdr:to>
    <xdr:pic>
      <xdr:nvPicPr>
        <xdr:cNvPr id="2" name="Picture 1" descr="Power Mech Symble.jpg">
          <a:extLst>
            <a:ext uri="{FF2B5EF4-FFF2-40B4-BE49-F238E27FC236}">
              <a16:creationId xmlns:a16="http://schemas.microsoft.com/office/drawing/2014/main" xmlns="" id="{00000000-0008-0000-1800-000002000000}"/>
            </a:ext>
          </a:extLst>
        </xdr:cNvPr>
        <xdr:cNvPicPr>
          <a:picLocks noChangeAspect="1"/>
        </xdr:cNvPicPr>
      </xdr:nvPicPr>
      <xdr:blipFill>
        <a:blip xmlns:r="http://schemas.openxmlformats.org/officeDocument/2006/relationships" r:embed="rId1" cstate="print"/>
        <a:stretch>
          <a:fillRect/>
        </a:stretch>
      </xdr:blipFill>
      <xdr:spPr>
        <a:xfrm>
          <a:off x="9454635" y="131379"/>
          <a:ext cx="6513" cy="25423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14</xdr:col>
      <xdr:colOff>1015485</xdr:colOff>
      <xdr:row>8</xdr:row>
      <xdr:rowOff>131379</xdr:rowOff>
    </xdr:from>
    <xdr:to>
      <xdr:col>15</xdr:col>
      <xdr:colOff>2823</xdr:colOff>
      <xdr:row>10</xdr:row>
      <xdr:rowOff>4618</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9454635" y="131379"/>
          <a:ext cx="6513" cy="254239"/>
        </a:xfrm>
        <a:prstGeom prst="rect">
          <a:avLst/>
        </a:prstGeom>
      </xdr:spPr>
    </xdr:pic>
    <xdr:clientData/>
  </xdr:twoCellAnchor>
  <xdr:oneCellAnchor>
    <xdr:from>
      <xdr:col>32</xdr:col>
      <xdr:colOff>1015485</xdr:colOff>
      <xdr:row>8</xdr:row>
      <xdr:rowOff>131379</xdr:rowOff>
    </xdr:from>
    <xdr:ext cx="6513" cy="349489"/>
    <xdr:pic>
      <xdr:nvPicPr>
        <xdr:cNvPr id="3" name="Picture 2"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9464160" y="131379"/>
          <a:ext cx="6513" cy="34948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18</xdr:col>
      <xdr:colOff>1015485</xdr:colOff>
      <xdr:row>2</xdr:row>
      <xdr:rowOff>0</xdr:rowOff>
    </xdr:from>
    <xdr:to>
      <xdr:col>19</xdr:col>
      <xdr:colOff>2823</xdr:colOff>
      <xdr:row>7</xdr:row>
      <xdr:rowOff>178039</xdr:rowOff>
    </xdr:to>
    <xdr:pic>
      <xdr:nvPicPr>
        <xdr:cNvPr id="2" name="Picture 1" descr="Power Mech Symble.jpg">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2312135" y="381000"/>
          <a:ext cx="6513" cy="1359139"/>
        </a:xfrm>
        <a:prstGeom prst="rect">
          <a:avLst/>
        </a:prstGeom>
      </xdr:spPr>
    </xdr:pic>
    <xdr:clientData/>
  </xdr:twoCellAnchor>
  <xdr:oneCellAnchor>
    <xdr:from>
      <xdr:col>19</xdr:col>
      <xdr:colOff>1015485</xdr:colOff>
      <xdr:row>2</xdr:row>
      <xdr:rowOff>131379</xdr:rowOff>
    </xdr:from>
    <xdr:ext cx="6513" cy="1359139"/>
    <xdr:pic>
      <xdr:nvPicPr>
        <xdr:cNvPr id="3" name="Picture 2" descr="Power Mech Symble.jpg">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2921735" y="512379"/>
          <a:ext cx="6513" cy="1359139"/>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15</xdr:col>
      <xdr:colOff>1015485</xdr:colOff>
      <xdr:row>3</xdr:row>
      <xdr:rowOff>131379</xdr:rowOff>
    </xdr:from>
    <xdr:to>
      <xdr:col>16</xdr:col>
      <xdr:colOff>2823</xdr:colOff>
      <xdr:row>5</xdr:row>
      <xdr:rowOff>99868</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9464160" y="1655379"/>
          <a:ext cx="6513" cy="34948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15</xdr:col>
      <xdr:colOff>1015485</xdr:colOff>
      <xdr:row>2</xdr:row>
      <xdr:rowOff>131379</xdr:rowOff>
    </xdr:from>
    <xdr:to>
      <xdr:col>16</xdr:col>
      <xdr:colOff>2823</xdr:colOff>
      <xdr:row>4</xdr:row>
      <xdr:rowOff>99868</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9464160" y="1655379"/>
          <a:ext cx="6513" cy="349489"/>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18</xdr:col>
      <xdr:colOff>1015485</xdr:colOff>
      <xdr:row>2</xdr:row>
      <xdr:rowOff>131379</xdr:rowOff>
    </xdr:from>
    <xdr:to>
      <xdr:col>19</xdr:col>
      <xdr:colOff>2823</xdr:colOff>
      <xdr:row>5</xdr:row>
      <xdr:rowOff>4618</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9902310" y="702879"/>
          <a:ext cx="6513" cy="444739"/>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16</xdr:col>
      <xdr:colOff>1015485</xdr:colOff>
      <xdr:row>3</xdr:row>
      <xdr:rowOff>131379</xdr:rowOff>
    </xdr:from>
    <xdr:to>
      <xdr:col>17</xdr:col>
      <xdr:colOff>2823</xdr:colOff>
      <xdr:row>6</xdr:row>
      <xdr:rowOff>147493</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0445235" y="512379"/>
          <a:ext cx="6513" cy="58761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22</xdr:col>
      <xdr:colOff>1015485</xdr:colOff>
      <xdr:row>24</xdr:row>
      <xdr:rowOff>0</xdr:rowOff>
    </xdr:from>
    <xdr:to>
      <xdr:col>23</xdr:col>
      <xdr:colOff>2823</xdr:colOff>
      <xdr:row>28</xdr:row>
      <xdr:rowOff>158989</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0359510" y="702879"/>
          <a:ext cx="6513" cy="730489"/>
        </a:xfrm>
        <a:prstGeom prst="rect">
          <a:avLst/>
        </a:prstGeom>
      </xdr:spPr>
    </xdr:pic>
    <xdr:clientData/>
  </xdr:twoCellAnchor>
  <xdr:twoCellAnchor editAs="oneCell">
    <xdr:from>
      <xdr:col>18</xdr:col>
      <xdr:colOff>1015485</xdr:colOff>
      <xdr:row>3</xdr:row>
      <xdr:rowOff>131379</xdr:rowOff>
    </xdr:from>
    <xdr:to>
      <xdr:col>19</xdr:col>
      <xdr:colOff>2823</xdr:colOff>
      <xdr:row>7</xdr:row>
      <xdr:rowOff>99868</xdr:rowOff>
    </xdr:to>
    <xdr:pic>
      <xdr:nvPicPr>
        <xdr:cNvPr id="3" name="Picture 2"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0359510" y="702879"/>
          <a:ext cx="6513" cy="730489"/>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17</xdr:col>
      <xdr:colOff>1015485</xdr:colOff>
      <xdr:row>3</xdr:row>
      <xdr:rowOff>131379</xdr:rowOff>
    </xdr:from>
    <xdr:to>
      <xdr:col>18</xdr:col>
      <xdr:colOff>2823</xdr:colOff>
      <xdr:row>8</xdr:row>
      <xdr:rowOff>99868</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0969110" y="702879"/>
          <a:ext cx="6513" cy="920989"/>
        </a:xfrm>
        <a:prstGeom prst="rect">
          <a:avLst/>
        </a:prstGeom>
      </xdr:spPr>
    </xdr:pic>
    <xdr:clientData/>
  </xdr:twoCellAnchor>
  <xdr:twoCellAnchor editAs="oneCell">
    <xdr:from>
      <xdr:col>36</xdr:col>
      <xdr:colOff>1015485</xdr:colOff>
      <xdr:row>3</xdr:row>
      <xdr:rowOff>131379</xdr:rowOff>
    </xdr:from>
    <xdr:to>
      <xdr:col>37</xdr:col>
      <xdr:colOff>2823</xdr:colOff>
      <xdr:row>8</xdr:row>
      <xdr:rowOff>99868</xdr:rowOff>
    </xdr:to>
    <xdr:pic>
      <xdr:nvPicPr>
        <xdr:cNvPr id="3" name="Picture 2"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0471905" y="680019"/>
          <a:ext cx="798" cy="1187689"/>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16</xdr:col>
      <xdr:colOff>1015485</xdr:colOff>
      <xdr:row>3</xdr:row>
      <xdr:rowOff>131379</xdr:rowOff>
    </xdr:from>
    <xdr:to>
      <xdr:col>17</xdr:col>
      <xdr:colOff>2823</xdr:colOff>
      <xdr:row>6</xdr:row>
      <xdr:rowOff>99868</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1081505" y="680019"/>
          <a:ext cx="798" cy="9438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17</xdr:col>
      <xdr:colOff>1015485</xdr:colOff>
      <xdr:row>3</xdr:row>
      <xdr:rowOff>131379</xdr:rowOff>
    </xdr:from>
    <xdr:to>
      <xdr:col>18</xdr:col>
      <xdr:colOff>2823</xdr:colOff>
      <xdr:row>5</xdr:row>
      <xdr:rowOff>160828</xdr:rowOff>
    </xdr:to>
    <xdr:pic>
      <xdr:nvPicPr>
        <xdr:cNvPr id="2" name="Picture 1" descr="Power Mech Symble.jpg">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2397860" y="702879"/>
          <a:ext cx="6513" cy="505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17</xdr:col>
      <xdr:colOff>1015485</xdr:colOff>
      <xdr:row>2</xdr:row>
      <xdr:rowOff>131379</xdr:rowOff>
    </xdr:from>
    <xdr:ext cx="6513" cy="349489"/>
    <xdr:pic>
      <xdr:nvPicPr>
        <xdr:cNvPr id="2" name="Picture 1" descr="Power Mech Symble.jpg">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2235935" y="512379"/>
          <a:ext cx="6513" cy="34948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18</xdr:col>
      <xdr:colOff>1015485</xdr:colOff>
      <xdr:row>2</xdr:row>
      <xdr:rowOff>131379</xdr:rowOff>
    </xdr:from>
    <xdr:to>
      <xdr:col>19</xdr:col>
      <xdr:colOff>2823</xdr:colOff>
      <xdr:row>6</xdr:row>
      <xdr:rowOff>99868</xdr:rowOff>
    </xdr:to>
    <xdr:pic>
      <xdr:nvPicPr>
        <xdr:cNvPr id="2" name="Picture 1"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2683610" y="512379"/>
          <a:ext cx="6513" cy="911464"/>
        </a:xfrm>
        <a:prstGeom prst="rect">
          <a:avLst/>
        </a:prstGeom>
      </xdr:spPr>
    </xdr:pic>
    <xdr:clientData/>
  </xdr:twoCellAnchor>
  <xdr:oneCellAnchor>
    <xdr:from>
      <xdr:col>16</xdr:col>
      <xdr:colOff>1015485</xdr:colOff>
      <xdr:row>176</xdr:row>
      <xdr:rowOff>0</xdr:rowOff>
    </xdr:from>
    <xdr:ext cx="9826" cy="736701"/>
    <xdr:pic>
      <xdr:nvPicPr>
        <xdr:cNvPr id="3" name="Picture 2" descr="Power Mech Symble.jpg">
          <a:extLst>
            <a:ext uri="{FF2B5EF4-FFF2-40B4-BE49-F238E27FC236}">
              <a16:creationId xmlns:a16="http://schemas.microsoft.com/office/drawing/2014/main" xmlns=""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1111985" y="25184100"/>
          <a:ext cx="9826" cy="736701"/>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17</xdr:col>
      <xdr:colOff>1015485</xdr:colOff>
      <xdr:row>3</xdr:row>
      <xdr:rowOff>131379</xdr:rowOff>
    </xdr:from>
    <xdr:to>
      <xdr:col>18</xdr:col>
      <xdr:colOff>2823</xdr:colOff>
      <xdr:row>8</xdr:row>
      <xdr:rowOff>99868</xdr:rowOff>
    </xdr:to>
    <xdr:pic>
      <xdr:nvPicPr>
        <xdr:cNvPr id="2" name="Picture 1" descr="Power Mech Symble.jpg">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1273910" y="702879"/>
          <a:ext cx="6513" cy="1159114"/>
        </a:xfrm>
        <a:prstGeom prst="rect">
          <a:avLst/>
        </a:prstGeom>
      </xdr:spPr>
    </xdr:pic>
    <xdr:clientData/>
  </xdr:twoCellAnchor>
  <xdr:twoCellAnchor editAs="oneCell">
    <xdr:from>
      <xdr:col>20</xdr:col>
      <xdr:colOff>0</xdr:colOff>
      <xdr:row>3</xdr:row>
      <xdr:rowOff>131379</xdr:rowOff>
    </xdr:from>
    <xdr:to>
      <xdr:col>20</xdr:col>
      <xdr:colOff>6513</xdr:colOff>
      <xdr:row>8</xdr:row>
      <xdr:rowOff>99868</xdr:rowOff>
    </xdr:to>
    <xdr:pic>
      <xdr:nvPicPr>
        <xdr:cNvPr id="3" name="Picture 2" descr="Power Mech Symble.jpg">
          <a:extLst>
            <a:ext uri="{FF2B5EF4-FFF2-40B4-BE49-F238E27FC236}">
              <a16:creationId xmlns=""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stretch>
          <a:fillRect/>
        </a:stretch>
      </xdr:blipFill>
      <xdr:spPr>
        <a:xfrm>
          <a:off x="12496800" y="702879"/>
          <a:ext cx="6513" cy="115911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1015485</xdr:colOff>
      <xdr:row>1</xdr:row>
      <xdr:rowOff>131379</xdr:rowOff>
    </xdr:from>
    <xdr:to>
      <xdr:col>19</xdr:col>
      <xdr:colOff>1035007</xdr:colOff>
      <xdr:row>6</xdr:row>
      <xdr:rowOff>307064</xdr:rowOff>
    </xdr:to>
    <xdr:pic>
      <xdr:nvPicPr>
        <xdr:cNvPr id="2" name="Picture 1" descr="Power Mech Symble.jpg">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15540990" y="292735"/>
          <a:ext cx="1304925" cy="13188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16</xdr:col>
      <xdr:colOff>1015485</xdr:colOff>
      <xdr:row>1</xdr:row>
      <xdr:rowOff>131379</xdr:rowOff>
    </xdr:from>
    <xdr:to>
      <xdr:col>17</xdr:col>
      <xdr:colOff>1035007</xdr:colOff>
      <xdr:row>4</xdr:row>
      <xdr:rowOff>284653</xdr:rowOff>
    </xdr:to>
    <xdr:pic>
      <xdr:nvPicPr>
        <xdr:cNvPr id="2" name="Picture 1" descr="Power Mech Symble.jpg">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13845540" y="292735"/>
          <a:ext cx="1304925" cy="12966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DOCUME~1\h111461\LOCALS~1\Temp\&#51068;&#5094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F01C191\Kalyan%20Pipeline%20Price%20Bi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sa212\d\Gururaj\0.718%20UT\under_tunnel_0.71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erver\d\MURALI\PEN%20DRIVE%20AS%20IN%2015-07-05\Pen%20As%20on%2001-10-05\New%20Folder\hai\Design\O.T-%20D2.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computer\My%20Documents\QS\QS%20ASS\NS-40\IPC\Embankment%20MT%20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44277;&#50976;\&#45347;&#50612;&#51452;&#44592;\&#50980;&#50689;&#50885;\Cable%20bom%201&#52264;(102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CTC-CUM%20-SP%20ESTIMATIO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sa212\d\Rahul\Chimmalagi%20Box\PIER%20RAHUL%20Mod.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a218\INFLOW\BLIS\25%20to%2030%20km\VRB-SP%2020+87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plades\proj1\projects\hbd%20proposal\sewa\proposal%20files\equipment%20and%20piping%20calc\CTP\MFO22403_RevR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sa212\d\Formats\PIER%20RAHUL%20Mo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1.719\Dang%20WS%20Project%20BOQ-FINAL.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eepak\QSDeepak\QSDeepak\BILLS\MONTHLY%20STATEMENTS%20-%20BILLS\05%20MARCH%202006\Embankment%20MT%20S.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a49\RAHUL\Chimmalgi%20Combined%20Canal%20Subm.27.07.06\2%20JULY2007%20FORMAT-CLIS\0+150-HYD-DESIGN.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ichtner_wp\depts\MECH\USER\RKM\MISC\TESTRKM\HEAT.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A:\CW_TRMT_DVB.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47749;&#50857;&#54840;\&#47749;&#50857;&#54840;\unzipped\&#44592;&#44228;\&#49328;&#52636;&#44540;&#44144;-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sa218\INFLOW\Chimmalgi%20LIS\25-35\26+242-S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ocuments%20and%20Settings\Administrator\Desktop\RMC_DELHI_05_06_Form%206%20&amp;%2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KGT\YR98-99\DPR_9697\PLAN169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Zaheer\c\My%20Documents\ROAD%20works\Quadrilateral%20Analysis%20CHENNAI%20City%20Fly%20overs%20(H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20E3992\Dang%20WS%20Project%20BOQ-FINA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0002\share\&#51221;&#49328;.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26358(&#48149;&#52380;&#50864;)\&#44032;BTIP\My%20Documents\SKKIM\Work2000\&#54644;&#50808;&#44277;&#49324;\Naigria\&#45208;&#51060;&#51648;&#47532;&#50500;%20BTIP\&#49688;&#51221;%20BM\PILE&#49884;&#44277;&#44552;&#50529;&#48708;&#4436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AFD5EDD8\Price%20Bid.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F:\FAIR%20DESIGNS%20&amp;%20DRAWINGS\PACKAGE-17\2)PACKAGE-17\MURALI\PEN%20DRIVE%20AS%20IN%2015-07-05\Pen%20As%20on%2001-10-05\New%20Folder\hai\Design\O.T-%20D2.xls" TargetMode="External"/></Relationships>
</file>

<file path=xl/externalLinks/_rels/externalLink124.xml.rels><?xml version="1.0" encoding="UTF-8" standalone="yes"?>
<Relationships xmlns="http://schemas.openxmlformats.org/package/2006/relationships"><Relationship Id="rId1" Type="http://schemas.microsoft.com/office/2006/relationships/xlExternalLinkPath/xlStartup" Target="MPRs/Annexure%20I%20(Progress%20Curves)/FLMPR/HDT_MANF.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pc\PROJ\MPRs\Annexure%20II%20(Status%20Reports)\DummyRef.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Sumana\nh-3\Nh-3\Rate%20analysis\Basic%20rates%2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COPY.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C:\Users\abhiram\AppData\Local\Microsoft\Windows\Temporary%20Internet%20Files\Low\Content.IE5\23D5IP1M\08_01_04%20APL%20Mundra%20Civil%20Working.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dhiman_mpe\Dhiman\dhiman%20backup%20290500\dhiman\B9798-D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mporary%20Directory%201%20for%20BIDS.zip\BIDS\GWIL\NC%2024%20Rev\Working\Sub%20contractors%20BOQ.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Powermech\Desktop\SR\Compound%20Wall\Documents%20and%20Settings\lancogroup\Local%20Settings\Temporary%20Internet%20Files\Content.Outlook\M1IS7WYX\IOCL\Clients%20Submittals\IOCL%20Organogram%2014-10-2009.xlsm"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H1091\&#44277;&#50976;\CEMENT\EGYPT\QENA\Revo\WINDOWS\&#48148;&#53461;%20&#54868;&#47732;\&#46160;&#50689;\ARAB\price%20schedule\Bresk-civil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Viji\c\RSMANGALA\My%20Documents\manur%20agree\sump1.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eyur\e\BOT%20LAKHANDON\Estimate\Rate%20Analysis%20(nh%206).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62A64082\MP_UP-1%20Analysis_B.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1.Santosh\Tendering\Tender%20Software\THANEM~1\Quantities.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Planning2\d\Share\SMC\SMC-09\DLRO-%20Dec%2020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MM\Iq-17\mmm\technimount_icb_iq14\JC\Petrogal-Sines\Weldingbook\Piping%20material%20HG%20take%20off%20-%20Rev05.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Tgp\d\MURALI\PEN%20DRIVE%20AS%20IN%2015-07-05\Pen%20As%20on%2001-10-05\New%20Folder\hai\Design\O.T-%20D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C:\UmmAlNar\&#44396;&#47588;&#44288;&#47144;\&#49444;&#52824;&#51088;&#51116;\cable\OrderBM(Power).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Anand\BPL-Budget\Tender\Estimate\SKT\Chochin%20Port%20Connectivity\u8%20mpr\WINDOWS\Desktop\NRB\naneen%20backup\FORMATS\Lab\Alp-cal.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Progressive\00-Given%20By%20Ramanjayneyulu\79.131\MURALI\PEN%20DRIVE%20AS%20IN%2015-07-05\Pen%20As%20on%2001-10-05\New%20Folder\hai\Design\O.T-%20D2.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Sa218\INFLOW\IRRIGATION%20PROJECTS\ANDRAPRADESH\GNSS%20-PK%2047\GNNSSS.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owmya\H\Documents%20and%20Settings\chandramauli\Desktop\2%20JULY2007%20FORMAT-CLIS\HR%20FORMAT\HR-FORMAT-22%20JULY-2007.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sa49\RAHUL\Chimmalgi%20Combined%20Canal%20Subm.27.07.06\CTC%20DATA.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amc\aamc\Documents%20and%20Settings\kmanikandan\Local%20Settings\Temporary%20Internet%20Files\OLK8\Sample%20Master%20Manpower%20Costing.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hslee\2005&#45380;&#46020;\Philippines\Power%20Plant\Estimate\&#51228;&#52636;&#45236;&#50669;.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Cesr72\e\pirama\data1213\MSspl\MS%20specials_statement_8June10_M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vijaya.tg\Local%20Settings\Temporary%20Internet%20Files\Content.Outlook\DT1VYPP5\IOCL%20Paradi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vijaya.tg\Local%20Settings\Temporary%20Internet%20Files\Content.Outlook\DT1VYPP5\IOCL%20Paradip%20Intials%20-Fina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J5312\inquiry\&#44277;&#50976;\ab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Tender%20Working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TMP\down\FAX\&#51648;&#50669;&#45212;&#48169;\&#54868;&#51068;&#51333;&#54633;\JAJAE.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51060;&#51068;&#50864;\&#44204;&#51201;\&#51064;&#52380;&#54868;&#47141;\&#44608;&#46041;&#48373;\&#44608;&#46041;&#48373;\My%20Documents\&#50640;&#53076;&#49436;&#48708;&#49828;\&#44608;&#46041;&#48373;\&#44608;&#46041;&#48373;\My%20Documents\&#50640;&#53076;&#49436;&#48708;&#49828;\&#49892;&#54665;(&#48176;&#44288;)\&#49892;&#54665;\&#44148;&#52629;&#51204;&#44592;.&#51088;&#53456;.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51060;&#51068;&#50864;\&#44204;&#51201;\&#44204;&#51201;\&#50640;&#53076;&#49436;&#48708;&#49828;\&#44608;&#46041;&#48373;\&#44608;&#46041;&#48373;\My%20Documents\&#50640;&#53076;&#49436;&#48708;&#49828;\&#44608;&#46041;&#48373;\&#44608;&#46041;&#48373;\My%20Documents\&#50640;&#53076;&#49436;&#48708;&#49828;\&#49892;&#54665;(&#48176;&#44288;)\&#49892;&#54665;\&#44148;&#52629;&#51204;&#44592;.&#51088;&#53456;.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kiran\Pipe%20Line%20nework%20DPR.xlsx"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C:\Users\P%20M%20P%20LTD\Downloads\MANGRAURA%20(JMR).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MANGRAURA%20(JMR)%20(10)%20(1).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HP\Downloads\MAGRAURA%20Distribution%20Network%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Temporary%20Directory%201%20for%20BIDS.zip\BIDS\GWIL\NC%2024%20Rev\Working\Sub%20contractors%20BOQ.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Anand\BPL-Budget\Tender\Estimate\SKT\Chochin%20Port%20Connectivity\u8%20mpr\WINDOWS\Desktop\NRB\naneen%20backup\FORMATS\Lab\Alp-c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J:\My%20Document%20Back%20Up\My%20Documents\BD\PPP%20Tenders\IOCL\DOCUME~1\vijaya.tg\LOCALS~1\Temp\Rar$DI01.719\Bijapur%20WS%20Project%20R2%20(Modi).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704B3D1B\Alp-c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M\Iq-17\BD\2004-05\IQ\Iq-15(JP_Vishnuprayag)\ss\2002-03\iq\iq62_hazira\iq62_hazi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200E4A50\Tender%20Working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48700DB9\Sub%20contractors%20BOQ.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nts%20and%20Settings\gk\Local%20Settings\Temporary%20Internet%20Files\OLK57\LANCO\Tender\BIDDING\PRED\RangaReddy\Chevella%20Workings-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chaitanya\Tenders\Orissa\IOCL\Tender%20Workings\Documents%20and%20Settings\vijaya.tg\Local%20Settings\Temporary%20Internet%20Files\Content.Outlook\DT1VYPP5\LANCO\Tender\Not%20Quoted\IOCL%20Paradip%20Tender%20WTP%20Specs\IOCL%20Paradi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A4E8E6F\Bijapur%20WS%20Project%20R2%20(Modi).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Tenders\Karnataka\NMDC\Tenders\Rajasthan\PHED\Dang%20RWSS\Bijapur%20WS%20Project%20R2%20(Mod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5A4E8E6F\Dang%20WS%20Project%20BOQ-FINA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Tenders\Karnataka\NMDC\HO-PR2%20&amp;%20AS\Rate%20Analysis%205-03-08\AS%20Jan%2008\Balance%20Costing%20A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backup\desktolp\LANCO\Tender\BIDDING\Kalyan%20Dombivli\Netivli%20WTP%20Tender\Bijapur%20WS%20Project%20R2%20(Modi).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backup\desktolp\LANCO\Tender\BIDDING\Kalyan%20Dombivli\Netivli%20WTP%20Tender\Netivli%20WTP%20Tender-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nder%20Working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EKI&#51060;&#51333;&#47749;\JEBEL%20ALI%20KI\My%20Documents\Jebel%20Ali%20KII\MOBIL.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A70FA2D9\Rate%20Analysis%20for%20M40%20&amp;%20Pil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0FF34168\Kalyan%20Pipeline%20Price%20Bi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E4FB20E\Dang%20WS%20Project%20BOQ-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Plades\PROJ5\projects\konaseema\pump%20calculations%20for%20konasema\horizontal%20pumps\hrsg%20fill%20pump\pipe%20suctio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Aeja\e\DATA\DATA4\DATA\ANNUAL\0203\data\DATA4\DATA\Generation\AFIVE\YEARLY\GEN,PLF&amp;FACTOR\Performance%20Section%20B\Performance%20of%20MPSEB%20Station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3813\my%20documents\&#44277;&#50976;\abc.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50696;&#44032;&#54364;"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pk\iq-10%20(doosa\BD\2005-06\IQ\IQ-10%20(Doosan%20-%20Anpara%20C)\Offer\pulau%20final\WINDOWS\Desktop\New%20Folder\Qo-158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DATA\SAND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Tender\Backbone\NHPC-Sewa\LOT-1%20Backbone\LOT-1%20Backbone\ANAL-LOT-SW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930808\&#50696;&#49328;\&#54540;&#47004;&#53944;\&#48372;&#47161;&#54868;&#47141;\&#54869;&#51221;&#48516;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51221;&#44221;&#50896;\C\&#44277;&#47924;&#50629;&#47924;\&#45824;&#48376;&#49324;\&#44148;&#52629;&#49884;&#44277;&#54016;%20&#44277;&#49324;&#54788;&#54889;&#48372;&#44256;\4&#50900;&#49892;&#51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notesm3.doosanheavy.com:1092/KAMkh/sub-contract/3&#52264;&#44277;&#49324;(U&amp;H)/3&#52264;&#44277;&#49324;.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Viswanathan\d\Delhi-Gurgaon\PRE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Qs\billing\SOR%20Narmada%202004-05\final3.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DFILE\WEKI\&#49328;&#50629;&#49444;&#48708;\2%20&#44204;&#51201;&#49892;\2%20&#49884;&#47704;&#53944;\963%20Syria\ADRA9805\20.%20&#44204;&#51201;\1%20&#51649;&#51217;&#48708;\6%20&#51109;&#48708;&#48708;\TEM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ABE8B79\Paradip%20Final%20(264-475)-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KGT\YR98-99\BHANDUP.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50948;&#46160;&#54872;\&#44277;&#49324;&#44288;&#47144;&#47928;&#49436;\UmmAlNar\&#44396;&#47588;&#44288;&#47144;\&#49444;&#52824;&#51088;&#51116;\cable\OrderBM(Powe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RADMIN-PC\scan\Sandipan\MPL_SG_Backup%20as%20on%2012.07.10\Sandeep\proposals\tender%20working\2%20x%20700%20MW%20rapp\Mech%20Erection%20Enq_290313\Re-working\New%20working%20170214\Reworking_210214\RAPP_7&amp;8_Mech%20ern%20price_270513_R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ender%20bid\TEHRI-KOTESHWARHYDROPOWER%20PROJECT\Koteshwar-II\Koteshwar-Old\WORK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amc\aamc\Internal%20Audit\Internal%20Auditor\Land%20adjustment\Report%20(June%20Forecast)%20250602-Final(Reco).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26358(&#48149;&#52380;&#50864;)\&#44032;BTIP\My%20Documents\SKKIM\Work1999\&#54840;&#45224;&#49437;&#50976;\&#49892;&#54665;BM\YUKONG\PROPOSAL\SEOUL\PROPOS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78335A8F\Chevella%20Workings-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FAIR%20DESIGNS%20&amp;%20DRAWINGS\PACKAGE-17\3)%20CM%20WORKS\OT\O.T-%20pipe%20-%2035.481%20-%2014R%20majo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Spm\D\Bills\IVRCL%20NS-40%20IPC's\14%20Dec%202006\IPC\11%20SEPTEMBER%202006\IPC-11%20Certified\Documents%20and%20Settings\IVRCL\My%20Documents\NS40\My%20Documents\Voucher%20paid%20KR3.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Anand\BPL-Budget\Tender\Estimate\SKT\Chochin%20Port%20Connectivity\users\INFRASTRUCTURE\Arvind%20Raizada\JMC\ANALYSIS\Analys_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Jmcrdp\e\u8%20mpr\WINDOWS\Desktop\NRB\naneen%20backup\FORMATS\Lab\Alp-cal.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My%20Documents\Koteshwar%20Hydroelectric%20Project\MSRDC-CONCRET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Temporary%20Directory%201%20for%20BIDS.zip\BIDS\GWIL\NC%2024%20Rev\Working\NC-2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4A93C62F\ACE-PR2-final_at%20si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Eest_west_Package\NHAI_ADB_Pac_2\WORKING_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omp2\40gb2%20(d)\MY\Y2K\Mmf2\QUOTAT~1\DESIGN.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h115365\Local%20Settings\Temporary%20Internet%20Files\Content.Outlook\B4IOKITI\1%20%20RFP%20Raipur%20TPP(Boiler%20%20Steel%20Structure%20PKG)_Rev01%2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notesm4.doosanheavy.com:1092/WINDOWS/TMP/&#53664;&#47785;6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LSERVER\tldesign\L&amp;T\GRIDCO-Colony\220&amp;13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Sa49\RAHUL\MMAULI\RCC-T-19.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NGDOC~1\MSQUIO~1\est-FF-00-0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Users\Ankit.Shukla\Desktop\dpr%20client.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ocuments%20and%20Settings\ITsez\Local%20Settings\Temp\Documents%20and%20Settings\rayudu\Desktop\PLANNING\MPCS\PLANNING\METRO%20PLANNING\ACE%20-%20REV%201%20-%20261203\ACE%20-%20REV%201%20-%20261203-Final.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Tsprasad\f\4.0%20TENDERS-BIDDING\1.DATA\Equipment\Equipment%20Analysis%20SKLM%20May04%20use.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aptop\laptop%20(e)\Jobs%20in%20Hand\new%20projects\cables\cableselec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1.719\Bijapur%20WS%20Project%20R2%20(Mod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E691557B\TN%2006%2016-07-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A:\PUMPING%20MACHNERY%20EST.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Tsprasad\e-tenders\WINDOWS\Desktop\THOPARGHAT.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drcserver1\design\user\Housing\Binod\saihous\saihous.ele.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lades\proj1\Calcs\Mech\MFO224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s\iq65_alstom\prc_sch.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urali\D\Project\1x500_BIRSINGPUR\NASIK\Boq.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FEB-9-2006%20USED%20FOR%20DESIGN\BLIS%20SP%20MASTER%20FILE%20PARAMET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a218\INFLOW\PROJECT%20MAIN%20FILES\BLIS%20SP%20PARAMETER%20DESIGN\CTC%20CUM%20SP%20TYPICAL%20DESIGN%20FORMAT\BLIS%20CTC%20CUM%20S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ydj\&#48376;&#49324;&#44204;&#51201;\&#46748;&#47476;&#45124;\&#51105;&#46041;&#49324;&#45768;\&#49884;&#54665;&#44552;&#5052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E3992\Bijapur%20WS%20Project%20R2%20(Modi).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9EC10939\NMDC%20Workings-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01&#20491;&#20154;&#65420;&#65387;\&#12371;&#12540;&#12376;\&#12467;&#12472;&#12455;&#12493;\&#26032;&#26085;&#20843;&#24161;\&#37325;&#37327;&#12398;&#12415;.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p2\D\Jobs%20in%20Hand\new%20projects\pointwiring\pointrate.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s\iq65_alstom\VIJ%20Indirect%20alternativ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A:\DATA\khh\LOWLI\A-TUAN\khh\sua\biphuoc\tach-7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Documents%20and%20Settings\Naveen\My%20Documents\Naveen\Tariff%202006-07\CPG\Op%20BS%20Final%2016052005\Asset%20Disaggregation%2017.04.05%20With%20Residual%20MPSEB\Raw%20TB%20Data%20&amp;%20Cap-CAU%20as%20Gen.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0997\&#48156;&#51452;&#51088;&#47308;\&#52380;&#50504;-&#48337;&#52380;%2098&#45380;\&#46020;&#44553;&#45236;&#50669;(&#44396;&#48516;).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arunan\Formats\Tendering\Cash%20flow%20Template_2009_R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mm\2006-07\2005-2006\Offer\Iq10-Anpara-C\Doosan-Anpara-rev02\&#49688;&#54665;&#51473;_pjt\YONGHUNG12\&#48176;&#44221;&#49688;\&#48372;&#50728;&#51116;\&#50689;&#55141;&#48372;&#50728;&#51116;&#44396;&#47588;\&#47932;&#47049;&#49328;&#52636;&#50857;BM(&#50896;&#48376;).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amc\aamc\Finance\Rshyam\monthly\09%20-Sept%20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chaitanya\tenders\Rajasthan\RVUN\Chhabra\Tenders\Orissa\IOCL\Tender%20Workings\DOCUME~1\vijaya.tg\LOCALS~1\Temp\Rar$DI00.453\Kalyan%20Pipeline%20Price%20Bid.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Shared\Inian.R\R%20&amp;%20R\HIAL%20ACE%20-%20Revised%20Qty%201708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A:\1.Santosh\Rate%20Analysis\General\WORKING.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Planning\e\Planning\Metro%20Cst\AC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A:\&#51109;&#48708;&#48708;-&#44288;&#49464;+&#50868;&#48152;&#48708;+&#44032;&#49444;&#48156;&#51204;-&#46041;&#50896;&#44228;&#5492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eepak\d\QSDeepak\BILLS\Bill%20MS%20-08\Embankment%20MT%20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eserver\design\USER\HOUSING\SIRISH\tem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arunan\projects\3%20x%20660%20MW%20Talwandi%20Sabo\FINAL%20PRICE%20TALWANDI%20SABO%2013-05-10\ACE_Working.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44277;&#49324;&#48512;&#49436;\&#44277;&#49324;&#48512;%20&#52980;(&#51077;&#52272;)\&#44060;&#48156;program\fdn_bm_pro.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Documents%20and%20Settings\com\Local%20Settings\Temporary%20Internet%20Files\Content.IE5\ET5UJ6H0\AGM1_Packing_Innercasing_%20Matallic%20Expansion%20Joint_HK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My%20Documents\Excel%20Files\TIDCO\Files%20From%20Chiyoda%20&amp;%20VKK's%20team\1512EIR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
      <sheetName val="SUMMARY(M)"/>
      <sheetName val="SUMMARY(E)"/>
      <sheetName val="EARTH"/>
      <sheetName val="CONC"/>
      <sheetName val="MISC"/>
      <sheetName val="ROAD"/>
      <sheetName val="재료비"/>
      <sheetName val="장비일대"/>
      <sheetName val="노무비"/>
      <sheetName val="노무시간"/>
      <sheetName val="장비시간"/>
      <sheetName val="dummy"/>
      <sheetName val="pipe entry"/>
    </sheetNames>
    <sheetDataSet>
      <sheetData sheetId="0" refreshError="1"/>
      <sheetData sheetId="1" refreshError="1"/>
      <sheetData sheetId="2"/>
      <sheetData sheetId="3"/>
      <sheetData sheetId="4"/>
      <sheetData sheetId="5"/>
      <sheetData sheetId="6" refreshError="1"/>
      <sheetData sheetId="7"/>
      <sheetData sheetId="8"/>
      <sheetData sheetId="9"/>
      <sheetData sheetId="10" refreshError="1"/>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scour depth"/>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low_Earth"/>
      <sheetName val="HYD"/>
      <sheetName val="Below_Water"/>
      <sheetName val="Ld_Diagms"/>
      <sheetName val="OUTPUT_MEMBER"/>
      <sheetName val="OUTPUT_REACTIONS"/>
      <sheetName val="RWALL_MAX"/>
      <sheetName val="RWALL_MIN"/>
      <sheetName val="HEADWALL"/>
      <sheetName val="AREA-VELOCITY"/>
      <sheetName val="BP"/>
      <sheetName val="PLAN_FEB97"/>
    </sheetNames>
    <sheetDataSet>
      <sheetData sheetId="0" refreshError="1">
        <row r="12">
          <cell r="H12">
            <v>25</v>
          </cell>
        </row>
      </sheetData>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 val="procurement"/>
      <sheetName val="LOCAL 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Boiler&amp;TG"/>
      <sheetName val="procurement"/>
      <sheetName val="scour dep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BOM"/>
      <sheetName val="DEAE"/>
      <sheetName val="GAS"/>
      <sheetName val="GEN"/>
      <sheetName val="COP"/>
      <sheetName val="CHEM"/>
      <sheetName val="SAM"/>
      <sheetName val="DEM"/>
      <sheetName val="BLR5"/>
      <sheetName val="BLR4"/>
      <sheetName val="BLR3"/>
      <sheetName val="BLR2"/>
      <sheetName val="BLR 1"/>
      <sheetName val="MixBed"/>
      <sheetName val="CondPol"/>
      <sheetName val="당초"/>
      <sheetName val="八幡"/>
      <sheetName val="GM 000"/>
      <sheetName val="csdim"/>
      <sheetName val="cdsload"/>
      <sheetName val="chsload"/>
      <sheetName val="CLAMP"/>
      <sheetName val="cvsload"/>
      <sheetName val="pipe"/>
      <sheetName val="손익분석"/>
      <sheetName val="Y-WORK"/>
      <sheetName val="Cash2"/>
      <sheetName val="Z"/>
      <sheetName val="환산표"/>
      <sheetName val="TTL"/>
      <sheetName val="TOEC"/>
      <sheetName val="CT Thang Mo"/>
      <sheetName val="CT  PL"/>
    </sheetNames>
    <sheetDataSet>
      <sheetData sheetId="0"/>
      <sheetData sheetId="1">
        <row r="2">
          <cell r="S2" t="str">
            <v>LENGTH</v>
          </cell>
        </row>
      </sheetData>
      <sheetData sheetId="2">
        <row r="2">
          <cell r="R2" t="str">
            <v>LENGTH</v>
          </cell>
        </row>
      </sheetData>
      <sheetData sheetId="3">
        <row r="2">
          <cell r="R2" t="str">
            <v>LENGTH</v>
          </cell>
        </row>
      </sheetData>
      <sheetData sheetId="4">
        <row r="2">
          <cell r="R2" t="str">
            <v>LENGTH</v>
          </cell>
        </row>
      </sheetData>
      <sheetData sheetId="5">
        <row r="2">
          <cell r="R2" t="str">
            <v>LENGTH</v>
          </cell>
        </row>
      </sheetData>
      <sheetData sheetId="6">
        <row r="2">
          <cell r="R2" t="str">
            <v>LENGTH</v>
          </cell>
        </row>
      </sheetData>
      <sheetData sheetId="7">
        <row r="2">
          <cell r="R2" t="str">
            <v>LENGTH</v>
          </cell>
        </row>
      </sheetData>
      <sheetData sheetId="8">
        <row r="2">
          <cell r="S2" t="str">
            <v>LENGTH</v>
          </cell>
        </row>
      </sheetData>
      <sheetData sheetId="9">
        <row r="2">
          <cell r="S2" t="str">
            <v>LENGTH</v>
          </cell>
        </row>
      </sheetData>
      <sheetData sheetId="10">
        <row r="2">
          <cell r="S2" t="str">
            <v>LENGTH</v>
          </cell>
        </row>
      </sheetData>
      <sheetData sheetId="11">
        <row r="2">
          <cell r="S2" t="str">
            <v>LENGTH</v>
          </cell>
        </row>
      </sheetData>
      <sheetData sheetId="12">
        <row r="2">
          <cell r="S2" t="str">
            <v>LENGTH</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TRACT"/>
      <sheetName val="PARAMETER"/>
      <sheetName val="HYDRAULICS"/>
      <sheetName val="SLAB DESIGN"/>
      <sheetName val="ABUTMENT"/>
      <sheetName val="WINGWALL"/>
      <sheetName val="BAR-BEND"/>
      <sheetName val="STAAD DRAWING "/>
      <sheetName val="COMP EST"/>
      <sheetName val="DETAILED"/>
      <sheetName val="D1"/>
      <sheetName val="D2"/>
      <sheetName val="D3"/>
      <sheetName val="D4"/>
      <sheetName val="D5"/>
      <sheetName val="Data"/>
      <sheetName val="DL Input"/>
      <sheetName val="WL Input"/>
      <sheetName val="WINGWALL (2)"/>
      <sheetName val="INPUT"/>
      <sheetName val="Rate Analysis "/>
      <sheetName val="Labour"/>
      <sheetName val="SLAB_DESIGN"/>
      <sheetName val="STAAD_DRAWING_"/>
      <sheetName val="COMP_EST"/>
      <sheetName val="DL_Input"/>
      <sheetName val="WL_Input"/>
      <sheetName val="WINGWALL_(2)"/>
      <sheetName val="SLAB_DESIGN1"/>
      <sheetName val="STAAD_DRAWING_1"/>
      <sheetName val="COMP_EST1"/>
      <sheetName val="DL_Input1"/>
      <sheetName val="WL_Input1"/>
      <sheetName val="WINGWALL_(2)1"/>
      <sheetName val="SLAB_DESIGN2"/>
      <sheetName val="STAAD_DRAWING_2"/>
      <sheetName val="COMP_EST2"/>
      <sheetName val="DL_Input2"/>
      <sheetName val="WL_Input2"/>
      <sheetName val="WINGWALL_(2)2"/>
      <sheetName val="SLAB_DESIGN3"/>
      <sheetName val="STAAD_DRAWING_3"/>
      <sheetName val="COMP_EST3"/>
      <sheetName val="DL_Input3"/>
      <sheetName val="WL_Input3"/>
      <sheetName val="WINGWALL_(2)3"/>
      <sheetName val="SLAB_DESIGN4"/>
      <sheetName val="STAAD_DRAWING_4"/>
      <sheetName val="COMP_EST4"/>
      <sheetName val="DL_Input4"/>
      <sheetName val="WL_Input4"/>
      <sheetName val="WINGWALL_(2)4"/>
      <sheetName val="SLAB_DESIGN5"/>
      <sheetName val="STAAD_DRAWING_5"/>
      <sheetName val="COMP_EST5"/>
      <sheetName val="DL_Input5"/>
      <sheetName val="WL_Input5"/>
      <sheetName val="WINGWALL_(2)5"/>
      <sheetName val="Sheet1"/>
      <sheetName val="80"/>
      <sheetName val="loadcal"/>
      <sheetName val="EDWise"/>
      <sheetName val="BWSCPlt"/>
      <sheetName val="CI"/>
      <sheetName val="G.R.P"/>
      <sheetName val="HDPE"/>
      <sheetName val="pvc"/>
      <sheetName val="r"/>
      <sheetName val="hdpe_basic"/>
      <sheetName val="pvc_basic"/>
      <sheetName val="DI"/>
      <sheetName val="Rates-May-14"/>
      <sheetName val="fee rate summary"/>
      <sheetName val="RF_DesignCT_Sp@53.0"/>
      <sheetName val="Detailed Estimate"/>
      <sheetName val="Des"/>
      <sheetName val="Below_Earth"/>
      <sheetName val="17"/>
      <sheetName val="Material "/>
      <sheetName val="Timesheet"/>
      <sheetName val="example"/>
    </sheetNames>
    <sheetDataSet>
      <sheetData sheetId="0" refreshError="1">
        <row r="4">
          <cell r="G4" t="str">
            <v>Super Passage @  CH: 21+352 Km - Abstract</v>
          </cell>
        </row>
      </sheetData>
      <sheetData sheetId="1">
        <row r="4">
          <cell r="G4" t="str">
            <v>Super Passage @  CH: 21+352 Km - Abstract</v>
          </cell>
        </row>
      </sheetData>
      <sheetData sheetId="2">
        <row r="4">
          <cell r="G4" t="str">
            <v>Super Passage @  CH: 21+352 Km - Abstract</v>
          </cell>
        </row>
      </sheetData>
      <sheetData sheetId="3">
        <row r="4">
          <cell r="G4" t="str">
            <v>Super Passage @  CH: 21+352 Km - Abstract</v>
          </cell>
        </row>
      </sheetData>
      <sheetData sheetId="4">
        <row r="4">
          <cell r="G4" t="str">
            <v>Super Passage @  CH: 21+352 Km - Abstract</v>
          </cell>
        </row>
      </sheetData>
      <sheetData sheetId="5">
        <row r="4">
          <cell r="G4" t="str">
            <v>Super Passage @  CH: 21+352 Km - Abstract</v>
          </cell>
        </row>
      </sheetData>
      <sheetData sheetId="6">
        <row r="4">
          <cell r="G4" t="str">
            <v>Super Passage @  CH: 21+352 Km - Abstract</v>
          </cell>
        </row>
      </sheetData>
      <sheetData sheetId="7">
        <row r="4">
          <cell r="G4" t="str">
            <v>Super Passage @  CH: 21+352 Km - Abstract</v>
          </cell>
        </row>
      </sheetData>
      <sheetData sheetId="8">
        <row r="4">
          <cell r="G4" t="str">
            <v>Super Passage @  CH: 21+352 Km - Abstract</v>
          </cell>
        </row>
      </sheetData>
      <sheetData sheetId="9">
        <row r="4">
          <cell r="G4" t="str">
            <v>Super Passage @  CH: 21+352 Km - Abstract</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row r="4">
          <cell r="G4" t="str">
            <v>Super Passage @  CH: 21+352 Km - Abstract</v>
          </cell>
        </row>
      </sheetData>
      <sheetData sheetId="25">
        <row r="4">
          <cell r="G4" t="str">
            <v>Super Passage @  CH: 21+352 Km - Abstract</v>
          </cell>
        </row>
      </sheetData>
      <sheetData sheetId="26">
        <row r="4">
          <cell r="G4" t="str">
            <v>Super Passage @  CH: 21+352 Km - Abstract</v>
          </cell>
        </row>
      </sheetData>
      <sheetData sheetId="27">
        <row r="4">
          <cell r="G4" t="str">
            <v>Super Passage @  CH: 21+352 Km - Abstract</v>
          </cell>
        </row>
      </sheetData>
      <sheetData sheetId="28">
        <row r="4">
          <cell r="G4" t="str">
            <v>Super Passage @  CH: 21+352 Km - Abstract</v>
          </cell>
        </row>
      </sheetData>
      <sheetData sheetId="29">
        <row r="4">
          <cell r="G4" t="str">
            <v>Super Passage @  CH: 21+352 Km - Abstract</v>
          </cell>
        </row>
      </sheetData>
      <sheetData sheetId="30">
        <row r="4">
          <cell r="G4" t="str">
            <v>Super Passage @  CH: 21+352 Km - Abstract</v>
          </cell>
        </row>
      </sheetData>
      <sheetData sheetId="31">
        <row r="4">
          <cell r="G4" t="str">
            <v>Super Passage @  CH: 21+352 Km - Abstract</v>
          </cell>
        </row>
      </sheetData>
      <sheetData sheetId="32">
        <row r="4">
          <cell r="G4" t="str">
            <v>Super Passage @  CH: 21+352 Km - Abstract</v>
          </cell>
        </row>
      </sheetData>
      <sheetData sheetId="33">
        <row r="4">
          <cell r="G4" t="str">
            <v>Super Passage @  CH: 21+352 Km - Abstract</v>
          </cell>
        </row>
      </sheetData>
      <sheetData sheetId="34">
        <row r="4">
          <cell r="G4" t="str">
            <v>Super Passage @  CH: 21+352 Km - Abstract</v>
          </cell>
        </row>
      </sheetData>
      <sheetData sheetId="35">
        <row r="4">
          <cell r="G4" t="str">
            <v>Super Passage @  CH: 21+352 Km - Abstract</v>
          </cell>
        </row>
      </sheetData>
      <sheetData sheetId="36">
        <row r="4">
          <cell r="G4" t="str">
            <v>Super Passage @  CH: 21+352 Km - Abstract</v>
          </cell>
        </row>
      </sheetData>
      <sheetData sheetId="37">
        <row r="4">
          <cell r="G4" t="str">
            <v>Super Passage @  CH: 21+352 Km - Abstract</v>
          </cell>
        </row>
      </sheetData>
      <sheetData sheetId="38">
        <row r="4">
          <cell r="G4" t="str">
            <v>Super Passage @  CH: 21+352 Km - Abstract</v>
          </cell>
        </row>
      </sheetData>
      <sheetData sheetId="39">
        <row r="4">
          <cell r="G4" t="str">
            <v>Super Passage @  CH: 21+352 Km - Abstract</v>
          </cell>
        </row>
      </sheetData>
      <sheetData sheetId="40">
        <row r="4">
          <cell r="G4" t="str">
            <v>Super Passage @  CH: 21+352 Km - Abstract</v>
          </cell>
        </row>
      </sheetData>
      <sheetData sheetId="41">
        <row r="4">
          <cell r="G4" t="str">
            <v>Super Passage @  CH: 21+352 Km - Abstract</v>
          </cell>
        </row>
      </sheetData>
      <sheetData sheetId="42">
        <row r="4">
          <cell r="G4" t="str">
            <v>Super Passage @  CH: 21+352 Km - Abstract</v>
          </cell>
        </row>
      </sheetData>
      <sheetData sheetId="43">
        <row r="4">
          <cell r="G4" t="str">
            <v>Super Passage @  CH: 21+352 Km - Abstract</v>
          </cell>
        </row>
      </sheetData>
      <sheetData sheetId="44">
        <row r="4">
          <cell r="G4" t="str">
            <v>Super Passage @  CH: 21+352 Km - Abstract</v>
          </cell>
        </row>
      </sheetData>
      <sheetData sheetId="45">
        <row r="4">
          <cell r="G4" t="str">
            <v>Super Passage @  CH: 21+352 Km - Abstract</v>
          </cell>
        </row>
      </sheetData>
      <sheetData sheetId="46">
        <row r="4">
          <cell r="G4" t="str">
            <v>Super Passage @  CH: 21+352 Km - Abstract</v>
          </cell>
        </row>
      </sheetData>
      <sheetData sheetId="47">
        <row r="4">
          <cell r="G4" t="str">
            <v>Super Passage @  CH: 21+352 Km - Abstract</v>
          </cell>
        </row>
      </sheetData>
      <sheetData sheetId="48">
        <row r="4">
          <cell r="G4" t="str">
            <v>Super Passage @  CH: 21+352 Km - Abstract</v>
          </cell>
        </row>
      </sheetData>
      <sheetData sheetId="49">
        <row r="4">
          <cell r="G4" t="str">
            <v>Super Passage @  CH: 21+352 Km - Abstract</v>
          </cell>
        </row>
      </sheetData>
      <sheetData sheetId="50">
        <row r="4">
          <cell r="G4" t="str">
            <v>Super Passage @  CH: 21+352 Km - Abstract</v>
          </cell>
        </row>
      </sheetData>
      <sheetData sheetId="51">
        <row r="4">
          <cell r="G4" t="str">
            <v>Super Passage @  CH: 21+352 Km - Abstract</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sheetData sheetId="74"/>
      <sheetData sheetId="75"/>
      <sheetData sheetId="76"/>
      <sheetData sheetId="77"/>
      <sheetData sheetId="78"/>
      <sheetData sheetId="79"/>
      <sheetData sheetId="8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_with offset_"/>
      <sheetName val="PIER DESIGN"/>
      <sheetName val="Sheet1"/>
      <sheetName val="Pier Design(with offset)"/>
      <sheetName val="Pier Design ( Without offset)"/>
      <sheetName val="Footing"/>
      <sheetName val="Footing Latest"/>
      <sheetName val=""/>
      <sheetName val="LOCAL RATES"/>
      <sheetName val="SLAB DESIGN"/>
      <sheetName val="ABSTRACT"/>
      <sheetName val="Pier_Design_with_offset_"/>
      <sheetName val="PIER_DESIGN"/>
      <sheetName val="Pier_Design(with_offset)"/>
      <sheetName val="Pier_Design_(_Without_offset)"/>
      <sheetName val="Footing_Latest"/>
      <sheetName val="Pier_Design_with_offset_1"/>
      <sheetName val="PIER_DESIGN1"/>
      <sheetName val="Pier_Design(with_offset)1"/>
      <sheetName val="Pier_Design_(_Without_offset)1"/>
      <sheetName val="Footing_Latest1"/>
      <sheetName val="Pier_Design_with_offset_2"/>
      <sheetName val="PIER_DESIGN2"/>
      <sheetName val="Pier_Design(with_offset)2"/>
      <sheetName val="Pier_Design_(_Without_offset)2"/>
      <sheetName val="Footing_Latest2"/>
      <sheetName val="Pier_Design_with_offset_3"/>
      <sheetName val="PIER_DESIGN3"/>
      <sheetName val="Pier_Design(with_offset)3"/>
      <sheetName val="Pier_Design_(_Without_offset)3"/>
      <sheetName val="Footing_Latest3"/>
      <sheetName val="Data"/>
      <sheetName val="Below_Earth"/>
      <sheetName val="Design"/>
      <sheetName val="HYDRAULICS"/>
      <sheetName val="D5 (3)"/>
      <sheetName val="Sheet1 (3)"/>
      <sheetName val="D5"/>
      <sheetName val="Sheet3"/>
      <sheetName val="D5 (2)"/>
      <sheetName val="Sheet1 (2)"/>
      <sheetName val="degree"/>
      <sheetName val="Dgn1"/>
      <sheetName val="Dgn3"/>
      <sheetName val="Dgn4"/>
      <sheetName val="Dgn1 (2)"/>
      <sheetName val="Dgn3 (2)"/>
      <sheetName val="Dgn4 (2)"/>
      <sheetName val="Karkala"/>
      <sheetName val="Photo"/>
      <sheetName val="Photo (2)"/>
      <sheetName val="Cer"/>
      <sheetName val="Sheet1 (4)"/>
      <sheetName val="factor "/>
      <sheetName val="basdat"/>
      <sheetName val="Overheads"/>
      <sheetName val="Av.G Level"/>
      <sheetName val="工務所費用"/>
      <sheetName val="Break up"/>
      <sheetName val="FACE"/>
      <sheetName val="CABLE"/>
      <sheetName val="Basic Input"/>
      <sheetName val="DEY   VAJATI"/>
      <sheetName val="G.I.S."/>
      <sheetName val="Area_Capacity Dhawaliya"/>
      <sheetName val="Water_Planning_conti.."/>
      <sheetName val="Fixation_Principal_Level Bhelya"/>
      <sheetName val="Fixation_Principal_Level Dhawal"/>
      <sheetName val="Fixation_Principal_Level"/>
      <sheetName val="Planning"/>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our depth"/>
      <sheetName val="D"/>
      <sheetName val="HYD"/>
      <sheetName val="Sta"/>
      <sheetName val="sta-wing "/>
      <sheetName val="DETAILED"/>
      <sheetName val="Voucher"/>
      <sheetName val="HYDRAULICS"/>
      <sheetName val="Cul_detail"/>
    </sheetNames>
    <sheetDataSet>
      <sheetData sheetId="0" refreshError="1"/>
      <sheetData sheetId="1"/>
      <sheetData sheetId="2" refreshError="1"/>
      <sheetData sheetId="3" refreshError="1"/>
      <sheetData sheetId="4" refreshError="1"/>
      <sheetData sheetId="5" refreshError="1">
        <row r="6">
          <cell r="J6" t="str">
            <v>SECON Pvt. Ltd., Bangalore-66</v>
          </cell>
        </row>
      </sheetData>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ER DESIGN"/>
      <sheetName val="Sheet1"/>
      <sheetName val="Pier Design(with offset)"/>
      <sheetName val="Pier Design ( Without offset)"/>
      <sheetName val="Footing"/>
      <sheetName val="Footing Latest"/>
      <sheetName val="Pier Design_with offset_"/>
      <sheetName val="FACE"/>
      <sheetName val="Project Management Main"/>
      <sheetName val="Design"/>
      <sheetName val="PIER_DESIGN"/>
      <sheetName val="Pier_Design(with_offset)"/>
      <sheetName val="Pier_Design_(_Without_offset)"/>
      <sheetName val="Footing_Latest"/>
      <sheetName val="Pier_Design_with_offset_"/>
      <sheetName val="PIER_DESIGN1"/>
      <sheetName val="Pier_Design(with_offset)1"/>
      <sheetName val="Pier_Design_(_Without_offset)1"/>
      <sheetName val="Footing_Latest1"/>
      <sheetName val="Pier_Design_with_offset_1"/>
      <sheetName val="PIER_DESIGN2"/>
      <sheetName val="Pier_Design(with_offset)2"/>
      <sheetName val="Pier_Design_(_Without_offset)2"/>
      <sheetName val="Footing_Latest2"/>
      <sheetName val="Pier_Design_with_offset_2"/>
      <sheetName val="PIER_DESIGN3"/>
      <sheetName val="Pier_Design(with_offset)3"/>
      <sheetName val="Pier_Design_(_Without_offset)3"/>
      <sheetName val="Footing_Latest3"/>
      <sheetName val="Pier_Design_with_offset_3"/>
      <sheetName val="DETAILED"/>
      <sheetName val="B"/>
      <sheetName val="A"/>
      <sheetName val="Below_Earth"/>
      <sheetName val="D5 (3)"/>
      <sheetName val="Sheet1 (3)"/>
      <sheetName val="D5"/>
      <sheetName val="Sheet3"/>
      <sheetName val="D5 (2)"/>
      <sheetName val="Sheet1 (2)"/>
      <sheetName val="degree"/>
      <sheetName val="Dgn1"/>
      <sheetName val="Dgn3"/>
      <sheetName val="Dgn4"/>
      <sheetName val="Dgn1 (2)"/>
      <sheetName val="Dgn3 (2)"/>
      <sheetName val="Dgn4 (2)"/>
      <sheetName val="Karkala"/>
      <sheetName val="Photo"/>
      <sheetName val="Photo (2)"/>
      <sheetName val="Cer"/>
      <sheetName val="Sheet1 (4)"/>
      <sheetName val="HYDRAULICS"/>
      <sheetName val="Input"/>
      <sheetName val="Torsion_Properties"/>
      <sheetName val="Section_by_layers"/>
      <sheetName val="BUD-8306"/>
      <sheetName val="BOQ-Part1"/>
      <sheetName val="Fee Rate Summary"/>
      <sheetName val="Values"/>
      <sheetName val="CashFlows"/>
      <sheetName val="DEY   VAJATI"/>
      <sheetName val="P L I"/>
      <sheetName val="COMPUTER SLIP"/>
      <sheetName val="Rainfall_Khargone"/>
      <sheetName val="Flood &amp; Lift"/>
      <sheetName val="Fixation_Principal_Level "/>
      <sheetName val="Fixation_Principal_Level Dhawal"/>
      <sheetName val="Water_Planning"/>
      <sheetName val="Water_Planning dhwaliya"/>
      <sheetName val="routing (2)"/>
      <sheetName val="Fixation_Principal_Level"/>
      <sheetName val="Spill-Hydro design"/>
      <sheetName val="HFL Calculation (routed)"/>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A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LOCAL RATES"/>
      <sheetName val="RA Civil"/>
      <sheetName val="FORM-W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INSTRUCT"/>
      <sheetName val="DS HFL "/>
      <sheetName val="VENT DESIGN "/>
      <sheetName val="Side walls_Slab"/>
      <sheetName val="TRANSITIONS"/>
      <sheetName val="Side walls _earth_"/>
      <sheetName val="AFFLUX CALC"/>
      <sheetName val="PROTECTION"/>
      <sheetName val="AFF DRAW"/>
      <sheetName val="TEL CALC"/>
      <sheetName val="NALA_LS"/>
      <sheetName val="X_BOX HYD"/>
      <sheetName val="X_TRAIL PIT DETAILS"/>
      <sheetName val="X_BLOCK LEVELS"/>
      <sheetName val="MACRO_BACK UP"/>
      <sheetName val="DATA"/>
      <sheetName val="HYDRAULIC"/>
      <sheetName val="US HFL"/>
      <sheetName val="Side walls-Slab"/>
      <sheetName val="TRAINED NALA"/>
      <sheetName val="Side walls (earth)"/>
      <sheetName val="NALA-LS"/>
      <sheetName val="X-BOX HYD"/>
      <sheetName val="X-TRAIL PIT DETAILS"/>
      <sheetName val="X-BLOCK LEVELS"/>
      <sheetName val="MACRO-BACK UP"/>
      <sheetName val="H - Bill summary"/>
      <sheetName val="RA Civil"/>
      <sheetName val="Rate Ana"/>
    </sheetNames>
    <sheetDataSet>
      <sheetData sheetId="0" refreshError="1">
        <row r="1">
          <cell r="H1" t="str">
            <v>INDEX</v>
          </cell>
        </row>
      </sheetData>
      <sheetData sheetId="1" refreshError="1">
        <row r="1">
          <cell r="H1" t="str">
            <v>*</v>
          </cell>
        </row>
      </sheetData>
      <sheetData sheetId="2" refreshError="1">
        <row r="1">
          <cell r="H1" t="str">
            <v>*</v>
          </cell>
        </row>
      </sheetData>
      <sheetData sheetId="3" refreshError="1">
        <row r="1">
          <cell r="H1" t="str">
            <v>*</v>
          </cell>
        </row>
      </sheetData>
      <sheetData sheetId="4">
        <row r="1">
          <cell r="H1" t="str">
            <v>*</v>
          </cell>
        </row>
      </sheetData>
      <sheetData sheetId="5" refreshError="1">
        <row r="1">
          <cell r="H1" t="str">
            <v>*</v>
          </cell>
        </row>
      </sheetData>
      <sheetData sheetId="6">
        <row r="1">
          <cell r="H1" t="str">
            <v>*</v>
          </cell>
        </row>
      </sheetData>
      <sheetData sheetId="7" refreshError="1">
        <row r="1">
          <cell r="H1" t="str">
            <v>*</v>
          </cell>
        </row>
      </sheetData>
      <sheetData sheetId="8" refreshError="1">
        <row r="1">
          <cell r="H1" t="str">
            <v>*</v>
          </cell>
        </row>
      </sheetData>
      <sheetData sheetId="9" refreshError="1">
        <row r="1">
          <cell r="H1" t="str">
            <v>*</v>
          </cell>
        </row>
      </sheetData>
      <sheetData sheetId="10" refreshError="1">
        <row r="1">
          <cell r="H1" t="str">
            <v>*</v>
          </cell>
        </row>
      </sheetData>
      <sheetData sheetId="11">
        <row r="1">
          <cell r="H1" t="str">
            <v>*</v>
          </cell>
        </row>
      </sheetData>
      <sheetData sheetId="12">
        <row r="1">
          <cell r="H1" t="str">
            <v>*</v>
          </cell>
        </row>
      </sheetData>
      <sheetData sheetId="13">
        <row r="1">
          <cell r="H1" t="str">
            <v>*</v>
          </cell>
        </row>
      </sheetData>
      <sheetData sheetId="14">
        <row r="1">
          <cell r="H1" t="str">
            <v>*</v>
          </cell>
        </row>
      </sheetData>
      <sheetData sheetId="15">
        <row r="1">
          <cell r="H1" t="str">
            <v>*</v>
          </cell>
        </row>
      </sheetData>
      <sheetData sheetId="16">
        <row r="1">
          <cell r="H1" t="str">
            <v>*</v>
          </cell>
        </row>
      </sheetData>
      <sheetData sheetId="17">
        <row r="1">
          <cell r="H1" t="str">
            <v>*</v>
          </cell>
        </row>
      </sheetData>
      <sheetData sheetId="18">
        <row r="1">
          <cell r="H1" t="str">
            <v>*</v>
          </cell>
        </row>
      </sheetData>
      <sheetData sheetId="19" refreshError="1">
        <row r="1">
          <cell r="H1" t="str">
            <v>*</v>
          </cell>
        </row>
      </sheetData>
      <sheetData sheetId="20"/>
      <sheetData sheetId="21" refreshError="1">
        <row r="1">
          <cell r="H1" t="str">
            <v>*</v>
          </cell>
        </row>
      </sheetData>
      <sheetData sheetId="22" refreshError="1">
        <row r="1">
          <cell r="H1" t="str">
            <v>*</v>
          </cell>
        </row>
      </sheetData>
      <sheetData sheetId="23" refreshError="1">
        <row r="1">
          <cell r="H1" t="str">
            <v>*</v>
          </cell>
        </row>
      </sheetData>
      <sheetData sheetId="24" refreshError="1">
        <row r="1">
          <cell r="H1" t="str">
            <v>*</v>
          </cell>
        </row>
      </sheetData>
      <sheetData sheetId="25" refreshError="1">
        <row r="1">
          <cell r="H1" t="str">
            <v>*</v>
          </cell>
        </row>
      </sheetData>
      <sheetData sheetId="26" refreshError="1">
        <row r="1">
          <cell r="H1" t="str">
            <v>*</v>
          </cell>
        </row>
      </sheetData>
      <sheetData sheetId="27" refreshError="1"/>
      <sheetData sheetId="28" refreshError="1"/>
      <sheetData sheetId="2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rus"/>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HEAT"/>
      <sheetName val="Testing"/>
      <sheetName val="General Data"/>
      <sheetName val="ITEM"/>
      <sheetName val="당초"/>
      <sheetName val="ISBL"/>
      <sheetName val="OSBL"/>
      <sheetName val="BQLIST"/>
      <sheetName val="Sitec120"/>
      <sheetName val="Condition"/>
      <sheetName val="함수"/>
      <sheetName val="기초입력"/>
      <sheetName val="Evap-기타"/>
      <sheetName val="분류기준"/>
      <sheetName val="eq_data"/>
      <sheetName val="BLR 1"/>
      <sheetName val="GEN"/>
      <sheetName val="GAS"/>
      <sheetName val="DEAE"/>
      <sheetName val="BLR2"/>
      <sheetName val="BLR3"/>
      <sheetName val="BLR4"/>
      <sheetName val="BLR5"/>
      <sheetName val="DEM"/>
      <sheetName val="SAM"/>
      <sheetName val="CHEM"/>
      <sheetName val="COP"/>
      <sheetName val="八幡"/>
      <sheetName val="GM 000"/>
      <sheetName val="csdim"/>
      <sheetName val="cdsload"/>
      <sheetName val="chsload"/>
      <sheetName val="CLAMP"/>
      <sheetName val="cvsload"/>
      <sheetName val="pipe"/>
      <sheetName val="Cash2"/>
      <sheetName val="Z"/>
      <sheetName val="환산표"/>
      <sheetName val="TTL"/>
      <sheetName val="Proposal"/>
      <sheetName val="Y-WORK"/>
      <sheetName val="´çÃÊ"/>
      <sheetName val="INDIRECT COST-PART l"/>
      <sheetName val="A"/>
      <sheetName val="March"/>
      <sheetName val="Material"/>
      <sheetName val="BM"/>
      <sheetName val="WORK"/>
      <sheetName val="적용환율"/>
      <sheetName val="내역"/>
      <sheetName val="노임단가"/>
      <sheetName val="BQ_Equip_Pipe"/>
      <sheetName val="기계내역서"/>
      <sheetName val="BOM-Form A.1.III"/>
      <sheetName val="BD集計用"/>
      <sheetName val="SCHEDUL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Staff Acco."/>
      <sheetName val="#REF"/>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2"/>
      <sheetName val="Sheet3"/>
      <sheetName val="Wordsdata"/>
      <sheetName val="item"/>
      <sheetName val="inWords"/>
      <sheetName val="issue_summary"/>
      <sheetName val="table_of_contents"/>
      <sheetName val="CW_SIZING_(IDCT-2)"/>
      <sheetName val="IDCT-2_(C=120)"/>
      <sheetName val="Pipesizing_-_2"/>
      <sheetName val="pipe_thk__-_2"/>
      <sheetName val="resis__coeff"/>
      <sheetName val="water_prop_"/>
      <sheetName val="System_Resistance_(for_spec)"/>
      <sheetName val="SR_(IDCT-2)"/>
      <sheetName val="SR_(IDCT-1)"/>
      <sheetName val="CW_SIZING_(IDCT-1)"/>
      <sheetName val="Pipesizing_-_1"/>
      <sheetName val="pipe_thk__-_1"/>
      <sheetName val="Dropdown Menus"/>
      <sheetName val="water prop_"/>
      <sheetName val="IO LIST"/>
      <sheetName val="PROG_DATA"/>
      <sheetName val="Basement Budget"/>
      <sheetName val="Timesheet"/>
      <sheetName val="beam-reinft"/>
      <sheetName val="loadcal"/>
      <sheetName val="Calendar"/>
      <sheetName val="estimate"/>
      <sheetName val="Codes"/>
      <sheetName val="Indices"/>
      <sheetName val="월선수금"/>
      <sheetName val="Data"/>
      <sheetName val="analysis"/>
      <sheetName val="FORM7"/>
      <sheetName val="water_prop_1"/>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LP"/>
      <sheetName val="working"/>
      <sheetName val="maing1"/>
      <sheetName val="basdat"/>
      <sheetName val="BOQ"/>
      <sheetName val="hdpe weights"/>
      <sheetName val="Data Base"/>
      <sheetName val="Rate Analysis"/>
      <sheetName val="Material Rate"/>
      <sheetName val="Plastering"/>
      <sheetName val="HDPE-pipe-rates"/>
      <sheetName val="pvc-pipe-rates"/>
      <sheetName val="Testing"/>
    </sheetNames>
    <sheetDataSet>
      <sheetData sheetId="0"/>
      <sheetData sheetId="1"/>
      <sheetData sheetId="2"/>
      <sheetData sheetId="3"/>
      <sheetData sheetId="4"/>
      <sheetData sheetId="5"/>
      <sheetData sheetId="6"/>
      <sheetData sheetId="7"/>
      <sheetData sheetId="8" refreshError="1">
        <row r="1">
          <cell r="A1" t="str">
            <v>Choices:</v>
          </cell>
        </row>
      </sheetData>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s "/>
      <sheetName val="issue_summary "/>
      <sheetName val="purpose&amp;input"/>
      <sheetName val="CAL_SUMMARY"/>
      <sheetName val="tanksizing"/>
      <sheetName val="water prop."/>
      <sheetName val="CW_TRMT_DVB"/>
      <sheetName val="Evap-기타"/>
      <sheetName val="Test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내2"/>
      <sheetName val="산5-1"/>
      <sheetName val="산5-2"/>
      <sheetName val="산5-3"/>
      <sheetName val="산6"/>
      <sheetName val="산7"/>
      <sheetName val="산8"/>
      <sheetName val="산9"/>
      <sheetName val="산10"/>
      <sheetName val="산#11"/>
      <sheetName val="산12-1"/>
      <sheetName val="산12-2"/>
      <sheetName val="설산1.나"/>
      <sheetName val="본사S"/>
      <sheetName val="산출근거-02"/>
      <sheetName val="General Data"/>
    </sheetNames>
    <definedNames>
      <definedName name="iteration"/>
    </defined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
      <sheetName val="face"/>
      <sheetName val="trough"/>
      <sheetName val="deck"/>
      <sheetName val="abut"/>
      <sheetName val="wings "/>
      <sheetName val="BBS"/>
      <sheetName val="DETAILED"/>
      <sheetName val="Sheet1"/>
      <sheetName val="Analysi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FA"/>
      <sheetName val="DLRO-SEPT04-Q2"/>
      <sheetName val="form 7-ACTUAL"/>
      <sheetName val="WC-05-06"/>
      <sheetName val="WC-04-05"/>
      <sheetName val="Summary (2)"/>
      <sheetName val="Summary"/>
      <sheetName val="PMS-Reg"/>
      <sheetName val="WC"/>
      <sheetName val="NFA"/>
      <sheetName val="form 6"/>
      <sheetName val="form 7"/>
      <sheetName val="FORM6"/>
      <sheetName val="FORM7"/>
      <sheetName val="water pr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R3">
            <v>1</v>
          </cell>
          <cell r="S3" t="str">
            <v>Direct</v>
          </cell>
        </row>
        <row r="4">
          <cell r="R4">
            <v>2</v>
          </cell>
          <cell r="S4" t="str">
            <v>L&amp;T Customer Job</v>
          </cell>
        </row>
        <row r="5">
          <cell r="R5">
            <v>3</v>
          </cell>
          <cell r="S5" t="str">
            <v>L&amp;T Capital</v>
          </cell>
        </row>
        <row r="6">
          <cell r="R6">
            <v>4</v>
          </cell>
          <cell r="S6" t="str">
            <v>ECC Capital</v>
          </cell>
        </row>
        <row r="7">
          <cell r="R7">
            <v>5</v>
          </cell>
          <cell r="S7" t="str">
            <v>Intra Unit</v>
          </cell>
        </row>
      </sheetData>
      <sheetData sheetId="1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25"/>
      <sheetName val="Sheet4"/>
      <sheetName val="PLAN_FEB97"/>
      <sheetName val="S2groupcode"/>
      <sheetName val="Index"/>
      <sheetName val="LOCAL RATES"/>
      <sheetName val="Cal"/>
      <sheetName val="Data"/>
      <sheetName val="Erection grider"/>
      <sheetName val="Voucher"/>
      <sheetName val="doq-10"/>
      <sheetName val="준검 내역서"/>
      <sheetName val="BHANDUP"/>
      <sheetName val="Headings"/>
      <sheetName val="Rates_PVC"/>
      <sheetName val="Labour"/>
      <sheetName val="Material"/>
      <sheetName val="MOTOR"/>
      <sheetName val="#REF"/>
      <sheetName val="Sheet2"/>
      <sheetName val="Manpower"/>
      <sheetName val="C &amp; G RHS"/>
      <sheetName val="기구표"/>
      <sheetName val="일반공사"/>
      <sheetName val="정부노임단가"/>
      <sheetName val="sheeet7"/>
      <sheetName val="old boq"/>
      <sheetName val="106C0300"/>
      <sheetName val="장비집계"/>
      <sheetName val="Embk top (2)"/>
      <sheetName val="PRECAST lightconc-II"/>
      <sheetName val="TBAL9697 -group wise  sdpl"/>
      <sheetName val="water prop."/>
      <sheetName val="Sump_cal"/>
      <sheetName val="FORM7"/>
      <sheetName val="31 Mar-09  closing stock"/>
      <sheetName val="AoR Finishing"/>
      <sheetName val="SB - reinf"/>
      <sheetName val="SCRUTINY"/>
      <sheetName val="EMD"/>
      <sheetName val="CO-EFF."/>
      <sheetName val="comperitive"/>
      <sheetName val="sheet3"/>
      <sheetName val="Sheet5"/>
      <sheetName val="Sheet6"/>
      <sheetName val="A.O.R."/>
      <sheetName val="PS1"/>
      <sheetName val="준검_내역서"/>
      <sheetName val="LOCAL_RATES"/>
      <sheetName val="Erection_grider"/>
      <sheetName val="준검_내역서1"/>
      <sheetName val="LOCAL_RATES1"/>
      <sheetName val="Erection_grider1"/>
      <sheetName val="dBase"/>
      <sheetName val="Plant &amp;  Machinery"/>
      <sheetName val="Staff Acco."/>
      <sheetName val="Abstruct total"/>
      <sheetName val="Data-Month"/>
      <sheetName val="Cover sheet"/>
      <sheetName val="Estimates"/>
      <sheetName val="CPIPE"/>
      <sheetName val="old_boq"/>
      <sheetName val="C_&amp;_G_RHS"/>
      <sheetName val="BOQ"/>
      <sheetName val="Site Dev BOQ"/>
      <sheetName val="RCC,Ret. Wall"/>
      <sheetName val="BASIS -DEC 08"/>
      <sheetName val="no."/>
      <sheetName val="Indices"/>
      <sheetName val="doq"/>
      <sheetName val="Base"/>
      <sheetName val="DEPTH CHART (ORR) L.S."/>
      <sheetName val="33 kV-Eqpt.fdn."/>
      <sheetName val="Basicdata-f"/>
      <sheetName val="GFRS"/>
      <sheetName val="준검_내역서2"/>
      <sheetName val="LOCAL_RATES2"/>
      <sheetName val="Erection_grider2"/>
      <sheetName val="Embk_top_(2)"/>
      <sheetName val="water_prop_"/>
      <sheetName val="Plant_&amp;__Machinery"/>
      <sheetName val="TBAL9697_-group_wise__sdpl"/>
      <sheetName val="31_Mar-09__closing_stock"/>
      <sheetName val="Abstruct_total"/>
      <sheetName val="PRECAST_lightconc-II"/>
      <sheetName val="DEPTH_CHART_(ORR)_L_S_"/>
      <sheetName val="BOQ Bhupia Mau"/>
      <sheetName val="5"/>
      <sheetName val="Abstract"/>
      <sheetName val="Anal"/>
      <sheetName val="Sheet1"/>
      <sheetName val="LHS "/>
      <sheetName val="Mat &amp; Lab Rate"/>
      <sheetName val="SIGNED E-MARK"/>
      <sheetName val="Design"/>
      <sheetName val="Cost of O &amp; O"/>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 BOQ"/>
      <sheetName val="ANALYSIS"/>
      <sheetName val="LOCAL RATES"/>
      <sheetName val="RESOURES"/>
      <sheetName val="DEPT RATES"/>
      <sheetName val="PLAN_FEB97"/>
      <sheetName val="Trial Balance"/>
      <sheetName val="Estimate"/>
      <sheetName val="Sump_cal"/>
      <sheetName val="MPR_PA_1"/>
      <sheetName val="Material"/>
      <sheetName val="Lead"/>
      <sheetName val="Erection"/>
      <sheetName val="PS1"/>
      <sheetName val="Quadrilateral Analysis CHENNAI "/>
      <sheetName val="Per"/>
      <sheetName val="Plant &amp;  Machinery"/>
      <sheetName val="FORM7"/>
      <sheetName val="Av.G Level"/>
      <sheetName val="Codes"/>
      <sheetName val="Project Budget Worksheet"/>
      <sheetName val="PROCTOR"/>
      <sheetName val="oresreqsum"/>
      <sheetName val="Builtup Area"/>
      <sheetName val="Pay_Sep06"/>
      <sheetName val="Analy"/>
      <sheetName val="RA"/>
      <sheetName val="INPUT SHEET"/>
      <sheetName val="Rates_PVC"/>
      <sheetName val="Voucher"/>
      <sheetName val="Material "/>
      <sheetName val="Below_Earth"/>
      <sheetName val="scour depth"/>
      <sheetName val="Masterr"/>
    </sheetNames>
    <sheetDataSet>
      <sheetData sheetId="0"/>
      <sheetData sheetId="1"/>
      <sheetData sheetId="2"/>
      <sheetData sheetId="3">
        <row r="13">
          <cell r="H13">
            <v>575.12</v>
          </cell>
        </row>
      </sheetData>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scour depth"/>
      <sheetName val="PRO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도급대비실행"/>
      <sheetName val="공문"/>
      <sheetName val="영문표지"/>
      <sheetName val="목차"/>
      <sheetName val="CBS"/>
      <sheetName val="CB"/>
      <sheetName val="MAN POWER SCH"/>
      <sheetName val="MANPOWER sch(2)"/>
      <sheetName val="equip.sch"/>
      <sheetName val="util"/>
      <sheetName val="조직도"/>
      <sheetName val="집계표"/>
      <sheetName val="내역서"/>
      <sheetName val="총괄표"/>
      <sheetName val="경비"/>
      <sheetName val="Sheet3"/>
      <sheetName val="VXXXXX"/>
      <sheetName val="갑지"/>
      <sheetName val="Summary"/>
      <sheetName val="MP"/>
      <sheetName val="Sheet1"/>
      <sheetName val="PL Loop"/>
      <sheetName val="Flowline"/>
      <sheetName val="PIPING_BK"/>
      <sheetName val="BID"/>
      <sheetName val="#REF"/>
      <sheetName val="Precios"/>
      <sheetName val="BEQ내역"/>
      <sheetName val="정산"/>
      <sheetName val="Main"/>
      <sheetName val="Data"/>
      <sheetName val="WORK"/>
      <sheetName val="당초"/>
      <sheetName val="대기업"/>
      <sheetName val="FACTOR"/>
      <sheetName val="CalCu"/>
      <sheetName val="정부노임단가"/>
      <sheetName val="eq_data"/>
      <sheetName val="C1ㅇ"/>
      <sheetName val="General Data"/>
      <sheetName val="MOTOR"/>
      <sheetName val="도급양식"/>
      <sheetName val="Ex-Rate"/>
      <sheetName val="steam table"/>
      <sheetName val="예산"/>
      <sheetName val="설계명세서"/>
      <sheetName val=""/>
      <sheetName val="Testing"/>
      <sheetName val="관세,통관수수료,운반비"/>
      <sheetName val="PLAN_FEB97"/>
      <sheetName val="BM"/>
      <sheetName val="Sheet4"/>
      <sheetName val="Requirement(Work Crew)"/>
      <sheetName val="전기"/>
      <sheetName val="BQLIST"/>
      <sheetName val="집행(2-1)"/>
      <sheetName val="CRITICAL"/>
      <sheetName val="Summary Sheets"/>
      <sheetName val="L-type"/>
      <sheetName val="일보"/>
      <sheetName val="공사비 내역 (가)"/>
      <sheetName val="DCS"/>
      <sheetName val="ANALYSER"/>
      <sheetName val="현장지지물물량"/>
      <sheetName val="JOINT1"/>
      <sheetName val="공사비내역서"/>
      <sheetName val="d"/>
      <sheetName val="다이꾸"/>
      <sheetName val="Sheet1 (2)"/>
      <sheetName val="CBL_OD"/>
      <sheetName val="TOTAL"/>
      <sheetName val="예산M12A"/>
      <sheetName val="환율-LIBOR"/>
      <sheetName val="---FAB#1업무일지---"/>
      <sheetName val="내역"/>
      <sheetName val="참조M"/>
      <sheetName val="참조"/>
      <sheetName val="purpose&amp;input"/>
      <sheetName val="water prop."/>
      <sheetName val="동결보온"/>
      <sheetName val="공통비"/>
      <sheetName val="BOQ for HRSG &amp; BOP-mech."/>
      <sheetName val="Desal-E&amp;I"/>
      <sheetName val="BOQ for GTG &amp; STG-mech."/>
      <sheetName val="123"/>
      <sheetName val="ITEM"/>
      <sheetName val="TAREC"/>
      <sheetName val="OZ049E"/>
      <sheetName val="COVER"/>
      <sheetName val="ﾄﾞﾊﾞｲFUEL GAS追見"/>
      <sheetName val="材料マスタ"/>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le 금액대비"/>
      <sheetName val="비목별금액대비"/>
      <sheetName val="Appendix A14"/>
      <sheetName val="Total"/>
      <sheetName val="M"/>
      <sheetName val="Kiss"/>
      <sheetName val="List"/>
      <sheetName val="ITI"/>
      <sheetName val="IS"/>
      <sheetName val="MCS"/>
      <sheetName val="Act"/>
      <sheetName val="Late"/>
      <sheetName val="Disc"/>
      <sheetName val="PO-MFG-CT"/>
      <sheetName val="Sheet2"/>
      <sheetName val="Input"/>
      <sheetName val="Sheet1"/>
      <sheetName val="#REF"/>
      <sheetName val="PILE시공금액비교"/>
      <sheetName val="Graph (LGEN)"/>
      <sheetName val="out_prog"/>
      <sheetName val="선적schedule (2)"/>
      <sheetName val="산근"/>
      <sheetName val="갑지"/>
      <sheetName val="영업소실적"/>
      <sheetName val="영업2"/>
      <sheetName val="공사비 내역 (가)"/>
      <sheetName val="공사내역"/>
      <sheetName val="Main"/>
      <sheetName val="Data"/>
      <sheetName val="수입"/>
      <sheetName val="SIMULATION"/>
      <sheetName val="건내용"/>
      <sheetName val="내역서"/>
      <sheetName val="120"/>
      <sheetName val="130"/>
      <sheetName val="100"/>
      <sheetName val="101"/>
      <sheetName val="102"/>
      <sheetName val="103"/>
      <sheetName val="106"/>
      <sheetName val="108"/>
      <sheetName val="109"/>
      <sheetName val="131"/>
      <sheetName val="110"/>
      <sheetName val="111"/>
      <sheetName val="114"/>
      <sheetName val="116"/>
      <sheetName val="132"/>
      <sheetName val="140"/>
      <sheetName val="141"/>
      <sheetName val="142"/>
      <sheetName val="143"/>
      <sheetName val="144"/>
      <sheetName val="145"/>
      <sheetName val="146"/>
      <sheetName val="121"/>
      <sheetName val="147"/>
      <sheetName val="148"/>
      <sheetName val="160"/>
      <sheetName val="164"/>
      <sheetName val="Flaer Area"/>
      <sheetName val="123"/>
      <sheetName val="124"/>
      <sheetName val="125"/>
      <sheetName val="126"/>
      <sheetName val="127"/>
      <sheetName val="128"/>
      <sheetName val="129"/>
      <sheetName val="일위대가(건축)"/>
      <sheetName val="97 사업추정(WEKI)"/>
      <sheetName val="BQ_Methanol"/>
      <sheetName val="PipWT"/>
      <sheetName val="정산서 "/>
      <sheetName val="내역(중앙)"/>
      <sheetName val="내역(창신)"/>
      <sheetName val="Testing"/>
      <sheetName val="Sheet4"/>
      <sheetName val="정부노임단가"/>
      <sheetName val="General Data"/>
      <sheetName val="eq_data"/>
      <sheetName val="집계표(OPTION)"/>
      <sheetName val="함수"/>
      <sheetName val="계약자료"/>
      <sheetName val="자구계획db"/>
      <sheetName val="BCPAB"/>
      <sheetName val="IN"/>
      <sheetName val="단가표"/>
      <sheetName val="070"/>
      <sheetName val="#REF!"/>
      <sheetName val="D-3503"/>
      <sheetName val="plan&amp;section of foundation"/>
      <sheetName val="design load"/>
      <sheetName val="CAL"/>
      <sheetName val="working load at the btm ft."/>
      <sheetName val="stability check"/>
      <sheetName val="design criteria"/>
      <sheetName val="steam table"/>
    </sheetNames>
    <definedNames>
      <definedName name="LWHの送信"/>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Rate Analysis "/>
      <sheetName val="MD"/>
      <sheetName val="Sheet3"/>
      <sheetName val="LOCAL RATES"/>
      <sheetName val="Analysis"/>
      <sheetName val="scour depth"/>
    </sheetNames>
    <sheetDataSet>
      <sheetData sheetId="0"/>
      <sheetData sheetId="1"/>
      <sheetData sheetId="2"/>
      <sheetData sheetId="3"/>
      <sheetData sheetId="4" refreshError="1"/>
      <sheetData sheetId="5" refreshError="1"/>
      <sheetData sheetId="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FG_BULK"/>
      <sheetName val="MFG_TAG"/>
      <sheetName val="MFG_TAG PROCESS"/>
      <sheetName val="MFG_SUBSTATION"/>
      <sheetName val="PIPING"/>
    </sheetNames>
    <sheetDataSet>
      <sheetData sheetId="0"/>
      <sheetData sheetId="1">
        <row r="2">
          <cell r="A2" t="str">
            <v>MANUFACTURING / DELIVERY STATUS ( TAGGED  ITEMS)</v>
          </cell>
        </row>
        <row r="3">
          <cell r="A3" t="str">
            <v xml:space="preserve"> (UNITWISE  /  DISCIPLINEWISE/ ORDERWISE/TAGWISE)</v>
          </cell>
        </row>
        <row r="4">
          <cell r="F4" t="str">
            <v>HDT</v>
          </cell>
          <cell r="G4" t="str">
            <v>ANNEXURE - II(E.3)</v>
          </cell>
          <cell r="H4">
            <v>0</v>
          </cell>
          <cell r="I4">
            <v>0</v>
          </cell>
          <cell r="J4">
            <v>0</v>
          </cell>
          <cell r="K4">
            <v>0</v>
          </cell>
          <cell r="L4">
            <v>0</v>
          </cell>
          <cell r="M4">
            <v>0</v>
          </cell>
          <cell r="N4">
            <v>0</v>
          </cell>
          <cell r="O4">
            <v>0</v>
          </cell>
          <cell r="P4">
            <v>0</v>
          </cell>
          <cell r="Q4" t="str">
            <v>ANNEXURE - II(E.3)</v>
          </cell>
        </row>
        <row r="5">
          <cell r="A5" t="str">
            <v>PROJECT NAME</v>
          </cell>
          <cell r="B5" t="str">
            <v>STATUS AS OF : DD/MM/YYYY</v>
          </cell>
          <cell r="C5">
            <v>0</v>
          </cell>
          <cell r="D5">
            <v>0</v>
          </cell>
          <cell r="E5">
            <v>0</v>
          </cell>
          <cell r="F5">
            <v>0</v>
          </cell>
          <cell r="G5">
            <v>0</v>
          </cell>
          <cell r="H5">
            <v>0</v>
          </cell>
          <cell r="I5">
            <v>0</v>
          </cell>
          <cell r="J5">
            <v>0</v>
          </cell>
          <cell r="K5">
            <v>0</v>
          </cell>
          <cell r="L5">
            <v>0</v>
          </cell>
          <cell r="M5">
            <v>0</v>
          </cell>
          <cell r="N5">
            <v>0</v>
          </cell>
          <cell r="O5">
            <v>0</v>
          </cell>
          <cell r="P5">
            <v>0</v>
          </cell>
          <cell r="Q5" t="str">
            <v>STATUS AS OF : DD/MM/YYYY</v>
          </cell>
        </row>
        <row r="6">
          <cell r="A6" t="str">
            <v>TAG</v>
          </cell>
          <cell r="B6" t="str">
            <v>DESCRIPTION</v>
          </cell>
          <cell r="C6" t="str">
            <v>WTD.</v>
          </cell>
          <cell r="D6" t="str">
            <v>DOC</v>
          </cell>
          <cell r="E6" t="str">
            <v>PO</v>
          </cell>
          <cell r="F6" t="str">
            <v>PO</v>
          </cell>
          <cell r="G6" t="str">
            <v>PO</v>
          </cell>
          <cell r="H6" t="str">
            <v>VENDOR/</v>
          </cell>
          <cell r="I6" t="str">
            <v>CDD (FOB/</v>
          </cell>
          <cell r="J6" t="str">
            <v>VENDOR</v>
          </cell>
          <cell r="K6" t="str">
            <v>VENDOR</v>
          </cell>
          <cell r="L6" t="str">
            <v>RAW</v>
          </cell>
          <cell r="M6" t="str">
            <v>RAW</v>
          </cell>
          <cell r="N6" t="str">
            <v>MFG</v>
          </cell>
          <cell r="O6" t="str">
            <v>MFG</v>
          </cell>
          <cell r="P6" t="str">
            <v>FINAL</v>
          </cell>
          <cell r="Q6" t="str">
            <v>FOB/EX</v>
          </cell>
          <cell r="R6" t="str">
            <v>ARIVL</v>
          </cell>
          <cell r="S6" t="str">
            <v>ARIVL</v>
          </cell>
          <cell r="T6" t="str">
            <v>SITE</v>
          </cell>
          <cell r="U6" t="str">
            <v>%</v>
          </cell>
          <cell r="V6" t="str">
            <v>WTD</v>
          </cell>
          <cell r="W6" t="str">
            <v>INSPN</v>
          </cell>
        </row>
        <row r="7">
          <cell r="A7" t="str">
            <v>NO.</v>
          </cell>
          <cell r="B7" t="str">
            <v>OF ITEM</v>
          </cell>
          <cell r="C7" t="str">
            <v>VAL</v>
          </cell>
          <cell r="D7" t="str">
            <v>CAT</v>
          </cell>
          <cell r="E7" t="str">
            <v>NO.</v>
          </cell>
          <cell r="F7" t="str">
            <v>NO.</v>
          </cell>
          <cell r="G7" t="str">
            <v>DATE</v>
          </cell>
          <cell r="H7" t="str">
            <v>LOCATION/</v>
          </cell>
          <cell r="I7" t="str">
            <v>EXWORKS</v>
          </cell>
          <cell r="J7" t="str">
            <v>DRG</v>
          </cell>
          <cell r="K7" t="str">
            <v>DRG</v>
          </cell>
          <cell r="L7" t="str">
            <v>MATL</v>
          </cell>
          <cell r="M7" t="str">
            <v>MATL</v>
          </cell>
          <cell r="N7" t="str">
            <v>START</v>
          </cell>
          <cell r="O7" t="str">
            <v>FINISH</v>
          </cell>
          <cell r="P7" t="str">
            <v>INSPN</v>
          </cell>
          <cell r="Q7" t="str">
            <v>WORKS</v>
          </cell>
          <cell r="R7" t="str">
            <v xml:space="preserve">INDIAN </v>
          </cell>
          <cell r="S7" t="str">
            <v>AT</v>
          </cell>
          <cell r="T7" t="str">
            <v>REQD</v>
          </cell>
          <cell r="U7" t="str">
            <v>PROG</v>
          </cell>
          <cell r="V7" t="str">
            <v>PROG</v>
          </cell>
          <cell r="W7" t="str">
            <v>CAT</v>
          </cell>
          <cell r="X7" t="str">
            <v>REMARKS</v>
          </cell>
        </row>
        <row r="8">
          <cell r="H8" t="str">
            <v>COUNTRY</v>
          </cell>
          <cell r="I8" t="str">
            <v>AT SITE)</v>
          </cell>
          <cell r="J8" t="str">
            <v>RECP.</v>
          </cell>
          <cell r="K8" t="str">
            <v>REVIEW</v>
          </cell>
          <cell r="L8" t="str">
            <v>S/O</v>
          </cell>
          <cell r="M8" t="str">
            <v>RECEIPT</v>
          </cell>
          <cell r="N8" t="str">
            <v>DELY</v>
          </cell>
          <cell r="O8" t="str">
            <v>PORT</v>
          </cell>
          <cell r="P8" t="str">
            <v>SITE</v>
          </cell>
          <cell r="Q8" t="str">
            <v>DELY</v>
          </cell>
          <cell r="R8" t="str">
            <v>PORT</v>
          </cell>
          <cell r="S8" t="str">
            <v>SITE</v>
          </cell>
          <cell r="T8" t="str">
            <v>DATE</v>
          </cell>
        </row>
        <row r="9">
          <cell r="J9" t="str">
            <v xml:space="preserve"> *</v>
          </cell>
          <cell r="K9" t="str">
            <v xml:space="preserve"> *</v>
          </cell>
          <cell r="L9" t="str">
            <v xml:space="preserve"> *</v>
          </cell>
          <cell r="M9" t="str">
            <v xml:space="preserve"> *</v>
          </cell>
          <cell r="N9" t="str">
            <v xml:space="preserve"> *</v>
          </cell>
          <cell r="O9" t="str">
            <v xml:space="preserve"> *</v>
          </cell>
          <cell r="P9" t="str">
            <v xml:space="preserve"> *</v>
          </cell>
        </row>
        <row r="10">
          <cell r="B10" t="str">
            <v>HIGH PRESSURE EXCHANGERS</v>
          </cell>
          <cell r="C10" t="str">
            <v>SCH.</v>
          </cell>
          <cell r="D10">
            <v>0</v>
          </cell>
          <cell r="E10" t="str">
            <v>SCH.</v>
          </cell>
        </row>
        <row r="11">
          <cell r="E11" t="str">
            <v>A/F</v>
          </cell>
        </row>
        <row r="12">
          <cell r="E12" t="str">
            <v>SCH.</v>
          </cell>
        </row>
        <row r="13">
          <cell r="E13" t="str">
            <v>A/F</v>
          </cell>
        </row>
        <row r="14">
          <cell r="E14" t="str">
            <v>SCH.</v>
          </cell>
        </row>
        <row r="15">
          <cell r="E15" t="str">
            <v>A/F</v>
          </cell>
        </row>
        <row r="16">
          <cell r="E16" t="str">
            <v>SCH.</v>
          </cell>
        </row>
        <row r="17">
          <cell r="E17" t="str">
            <v>A/F</v>
          </cell>
        </row>
        <row r="18">
          <cell r="E18" t="str">
            <v>SCH.</v>
          </cell>
        </row>
        <row r="19">
          <cell r="E19" t="str">
            <v>A/F</v>
          </cell>
        </row>
        <row r="20">
          <cell r="E20" t="str">
            <v>SCH.</v>
          </cell>
        </row>
        <row r="21">
          <cell r="E21" t="str">
            <v>A/F</v>
          </cell>
        </row>
        <row r="22">
          <cell r="E22" t="str">
            <v>SCH.</v>
          </cell>
        </row>
        <row r="23">
          <cell r="E23" t="str">
            <v>A/F</v>
          </cell>
        </row>
        <row r="24">
          <cell r="A24" t="str">
            <v xml:space="preserve">    LEGEND</v>
          </cell>
        </row>
        <row r="25">
          <cell r="A25" t="str">
            <v>DOC. CAT.-</v>
          </cell>
          <cell r="B25" t="str">
            <v>DOCUMENT/DRG. CATEGORY ; -  I:  INFORMATION , R: REVIEW</v>
          </cell>
          <cell r="C25" t="str">
            <v>A/F</v>
          </cell>
          <cell r="D25" t="str">
            <v>DOCUMENT/DRG. CATEGORY ; -  I:  INFORMATION , R: REVIEW</v>
          </cell>
          <cell r="E25" t="str">
            <v>ACTUAL/FORECAST</v>
          </cell>
          <cell r="F25">
            <v>0</v>
          </cell>
          <cell r="G25">
            <v>0</v>
          </cell>
          <cell r="H25">
            <v>0</v>
          </cell>
          <cell r="I25">
            <v>0</v>
          </cell>
          <cell r="J25">
            <v>0</v>
          </cell>
          <cell r="K25">
            <v>0</v>
          </cell>
          <cell r="L25">
            <v>0</v>
          </cell>
          <cell r="M25">
            <v>0</v>
          </cell>
          <cell r="N25">
            <v>0</v>
          </cell>
          <cell r="O25" t="str">
            <v>A/F</v>
          </cell>
          <cell r="P25" t="str">
            <v>:-</v>
          </cell>
          <cell r="Q25" t="str">
            <v>ACTUAL/FORECAST</v>
          </cell>
        </row>
        <row r="26">
          <cell r="A26" t="str">
            <v>INSPN. CAT.-</v>
          </cell>
          <cell r="B26" t="str">
            <v>INSPECTION CATEGORY ;- AS DESCRIBED IN INSPECTION METHODOLOGY.</v>
          </cell>
          <cell r="C26">
            <v>0</v>
          </cell>
          <cell r="D26" t="str">
            <v>INSPECTION CATEGORY ;- AS DESCRIBED IN INSPECTION METHODOLOGY.</v>
          </cell>
        </row>
        <row r="27">
          <cell r="C27" t="str">
            <v>*  -  AGREED MILESTONE PERCENTAGE</v>
          </cell>
        </row>
      </sheetData>
      <sheetData sheetId="2"/>
      <sheetData sheetId="3"/>
      <sheetData sheetId="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DummyRef"/>
      <sheetName val="#REF"/>
      <sheetName val="MFG_TAG"/>
      <sheetName val="DETAILED ENGG PROG"/>
    </sheetNames>
    <sheetDataSet>
      <sheetData sheetId="0"/>
      <sheetData sheetId="1"/>
      <sheetData sheetId="2"/>
      <sheetData sheetId="3" refreshError="1"/>
      <sheetData sheetId="4" refreshError="1"/>
      <sheetData sheetId="5" refreshError="1"/>
      <sheetData sheetId="6"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rushing plant"/>
      <sheetName val="Basic rate "/>
      <sheetName val="Base coar"/>
      <sheetName val="Bitu"/>
      <sheetName val="Carriage"/>
      <sheetName val="FELoader"/>
      <sheetName val="Labour "/>
      <sheetName val="material rt"/>
      <sheetName val="Pneumatic roller"/>
      <sheetName val="Sum-basic rate"/>
      <sheetName val="Vibratory"/>
      <sheetName val="Wet mix plant"/>
      <sheetName val="Rate Analysis "/>
      <sheetName val="LOCAL RATES"/>
      <sheetName val="Improvements"/>
      <sheetName val="Rates Basic"/>
      <sheetName val="AOR"/>
      <sheetName val="Trial Balance"/>
      <sheetName val="site fab&amp;ernstr"/>
      <sheetName val="Cell_Sizing"/>
      <sheetName val="Mix Design"/>
      <sheetName val="ABSTRACT"/>
      <sheetName val="0+65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AB DESIGN"/>
      <sheetName val="PARAMETER"/>
      <sheetName val="HYDRAULICS"/>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 val="COPY"/>
      <sheetName val="Face Sheet"/>
      <sheetName val="HYD Pipe design"/>
      <sheetName val="STA"/>
      <sheetName val="Detailed Estimate"/>
      <sheetName val="Abstract "/>
      <sheetName val="Header Footer"/>
      <sheetName val="Sheet3"/>
      <sheetName val="Pier Design(with offset)"/>
      <sheetName val="Calc1"/>
      <sheetName val="Motor Data"/>
      <sheetName val="SLAB_DESIGN"/>
      <sheetName val="STAAD_DRAWING_"/>
      <sheetName val="COMP_EST"/>
      <sheetName val="DL_Input"/>
      <sheetName val="WL_Input"/>
      <sheetName val="WINGWALL_(2)"/>
      <sheetName val="Face_Sheet"/>
      <sheetName val="HYD_Pipe_design"/>
      <sheetName val="Detailed_Estimate"/>
      <sheetName val="Abstract_"/>
      <sheetName val="Header_Footer"/>
      <sheetName val="SLAB_DESIGN1"/>
      <sheetName val="STAAD_DRAWING_1"/>
      <sheetName val="COMP_EST1"/>
      <sheetName val="DL_Input1"/>
      <sheetName val="WL_Input1"/>
      <sheetName val="WINGWALL_(2)1"/>
      <sheetName val="Face_Sheet1"/>
      <sheetName val="HYD_Pipe_design1"/>
      <sheetName val="Detailed_Estimate1"/>
      <sheetName val="Abstract_1"/>
      <sheetName val="Header_Footer1"/>
      <sheetName val="SLAB_DESIGN2"/>
      <sheetName val="STAAD_DRAWING_2"/>
      <sheetName val="COMP_EST2"/>
      <sheetName val="DL_Input2"/>
      <sheetName val="WL_Input2"/>
      <sheetName val="WINGWALL_(2)2"/>
      <sheetName val="Face_Sheet2"/>
      <sheetName val="HYD_Pipe_design2"/>
      <sheetName val="Detailed_Estimate2"/>
      <sheetName val="Abstract_2"/>
      <sheetName val="Header_Footer2"/>
      <sheetName val="SLAB_DESIGN3"/>
      <sheetName val="STAAD_DRAWING_3"/>
      <sheetName val="COMP_EST3"/>
      <sheetName val="DL_Input3"/>
      <sheetName val="WL_Input3"/>
      <sheetName val="WINGWALL_(2)3"/>
      <sheetName val="Face_Sheet3"/>
      <sheetName val="HYD_Pipe_design3"/>
      <sheetName val="Detailed_Estimate3"/>
      <sheetName val="Abstract_3"/>
      <sheetName val="Header_Footer3"/>
      <sheetName val="SLAB_DESIGN4"/>
      <sheetName val="STAAD_DRAWING_4"/>
      <sheetName val="COMP_EST4"/>
      <sheetName val="DL_Input4"/>
      <sheetName val="WL_Input4"/>
      <sheetName val="WINGWALL_(2)4"/>
      <sheetName val="Face_Sheet4"/>
      <sheetName val="HYD_Pipe_design4"/>
      <sheetName val="Detailed_Estimate4"/>
      <sheetName val="Abstract_4"/>
      <sheetName val="Header_Footer4"/>
      <sheetName val="SLAB_DESIGN5"/>
      <sheetName val="STAAD_DRAWING_5"/>
      <sheetName val="COMP_EST5"/>
      <sheetName val="DL_Input5"/>
      <sheetName val="WL_Input5"/>
      <sheetName val="WINGWALL_(2)5"/>
      <sheetName val="Face_Sheet5"/>
      <sheetName val="HYD_Pipe_design5"/>
      <sheetName val="Detailed_Estimate5"/>
      <sheetName val="Abstract_5"/>
      <sheetName val="Header_Footer5"/>
      <sheetName val="Rate Analysis "/>
      <sheetName val="LEAD"/>
      <sheetName val="Sheet2"/>
      <sheetName val="WR"/>
      <sheetName val="Waste_Weir"/>
      <sheetName val="Rainfall_Alirajpur"/>
      <sheetName val="Fixation_Principal_Level"/>
      <sheetName val="Binnies"/>
      <sheetName val="Area_Capacity"/>
      <sheetName val="Water_Planning"/>
      <sheetName val="Material "/>
      <sheetName val="Break up Sheet"/>
    </sheetNames>
    <sheetDataSet>
      <sheetData sheetId="0" refreshError="1">
        <row r="40">
          <cell r="E40">
            <v>6.6500000000000457</v>
          </cell>
        </row>
        <row r="41">
          <cell r="E41">
            <v>7.0100000000000451</v>
          </cell>
        </row>
      </sheetData>
      <sheetData sheetId="1">
        <row r="40">
          <cell r="E40">
            <v>6.6500000000000457</v>
          </cell>
        </row>
      </sheetData>
      <sheetData sheetId="2">
        <row r="40">
          <cell r="E40">
            <v>6.6500000000000457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row r="40">
          <cell r="E40">
            <v>6.6500000000000457</v>
          </cell>
        </row>
      </sheetData>
      <sheetData sheetId="39">
        <row r="40">
          <cell r="E40">
            <v>6.6500000000000457</v>
          </cell>
        </row>
      </sheetData>
      <sheetData sheetId="40">
        <row r="40">
          <cell r="E40">
            <v>6.6500000000000457</v>
          </cell>
        </row>
      </sheetData>
      <sheetData sheetId="41">
        <row r="40">
          <cell r="E40">
            <v>6.6500000000000457</v>
          </cell>
        </row>
      </sheetData>
      <sheetData sheetId="42">
        <row r="40">
          <cell r="E40">
            <v>6.6500000000000457</v>
          </cell>
        </row>
      </sheetData>
      <sheetData sheetId="43"/>
      <sheetData sheetId="44"/>
      <sheetData sheetId="45"/>
      <sheetData sheetId="46"/>
      <sheetData sheetId="47"/>
      <sheetData sheetId="48"/>
      <sheetData sheetId="49">
        <row r="40">
          <cell r="E40">
            <v>6.6500000000000457</v>
          </cell>
        </row>
      </sheetData>
      <sheetData sheetId="50">
        <row r="40">
          <cell r="E40">
            <v>6.6500000000000457</v>
          </cell>
        </row>
      </sheetData>
      <sheetData sheetId="51">
        <row r="40">
          <cell r="E40">
            <v>6.6500000000000457</v>
          </cell>
        </row>
      </sheetData>
      <sheetData sheetId="52">
        <row r="40">
          <cell r="E40">
            <v>6.6500000000000457</v>
          </cell>
        </row>
      </sheetData>
      <sheetData sheetId="53">
        <row r="40">
          <cell r="E40">
            <v>6.6500000000000457</v>
          </cell>
        </row>
      </sheetData>
      <sheetData sheetId="54"/>
      <sheetData sheetId="55"/>
      <sheetData sheetId="56"/>
      <sheetData sheetId="57"/>
      <sheetData sheetId="58"/>
      <sheetData sheetId="59"/>
      <sheetData sheetId="60">
        <row r="40">
          <cell r="E40">
            <v>6.6500000000000457</v>
          </cell>
        </row>
      </sheetData>
      <sheetData sheetId="61">
        <row r="40">
          <cell r="E40">
            <v>6.6500000000000457</v>
          </cell>
        </row>
      </sheetData>
      <sheetData sheetId="62">
        <row r="40">
          <cell r="E40">
            <v>6.6500000000000457</v>
          </cell>
        </row>
      </sheetData>
      <sheetData sheetId="63">
        <row r="40">
          <cell r="E40">
            <v>6.6500000000000457</v>
          </cell>
        </row>
      </sheetData>
      <sheetData sheetId="64">
        <row r="40">
          <cell r="E40">
            <v>6.6500000000000457</v>
          </cell>
        </row>
      </sheetData>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Package A"/>
      <sheetName val="Package B"/>
      <sheetName val="RATE-ANAY."/>
      <sheetName val="CONC.ANAYL."/>
    </sheetNames>
    <sheetDataSet>
      <sheetData sheetId="0" refreshError="1"/>
      <sheetData sheetId="1" refreshError="1"/>
      <sheetData sheetId="2" refreshError="1"/>
      <sheetData sheetId="3" refreshError="1">
        <row r="152">
          <cell r="A152" t="str">
            <v>Price</v>
          </cell>
          <cell r="B152">
            <v>0</v>
          </cell>
          <cell r="C152">
            <v>0</v>
          </cell>
          <cell r="D152">
            <v>0</v>
          </cell>
          <cell r="E152">
            <v>0</v>
          </cell>
          <cell r="F152" t="str">
            <v>UNIT</v>
          </cell>
          <cell r="G152" t="str">
            <v>RS</v>
          </cell>
        </row>
        <row r="153">
          <cell r="A153" t="str">
            <v>Code</v>
          </cell>
          <cell r="B153" t="str">
            <v>SNO</v>
          </cell>
          <cell r="C153" t="str">
            <v>DESCRIPTION</v>
          </cell>
          <cell r="D153" t="str">
            <v>UNIT</v>
          </cell>
          <cell r="E153" t="str">
            <v>QTY</v>
          </cell>
          <cell r="F153" t="str">
            <v>RATE</v>
          </cell>
          <cell r="G153" t="str">
            <v>AMOUNT</v>
          </cell>
        </row>
        <row r="154">
          <cell r="B154">
            <v>0</v>
          </cell>
          <cell r="C154">
            <v>0</v>
          </cell>
          <cell r="D154">
            <v>0</v>
          </cell>
          <cell r="E154">
            <v>0</v>
          </cell>
          <cell r="F154">
            <v>0</v>
          </cell>
          <cell r="G154">
            <v>0</v>
          </cell>
          <cell r="H154">
            <v>0</v>
          </cell>
        </row>
        <row r="156">
          <cell r="B156" t="str">
            <v>A</v>
          </cell>
          <cell r="C156" t="str">
            <v>Excavation and Allied Works</v>
          </cell>
        </row>
        <row r="157">
          <cell r="B157">
            <v>1</v>
          </cell>
          <cell r="C157" t="str">
            <v>Excavation including providing cofferdams, shoring, strutting, sheeting, bracing, draining and pumping out water within that of  individual deep foundations at the depth below ground water table and maintaining dry working conditions for all activities up</v>
          </cell>
        </row>
        <row r="158">
          <cell r="A158" t="str">
            <v>E1</v>
          </cell>
          <cell r="B158">
            <v>0</v>
          </cell>
          <cell r="C158" t="str">
            <v xml:space="preserve">Beyond 0m and upto 6m </v>
          </cell>
          <cell r="D158" t="str">
            <v>CUM</v>
          </cell>
          <cell r="E158">
            <v>1</v>
          </cell>
          <cell r="F158">
            <v>150</v>
          </cell>
          <cell r="G158">
            <v>150</v>
          </cell>
          <cell r="H158">
            <v>150</v>
          </cell>
        </row>
        <row r="160">
          <cell r="B160">
            <v>2</v>
          </cell>
          <cell r="C160" t="str">
            <v>Backfilling using selected excavated material as approved by the Engineer in trenches, plinths, over and around the sides of foundations and other underground structures, pipes etc. in layers before compaction not exceeding 300 mm in thickness for all lea</v>
          </cell>
        </row>
        <row r="161">
          <cell r="C161" t="str">
            <v xml:space="preserve">Beyond 200m upto 1500m  </v>
          </cell>
        </row>
        <row r="162">
          <cell r="C162" t="str">
            <v xml:space="preserve">Re-excavation from the stacked earth </v>
          </cell>
          <cell r="D162" t="str">
            <v>CUM</v>
          </cell>
          <cell r="E162">
            <v>1</v>
          </cell>
          <cell r="F162">
            <v>25</v>
          </cell>
          <cell r="G162">
            <v>25</v>
          </cell>
        </row>
        <row r="163">
          <cell r="C163" t="str">
            <v xml:space="preserve">Labour for Laying and levelling </v>
          </cell>
          <cell r="D163" t="str">
            <v>CUM</v>
          </cell>
          <cell r="E163">
            <v>1</v>
          </cell>
          <cell r="F163">
            <v>15</v>
          </cell>
          <cell r="G163">
            <v>15</v>
          </cell>
        </row>
        <row r="164">
          <cell r="C164" t="str">
            <v>Compaction</v>
          </cell>
          <cell r="D164" t="str">
            <v>CUM</v>
          </cell>
          <cell r="E164">
            <v>1</v>
          </cell>
          <cell r="F164">
            <v>10</v>
          </cell>
          <cell r="G164">
            <v>10</v>
          </cell>
        </row>
        <row r="166">
          <cell r="A166" t="str">
            <v>E2</v>
          </cell>
          <cell r="B166">
            <v>0</v>
          </cell>
          <cell r="C166" t="str">
            <v xml:space="preserve">earth fill  &amp; Compaction </v>
          </cell>
          <cell r="D166" t="str">
            <v>PER</v>
          </cell>
          <cell r="E166" t="str">
            <v>CUM</v>
          </cell>
          <cell r="F166" t="str">
            <v>RS</v>
          </cell>
          <cell r="G166">
            <v>50</v>
          </cell>
          <cell r="H166">
            <v>50</v>
          </cell>
        </row>
        <row r="168">
          <cell r="B168">
            <v>3</v>
          </cell>
          <cell r="C168" t="str">
            <v>Providing and filling, in the space above the backfilling and below the grade level slab, in layers 250mm thick stone aggregate and thoroughly compacting each layer by suitable compacting equipment and by water sprinkling to achieve 95% of standard densit</v>
          </cell>
        </row>
        <row r="169">
          <cell r="C169" t="str">
            <v xml:space="preserve">Cost of  Stone </v>
          </cell>
          <cell r="D169" t="str">
            <v>CUM</v>
          </cell>
          <cell r="E169">
            <v>1.25</v>
          </cell>
          <cell r="F169">
            <v>282.14999999999998</v>
          </cell>
          <cell r="G169">
            <v>352.6875</v>
          </cell>
        </row>
        <row r="170">
          <cell r="C170" t="str">
            <v xml:space="preserve">Cost of 12 / 20 mm down aggregate </v>
          </cell>
          <cell r="D170" t="str">
            <v>CUM</v>
          </cell>
          <cell r="E170">
            <v>0.3125</v>
          </cell>
          <cell r="F170">
            <v>444.4</v>
          </cell>
          <cell r="G170">
            <v>138.875</v>
          </cell>
        </row>
        <row r="171">
          <cell r="C171" t="str">
            <v xml:space="preserve">Cost of filling sand </v>
          </cell>
          <cell r="D171" t="str">
            <v>CUM</v>
          </cell>
          <cell r="E171">
            <v>2.5000000000000001E-2</v>
          </cell>
          <cell r="F171">
            <v>176</v>
          </cell>
          <cell r="G171">
            <v>4.4000000000000004</v>
          </cell>
        </row>
        <row r="172">
          <cell r="C172" t="str">
            <v>Labour for stone  filling</v>
          </cell>
          <cell r="D172" t="str">
            <v>CUM</v>
          </cell>
          <cell r="E172">
            <v>1</v>
          </cell>
          <cell r="F172">
            <v>80</v>
          </cell>
          <cell r="G172">
            <v>80</v>
          </cell>
        </row>
        <row r="173">
          <cell r="C173" t="str">
            <v>Compaction cost</v>
          </cell>
          <cell r="D173" t="str">
            <v>CUM</v>
          </cell>
          <cell r="E173">
            <v>1</v>
          </cell>
          <cell r="F173">
            <v>25</v>
          </cell>
          <cell r="G173">
            <v>25</v>
          </cell>
        </row>
        <row r="175">
          <cell r="A175" t="str">
            <v>E3</v>
          </cell>
          <cell r="B175">
            <v>0</v>
          </cell>
          <cell r="C175" t="str">
            <v>Cost of stone filling - 250mm thick</v>
          </cell>
          <cell r="D175" t="str">
            <v>PER</v>
          </cell>
          <cell r="E175" t="str">
            <v>CUM</v>
          </cell>
          <cell r="F175" t="str">
            <v>RS</v>
          </cell>
          <cell r="G175">
            <v>601</v>
          </cell>
          <cell r="H175">
            <v>601</v>
          </cell>
        </row>
        <row r="177">
          <cell r="B177">
            <v>4</v>
          </cell>
          <cell r="C177" t="str">
            <v>Providing and filling, in the space above the backfilling and below the grade level slab, in layers 115mm thk stone pitching on the sides of trapezoidal drains, soling under floors, for all leads and lifts, including all labour, material, equipment, trans</v>
          </cell>
        </row>
        <row r="178">
          <cell r="A178" t="str">
            <v>E4</v>
          </cell>
          <cell r="B178">
            <v>0</v>
          </cell>
          <cell r="C178" t="str">
            <v>Cost of 115mm thk Stone Filling</v>
          </cell>
          <cell r="D178" t="str">
            <v>PER</v>
          </cell>
          <cell r="E178" t="str">
            <v>CUM</v>
          </cell>
          <cell r="F178" t="str">
            <v>RS</v>
          </cell>
          <cell r="G178">
            <v>601</v>
          </cell>
          <cell r="H178">
            <v>601</v>
          </cell>
        </row>
        <row r="180">
          <cell r="B180">
            <v>5</v>
          </cell>
          <cell r="C180" t="str">
            <v>Providing and filling, in the space above the backfilling and below the grade level slab, medium to coarse sand in layers not exceeding 150 mm in thickness and thoroughly compacting each layer by suitable compacting equipment and by water sprinkling to ac</v>
          </cell>
        </row>
        <row r="181">
          <cell r="C181" t="str">
            <v>Cost of Out side earth</v>
          </cell>
          <cell r="D181" t="str">
            <v>CUM</v>
          </cell>
          <cell r="E181">
            <v>1.1000000000000001</v>
          </cell>
          <cell r="F181">
            <v>176</v>
          </cell>
          <cell r="G181">
            <v>193.60000000000002</v>
          </cell>
        </row>
        <row r="182">
          <cell r="C182" t="str">
            <v xml:space="preserve">Labour for Laying and levelling </v>
          </cell>
          <cell r="D182" t="str">
            <v>CUM</v>
          </cell>
          <cell r="E182">
            <v>1</v>
          </cell>
          <cell r="F182">
            <v>25</v>
          </cell>
          <cell r="G182">
            <v>25</v>
          </cell>
        </row>
        <row r="183">
          <cell r="C183" t="str">
            <v>Compaction</v>
          </cell>
          <cell r="D183" t="str">
            <v>CUM</v>
          </cell>
          <cell r="E183">
            <v>1</v>
          </cell>
          <cell r="F183">
            <v>10</v>
          </cell>
          <cell r="G183">
            <v>10</v>
          </cell>
        </row>
        <row r="185">
          <cell r="A185" t="str">
            <v>E5</v>
          </cell>
          <cell r="B185">
            <v>0</v>
          </cell>
          <cell r="C185" t="str">
            <v xml:space="preserve">Borrowed earth fill  &amp; Compaction </v>
          </cell>
          <cell r="D185" t="str">
            <v>PER</v>
          </cell>
          <cell r="E185" t="str">
            <v>CUM</v>
          </cell>
          <cell r="F185" t="str">
            <v>RS</v>
          </cell>
          <cell r="G185">
            <v>228.60000000000002</v>
          </cell>
          <cell r="H185">
            <v>229</v>
          </cell>
        </row>
        <row r="188">
          <cell r="B188" t="str">
            <v>B</v>
          </cell>
          <cell r="C188" t="str">
            <v>Concreting &amp; Allied Works</v>
          </cell>
        </row>
        <row r="190">
          <cell r="B190">
            <v>6</v>
          </cell>
          <cell r="C190" t="str">
            <v>Providing and laying all mud mats  at all levels for all kinds of work such as  mud mats for all foundations, lean concrete, filling materials and so on  with nominal mix plain cement concrete of grade M-10 with graded aggregate (with maximum size of coar</v>
          </cell>
        </row>
        <row r="191">
          <cell r="C191" t="str">
            <v>PCC 1 : 5 : 10</v>
          </cell>
        </row>
        <row r="192">
          <cell r="C192" t="str">
            <v>Cement  ( )</v>
          </cell>
          <cell r="D192" t="str">
            <v>BAG</v>
          </cell>
          <cell r="E192">
            <v>3.24</v>
          </cell>
          <cell r="F192">
            <v>263</v>
          </cell>
          <cell r="G192">
            <v>852.12</v>
          </cell>
        </row>
        <row r="193">
          <cell r="C193" t="str">
            <v>Aggregate ( 40 mm )</v>
          </cell>
          <cell r="D193" t="str">
            <v>CUM</v>
          </cell>
          <cell r="E193">
            <v>0.9</v>
          </cell>
          <cell r="F193">
            <v>389.8</v>
          </cell>
          <cell r="G193">
            <v>350.82</v>
          </cell>
        </row>
        <row r="194">
          <cell r="C194" t="str">
            <v xml:space="preserve">Sand </v>
          </cell>
          <cell r="D194" t="str">
            <v>CUM</v>
          </cell>
          <cell r="E194">
            <v>0.55000000000000004</v>
          </cell>
          <cell r="F194">
            <v>183</v>
          </cell>
          <cell r="G194">
            <v>100.65</v>
          </cell>
        </row>
        <row r="195">
          <cell r="C195" t="str">
            <v xml:space="preserve">concrete Plant &amp; Labour cost &amp; water cost </v>
          </cell>
          <cell r="D195" t="str">
            <v>CUM</v>
          </cell>
          <cell r="E195">
            <v>1</v>
          </cell>
          <cell r="F195">
            <v>717.44225297520165</v>
          </cell>
          <cell r="G195">
            <v>717.44225297520165</v>
          </cell>
        </row>
        <row r="196">
          <cell r="C196" t="str">
            <v>Wastage</v>
          </cell>
          <cell r="D196" t="str">
            <v>%</v>
          </cell>
          <cell r="E196">
            <v>0.02</v>
          </cell>
          <cell r="F196">
            <v>2021.0322529752018</v>
          </cell>
          <cell r="G196">
            <v>40.420645059504039</v>
          </cell>
          <cell r="H196">
            <v>0</v>
          </cell>
        </row>
        <row r="197">
          <cell r="C197" t="str">
            <v xml:space="preserve">Shuttering </v>
          </cell>
          <cell r="D197" t="str">
            <v>Sq/cum</v>
          </cell>
          <cell r="E197">
            <v>2</v>
          </cell>
          <cell r="F197">
            <v>20</v>
          </cell>
          <cell r="G197">
            <v>40</v>
          </cell>
        </row>
        <row r="199">
          <cell r="A199" t="str">
            <v>M10</v>
          </cell>
          <cell r="B199">
            <v>0</v>
          </cell>
          <cell r="C199" t="str">
            <v>Cost of  Lean concrete 1 :5 :10</v>
          </cell>
          <cell r="D199" t="str">
            <v>PER</v>
          </cell>
          <cell r="E199" t="str">
            <v>CUM</v>
          </cell>
          <cell r="F199" t="str">
            <v>RS</v>
          </cell>
          <cell r="G199">
            <v>2101.4528980347059</v>
          </cell>
          <cell r="H199">
            <v>2102</v>
          </cell>
        </row>
        <row r="202">
          <cell r="B202">
            <v>7</v>
          </cell>
          <cell r="C202" t="str">
            <v>Providing and laying design mix cement concrete with graded aggregate (maximum size of coarse aggregate not exceeding 20 mm or 40mm unless specified otherwise) and the required admixtures for reinforced concrete work at all levels, for all kinds of work i</v>
          </cell>
        </row>
        <row r="203">
          <cell r="B203">
            <v>1</v>
          </cell>
          <cell r="C203" t="str">
            <v xml:space="preserve">For works below ground level(+0.00m): </v>
          </cell>
        </row>
        <row r="204">
          <cell r="B204" t="str">
            <v>a</v>
          </cell>
          <cell r="C204" t="str">
            <v>Grade M-15</v>
          </cell>
        </row>
        <row r="205">
          <cell r="C205" t="str">
            <v>Cement  ( )</v>
          </cell>
          <cell r="D205" t="str">
            <v>BAG</v>
          </cell>
          <cell r="E205">
            <v>5.77</v>
          </cell>
          <cell r="F205">
            <v>263</v>
          </cell>
          <cell r="G205">
            <v>1517.51</v>
          </cell>
        </row>
        <row r="206">
          <cell r="C206" t="str">
            <v>Aggregate ( 40 mm )</v>
          </cell>
          <cell r="D206" t="str">
            <v>CUM</v>
          </cell>
          <cell r="E206">
            <v>0.9</v>
          </cell>
          <cell r="F206">
            <v>389.8</v>
          </cell>
          <cell r="G206">
            <v>350.82</v>
          </cell>
        </row>
        <row r="207">
          <cell r="C207" t="str">
            <v xml:space="preserve">Sand </v>
          </cell>
          <cell r="D207" t="str">
            <v>CUM</v>
          </cell>
          <cell r="E207">
            <v>0.55000000000000004</v>
          </cell>
          <cell r="F207">
            <v>183</v>
          </cell>
          <cell r="G207">
            <v>100.65</v>
          </cell>
        </row>
        <row r="208">
          <cell r="C208" t="str">
            <v>Admixtures ( conplast 421 IC )  ( 1% OF Cement )</v>
          </cell>
          <cell r="D208" t="str">
            <v>LITERS</v>
          </cell>
          <cell r="E208">
            <v>3.36</v>
          </cell>
          <cell r="F208">
            <v>55</v>
          </cell>
          <cell r="G208">
            <v>184.79999999999998</v>
          </cell>
        </row>
        <row r="209">
          <cell r="C209" t="str">
            <v xml:space="preserve">concrete Plant &amp; Labour cost &amp; water cost </v>
          </cell>
          <cell r="D209" t="str">
            <v>CUM</v>
          </cell>
          <cell r="E209">
            <v>1</v>
          </cell>
          <cell r="F209">
            <v>717.44225297520165</v>
          </cell>
          <cell r="G209">
            <v>717.44225297520165</v>
          </cell>
        </row>
        <row r="210">
          <cell r="C210" t="str">
            <v>Wastage</v>
          </cell>
          <cell r="D210" t="str">
            <v>%</v>
          </cell>
          <cell r="E210">
            <v>0.02</v>
          </cell>
          <cell r="F210">
            <v>2871.2222529752016</v>
          </cell>
          <cell r="G210">
            <v>57.424445059504031</v>
          </cell>
          <cell r="H210">
            <v>0</v>
          </cell>
        </row>
        <row r="211">
          <cell r="C211" t="str">
            <v>Lead Charges</v>
          </cell>
          <cell r="D211" t="str">
            <v>LS</v>
          </cell>
          <cell r="E211">
            <v>1</v>
          </cell>
          <cell r="F211">
            <v>0</v>
          </cell>
          <cell r="G211">
            <v>0</v>
          </cell>
        </row>
        <row r="213">
          <cell r="A213" t="str">
            <v>M15B</v>
          </cell>
          <cell r="B213">
            <v>0</v>
          </cell>
          <cell r="C213" t="str">
            <v>Cost of  M15 concrete for structures Below GL</v>
          </cell>
          <cell r="D213" t="str">
            <v>PER</v>
          </cell>
          <cell r="E213" t="str">
            <v>CUM</v>
          </cell>
          <cell r="F213" t="str">
            <v>RS</v>
          </cell>
          <cell r="G213">
            <v>2929</v>
          </cell>
          <cell r="H213">
            <v>2929</v>
          </cell>
        </row>
        <row r="215">
          <cell r="B215" t="str">
            <v>b</v>
          </cell>
          <cell r="C215" t="str">
            <v xml:space="preserve">Grade M-20  </v>
          </cell>
        </row>
        <row r="216">
          <cell r="C216" t="str">
            <v xml:space="preserve">Cement </v>
          </cell>
          <cell r="D216" t="str">
            <v>BAG</v>
          </cell>
          <cell r="E216">
            <v>7.5</v>
          </cell>
          <cell r="F216">
            <v>263</v>
          </cell>
          <cell r="G216">
            <v>1972.5</v>
          </cell>
        </row>
        <row r="217">
          <cell r="C217" t="str">
            <v>Aggregate ( 20 mm )</v>
          </cell>
          <cell r="D217" t="str">
            <v>CUM</v>
          </cell>
          <cell r="E217">
            <v>0.9</v>
          </cell>
          <cell r="F217">
            <v>444.4</v>
          </cell>
          <cell r="G217">
            <v>399.96</v>
          </cell>
        </row>
        <row r="218">
          <cell r="C218" t="str">
            <v xml:space="preserve">Sand </v>
          </cell>
          <cell r="D218" t="str">
            <v>CUM</v>
          </cell>
          <cell r="E218">
            <v>0.5</v>
          </cell>
          <cell r="F218">
            <v>183</v>
          </cell>
          <cell r="G218">
            <v>91.5</v>
          </cell>
        </row>
        <row r="219">
          <cell r="C219" t="str">
            <v>Admixtures ( conplast 421 IC )  ( 1% OF Cement )</v>
          </cell>
          <cell r="D219" t="str">
            <v>LITERS</v>
          </cell>
          <cell r="E219">
            <v>3.36</v>
          </cell>
          <cell r="F219">
            <v>55</v>
          </cell>
          <cell r="G219">
            <v>184.79999999999998</v>
          </cell>
        </row>
        <row r="220">
          <cell r="C220" t="str">
            <v>concrete Plant &amp; Labour cost</v>
          </cell>
          <cell r="D220" t="str">
            <v>CUM</v>
          </cell>
          <cell r="E220">
            <v>1</v>
          </cell>
          <cell r="F220">
            <v>717.44225297520165</v>
          </cell>
          <cell r="G220">
            <v>717.44225297520165</v>
          </cell>
        </row>
        <row r="221">
          <cell r="C221" t="str">
            <v>Wastage</v>
          </cell>
          <cell r="D221" t="str">
            <v>%</v>
          </cell>
          <cell r="E221">
            <v>0.02</v>
          </cell>
          <cell r="F221">
            <v>3366.2022529752021</v>
          </cell>
          <cell r="G221">
            <v>67.324045059504044</v>
          </cell>
          <cell r="H221">
            <v>0</v>
          </cell>
        </row>
        <row r="222">
          <cell r="C222" t="str">
            <v>Lead Charges</v>
          </cell>
          <cell r="D222" t="str">
            <v>LS</v>
          </cell>
          <cell r="E222">
            <v>1</v>
          </cell>
          <cell r="F222">
            <v>0</v>
          </cell>
          <cell r="G222">
            <v>0</v>
          </cell>
        </row>
        <row r="224">
          <cell r="A224" t="str">
            <v>M20B</v>
          </cell>
          <cell r="B224">
            <v>0</v>
          </cell>
          <cell r="C224" t="str">
            <v>Cost of M20 Concrete for structures Below GL</v>
          </cell>
          <cell r="D224" t="str">
            <v>PER</v>
          </cell>
          <cell r="E224" t="str">
            <v>CUM</v>
          </cell>
          <cell r="F224" t="str">
            <v>RS</v>
          </cell>
          <cell r="G224">
            <v>3434</v>
          </cell>
          <cell r="H224">
            <v>3434</v>
          </cell>
        </row>
        <row r="226">
          <cell r="B226" t="str">
            <v>c</v>
          </cell>
          <cell r="C226" t="str">
            <v xml:space="preserve">Grade M-25 </v>
          </cell>
        </row>
        <row r="227">
          <cell r="C227" t="str">
            <v xml:space="preserve">Cement </v>
          </cell>
          <cell r="D227" t="str">
            <v>BAG</v>
          </cell>
          <cell r="E227">
            <v>8</v>
          </cell>
          <cell r="F227">
            <v>263</v>
          </cell>
          <cell r="G227">
            <v>2104</v>
          </cell>
        </row>
        <row r="228">
          <cell r="C228" t="str">
            <v>Aggregate ( 20 mm )</v>
          </cell>
          <cell r="D228" t="str">
            <v>CUM</v>
          </cell>
          <cell r="E228">
            <v>0.9</v>
          </cell>
          <cell r="F228">
            <v>444.4</v>
          </cell>
          <cell r="G228">
            <v>399.96</v>
          </cell>
        </row>
        <row r="229">
          <cell r="C229" t="str">
            <v xml:space="preserve">Sand </v>
          </cell>
          <cell r="D229" t="str">
            <v>CUM</v>
          </cell>
          <cell r="E229">
            <v>0.5</v>
          </cell>
          <cell r="F229">
            <v>183</v>
          </cell>
          <cell r="G229">
            <v>91.5</v>
          </cell>
        </row>
        <row r="230">
          <cell r="C230" t="str">
            <v>Admixtures ( conplast 421 IC )  ( 1% OF Cement )</v>
          </cell>
          <cell r="D230" t="str">
            <v>LITERS</v>
          </cell>
          <cell r="E230">
            <v>3.36</v>
          </cell>
          <cell r="F230">
            <v>55</v>
          </cell>
          <cell r="G230">
            <v>184.79999999999998</v>
          </cell>
        </row>
        <row r="231">
          <cell r="C231" t="str">
            <v xml:space="preserve">Consumbles </v>
          </cell>
          <cell r="D231" t="str">
            <v>LS</v>
          </cell>
          <cell r="E231">
            <v>1</v>
          </cell>
          <cell r="F231">
            <v>20</v>
          </cell>
          <cell r="G231">
            <v>20</v>
          </cell>
        </row>
        <row r="232">
          <cell r="C232" t="str">
            <v xml:space="preserve">Water Charges </v>
          </cell>
          <cell r="D232" t="str">
            <v>LITERS</v>
          </cell>
          <cell r="E232">
            <v>165</v>
          </cell>
          <cell r="F232">
            <v>0.6</v>
          </cell>
          <cell r="G232">
            <v>99</v>
          </cell>
        </row>
        <row r="233">
          <cell r="C233" t="str">
            <v>concrete Plant &amp; Labour cost</v>
          </cell>
          <cell r="D233" t="str">
            <v>CUM</v>
          </cell>
          <cell r="E233">
            <v>1</v>
          </cell>
          <cell r="F233">
            <v>717.44225297520165</v>
          </cell>
          <cell r="G233">
            <v>717.44225297520165</v>
          </cell>
        </row>
        <row r="234">
          <cell r="C234" t="str">
            <v>Wastage</v>
          </cell>
          <cell r="D234" t="str">
            <v>%</v>
          </cell>
          <cell r="E234">
            <v>0.02</v>
          </cell>
          <cell r="F234">
            <v>3616.7022529752021</v>
          </cell>
          <cell r="G234">
            <v>72.334045059504049</v>
          </cell>
          <cell r="H234">
            <v>0</v>
          </cell>
        </row>
        <row r="235">
          <cell r="C235" t="str">
            <v>Lead Charges</v>
          </cell>
          <cell r="D235" t="str">
            <v>LS</v>
          </cell>
          <cell r="E235">
            <v>1</v>
          </cell>
          <cell r="F235">
            <v>0</v>
          </cell>
          <cell r="G235">
            <v>0</v>
          </cell>
        </row>
        <row r="237">
          <cell r="A237" t="str">
            <v>M25B</v>
          </cell>
          <cell r="B237">
            <v>0</v>
          </cell>
          <cell r="C237" t="str">
            <v>Cost of M25 Concrete  for structures Below GL</v>
          </cell>
          <cell r="D237" t="str">
            <v>PER</v>
          </cell>
          <cell r="E237" t="str">
            <v>CUM</v>
          </cell>
          <cell r="F237" t="str">
            <v>RS</v>
          </cell>
          <cell r="G237">
            <v>3690</v>
          </cell>
          <cell r="H237">
            <v>3690</v>
          </cell>
        </row>
        <row r="239">
          <cell r="B239" t="str">
            <v>d</v>
          </cell>
          <cell r="C239" t="str">
            <v xml:space="preserve">Grade M-30 </v>
          </cell>
        </row>
        <row r="240">
          <cell r="C240" t="str">
            <v xml:space="preserve">Cement </v>
          </cell>
          <cell r="D240" t="str">
            <v>BAG</v>
          </cell>
          <cell r="E240">
            <v>9</v>
          </cell>
          <cell r="F240">
            <v>263</v>
          </cell>
          <cell r="G240">
            <v>2367</v>
          </cell>
        </row>
        <row r="241">
          <cell r="C241" t="str">
            <v>Aggregate ( 20 mm )</v>
          </cell>
          <cell r="D241" t="str">
            <v>CUM</v>
          </cell>
          <cell r="E241">
            <v>0.9</v>
          </cell>
          <cell r="F241">
            <v>444.4</v>
          </cell>
          <cell r="G241">
            <v>399.96</v>
          </cell>
        </row>
        <row r="242">
          <cell r="C242" t="str">
            <v xml:space="preserve">Sand </v>
          </cell>
          <cell r="D242" t="str">
            <v>CUM</v>
          </cell>
          <cell r="E242">
            <v>0.5</v>
          </cell>
          <cell r="F242">
            <v>183</v>
          </cell>
          <cell r="G242">
            <v>91.5</v>
          </cell>
        </row>
        <row r="243">
          <cell r="C243" t="str">
            <v>Admixtures ( conplast 421 IC )  ( 1% OF Cement )</v>
          </cell>
          <cell r="D243" t="str">
            <v>LITERS</v>
          </cell>
          <cell r="E243">
            <v>3.36</v>
          </cell>
          <cell r="F243">
            <v>55</v>
          </cell>
          <cell r="G243">
            <v>184.79999999999998</v>
          </cell>
        </row>
        <row r="244">
          <cell r="C244" t="str">
            <v xml:space="preserve">Consumbles </v>
          </cell>
          <cell r="D244" t="str">
            <v>LS</v>
          </cell>
          <cell r="E244">
            <v>1</v>
          </cell>
          <cell r="F244">
            <v>20</v>
          </cell>
          <cell r="G244">
            <v>20</v>
          </cell>
        </row>
        <row r="245">
          <cell r="C245" t="str">
            <v xml:space="preserve">Water Charges </v>
          </cell>
          <cell r="D245" t="str">
            <v>LITERS</v>
          </cell>
          <cell r="E245">
            <v>165</v>
          </cell>
          <cell r="F245">
            <v>0.3</v>
          </cell>
          <cell r="G245">
            <v>49.5</v>
          </cell>
        </row>
        <row r="246">
          <cell r="C246" t="str">
            <v>concrete Plant &amp; Labour cost</v>
          </cell>
          <cell r="D246" t="str">
            <v>CUM</v>
          </cell>
          <cell r="E246">
            <v>1</v>
          </cell>
          <cell r="F246">
            <v>717.44225297520165</v>
          </cell>
          <cell r="G246">
            <v>717.44225297520165</v>
          </cell>
        </row>
        <row r="247">
          <cell r="C247" t="str">
            <v>Wastage</v>
          </cell>
          <cell r="D247" t="str">
            <v>%</v>
          </cell>
          <cell r="E247">
            <v>0.02</v>
          </cell>
          <cell r="F247">
            <v>3830.2022529752021</v>
          </cell>
          <cell r="G247">
            <v>76.604045059504045</v>
          </cell>
          <cell r="H247">
            <v>0</v>
          </cell>
        </row>
        <row r="248">
          <cell r="C248" t="str">
            <v>Lead Charges</v>
          </cell>
          <cell r="D248" t="str">
            <v>LS</v>
          </cell>
          <cell r="E248">
            <v>1</v>
          </cell>
          <cell r="F248">
            <v>0</v>
          </cell>
          <cell r="G248">
            <v>0</v>
          </cell>
        </row>
        <row r="250">
          <cell r="A250" t="str">
            <v>M30B</v>
          </cell>
          <cell r="B250">
            <v>0</v>
          </cell>
          <cell r="C250" t="str">
            <v>Cost of M30 Concrete  for structures Below GL</v>
          </cell>
          <cell r="D250" t="str">
            <v>PER</v>
          </cell>
          <cell r="E250" t="str">
            <v>CUM</v>
          </cell>
          <cell r="F250" t="str">
            <v>RS</v>
          </cell>
          <cell r="G250">
            <v>3907</v>
          </cell>
          <cell r="H250">
            <v>3907</v>
          </cell>
        </row>
        <row r="252">
          <cell r="B252" t="str">
            <v>e</v>
          </cell>
          <cell r="C252" t="str">
            <v xml:space="preserve">Grade M-35   </v>
          </cell>
        </row>
        <row r="253">
          <cell r="C253" t="str">
            <v xml:space="preserve">Cement </v>
          </cell>
          <cell r="D253" t="str">
            <v>BAG</v>
          </cell>
          <cell r="E253">
            <v>10</v>
          </cell>
          <cell r="F253">
            <v>263</v>
          </cell>
          <cell r="G253">
            <v>2630</v>
          </cell>
        </row>
        <row r="254">
          <cell r="C254" t="str">
            <v>Aggregate ( 20 mm )</v>
          </cell>
          <cell r="D254" t="str">
            <v>CUM</v>
          </cell>
          <cell r="E254">
            <v>0.9</v>
          </cell>
          <cell r="F254">
            <v>444.4</v>
          </cell>
          <cell r="G254">
            <v>399.96</v>
          </cell>
        </row>
        <row r="255">
          <cell r="C255" t="str">
            <v xml:space="preserve">Sand </v>
          </cell>
          <cell r="D255" t="str">
            <v>CUM</v>
          </cell>
          <cell r="E255">
            <v>0.5</v>
          </cell>
          <cell r="F255">
            <v>183</v>
          </cell>
          <cell r="G255">
            <v>91.5</v>
          </cell>
        </row>
        <row r="256">
          <cell r="C256" t="str">
            <v>Admixtures ( conplast 421 IC )  ( 1% OF Cement )</v>
          </cell>
          <cell r="D256" t="str">
            <v>LITERS</v>
          </cell>
          <cell r="E256">
            <v>3.36</v>
          </cell>
          <cell r="F256">
            <v>55</v>
          </cell>
          <cell r="G256">
            <v>184.79999999999998</v>
          </cell>
        </row>
        <row r="257">
          <cell r="C257" t="str">
            <v xml:space="preserve">Consumbles </v>
          </cell>
          <cell r="D257" t="str">
            <v>LS</v>
          </cell>
          <cell r="E257">
            <v>1</v>
          </cell>
          <cell r="F257">
            <v>20</v>
          </cell>
          <cell r="G257">
            <v>20</v>
          </cell>
        </row>
        <row r="258">
          <cell r="C258" t="str">
            <v xml:space="preserve">Water Charges </v>
          </cell>
          <cell r="D258" t="str">
            <v>LITERS</v>
          </cell>
          <cell r="E258">
            <v>165</v>
          </cell>
          <cell r="F258">
            <v>0.3</v>
          </cell>
          <cell r="G258">
            <v>49.5</v>
          </cell>
        </row>
        <row r="259">
          <cell r="C259" t="str">
            <v>concrete Plant &amp; Labour cost</v>
          </cell>
          <cell r="D259" t="str">
            <v>CUM</v>
          </cell>
          <cell r="E259">
            <v>1</v>
          </cell>
          <cell r="F259">
            <v>717.44225297520165</v>
          </cell>
          <cell r="G259">
            <v>717.44225297520165</v>
          </cell>
        </row>
        <row r="260">
          <cell r="C260" t="str">
            <v>Wastage</v>
          </cell>
          <cell r="D260" t="str">
            <v>%</v>
          </cell>
          <cell r="E260">
            <v>0.02</v>
          </cell>
          <cell r="F260">
            <v>4093.2022529752021</v>
          </cell>
          <cell r="G260">
            <v>81.864045059504051</v>
          </cell>
          <cell r="H260">
            <v>0</v>
          </cell>
        </row>
        <row r="261">
          <cell r="C261" t="str">
            <v>Lead Charges</v>
          </cell>
          <cell r="D261" t="str">
            <v>LS</v>
          </cell>
          <cell r="E261">
            <v>1</v>
          </cell>
          <cell r="F261">
            <v>0</v>
          </cell>
          <cell r="G261">
            <v>0</v>
          </cell>
        </row>
        <row r="263">
          <cell r="A263" t="str">
            <v>M35B</v>
          </cell>
          <cell r="B263">
            <v>0</v>
          </cell>
          <cell r="C263" t="str">
            <v>Cost of M35 Concrete  for structures Below GL</v>
          </cell>
          <cell r="D263" t="str">
            <v>PER</v>
          </cell>
          <cell r="E263" t="str">
            <v>CUM</v>
          </cell>
          <cell r="F263" t="str">
            <v>RS</v>
          </cell>
          <cell r="G263">
            <v>4176</v>
          </cell>
          <cell r="H263">
            <v>4176</v>
          </cell>
        </row>
        <row r="265">
          <cell r="B265" t="str">
            <v>f</v>
          </cell>
          <cell r="C265" t="str">
            <v xml:space="preserve">Grade M-40   </v>
          </cell>
        </row>
        <row r="266">
          <cell r="C266" t="str">
            <v xml:space="preserve">Cement </v>
          </cell>
          <cell r="D266" t="str">
            <v>BAG</v>
          </cell>
          <cell r="E266">
            <v>11</v>
          </cell>
          <cell r="F266">
            <v>263</v>
          </cell>
          <cell r="G266">
            <v>2893</v>
          </cell>
        </row>
        <row r="267">
          <cell r="C267" t="str">
            <v>Aggregate ( 20 mm )</v>
          </cell>
          <cell r="D267" t="str">
            <v>CUM</v>
          </cell>
          <cell r="E267">
            <v>0.9</v>
          </cell>
          <cell r="F267">
            <v>444.4</v>
          </cell>
          <cell r="G267">
            <v>399.96</v>
          </cell>
        </row>
        <row r="268">
          <cell r="C268" t="str">
            <v xml:space="preserve">Sand </v>
          </cell>
          <cell r="D268" t="str">
            <v>CUM</v>
          </cell>
          <cell r="E268">
            <v>0.5</v>
          </cell>
          <cell r="F268">
            <v>183</v>
          </cell>
          <cell r="G268">
            <v>91.5</v>
          </cell>
        </row>
        <row r="269">
          <cell r="C269" t="str">
            <v>Admixtures ( conplast 421 IC )  ( 1% OF Cement )</v>
          </cell>
          <cell r="D269" t="str">
            <v>LITERS</v>
          </cell>
          <cell r="E269">
            <v>3.36</v>
          </cell>
          <cell r="F269">
            <v>55</v>
          </cell>
          <cell r="G269">
            <v>184.79999999999998</v>
          </cell>
        </row>
        <row r="270">
          <cell r="C270" t="str">
            <v xml:space="preserve">Consumbles </v>
          </cell>
          <cell r="D270" t="str">
            <v>LS</v>
          </cell>
          <cell r="E270">
            <v>1</v>
          </cell>
          <cell r="F270">
            <v>20</v>
          </cell>
          <cell r="G270">
            <v>20</v>
          </cell>
        </row>
        <row r="271">
          <cell r="C271" t="str">
            <v xml:space="preserve">Water Charges </v>
          </cell>
          <cell r="D271" t="str">
            <v>LITERS</v>
          </cell>
          <cell r="E271">
            <v>165</v>
          </cell>
          <cell r="F271">
            <v>0.3</v>
          </cell>
          <cell r="G271">
            <v>49.5</v>
          </cell>
        </row>
        <row r="272">
          <cell r="C272" t="str">
            <v>concrete Plant &amp; Labour cost</v>
          </cell>
          <cell r="D272" t="str">
            <v>CUM</v>
          </cell>
          <cell r="E272">
            <v>1</v>
          </cell>
          <cell r="F272">
            <v>717.44225297520165</v>
          </cell>
          <cell r="G272">
            <v>717.44225297520165</v>
          </cell>
        </row>
        <row r="273">
          <cell r="C273" t="str">
            <v>Wastage</v>
          </cell>
          <cell r="D273" t="str">
            <v>%</v>
          </cell>
          <cell r="E273">
            <v>0.02</v>
          </cell>
          <cell r="F273">
            <v>4356.2022529752021</v>
          </cell>
          <cell r="G273">
            <v>87.124045059504041</v>
          </cell>
          <cell r="H273">
            <v>0</v>
          </cell>
        </row>
        <row r="274">
          <cell r="C274" t="str">
            <v>Lead Charges</v>
          </cell>
          <cell r="D274" t="str">
            <v>LS</v>
          </cell>
          <cell r="E274">
            <v>1</v>
          </cell>
          <cell r="F274">
            <v>0</v>
          </cell>
          <cell r="G274">
            <v>0</v>
          </cell>
        </row>
        <row r="276">
          <cell r="A276" t="str">
            <v>M40B</v>
          </cell>
          <cell r="B276">
            <v>0</v>
          </cell>
          <cell r="C276" t="str">
            <v>Cost of M40 Concrete  for structures Below GL</v>
          </cell>
          <cell r="D276" t="str">
            <v>PER</v>
          </cell>
          <cell r="E276" t="str">
            <v>CUM</v>
          </cell>
          <cell r="F276" t="str">
            <v>RS</v>
          </cell>
          <cell r="G276">
            <v>4444</v>
          </cell>
          <cell r="H276">
            <v>4444</v>
          </cell>
        </row>
        <row r="278">
          <cell r="B278" t="str">
            <v>g</v>
          </cell>
          <cell r="C278" t="str">
            <v>M25 seepage proofing/water-tight concrete</v>
          </cell>
        </row>
        <row r="279">
          <cell r="C279" t="str">
            <v>Cost of M25 Concrete  below GL</v>
          </cell>
          <cell r="D279" t="str">
            <v>CUM</v>
          </cell>
          <cell r="E279">
            <v>1</v>
          </cell>
          <cell r="F279">
            <v>3690</v>
          </cell>
          <cell r="G279">
            <v>3690</v>
          </cell>
        </row>
        <row r="280">
          <cell r="C280" t="str">
            <v>Water proofing compound 2% of Cement ( i.e 6 bags = 50kg *0.02)</v>
          </cell>
          <cell r="D280" t="str">
            <v>KG</v>
          </cell>
          <cell r="E280">
            <v>0.32000000000000006</v>
          </cell>
          <cell r="F280">
            <v>90</v>
          </cell>
          <cell r="G280">
            <v>28.800000000000004</v>
          </cell>
        </row>
        <row r="281">
          <cell r="C281" t="str">
            <v xml:space="preserve">Concrete hardener </v>
          </cell>
          <cell r="D281" t="str">
            <v>Kg</v>
          </cell>
          <cell r="E281">
            <v>2.5</v>
          </cell>
          <cell r="F281">
            <v>22</v>
          </cell>
          <cell r="G281">
            <v>55</v>
          </cell>
        </row>
        <row r="282">
          <cell r="C282" t="str">
            <v>Shuttering</v>
          </cell>
          <cell r="D282" t="str">
            <v>Sqm</v>
          </cell>
          <cell r="E282">
            <v>1</v>
          </cell>
          <cell r="F282">
            <v>20</v>
          </cell>
          <cell r="G282">
            <v>20</v>
          </cell>
        </row>
        <row r="283">
          <cell r="C283" t="str">
            <v xml:space="preserve">Extra labour for finishing </v>
          </cell>
          <cell r="D283" t="str">
            <v>Sqm</v>
          </cell>
          <cell r="E283">
            <v>1</v>
          </cell>
          <cell r="F283">
            <v>10</v>
          </cell>
          <cell r="G283">
            <v>10</v>
          </cell>
        </row>
        <row r="285">
          <cell r="A285" t="str">
            <v>M25SP</v>
          </cell>
          <cell r="B285">
            <v>0</v>
          </cell>
          <cell r="C285" t="str">
            <v>M25 Seepage Proof Concrete</v>
          </cell>
          <cell r="D285" t="str">
            <v>PER</v>
          </cell>
          <cell r="E285" t="str">
            <v>CUM</v>
          </cell>
          <cell r="F285" t="str">
            <v>Rs</v>
          </cell>
          <cell r="G285">
            <v>3803.8</v>
          </cell>
          <cell r="H285">
            <v>3804</v>
          </cell>
        </row>
        <row r="287">
          <cell r="B287" t="str">
            <v>h</v>
          </cell>
          <cell r="C287" t="str">
            <v>M30 seepage proofing/water-tight concrete</v>
          </cell>
        </row>
        <row r="288">
          <cell r="C288" t="str">
            <v>Cost of M30 Concrete below GL</v>
          </cell>
          <cell r="D288" t="str">
            <v>CUM</v>
          </cell>
          <cell r="E288">
            <v>1</v>
          </cell>
          <cell r="F288">
            <v>3907</v>
          </cell>
          <cell r="G288">
            <v>3907</v>
          </cell>
        </row>
        <row r="289">
          <cell r="C289" t="str">
            <v>Water proofing compound 2% of Cement ( i.e 6 bags = 50kg *0.02)</v>
          </cell>
          <cell r="D289" t="str">
            <v>KG</v>
          </cell>
          <cell r="E289">
            <v>0.32000000000000006</v>
          </cell>
          <cell r="F289">
            <v>90</v>
          </cell>
          <cell r="G289">
            <v>28.800000000000004</v>
          </cell>
        </row>
        <row r="290">
          <cell r="C290" t="str">
            <v xml:space="preserve">Concrete hardener </v>
          </cell>
          <cell r="D290" t="str">
            <v>Kg</v>
          </cell>
          <cell r="E290">
            <v>2.5</v>
          </cell>
          <cell r="F290">
            <v>22</v>
          </cell>
          <cell r="G290">
            <v>55</v>
          </cell>
        </row>
        <row r="291">
          <cell r="C291" t="str">
            <v>Shuttering</v>
          </cell>
          <cell r="D291" t="str">
            <v>Sqm</v>
          </cell>
          <cell r="E291">
            <v>1</v>
          </cell>
          <cell r="F291">
            <v>20</v>
          </cell>
          <cell r="G291">
            <v>20</v>
          </cell>
        </row>
        <row r="292">
          <cell r="C292" t="str">
            <v xml:space="preserve">Extra labour for finishing </v>
          </cell>
          <cell r="D292" t="str">
            <v>Sqm</v>
          </cell>
          <cell r="E292">
            <v>1</v>
          </cell>
          <cell r="F292">
            <v>10</v>
          </cell>
          <cell r="G292">
            <v>10</v>
          </cell>
        </row>
        <row r="294">
          <cell r="A294" t="str">
            <v>M30SP</v>
          </cell>
          <cell r="B294">
            <v>0</v>
          </cell>
          <cell r="C294" t="str">
            <v>M30 Seepage Proof Concrete</v>
          </cell>
          <cell r="D294" t="str">
            <v>PER</v>
          </cell>
          <cell r="E294" t="str">
            <v>CUM</v>
          </cell>
          <cell r="F294" t="str">
            <v>Rs</v>
          </cell>
          <cell r="G294">
            <v>4020.8</v>
          </cell>
          <cell r="H294">
            <v>4021</v>
          </cell>
        </row>
        <row r="296">
          <cell r="B296">
            <v>2</v>
          </cell>
          <cell r="C296" t="str">
            <v>For works above ground level(+0.00m)</v>
          </cell>
        </row>
        <row r="297">
          <cell r="B297" t="str">
            <v>a</v>
          </cell>
          <cell r="C297" t="str">
            <v>Grade M-15</v>
          </cell>
        </row>
        <row r="298">
          <cell r="C298" t="str">
            <v>Cost of M15 Concrete  for structures below GL</v>
          </cell>
          <cell r="D298" t="str">
            <v>CUM</v>
          </cell>
          <cell r="E298">
            <v>1</v>
          </cell>
          <cell r="F298">
            <v>2929</v>
          </cell>
          <cell r="G298">
            <v>2929</v>
          </cell>
        </row>
        <row r="299">
          <cell r="C299" t="str">
            <v>Addl. Cost for Lead</v>
          </cell>
          <cell r="D299" t="str">
            <v>LS</v>
          </cell>
          <cell r="E299">
            <v>1</v>
          </cell>
          <cell r="F299">
            <v>150</v>
          </cell>
          <cell r="G299">
            <v>150</v>
          </cell>
        </row>
        <row r="301">
          <cell r="A301" t="str">
            <v>M15A</v>
          </cell>
          <cell r="B301">
            <v>0</v>
          </cell>
          <cell r="C301" t="str">
            <v>Cost of M15 Concrete  for structures above GL</v>
          </cell>
          <cell r="D301" t="str">
            <v>PER</v>
          </cell>
          <cell r="E301" t="str">
            <v>CUM</v>
          </cell>
          <cell r="F301" t="str">
            <v>RS</v>
          </cell>
          <cell r="G301">
            <v>3079</v>
          </cell>
          <cell r="H301">
            <v>3079</v>
          </cell>
        </row>
        <row r="303">
          <cell r="B303" t="str">
            <v>b</v>
          </cell>
          <cell r="C303" t="str">
            <v xml:space="preserve">Grade M-20 </v>
          </cell>
        </row>
        <row r="304">
          <cell r="C304" t="str">
            <v>Cost of M20 Concrete  for structures below GL</v>
          </cell>
          <cell r="D304" t="str">
            <v>CUM</v>
          </cell>
          <cell r="E304">
            <v>1</v>
          </cell>
          <cell r="F304">
            <v>3434</v>
          </cell>
          <cell r="G304">
            <v>3434</v>
          </cell>
        </row>
        <row r="305">
          <cell r="C305" t="str">
            <v>Addl. Cost for Lead</v>
          </cell>
          <cell r="D305" t="str">
            <v>LS</v>
          </cell>
          <cell r="E305">
            <v>1</v>
          </cell>
          <cell r="F305">
            <v>150</v>
          </cell>
          <cell r="G305">
            <v>150</v>
          </cell>
        </row>
        <row r="307">
          <cell r="A307" t="str">
            <v>M20A</v>
          </cell>
          <cell r="B307">
            <v>0</v>
          </cell>
          <cell r="C307" t="str">
            <v>Cost of M20 Concrete  for structures above GL</v>
          </cell>
          <cell r="D307" t="str">
            <v>PER</v>
          </cell>
          <cell r="E307" t="str">
            <v>CUM</v>
          </cell>
          <cell r="F307" t="str">
            <v>RS</v>
          </cell>
          <cell r="G307">
            <v>3584</v>
          </cell>
          <cell r="H307">
            <v>3584</v>
          </cell>
        </row>
        <row r="309">
          <cell r="B309" t="str">
            <v>c</v>
          </cell>
          <cell r="C309" t="str">
            <v xml:space="preserve">Grade M-25 </v>
          </cell>
        </row>
        <row r="310">
          <cell r="C310" t="str">
            <v>Cost of M25 Concrete  for structures below GL</v>
          </cell>
          <cell r="D310" t="str">
            <v>CUM</v>
          </cell>
          <cell r="E310">
            <v>1</v>
          </cell>
          <cell r="F310">
            <v>3690</v>
          </cell>
          <cell r="G310">
            <v>3690</v>
          </cell>
        </row>
        <row r="311">
          <cell r="C311" t="str">
            <v>Addl. Cost for Lead</v>
          </cell>
          <cell r="D311" t="str">
            <v>LS</v>
          </cell>
          <cell r="E311">
            <v>1</v>
          </cell>
          <cell r="F311">
            <v>150</v>
          </cell>
          <cell r="G311">
            <v>150</v>
          </cell>
        </row>
        <row r="313">
          <cell r="A313" t="str">
            <v>M25A</v>
          </cell>
          <cell r="B313">
            <v>0</v>
          </cell>
          <cell r="C313" t="str">
            <v>Cost of M25 Concrete  for structures above GL</v>
          </cell>
          <cell r="D313" t="str">
            <v>PER</v>
          </cell>
          <cell r="E313" t="str">
            <v>CUM</v>
          </cell>
          <cell r="F313" t="str">
            <v>RS</v>
          </cell>
          <cell r="G313">
            <v>3840</v>
          </cell>
          <cell r="H313">
            <v>3840</v>
          </cell>
        </row>
        <row r="315">
          <cell r="B315" t="str">
            <v>d</v>
          </cell>
          <cell r="C315" t="str">
            <v xml:space="preserve">Grade M-30 </v>
          </cell>
        </row>
        <row r="316">
          <cell r="C316" t="str">
            <v>Cost of M30 Concrete  for structures below GL</v>
          </cell>
          <cell r="D316" t="str">
            <v>CUM</v>
          </cell>
          <cell r="E316">
            <v>1</v>
          </cell>
          <cell r="F316">
            <v>3907</v>
          </cell>
          <cell r="G316">
            <v>3907</v>
          </cell>
        </row>
        <row r="317">
          <cell r="C317" t="str">
            <v>Addl. Cost for Lead</v>
          </cell>
          <cell r="D317" t="str">
            <v>LS</v>
          </cell>
          <cell r="E317">
            <v>1</v>
          </cell>
          <cell r="F317">
            <v>150</v>
          </cell>
          <cell r="G317">
            <v>150</v>
          </cell>
        </row>
        <row r="319">
          <cell r="A319" t="str">
            <v>M30A</v>
          </cell>
          <cell r="B319">
            <v>0</v>
          </cell>
          <cell r="C319" t="str">
            <v>Cost of M30 Concrete  for structures above GL</v>
          </cell>
          <cell r="D319" t="str">
            <v>PER</v>
          </cell>
          <cell r="E319" t="str">
            <v>CUM</v>
          </cell>
          <cell r="F319" t="str">
            <v>RS</v>
          </cell>
          <cell r="G319">
            <v>4057</v>
          </cell>
          <cell r="H319">
            <v>4057</v>
          </cell>
        </row>
        <row r="321">
          <cell r="B321" t="str">
            <v>e</v>
          </cell>
          <cell r="C321" t="str">
            <v xml:space="preserve">Grade M-35 </v>
          </cell>
        </row>
        <row r="322">
          <cell r="C322" t="str">
            <v>Cost of M35 Concrete  for structures below GL</v>
          </cell>
          <cell r="D322" t="str">
            <v>CUM</v>
          </cell>
          <cell r="E322">
            <v>1</v>
          </cell>
          <cell r="F322">
            <v>4176</v>
          </cell>
          <cell r="G322">
            <v>4176</v>
          </cell>
        </row>
        <row r="323">
          <cell r="C323" t="str">
            <v>Addl. Cost for Lead</v>
          </cell>
          <cell r="D323" t="str">
            <v>LS</v>
          </cell>
          <cell r="E323">
            <v>1</v>
          </cell>
          <cell r="F323">
            <v>150</v>
          </cell>
          <cell r="G323">
            <v>150</v>
          </cell>
        </row>
        <row r="325">
          <cell r="A325" t="str">
            <v>M35A</v>
          </cell>
          <cell r="B325">
            <v>0</v>
          </cell>
          <cell r="C325" t="str">
            <v>Cost of M35 Concrete  for structures above GL</v>
          </cell>
          <cell r="D325" t="str">
            <v>PER</v>
          </cell>
          <cell r="E325" t="str">
            <v>CUM</v>
          </cell>
          <cell r="F325" t="str">
            <v>RS</v>
          </cell>
          <cell r="G325">
            <v>4326</v>
          </cell>
          <cell r="H325">
            <v>4326</v>
          </cell>
        </row>
        <row r="327">
          <cell r="B327" t="str">
            <v>f</v>
          </cell>
          <cell r="C327" t="str">
            <v xml:space="preserve">Grade M-40 </v>
          </cell>
        </row>
        <row r="328">
          <cell r="C328" t="str">
            <v>Cost of M40 Concrete  for structures below GL</v>
          </cell>
          <cell r="D328" t="str">
            <v>CUM</v>
          </cell>
          <cell r="E328">
            <v>1</v>
          </cell>
          <cell r="F328">
            <v>4444</v>
          </cell>
          <cell r="G328">
            <v>4444</v>
          </cell>
        </row>
        <row r="329">
          <cell r="C329" t="str">
            <v>Addl. Cost for Lead</v>
          </cell>
          <cell r="D329" t="str">
            <v>LS</v>
          </cell>
          <cell r="E329">
            <v>1</v>
          </cell>
          <cell r="F329">
            <v>150</v>
          </cell>
          <cell r="G329">
            <v>150</v>
          </cell>
        </row>
        <row r="331">
          <cell r="A331" t="str">
            <v>M40A</v>
          </cell>
          <cell r="B331">
            <v>0</v>
          </cell>
          <cell r="C331" t="str">
            <v>Cost of M40 Concrete  for structures above GL</v>
          </cell>
          <cell r="D331" t="str">
            <v>PER</v>
          </cell>
          <cell r="E331" t="str">
            <v>CUM</v>
          </cell>
          <cell r="F331" t="str">
            <v>RS</v>
          </cell>
          <cell r="G331">
            <v>4594</v>
          </cell>
          <cell r="H331">
            <v>4594</v>
          </cell>
        </row>
        <row r="333">
          <cell r="B333">
            <v>8</v>
          </cell>
          <cell r="C333" t="str">
            <v xml:space="preserve">Providing and fitting precast design mix cement concrete with graded aggregate (maximum size of coarse aggregate not exceeding 20 mm or 40mm unless specified otherwise) and the required admixtures for reinforced concrete work at all levels, for all kinds </v>
          </cell>
        </row>
        <row r="334">
          <cell r="B334" t="str">
            <v>a</v>
          </cell>
          <cell r="C334" t="str">
            <v>Grade M-20 (for all other components of the super structure, roof slab,mini-structures,beams,columns,walls and other structure attachments, etc.)</v>
          </cell>
        </row>
        <row r="335">
          <cell r="C335" t="str">
            <v>Cost of M20 concrete for structures above GL</v>
          </cell>
          <cell r="D335" t="str">
            <v>CUM</v>
          </cell>
          <cell r="E335">
            <v>1.0125</v>
          </cell>
          <cell r="F335">
            <v>5084</v>
          </cell>
          <cell r="G335">
            <v>5147.55</v>
          </cell>
        </row>
        <row r="336">
          <cell r="C336" t="str">
            <v xml:space="preserve">Cost of CM for fixing </v>
          </cell>
          <cell r="D336" t="str">
            <v>Sq/cum</v>
          </cell>
          <cell r="E336">
            <v>5</v>
          </cell>
          <cell r="F336">
            <v>225</v>
          </cell>
          <cell r="G336">
            <v>1125</v>
          </cell>
        </row>
        <row r="337">
          <cell r="C337" t="str">
            <v>Cost for labour for fixing</v>
          </cell>
          <cell r="D337" t="str">
            <v>cum</v>
          </cell>
          <cell r="E337">
            <v>1</v>
          </cell>
          <cell r="F337">
            <v>2000</v>
          </cell>
          <cell r="G337">
            <v>2000</v>
          </cell>
        </row>
        <row r="339">
          <cell r="A339" t="str">
            <v>PCM20</v>
          </cell>
          <cell r="B339">
            <v>0</v>
          </cell>
          <cell r="C339" t="str">
            <v>Cost of M20 Precast Concrete above GL</v>
          </cell>
          <cell r="D339" t="str">
            <v>PER</v>
          </cell>
          <cell r="E339" t="str">
            <v>CUM</v>
          </cell>
          <cell r="F339" t="str">
            <v>RS</v>
          </cell>
          <cell r="G339">
            <v>8273</v>
          </cell>
          <cell r="H339">
            <v>8273</v>
          </cell>
        </row>
        <row r="341">
          <cell r="B341" t="str">
            <v>b</v>
          </cell>
          <cell r="C341" t="str">
            <v>Grade M-25 (for all other components of the super structure, roof slab,mini-structures,beams,columns,walls and other structure attachments, etc.)</v>
          </cell>
        </row>
        <row r="342">
          <cell r="C342" t="str">
            <v>Cost of M25 Concrete  for structures above GL</v>
          </cell>
          <cell r="D342" t="str">
            <v>CUM</v>
          </cell>
          <cell r="E342">
            <v>1.0125</v>
          </cell>
          <cell r="F342">
            <v>5340</v>
          </cell>
          <cell r="G342">
            <v>5406.75</v>
          </cell>
        </row>
        <row r="343">
          <cell r="C343" t="str">
            <v xml:space="preserve">Cost of CM for fixing </v>
          </cell>
          <cell r="D343" t="str">
            <v>Sq/cum</v>
          </cell>
          <cell r="E343">
            <v>5</v>
          </cell>
          <cell r="F343">
            <v>225</v>
          </cell>
          <cell r="G343">
            <v>1125</v>
          </cell>
        </row>
        <row r="344">
          <cell r="C344" t="str">
            <v>Cost for labour for fixing</v>
          </cell>
          <cell r="D344" t="str">
            <v>cum</v>
          </cell>
          <cell r="E344">
            <v>1</v>
          </cell>
          <cell r="F344">
            <v>2000</v>
          </cell>
          <cell r="G344">
            <v>2000</v>
          </cell>
        </row>
        <row r="346">
          <cell r="A346" t="str">
            <v>PCM25</v>
          </cell>
          <cell r="B346">
            <v>0</v>
          </cell>
          <cell r="C346" t="str">
            <v>Cost of M25 Precast Concrete above GL</v>
          </cell>
          <cell r="D346" t="str">
            <v>PER</v>
          </cell>
          <cell r="E346" t="str">
            <v>CUM</v>
          </cell>
          <cell r="F346" t="str">
            <v>RS</v>
          </cell>
          <cell r="G346">
            <v>8532</v>
          </cell>
          <cell r="H346">
            <v>8532</v>
          </cell>
        </row>
        <row r="348">
          <cell r="B348" t="str">
            <v>c</v>
          </cell>
          <cell r="C348" t="str">
            <v>Grade M-30 (for all other components of the super structure, roof slab,mini-structures,beams,columns,walls and other structure attachments, etc.)</v>
          </cell>
        </row>
        <row r="349">
          <cell r="C349" t="str">
            <v>Cost of M30 Concrete  for structures above GL</v>
          </cell>
          <cell r="D349" t="str">
            <v>CUM</v>
          </cell>
          <cell r="E349">
            <v>1.0125</v>
          </cell>
          <cell r="F349">
            <v>5557</v>
          </cell>
          <cell r="G349">
            <v>5626.4624999999996</v>
          </cell>
        </row>
        <row r="350">
          <cell r="C350" t="str">
            <v xml:space="preserve">Cost of CM for fixing </v>
          </cell>
          <cell r="D350" t="str">
            <v>Sq/cum</v>
          </cell>
          <cell r="E350">
            <v>5</v>
          </cell>
          <cell r="F350">
            <v>225</v>
          </cell>
          <cell r="G350">
            <v>1125</v>
          </cell>
        </row>
        <row r="351">
          <cell r="C351" t="str">
            <v>Cost for labour for fixing</v>
          </cell>
          <cell r="D351" t="str">
            <v>cum</v>
          </cell>
          <cell r="E351">
            <v>1</v>
          </cell>
          <cell r="F351">
            <v>2000</v>
          </cell>
          <cell r="G351">
            <v>2000</v>
          </cell>
        </row>
        <row r="353">
          <cell r="A353" t="str">
            <v>PCM30</v>
          </cell>
          <cell r="B353">
            <v>0</v>
          </cell>
          <cell r="C353" t="str">
            <v>Cost of M30 Precast Concrete above GL</v>
          </cell>
          <cell r="D353" t="str">
            <v>PER</v>
          </cell>
          <cell r="E353" t="str">
            <v>CUM</v>
          </cell>
          <cell r="F353" t="str">
            <v>RS</v>
          </cell>
          <cell r="G353">
            <v>8752</v>
          </cell>
          <cell r="H353">
            <v>8752</v>
          </cell>
        </row>
        <row r="355">
          <cell r="B355" t="str">
            <v>d</v>
          </cell>
          <cell r="C355" t="str">
            <v xml:space="preserve">Grade M-35 </v>
          </cell>
        </row>
        <row r="356">
          <cell r="C356" t="str">
            <v>Cost of M35 Concrete  for structures above GL</v>
          </cell>
          <cell r="D356" t="str">
            <v>CUM</v>
          </cell>
          <cell r="E356">
            <v>1.0125</v>
          </cell>
          <cell r="F356">
            <v>5826</v>
          </cell>
          <cell r="G356">
            <v>5898.8249999999998</v>
          </cell>
        </row>
        <row r="357">
          <cell r="C357" t="str">
            <v xml:space="preserve">Cost of CM for fixing </v>
          </cell>
          <cell r="D357" t="str">
            <v>Sq/cum</v>
          </cell>
          <cell r="E357">
            <v>5</v>
          </cell>
          <cell r="F357">
            <v>225</v>
          </cell>
          <cell r="G357">
            <v>1125</v>
          </cell>
        </row>
        <row r="358">
          <cell r="C358" t="str">
            <v>Cost for labour for fixing</v>
          </cell>
          <cell r="D358" t="str">
            <v>cum</v>
          </cell>
          <cell r="E358">
            <v>1</v>
          </cell>
          <cell r="F358">
            <v>2000</v>
          </cell>
          <cell r="G358">
            <v>2000</v>
          </cell>
        </row>
        <row r="360">
          <cell r="A360" t="str">
            <v>PCM35</v>
          </cell>
          <cell r="B360">
            <v>0</v>
          </cell>
          <cell r="C360" t="str">
            <v>Cost of M35 Precast Concrete above GL</v>
          </cell>
          <cell r="D360" t="str">
            <v>PER</v>
          </cell>
          <cell r="E360" t="str">
            <v>CUM</v>
          </cell>
          <cell r="F360" t="str">
            <v>RS</v>
          </cell>
          <cell r="G360">
            <v>9024</v>
          </cell>
          <cell r="H360">
            <v>9024</v>
          </cell>
        </row>
        <row r="362">
          <cell r="B362">
            <v>9</v>
          </cell>
          <cell r="C362" t="str">
            <v>Providing and laying  concrete (with fine aggregate as its aggregate ) grouting with its strength M35 or bigger  for  work beneath frame steel column baseplate at all levels, for all kinds of work including all labour, material  equipment, handling, trans</v>
          </cell>
        </row>
        <row r="363">
          <cell r="C363" t="str">
            <v>Concrete M-40</v>
          </cell>
          <cell r="D363" t="str">
            <v>Cum</v>
          </cell>
          <cell r="E363">
            <v>1</v>
          </cell>
          <cell r="F363">
            <v>4594</v>
          </cell>
          <cell r="G363">
            <v>4594</v>
          </cell>
        </row>
        <row r="364">
          <cell r="C364" t="str">
            <v>Cost For shuttering</v>
          </cell>
          <cell r="D364" t="str">
            <v>Cum</v>
          </cell>
          <cell r="E364">
            <v>1</v>
          </cell>
          <cell r="F364">
            <v>850</v>
          </cell>
          <cell r="G364">
            <v>850</v>
          </cell>
        </row>
        <row r="365">
          <cell r="C365" t="str">
            <v xml:space="preserve">Cost for Labour </v>
          </cell>
          <cell r="D365" t="str">
            <v>Cum</v>
          </cell>
          <cell r="E365">
            <v>1</v>
          </cell>
          <cell r="F365">
            <v>1500</v>
          </cell>
          <cell r="G365">
            <v>1500</v>
          </cell>
        </row>
        <row r="367">
          <cell r="A367" t="str">
            <v>GM35</v>
          </cell>
          <cell r="B367">
            <v>0</v>
          </cell>
          <cell r="C367" t="str">
            <v>Cost of Grouting</v>
          </cell>
          <cell r="D367" t="str">
            <v>PER</v>
          </cell>
          <cell r="E367" t="str">
            <v>CUM</v>
          </cell>
          <cell r="F367" t="str">
            <v>RS</v>
          </cell>
          <cell r="G367">
            <v>6944</v>
          </cell>
          <cell r="H367">
            <v>6944</v>
          </cell>
        </row>
        <row r="369">
          <cell r="B369">
            <v>10</v>
          </cell>
          <cell r="C369" t="str">
            <v xml:space="preserve">Providing and laying design Non shrink grout  for reinforced concrete work at all levels, for all kinds of work  including all labour, material  equipment, handling, transporting, batching, mixing, placing, leveling compacting, curing, testing, etc..,and </v>
          </cell>
        </row>
        <row r="370">
          <cell r="C370" t="str">
            <v>Shrinkcomp - 30(RS 8450+2000 + 20 % ED + 4 % ST + 3% ESC.)</v>
          </cell>
          <cell r="D370" t="str">
            <v>MT</v>
          </cell>
          <cell r="E370">
            <v>2</v>
          </cell>
          <cell r="F370">
            <v>13432.848</v>
          </cell>
          <cell r="G370">
            <v>26865.696</v>
          </cell>
        </row>
        <row r="371">
          <cell r="C371" t="str">
            <v>Wastage  ( AS SPECIFIED BY SUPP. M/S. ACC REF.)</v>
          </cell>
          <cell r="D371" t="str">
            <v>%</v>
          </cell>
          <cell r="E371">
            <v>0.2</v>
          </cell>
          <cell r="F371">
            <v>13432.848</v>
          </cell>
          <cell r="G371">
            <v>2686.5696000000003</v>
          </cell>
        </row>
        <row r="372">
          <cell r="C372" t="str">
            <v xml:space="preserve">Cost of Shuttering </v>
          </cell>
          <cell r="D372" t="str">
            <v>LS</v>
          </cell>
          <cell r="E372">
            <v>1</v>
          </cell>
          <cell r="F372">
            <v>500</v>
          </cell>
          <cell r="G372">
            <v>500</v>
          </cell>
        </row>
        <row r="373">
          <cell r="C373" t="str">
            <v xml:space="preserve">Cost of labour </v>
          </cell>
          <cell r="D373" t="str">
            <v>CUM</v>
          </cell>
          <cell r="E373">
            <v>1</v>
          </cell>
          <cell r="F373">
            <v>1500</v>
          </cell>
          <cell r="G373">
            <v>1500</v>
          </cell>
        </row>
        <row r="375">
          <cell r="A375" t="str">
            <v>NSG</v>
          </cell>
          <cell r="B375">
            <v>0</v>
          </cell>
          <cell r="C375" t="str">
            <v xml:space="preserve">Non shrink grout SHIRNKKOMP-30 (From ACC) </v>
          </cell>
          <cell r="D375" t="str">
            <v>PER</v>
          </cell>
          <cell r="E375" t="str">
            <v>CUM</v>
          </cell>
          <cell r="F375" t="str">
            <v>RS</v>
          </cell>
          <cell r="G375">
            <v>31552.265599999999</v>
          </cell>
          <cell r="H375">
            <v>31553</v>
          </cell>
        </row>
        <row r="377">
          <cell r="B377">
            <v>11</v>
          </cell>
          <cell r="C377" t="str">
            <v>Providing and laying design mix cement concrete grouting (1:1) with Cement sand and the required admixtures for reinforced concrete work at all levels, for all kinds of work including all labour, material  equipment, handling, transporting, batching, mixi</v>
          </cell>
        </row>
        <row r="378">
          <cell r="C378" t="str">
            <v>Cement ( CM : 1: 3 )</v>
          </cell>
          <cell r="D378" t="str">
            <v>BAG</v>
          </cell>
          <cell r="E378">
            <v>0.2</v>
          </cell>
          <cell r="F378">
            <v>263</v>
          </cell>
          <cell r="G378">
            <v>52.6</v>
          </cell>
        </row>
        <row r="379">
          <cell r="C379" t="str">
            <v xml:space="preserve">Sand </v>
          </cell>
          <cell r="D379" t="str">
            <v>CUM</v>
          </cell>
          <cell r="E379">
            <v>0.03</v>
          </cell>
          <cell r="F379">
            <v>183</v>
          </cell>
          <cell r="G379">
            <v>5.49</v>
          </cell>
        </row>
        <row r="380">
          <cell r="C380" t="str">
            <v xml:space="preserve">Labour </v>
          </cell>
          <cell r="D380" t="str">
            <v>SQM</v>
          </cell>
          <cell r="E380">
            <v>1</v>
          </cell>
          <cell r="F380">
            <v>85</v>
          </cell>
          <cell r="G380">
            <v>85</v>
          </cell>
        </row>
        <row r="381">
          <cell r="C381" t="str">
            <v>Cost of Chicken wire mesh</v>
          </cell>
          <cell r="D381" t="str">
            <v>SQM</v>
          </cell>
          <cell r="E381">
            <v>1</v>
          </cell>
          <cell r="F381">
            <v>65</v>
          </cell>
          <cell r="G381">
            <v>65</v>
          </cell>
        </row>
        <row r="382">
          <cell r="C382" t="str">
            <v>P&amp;M for Shortcreting</v>
          </cell>
          <cell r="D382" t="str">
            <v>LS</v>
          </cell>
          <cell r="E382">
            <v>1</v>
          </cell>
          <cell r="F382">
            <v>100</v>
          </cell>
          <cell r="G382">
            <v>100</v>
          </cell>
        </row>
        <row r="384">
          <cell r="A384" t="str">
            <v>GCS</v>
          </cell>
          <cell r="B384">
            <v>0</v>
          </cell>
          <cell r="C384" t="str">
            <v>Cost of Grouting with Cement Sand</v>
          </cell>
          <cell r="D384" t="str">
            <v>PER</v>
          </cell>
          <cell r="E384" t="str">
            <v>SQM</v>
          </cell>
          <cell r="F384" t="str">
            <v>RS</v>
          </cell>
          <cell r="G384">
            <v>309</v>
          </cell>
          <cell r="H384">
            <v>309</v>
          </cell>
        </row>
        <row r="387">
          <cell r="B387">
            <v>12</v>
          </cell>
          <cell r="C387" t="str">
            <v>For works below ground level:</v>
          </cell>
        </row>
        <row r="388">
          <cell r="B388" t="str">
            <v>a</v>
          </cell>
          <cell r="C388" t="str">
            <v>High strength deformed bars (Fe 415).</v>
          </cell>
        </row>
        <row r="389">
          <cell r="C389" t="str">
            <v xml:space="preserve">Cost of steel </v>
          </cell>
          <cell r="D389" t="str">
            <v>MT</v>
          </cell>
          <cell r="E389">
            <v>1</v>
          </cell>
          <cell r="F389">
            <v>1300</v>
          </cell>
          <cell r="G389">
            <v>1300</v>
          </cell>
        </row>
        <row r="390">
          <cell r="C390" t="str">
            <v xml:space="preserve">Labour for Bending </v>
          </cell>
          <cell r="D390" t="str">
            <v>MT</v>
          </cell>
          <cell r="E390">
            <v>1</v>
          </cell>
          <cell r="F390">
            <v>2000</v>
          </cell>
          <cell r="G390">
            <v>2000</v>
          </cell>
        </row>
        <row r="391">
          <cell r="C391" t="str">
            <v>Cost of Binding wire</v>
          </cell>
          <cell r="D391" t="str">
            <v>KG</v>
          </cell>
          <cell r="E391">
            <v>9</v>
          </cell>
          <cell r="F391">
            <v>38</v>
          </cell>
          <cell r="G391">
            <v>342</v>
          </cell>
        </row>
        <row r="392">
          <cell r="C392" t="str">
            <v>Cost of cover blocks</v>
          </cell>
          <cell r="D392" t="str">
            <v>MT</v>
          </cell>
          <cell r="E392">
            <v>1</v>
          </cell>
          <cell r="F392">
            <v>50</v>
          </cell>
          <cell r="G392">
            <v>50</v>
          </cell>
        </row>
        <row r="393">
          <cell r="C393" t="str">
            <v>Extra for lift</v>
          </cell>
          <cell r="D393" t="str">
            <v>MT</v>
          </cell>
          <cell r="E393">
            <v>1</v>
          </cell>
          <cell r="F393">
            <v>50</v>
          </cell>
          <cell r="G393">
            <v>50</v>
          </cell>
        </row>
        <row r="394">
          <cell r="C394" t="str">
            <v>Cost of P &amp; M</v>
          </cell>
          <cell r="D394" t="str">
            <v>Ls</v>
          </cell>
          <cell r="E394">
            <v>1</v>
          </cell>
          <cell r="F394">
            <v>150</v>
          </cell>
          <cell r="G394">
            <v>150</v>
          </cell>
        </row>
        <row r="396">
          <cell r="A396" t="str">
            <v>FE415B</v>
          </cell>
          <cell r="B396">
            <v>0</v>
          </cell>
          <cell r="C396" t="str">
            <v>Cost of Rebar - HYSD Below GL</v>
          </cell>
          <cell r="D396" t="str">
            <v>PER</v>
          </cell>
          <cell r="E396" t="str">
            <v>MT</v>
          </cell>
          <cell r="F396" t="str">
            <v>RS</v>
          </cell>
          <cell r="G396">
            <v>3892</v>
          </cell>
          <cell r="H396">
            <v>3892</v>
          </cell>
        </row>
        <row r="398">
          <cell r="B398" t="str">
            <v>b</v>
          </cell>
          <cell r="C398" t="str">
            <v>Mild steel reinforcement bars (Fe 250)</v>
          </cell>
        </row>
        <row r="399">
          <cell r="C399" t="str">
            <v xml:space="preserve">Cost of steel </v>
          </cell>
          <cell r="D399" t="str">
            <v>MT</v>
          </cell>
          <cell r="E399">
            <v>1</v>
          </cell>
          <cell r="F399">
            <v>1300</v>
          </cell>
          <cell r="G399">
            <v>1300</v>
          </cell>
        </row>
        <row r="400">
          <cell r="C400" t="str">
            <v xml:space="preserve">Labour for Bending </v>
          </cell>
          <cell r="D400" t="str">
            <v>MT</v>
          </cell>
          <cell r="E400">
            <v>1</v>
          </cell>
          <cell r="F400">
            <v>1700</v>
          </cell>
          <cell r="G400">
            <v>1700</v>
          </cell>
        </row>
        <row r="401">
          <cell r="C401" t="str">
            <v>Cost of Binding wire</v>
          </cell>
          <cell r="D401" t="str">
            <v>KG</v>
          </cell>
          <cell r="E401">
            <v>9</v>
          </cell>
          <cell r="F401">
            <v>32</v>
          </cell>
          <cell r="G401">
            <v>288</v>
          </cell>
        </row>
        <row r="402">
          <cell r="C402" t="str">
            <v>Cost of cover blocks</v>
          </cell>
          <cell r="D402" t="str">
            <v>MT</v>
          </cell>
          <cell r="E402">
            <v>1</v>
          </cell>
          <cell r="F402">
            <v>50</v>
          </cell>
          <cell r="G402">
            <v>50</v>
          </cell>
        </row>
        <row r="403">
          <cell r="C403" t="str">
            <v>Extra for lift</v>
          </cell>
          <cell r="D403" t="str">
            <v>MT</v>
          </cell>
          <cell r="E403">
            <v>1</v>
          </cell>
          <cell r="F403">
            <v>50</v>
          </cell>
          <cell r="G403">
            <v>50</v>
          </cell>
        </row>
        <row r="404">
          <cell r="C404" t="str">
            <v>Cost of P &amp; M</v>
          </cell>
          <cell r="D404" t="str">
            <v>Ls</v>
          </cell>
          <cell r="E404">
            <v>1</v>
          </cell>
          <cell r="F404">
            <v>150</v>
          </cell>
          <cell r="G404">
            <v>150</v>
          </cell>
        </row>
        <row r="406">
          <cell r="A406" t="str">
            <v>FE250B</v>
          </cell>
          <cell r="B406">
            <v>0</v>
          </cell>
          <cell r="C406" t="str">
            <v>Cost of Rebar - MS Below GL</v>
          </cell>
          <cell r="D406" t="str">
            <v>PER</v>
          </cell>
          <cell r="E406" t="str">
            <v>MT</v>
          </cell>
          <cell r="F406" t="str">
            <v>RS</v>
          </cell>
          <cell r="G406">
            <v>3538</v>
          </cell>
          <cell r="H406">
            <v>3538</v>
          </cell>
        </row>
        <row r="408">
          <cell r="C408" t="str">
            <v>For works above ground level</v>
          </cell>
        </row>
        <row r="409">
          <cell r="B409" t="str">
            <v>c</v>
          </cell>
          <cell r="C409" t="str">
            <v>High strength deformed bars (Fe 415)</v>
          </cell>
        </row>
        <row r="410">
          <cell r="C410" t="str">
            <v xml:space="preserve">Cost of steel </v>
          </cell>
          <cell r="D410" t="str">
            <v>MT</v>
          </cell>
          <cell r="E410">
            <v>1</v>
          </cell>
          <cell r="F410">
            <v>1300</v>
          </cell>
          <cell r="G410">
            <v>1300</v>
          </cell>
        </row>
        <row r="411">
          <cell r="C411" t="str">
            <v xml:space="preserve">Labour for Bending </v>
          </cell>
          <cell r="D411" t="str">
            <v>MT</v>
          </cell>
          <cell r="E411">
            <v>1</v>
          </cell>
          <cell r="F411">
            <v>2000</v>
          </cell>
          <cell r="G411">
            <v>2000</v>
          </cell>
        </row>
        <row r="412">
          <cell r="C412" t="str">
            <v>Cost of Binding wire</v>
          </cell>
          <cell r="D412" t="str">
            <v>KG</v>
          </cell>
          <cell r="E412">
            <v>9</v>
          </cell>
          <cell r="F412">
            <v>32</v>
          </cell>
          <cell r="G412">
            <v>288</v>
          </cell>
        </row>
        <row r="413">
          <cell r="C413" t="str">
            <v>Cost of cover blocks</v>
          </cell>
          <cell r="D413" t="str">
            <v>MT</v>
          </cell>
          <cell r="E413">
            <v>1</v>
          </cell>
          <cell r="F413">
            <v>50</v>
          </cell>
          <cell r="G413">
            <v>50</v>
          </cell>
        </row>
        <row r="414">
          <cell r="C414" t="str">
            <v>Extra for lift</v>
          </cell>
          <cell r="D414" t="str">
            <v>MT</v>
          </cell>
          <cell r="E414">
            <v>1</v>
          </cell>
          <cell r="F414">
            <v>150</v>
          </cell>
          <cell r="G414">
            <v>150</v>
          </cell>
        </row>
        <row r="415">
          <cell r="C415" t="str">
            <v>Cost of P &amp; M</v>
          </cell>
          <cell r="D415" t="str">
            <v>Ls</v>
          </cell>
          <cell r="E415">
            <v>1</v>
          </cell>
          <cell r="F415">
            <v>150</v>
          </cell>
          <cell r="G415">
            <v>150</v>
          </cell>
        </row>
        <row r="417">
          <cell r="A417" t="str">
            <v>FE415A</v>
          </cell>
          <cell r="B417">
            <v>0</v>
          </cell>
          <cell r="C417" t="str">
            <v>Cost of Rebar - HYSD above GL</v>
          </cell>
          <cell r="D417" t="str">
            <v>PER</v>
          </cell>
          <cell r="E417" t="str">
            <v>MT</v>
          </cell>
          <cell r="F417" t="str">
            <v>RS</v>
          </cell>
          <cell r="G417">
            <v>3938</v>
          </cell>
          <cell r="H417">
            <v>3938</v>
          </cell>
        </row>
        <row r="419">
          <cell r="B419" t="str">
            <v>d</v>
          </cell>
          <cell r="C419" t="str">
            <v>Mild steel reinforcement bars (Fe 250)</v>
          </cell>
        </row>
        <row r="420">
          <cell r="C420" t="str">
            <v xml:space="preserve">Cost of steel </v>
          </cell>
          <cell r="D420" t="str">
            <v>MT</v>
          </cell>
          <cell r="E420">
            <v>1</v>
          </cell>
          <cell r="F420">
            <v>1300</v>
          </cell>
          <cell r="G420">
            <v>1300</v>
          </cell>
        </row>
        <row r="421">
          <cell r="C421" t="str">
            <v xml:space="preserve">Labour for Bending </v>
          </cell>
          <cell r="D421" t="str">
            <v>MT</v>
          </cell>
          <cell r="E421">
            <v>1</v>
          </cell>
          <cell r="F421">
            <v>1700</v>
          </cell>
          <cell r="G421">
            <v>1700</v>
          </cell>
        </row>
        <row r="422">
          <cell r="C422" t="str">
            <v>Cost of Binding wire</v>
          </cell>
          <cell r="D422" t="str">
            <v>KG</v>
          </cell>
          <cell r="E422">
            <v>9</v>
          </cell>
          <cell r="F422">
            <v>32</v>
          </cell>
          <cell r="G422">
            <v>288</v>
          </cell>
        </row>
        <row r="423">
          <cell r="C423" t="str">
            <v>Cost of cover blocks</v>
          </cell>
          <cell r="D423" t="str">
            <v>MT</v>
          </cell>
          <cell r="E423">
            <v>1</v>
          </cell>
          <cell r="F423">
            <v>50</v>
          </cell>
          <cell r="G423">
            <v>50</v>
          </cell>
        </row>
        <row r="424">
          <cell r="C424" t="str">
            <v>Extra for lift</v>
          </cell>
          <cell r="D424" t="str">
            <v>MT</v>
          </cell>
          <cell r="E424">
            <v>1</v>
          </cell>
          <cell r="F424">
            <v>150</v>
          </cell>
          <cell r="G424">
            <v>150</v>
          </cell>
        </row>
        <row r="425">
          <cell r="C425" t="str">
            <v>Cost of P &amp; M</v>
          </cell>
          <cell r="D425" t="str">
            <v>Ls</v>
          </cell>
          <cell r="E425">
            <v>1</v>
          </cell>
          <cell r="F425">
            <v>150</v>
          </cell>
          <cell r="G425">
            <v>150</v>
          </cell>
        </row>
        <row r="427">
          <cell r="A427" t="str">
            <v>FE250A</v>
          </cell>
          <cell r="B427">
            <v>0</v>
          </cell>
          <cell r="C427" t="str">
            <v>Cost of Rebar - MS Above GL</v>
          </cell>
          <cell r="D427" t="str">
            <v>PER</v>
          </cell>
          <cell r="E427" t="str">
            <v>MT</v>
          </cell>
          <cell r="F427" t="str">
            <v>RS</v>
          </cell>
          <cell r="G427">
            <v>3638</v>
          </cell>
          <cell r="H427">
            <v>3638</v>
          </cell>
        </row>
        <row r="430">
          <cell r="B430">
            <v>13</v>
          </cell>
          <cell r="C430" t="str">
            <v>Providing and fixing formwork of approved quality for cast-in-situ, plain or reinforced concrete works of any type section (including curved surfaces ) for all elevations, including labour, material, equipment, shoring, strutting, scaffolding, staging, ty</v>
          </cell>
        </row>
        <row r="431">
          <cell r="B431">
            <v>1</v>
          </cell>
          <cell r="C431" t="str">
            <v>for works below ground level :</v>
          </cell>
        </row>
        <row r="432">
          <cell r="B432" t="str">
            <v>a</v>
          </cell>
          <cell r="C432" t="str">
            <v>for structure, corbels, slab, column, beam, external platforms,ditches,cover boards and other structure attachments, etc.</v>
          </cell>
        </row>
        <row r="433">
          <cell r="A433" t="str">
            <v>FWBS</v>
          </cell>
          <cell r="B433">
            <v>0</v>
          </cell>
          <cell r="C433" t="str">
            <v>Cost of Formwork for columns, beams</v>
          </cell>
          <cell r="D433" t="str">
            <v>PER</v>
          </cell>
          <cell r="E433" t="str">
            <v>SQM</v>
          </cell>
          <cell r="F433" t="str">
            <v>RS</v>
          </cell>
          <cell r="G433">
            <v>225</v>
          </cell>
          <cell r="H433">
            <v>225</v>
          </cell>
        </row>
        <row r="435">
          <cell r="B435" t="str">
            <v>b</v>
          </cell>
          <cell r="C435" t="str">
            <v>for all kinds of foundations.</v>
          </cell>
        </row>
        <row r="436">
          <cell r="A436" t="str">
            <v>FWBF</v>
          </cell>
          <cell r="B436">
            <v>0</v>
          </cell>
          <cell r="C436" t="str">
            <v>Cost of Formwork for foundation</v>
          </cell>
          <cell r="D436" t="str">
            <v>PER</v>
          </cell>
          <cell r="E436" t="str">
            <v>SQM</v>
          </cell>
          <cell r="F436" t="str">
            <v>RS</v>
          </cell>
          <cell r="G436">
            <v>175</v>
          </cell>
          <cell r="H436">
            <v>175</v>
          </cell>
        </row>
        <row r="438">
          <cell r="B438" t="str">
            <v>c</v>
          </cell>
          <cell r="C438" t="str">
            <v xml:space="preserve">circular formwork </v>
          </cell>
        </row>
        <row r="439">
          <cell r="A439" t="str">
            <v>FWBC</v>
          </cell>
          <cell r="B439">
            <v>0</v>
          </cell>
          <cell r="C439" t="str">
            <v>cost of Circular Formwork</v>
          </cell>
          <cell r="D439" t="str">
            <v>PER</v>
          </cell>
          <cell r="E439" t="str">
            <v>SQM</v>
          </cell>
          <cell r="F439" t="str">
            <v>RS</v>
          </cell>
          <cell r="G439">
            <v>500</v>
          </cell>
          <cell r="H439">
            <v>500</v>
          </cell>
        </row>
        <row r="441">
          <cell r="B441">
            <v>2</v>
          </cell>
          <cell r="C441" t="str">
            <v>For works above ground level:</v>
          </cell>
        </row>
        <row r="442">
          <cell r="B442" t="str">
            <v>a</v>
          </cell>
          <cell r="C442" t="str">
            <v>for structure, corbels, slab, column, beam, external platforms,ditches,cover boards and other structure attachments, etc.</v>
          </cell>
        </row>
        <row r="443">
          <cell r="C443" t="str">
            <v>Cost of Formwork for columns, beams</v>
          </cell>
          <cell r="D443" t="str">
            <v>SQM</v>
          </cell>
          <cell r="E443">
            <v>1</v>
          </cell>
          <cell r="F443">
            <v>225</v>
          </cell>
          <cell r="G443">
            <v>225</v>
          </cell>
        </row>
        <row r="444">
          <cell r="C444" t="str">
            <v>Extra for Lift</v>
          </cell>
          <cell r="D444" t="str">
            <v>Ls</v>
          </cell>
          <cell r="E444">
            <v>1</v>
          </cell>
          <cell r="F444">
            <v>50</v>
          </cell>
          <cell r="G444">
            <v>50</v>
          </cell>
        </row>
        <row r="446">
          <cell r="A446" t="str">
            <v>FWAS</v>
          </cell>
          <cell r="B446">
            <v>0</v>
          </cell>
          <cell r="C446" t="str">
            <v>Cost of Formwork for columns, beams - Above GL</v>
          </cell>
          <cell r="D446" t="str">
            <v>PER</v>
          </cell>
          <cell r="E446" t="str">
            <v>SQM</v>
          </cell>
          <cell r="F446" t="str">
            <v>RS</v>
          </cell>
          <cell r="G446">
            <v>275</v>
          </cell>
          <cell r="H446">
            <v>275</v>
          </cell>
        </row>
        <row r="448">
          <cell r="B448" t="str">
            <v>b</v>
          </cell>
          <cell r="C448" t="str">
            <v>for all kinds of foundation.</v>
          </cell>
        </row>
        <row r="449">
          <cell r="C449" t="str">
            <v>Cost of Formwork for columns, beams</v>
          </cell>
          <cell r="D449" t="str">
            <v>SQM</v>
          </cell>
          <cell r="E449">
            <v>1</v>
          </cell>
          <cell r="F449">
            <v>175</v>
          </cell>
          <cell r="G449">
            <v>175</v>
          </cell>
        </row>
        <row r="450">
          <cell r="C450" t="str">
            <v>Extra for Lift</v>
          </cell>
          <cell r="D450" t="str">
            <v>Ls</v>
          </cell>
          <cell r="E450">
            <v>1</v>
          </cell>
          <cell r="F450">
            <v>50</v>
          </cell>
          <cell r="G450">
            <v>50</v>
          </cell>
        </row>
        <row r="452">
          <cell r="A452" t="str">
            <v>FWAF</v>
          </cell>
          <cell r="B452">
            <v>0</v>
          </cell>
          <cell r="C452" t="str">
            <v>Cost of Formwork for columns, beams - Above GL</v>
          </cell>
          <cell r="D452" t="str">
            <v>PER</v>
          </cell>
          <cell r="E452" t="str">
            <v>SQM</v>
          </cell>
          <cell r="F452" t="str">
            <v>RS</v>
          </cell>
          <cell r="G452">
            <v>225</v>
          </cell>
          <cell r="H452">
            <v>225</v>
          </cell>
        </row>
        <row r="454">
          <cell r="B454" t="str">
            <v>c</v>
          </cell>
          <cell r="C454" t="str">
            <v>circular formwork</v>
          </cell>
        </row>
        <row r="455">
          <cell r="C455" t="str">
            <v>cost of Circular Formwork</v>
          </cell>
          <cell r="D455" t="str">
            <v>SQM</v>
          </cell>
          <cell r="E455">
            <v>1</v>
          </cell>
          <cell r="F455">
            <v>500</v>
          </cell>
          <cell r="G455">
            <v>500</v>
          </cell>
        </row>
        <row r="456">
          <cell r="C456" t="str">
            <v>Extra for Lift</v>
          </cell>
          <cell r="D456" t="str">
            <v>Ls</v>
          </cell>
          <cell r="E456">
            <v>1</v>
          </cell>
          <cell r="F456">
            <v>50</v>
          </cell>
          <cell r="G456">
            <v>50</v>
          </cell>
        </row>
        <row r="458">
          <cell r="A458" t="str">
            <v>FWAC</v>
          </cell>
          <cell r="B458">
            <v>0</v>
          </cell>
          <cell r="C458" t="str">
            <v>Cost of Circular Formwork - Above GL</v>
          </cell>
          <cell r="D458" t="str">
            <v>PER</v>
          </cell>
          <cell r="E458" t="str">
            <v>SQM</v>
          </cell>
          <cell r="F458" t="str">
            <v>RS</v>
          </cell>
          <cell r="G458">
            <v>550</v>
          </cell>
          <cell r="H458">
            <v>550</v>
          </cell>
        </row>
        <row r="460">
          <cell r="A460" t="str">
            <v>PVSFP</v>
          </cell>
          <cell r="B460" t="str">
            <v>d</v>
          </cell>
          <cell r="C460" t="str">
            <v xml:space="preserve">polyvinyl stryrene foam plastic plank Unique hot layer </v>
          </cell>
          <cell r="D460" t="str">
            <v>CUM</v>
          </cell>
          <cell r="E460">
            <v>1</v>
          </cell>
          <cell r="F460">
            <v>250</v>
          </cell>
          <cell r="G460">
            <v>250</v>
          </cell>
          <cell r="H460">
            <v>250</v>
          </cell>
        </row>
        <row r="461">
          <cell r="A461" t="str">
            <v>TPLAW</v>
          </cell>
          <cell r="B461" t="str">
            <v>e</v>
          </cell>
          <cell r="C461" t="str">
            <v>two polythene layers against water</v>
          </cell>
          <cell r="D461" t="str">
            <v>SQM</v>
          </cell>
          <cell r="E461">
            <v>1</v>
          </cell>
          <cell r="F461">
            <v>30</v>
          </cell>
          <cell r="G461">
            <v>30</v>
          </cell>
          <cell r="H461">
            <v>30</v>
          </cell>
        </row>
        <row r="462">
          <cell r="A462" t="str">
            <v>BRP</v>
          </cell>
          <cell r="B462" t="str">
            <v>f</v>
          </cell>
          <cell r="C462" t="str">
            <v xml:space="preserve">black rubber partition </v>
          </cell>
          <cell r="D462" t="str">
            <v>RM</v>
          </cell>
          <cell r="E462">
            <v>1</v>
          </cell>
          <cell r="F462">
            <v>100</v>
          </cell>
          <cell r="G462">
            <v>100</v>
          </cell>
          <cell r="H462">
            <v>100</v>
          </cell>
        </row>
        <row r="463">
          <cell r="A463" t="str">
            <v>NWFOL</v>
          </cell>
          <cell r="B463" t="str">
            <v>g</v>
          </cell>
          <cell r="C463" t="str">
            <v>non-woven fabrics one layer</v>
          </cell>
          <cell r="D463" t="str">
            <v>SQM</v>
          </cell>
          <cell r="E463">
            <v>1</v>
          </cell>
          <cell r="F463">
            <v>25</v>
          </cell>
          <cell r="G463">
            <v>25</v>
          </cell>
          <cell r="H463">
            <v>25</v>
          </cell>
        </row>
        <row r="466">
          <cell r="B466">
            <v>14</v>
          </cell>
          <cell r="C466" t="str">
            <v>Providing and placing in position, at all levels, building paper (Kraft Paper), as per IS: 1397,between concrete surface including the cost of all labor, material, etc., complete as per drawings, specifications and the instructions of the engineer.</v>
          </cell>
        </row>
        <row r="467">
          <cell r="C467" t="str">
            <v>Cost of Kraft Paper</v>
          </cell>
          <cell r="D467" t="str">
            <v>SQM</v>
          </cell>
          <cell r="E467">
            <v>1</v>
          </cell>
          <cell r="F467">
            <v>25</v>
          </cell>
          <cell r="G467">
            <v>25</v>
          </cell>
        </row>
        <row r="468">
          <cell r="C468" t="str">
            <v>cost of Labour</v>
          </cell>
          <cell r="D468" t="str">
            <v>LS</v>
          </cell>
          <cell r="E468">
            <v>1</v>
          </cell>
          <cell r="F468">
            <v>5</v>
          </cell>
          <cell r="G468">
            <v>5</v>
          </cell>
        </row>
        <row r="470">
          <cell r="A470" t="str">
            <v>KP</v>
          </cell>
          <cell r="B470">
            <v>0</v>
          </cell>
          <cell r="C470" t="str">
            <v>Cost of providing &amp; placing Kraft Paper</v>
          </cell>
          <cell r="D470" t="str">
            <v>PER</v>
          </cell>
          <cell r="E470" t="str">
            <v>SQM</v>
          </cell>
          <cell r="F470" t="str">
            <v>RS</v>
          </cell>
          <cell r="G470">
            <v>30</v>
          </cell>
          <cell r="H470">
            <v>30</v>
          </cell>
        </row>
        <row r="472">
          <cell r="B472">
            <v>15</v>
          </cell>
          <cell r="C472" t="str">
            <v>Providing and installing, at all levels, bitumen impregnated fiber boards,12 mm thick, conforming to IS:1838, as joint filler at joints in concrete ,including nailing ,coating of both faces with coal tar pitch/bitumen,including the cost of all labour,mate</v>
          </cell>
        </row>
        <row r="473">
          <cell r="C473" t="str">
            <v>Bitumen Impregnated Fiber Boards</v>
          </cell>
          <cell r="D473" t="str">
            <v>SQM</v>
          </cell>
          <cell r="E473">
            <v>1</v>
          </cell>
          <cell r="F473">
            <v>850</v>
          </cell>
          <cell r="G473">
            <v>850</v>
          </cell>
        </row>
        <row r="474">
          <cell r="C474" t="str">
            <v>cost of Labour</v>
          </cell>
          <cell r="D474" t="str">
            <v>LS</v>
          </cell>
          <cell r="E474">
            <v>1</v>
          </cell>
          <cell r="F474">
            <v>50</v>
          </cell>
          <cell r="G474">
            <v>50</v>
          </cell>
        </row>
        <row r="476">
          <cell r="A476" t="str">
            <v>BIFB</v>
          </cell>
          <cell r="B476">
            <v>0</v>
          </cell>
          <cell r="C476" t="str">
            <v>Cost of Providing &amp; Placing Bitumen impregnated fiber boards</v>
          </cell>
          <cell r="D476" t="str">
            <v>PER</v>
          </cell>
          <cell r="E476" t="str">
            <v>SQM</v>
          </cell>
          <cell r="F476" t="str">
            <v>RS</v>
          </cell>
          <cell r="G476">
            <v>900</v>
          </cell>
          <cell r="H476">
            <v>900</v>
          </cell>
        </row>
        <row r="478">
          <cell r="B478">
            <v>16</v>
          </cell>
          <cell r="C478" t="str">
            <v>Providing and filling at all levels, bitumen sealing compound (hot applied type) conforming to IS: 1834,for sealing gaps at joints in concrete, including cleaning, mixing, heating, pouring/injecting, application of primer, cost of all labour, material and</v>
          </cell>
        </row>
        <row r="479">
          <cell r="C479" t="str">
            <v>Bitumen Sealing Compound (hot applied type)</v>
          </cell>
          <cell r="D479" t="str">
            <v>KG</v>
          </cell>
          <cell r="E479">
            <v>1</v>
          </cell>
          <cell r="F479">
            <v>53.863999999999997</v>
          </cell>
          <cell r="G479">
            <v>53.863999999999997</v>
          </cell>
        </row>
        <row r="480">
          <cell r="C480" t="str">
            <v>cost of Labour</v>
          </cell>
          <cell r="D480" t="str">
            <v>LS</v>
          </cell>
          <cell r="E480">
            <v>1</v>
          </cell>
          <cell r="F480">
            <v>25</v>
          </cell>
          <cell r="G480">
            <v>25</v>
          </cell>
        </row>
        <row r="482">
          <cell r="A482" t="str">
            <v>BSC</v>
          </cell>
          <cell r="B482">
            <v>0</v>
          </cell>
          <cell r="C482" t="str">
            <v>Cost of Providing &amp; filling Bitumen sealing compound</v>
          </cell>
          <cell r="D482" t="str">
            <v>PER</v>
          </cell>
          <cell r="E482" t="str">
            <v>KG</v>
          </cell>
          <cell r="F482" t="str">
            <v>RS</v>
          </cell>
          <cell r="G482">
            <v>78.864000000000004</v>
          </cell>
          <cell r="H482">
            <v>79</v>
          </cell>
        </row>
        <row r="485">
          <cell r="B485" t="str">
            <v>17a</v>
          </cell>
          <cell r="C485" t="str">
            <v xml:space="preserve"> filling rubber water stops (150 mm wide ,8~11mm thk) for construction joints including cleaning, application of primer, cost of all labour, material and equipment,etc.,complete as per drawings, specifications and instructions of the engineer .</v>
          </cell>
        </row>
        <row r="486">
          <cell r="C486" t="str">
            <v>Cost of rubber Water stops (150mm wide)</v>
          </cell>
          <cell r="D486" t="str">
            <v>RM</v>
          </cell>
          <cell r="E486">
            <v>1.1499999999999999</v>
          </cell>
          <cell r="F486">
            <v>200</v>
          </cell>
          <cell r="G486">
            <v>229.99999999999997</v>
          </cell>
        </row>
        <row r="487">
          <cell r="C487" t="str">
            <v>Labour for filling</v>
          </cell>
          <cell r="D487" t="str">
            <v>RM</v>
          </cell>
          <cell r="E487">
            <v>1</v>
          </cell>
          <cell r="F487">
            <v>40</v>
          </cell>
          <cell r="G487">
            <v>40</v>
          </cell>
        </row>
        <row r="489">
          <cell r="A489" t="str">
            <v>RWS1</v>
          </cell>
          <cell r="B489">
            <v>0</v>
          </cell>
          <cell r="C489" t="str">
            <v>Cost of providing and filling rubber Water stops (150mm wide)</v>
          </cell>
          <cell r="D489" t="str">
            <v>PER</v>
          </cell>
          <cell r="E489" t="str">
            <v>RM</v>
          </cell>
          <cell r="F489" t="str">
            <v>RS</v>
          </cell>
          <cell r="G489">
            <v>270</v>
          </cell>
          <cell r="H489">
            <v>270</v>
          </cell>
        </row>
        <row r="491">
          <cell r="B491" t="str">
            <v>17b</v>
          </cell>
          <cell r="C491" t="str">
            <v xml:space="preserve"> filling rubber water stops (230 mm wide ,8~11mm thk) for construction joints including cleaning, application of primer, cost of all labour, material and equipment,etc.,complete as per drawings, specifications and instructions of the engineer .</v>
          </cell>
        </row>
        <row r="492">
          <cell r="C492" t="str">
            <v>Cost of Rubber Water stops (230mm wide)</v>
          </cell>
          <cell r="D492" t="str">
            <v>RM</v>
          </cell>
          <cell r="E492">
            <v>1.1499999999999999</v>
          </cell>
          <cell r="F492">
            <v>275</v>
          </cell>
          <cell r="G492">
            <v>316.25</v>
          </cell>
        </row>
        <row r="493">
          <cell r="C493" t="str">
            <v>Labour for filling</v>
          </cell>
          <cell r="D493" t="str">
            <v>RM</v>
          </cell>
          <cell r="E493">
            <v>1</v>
          </cell>
          <cell r="F493">
            <v>40</v>
          </cell>
          <cell r="G493">
            <v>40</v>
          </cell>
        </row>
        <row r="495">
          <cell r="A495" t="str">
            <v>RWS2</v>
          </cell>
          <cell r="B495">
            <v>0</v>
          </cell>
          <cell r="C495" t="str">
            <v>Cost of providing and filling Rubber Water stops (230mm wide)</v>
          </cell>
          <cell r="D495" t="str">
            <v>PER</v>
          </cell>
          <cell r="E495" t="str">
            <v>RM</v>
          </cell>
          <cell r="F495" t="str">
            <v>RS</v>
          </cell>
          <cell r="G495">
            <v>356.25</v>
          </cell>
          <cell r="H495">
            <v>357</v>
          </cell>
        </row>
        <row r="497">
          <cell r="B497" t="str">
            <v>18a</v>
          </cell>
          <cell r="C497" t="str">
            <v>Providing and filling  PVC water stops (150 mm wide ,8~11mm thk) for construction joints including cleaning, application of primer, cost of all labour, material and equipment,etc.,complete as per drawings, specifications and instructions of the engineer .</v>
          </cell>
        </row>
        <row r="498">
          <cell r="C498" t="str">
            <v>Cost of PVC Water stops (150mm wide)</v>
          </cell>
          <cell r="D498" t="str">
            <v>RM</v>
          </cell>
          <cell r="E498">
            <v>1.1499999999999999</v>
          </cell>
          <cell r="F498">
            <v>250</v>
          </cell>
          <cell r="G498">
            <v>287.5</v>
          </cell>
        </row>
        <row r="499">
          <cell r="C499" t="str">
            <v>Labour for filling</v>
          </cell>
          <cell r="D499" t="str">
            <v>RM</v>
          </cell>
          <cell r="E499">
            <v>1</v>
          </cell>
          <cell r="F499">
            <v>40</v>
          </cell>
          <cell r="G499">
            <v>40</v>
          </cell>
        </row>
        <row r="501">
          <cell r="A501" t="str">
            <v>PVCWS1</v>
          </cell>
          <cell r="B501">
            <v>0</v>
          </cell>
          <cell r="C501" t="str">
            <v>Cost of providing and filling PVC Water stops (150mm wide)</v>
          </cell>
          <cell r="D501" t="str">
            <v>PER</v>
          </cell>
          <cell r="E501" t="str">
            <v>RM</v>
          </cell>
          <cell r="F501" t="str">
            <v>RS</v>
          </cell>
          <cell r="G501">
            <v>327.5</v>
          </cell>
          <cell r="H501">
            <v>328</v>
          </cell>
        </row>
        <row r="503">
          <cell r="B503" t="str">
            <v>18b</v>
          </cell>
          <cell r="C503" t="str">
            <v>Providing and filling PVC water stops (230 mm wide ,8~11mm thk) for construction joints including cleaning, application of primer, cost of all labour, material and equipment,etc.,complete as per drawings, specifications and instructions of the engineer .</v>
          </cell>
        </row>
        <row r="504">
          <cell r="C504" t="str">
            <v>Cost of PVC Water stops (230mm wide)</v>
          </cell>
          <cell r="D504" t="str">
            <v>RM</v>
          </cell>
          <cell r="E504">
            <v>1.1499999999999999</v>
          </cell>
          <cell r="F504">
            <v>300</v>
          </cell>
          <cell r="G504">
            <v>345</v>
          </cell>
        </row>
        <row r="505">
          <cell r="C505" t="str">
            <v>Labour for filling</v>
          </cell>
          <cell r="D505" t="str">
            <v>RM</v>
          </cell>
          <cell r="E505">
            <v>1</v>
          </cell>
          <cell r="F505">
            <v>40</v>
          </cell>
          <cell r="G505">
            <v>40</v>
          </cell>
        </row>
        <row r="507">
          <cell r="A507" t="str">
            <v>PVCWS2</v>
          </cell>
          <cell r="B507">
            <v>0</v>
          </cell>
          <cell r="C507" t="str">
            <v>Cost of providing and filling PVC Water stops (230mm wide)</v>
          </cell>
          <cell r="D507" t="str">
            <v>PER</v>
          </cell>
          <cell r="E507" t="str">
            <v>RM</v>
          </cell>
          <cell r="F507" t="str">
            <v>RS</v>
          </cell>
          <cell r="G507">
            <v>385</v>
          </cell>
          <cell r="H507">
            <v>385</v>
          </cell>
        </row>
        <row r="509">
          <cell r="A509" t="str">
            <v>STI</v>
          </cell>
          <cell r="B509" t="str">
            <v>18c</v>
          </cell>
          <cell r="C509" t="str">
            <v>Sealing Tablets installation</v>
          </cell>
          <cell r="D509" t="str">
            <v>RM</v>
          </cell>
          <cell r="E509">
            <v>1</v>
          </cell>
          <cell r="F509">
            <v>130</v>
          </cell>
          <cell r="G509">
            <v>130</v>
          </cell>
          <cell r="H509">
            <v>130</v>
          </cell>
        </row>
        <row r="511">
          <cell r="B511">
            <v>19</v>
          </cell>
          <cell r="C511" t="str">
            <v>Placing mild steel reinforcing bands(bars) for brick or block works including the cost of labour,material and equipment ,lifting to all heights, setting in place, mortar fill behind bands ,cutting, bending ,drilling, grinding, bolts and bolting,etc. compl</v>
          </cell>
        </row>
        <row r="512">
          <cell r="C512" t="str">
            <v>Cost of  MS Rebar</v>
          </cell>
          <cell r="D512" t="str">
            <v>MT</v>
          </cell>
          <cell r="E512">
            <v>1</v>
          </cell>
          <cell r="F512">
            <v>3638</v>
          </cell>
          <cell r="G512">
            <v>3638</v>
          </cell>
        </row>
        <row r="514">
          <cell r="A514" t="str">
            <v>MSRB</v>
          </cell>
          <cell r="B514">
            <v>0</v>
          </cell>
          <cell r="C514" t="str">
            <v>Cost of MS rebar band Brickwork</v>
          </cell>
          <cell r="D514" t="str">
            <v>PER</v>
          </cell>
          <cell r="E514" t="str">
            <v>MT</v>
          </cell>
          <cell r="F514" t="str">
            <v>Rs</v>
          </cell>
          <cell r="G514">
            <v>3638</v>
          </cell>
          <cell r="H514">
            <v>3638</v>
          </cell>
        </row>
        <row r="516">
          <cell r="B516">
            <v>20</v>
          </cell>
          <cell r="C516" t="str">
            <v>Providing and laying , the brick of block works (Brick Work in Cement mortar M) of ditches, walls, or other brick structure including the cost of all labour,mortar material and equipment,handling, transporting, etc., complete as per drawings and specifica</v>
          </cell>
        </row>
        <row r="517">
          <cell r="C517" t="str">
            <v>Cost of   Brick</v>
          </cell>
          <cell r="D517" t="str">
            <v>NO</v>
          </cell>
          <cell r="E517">
            <v>506.00000000000006</v>
          </cell>
          <cell r="F517">
            <v>3.1669999999999998</v>
          </cell>
          <cell r="G517">
            <v>1602.5020000000002</v>
          </cell>
        </row>
        <row r="518">
          <cell r="C518" t="str">
            <v>Cement</v>
          </cell>
          <cell r="D518" t="str">
            <v>BAG</v>
          </cell>
          <cell r="E518">
            <v>1.35</v>
          </cell>
          <cell r="F518">
            <v>263</v>
          </cell>
          <cell r="G518">
            <v>355.05</v>
          </cell>
        </row>
        <row r="519">
          <cell r="C519" t="str">
            <v>Sand</v>
          </cell>
          <cell r="D519" t="str">
            <v>CUM</v>
          </cell>
          <cell r="E519">
            <v>0.28000000000000003</v>
          </cell>
          <cell r="F519">
            <v>183</v>
          </cell>
          <cell r="G519">
            <v>51.24</v>
          </cell>
        </row>
        <row r="520">
          <cell r="C520" t="str">
            <v>Labour for Wall</v>
          </cell>
          <cell r="D520" t="str">
            <v>SQM</v>
          </cell>
          <cell r="E520">
            <v>1</v>
          </cell>
          <cell r="F520">
            <v>250</v>
          </cell>
          <cell r="G520">
            <v>250</v>
          </cell>
        </row>
        <row r="521">
          <cell r="C521" t="str">
            <v>Scaffolding</v>
          </cell>
          <cell r="D521" t="str">
            <v>SQM</v>
          </cell>
          <cell r="E521">
            <v>1</v>
          </cell>
          <cell r="F521">
            <v>15</v>
          </cell>
          <cell r="G521">
            <v>15</v>
          </cell>
        </row>
        <row r="522">
          <cell r="C522" t="str">
            <v>Extra for lift charges</v>
          </cell>
          <cell r="D522" t="str">
            <v>SQM</v>
          </cell>
          <cell r="E522">
            <v>1</v>
          </cell>
          <cell r="F522">
            <v>15</v>
          </cell>
          <cell r="G522">
            <v>15</v>
          </cell>
        </row>
        <row r="524">
          <cell r="A524" t="str">
            <v>BW</v>
          </cell>
          <cell r="B524">
            <v>0</v>
          </cell>
          <cell r="C524" t="str">
            <v>cost of Brickwork</v>
          </cell>
          <cell r="D524" t="str">
            <v>PER</v>
          </cell>
          <cell r="E524" t="str">
            <v>MT</v>
          </cell>
          <cell r="F524" t="str">
            <v>Rs</v>
          </cell>
          <cell r="G524">
            <v>2289</v>
          </cell>
          <cell r="H524">
            <v>2289</v>
          </cell>
        </row>
        <row r="526">
          <cell r="B526">
            <v>21</v>
          </cell>
          <cell r="C526" t="str">
            <v>Providing and laying Autoclaved Aerated Concrete (ACC) block masonry using blocks having dimensions of 400mm × 200mm × 200mm using cement sand Mortar composition of 1:6 (cement: sand) at all levels for all kinds of work. Including all labour, material and</v>
          </cell>
        </row>
        <row r="527">
          <cell r="C527" t="str">
            <v>Cost of AAC Block 400x 200x 200</v>
          </cell>
          <cell r="D527" t="str">
            <v>NO</v>
          </cell>
          <cell r="E527">
            <v>65.624999999999986</v>
          </cell>
          <cell r="F527">
            <v>45</v>
          </cell>
          <cell r="G527">
            <v>2953.1249999999995</v>
          </cell>
        </row>
        <row r="528">
          <cell r="C528" t="str">
            <v>Cement</v>
          </cell>
          <cell r="D528" t="str">
            <v>BAG</v>
          </cell>
          <cell r="E528">
            <v>1.5</v>
          </cell>
          <cell r="F528">
            <v>263</v>
          </cell>
          <cell r="G528">
            <v>394.5</v>
          </cell>
        </row>
        <row r="529">
          <cell r="C529" t="str">
            <v>Sand</v>
          </cell>
          <cell r="D529" t="str">
            <v>CUM</v>
          </cell>
          <cell r="E529">
            <v>0.28000000000000003</v>
          </cell>
          <cell r="F529">
            <v>183</v>
          </cell>
          <cell r="G529">
            <v>51.24</v>
          </cell>
        </row>
        <row r="530">
          <cell r="C530" t="str">
            <v>Labour for Wall</v>
          </cell>
          <cell r="D530" t="str">
            <v>SQM</v>
          </cell>
          <cell r="E530">
            <v>1</v>
          </cell>
          <cell r="F530">
            <v>300</v>
          </cell>
          <cell r="G530">
            <v>300</v>
          </cell>
        </row>
        <row r="531">
          <cell r="C531" t="str">
            <v>Scaffolding</v>
          </cell>
          <cell r="D531" t="str">
            <v>SQM/cum</v>
          </cell>
          <cell r="E531">
            <v>2</v>
          </cell>
          <cell r="F531">
            <v>15</v>
          </cell>
          <cell r="G531">
            <v>30</v>
          </cell>
        </row>
        <row r="532">
          <cell r="C532" t="str">
            <v>Extra for lift charges</v>
          </cell>
          <cell r="D532" t="str">
            <v>SQM</v>
          </cell>
          <cell r="E532">
            <v>1</v>
          </cell>
          <cell r="F532">
            <v>50</v>
          </cell>
          <cell r="G532">
            <v>50</v>
          </cell>
        </row>
        <row r="534">
          <cell r="A534" t="str">
            <v>AAC</v>
          </cell>
          <cell r="B534">
            <v>0</v>
          </cell>
          <cell r="C534" t="str">
            <v>AAC Block</v>
          </cell>
          <cell r="D534" t="str">
            <v>PER</v>
          </cell>
          <cell r="E534" t="str">
            <v>CUM</v>
          </cell>
          <cell r="F534" t="str">
            <v>Rs</v>
          </cell>
          <cell r="G534">
            <v>3779</v>
          </cell>
          <cell r="H534">
            <v>3779</v>
          </cell>
        </row>
        <row r="536">
          <cell r="B536">
            <v>22</v>
          </cell>
          <cell r="C536" t="str">
            <v>Providing and laying 50 mm thick cement concrete trench bottoming Screeded to required slope (comprising of surface metallic concrete hardener topping over a under bed of concrete),including the cost of all labour, material and equipment, etc., complete a</v>
          </cell>
        </row>
        <row r="537">
          <cell r="C537" t="str">
            <v>Cost of Conc. M-20</v>
          </cell>
          <cell r="D537" t="str">
            <v>Sqm</v>
          </cell>
          <cell r="E537">
            <v>0.05</v>
          </cell>
          <cell r="F537">
            <v>3434</v>
          </cell>
          <cell r="G537">
            <v>171.70000000000002</v>
          </cell>
        </row>
        <row r="538">
          <cell r="C538" t="str">
            <v>Water proofing compund 2% of Cement ( i.e 6 bags = 50kg *0.02)</v>
          </cell>
          <cell r="D538" t="str">
            <v>KG</v>
          </cell>
          <cell r="E538">
            <v>0.32000000000000006</v>
          </cell>
          <cell r="F538">
            <v>90</v>
          </cell>
          <cell r="G538">
            <v>28.800000000000004</v>
          </cell>
        </row>
        <row r="539">
          <cell r="C539" t="str">
            <v xml:space="preserve">Concrete hardener </v>
          </cell>
          <cell r="D539" t="str">
            <v>Kg</v>
          </cell>
          <cell r="E539">
            <v>2.5</v>
          </cell>
          <cell r="F539">
            <v>22</v>
          </cell>
          <cell r="G539">
            <v>55</v>
          </cell>
        </row>
        <row r="540">
          <cell r="C540" t="str">
            <v>Shuttering</v>
          </cell>
          <cell r="D540" t="str">
            <v>Sqm</v>
          </cell>
          <cell r="E540">
            <v>1</v>
          </cell>
          <cell r="F540">
            <v>20</v>
          </cell>
          <cell r="G540">
            <v>20</v>
          </cell>
        </row>
        <row r="541">
          <cell r="C541" t="str">
            <v xml:space="preserve">Extra labour for finishing </v>
          </cell>
          <cell r="D541" t="str">
            <v>Sqm</v>
          </cell>
          <cell r="E541">
            <v>1</v>
          </cell>
          <cell r="F541">
            <v>10</v>
          </cell>
          <cell r="G541">
            <v>10</v>
          </cell>
        </row>
        <row r="543">
          <cell r="C543" t="str">
            <v>50mm thick Cement Concrete Screed</v>
          </cell>
          <cell r="D543" t="str">
            <v>PER</v>
          </cell>
          <cell r="E543" t="str">
            <v>CUM</v>
          </cell>
          <cell r="F543" t="str">
            <v>Rs</v>
          </cell>
          <cell r="G543">
            <v>285.5</v>
          </cell>
          <cell r="H543">
            <v>286</v>
          </cell>
        </row>
        <row r="545">
          <cell r="B545">
            <v>23</v>
          </cell>
          <cell r="C545" t="str">
            <v>Painting , white washing, polishing etc. covers interior and exterior surfaces of wood work, masonry, concrete plastering, plaster of parics, structural and other miscellaneous items, conforming to IS: 348, 427, 428, 1477, 2338, 2395, 2932, 2933, 5410,.</v>
          </cell>
        </row>
        <row r="546">
          <cell r="A546" t="str">
            <v>PW</v>
          </cell>
          <cell r="B546" t="str">
            <v>a</v>
          </cell>
          <cell r="C546" t="str">
            <v xml:space="preserve">white washing conforming to IS 712 </v>
          </cell>
          <cell r="D546" t="str">
            <v>PER</v>
          </cell>
          <cell r="E546" t="str">
            <v>SQM</v>
          </cell>
          <cell r="F546" t="str">
            <v>Rs</v>
          </cell>
          <cell r="G546">
            <v>20</v>
          </cell>
          <cell r="H546">
            <v>20</v>
          </cell>
        </row>
        <row r="547">
          <cell r="A547" t="str">
            <v>PD</v>
          </cell>
          <cell r="B547" t="str">
            <v>b</v>
          </cell>
          <cell r="C547" t="str">
            <v xml:space="preserve">dry distemper conforming to IS 427 </v>
          </cell>
          <cell r="D547" t="str">
            <v>PER</v>
          </cell>
          <cell r="E547" t="str">
            <v>SQM</v>
          </cell>
          <cell r="F547" t="str">
            <v>Rs</v>
          </cell>
          <cell r="G547">
            <v>55</v>
          </cell>
          <cell r="H547">
            <v>55</v>
          </cell>
        </row>
        <row r="548">
          <cell r="A548" t="str">
            <v>PO</v>
          </cell>
          <cell r="B548" t="str">
            <v>c</v>
          </cell>
          <cell r="C548" t="str">
            <v xml:space="preserve">oil bound washable distemper conforming to IS 428 </v>
          </cell>
          <cell r="D548" t="str">
            <v>PER</v>
          </cell>
          <cell r="E548" t="str">
            <v>SQM</v>
          </cell>
          <cell r="F548" t="str">
            <v>Rs</v>
          </cell>
          <cell r="G548">
            <v>65</v>
          </cell>
          <cell r="H548">
            <v>65</v>
          </cell>
        </row>
        <row r="549">
          <cell r="A549" t="str">
            <v>PWP</v>
          </cell>
          <cell r="B549" t="str">
            <v>d</v>
          </cell>
          <cell r="C549" t="str">
            <v xml:space="preserve">waterproof cement paint conforming to IS 5410 </v>
          </cell>
          <cell r="D549" t="str">
            <v>PER</v>
          </cell>
          <cell r="E549" t="str">
            <v>SQM</v>
          </cell>
          <cell r="F549" t="str">
            <v>Rs</v>
          </cell>
          <cell r="G549">
            <v>45</v>
          </cell>
          <cell r="H549">
            <v>45</v>
          </cell>
        </row>
        <row r="550">
          <cell r="A550" t="str">
            <v>PAE</v>
          </cell>
          <cell r="B550" t="str">
            <v>e</v>
          </cell>
          <cell r="C550" t="str">
            <v xml:space="preserve">acrylic emulsion paint </v>
          </cell>
          <cell r="D550" t="str">
            <v>PER</v>
          </cell>
          <cell r="E550" t="str">
            <v>SQM</v>
          </cell>
          <cell r="F550" t="str">
            <v>Rs</v>
          </cell>
          <cell r="G550">
            <v>110</v>
          </cell>
          <cell r="H550">
            <v>110</v>
          </cell>
        </row>
        <row r="551">
          <cell r="A551" t="str">
            <v>PS</v>
          </cell>
          <cell r="B551" t="str">
            <v>f</v>
          </cell>
          <cell r="C551" t="str">
            <v xml:space="preserve">synthetic enamel paint conforming to IS 2932, 2933 </v>
          </cell>
          <cell r="D551" t="str">
            <v>PER</v>
          </cell>
          <cell r="E551" t="str">
            <v>SQM</v>
          </cell>
          <cell r="F551" t="str">
            <v>Rs</v>
          </cell>
          <cell r="G551">
            <v>125</v>
          </cell>
          <cell r="H551">
            <v>125</v>
          </cell>
        </row>
        <row r="552">
          <cell r="A552" t="str">
            <v>PAP</v>
          </cell>
          <cell r="B552" t="str">
            <v>g</v>
          </cell>
          <cell r="C552" t="str">
            <v xml:space="preserve">acid proof paint conforming to IS:158 </v>
          </cell>
          <cell r="D552" t="str">
            <v>PER</v>
          </cell>
          <cell r="E552" t="str">
            <v>SQM</v>
          </cell>
          <cell r="F552" t="str">
            <v>Rs</v>
          </cell>
          <cell r="G552">
            <v>225</v>
          </cell>
          <cell r="H552">
            <v>225</v>
          </cell>
        </row>
        <row r="553">
          <cell r="A553" t="str">
            <v>PE</v>
          </cell>
          <cell r="B553" t="str">
            <v>h</v>
          </cell>
          <cell r="C553" t="str">
            <v>Epoxy bitumen paint</v>
          </cell>
          <cell r="D553" t="str">
            <v>PER</v>
          </cell>
          <cell r="E553" t="str">
            <v>SQM</v>
          </cell>
          <cell r="F553" t="str">
            <v>Rs</v>
          </cell>
          <cell r="G553">
            <v>300</v>
          </cell>
          <cell r="H553">
            <v>300</v>
          </cell>
        </row>
        <row r="554">
          <cell r="A554" t="str">
            <v>PF</v>
          </cell>
          <cell r="B554" t="str">
            <v>i</v>
          </cell>
          <cell r="C554" t="str">
            <v xml:space="preserve">fireproof cement paint conforming to IS 5410 </v>
          </cell>
          <cell r="D554" t="str">
            <v>PER</v>
          </cell>
          <cell r="E554" t="str">
            <v>SQM</v>
          </cell>
          <cell r="F554" t="str">
            <v>Rs</v>
          </cell>
          <cell r="G554">
            <v>575</v>
          </cell>
          <cell r="H554">
            <v>575</v>
          </cell>
        </row>
        <row r="555">
          <cell r="A555" t="str">
            <v>PAS</v>
          </cell>
          <cell r="B555" t="str">
            <v>j</v>
          </cell>
          <cell r="C555" t="str">
            <v>Asphalt</v>
          </cell>
          <cell r="D555" t="str">
            <v>PER</v>
          </cell>
          <cell r="E555" t="str">
            <v>SQM</v>
          </cell>
          <cell r="F555" t="str">
            <v>Rs</v>
          </cell>
          <cell r="G555">
            <v>35</v>
          </cell>
          <cell r="H555">
            <v>35</v>
          </cell>
        </row>
        <row r="556">
          <cell r="A556" t="str">
            <v>PAC</v>
          </cell>
          <cell r="B556" t="str">
            <v>k</v>
          </cell>
          <cell r="C556" t="str">
            <v xml:space="preserve">Anticorrosive paint </v>
          </cell>
          <cell r="D556" t="str">
            <v>PER</v>
          </cell>
          <cell r="E556" t="str">
            <v>SQM</v>
          </cell>
          <cell r="F556" t="str">
            <v>Rs</v>
          </cell>
          <cell r="G556">
            <v>225</v>
          </cell>
          <cell r="H556">
            <v>225</v>
          </cell>
        </row>
        <row r="557">
          <cell r="A557" t="str">
            <v>PSP</v>
          </cell>
          <cell r="B557" t="str">
            <v>l</v>
          </cell>
          <cell r="C557" t="str">
            <v>Silver Powder Paint</v>
          </cell>
          <cell r="D557" t="str">
            <v>PER</v>
          </cell>
          <cell r="E557" t="str">
            <v>SQM</v>
          </cell>
          <cell r="F557" t="str">
            <v>Rs</v>
          </cell>
          <cell r="G557">
            <v>375</v>
          </cell>
          <cell r="H557">
            <v>375</v>
          </cell>
        </row>
        <row r="559">
          <cell r="B559">
            <v>24</v>
          </cell>
          <cell r="C559" t="str">
            <v xml:space="preserve">Finish to masonary &amp; concrete covers furnishing, installation, finishing, curing and protection to brick masonry or concrete surfaces including provision of other architectural features conforming to IS: 1661, 4101. </v>
          </cell>
        </row>
        <row r="560">
          <cell r="B560" t="str">
            <v>a</v>
          </cell>
          <cell r="C560" t="str">
            <v xml:space="preserve">outside brick wall plaster </v>
          </cell>
        </row>
        <row r="561">
          <cell r="C561" t="str">
            <v>Cement ( CM : 1:5 )</v>
          </cell>
          <cell r="D561" t="str">
            <v>BAG</v>
          </cell>
          <cell r="E561">
            <v>0.16</v>
          </cell>
          <cell r="F561">
            <v>263</v>
          </cell>
          <cell r="G561">
            <v>42.08</v>
          </cell>
        </row>
        <row r="562">
          <cell r="C562" t="str">
            <v xml:space="preserve">Sand </v>
          </cell>
          <cell r="D562" t="str">
            <v>CUM</v>
          </cell>
          <cell r="E562">
            <v>0.02</v>
          </cell>
          <cell r="F562">
            <v>183</v>
          </cell>
          <cell r="G562">
            <v>3.66</v>
          </cell>
        </row>
        <row r="563">
          <cell r="C563" t="str">
            <v xml:space="preserve">Labour </v>
          </cell>
          <cell r="D563" t="str">
            <v>SQM</v>
          </cell>
          <cell r="E563">
            <v>1</v>
          </cell>
          <cell r="F563">
            <v>65</v>
          </cell>
          <cell r="G563">
            <v>65</v>
          </cell>
        </row>
        <row r="564">
          <cell r="C564" t="str">
            <v>Scaffolding</v>
          </cell>
          <cell r="D564" t="str">
            <v>LS</v>
          </cell>
          <cell r="E564">
            <v>1</v>
          </cell>
          <cell r="F564">
            <v>15</v>
          </cell>
          <cell r="G564">
            <v>15</v>
          </cell>
        </row>
        <row r="566">
          <cell r="A566" t="str">
            <v>FO</v>
          </cell>
          <cell r="B566">
            <v>0</v>
          </cell>
          <cell r="C566" t="str">
            <v xml:space="preserve">Cost of outside plaster </v>
          </cell>
          <cell r="D566" t="str">
            <v>PER</v>
          </cell>
          <cell r="E566" t="str">
            <v>SQM</v>
          </cell>
          <cell r="F566" t="str">
            <v>RS</v>
          </cell>
          <cell r="G566">
            <v>126</v>
          </cell>
          <cell r="H566">
            <v>126</v>
          </cell>
        </row>
        <row r="568">
          <cell r="B568" t="str">
            <v>b</v>
          </cell>
          <cell r="C568" t="str">
            <v xml:space="preserve">inside brick wall plaster </v>
          </cell>
        </row>
        <row r="569">
          <cell r="C569" t="str">
            <v>Cement   ( C M : 1: 4)</v>
          </cell>
          <cell r="D569" t="str">
            <v>BAG</v>
          </cell>
          <cell r="E569">
            <v>0.107</v>
          </cell>
          <cell r="F569">
            <v>263</v>
          </cell>
          <cell r="G569">
            <v>28.140999999999998</v>
          </cell>
        </row>
        <row r="570">
          <cell r="C570" t="str">
            <v xml:space="preserve">Sand </v>
          </cell>
          <cell r="D570" t="str">
            <v>CUM</v>
          </cell>
          <cell r="E570">
            <v>0.02</v>
          </cell>
          <cell r="F570">
            <v>183</v>
          </cell>
          <cell r="G570">
            <v>3.66</v>
          </cell>
        </row>
        <row r="571">
          <cell r="C571" t="str">
            <v xml:space="preserve">Labour </v>
          </cell>
          <cell r="D571" t="str">
            <v>SQM</v>
          </cell>
          <cell r="E571">
            <v>1</v>
          </cell>
          <cell r="F571">
            <v>65</v>
          </cell>
          <cell r="G571">
            <v>65</v>
          </cell>
        </row>
        <row r="572">
          <cell r="C572" t="str">
            <v>Scaffolding</v>
          </cell>
          <cell r="D572" t="str">
            <v>LS</v>
          </cell>
          <cell r="E572">
            <v>1</v>
          </cell>
          <cell r="F572">
            <v>15</v>
          </cell>
          <cell r="G572">
            <v>15</v>
          </cell>
        </row>
        <row r="573">
          <cell r="C573" t="str">
            <v>Neeru Finish</v>
          </cell>
          <cell r="D573" t="str">
            <v>SQm</v>
          </cell>
          <cell r="E573">
            <v>1</v>
          </cell>
          <cell r="F573">
            <v>30</v>
          </cell>
          <cell r="G573">
            <v>30</v>
          </cell>
        </row>
        <row r="575">
          <cell r="A575" t="str">
            <v>FI</v>
          </cell>
          <cell r="B575">
            <v>0</v>
          </cell>
          <cell r="C575" t="str">
            <v xml:space="preserve">Cost of interior plaster </v>
          </cell>
          <cell r="D575" t="str">
            <v>PER</v>
          </cell>
          <cell r="E575" t="str">
            <v>SQM</v>
          </cell>
          <cell r="F575" t="str">
            <v>RS</v>
          </cell>
          <cell r="G575">
            <v>142</v>
          </cell>
          <cell r="H575">
            <v>142</v>
          </cell>
        </row>
        <row r="577">
          <cell r="B577" t="str">
            <v>c</v>
          </cell>
          <cell r="C577" t="str">
            <v xml:space="preserve">concrete ceiling plaster </v>
          </cell>
        </row>
        <row r="578">
          <cell r="C578" t="str">
            <v>Cement   ( C M : 1: 4)</v>
          </cell>
          <cell r="D578" t="str">
            <v>BAG</v>
          </cell>
          <cell r="E578">
            <v>0.12</v>
          </cell>
          <cell r="F578">
            <v>263</v>
          </cell>
          <cell r="G578">
            <v>31.56</v>
          </cell>
        </row>
        <row r="579">
          <cell r="C579" t="str">
            <v xml:space="preserve">Sand </v>
          </cell>
          <cell r="D579" t="str">
            <v>CUM</v>
          </cell>
          <cell r="E579">
            <v>0.02</v>
          </cell>
          <cell r="F579">
            <v>183</v>
          </cell>
          <cell r="G579">
            <v>3.66</v>
          </cell>
        </row>
        <row r="580">
          <cell r="C580" t="str">
            <v xml:space="preserve">Labour </v>
          </cell>
          <cell r="D580" t="str">
            <v>SQM</v>
          </cell>
          <cell r="E580">
            <v>1</v>
          </cell>
          <cell r="F580">
            <v>65</v>
          </cell>
          <cell r="G580">
            <v>65</v>
          </cell>
        </row>
        <row r="581">
          <cell r="C581" t="str">
            <v>Scaffolding</v>
          </cell>
          <cell r="D581" t="str">
            <v>LS</v>
          </cell>
          <cell r="E581">
            <v>1</v>
          </cell>
          <cell r="F581">
            <v>15</v>
          </cell>
          <cell r="G581">
            <v>15</v>
          </cell>
        </row>
        <row r="583">
          <cell r="A583" t="str">
            <v>FC</v>
          </cell>
          <cell r="B583">
            <v>0</v>
          </cell>
          <cell r="C583" t="str">
            <v xml:space="preserve">Cost of ceiling plaster </v>
          </cell>
          <cell r="D583" t="str">
            <v>PER</v>
          </cell>
          <cell r="E583" t="str">
            <v>SQM</v>
          </cell>
          <cell r="F583" t="str">
            <v>RS</v>
          </cell>
          <cell r="G583">
            <v>116</v>
          </cell>
          <cell r="H583">
            <v>116</v>
          </cell>
        </row>
        <row r="585">
          <cell r="B585" t="str">
            <v>d</v>
          </cell>
          <cell r="C585" t="str">
            <v xml:space="preserve">lime punning(paint filler constructin) </v>
          </cell>
        </row>
        <row r="586">
          <cell r="C586" t="str">
            <v>lime</v>
          </cell>
          <cell r="D586" t="str">
            <v>KG</v>
          </cell>
          <cell r="E586">
            <v>2</v>
          </cell>
          <cell r="F586">
            <v>8</v>
          </cell>
          <cell r="G586">
            <v>16</v>
          </cell>
        </row>
        <row r="587">
          <cell r="C587" t="str">
            <v xml:space="preserve">Sand </v>
          </cell>
          <cell r="D587" t="str">
            <v>CUM</v>
          </cell>
          <cell r="E587">
            <v>0.02</v>
          </cell>
          <cell r="F587">
            <v>0</v>
          </cell>
          <cell r="G587">
            <v>0</v>
          </cell>
        </row>
        <row r="588">
          <cell r="C588" t="str">
            <v xml:space="preserve">Labour </v>
          </cell>
          <cell r="D588" t="str">
            <v>SQM</v>
          </cell>
          <cell r="E588">
            <v>1</v>
          </cell>
          <cell r="F588">
            <v>10</v>
          </cell>
          <cell r="G588">
            <v>10</v>
          </cell>
        </row>
        <row r="589">
          <cell r="C589" t="str">
            <v>Scaffolding</v>
          </cell>
          <cell r="D589" t="str">
            <v>LS</v>
          </cell>
          <cell r="E589">
            <v>1</v>
          </cell>
          <cell r="F589">
            <v>2</v>
          </cell>
          <cell r="G589">
            <v>2</v>
          </cell>
        </row>
        <row r="591">
          <cell r="A591" t="str">
            <v>FL</v>
          </cell>
          <cell r="B591">
            <v>0</v>
          </cell>
          <cell r="C591" t="str">
            <v>Cost of lime punning</v>
          </cell>
          <cell r="D591" t="str">
            <v>PER</v>
          </cell>
          <cell r="E591" t="str">
            <v>SQM</v>
          </cell>
          <cell r="F591" t="str">
            <v>RS</v>
          </cell>
          <cell r="G591">
            <v>28</v>
          </cell>
          <cell r="H591">
            <v>28</v>
          </cell>
        </row>
        <row r="593">
          <cell r="B593">
            <v>25</v>
          </cell>
          <cell r="C593" t="str">
            <v xml:space="preserve">Floor finish and allied works for floor tile works such as covering , supply, installing , finishing ,testing, protecting and so on. conforming to IS:777, 1197, 1237, 1443, 2114, 3461, 4860, 5510.  </v>
          </cell>
        </row>
        <row r="594">
          <cell r="A594" t="str">
            <v>FLT</v>
          </cell>
          <cell r="B594" t="str">
            <v>a</v>
          </cell>
          <cell r="C594" t="str">
            <v xml:space="preserve">terrazzo tile  -  20mm thick </v>
          </cell>
          <cell r="D594" t="str">
            <v>SQM</v>
          </cell>
          <cell r="E594">
            <v>1</v>
          </cell>
          <cell r="F594">
            <v>650</v>
          </cell>
          <cell r="G594">
            <v>650</v>
          </cell>
          <cell r="H594">
            <v>650</v>
          </cell>
        </row>
        <row r="595">
          <cell r="A595" t="str">
            <v>FLG</v>
          </cell>
          <cell r="B595" t="str">
            <v>b</v>
          </cell>
          <cell r="C595" t="str">
            <v xml:space="preserve">glazed tile </v>
          </cell>
          <cell r="D595" t="str">
            <v>SQM</v>
          </cell>
          <cell r="E595">
            <v>1</v>
          </cell>
          <cell r="F595">
            <v>950</v>
          </cell>
          <cell r="G595">
            <v>950</v>
          </cell>
          <cell r="H595">
            <v>950</v>
          </cell>
        </row>
        <row r="596">
          <cell r="A596" t="str">
            <v>FLW</v>
          </cell>
          <cell r="B596" t="str">
            <v>c</v>
          </cell>
          <cell r="C596" t="str">
            <v xml:space="preserve">For wall - 6mm thick </v>
          </cell>
          <cell r="D596" t="str">
            <v>SQM</v>
          </cell>
          <cell r="E596">
            <v>1</v>
          </cell>
          <cell r="F596">
            <v>950</v>
          </cell>
          <cell r="G596">
            <v>950</v>
          </cell>
          <cell r="H596">
            <v>950</v>
          </cell>
        </row>
        <row r="597">
          <cell r="A597" t="str">
            <v>FLF</v>
          </cell>
          <cell r="B597" t="str">
            <v>d</v>
          </cell>
          <cell r="C597" t="str">
            <v xml:space="preserve">For Floor - 7 to 8mm thick </v>
          </cell>
          <cell r="D597" t="str">
            <v>SQM</v>
          </cell>
          <cell r="E597">
            <v>1</v>
          </cell>
          <cell r="F597">
            <v>1100</v>
          </cell>
          <cell r="G597">
            <v>1100</v>
          </cell>
          <cell r="H597">
            <v>1100</v>
          </cell>
        </row>
        <row r="598">
          <cell r="A598" t="str">
            <v>FLC</v>
          </cell>
          <cell r="B598" t="str">
            <v>e</v>
          </cell>
          <cell r="C598" t="str">
            <v xml:space="preserve">chemical resistant - 20 to 25mm thick Tiles </v>
          </cell>
          <cell r="D598" t="str">
            <v>SQM</v>
          </cell>
          <cell r="E598">
            <v>1</v>
          </cell>
          <cell r="F598">
            <v>2400</v>
          </cell>
          <cell r="G598">
            <v>2400</v>
          </cell>
          <cell r="H598">
            <v>2400</v>
          </cell>
        </row>
        <row r="599">
          <cell r="A599" t="str">
            <v>FLR</v>
          </cell>
          <cell r="B599" t="str">
            <v>f</v>
          </cell>
          <cell r="C599" t="str">
            <v xml:space="preserve">rubber, vinyl etc. - 2mm thick Antistatic PVC Tiles </v>
          </cell>
          <cell r="D599" t="str">
            <v>SQM</v>
          </cell>
          <cell r="E599">
            <v>1</v>
          </cell>
          <cell r="F599">
            <v>650</v>
          </cell>
          <cell r="G599">
            <v>650</v>
          </cell>
          <cell r="H599">
            <v>650</v>
          </cell>
        </row>
        <row r="600">
          <cell r="A600" t="str">
            <v>FLM</v>
          </cell>
          <cell r="B600" t="str">
            <v>g</v>
          </cell>
          <cell r="C600" t="str">
            <v xml:space="preserve">marble plate - 18 to 20mm thick </v>
          </cell>
          <cell r="D600" t="str">
            <v>SQM</v>
          </cell>
          <cell r="E600">
            <v>1</v>
          </cell>
          <cell r="F600">
            <v>2500</v>
          </cell>
          <cell r="G600">
            <v>2500</v>
          </cell>
          <cell r="H600">
            <v>2500</v>
          </cell>
        </row>
        <row r="601">
          <cell r="A601" t="str">
            <v>FLGR</v>
          </cell>
          <cell r="B601" t="str">
            <v>h</v>
          </cell>
          <cell r="C601" t="str">
            <v>granite plate - 18 to 20mm thick</v>
          </cell>
          <cell r="D601" t="str">
            <v>SQM</v>
          </cell>
          <cell r="E601">
            <v>1</v>
          </cell>
          <cell r="F601">
            <v>4200</v>
          </cell>
          <cell r="G601">
            <v>4200</v>
          </cell>
          <cell r="H601">
            <v>4200</v>
          </cell>
        </row>
        <row r="603">
          <cell r="B603">
            <v>26</v>
          </cell>
          <cell r="C603" t="str">
            <v xml:space="preserve">Floor finish and allied works for  whole-type floor works such as covering , supply, installing , finishing ,testing, protecting and so on. conforming to IS:777, 1197, 1237, 1443, 2114, 3461, 4860, 5510. </v>
          </cell>
        </row>
        <row r="604">
          <cell r="B604" t="str">
            <v>a</v>
          </cell>
          <cell r="C604" t="str">
            <v xml:space="preserve">integral finish to concrete base smooth finish of cement </v>
          </cell>
        </row>
        <row r="605">
          <cell r="C605" t="str">
            <v>Cement   (C M : 1: 3)</v>
          </cell>
          <cell r="D605" t="str">
            <v>BAG</v>
          </cell>
          <cell r="E605">
            <v>0.04</v>
          </cell>
          <cell r="F605">
            <v>263</v>
          </cell>
          <cell r="G605">
            <v>10.52</v>
          </cell>
        </row>
        <row r="606">
          <cell r="C606" t="str">
            <v xml:space="preserve">Sand </v>
          </cell>
          <cell r="D606" t="str">
            <v>CUM</v>
          </cell>
          <cell r="E606">
            <v>0.01</v>
          </cell>
          <cell r="F606">
            <v>183</v>
          </cell>
          <cell r="G606">
            <v>1.83</v>
          </cell>
        </row>
        <row r="607">
          <cell r="C607" t="str">
            <v xml:space="preserve">Labour </v>
          </cell>
          <cell r="D607" t="str">
            <v>SQM</v>
          </cell>
          <cell r="E607">
            <v>1</v>
          </cell>
          <cell r="F607">
            <v>65</v>
          </cell>
          <cell r="G607">
            <v>65</v>
          </cell>
        </row>
        <row r="609">
          <cell r="A609" t="str">
            <v>FLWI</v>
          </cell>
          <cell r="B609">
            <v>0</v>
          </cell>
          <cell r="C609" t="str">
            <v>Providing a smooth finish with cement</v>
          </cell>
          <cell r="D609" t="str">
            <v>PER</v>
          </cell>
          <cell r="E609" t="str">
            <v>SQM</v>
          </cell>
          <cell r="F609" t="str">
            <v>RS</v>
          </cell>
          <cell r="G609">
            <v>78</v>
          </cell>
          <cell r="H609">
            <v>78</v>
          </cell>
        </row>
        <row r="611">
          <cell r="B611" t="str">
            <v>b</v>
          </cell>
          <cell r="C611" t="str">
            <v xml:space="preserve">terrazzo finish (40mm) incl glass strip40*4th in panels </v>
          </cell>
        </row>
        <row r="612">
          <cell r="C612" t="str">
            <v>Cost of Cement Screed 25mm thick</v>
          </cell>
          <cell r="D612" t="str">
            <v>SQM</v>
          </cell>
          <cell r="E612">
            <v>0.25</v>
          </cell>
          <cell r="F612">
            <v>286</v>
          </cell>
          <cell r="G612">
            <v>71.5</v>
          </cell>
        </row>
        <row r="613">
          <cell r="C613" t="str">
            <v>Cost of Terrazzo Tiles - 15mm thick</v>
          </cell>
          <cell r="D613" t="str">
            <v>SQM</v>
          </cell>
          <cell r="E613">
            <v>1</v>
          </cell>
          <cell r="F613">
            <v>425</v>
          </cell>
          <cell r="G613">
            <v>425</v>
          </cell>
        </row>
        <row r="614">
          <cell r="C614" t="str">
            <v>Cost of Glass strips</v>
          </cell>
          <cell r="D614" t="str">
            <v>SQM</v>
          </cell>
          <cell r="E614">
            <v>1</v>
          </cell>
          <cell r="F614">
            <v>30</v>
          </cell>
          <cell r="G614">
            <v>30</v>
          </cell>
        </row>
        <row r="616">
          <cell r="A616" t="str">
            <v>FLWT</v>
          </cell>
          <cell r="B616">
            <v>0</v>
          </cell>
          <cell r="C616" t="str">
            <v>Cost of Cast-in-situ Terrazzo Flooring</v>
          </cell>
          <cell r="D616" t="str">
            <v>PER</v>
          </cell>
          <cell r="E616" t="str">
            <v>SQM</v>
          </cell>
          <cell r="F616" t="str">
            <v>RS</v>
          </cell>
          <cell r="G616">
            <v>526.5</v>
          </cell>
          <cell r="H616">
            <v>527</v>
          </cell>
        </row>
        <row r="618">
          <cell r="A618" t="str">
            <v>FLWP</v>
          </cell>
          <cell r="B618" t="str">
            <v>c</v>
          </cell>
          <cell r="C618" t="str">
            <v xml:space="preserve">patent stone (40mm) IPS including glass strip 40*4th in panels in 1:2:4: CC  </v>
          </cell>
          <cell r="D618" t="str">
            <v>SQM</v>
          </cell>
          <cell r="E618">
            <v>1</v>
          </cell>
          <cell r="F618">
            <v>250</v>
          </cell>
          <cell r="G618">
            <v>250</v>
          </cell>
          <cell r="H618">
            <v>250</v>
          </cell>
        </row>
        <row r="620">
          <cell r="B620" t="str">
            <v>d</v>
          </cell>
          <cell r="C620" t="str">
            <v xml:space="preserve">Metallc hardner like ironite finish (52mm) incl glass strip 40*4th  </v>
          </cell>
        </row>
        <row r="621">
          <cell r="C621" t="str">
            <v xml:space="preserve">Metallc hardner like ironite finish (52mm) incl glass strip 40*4th  </v>
          </cell>
          <cell r="D621" t="str">
            <v>SQM</v>
          </cell>
          <cell r="E621">
            <v>1</v>
          </cell>
          <cell r="F621">
            <v>62.5</v>
          </cell>
          <cell r="G621">
            <v>62.5</v>
          </cell>
        </row>
        <row r="622">
          <cell r="C622" t="str">
            <v xml:space="preserve">40mm thick 1:11/2:3 CC  </v>
          </cell>
          <cell r="D622" t="str">
            <v>SQM</v>
          </cell>
          <cell r="E622">
            <v>1</v>
          </cell>
          <cell r="F622">
            <v>200</v>
          </cell>
          <cell r="G622">
            <v>200</v>
          </cell>
        </row>
        <row r="623">
          <cell r="C623" t="str">
            <v xml:space="preserve">12mm thick  ironite including 40*4th glass strip in panels </v>
          </cell>
          <cell r="D623" t="str">
            <v>SQM</v>
          </cell>
          <cell r="E623">
            <v>1</v>
          </cell>
          <cell r="F623">
            <v>55.000000000000007</v>
          </cell>
          <cell r="G623">
            <v>55.000000000000007</v>
          </cell>
        </row>
        <row r="625">
          <cell r="A625" t="str">
            <v>FLWM</v>
          </cell>
          <cell r="B625">
            <v>0</v>
          </cell>
          <cell r="C625" t="str">
            <v>Metallic Hardner like ironite finish</v>
          </cell>
          <cell r="D625" t="str">
            <v>PER</v>
          </cell>
          <cell r="E625" t="str">
            <v>SQM</v>
          </cell>
          <cell r="F625" t="str">
            <v>RS</v>
          </cell>
          <cell r="G625">
            <v>317.5</v>
          </cell>
          <cell r="H625">
            <v>318</v>
          </cell>
        </row>
        <row r="627">
          <cell r="B627" t="str">
            <v>27a</v>
          </cell>
          <cell r="C627" t="str">
            <v>Providing and applying 2 layers of bituminous felt &amp; 3 layers bitumen paint, including the cost of all labour, material and equipment,transporting,cleaning  base course, brushing adhesive bitumen primer,decocting, cutting, applying etc., complete as per d</v>
          </cell>
        </row>
        <row r="628">
          <cell r="A628" t="str">
            <v>2FRP</v>
          </cell>
          <cell r="B628" t="str">
            <v>a</v>
          </cell>
          <cell r="C628" t="str">
            <v xml:space="preserve">(A) FRP Based Felt/FRP </v>
          </cell>
          <cell r="D628" t="str">
            <v>SQM</v>
          </cell>
          <cell r="E628">
            <v>1</v>
          </cell>
          <cell r="F628">
            <v>500</v>
          </cell>
          <cell r="G628">
            <v>500</v>
          </cell>
          <cell r="H628">
            <v>500</v>
          </cell>
        </row>
        <row r="629">
          <cell r="A629" t="str">
            <v>2HES</v>
          </cell>
          <cell r="B629" t="str">
            <v>b</v>
          </cell>
          <cell r="C629" t="str">
            <v xml:space="preserve">(B)  Hessain Based Felt/Hessain  </v>
          </cell>
          <cell r="D629" t="str">
            <v>PER</v>
          </cell>
          <cell r="E629">
            <v>1</v>
          </cell>
          <cell r="F629">
            <v>475</v>
          </cell>
          <cell r="G629">
            <v>475</v>
          </cell>
          <cell r="H629">
            <v>475</v>
          </cell>
        </row>
        <row r="631">
          <cell r="B631" t="str">
            <v>27b</v>
          </cell>
          <cell r="C631" t="str">
            <v>Providing and applying 3 layers of bituminous felt &amp; 4 layers bitumen paint, including the cost of all labour, material and equipment, transporting, clean base course, brush adhesive bitumen primer, decocting, cutting, apply etc., complete as per drawings</v>
          </cell>
        </row>
        <row r="632">
          <cell r="A632" t="str">
            <v>3FRP</v>
          </cell>
          <cell r="B632" t="str">
            <v>a</v>
          </cell>
          <cell r="C632" t="str">
            <v xml:space="preserve">(A) FRP Based Felt/FRP </v>
          </cell>
          <cell r="D632" t="str">
            <v>SQM</v>
          </cell>
          <cell r="E632">
            <v>1</v>
          </cell>
          <cell r="F632">
            <v>550</v>
          </cell>
          <cell r="G632">
            <v>550</v>
          </cell>
          <cell r="H632">
            <v>550</v>
          </cell>
        </row>
        <row r="633">
          <cell r="A633" t="str">
            <v>3HES</v>
          </cell>
          <cell r="B633" t="str">
            <v>b</v>
          </cell>
          <cell r="C633" t="str">
            <v xml:space="preserve">(B)  Hessain Based Felt/Hessain  </v>
          </cell>
          <cell r="D633" t="str">
            <v>PER</v>
          </cell>
          <cell r="E633">
            <v>1</v>
          </cell>
          <cell r="F633">
            <v>525</v>
          </cell>
          <cell r="G633">
            <v>525</v>
          </cell>
          <cell r="H633">
            <v>525</v>
          </cell>
        </row>
        <row r="635">
          <cell r="B635">
            <v>28</v>
          </cell>
          <cell r="C635" t="str">
            <v xml:space="preserve">Roof waterproofing, insulation and allied works covering , installing , repairing, finishing, curing, testing, protection, maintenance till handing over insulation and allied work for buildings, conforming to IS:73, 702, 1203, 1322, 1346. </v>
          </cell>
        </row>
        <row r="636">
          <cell r="B636" t="str">
            <v>a</v>
          </cell>
          <cell r="C636" t="str">
            <v xml:space="preserve">(a) Cement Based foam Concrete </v>
          </cell>
        </row>
        <row r="637">
          <cell r="C637" t="str">
            <v xml:space="preserve">Cost Of Foam concrete </v>
          </cell>
          <cell r="D637" t="str">
            <v>CUM</v>
          </cell>
          <cell r="E637">
            <v>1</v>
          </cell>
          <cell r="F637">
            <v>2102</v>
          </cell>
          <cell r="G637">
            <v>2102</v>
          </cell>
        </row>
        <row r="638">
          <cell r="C638" t="str">
            <v>Water proofing compund 4% of Cement ( i.e 6 bags = 50kg *0.04)</v>
          </cell>
          <cell r="D638" t="str">
            <v>KG</v>
          </cell>
          <cell r="E638">
            <v>16.8</v>
          </cell>
          <cell r="F638">
            <v>35</v>
          </cell>
          <cell r="G638">
            <v>588</v>
          </cell>
        </row>
        <row r="639">
          <cell r="C639" t="str">
            <v xml:space="preserve">Extra labour for finishing </v>
          </cell>
          <cell r="D639" t="str">
            <v>Sqm</v>
          </cell>
          <cell r="E639">
            <v>8</v>
          </cell>
          <cell r="F639">
            <v>10</v>
          </cell>
          <cell r="G639">
            <v>80</v>
          </cell>
        </row>
        <row r="641">
          <cell r="A641" t="str">
            <v>RWC</v>
          </cell>
          <cell r="B641">
            <v>0</v>
          </cell>
          <cell r="C641" t="str">
            <v>Cost of Cement based Foam Concrete</v>
          </cell>
          <cell r="D641" t="str">
            <v>PER</v>
          </cell>
          <cell r="E641" t="str">
            <v>CUM</v>
          </cell>
          <cell r="F641" t="str">
            <v>RS</v>
          </cell>
          <cell r="G641">
            <v>2770</v>
          </cell>
          <cell r="H641">
            <v>2770</v>
          </cell>
        </row>
        <row r="643">
          <cell r="A643" t="str">
            <v>RWP</v>
          </cell>
          <cell r="B643" t="str">
            <v>b</v>
          </cell>
          <cell r="C643" t="str">
            <v xml:space="preserve">(b) Poly urethene based 50mm. Thick Rigid Foam </v>
          </cell>
          <cell r="D643" t="str">
            <v>SQM</v>
          </cell>
          <cell r="E643">
            <v>1</v>
          </cell>
          <cell r="F643">
            <v>1650</v>
          </cell>
          <cell r="G643">
            <v>1650</v>
          </cell>
          <cell r="H643">
            <v>1650</v>
          </cell>
        </row>
        <row r="645">
          <cell r="B645" t="str">
            <v>c</v>
          </cell>
          <cell r="C645" t="str">
            <v>150*50mm Concrete fillets</v>
          </cell>
        </row>
        <row r="646">
          <cell r="C646" t="str">
            <v>Cost of M20 Concrete</v>
          </cell>
          <cell r="D646" t="str">
            <v>RM</v>
          </cell>
          <cell r="E646">
            <v>7.4999999999999997E-3</v>
          </cell>
          <cell r="F646">
            <v>3434</v>
          </cell>
          <cell r="G646">
            <v>25.754999999999999</v>
          </cell>
        </row>
        <row r="647">
          <cell r="C647" t="str">
            <v>Cost of Labour for Placing</v>
          </cell>
          <cell r="D647" t="str">
            <v>Sqm/rm</v>
          </cell>
          <cell r="E647">
            <v>1</v>
          </cell>
          <cell r="F647">
            <v>50</v>
          </cell>
          <cell r="G647">
            <v>50</v>
          </cell>
        </row>
        <row r="649">
          <cell r="A649" t="str">
            <v>RWF</v>
          </cell>
          <cell r="B649">
            <v>0</v>
          </cell>
          <cell r="C649" t="str">
            <v>150*50mm Concrete fillets</v>
          </cell>
          <cell r="D649" t="str">
            <v>PER</v>
          </cell>
          <cell r="E649" t="str">
            <v>RM</v>
          </cell>
          <cell r="F649" t="str">
            <v>RS</v>
          </cell>
          <cell r="G649">
            <v>75.754999999999995</v>
          </cell>
          <cell r="H649">
            <v>76</v>
          </cell>
        </row>
        <row r="651">
          <cell r="B651">
            <v>29</v>
          </cell>
          <cell r="C651" t="str">
            <v xml:space="preserve">carpentry &amp; toinery works : Providing, fitting and fixing of timber frames to doors and windows with MS holdfasts, penelled or flush doors, windows, shutters, particulars, wall panelling, pelments, shelves, etc., including aprime coat of approved paint , </v>
          </cell>
          <cell r="D651" t="str">
            <v>Cum</v>
          </cell>
          <cell r="E651">
            <v>1</v>
          </cell>
          <cell r="F651">
            <v>60000</v>
          </cell>
          <cell r="G651">
            <v>60000</v>
          </cell>
          <cell r="H651">
            <v>60000</v>
          </cell>
        </row>
        <row r="653">
          <cell r="B653">
            <v>30</v>
          </cell>
          <cell r="C653" t="str">
            <v>supplying and erecting and installing of all metal doors, windows, ventilators, louvres, glazed partitions, etc., including a prime coat, standard fittings and fixtures for different doors and windows as per drawing requirements, conforming to IS: 1038, 1</v>
          </cell>
        </row>
        <row r="654">
          <cell r="A654" t="str">
            <v>D40</v>
          </cell>
          <cell r="B654" t="str">
            <v>a</v>
          </cell>
          <cell r="C654" t="str">
            <v xml:space="preserve">40mm thk Hollow flush steel doors, double plated with pressed steel frames, including priming and two coats of synthetic enamel paint </v>
          </cell>
          <cell r="D654" t="str">
            <v>Sqm</v>
          </cell>
          <cell r="E654">
            <v>1</v>
          </cell>
          <cell r="F654">
            <v>4500</v>
          </cell>
          <cell r="G654">
            <v>4500</v>
          </cell>
          <cell r="H654">
            <v>4500</v>
          </cell>
        </row>
        <row r="655">
          <cell r="A655" t="str">
            <v>DS</v>
          </cell>
          <cell r="B655" t="str">
            <v>b</v>
          </cell>
          <cell r="C655" t="str">
            <v xml:space="preserve">Steel openable/fixed windows as per IS 1038, including priming and two coats of synthetic enamel paint  </v>
          </cell>
          <cell r="D655" t="str">
            <v>Sqm</v>
          </cell>
          <cell r="E655">
            <v>1</v>
          </cell>
          <cell r="F655">
            <v>2800</v>
          </cell>
          <cell r="G655">
            <v>2800</v>
          </cell>
          <cell r="H655">
            <v>2800</v>
          </cell>
        </row>
        <row r="656">
          <cell r="A656" t="str">
            <v>DG</v>
          </cell>
          <cell r="B656" t="str">
            <v>c</v>
          </cell>
          <cell r="C656" t="str">
            <v xml:space="preserve">Glazed louvers with M.S. frames, fixtures including painting  </v>
          </cell>
          <cell r="D656" t="str">
            <v>Sqm</v>
          </cell>
          <cell r="E656">
            <v>1</v>
          </cell>
          <cell r="F656">
            <v>3500</v>
          </cell>
          <cell r="G656">
            <v>3500</v>
          </cell>
          <cell r="H656">
            <v>3500</v>
          </cell>
        </row>
        <row r="657">
          <cell r="A657" t="str">
            <v>DAGD</v>
          </cell>
          <cell r="B657" t="str">
            <v>d</v>
          </cell>
          <cell r="C657" t="str">
            <v xml:space="preserve">Aluminium glazed doors </v>
          </cell>
          <cell r="D657" t="str">
            <v>Sqm</v>
          </cell>
          <cell r="E657">
            <v>1</v>
          </cell>
          <cell r="F657">
            <v>6000</v>
          </cell>
          <cell r="G657">
            <v>6000</v>
          </cell>
          <cell r="H657">
            <v>6000</v>
          </cell>
        </row>
        <row r="658">
          <cell r="A658" t="str">
            <v>DAGP1</v>
          </cell>
          <cell r="B658" t="str">
            <v>e</v>
          </cell>
          <cell r="C658" t="str">
            <v xml:space="preserve">Aluminium glazed fixed partition </v>
          </cell>
          <cell r="D658" t="str">
            <v>Sqm</v>
          </cell>
          <cell r="E658">
            <v>1</v>
          </cell>
          <cell r="F658">
            <v>6000</v>
          </cell>
          <cell r="G658">
            <v>6000</v>
          </cell>
          <cell r="H658">
            <v>6000</v>
          </cell>
        </row>
        <row r="659">
          <cell r="A659" t="str">
            <v>DWD</v>
          </cell>
          <cell r="B659" t="str">
            <v>f</v>
          </cell>
          <cell r="C659" t="str">
            <v xml:space="preserve">window with double glazing </v>
          </cell>
          <cell r="D659" t="str">
            <v>Sqm</v>
          </cell>
          <cell r="E659">
            <v>1</v>
          </cell>
          <cell r="F659">
            <v>2500</v>
          </cell>
          <cell r="G659">
            <v>2500</v>
          </cell>
          <cell r="H659">
            <v>2500</v>
          </cell>
        </row>
        <row r="660">
          <cell r="A660" t="str">
            <v>DAGP2</v>
          </cell>
          <cell r="B660" t="str">
            <v>g</v>
          </cell>
          <cell r="C660" t="str">
            <v xml:space="preserve">Aluminium glazed fixed partition </v>
          </cell>
          <cell r="D660" t="str">
            <v>Sqm</v>
          </cell>
          <cell r="E660">
            <v>1</v>
          </cell>
          <cell r="F660">
            <v>6000</v>
          </cell>
          <cell r="G660">
            <v>6000</v>
          </cell>
          <cell r="H660">
            <v>6000</v>
          </cell>
        </row>
        <row r="661">
          <cell r="A661" t="str">
            <v>DWS</v>
          </cell>
          <cell r="B661" t="str">
            <v>h</v>
          </cell>
          <cell r="C661" t="str">
            <v xml:space="preserve">Window with single glazing </v>
          </cell>
          <cell r="D661" t="str">
            <v>Sqm</v>
          </cell>
          <cell r="E661">
            <v>1</v>
          </cell>
          <cell r="F661">
            <v>2000</v>
          </cell>
          <cell r="G661">
            <v>2000</v>
          </cell>
          <cell r="H661">
            <v>2000</v>
          </cell>
        </row>
        <row r="662">
          <cell r="A662" t="str">
            <v>D35</v>
          </cell>
          <cell r="B662" t="str">
            <v>i</v>
          </cell>
          <cell r="C662" t="str">
            <v xml:space="preserve">35mm thk flush doors with water proof, termite proof commercial plywood (10mm thk) on both faces including synthetic enamel paint </v>
          </cell>
          <cell r="D662" t="str">
            <v>Sqm</v>
          </cell>
          <cell r="E662">
            <v>1</v>
          </cell>
          <cell r="F662">
            <v>4750</v>
          </cell>
          <cell r="G662">
            <v>4750</v>
          </cell>
          <cell r="H662">
            <v>4750</v>
          </cell>
        </row>
        <row r="663">
          <cell r="A663" t="str">
            <v>DFP</v>
          </cell>
          <cell r="B663" t="str">
            <v>j</v>
          </cell>
          <cell r="C663" t="str">
            <v xml:space="preserve">Hinged type fire proof double leaf doors (Steel Door) 2hr rating without Panic Bar </v>
          </cell>
          <cell r="D663" t="str">
            <v>Sqm</v>
          </cell>
          <cell r="E663">
            <v>1</v>
          </cell>
          <cell r="F663">
            <v>23500</v>
          </cell>
          <cell r="G663">
            <v>23500</v>
          </cell>
          <cell r="H663">
            <v>23500</v>
          </cell>
        </row>
        <row r="664">
          <cell r="A664" t="str">
            <v>DF</v>
          </cell>
          <cell r="B664" t="str">
            <v>k</v>
          </cell>
          <cell r="C664" t="str">
            <v xml:space="preserve">Hinged type fire proof single leaf doors (Steel Door) 2hr rating without Panic Bar </v>
          </cell>
          <cell r="D664" t="str">
            <v>Sqm</v>
          </cell>
          <cell r="E664">
            <v>1</v>
          </cell>
          <cell r="F664">
            <v>21500</v>
          </cell>
          <cell r="G664">
            <v>21500</v>
          </cell>
          <cell r="H664">
            <v>21500</v>
          </cell>
        </row>
        <row r="665">
          <cell r="A665" t="str">
            <v>D18</v>
          </cell>
          <cell r="B665" t="str">
            <v>l</v>
          </cell>
          <cell r="C665" t="str">
            <v xml:space="preserve">18 SWG MS steel rolling shutter gear type Mechanically Operated </v>
          </cell>
          <cell r="D665" t="str">
            <v>Sqm</v>
          </cell>
          <cell r="E665">
            <v>1</v>
          </cell>
          <cell r="F665">
            <v>5500</v>
          </cell>
          <cell r="G665">
            <v>5500</v>
          </cell>
          <cell r="H665">
            <v>5500</v>
          </cell>
        </row>
        <row r="666">
          <cell r="A666" t="str">
            <v>DRS</v>
          </cell>
          <cell r="B666" t="str">
            <v>m</v>
          </cell>
          <cell r="C666" t="str">
            <v xml:space="preserve">Rolling stell shutters/grills covers the design, materials, fabrication and erection of rolling shutters/grills with motor drive including all accessories as IS 6248 required </v>
          </cell>
          <cell r="D666" t="str">
            <v>Sqm</v>
          </cell>
          <cell r="E666">
            <v>1</v>
          </cell>
          <cell r="F666">
            <v>6500</v>
          </cell>
          <cell r="G666">
            <v>6500</v>
          </cell>
          <cell r="H666">
            <v>6500</v>
          </cell>
        </row>
        <row r="667">
          <cell r="A667" t="str">
            <v>DWW</v>
          </cell>
          <cell r="B667" t="str">
            <v>n</v>
          </cell>
          <cell r="C667" t="str">
            <v xml:space="preserve">Woody window with single glazing </v>
          </cell>
          <cell r="D667" t="str">
            <v>Sqm</v>
          </cell>
          <cell r="E667">
            <v>1</v>
          </cell>
          <cell r="F667">
            <v>1200</v>
          </cell>
          <cell r="G667">
            <v>1200</v>
          </cell>
          <cell r="H667">
            <v>1200</v>
          </cell>
        </row>
        <row r="669">
          <cell r="B669">
            <v>31</v>
          </cell>
          <cell r="C669" t="str">
            <v>The work covers the furnishing of all materials, labour, tools, equipment, supervision and services necessary for incidental to the supply, installation, finishing and completion of suspended ceiling work of various profiles and at all elevations as per d</v>
          </cell>
        </row>
        <row r="670">
          <cell r="A670" t="str">
            <v>SCA</v>
          </cell>
          <cell r="B670" t="str">
            <v>a</v>
          </cell>
          <cell r="C670" t="str">
            <v xml:space="preserve">Acoustic 12mm Thick perforated wooden particle board(with G.I.M.S.grid)  </v>
          </cell>
          <cell r="D670" t="str">
            <v>Sqm</v>
          </cell>
          <cell r="E670">
            <v>1</v>
          </cell>
          <cell r="F670">
            <v>4200</v>
          </cell>
          <cell r="G670">
            <v>4200</v>
          </cell>
          <cell r="H670">
            <v>4200</v>
          </cell>
        </row>
        <row r="671">
          <cell r="A671" t="str">
            <v>SC12</v>
          </cell>
          <cell r="B671" t="str">
            <v>b</v>
          </cell>
          <cell r="C671" t="str">
            <v xml:space="preserve">12mm. Thick Gypsum boards(with G.I.M.S.grid)  </v>
          </cell>
          <cell r="D671" t="str">
            <v>Sqm</v>
          </cell>
          <cell r="E671">
            <v>1</v>
          </cell>
          <cell r="F671">
            <v>4000</v>
          </cell>
          <cell r="G671">
            <v>4000</v>
          </cell>
          <cell r="H671">
            <v>4000</v>
          </cell>
        </row>
        <row r="672">
          <cell r="A672" t="str">
            <v>SCIGI</v>
          </cell>
          <cell r="B672" t="str">
            <v>c</v>
          </cell>
          <cell r="C672" t="str">
            <v xml:space="preserve">insulation/acoustic boards (with G.I.M.S.grid) </v>
          </cell>
          <cell r="D672" t="str">
            <v>Sqm</v>
          </cell>
          <cell r="E672">
            <v>1</v>
          </cell>
          <cell r="F672">
            <v>6800</v>
          </cell>
          <cell r="G672">
            <v>6800</v>
          </cell>
          <cell r="H672">
            <v>6800</v>
          </cell>
        </row>
        <row r="673">
          <cell r="A673" t="str">
            <v>SCIAA</v>
          </cell>
          <cell r="B673" t="str">
            <v>d</v>
          </cell>
          <cell r="C673" t="str">
            <v xml:space="preserve">insulation/acoustic boards (with Aluminum alloy grid) </v>
          </cell>
          <cell r="D673" t="str">
            <v>Sqm</v>
          </cell>
          <cell r="E673">
            <v>1</v>
          </cell>
          <cell r="F673">
            <v>6800</v>
          </cell>
          <cell r="G673">
            <v>6800</v>
          </cell>
          <cell r="H673">
            <v>6800</v>
          </cell>
        </row>
        <row r="674">
          <cell r="A674" t="str">
            <v>SCPGI</v>
          </cell>
          <cell r="B674" t="str">
            <v>e</v>
          </cell>
          <cell r="C674" t="str">
            <v xml:space="preserve">plaster of Paris boards(with G.I.M.S.grid) </v>
          </cell>
          <cell r="D674" t="str">
            <v>Sqm</v>
          </cell>
          <cell r="E674">
            <v>1</v>
          </cell>
          <cell r="F674">
            <v>1250</v>
          </cell>
          <cell r="G674">
            <v>1250</v>
          </cell>
          <cell r="H674">
            <v>1250</v>
          </cell>
        </row>
        <row r="675">
          <cell r="A675" t="str">
            <v>SCPAA</v>
          </cell>
          <cell r="B675" t="str">
            <v>f</v>
          </cell>
          <cell r="C675" t="str">
            <v xml:space="preserve">plaster of Paris boards(with Aluminum alloy grid) </v>
          </cell>
          <cell r="D675" t="str">
            <v>Sqm</v>
          </cell>
          <cell r="E675">
            <v>1</v>
          </cell>
          <cell r="F675">
            <v>1250</v>
          </cell>
          <cell r="G675">
            <v>1250</v>
          </cell>
          <cell r="H675">
            <v>1250</v>
          </cell>
        </row>
        <row r="677">
          <cell r="B677">
            <v>32</v>
          </cell>
          <cell r="C677" t="str">
            <v>providing and erecting the following work including the cost of all labour, material and equipment, making cutting plan,cutting,jointing,assembly,edge preparation,welding,drilling,gainst damage in transit,breaking wall and repairing,stability of erection,</v>
          </cell>
        </row>
        <row r="678">
          <cell r="A678" t="str">
            <v>DPP100</v>
          </cell>
          <cell r="B678" t="str">
            <v>a</v>
          </cell>
          <cell r="C678" t="str">
            <v xml:space="preserve">100mm NB roof drain and floor drain pipe in PVC 4 kg/sq. sm presser  </v>
          </cell>
          <cell r="D678" t="str">
            <v>RM</v>
          </cell>
          <cell r="E678">
            <v>1</v>
          </cell>
          <cell r="F678">
            <v>650</v>
          </cell>
          <cell r="G678">
            <v>650</v>
          </cell>
          <cell r="H678">
            <v>650</v>
          </cell>
        </row>
        <row r="679">
          <cell r="A679" t="str">
            <v>DPS100</v>
          </cell>
          <cell r="B679" t="str">
            <v>b</v>
          </cell>
          <cell r="C679" t="str">
            <v xml:space="preserve">100mm NB roof drain and floor drain steel pipe including corrosive paint (MS Midium Pipe) </v>
          </cell>
          <cell r="D679" t="str">
            <v>RM</v>
          </cell>
          <cell r="E679">
            <v>1</v>
          </cell>
          <cell r="F679">
            <v>1100</v>
          </cell>
          <cell r="G679">
            <v>1100</v>
          </cell>
          <cell r="H679">
            <v>1100</v>
          </cell>
        </row>
        <row r="680">
          <cell r="A680" t="str">
            <v>DPP150</v>
          </cell>
          <cell r="B680" t="str">
            <v>c</v>
          </cell>
          <cell r="C680" t="str">
            <v xml:space="preserve">150mm NB roof drain and floor drain pipe in PVC 4 kg/sq. sm presser </v>
          </cell>
          <cell r="D680" t="str">
            <v>RM</v>
          </cell>
          <cell r="E680">
            <v>1</v>
          </cell>
          <cell r="F680">
            <v>850</v>
          </cell>
          <cell r="G680">
            <v>850</v>
          </cell>
          <cell r="H680">
            <v>850</v>
          </cell>
        </row>
        <row r="681">
          <cell r="A681" t="str">
            <v>DPS150</v>
          </cell>
          <cell r="B681" t="str">
            <v>d</v>
          </cell>
          <cell r="C681" t="str">
            <v xml:space="preserve">150mm NB roof drain and floor drain steel pipe including corrosive paint  (MS Midium Pipe) </v>
          </cell>
          <cell r="D681" t="str">
            <v>RM</v>
          </cell>
          <cell r="E681">
            <v>1</v>
          </cell>
          <cell r="F681">
            <v>1850</v>
          </cell>
          <cell r="G681">
            <v>1850</v>
          </cell>
          <cell r="H681">
            <v>1850</v>
          </cell>
        </row>
        <row r="682">
          <cell r="A682" t="str">
            <v>RDC100</v>
          </cell>
          <cell r="B682" t="str">
            <v>e</v>
          </cell>
          <cell r="C682" t="str">
            <v xml:space="preserve">roof drain heads with gratings for 100mm NB.pipes (Cast Iron) </v>
          </cell>
          <cell r="D682" t="str">
            <v>No</v>
          </cell>
          <cell r="E682">
            <v>1</v>
          </cell>
          <cell r="F682">
            <v>750</v>
          </cell>
          <cell r="G682">
            <v>750</v>
          </cell>
          <cell r="H682">
            <v>750</v>
          </cell>
        </row>
        <row r="683">
          <cell r="A683" t="str">
            <v>RDC150</v>
          </cell>
          <cell r="B683" t="str">
            <v>f</v>
          </cell>
          <cell r="C683" t="str">
            <v xml:space="preserve">roof drain heads with gratings for 150mm NB.pipes  (Cast Iron) </v>
          </cell>
          <cell r="D683" t="str">
            <v>No</v>
          </cell>
          <cell r="E683">
            <v>1</v>
          </cell>
          <cell r="F683">
            <v>1000</v>
          </cell>
          <cell r="G683">
            <v>1000</v>
          </cell>
          <cell r="H683">
            <v>1000</v>
          </cell>
        </row>
        <row r="684">
          <cell r="A684" t="str">
            <v>PVCWS</v>
          </cell>
          <cell r="B684" t="str">
            <v>g</v>
          </cell>
          <cell r="C684" t="str">
            <v>PVC  water skip</v>
          </cell>
          <cell r="D684" t="str">
            <v>No</v>
          </cell>
          <cell r="E684">
            <v>1</v>
          </cell>
          <cell r="F684">
            <v>150</v>
          </cell>
          <cell r="G684">
            <v>150</v>
          </cell>
          <cell r="H684">
            <v>150</v>
          </cell>
        </row>
        <row r="686">
          <cell r="B686">
            <v>33</v>
          </cell>
          <cell r="C686" t="str">
            <v>providing and erecting the following work including the cost of all labour, material and equipment, making cutting plan,cutting,jointing,assembly,edge preparation, welding, drilling, gainst damage in transit, breaking wall and repairing, stability of erec</v>
          </cell>
        </row>
        <row r="687">
          <cell r="A687" t="str">
            <v>15BS</v>
          </cell>
          <cell r="B687" t="str">
            <v>a</v>
          </cell>
          <cell r="C687" t="str">
            <v>15mm NB. CP brass screw down bib taps heavy grade</v>
          </cell>
          <cell r="D687" t="str">
            <v>No</v>
          </cell>
          <cell r="E687">
            <v>1</v>
          </cell>
          <cell r="F687">
            <v>850</v>
          </cell>
          <cell r="G687">
            <v>850</v>
          </cell>
          <cell r="H687">
            <v>850</v>
          </cell>
        </row>
        <row r="688">
          <cell r="A688" t="str">
            <v>SVB50</v>
          </cell>
          <cell r="B688" t="str">
            <v>b</v>
          </cell>
          <cell r="C688" t="str">
            <v xml:space="preserve">50 NB. CP brass stop valves heavy grade </v>
          </cell>
          <cell r="D688" t="str">
            <v>No</v>
          </cell>
          <cell r="E688">
            <v>1</v>
          </cell>
          <cell r="F688">
            <v>3000</v>
          </cell>
          <cell r="G688">
            <v>3000</v>
          </cell>
          <cell r="H688">
            <v>3000</v>
          </cell>
        </row>
        <row r="689">
          <cell r="A689" t="str">
            <v>SVB40</v>
          </cell>
          <cell r="B689" t="str">
            <v>c</v>
          </cell>
          <cell r="C689" t="str">
            <v xml:space="preserve">40 NB. CP brass stop valves heavy grade </v>
          </cell>
          <cell r="D689" t="str">
            <v>No</v>
          </cell>
          <cell r="E689">
            <v>1</v>
          </cell>
          <cell r="F689">
            <v>1500</v>
          </cell>
          <cell r="G689">
            <v>1500</v>
          </cell>
          <cell r="H689">
            <v>1500</v>
          </cell>
        </row>
        <row r="690">
          <cell r="A690" t="str">
            <v>SVB32</v>
          </cell>
          <cell r="B690" t="str">
            <v>d</v>
          </cell>
          <cell r="C690" t="str">
            <v xml:space="preserve">32 NB. CP brass stop valves heavy grade </v>
          </cell>
          <cell r="D690" t="str">
            <v>No</v>
          </cell>
          <cell r="E690">
            <v>1</v>
          </cell>
          <cell r="F690">
            <v>1100</v>
          </cell>
          <cell r="G690">
            <v>1100</v>
          </cell>
          <cell r="H690">
            <v>1100</v>
          </cell>
        </row>
        <row r="691">
          <cell r="A691" t="str">
            <v>SVB25</v>
          </cell>
          <cell r="B691" t="str">
            <v>e</v>
          </cell>
          <cell r="C691" t="str">
            <v xml:space="preserve">25 NB. CP brass stop valves heavy grade </v>
          </cell>
          <cell r="D691" t="str">
            <v>No</v>
          </cell>
          <cell r="E691">
            <v>1</v>
          </cell>
          <cell r="F691">
            <v>850</v>
          </cell>
          <cell r="G691">
            <v>850</v>
          </cell>
          <cell r="H691">
            <v>850</v>
          </cell>
        </row>
        <row r="692">
          <cell r="A692" t="str">
            <v>SVB20</v>
          </cell>
          <cell r="B692" t="str">
            <v>f</v>
          </cell>
          <cell r="C692" t="str">
            <v xml:space="preserve">20 NB. CP brass stop valves heavy grade </v>
          </cell>
          <cell r="D692" t="str">
            <v>No</v>
          </cell>
          <cell r="E692">
            <v>1</v>
          </cell>
          <cell r="F692">
            <v>680</v>
          </cell>
          <cell r="G692">
            <v>680</v>
          </cell>
          <cell r="H692">
            <v>680</v>
          </cell>
        </row>
        <row r="693">
          <cell r="A693" t="str">
            <v>SVB15</v>
          </cell>
          <cell r="B693" t="str">
            <v>g</v>
          </cell>
          <cell r="C693" t="str">
            <v xml:space="preserve">15 NB. CP brass stop valves heavy grade </v>
          </cell>
          <cell r="D693" t="str">
            <v>No</v>
          </cell>
          <cell r="E693">
            <v>1</v>
          </cell>
          <cell r="F693">
            <v>510</v>
          </cell>
          <cell r="G693">
            <v>510</v>
          </cell>
          <cell r="H693">
            <v>510</v>
          </cell>
        </row>
        <row r="695">
          <cell r="A695" t="str">
            <v>WCRT</v>
          </cell>
          <cell r="B695" t="str">
            <v>34a</v>
          </cell>
          <cell r="C695" t="str">
            <v>Water Closet Raised type:It shall include glazed vitreous china basin with siphon, open front solid plastic seat and plastic cover, low level PVC flushing cistern with valveless fittings, supply connections and necessary fittings. All fittings shall be ch</v>
          </cell>
          <cell r="D695" t="str">
            <v>Set</v>
          </cell>
          <cell r="E695">
            <v>1</v>
          </cell>
          <cell r="F695">
            <v>8500</v>
          </cell>
          <cell r="G695">
            <v>8500</v>
          </cell>
          <cell r="H695">
            <v>8500</v>
          </cell>
        </row>
        <row r="696">
          <cell r="A696" t="str">
            <v>WCST</v>
          </cell>
          <cell r="B696" t="str">
            <v>b</v>
          </cell>
          <cell r="C696" t="str">
            <v xml:space="preserve">Water Closet Squatting type:It shall include glazed vitreous china pan with foot rests and high level PVC flushing cis­tern with valveless fittings, supply connections and necessary fittings. All fittings shall be chromium plated. The foot rests shall be </v>
          </cell>
          <cell r="D696" t="str">
            <v>Set</v>
          </cell>
          <cell r="E696">
            <v>1</v>
          </cell>
          <cell r="F696">
            <v>5920</v>
          </cell>
          <cell r="G696">
            <v>5920</v>
          </cell>
          <cell r="H696">
            <v>5920</v>
          </cell>
        </row>
        <row r="697">
          <cell r="A697" t="str">
            <v>U</v>
          </cell>
          <cell r="B697" t="str">
            <v>c</v>
          </cell>
          <cell r="C697" t="str">
            <v>Urinals (two set urinals and one tank of 5 litre capacity): It shall consist of wall type glazed vitreous china urinals, PVC automatic flushing cistern complete with supply connections, flush pipe, lead pipes, grat­ings, traps and all other necessary fitt</v>
          </cell>
          <cell r="D697" t="str">
            <v>Set</v>
          </cell>
          <cell r="E697">
            <v>1</v>
          </cell>
          <cell r="F697">
            <v>13680</v>
          </cell>
          <cell r="G697">
            <v>13680</v>
          </cell>
          <cell r="H697">
            <v>13680</v>
          </cell>
        </row>
        <row r="698">
          <cell r="A698" t="str">
            <v>WB</v>
          </cell>
          <cell r="B698" t="str">
            <v>d</v>
          </cell>
          <cell r="C698" t="str">
            <v>wash basin: It shall be made of glazed vitreous china. The basin shall be flat back, wall hung by painted cast iron brackets and complete with pattern with hot and cold brass faucets with nylon washers, waste chain, waste washers, lead waste pipes with tr</v>
          </cell>
          <cell r="D698" t="str">
            <v>Set</v>
          </cell>
          <cell r="E698">
            <v>1</v>
          </cell>
          <cell r="F698">
            <v>2250</v>
          </cell>
          <cell r="G698">
            <v>2250</v>
          </cell>
          <cell r="H698">
            <v>2250</v>
          </cell>
        </row>
        <row r="699">
          <cell r="A699" t="str">
            <v>S</v>
          </cell>
          <cell r="B699" t="str">
            <v>e</v>
          </cell>
          <cell r="C699" t="str">
            <v>Sink: It shall be made of stainless steel. It shall be wall hung by painted cast iron brackets and complete with one brass faucet with nylon washers, waste chain, waste washers, lead waste pipes with traps, perforated waste coupling with necessary fitting</v>
          </cell>
          <cell r="D699" t="str">
            <v>Set</v>
          </cell>
          <cell r="E699">
            <v>1</v>
          </cell>
          <cell r="F699">
            <v>9750</v>
          </cell>
          <cell r="G699">
            <v>9750</v>
          </cell>
          <cell r="H699">
            <v>9750</v>
          </cell>
        </row>
        <row r="700">
          <cell r="A700" t="str">
            <v>BM</v>
          </cell>
          <cell r="B700" t="str">
            <v>f</v>
          </cell>
          <cell r="C700" t="str">
            <v xml:space="preserve">Bathroom Mirror: It shall be made of the best quality 6 mm thick glass and manufactured by a reputed mirror manufacturer. It shall be wall mounted with adjustable revolving brackets. The brackets, screws and other fittings shall be chromium plated. (Size </v>
          </cell>
          <cell r="D700" t="str">
            <v>No</v>
          </cell>
          <cell r="E700">
            <v>1</v>
          </cell>
          <cell r="F700">
            <v>1470</v>
          </cell>
          <cell r="G700">
            <v>1470</v>
          </cell>
          <cell r="H700">
            <v>1470</v>
          </cell>
        </row>
        <row r="701">
          <cell r="A701" t="str">
            <v>GS</v>
          </cell>
          <cell r="B701" t="str">
            <v>g</v>
          </cell>
          <cell r="C701" t="str">
            <v xml:space="preserve">Glass Shelves: Glass shelves shall consist of 6 mm thick clear sheet glass with guard rails and shall be wall mounted with bracket etc. All brackets, guard rails and screws shall be chromium plated. (Size 150x450) </v>
          </cell>
          <cell r="D701" t="str">
            <v>Set</v>
          </cell>
          <cell r="E701">
            <v>1</v>
          </cell>
          <cell r="F701">
            <v>950</v>
          </cell>
          <cell r="G701">
            <v>950</v>
          </cell>
          <cell r="H701">
            <v>950</v>
          </cell>
        </row>
        <row r="702">
          <cell r="A702" t="str">
            <v>TRCP</v>
          </cell>
          <cell r="B702" t="str">
            <v>h</v>
          </cell>
          <cell r="C702" t="str">
            <v xml:space="preserve">Towel Rail CP: Towel rails shall be 20 mm NB chromium plated brass pipes wall mounted with steel brackets. The brackets, screws etc. shall also be chromium plated </v>
          </cell>
          <cell r="D702" t="str">
            <v>Set</v>
          </cell>
          <cell r="E702">
            <v>1</v>
          </cell>
          <cell r="F702">
            <v>530</v>
          </cell>
          <cell r="G702">
            <v>530</v>
          </cell>
          <cell r="H702">
            <v>530</v>
          </cell>
        </row>
        <row r="703">
          <cell r="A703" t="str">
            <v>SHCP</v>
          </cell>
          <cell r="B703" t="str">
            <v>i</v>
          </cell>
          <cell r="C703" t="str">
            <v xml:space="preserve">Soap Holder CP: It shall be made of chromium plated brass. The holders shall be wall mounted with chromium plated screws. </v>
          </cell>
          <cell r="D703" t="str">
            <v>Set</v>
          </cell>
          <cell r="E703">
            <v>1</v>
          </cell>
          <cell r="F703">
            <v>525</v>
          </cell>
          <cell r="G703">
            <v>525</v>
          </cell>
          <cell r="H703">
            <v>525</v>
          </cell>
        </row>
        <row r="704">
          <cell r="A704" t="str">
            <v>LSDCP</v>
          </cell>
          <cell r="B704" t="str">
            <v>j</v>
          </cell>
          <cell r="C704" t="str">
            <v xml:space="preserve">Liquid Soap Dispenser CP : It shall be round and easily revolving with removable threaded nozzle. The body, bracket for wall mounting and screws shall be chromium plated. </v>
          </cell>
          <cell r="D704" t="str">
            <v>Set</v>
          </cell>
          <cell r="E704">
            <v>1</v>
          </cell>
          <cell r="F704">
            <v>575</v>
          </cell>
          <cell r="G704">
            <v>575</v>
          </cell>
          <cell r="H704">
            <v>575</v>
          </cell>
        </row>
        <row r="705">
          <cell r="A705" t="str">
            <v>TRHCP</v>
          </cell>
          <cell r="B705" t="str">
            <v>k</v>
          </cell>
          <cell r="C705" t="str">
            <v xml:space="preserve">Toilet Roll Holder CP : It shall be made of glazed vitreous china with suitable cover cum cutter. Wall mounting screws shall be chromium plated. </v>
          </cell>
          <cell r="D705" t="str">
            <v>Set</v>
          </cell>
          <cell r="E705">
            <v>1</v>
          </cell>
          <cell r="F705">
            <v>500</v>
          </cell>
          <cell r="G705">
            <v>500</v>
          </cell>
          <cell r="H705">
            <v>500</v>
          </cell>
        </row>
        <row r="707">
          <cell r="B707">
            <v>35</v>
          </cell>
          <cell r="C707" t="str">
            <v>providing and erecting the following work including the cost of all labour, material and equipment, making cutting plan, cutting, jointing, assembly, edge preparation welding,drilling,gainst damage in transit,stability of erecting, all other activities re</v>
          </cell>
        </row>
        <row r="708">
          <cell r="A708" t="str">
            <v>15CS</v>
          </cell>
          <cell r="B708" t="str">
            <v>a</v>
          </cell>
          <cell r="C708" t="str">
            <v xml:space="preserve">15mm NB. CP chrome plating screw down bib taps heavy grade </v>
          </cell>
          <cell r="D708" t="str">
            <v>NO</v>
          </cell>
          <cell r="E708">
            <v>1</v>
          </cell>
          <cell r="F708">
            <v>900</v>
          </cell>
          <cell r="G708">
            <v>900</v>
          </cell>
          <cell r="H708">
            <v>900</v>
          </cell>
        </row>
        <row r="709">
          <cell r="A709" t="str">
            <v>SVC50</v>
          </cell>
          <cell r="B709" t="str">
            <v>b</v>
          </cell>
          <cell r="C709" t="str">
            <v xml:space="preserve">50 NB. CP chrome plating stop valves heavy grade </v>
          </cell>
          <cell r="D709" t="str">
            <v>NO</v>
          </cell>
          <cell r="E709">
            <v>1</v>
          </cell>
          <cell r="F709">
            <v>3050</v>
          </cell>
          <cell r="G709">
            <v>3050</v>
          </cell>
          <cell r="H709">
            <v>3050</v>
          </cell>
        </row>
        <row r="710">
          <cell r="A710" t="str">
            <v>SVC40</v>
          </cell>
          <cell r="B710" t="str">
            <v>c</v>
          </cell>
          <cell r="C710" t="str">
            <v xml:space="preserve">40 NB. CP chrome plating stop valves heavy grade </v>
          </cell>
          <cell r="D710" t="str">
            <v>NO</v>
          </cell>
          <cell r="E710">
            <v>1</v>
          </cell>
          <cell r="F710">
            <v>1550</v>
          </cell>
          <cell r="G710">
            <v>1550</v>
          </cell>
          <cell r="H710">
            <v>1550</v>
          </cell>
        </row>
        <row r="711">
          <cell r="A711" t="str">
            <v>SVC32</v>
          </cell>
          <cell r="B711" t="str">
            <v>d</v>
          </cell>
          <cell r="C711" t="str">
            <v xml:space="preserve">32 NB. CP chrome plating stop valves heavy grade </v>
          </cell>
          <cell r="D711" t="str">
            <v>NO</v>
          </cell>
          <cell r="E711">
            <v>1</v>
          </cell>
          <cell r="F711">
            <v>1150</v>
          </cell>
          <cell r="G711">
            <v>1150</v>
          </cell>
          <cell r="H711">
            <v>1150</v>
          </cell>
        </row>
        <row r="712">
          <cell r="A712" t="str">
            <v>SVC25</v>
          </cell>
          <cell r="B712" t="str">
            <v>e</v>
          </cell>
          <cell r="C712" t="str">
            <v xml:space="preserve">25 NB. CP chrome plating stop valves heavy grade </v>
          </cell>
          <cell r="D712" t="str">
            <v>NO</v>
          </cell>
          <cell r="E712">
            <v>1</v>
          </cell>
          <cell r="F712">
            <v>900</v>
          </cell>
          <cell r="G712">
            <v>900</v>
          </cell>
          <cell r="H712">
            <v>900</v>
          </cell>
        </row>
        <row r="713">
          <cell r="A713" t="str">
            <v>SVC20</v>
          </cell>
          <cell r="B713" t="str">
            <v>f</v>
          </cell>
          <cell r="C713" t="str">
            <v xml:space="preserve">20 NB. CP chrome plating stop valves heavy grade </v>
          </cell>
          <cell r="D713" t="str">
            <v>NO</v>
          </cell>
          <cell r="E713">
            <v>1</v>
          </cell>
          <cell r="F713">
            <v>730</v>
          </cell>
          <cell r="G713">
            <v>730</v>
          </cell>
          <cell r="H713">
            <v>730</v>
          </cell>
        </row>
        <row r="714">
          <cell r="A714" t="str">
            <v>SVC15</v>
          </cell>
          <cell r="B714" t="str">
            <v>g</v>
          </cell>
          <cell r="C714" t="str">
            <v xml:space="preserve">15 NB. CP chrome plating stop valves heavy grade </v>
          </cell>
          <cell r="D714" t="str">
            <v>NO</v>
          </cell>
          <cell r="E714">
            <v>1</v>
          </cell>
          <cell r="F714">
            <v>560</v>
          </cell>
          <cell r="G714">
            <v>560</v>
          </cell>
          <cell r="H714">
            <v>560</v>
          </cell>
        </row>
        <row r="715">
          <cell r="D715" t="str">
            <v>NO</v>
          </cell>
          <cell r="E715">
            <v>1</v>
          </cell>
          <cell r="F715">
            <v>0</v>
          </cell>
          <cell r="G715">
            <v>0</v>
          </cell>
        </row>
        <row r="716">
          <cell r="B716">
            <v>36</v>
          </cell>
          <cell r="C716" t="str">
            <v>providing and erecting Valves with flanges. Gaskets. Bolts. Washers.ect. including the cost of all labour, material and equipment, making cutting plan,cutting,jointing,assembly,edge preparation,welding,drilling,gainst damage in transit,breaking wall and r</v>
          </cell>
        </row>
        <row r="717">
          <cell r="A717" t="str">
            <v>VF40</v>
          </cell>
          <cell r="B717" t="str">
            <v>a</v>
          </cell>
          <cell r="C717" t="str">
            <v>40mm NB.</v>
          </cell>
          <cell r="D717" t="str">
            <v>NO</v>
          </cell>
          <cell r="E717">
            <v>1</v>
          </cell>
          <cell r="F717">
            <v>1500</v>
          </cell>
          <cell r="G717">
            <v>1500</v>
          </cell>
          <cell r="H717">
            <v>1500</v>
          </cell>
        </row>
        <row r="718">
          <cell r="A718" t="str">
            <v>VF50</v>
          </cell>
          <cell r="B718" t="str">
            <v>b</v>
          </cell>
          <cell r="C718" t="str">
            <v>50mm NB.</v>
          </cell>
          <cell r="D718" t="str">
            <v>NO</v>
          </cell>
          <cell r="E718">
            <v>1</v>
          </cell>
          <cell r="F718">
            <v>3000</v>
          </cell>
          <cell r="G718">
            <v>3000</v>
          </cell>
          <cell r="H718">
            <v>3000</v>
          </cell>
        </row>
        <row r="719">
          <cell r="A719" t="str">
            <v>VF80</v>
          </cell>
          <cell r="B719" t="str">
            <v>c</v>
          </cell>
          <cell r="C719" t="str">
            <v>80mm NB.</v>
          </cell>
          <cell r="D719" t="str">
            <v>NO</v>
          </cell>
          <cell r="E719">
            <v>1</v>
          </cell>
          <cell r="F719">
            <v>4500</v>
          </cell>
          <cell r="G719">
            <v>4500</v>
          </cell>
          <cell r="H719">
            <v>4500</v>
          </cell>
        </row>
        <row r="720">
          <cell r="A720" t="str">
            <v>VF100</v>
          </cell>
          <cell r="B720" t="str">
            <v>d</v>
          </cell>
          <cell r="C720" t="str">
            <v>100mm NB.</v>
          </cell>
          <cell r="D720" t="str">
            <v>NO</v>
          </cell>
          <cell r="E720">
            <v>1</v>
          </cell>
          <cell r="F720">
            <v>5500</v>
          </cell>
          <cell r="G720">
            <v>5500</v>
          </cell>
          <cell r="H720">
            <v>5500</v>
          </cell>
        </row>
        <row r="722">
          <cell r="B722">
            <v>37</v>
          </cell>
          <cell r="C722" t="str">
            <v>providing and erecting the following work including the cost of all labour, material and equipment, making cutting plan,cutting,jointing,assembly,edge preparation,welding,drilling,breaking wall and repairing, painting, gainst damage in transit,stability o</v>
          </cell>
        </row>
        <row r="723">
          <cell r="A723" t="str">
            <v>15B</v>
          </cell>
          <cell r="B723" t="str">
            <v>a</v>
          </cell>
          <cell r="C723" t="str">
            <v xml:space="preserve">15mm NB. Meadium grade Class B （including steel elbow pipe, tee pipe,reducer pipe and pipe cap etc.) </v>
          </cell>
          <cell r="D723" t="str">
            <v>RM</v>
          </cell>
          <cell r="E723">
            <v>1</v>
          </cell>
          <cell r="F723">
            <v>1250</v>
          </cell>
          <cell r="G723">
            <v>1250</v>
          </cell>
          <cell r="H723">
            <v>1250</v>
          </cell>
        </row>
        <row r="724">
          <cell r="A724" t="str">
            <v>20B</v>
          </cell>
          <cell r="B724" t="str">
            <v>b</v>
          </cell>
          <cell r="C724" t="str">
            <v xml:space="preserve">20mm NB. Meadium grade Class B  （including steel elbow pipe, tee pipe,reducer pipe and pipe cap etc.) </v>
          </cell>
          <cell r="D724" t="str">
            <v>RM</v>
          </cell>
          <cell r="E724">
            <v>1</v>
          </cell>
          <cell r="F724">
            <v>1655</v>
          </cell>
          <cell r="G724">
            <v>1655</v>
          </cell>
          <cell r="H724">
            <v>1655</v>
          </cell>
        </row>
        <row r="725">
          <cell r="A725" t="str">
            <v>25B</v>
          </cell>
          <cell r="B725" t="str">
            <v>c</v>
          </cell>
          <cell r="C725" t="str">
            <v xml:space="preserve">25mm NB. Meadium grade Class B  （including steel elbow pipe, tee pipe,reducer pipe and pipe cap etc. </v>
          </cell>
          <cell r="D725" t="str">
            <v>RM</v>
          </cell>
          <cell r="E725">
            <v>1</v>
          </cell>
          <cell r="F725">
            <v>2030</v>
          </cell>
          <cell r="G725">
            <v>2030</v>
          </cell>
          <cell r="H725">
            <v>2030</v>
          </cell>
        </row>
        <row r="726">
          <cell r="A726" t="str">
            <v>32B</v>
          </cell>
          <cell r="B726" t="str">
            <v>d</v>
          </cell>
          <cell r="C726" t="str">
            <v xml:space="preserve">32mm NB. Meadium grade Class B  （including steel elbow pipe, tee pipe,reducer pipe and pipe cap etc.) </v>
          </cell>
          <cell r="D726" t="str">
            <v>RM</v>
          </cell>
          <cell r="E726">
            <v>1</v>
          </cell>
          <cell r="F726">
            <v>2200</v>
          </cell>
          <cell r="G726">
            <v>2200</v>
          </cell>
          <cell r="H726">
            <v>2200</v>
          </cell>
        </row>
        <row r="727">
          <cell r="A727" t="str">
            <v>40B</v>
          </cell>
          <cell r="B727" t="str">
            <v>e</v>
          </cell>
          <cell r="C727" t="str">
            <v xml:space="preserve">40mm NB. Meadium grade Class B （including steel elbow pipe, tee pipe,reducer pipe and pipe cap etc.) </v>
          </cell>
          <cell r="D727" t="str">
            <v>RM</v>
          </cell>
          <cell r="E727">
            <v>1</v>
          </cell>
          <cell r="F727">
            <v>2390</v>
          </cell>
          <cell r="G727">
            <v>2390</v>
          </cell>
          <cell r="H727">
            <v>2390</v>
          </cell>
        </row>
        <row r="728">
          <cell r="A728" t="str">
            <v>50B</v>
          </cell>
          <cell r="B728" t="str">
            <v>f</v>
          </cell>
          <cell r="C728" t="str">
            <v xml:space="preserve">50mm NB. Meadium grade Class B （including steel elbow pipe, tee pipe,reducer pipe and pipe cap etc.) </v>
          </cell>
          <cell r="D728" t="str">
            <v>RM</v>
          </cell>
          <cell r="E728">
            <v>1</v>
          </cell>
          <cell r="F728">
            <v>2800</v>
          </cell>
          <cell r="G728">
            <v>2800</v>
          </cell>
          <cell r="H728">
            <v>2800</v>
          </cell>
        </row>
        <row r="729">
          <cell r="A729" t="str">
            <v>80B</v>
          </cell>
          <cell r="B729" t="str">
            <v>g</v>
          </cell>
          <cell r="C729" t="str">
            <v xml:space="preserve">80mm NB. Meadium grade Class B （including steel elbow pipe, tee pipe,reducer pipe and pipe cap etc.) </v>
          </cell>
          <cell r="D729" t="str">
            <v>RM</v>
          </cell>
          <cell r="E729">
            <v>1</v>
          </cell>
          <cell r="F729">
            <v>2975</v>
          </cell>
          <cell r="G729">
            <v>2975</v>
          </cell>
          <cell r="H729">
            <v>2975</v>
          </cell>
        </row>
        <row r="730">
          <cell r="A730" t="str">
            <v>100B</v>
          </cell>
          <cell r="B730" t="str">
            <v>h</v>
          </cell>
          <cell r="C730" t="str">
            <v xml:space="preserve">100mm NB. Meadium grade Class B （including steel elbow pipe, tee pipe,reducer pipe and pipe cap etc.)  </v>
          </cell>
          <cell r="D730" t="str">
            <v>RM</v>
          </cell>
          <cell r="E730">
            <v>1</v>
          </cell>
          <cell r="F730">
            <v>3130</v>
          </cell>
          <cell r="G730">
            <v>3130</v>
          </cell>
          <cell r="H730">
            <v>3130</v>
          </cell>
        </row>
        <row r="731">
          <cell r="A731" t="str">
            <v>150B</v>
          </cell>
          <cell r="B731" t="str">
            <v>i</v>
          </cell>
          <cell r="C731" t="str">
            <v xml:space="preserve">150mm NB. Meadium grade Class B （including steel elbow pipe, tee pipe,reducer pipe and pipe cap etc.) </v>
          </cell>
          <cell r="D731" t="str">
            <v>RM</v>
          </cell>
          <cell r="E731">
            <v>1</v>
          </cell>
          <cell r="F731">
            <v>3550</v>
          </cell>
          <cell r="G731">
            <v>3550</v>
          </cell>
          <cell r="H731">
            <v>3550</v>
          </cell>
        </row>
        <row r="733">
          <cell r="B733">
            <v>38</v>
          </cell>
          <cell r="C733" t="str">
            <v>providing and erecting the following work including the cost of all labour, material and equipment, making cutting plan,cutting,jointing,assembly,edge preparation,welding,drilling,breaking wall and repairing, painting, gainst damage in transit,stability o</v>
          </cell>
        </row>
        <row r="734">
          <cell r="A734" t="str">
            <v>15GB</v>
          </cell>
          <cell r="B734" t="str">
            <v>a</v>
          </cell>
          <cell r="C734" t="str">
            <v xml:space="preserve">15mm NB. Meadium grade GI pipe Class B （including steel elbow pipe, tee pipe,reducer pipe and pipe cap etc.) </v>
          </cell>
          <cell r="D734" t="str">
            <v>RM</v>
          </cell>
          <cell r="E734">
            <v>1</v>
          </cell>
          <cell r="F734">
            <v>900</v>
          </cell>
          <cell r="G734">
            <v>900</v>
          </cell>
          <cell r="H734">
            <v>900</v>
          </cell>
        </row>
        <row r="735">
          <cell r="A735" t="str">
            <v>20GB</v>
          </cell>
          <cell r="B735" t="str">
            <v>b</v>
          </cell>
          <cell r="C735" t="str">
            <v xml:space="preserve">20mm NB. Meadium grade GI pipe Class B （including steel elbow pipe, tee pipe,reducer pipe and pipe cap etc.) </v>
          </cell>
          <cell r="D735" t="str">
            <v>RM</v>
          </cell>
          <cell r="E735">
            <v>1</v>
          </cell>
          <cell r="F735">
            <v>1135</v>
          </cell>
          <cell r="G735">
            <v>1135</v>
          </cell>
          <cell r="H735">
            <v>1135</v>
          </cell>
        </row>
        <row r="736">
          <cell r="A736" t="str">
            <v>25GB</v>
          </cell>
          <cell r="B736" t="str">
            <v>c</v>
          </cell>
          <cell r="C736" t="str">
            <v xml:space="preserve">25mm NB. Meadium grade GI pipe Class B （including steel elbow pipe, tee pipe,reducer pipe and pipe cap etc. </v>
          </cell>
          <cell r="D736" t="str">
            <v>RM</v>
          </cell>
          <cell r="E736">
            <v>1</v>
          </cell>
          <cell r="F736">
            <v>1360</v>
          </cell>
          <cell r="G736">
            <v>1360</v>
          </cell>
          <cell r="H736">
            <v>1360</v>
          </cell>
        </row>
        <row r="737">
          <cell r="A737" t="str">
            <v>32GB</v>
          </cell>
          <cell r="B737" t="str">
            <v>d</v>
          </cell>
          <cell r="C737" t="str">
            <v xml:space="preserve">32mm NB. Meadium grade GI pipe Class B （including steel elbow pipe, tee pipe,reducer pipe and pipe cap etc.) </v>
          </cell>
          <cell r="D737" t="str">
            <v>RM</v>
          </cell>
          <cell r="E737">
            <v>1</v>
          </cell>
          <cell r="F737">
            <v>1560</v>
          </cell>
          <cell r="G737">
            <v>1560</v>
          </cell>
          <cell r="H737">
            <v>1560</v>
          </cell>
        </row>
        <row r="738">
          <cell r="A738" t="str">
            <v>40GB</v>
          </cell>
          <cell r="B738" t="str">
            <v>e</v>
          </cell>
          <cell r="C738" t="str">
            <v xml:space="preserve">40mm NB. Meadium grade GI pipe Class B （including steel elbow pipe, tee pipe,reducer pipe and pipe cap etc.)  </v>
          </cell>
          <cell r="D738" t="str">
            <v>RM</v>
          </cell>
          <cell r="E738">
            <v>1</v>
          </cell>
          <cell r="F738">
            <v>1850</v>
          </cell>
          <cell r="G738">
            <v>1850</v>
          </cell>
          <cell r="H738">
            <v>1850</v>
          </cell>
        </row>
        <row r="739">
          <cell r="A739" t="str">
            <v>50GB</v>
          </cell>
          <cell r="B739" t="str">
            <v>f</v>
          </cell>
          <cell r="C739" t="str">
            <v xml:space="preserve">50mm NB. Meadium grade GI pipe Class B  （including steel elbow pipe, tee pipe,reducer pipe and pipe cap etc.)  </v>
          </cell>
          <cell r="D739" t="str">
            <v>RM</v>
          </cell>
          <cell r="E739">
            <v>1</v>
          </cell>
          <cell r="F739">
            <v>2850</v>
          </cell>
          <cell r="G739">
            <v>2850</v>
          </cell>
          <cell r="H739">
            <v>2850</v>
          </cell>
        </row>
        <row r="740">
          <cell r="A740" t="str">
            <v>65BG</v>
          </cell>
          <cell r="B740" t="str">
            <v>g</v>
          </cell>
          <cell r="C740" t="str">
            <v>65mm NB. Meadium grade GI pipe Class B  （including steel elbow pipe, tee pipe,reducer pipe and pipe cap etc.)</v>
          </cell>
          <cell r="D740" t="str">
            <v>RM</v>
          </cell>
          <cell r="E740">
            <v>1</v>
          </cell>
          <cell r="F740">
            <v>3000</v>
          </cell>
          <cell r="G740">
            <v>3000</v>
          </cell>
          <cell r="H740">
            <v>3000</v>
          </cell>
        </row>
        <row r="741">
          <cell r="A741" t="str">
            <v>80GB</v>
          </cell>
          <cell r="B741" t="str">
            <v>h</v>
          </cell>
          <cell r="C741" t="str">
            <v xml:space="preserve">80mm NB. Meadium grade GI pipe Class B  （including steel elbow pipe, tee pipe,reducer pipe and pipe cap etc. </v>
          </cell>
          <cell r="D741" t="str">
            <v>RM</v>
          </cell>
          <cell r="E741">
            <v>1</v>
          </cell>
          <cell r="F741">
            <v>3185</v>
          </cell>
          <cell r="G741">
            <v>3185</v>
          </cell>
          <cell r="H741">
            <v>3185</v>
          </cell>
        </row>
        <row r="742">
          <cell r="A742" t="str">
            <v>100GB</v>
          </cell>
          <cell r="B742" t="str">
            <v>i</v>
          </cell>
          <cell r="C742" t="str">
            <v xml:space="preserve">100mm NB. Meadium grade GI pipe Class B  （including steel elbow pipe, tee pipe,reducer pipe and pipe cap etc.) </v>
          </cell>
          <cell r="D742" t="str">
            <v>RM</v>
          </cell>
          <cell r="E742">
            <v>1</v>
          </cell>
          <cell r="F742">
            <v>3420</v>
          </cell>
          <cell r="G742">
            <v>3420</v>
          </cell>
          <cell r="H742">
            <v>3420</v>
          </cell>
        </row>
        <row r="745">
          <cell r="B745">
            <v>39</v>
          </cell>
          <cell r="C745" t="str">
            <v>providing and erecting the following work including the cost of all labour, material and equipment, making cutting plan,cutting,jointing,assembly,edge preparation,welding,drilling,breaking wall and repairing, painting, gainst damage in transit,stability o</v>
          </cell>
        </row>
        <row r="746">
          <cell r="A746" t="str">
            <v>80SDP</v>
          </cell>
          <cell r="B746" t="str">
            <v>a</v>
          </cell>
          <cell r="C746" t="str">
            <v xml:space="preserve">80 mm NB. Extra heavy cast iron soil drain pipe, above ground </v>
          </cell>
          <cell r="D746" t="str">
            <v>RM</v>
          </cell>
          <cell r="E746">
            <v>1</v>
          </cell>
          <cell r="F746">
            <v>1500</v>
          </cell>
          <cell r="G746">
            <v>1500</v>
          </cell>
          <cell r="H746">
            <v>1500</v>
          </cell>
        </row>
        <row r="747">
          <cell r="A747" t="str">
            <v>100SDP</v>
          </cell>
          <cell r="B747" t="str">
            <v>b</v>
          </cell>
          <cell r="C747" t="str">
            <v xml:space="preserve">100 mm NB. Extra heavy cast iron soil drain pipe, above ground  </v>
          </cell>
          <cell r="D747" t="str">
            <v>RM</v>
          </cell>
          <cell r="E747">
            <v>1</v>
          </cell>
          <cell r="F747">
            <v>2000</v>
          </cell>
          <cell r="G747">
            <v>2000</v>
          </cell>
          <cell r="H747">
            <v>2000</v>
          </cell>
        </row>
        <row r="748">
          <cell r="A748" t="str">
            <v>150SDP</v>
          </cell>
          <cell r="B748" t="str">
            <v>c</v>
          </cell>
          <cell r="C748" t="str">
            <v xml:space="preserve">150 mm NB. Extra heavy cast iron soil drain pipe, above ground  </v>
          </cell>
          <cell r="D748" t="str">
            <v>RM</v>
          </cell>
          <cell r="E748">
            <v>1</v>
          </cell>
          <cell r="F748">
            <v>2250</v>
          </cell>
          <cell r="G748">
            <v>2250</v>
          </cell>
          <cell r="H748">
            <v>2250</v>
          </cell>
        </row>
        <row r="749">
          <cell r="A749" t="str">
            <v>80ASP</v>
          </cell>
          <cell r="B749" t="str">
            <v>d</v>
          </cell>
          <cell r="C749" t="str">
            <v xml:space="preserve">80 mm NB. Extra heavy cast iron anti syphonage pipe, above ground  </v>
          </cell>
          <cell r="D749" t="str">
            <v>RM</v>
          </cell>
          <cell r="E749">
            <v>1</v>
          </cell>
          <cell r="F749">
            <v>1750</v>
          </cell>
          <cell r="G749">
            <v>1750</v>
          </cell>
          <cell r="H749">
            <v>1750</v>
          </cell>
        </row>
        <row r="752">
          <cell r="A752" t="str">
            <v>NQ</v>
          </cell>
          <cell r="B752">
            <v>40</v>
          </cell>
          <cell r="C752" t="str">
            <v>NOT QUOTED</v>
          </cell>
          <cell r="D752">
            <v>0</v>
          </cell>
          <cell r="E752">
            <v>0</v>
          </cell>
          <cell r="F752">
            <v>0</v>
          </cell>
          <cell r="G752">
            <v>0</v>
          </cell>
          <cell r="H752" t="str">
            <v>NQ</v>
          </cell>
        </row>
        <row r="756">
          <cell r="C756" t="str">
            <v>- END -</v>
          </cell>
        </row>
      </sheetData>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W3"/>
      <sheetName val="Cul_detail"/>
      <sheetName val="B9798-D4"/>
      <sheetName val="유동표"/>
      <sheetName val="제출내역 (2)"/>
      <sheetName val="PLAN_FEB97"/>
      <sheetName val="S2groupcode"/>
      <sheetName val="Index"/>
      <sheetName val="Manpower"/>
      <sheetName val="Plant Cost"/>
      <sheetName val="cul-invSUBMITTED"/>
      <sheetName val="INPUT"/>
      <sheetName val="FORM7"/>
      <sheetName val="INPUT SHEET"/>
      <sheetName val="DETAILED"/>
      <sheetName val="21-Rate Analysis-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Rate Analysis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Management Main"/>
      <sheetName val="PM Framework"/>
      <sheetName val="CHECKLISTS ----&gt;"/>
      <sheetName val="Project Startup Checklist"/>
      <sheetName val="Project Planning Checklist"/>
      <sheetName val="Sponsor Chklst"/>
      <sheetName val="QA Chklst"/>
      <sheetName val="Transition Chklst"/>
      <sheetName val="Proj Closeout Chklst"/>
      <sheetName val="TEMPLATES ----&gt;"/>
      <sheetName val="Project Scope"/>
      <sheetName val="Project Scope Change"/>
      <sheetName val="Status Report"/>
      <sheetName val="Green Light"/>
      <sheetName val="Activity List"/>
      <sheetName val="Risk Log"/>
      <sheetName val="Issue Log"/>
      <sheetName val="Resource Planning"/>
      <sheetName val="Comm matrix"/>
      <sheetName val="User Forms ----&gt;"/>
      <sheetName val="User Defined 1"/>
      <sheetName val="User Defined 2"/>
      <sheetName val="User Defined 3"/>
      <sheetName val="Guidelines ----&gt;"/>
      <sheetName val="Issue Mgmt"/>
      <sheetName val="Status Reporting"/>
      <sheetName val="Project Scope Changes"/>
      <sheetName val="Roles and Resp"/>
      <sheetName val="Sheet2"/>
      <sheetName val="ORGANOGRAM"/>
      <sheetName val="Pier Design(with offset)"/>
      <sheetName val="Analy_7-10"/>
    </sheetNames>
    <sheetDataSet>
      <sheetData sheetId="0">
        <row r="10">
          <cell r="D10" t="str">
            <v>IOCL, Paradeep</v>
          </cell>
        </row>
        <row r="12">
          <cell r="D12" t="str">
            <v>Mr. Virender Roy</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물량집계표"/>
      <sheetName val="Bresk-civil2"/>
      <sheetName val="내역(한신APT)"/>
      <sheetName val="POWER"/>
      <sheetName val="계측"/>
      <sheetName val="현황CODE"/>
      <sheetName val="손익현황"/>
      <sheetName val="예산서"/>
      <sheetName val="Sheet1"/>
      <sheetName val="REDUCER"/>
      <sheetName val="WE'T"/>
      <sheetName val="BOM_DWG"/>
      <sheetName val="CABLE BULK"/>
      <sheetName val="Attachment 1"/>
      <sheetName val="MEXICO-C"/>
      <sheetName val="Data Description"/>
      <sheetName val="BM"/>
      <sheetName val="DB_ET200(R. A)"/>
      <sheetName val="HRSG PRINT"/>
      <sheetName val="cover"/>
      <sheetName val="PipWT"/>
      <sheetName val="BQ_Methanol"/>
      <sheetName val="Insulation_Utl_Off"/>
      <sheetName val="Note_Piping"/>
      <sheetName val="Testing"/>
      <sheetName val="A"/>
      <sheetName val="SIZING"/>
      <sheetName val="남양시작동자105노65기1.3화1.2"/>
      <sheetName val="TOEC"/>
      <sheetName val="현장지지물물량"/>
      <sheetName val="단면치수"/>
      <sheetName val="Code 02"/>
      <sheetName val="Code 03"/>
      <sheetName val="Code 04"/>
      <sheetName val="Code 05"/>
      <sheetName val="Code 06"/>
      <sheetName val="Code 07"/>
      <sheetName val="Code 09"/>
      <sheetName val="Code03"/>
      <sheetName val="SUMMARY"/>
      <sheetName val="5-Digit"/>
      <sheetName val="MixBed"/>
      <sheetName val="CondPol"/>
      <sheetName val="Breakdown"/>
      <sheetName val="설계명세서"/>
      <sheetName val="자바라1"/>
      <sheetName val="L_RPTA05_목록"/>
      <sheetName val="기준"/>
      <sheetName val="seting MP"/>
      <sheetName val="RFP002"/>
      <sheetName val="RFP003E"/>
      <sheetName val="Steam-Sys"/>
      <sheetName val="토목"/>
      <sheetName val="대공종"/>
      <sheetName val="ABUT수량-A1"/>
      <sheetName val="서울대규장각(가시설흙막이)"/>
      <sheetName val="96배수"/>
      <sheetName val="도"/>
      <sheetName val="Bresk-civil2.xls"/>
      <sheetName val="Valve-electro"/>
      <sheetName val="#REF"/>
      <sheetName val="출력X"/>
      <sheetName val="Sub Str"/>
      <sheetName val="Quantit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LLsumpWS"/>
      <sheetName val="3LLsumpWSAnx"/>
      <sheetName val="Inlet 5LLsump-Thi"/>
      <sheetName val="5LLsump-Thi-ax"/>
      <sheetName val="1LLsumpWS "/>
      <sheetName val="1LLsumpWSAnx "/>
      <sheetName val="60sumpWS CH"/>
      <sheetName val="60sumpWS-CHax"/>
      <sheetName val="60sumpWS NM"/>
      <sheetName val="60sumpWS-NMax"/>
      <sheetName val="Inlet 5LLsump-Thi (2)"/>
      <sheetName val="5LLsump-Thi-ax (2)"/>
      <sheetName val="60sumpWS CH (2)"/>
      <sheetName val="60sumpWS-CHax (2)"/>
      <sheetName val="FORM-W3"/>
      <sheetName val="LOCAL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sheetName val="INPUT"/>
      <sheetName val="DIR USED ITEMS"/>
      <sheetName val="paste"/>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extra"/>
      <sheetName val="Rate Ana"/>
      <sheetName val="FIRST"/>
      <sheetName val="Side walls (earth)"/>
      <sheetName val="AFFLUX CALC"/>
      <sheetName val="PROTECTION"/>
      <sheetName val="AFF DRAW"/>
      <sheetName val="TEL CALC"/>
      <sheetName val="NALA-LS"/>
      <sheetName val="X-BOX HYD"/>
      <sheetName val="X-TRAIL PIT DETAILS"/>
      <sheetName val="X-BLOCK LEVELS"/>
      <sheetName val="INSTRUCT"/>
      <sheetName val="MACRO-BACK UP"/>
      <sheetName val="DS HFL "/>
      <sheetName val="VENT DESIGN "/>
      <sheetName val="Side walls-Slab"/>
      <sheetName val="TRANSITIONS"/>
    </sheetNames>
    <sheetDataSet>
      <sheetData sheetId="0"/>
      <sheetData sheetId="1"/>
      <sheetData sheetId="2"/>
      <sheetData sheetId="3"/>
      <sheetData sheetId="4">
        <row r="3">
          <cell r="C3" t="str">
            <v>CHAPTER-1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S TO BE CHECK"/>
      <sheetName val="PROJ VIEW"/>
      <sheetName val="SUMMARY"/>
      <sheetName val="PAGE COLLECTION"/>
      <sheetName val="BOQ"/>
      <sheetName val="ANALYSIS"/>
      <sheetName val="RESOUR_MACH"/>
      <sheetName val="LOCAL RATES"/>
      <sheetName val="CRUSHER"/>
      <sheetName val="MECH-COST ANALYSIS"/>
      <sheetName val="PROGRAM"/>
      <sheetName val="LOADING"/>
      <sheetName val="MAJOR QTYS"/>
      <sheetName val="RESOUR_MANPOWER"/>
      <sheetName val="TRANS"/>
      <sheetName val="DATA SHEET"/>
      <sheetName val="Eqpt_Manpoer Schedule"/>
      <sheetName val="NH-25(MP-UP) synopsys"/>
      <sheetName val="catch pit"/>
      <sheetName val="Shuttering&amp;Concrete"/>
      <sheetName val="Rate An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inforced Earthwork"/>
      <sheetName val="Barrier, Railings"/>
      <sheetName val="VARIOUS STONES"/>
      <sheetName val="Catch Pit"/>
      <sheetName val="KERBS"/>
      <sheetName val="LOCAL RATES"/>
      <sheetName val="S2groupcode"/>
      <sheetName val="Index"/>
      <sheetName val="scour depth"/>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
      <sheetName val="dummy"/>
      <sheetName val="Sales"/>
      <sheetName val="GM"/>
      <sheetName val="Outstandings"/>
      <sheetName val="Issues"/>
      <sheetName val="purpose&amp;input"/>
      <sheetName val="RECAPITULATION"/>
      <sheetName val="RANGE"/>
      <sheetName val="BOQ_Direct_selling cost"/>
      <sheetName val="estimate"/>
      <sheetName val="Assumptions"/>
    </sheetNames>
    <sheetDataSet>
      <sheetData sheetId="0" refreshError="1"/>
      <sheetData sheetId="1" refreshError="1">
        <row r="2">
          <cell r="A2" t="str">
            <v>DCBC1038</v>
          </cell>
          <cell r="B2" t="str">
            <v>FINISHING ITEM SCOPE-DELHI</v>
          </cell>
          <cell r="C2">
            <v>42.86</v>
          </cell>
          <cell r="D2">
            <v>0</v>
          </cell>
          <cell r="E2">
            <v>3639.25</v>
          </cell>
          <cell r="F2">
            <v>540.82000000000005</v>
          </cell>
          <cell r="G2">
            <v>-59.45</v>
          </cell>
          <cell r="H2">
            <v>3675.89</v>
          </cell>
          <cell r="I2">
            <v>36.758899999999997</v>
          </cell>
        </row>
        <row r="3">
          <cell r="A3" t="str">
            <v>DCBC1070</v>
          </cell>
          <cell r="B3" t="str">
            <v>SCOPE</v>
          </cell>
          <cell r="C3">
            <v>0</v>
          </cell>
          <cell r="D3">
            <v>0</v>
          </cell>
          <cell r="E3">
            <v>2343.2800000000002</v>
          </cell>
          <cell r="F3">
            <v>21.99</v>
          </cell>
          <cell r="G3">
            <v>3.28</v>
          </cell>
          <cell r="H3">
            <v>2366.9499999999998</v>
          </cell>
          <cell r="I3">
            <v>23.669499999999999</v>
          </cell>
        </row>
        <row r="4">
          <cell r="A4" t="str">
            <v>DCBC183B</v>
          </cell>
          <cell r="B4" t="str">
            <v>SAHARA MALL - FINISHING WORKS</v>
          </cell>
          <cell r="C4">
            <v>0</v>
          </cell>
          <cell r="D4">
            <v>0</v>
          </cell>
          <cell r="E4">
            <v>0</v>
          </cell>
          <cell r="F4">
            <v>0</v>
          </cell>
          <cell r="G4">
            <v>0</v>
          </cell>
          <cell r="H4">
            <v>0</v>
          </cell>
          <cell r="I4">
            <v>0</v>
          </cell>
        </row>
        <row r="5">
          <cell r="A5" t="str">
            <v>DCBC3464</v>
          </cell>
          <cell r="B5" t="str">
            <v>BC</v>
          </cell>
          <cell r="C5">
            <v>5.13</v>
          </cell>
          <cell r="D5">
            <v>0</v>
          </cell>
          <cell r="E5">
            <v>1017.27</v>
          </cell>
          <cell r="F5">
            <v>113.14</v>
          </cell>
          <cell r="G5">
            <v>5.51</v>
          </cell>
          <cell r="H5">
            <v>1027.55</v>
          </cell>
          <cell r="I5">
            <v>10.275499999999999</v>
          </cell>
        </row>
        <row r="6">
          <cell r="A6" t="str">
            <v>DCBC3745</v>
          </cell>
          <cell r="B6" t="str">
            <v>TRANSWORLD RADIO</v>
          </cell>
          <cell r="C6">
            <v>0</v>
          </cell>
          <cell r="D6">
            <v>0</v>
          </cell>
          <cell r="E6">
            <v>141.96</v>
          </cell>
          <cell r="F6">
            <v>14.83</v>
          </cell>
          <cell r="G6">
            <v>1.71</v>
          </cell>
          <cell r="H6">
            <v>141.96</v>
          </cell>
          <cell r="I6">
            <v>0</v>
          </cell>
        </row>
        <row r="7">
          <cell r="A7" t="str">
            <v>DCBC4193</v>
          </cell>
          <cell r="B7" t="str">
            <v>SAHARA MALL, GURGOAN</v>
          </cell>
          <cell r="C7">
            <v>100.29</v>
          </cell>
          <cell r="D7">
            <v>0</v>
          </cell>
          <cell r="E7">
            <v>699.12</v>
          </cell>
          <cell r="F7">
            <v>-68.5</v>
          </cell>
          <cell r="G7">
            <v>7.5</v>
          </cell>
          <cell r="H7">
            <v>706.18</v>
          </cell>
          <cell r="I7">
            <v>7.0617999999999999</v>
          </cell>
        </row>
        <row r="8">
          <cell r="A8" t="str">
            <v>DCBG186B</v>
          </cell>
          <cell r="B8" t="str">
            <v>STATION BUILDINGS</v>
          </cell>
          <cell r="C8">
            <v>0</v>
          </cell>
          <cell r="D8">
            <v>0</v>
          </cell>
          <cell r="E8">
            <v>0</v>
          </cell>
          <cell r="F8">
            <v>0</v>
          </cell>
          <cell r="G8">
            <v>0</v>
          </cell>
          <cell r="H8">
            <v>0</v>
          </cell>
          <cell r="I8">
            <v>0</v>
          </cell>
        </row>
        <row r="9">
          <cell r="A9" t="str">
            <v>DCBG2295</v>
          </cell>
          <cell r="B9" t="str">
            <v>NJA BHOPAL</v>
          </cell>
          <cell r="C9">
            <v>35.57</v>
          </cell>
          <cell r="D9">
            <v>0</v>
          </cell>
          <cell r="E9">
            <v>4060.05</v>
          </cell>
          <cell r="F9">
            <v>450.19</v>
          </cell>
          <cell r="G9">
            <v>-71.430000000000007</v>
          </cell>
          <cell r="H9">
            <v>4060.05</v>
          </cell>
          <cell r="I9">
            <v>0</v>
          </cell>
        </row>
        <row r="10">
          <cell r="A10" t="str">
            <v>DCBG235B</v>
          </cell>
          <cell r="B10" t="str">
            <v>ENGG. COLLEGE FOR HERO GROUP, NOIDA</v>
          </cell>
          <cell r="C10">
            <v>0</v>
          </cell>
          <cell r="D10">
            <v>0</v>
          </cell>
          <cell r="E10">
            <v>0</v>
          </cell>
          <cell r="F10">
            <v>0</v>
          </cell>
          <cell r="G10">
            <v>0</v>
          </cell>
          <cell r="H10">
            <v>0</v>
          </cell>
          <cell r="I10">
            <v>0</v>
          </cell>
        </row>
        <row r="11">
          <cell r="A11" t="str">
            <v>DCBG236B</v>
          </cell>
          <cell r="B11" t="str">
            <v>5000 PRECAST SCHOOLS IN MP</v>
          </cell>
          <cell r="C11">
            <v>0</v>
          </cell>
          <cell r="D11">
            <v>0</v>
          </cell>
          <cell r="E11">
            <v>0</v>
          </cell>
          <cell r="F11">
            <v>0</v>
          </cell>
          <cell r="G11">
            <v>0</v>
          </cell>
          <cell r="H11">
            <v>0</v>
          </cell>
          <cell r="I11">
            <v>0</v>
          </cell>
        </row>
        <row r="12">
          <cell r="A12" t="str">
            <v>DCBG2583</v>
          </cell>
          <cell r="B12" t="str">
            <v>CONSTRUCTION OF ADDL WINGS/FLOORS AT IIT, DELHI</v>
          </cell>
          <cell r="C12">
            <v>0</v>
          </cell>
          <cell r="D12">
            <v>0</v>
          </cell>
          <cell r="E12">
            <v>0</v>
          </cell>
          <cell r="F12">
            <v>0</v>
          </cell>
          <cell r="G12">
            <v>0</v>
          </cell>
          <cell r="H12">
            <v>0</v>
          </cell>
          <cell r="I12">
            <v>0</v>
          </cell>
        </row>
        <row r="13">
          <cell r="A13" t="str">
            <v>DCBG2680</v>
          </cell>
          <cell r="B13" t="str">
            <v>COLLEGE BULDG FOR MAHARAJI EDUCATIONAL TRUST SANTO</v>
          </cell>
          <cell r="C13">
            <v>0</v>
          </cell>
          <cell r="D13">
            <v>0.16</v>
          </cell>
          <cell r="E13">
            <v>964.84</v>
          </cell>
          <cell r="F13">
            <v>-58.1</v>
          </cell>
          <cell r="G13">
            <v>-106.11</v>
          </cell>
          <cell r="H13">
            <v>964.84</v>
          </cell>
          <cell r="I13">
            <v>0</v>
          </cell>
        </row>
        <row r="14">
          <cell r="A14" t="str">
            <v>DCBG3148</v>
          </cell>
          <cell r="B14" t="str">
            <v>DISTRIBUTION CENTRE AND AMENITIES BUILDING</v>
          </cell>
          <cell r="C14">
            <v>0</v>
          </cell>
          <cell r="D14">
            <v>0</v>
          </cell>
          <cell r="E14">
            <v>825.96</v>
          </cell>
          <cell r="F14">
            <v>161.5</v>
          </cell>
          <cell r="G14">
            <v>-4.0999999999999996</v>
          </cell>
          <cell r="H14">
            <v>825.96</v>
          </cell>
          <cell r="I14">
            <v>0</v>
          </cell>
        </row>
        <row r="15">
          <cell r="A15" t="str">
            <v>DCBG3555</v>
          </cell>
          <cell r="B15" t="str">
            <v>S &amp; T TECHNICAL INSTITUTE FOR OIST - BHOPAL</v>
          </cell>
          <cell r="C15">
            <v>2.29</v>
          </cell>
          <cell r="D15">
            <v>0</v>
          </cell>
          <cell r="E15">
            <v>314.83999999999997</v>
          </cell>
          <cell r="F15">
            <v>-165.32</v>
          </cell>
          <cell r="G15">
            <v>-1.47</v>
          </cell>
          <cell r="H15">
            <v>318.02</v>
          </cell>
          <cell r="I15">
            <v>3.1801999999999997</v>
          </cell>
        </row>
        <row r="16">
          <cell r="A16" t="str">
            <v>DCBG3660</v>
          </cell>
          <cell r="B16" t="str">
            <v>MCI NEW CAMPUS DWARKA NEW DELHI</v>
          </cell>
          <cell r="C16">
            <v>358.22</v>
          </cell>
          <cell r="D16">
            <v>257.89</v>
          </cell>
          <cell r="E16">
            <v>670.41</v>
          </cell>
          <cell r="F16">
            <v>-3.62</v>
          </cell>
          <cell r="G16">
            <v>-3.62</v>
          </cell>
          <cell r="H16">
            <v>623.49</v>
          </cell>
          <cell r="I16">
            <v>18.704699999999999</v>
          </cell>
        </row>
        <row r="17">
          <cell r="A17" t="str">
            <v>DCBG3792</v>
          </cell>
          <cell r="B17" t="str">
            <v>R&amp;R TECH, NOIDA</v>
          </cell>
          <cell r="C17">
            <v>-103.75</v>
          </cell>
          <cell r="D17">
            <v>972.33</v>
          </cell>
          <cell r="E17">
            <v>0</v>
          </cell>
          <cell r="F17">
            <v>0</v>
          </cell>
          <cell r="G17">
            <v>0</v>
          </cell>
          <cell r="H17">
            <v>0</v>
          </cell>
        </row>
        <row r="18">
          <cell r="A18" t="str">
            <v>DCBG3873</v>
          </cell>
          <cell r="B18" t="str">
            <v>NTPC NOIDA R&amp;D BLDG</v>
          </cell>
          <cell r="C18">
            <v>0.92</v>
          </cell>
          <cell r="D18">
            <v>0</v>
          </cell>
          <cell r="E18">
            <v>1827.03</v>
          </cell>
          <cell r="F18">
            <v>73.67</v>
          </cell>
          <cell r="G18">
            <v>-160.57</v>
          </cell>
          <cell r="H18">
            <v>1844.72</v>
          </cell>
          <cell r="I18">
            <v>18.447200000000002</v>
          </cell>
        </row>
        <row r="19">
          <cell r="A19" t="str">
            <v>DCBG3895</v>
          </cell>
          <cell r="B19" t="str">
            <v>BPCL NOIDA</v>
          </cell>
          <cell r="C19">
            <v>5.57</v>
          </cell>
          <cell r="D19">
            <v>0</v>
          </cell>
          <cell r="E19">
            <v>556.97</v>
          </cell>
          <cell r="F19">
            <v>132.06</v>
          </cell>
          <cell r="G19">
            <v>5.43</v>
          </cell>
          <cell r="H19">
            <v>556.97</v>
          </cell>
          <cell r="I19">
            <v>0</v>
          </cell>
        </row>
        <row r="20">
          <cell r="A20" t="str">
            <v>DCBG3962</v>
          </cell>
          <cell r="B20" t="str">
            <v>IIITM-GWALIOR</v>
          </cell>
          <cell r="C20">
            <v>932.49</v>
          </cell>
          <cell r="D20">
            <v>110.99</v>
          </cell>
          <cell r="E20">
            <v>2911.21</v>
          </cell>
          <cell r="F20">
            <v>-11.56</v>
          </cell>
          <cell r="G20">
            <v>-11.56</v>
          </cell>
          <cell r="H20">
            <v>2928.01</v>
          </cell>
          <cell r="I20">
            <v>43.92015</v>
          </cell>
        </row>
        <row r="21">
          <cell r="A21" t="str">
            <v>DCBG3997</v>
          </cell>
          <cell r="B21" t="str">
            <v>TN GH CHANAKYAPURI</v>
          </cell>
          <cell r="C21">
            <v>672.96</v>
          </cell>
          <cell r="D21">
            <v>12.7</v>
          </cell>
          <cell r="E21">
            <v>1402.33</v>
          </cell>
          <cell r="F21">
            <v>130.62</v>
          </cell>
          <cell r="G21">
            <v>144.22999999999999</v>
          </cell>
          <cell r="H21">
            <v>1412.3</v>
          </cell>
          <cell r="I21">
            <v>21.1845</v>
          </cell>
        </row>
        <row r="22">
          <cell r="A22" t="str">
            <v>DCBG4314</v>
          </cell>
          <cell r="B22" t="str">
            <v>CONSTRUCTION OF PACKAGING CUM STORAGE BUILDING</v>
          </cell>
          <cell r="C22">
            <v>5.66</v>
          </cell>
          <cell r="D22">
            <v>0</v>
          </cell>
          <cell r="E22">
            <v>274.95999999999998</v>
          </cell>
          <cell r="F22">
            <v>62.4</v>
          </cell>
          <cell r="G22">
            <v>-9.76</v>
          </cell>
          <cell r="H22">
            <v>274.95999999999998</v>
          </cell>
          <cell r="I22">
            <v>0</v>
          </cell>
        </row>
        <row r="23">
          <cell r="A23" t="str">
            <v>DCBG4535</v>
          </cell>
          <cell r="B23" t="str">
            <v>CORPORATE OFFICE BUILDING FOR IOCL, NEW DELHI</v>
          </cell>
          <cell r="C23">
            <v>673.83</v>
          </cell>
          <cell r="D23">
            <v>2250.37</v>
          </cell>
          <cell r="E23">
            <v>717.05</v>
          </cell>
          <cell r="F23">
            <v>0</v>
          </cell>
          <cell r="G23">
            <v>0</v>
          </cell>
          <cell r="H23">
            <v>681.17</v>
          </cell>
          <cell r="I23">
            <v>0</v>
          </cell>
        </row>
        <row r="24">
          <cell r="A24" t="str">
            <v>DCBH3216</v>
          </cell>
          <cell r="B24" t="str">
            <v>UDAIVILAS AT UDAIPUR FOR EIH LIMITED, DELHI</v>
          </cell>
          <cell r="C24">
            <v>0</v>
          </cell>
          <cell r="D24">
            <v>0</v>
          </cell>
          <cell r="E24">
            <v>830.88</v>
          </cell>
          <cell r="F24">
            <v>93.82</v>
          </cell>
          <cell r="G24">
            <v>-0.2</v>
          </cell>
          <cell r="H24">
            <v>830.88</v>
          </cell>
          <cell r="I24">
            <v>0</v>
          </cell>
        </row>
        <row r="25">
          <cell r="A25" t="str">
            <v>DCBH3356</v>
          </cell>
          <cell r="B25" t="str">
            <v>EXTERNAL WORKS FOR THE OBEROI AGRA (U.P)</v>
          </cell>
          <cell r="C25">
            <v>36.229999999999997</v>
          </cell>
          <cell r="D25">
            <v>0</v>
          </cell>
          <cell r="E25">
            <v>625.67999999999995</v>
          </cell>
          <cell r="F25">
            <v>52.32</v>
          </cell>
          <cell r="G25">
            <v>36.54</v>
          </cell>
          <cell r="H25">
            <v>625.67999999999995</v>
          </cell>
          <cell r="I25">
            <v>0</v>
          </cell>
        </row>
        <row r="26">
          <cell r="A26" t="str">
            <v>DCBI240B</v>
          </cell>
          <cell r="B26" t="str">
            <v>FOOD BANK SILOS IN PUNJAB</v>
          </cell>
          <cell r="C26">
            <v>0</v>
          </cell>
          <cell r="D26">
            <v>0</v>
          </cell>
          <cell r="E26">
            <v>0</v>
          </cell>
          <cell r="F26">
            <v>0</v>
          </cell>
          <cell r="G26">
            <v>0</v>
          </cell>
          <cell r="H26">
            <v>0</v>
          </cell>
          <cell r="I26">
            <v>0</v>
          </cell>
        </row>
        <row r="27">
          <cell r="A27" t="str">
            <v>DCBL2203</v>
          </cell>
          <cell r="B27" t="str">
            <v>CIVIL WORK FOR PARLIAMENT LIBRARY.</v>
          </cell>
          <cell r="C27">
            <v>174.2</v>
          </cell>
          <cell r="D27">
            <v>0</v>
          </cell>
          <cell r="E27">
            <v>5296.2</v>
          </cell>
          <cell r="F27">
            <v>401.53</v>
          </cell>
          <cell r="G27">
            <v>93.76</v>
          </cell>
          <cell r="H27">
            <v>5296.2</v>
          </cell>
          <cell r="I27">
            <v>0</v>
          </cell>
        </row>
        <row r="28">
          <cell r="A28" t="str">
            <v>DCBL3722</v>
          </cell>
          <cell r="B28" t="str">
            <v>PLP DOMES DELHI</v>
          </cell>
          <cell r="C28">
            <v>114.91</v>
          </cell>
          <cell r="D28">
            <v>0</v>
          </cell>
          <cell r="E28">
            <v>1854.65</v>
          </cell>
          <cell r="F28">
            <v>107.68</v>
          </cell>
          <cell r="G28">
            <v>41.41</v>
          </cell>
          <cell r="H28">
            <v>1854.65</v>
          </cell>
          <cell r="I28">
            <v>0</v>
          </cell>
        </row>
        <row r="29">
          <cell r="A29" t="str">
            <v>DCBL4257</v>
          </cell>
          <cell r="B29" t="str">
            <v>PLP WOODEN FIRE RESISTANCE/CHECK WORKS</v>
          </cell>
          <cell r="C29">
            <v>0</v>
          </cell>
          <cell r="D29">
            <v>0</v>
          </cell>
          <cell r="E29">
            <v>0</v>
          </cell>
          <cell r="F29">
            <v>0</v>
          </cell>
          <cell r="G29">
            <v>0</v>
          </cell>
          <cell r="H29">
            <v>0</v>
          </cell>
          <cell r="I29">
            <v>0</v>
          </cell>
        </row>
        <row r="30">
          <cell r="A30" t="str">
            <v>DCBO185B</v>
          </cell>
          <cell r="B30" t="str">
            <v>NTPC , LUCKNOW</v>
          </cell>
          <cell r="C30">
            <v>0</v>
          </cell>
          <cell r="D30">
            <v>0</v>
          </cell>
          <cell r="E30">
            <v>0</v>
          </cell>
          <cell r="F30">
            <v>0</v>
          </cell>
          <cell r="G30">
            <v>0</v>
          </cell>
          <cell r="H30">
            <v>0</v>
          </cell>
          <cell r="I30">
            <v>0</v>
          </cell>
        </row>
        <row r="31">
          <cell r="A31" t="str">
            <v>DCBR1102</v>
          </cell>
          <cell r="B31" t="str">
            <v>SRI SATYA SAI CENTRE , NEW DEL</v>
          </cell>
          <cell r="C31">
            <v>0</v>
          </cell>
          <cell r="D31">
            <v>0</v>
          </cell>
          <cell r="E31">
            <v>409.86</v>
          </cell>
          <cell r="F31">
            <v>-20.71</v>
          </cell>
          <cell r="G31">
            <v>-33.78</v>
          </cell>
          <cell r="H31">
            <v>409.86</v>
          </cell>
          <cell r="I31">
            <v>0</v>
          </cell>
        </row>
        <row r="32">
          <cell r="A32" t="str">
            <v>DCBR2672</v>
          </cell>
          <cell r="B32" t="str">
            <v>BULDG FOR VISHWA KALYAN KENDRA AT MATHURA FOR RANG</v>
          </cell>
          <cell r="C32">
            <v>0</v>
          </cell>
          <cell r="D32">
            <v>0</v>
          </cell>
          <cell r="E32">
            <v>817.33</v>
          </cell>
          <cell r="F32">
            <v>-271.02</v>
          </cell>
          <cell r="G32">
            <v>-107.83</v>
          </cell>
          <cell r="H32">
            <v>817.33</v>
          </cell>
          <cell r="I32">
            <v>0</v>
          </cell>
        </row>
        <row r="33">
          <cell r="A33" t="str">
            <v>DCBR3083</v>
          </cell>
          <cell r="B33" t="str">
            <v>VKK-SERVICES WORKS AT BARSANA (U.P)</v>
          </cell>
          <cell r="C33">
            <v>0</v>
          </cell>
          <cell r="D33">
            <v>0</v>
          </cell>
          <cell r="E33">
            <v>310.39999999999998</v>
          </cell>
          <cell r="F33">
            <v>-57.96</v>
          </cell>
          <cell r="G33">
            <v>-4.5599999999999996</v>
          </cell>
          <cell r="H33">
            <v>310.39999999999998</v>
          </cell>
          <cell r="I33">
            <v>0</v>
          </cell>
        </row>
        <row r="34">
          <cell r="A34" t="str">
            <v>DCBR3172</v>
          </cell>
          <cell r="B34" t="str">
            <v>COMMUNITY HALL</v>
          </cell>
          <cell r="C34">
            <v>0</v>
          </cell>
          <cell r="D34">
            <v>0</v>
          </cell>
          <cell r="E34">
            <v>0</v>
          </cell>
          <cell r="F34">
            <v>0</v>
          </cell>
          <cell r="G34">
            <v>0</v>
          </cell>
          <cell r="H34">
            <v>0</v>
          </cell>
        </row>
        <row r="35">
          <cell r="A35" t="str">
            <v>DCBR3755</v>
          </cell>
          <cell r="B35" t="str">
            <v>Construction of Khalsa Heritage Complex</v>
          </cell>
          <cell r="C35">
            <v>507.47</v>
          </cell>
          <cell r="D35">
            <v>4.26</v>
          </cell>
          <cell r="E35">
            <v>3710.84</v>
          </cell>
          <cell r="F35">
            <v>430.28</v>
          </cell>
          <cell r="G35">
            <v>115.48</v>
          </cell>
          <cell r="H35">
            <v>3735.74</v>
          </cell>
          <cell r="I35">
            <v>56.036099999999998</v>
          </cell>
        </row>
        <row r="36">
          <cell r="A36" t="str">
            <v>DCBR4047</v>
          </cell>
          <cell r="B36" t="str">
            <v>KHALSA FINISHING WOR</v>
          </cell>
          <cell r="C36">
            <v>553.70000000000005</v>
          </cell>
          <cell r="D36">
            <v>334.98</v>
          </cell>
          <cell r="E36">
            <v>1641.03</v>
          </cell>
          <cell r="F36">
            <v>31.95</v>
          </cell>
          <cell r="G36">
            <v>31.95</v>
          </cell>
          <cell r="H36">
            <v>1590.16</v>
          </cell>
          <cell r="I36">
            <v>0</v>
          </cell>
        </row>
        <row r="37">
          <cell r="A37" t="str">
            <v>DCBR4187</v>
          </cell>
          <cell r="B37" t="str">
            <v>CHINMAYA VIDYALAYA AT VASANT VIHAR PH-III</v>
          </cell>
          <cell r="C37">
            <v>3.84</v>
          </cell>
          <cell r="D37">
            <v>267.91000000000003</v>
          </cell>
          <cell r="E37">
            <v>3.97</v>
          </cell>
          <cell r="F37">
            <v>0</v>
          </cell>
          <cell r="G37">
            <v>0</v>
          </cell>
          <cell r="H37">
            <v>7.45</v>
          </cell>
          <cell r="I37">
            <v>0</v>
          </cell>
        </row>
        <row r="38">
          <cell r="A38" t="str">
            <v>DCBX231B</v>
          </cell>
          <cell r="B38" t="str">
            <v>500 BED HOSPITAL, TANDA , HP</v>
          </cell>
          <cell r="C38">
            <v>0</v>
          </cell>
          <cell r="D38">
            <v>0</v>
          </cell>
          <cell r="E38">
            <v>0</v>
          </cell>
          <cell r="F38">
            <v>0</v>
          </cell>
          <cell r="G38">
            <v>0</v>
          </cell>
          <cell r="H38">
            <v>0</v>
          </cell>
        </row>
        <row r="39">
          <cell r="A39" t="str">
            <v>DCBX232B</v>
          </cell>
          <cell r="B39" t="str">
            <v>500 BED HOSPITAL, TANDA , HP</v>
          </cell>
          <cell r="C39">
            <v>0</v>
          </cell>
          <cell r="D39">
            <v>0</v>
          </cell>
          <cell r="E39">
            <v>0</v>
          </cell>
          <cell r="F39">
            <v>0</v>
          </cell>
          <cell r="G39">
            <v>0</v>
          </cell>
          <cell r="H39">
            <v>0</v>
          </cell>
        </row>
        <row r="40">
          <cell r="A40" t="str">
            <v>DCBX233B</v>
          </cell>
          <cell r="B40" t="str">
            <v>EXPANSION OF PIMS, JALANDHAR</v>
          </cell>
          <cell r="C40">
            <v>0</v>
          </cell>
          <cell r="D40">
            <v>0</v>
          </cell>
          <cell r="E40">
            <v>0</v>
          </cell>
          <cell r="F40">
            <v>0</v>
          </cell>
          <cell r="G40">
            <v>0</v>
          </cell>
          <cell r="H40">
            <v>0</v>
          </cell>
        </row>
        <row r="41">
          <cell r="A41" t="str">
            <v>DCBX234B</v>
          </cell>
          <cell r="B41" t="str">
            <v>MEDICAL COLLEGE FOR SAFDARJUNG HOSPITAL, NEW DELH</v>
          </cell>
          <cell r="C41">
            <v>0</v>
          </cell>
          <cell r="D41">
            <v>0</v>
          </cell>
          <cell r="E41">
            <v>0</v>
          </cell>
          <cell r="F41">
            <v>0</v>
          </cell>
          <cell r="G41">
            <v>0</v>
          </cell>
          <cell r="H41">
            <v>0</v>
          </cell>
        </row>
        <row r="42">
          <cell r="A42" t="str">
            <v>DCBX2462</v>
          </cell>
          <cell r="B42" t="str">
            <v>HOSPITAL HOUSING BLOCKS CONSTRUCTION FOR BALAJI ME</v>
          </cell>
          <cell r="C42">
            <v>0</v>
          </cell>
          <cell r="D42">
            <v>0</v>
          </cell>
          <cell r="E42">
            <v>1323.18</v>
          </cell>
          <cell r="F42">
            <v>-299.8</v>
          </cell>
          <cell r="G42">
            <v>-412.3</v>
          </cell>
          <cell r="H42">
            <v>1323.18</v>
          </cell>
          <cell r="I42">
            <v>0</v>
          </cell>
        </row>
        <row r="43">
          <cell r="A43" t="str">
            <v>DCBX2705</v>
          </cell>
          <cell r="B43" t="str">
            <v>FIRE PROTETION, ELEC. P.A.FOR BALAJI MEDICAL CENTR</v>
          </cell>
          <cell r="C43">
            <v>0</v>
          </cell>
          <cell r="D43">
            <v>0</v>
          </cell>
          <cell r="E43">
            <v>161.22</v>
          </cell>
          <cell r="F43">
            <v>36.78</v>
          </cell>
          <cell r="G43">
            <v>-0.19</v>
          </cell>
          <cell r="H43">
            <v>161.22</v>
          </cell>
          <cell r="I43">
            <v>0</v>
          </cell>
        </row>
        <row r="44">
          <cell r="A44" t="str">
            <v>DCBX3065</v>
          </cell>
          <cell r="B44" t="str">
            <v>MULTI-STORYED BLOCK EXTN HEART INSTT FOR ESCORTS A</v>
          </cell>
          <cell r="C44">
            <v>182.13</v>
          </cell>
          <cell r="D44">
            <v>0</v>
          </cell>
          <cell r="E44">
            <v>1368.1</v>
          </cell>
          <cell r="F44">
            <v>207.57</v>
          </cell>
          <cell r="G44">
            <v>80.25</v>
          </cell>
          <cell r="H44">
            <v>1368.1</v>
          </cell>
          <cell r="I44">
            <v>0</v>
          </cell>
        </row>
        <row r="45">
          <cell r="A45" t="str">
            <v>DCBX4236</v>
          </cell>
          <cell r="B45" t="str">
            <v>PIMS CIVIL WORKS</v>
          </cell>
          <cell r="C45">
            <v>2344.66</v>
          </cell>
          <cell r="D45">
            <v>2647.02</v>
          </cell>
          <cell r="E45">
            <v>2788.38</v>
          </cell>
          <cell r="F45">
            <v>3.81</v>
          </cell>
          <cell r="G45">
            <v>3.81</v>
          </cell>
          <cell r="H45">
            <v>2652.98</v>
          </cell>
          <cell r="I45">
            <v>0</v>
          </cell>
        </row>
        <row r="46">
          <cell r="A46" t="str">
            <v>DCBX4333</v>
          </cell>
          <cell r="B46" t="str">
            <v>CONSTRUCTION OF HOSPITAL BUILDING</v>
          </cell>
          <cell r="C46">
            <v>1.04</v>
          </cell>
          <cell r="D46">
            <v>5301</v>
          </cell>
          <cell r="E46">
            <v>1.04</v>
          </cell>
          <cell r="F46">
            <v>0</v>
          </cell>
          <cell r="G46">
            <v>0</v>
          </cell>
          <cell r="H46">
            <v>0</v>
          </cell>
        </row>
        <row r="47">
          <cell r="A47" t="str">
            <v>DRBO4865</v>
          </cell>
          <cell r="B47" t="str">
            <v>IMCC/RCC WORKS AT VARIOUS STATIONS/NEW DELHI</v>
          </cell>
          <cell r="C47">
            <v>322.92</v>
          </cell>
          <cell r="D47">
            <v>3591.92</v>
          </cell>
          <cell r="E47">
            <v>322.92</v>
          </cell>
          <cell r="F47">
            <v>0</v>
          </cell>
          <cell r="G47">
            <v>0</v>
          </cell>
          <cell r="H47">
            <v>177.08</v>
          </cell>
          <cell r="I47">
            <v>0</v>
          </cell>
        </row>
        <row r="48">
          <cell r="A48" t="str">
            <v>DRBX1111</v>
          </cell>
          <cell r="B48" t="str">
            <v>ICB Common Job</v>
          </cell>
          <cell r="C48">
            <v>0</v>
          </cell>
          <cell r="D48">
            <v>14082.8</v>
          </cell>
          <cell r="E48">
            <v>0</v>
          </cell>
          <cell r="F48">
            <v>0</v>
          </cell>
          <cell r="G48">
            <v>0</v>
          </cell>
          <cell r="H48">
            <v>0</v>
          </cell>
        </row>
        <row r="51">
          <cell r="A51" t="str">
            <v>DCAR237B</v>
          </cell>
          <cell r="B51" t="str">
            <v>DDA  HOUSING (ITEM RATE)</v>
          </cell>
          <cell r="C51">
            <v>0</v>
          </cell>
          <cell r="D51">
            <v>0</v>
          </cell>
          <cell r="E51">
            <v>0</v>
          </cell>
          <cell r="F51">
            <v>0</v>
          </cell>
          <cell r="G51">
            <v>0</v>
          </cell>
        </row>
        <row r="52">
          <cell r="A52" t="str">
            <v>DCBC3200</v>
          </cell>
          <cell r="B52" t="str">
            <v>LOADING &amp; DESPATCH BLDG FOR HERO CYCLES AT LUDHIAN</v>
          </cell>
          <cell r="C52">
            <v>5.7</v>
          </cell>
          <cell r="D52">
            <v>0</v>
          </cell>
          <cell r="E52">
            <v>569.74</v>
          </cell>
          <cell r="F52">
            <v>48.1</v>
          </cell>
          <cell r="G52">
            <v>-10.71</v>
          </cell>
        </row>
        <row r="53">
          <cell r="A53" t="str">
            <v>DCBC3435</v>
          </cell>
          <cell r="B53" t="str">
            <v>HERO RIM PLANT LUDHIANA</v>
          </cell>
          <cell r="C53">
            <v>62.59</v>
          </cell>
          <cell r="D53">
            <v>0</v>
          </cell>
          <cell r="E53">
            <v>703.77</v>
          </cell>
          <cell r="F53">
            <v>161.22</v>
          </cell>
          <cell r="G53">
            <v>28.9</v>
          </cell>
        </row>
        <row r="54">
          <cell r="A54" t="str">
            <v>DCBI4145</v>
          </cell>
          <cell r="B54" t="str">
            <v>HERO CYCLES TUBULAR PLANT</v>
          </cell>
          <cell r="C54">
            <v>198.59</v>
          </cell>
          <cell r="D54">
            <v>1.05</v>
          </cell>
          <cell r="E54">
            <v>540.41</v>
          </cell>
          <cell r="F54">
            <v>123.77</v>
          </cell>
          <cell r="G54">
            <v>72.569999999999993</v>
          </cell>
        </row>
        <row r="55">
          <cell r="A55" t="str">
            <v>DCBI4153</v>
          </cell>
          <cell r="B55" t="str">
            <v>HERO CYCLES AUTO RIM PLT, NICHI MANGLI LUDHIANA</v>
          </cell>
          <cell r="C55">
            <v>110.81</v>
          </cell>
          <cell r="D55">
            <v>0</v>
          </cell>
          <cell r="E55">
            <v>542.63</v>
          </cell>
          <cell r="F55">
            <v>107.45</v>
          </cell>
          <cell r="G55">
            <v>35.22</v>
          </cell>
        </row>
        <row r="56">
          <cell r="A56" t="str">
            <v>DCBO187B</v>
          </cell>
          <cell r="B56" t="str">
            <v>DDA TURNKEY PROJECT- BAKKARWALA, NEW DELHI</v>
          </cell>
          <cell r="C56">
            <v>0</v>
          </cell>
          <cell r="D56">
            <v>0</v>
          </cell>
          <cell r="E56">
            <v>0</v>
          </cell>
          <cell r="F56">
            <v>0</v>
          </cell>
          <cell r="G56">
            <v>0</v>
          </cell>
        </row>
        <row r="57">
          <cell r="A57" t="str">
            <v>DCBX1111</v>
          </cell>
          <cell r="B57" t="str">
            <v>SHIS Common Job</v>
          </cell>
          <cell r="C57">
            <v>0</v>
          </cell>
          <cell r="D57">
            <v>0.01</v>
          </cell>
          <cell r="E57">
            <v>0</v>
          </cell>
          <cell r="F57">
            <v>0</v>
          </cell>
          <cell r="G57">
            <v>0</v>
          </cell>
        </row>
        <row r="58">
          <cell r="A58" t="str">
            <v>DCBX9999</v>
          </cell>
          <cell r="B58" t="str">
            <v>COMMON EXP. CODE</v>
          </cell>
          <cell r="C58">
            <v>0</v>
          </cell>
          <cell r="D58">
            <v>0</v>
          </cell>
          <cell r="E58">
            <v>0</v>
          </cell>
          <cell r="F58">
            <v>0</v>
          </cell>
          <cell r="G58">
            <v>0</v>
          </cell>
        </row>
        <row r="59">
          <cell r="A59" t="str">
            <v>DCGO9997</v>
          </cell>
          <cell r="B59" t="str">
            <v>closed job</v>
          </cell>
          <cell r="C59">
            <v>0</v>
          </cell>
          <cell r="D59">
            <v>0.01</v>
          </cell>
          <cell r="E59">
            <v>145.77000000000001</v>
          </cell>
          <cell r="F59">
            <v>-181.39</v>
          </cell>
          <cell r="G59">
            <v>-98</v>
          </cell>
        </row>
        <row r="60">
          <cell r="A60" t="str">
            <v>DCHG182B</v>
          </cell>
          <cell r="B60" t="str">
            <v>DDA,VASANT KUNJ</v>
          </cell>
          <cell r="C60">
            <v>0</v>
          </cell>
          <cell r="D60">
            <v>0</v>
          </cell>
          <cell r="E60">
            <v>0</v>
          </cell>
          <cell r="F60">
            <v>0</v>
          </cell>
          <cell r="G60">
            <v>0</v>
          </cell>
        </row>
        <row r="61">
          <cell r="A61" t="str">
            <v>DCHG238B</v>
          </cell>
          <cell r="B61" t="str">
            <v>DDA  HOUSING (ITEM RATE)</v>
          </cell>
          <cell r="C61">
            <v>0</v>
          </cell>
          <cell r="D61">
            <v>0</v>
          </cell>
          <cell r="E61">
            <v>0</v>
          </cell>
          <cell r="F61">
            <v>0</v>
          </cell>
          <cell r="G61">
            <v>0</v>
          </cell>
        </row>
        <row r="62">
          <cell r="A62" t="str">
            <v>DCHG4294</v>
          </cell>
          <cell r="B62" t="str">
            <v>CONSTRUCTION OF MEGA HOUSING PROJECT FOR DDA</v>
          </cell>
          <cell r="C62">
            <v>1164.3599999999999</v>
          </cell>
          <cell r="D62">
            <v>2616.4499999999998</v>
          </cell>
          <cell r="E62">
            <v>1638.33</v>
          </cell>
          <cell r="F62">
            <v>0</v>
          </cell>
          <cell r="G62">
            <v>0</v>
          </cell>
        </row>
        <row r="63">
          <cell r="A63" t="str">
            <v>DCHG4618</v>
          </cell>
          <cell r="B63" t="str">
            <v>HOUSING/VASANT KUNJ</v>
          </cell>
          <cell r="C63">
            <v>269.37</v>
          </cell>
          <cell r="D63">
            <v>3487.55</v>
          </cell>
          <cell r="E63">
            <v>272.02999999999997</v>
          </cell>
          <cell r="F63">
            <v>0</v>
          </cell>
          <cell r="G63">
            <v>0</v>
          </cell>
        </row>
        <row r="64">
          <cell r="A64" t="str">
            <v>DCHG4642</v>
          </cell>
          <cell r="B64" t="str">
            <v>LIG HOUSES AT BAKKARWALA POCKET-C</v>
          </cell>
          <cell r="C64">
            <v>211.49</v>
          </cell>
          <cell r="D64">
            <v>4155.24</v>
          </cell>
          <cell r="E64">
            <v>211.49</v>
          </cell>
          <cell r="F64">
            <v>0</v>
          </cell>
          <cell r="G64">
            <v>0</v>
          </cell>
        </row>
        <row r="65">
          <cell r="A65" t="str">
            <v>DCIC2811</v>
          </cell>
          <cell r="B65" t="str">
            <v>ITC BALANCE CIVIL WORKS AT SAHARANPUR - ITC FACTOR</v>
          </cell>
          <cell r="C65">
            <v>0</v>
          </cell>
          <cell r="D65">
            <v>0</v>
          </cell>
          <cell r="E65">
            <v>0</v>
          </cell>
          <cell r="F65">
            <v>0</v>
          </cell>
          <cell r="G65">
            <v>0</v>
          </cell>
        </row>
        <row r="66">
          <cell r="A66" t="str">
            <v>DCII1028</v>
          </cell>
          <cell r="B66" t="str">
            <v>USHA INDIA FACTORY BUILDING</v>
          </cell>
          <cell r="C66">
            <v>0</v>
          </cell>
          <cell r="D66">
            <v>0</v>
          </cell>
          <cell r="E66">
            <v>404.4</v>
          </cell>
          <cell r="F66">
            <v>9.2100000000000009</v>
          </cell>
          <cell r="G66">
            <v>-50.49</v>
          </cell>
        </row>
        <row r="67">
          <cell r="A67" t="str">
            <v>DCII188B</v>
          </cell>
          <cell r="B67" t="str">
            <v>HERO CYCLES EXPANSION, LUDHIYANA</v>
          </cell>
          <cell r="C67">
            <v>0</v>
          </cell>
          <cell r="D67">
            <v>0</v>
          </cell>
          <cell r="E67">
            <v>0</v>
          </cell>
          <cell r="F67">
            <v>0</v>
          </cell>
          <cell r="G67">
            <v>0</v>
          </cell>
        </row>
        <row r="68">
          <cell r="A68" t="str">
            <v>DCII2512</v>
          </cell>
          <cell r="B68" t="str">
            <v>MICO BUILDING-JAIPUR</v>
          </cell>
          <cell r="C68">
            <v>0</v>
          </cell>
          <cell r="D68">
            <v>0</v>
          </cell>
          <cell r="E68">
            <v>0</v>
          </cell>
          <cell r="F68">
            <v>0</v>
          </cell>
          <cell r="G68">
            <v>0</v>
          </cell>
        </row>
        <row r="69">
          <cell r="A69" t="str">
            <v>DCII2615</v>
          </cell>
          <cell r="B69" t="str">
            <v>CS WORKS FOR TECU</v>
          </cell>
          <cell r="C69">
            <v>0</v>
          </cell>
          <cell r="D69">
            <v>0</v>
          </cell>
          <cell r="E69">
            <v>1143.51</v>
          </cell>
          <cell r="F69">
            <v>268.04000000000002</v>
          </cell>
          <cell r="G69">
            <v>-0.44</v>
          </cell>
        </row>
        <row r="70">
          <cell r="A70" t="str">
            <v>DCII3187</v>
          </cell>
          <cell r="B70" t="str">
            <v>ERECT OF M/C SHOP NO</v>
          </cell>
          <cell r="C70">
            <v>0</v>
          </cell>
          <cell r="D70">
            <v>0</v>
          </cell>
          <cell r="E70">
            <v>0</v>
          </cell>
          <cell r="F70">
            <v>0</v>
          </cell>
          <cell r="G70">
            <v>0</v>
          </cell>
        </row>
        <row r="71">
          <cell r="A71" t="str">
            <v>DCII3225</v>
          </cell>
          <cell r="B71" t="str">
            <v>FACTORY BLDG AT NOIDA FOR MOSER BAER (I) LTD.</v>
          </cell>
          <cell r="C71">
            <v>16.3</v>
          </cell>
          <cell r="D71">
            <v>0</v>
          </cell>
          <cell r="E71">
            <v>1657.07</v>
          </cell>
          <cell r="F71">
            <v>514</v>
          </cell>
          <cell r="G71">
            <v>15.87</v>
          </cell>
        </row>
        <row r="72">
          <cell r="A72" t="str">
            <v>DCII4523</v>
          </cell>
          <cell r="B72" t="str">
            <v>HERO NEW CYCLE PLANT AT LUDHIYANA</v>
          </cell>
          <cell r="C72">
            <v>420.28</v>
          </cell>
          <cell r="D72">
            <v>0</v>
          </cell>
          <cell r="E72">
            <v>1125.2</v>
          </cell>
          <cell r="F72">
            <v>300.33999999999997</v>
          </cell>
          <cell r="G72">
            <v>167.73</v>
          </cell>
        </row>
        <row r="73">
          <cell r="A73" t="str">
            <v>DCIT1087</v>
          </cell>
          <cell r="B73" t="str">
            <v>SPINNING PLANT INDO</v>
          </cell>
          <cell r="C73">
            <v>0</v>
          </cell>
          <cell r="D73">
            <v>0</v>
          </cell>
          <cell r="E73">
            <v>1748.85</v>
          </cell>
          <cell r="F73">
            <v>193.57</v>
          </cell>
          <cell r="G73">
            <v>-147</v>
          </cell>
        </row>
        <row r="74">
          <cell r="A74" t="str">
            <v>DJHG4958</v>
          </cell>
          <cell r="B74" t="str">
            <v>Sahara Grace Gurgaon</v>
          </cell>
          <cell r="C74">
            <v>0.1</v>
          </cell>
          <cell r="D74">
            <v>5000</v>
          </cell>
          <cell r="E74">
            <v>0.1</v>
          </cell>
          <cell r="F74">
            <v>0</v>
          </cell>
          <cell r="G7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HG Unit"/>
      <sheetName val="HD Unit"/>
      <sheetName val="ASME B 36.10 M"/>
      <sheetName val="ASME B 36_10 M"/>
      <sheetName val="Piping material HG take off - R"/>
      <sheetName val="steam table"/>
      <sheetName val="Testing"/>
      <sheetName val="eq_data"/>
      <sheetName val="BLR 1"/>
      <sheetName val="GEN"/>
      <sheetName val="GAS"/>
      <sheetName val="DEAE"/>
      <sheetName val="BLR2"/>
      <sheetName val="BLR3"/>
      <sheetName val="BLR4"/>
      <sheetName val="BLR5"/>
      <sheetName val="DEM"/>
      <sheetName val="SAM"/>
      <sheetName val="CHEM"/>
      <sheetName val="COP"/>
      <sheetName val="八幡"/>
      <sheetName val="GM 000"/>
      <sheetName val="csdim"/>
      <sheetName val="cdsload"/>
      <sheetName val="chsload"/>
      <sheetName val="CLAMP"/>
      <sheetName val="cvsload"/>
      <sheetName val="pipe"/>
      <sheetName val="Cash2"/>
      <sheetName val="Z"/>
      <sheetName val="환산표"/>
      <sheetName val="TTL"/>
      <sheetName val="Joints"/>
      <sheetName val="mech"/>
      <sheetName val="IBASE"/>
      <sheetName val="HG_Unit1"/>
      <sheetName val="HD_Unit1"/>
      <sheetName val="ASME_B_36_10_M2"/>
      <sheetName val="ASME_B_36_10_M3"/>
      <sheetName val="Piping_material_HG_take_off_-_1"/>
      <sheetName val="steam_table"/>
      <sheetName val="HG_Unit"/>
      <sheetName val="HD_Unit"/>
      <sheetName val="ASME_B_36_10_M"/>
      <sheetName val="ASME_B_36_10_M1"/>
      <sheetName val="Piping_material_HG_take_off_-_R"/>
      <sheetName val="갑지1"/>
      <sheetName val="MOTOR"/>
      <sheetName val="내역"/>
      <sheetName val="POWER"/>
      <sheetName val="BM"/>
      <sheetName val="PipWT"/>
      <sheetName val="BQ_Methanol"/>
      <sheetName val="Insulation_Utl_Off"/>
      <sheetName val="Note_Piping"/>
      <sheetName val="6-2차"/>
      <sheetName val="Code 02"/>
      <sheetName val="Code 03"/>
      <sheetName val="Code 04"/>
      <sheetName val="Code 05"/>
      <sheetName val="Code 06"/>
      <sheetName val="Code 07"/>
      <sheetName val="Code 09"/>
      <sheetName val="HG_Unit2"/>
      <sheetName val="HD_Unit2"/>
      <sheetName val="ASME_B_36_10_M4"/>
      <sheetName val="ASME_B_36_10_M5"/>
      <sheetName val="Piping_material_HG_take_off_-_2"/>
      <sheetName val="steam_table1"/>
      <sheetName val="CABLE BULK"/>
      <sheetName val="RATE"/>
    </sheetNames>
    <definedNames>
      <definedName name="scaffolding"/>
    </definedNames>
    <sheetDataSet>
      <sheetData sheetId="0"/>
      <sheetData sheetId="1"/>
      <sheetData sheetId="2"/>
      <sheetData sheetId="3">
        <row r="3">
          <cell r="E3">
            <v>5</v>
          </cell>
        </row>
      </sheetData>
      <sheetData sheetId="4"/>
      <sheetData sheetId="5" refreshError="1"/>
      <sheetData sheetId="6" refreshError="1"/>
      <sheetData sheetId="7"/>
      <sheetData sheetId="8"/>
      <sheetData sheetId="9"/>
      <sheetData sheetId="10">
        <row r="3">
          <cell r="E3">
            <v>5</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 val="PLAN_FEB97"/>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ET200(R. B)"/>
      <sheetName val="CABLE BOM(Rev. B)"/>
      <sheetName val="DB_ET200(R. A)"/>
      <sheetName val="CABLE BOM(Rev. A)"/>
      <sheetName val="#REF"/>
      <sheetName val="BLR 1"/>
      <sheetName val="GEN"/>
      <sheetName val="GAS"/>
      <sheetName val="DEAE"/>
      <sheetName val="BLR2"/>
      <sheetName val="BLR3"/>
      <sheetName val="BLR4"/>
      <sheetName val="BLR5"/>
      <sheetName val="DEM"/>
      <sheetName val="SAM"/>
      <sheetName val="CHEM"/>
      <sheetName val="COP"/>
      <sheetName val="ASME B 36.10 M"/>
      <sheetName val="OrderBM(Power)"/>
      <sheetName val="BM"/>
      <sheetName val="IT-BAT"/>
      <sheetName val="POWER"/>
      <sheetName val="steam table"/>
      <sheetName val="Testing"/>
      <sheetName val="eq_data"/>
      <sheetName val="八幡"/>
      <sheetName val="GM 000"/>
      <sheetName val="csdim"/>
      <sheetName val="cdsload"/>
      <sheetName val="chsload"/>
      <sheetName val="CLAMP"/>
      <sheetName val="cvsload"/>
      <sheetName val="pipe"/>
      <sheetName val="Cash2"/>
      <sheetName val="Z"/>
      <sheetName val="환산표"/>
      <sheetName val="DI-ESTI"/>
    </sheetNames>
    <sheetDataSet>
      <sheetData sheetId="0" refreshError="1"/>
      <sheetData sheetId="1" refreshError="1"/>
      <sheetData sheetId="2">
        <row r="2">
          <cell r="S2" t="str">
            <v>LENGTH</v>
          </cell>
        </row>
        <row r="3">
          <cell r="S3" t="str">
            <v>(M)</v>
          </cell>
        </row>
        <row r="5">
          <cell r="S5">
            <v>35</v>
          </cell>
        </row>
        <row r="6">
          <cell r="S6">
            <v>35</v>
          </cell>
        </row>
        <row r="7">
          <cell r="S7">
            <v>35</v>
          </cell>
        </row>
        <row r="8">
          <cell r="S8">
            <v>35</v>
          </cell>
        </row>
        <row r="9">
          <cell r="S9">
            <v>35</v>
          </cell>
        </row>
        <row r="10">
          <cell r="S10">
            <v>35</v>
          </cell>
        </row>
        <row r="12">
          <cell r="S12">
            <v>30</v>
          </cell>
        </row>
        <row r="13">
          <cell r="S13">
            <v>30</v>
          </cell>
        </row>
        <row r="14">
          <cell r="S14">
            <v>30</v>
          </cell>
        </row>
        <row r="15">
          <cell r="S15">
            <v>30</v>
          </cell>
        </row>
        <row r="16">
          <cell r="S16">
            <v>30</v>
          </cell>
        </row>
        <row r="17">
          <cell r="S17">
            <v>30</v>
          </cell>
        </row>
        <row r="19">
          <cell r="S19">
            <v>25</v>
          </cell>
        </row>
        <row r="20">
          <cell r="S20">
            <v>25</v>
          </cell>
        </row>
        <row r="21">
          <cell r="S21">
            <v>25</v>
          </cell>
        </row>
        <row r="22">
          <cell r="S22">
            <v>25</v>
          </cell>
        </row>
        <row r="23">
          <cell r="S23">
            <v>25</v>
          </cell>
        </row>
        <row r="24">
          <cell r="S24">
            <v>25</v>
          </cell>
        </row>
        <row r="26">
          <cell r="S26">
            <v>35</v>
          </cell>
        </row>
        <row r="27">
          <cell r="S27">
            <v>35</v>
          </cell>
        </row>
        <row r="28">
          <cell r="S28">
            <v>35</v>
          </cell>
        </row>
        <row r="29">
          <cell r="S29">
            <v>35</v>
          </cell>
        </row>
        <row r="30">
          <cell r="S30">
            <v>35</v>
          </cell>
        </row>
        <row r="31">
          <cell r="S31">
            <v>35</v>
          </cell>
        </row>
        <row r="33">
          <cell r="S33">
            <v>25</v>
          </cell>
        </row>
        <row r="34">
          <cell r="S34">
            <v>25</v>
          </cell>
        </row>
        <row r="35">
          <cell r="S35">
            <v>25</v>
          </cell>
        </row>
        <row r="36">
          <cell r="S36">
            <v>25</v>
          </cell>
        </row>
        <row r="37">
          <cell r="S37">
            <v>25</v>
          </cell>
        </row>
        <row r="38">
          <cell r="S38">
            <v>25</v>
          </cell>
        </row>
        <row r="40">
          <cell r="S40">
            <v>25</v>
          </cell>
        </row>
        <row r="41">
          <cell r="S41">
            <v>25</v>
          </cell>
        </row>
        <row r="42">
          <cell r="S42">
            <v>25</v>
          </cell>
        </row>
        <row r="43">
          <cell r="S43">
            <v>25</v>
          </cell>
        </row>
        <row r="45">
          <cell r="S45">
            <v>35</v>
          </cell>
        </row>
        <row r="46">
          <cell r="S46">
            <v>35</v>
          </cell>
        </row>
        <row r="47">
          <cell r="S47">
            <v>35</v>
          </cell>
        </row>
        <row r="48">
          <cell r="S48">
            <v>35</v>
          </cell>
        </row>
        <row r="49">
          <cell r="S49">
            <v>35</v>
          </cell>
        </row>
        <row r="50">
          <cell r="S50">
            <v>35</v>
          </cell>
        </row>
        <row r="52">
          <cell r="S52">
            <v>30</v>
          </cell>
        </row>
        <row r="53">
          <cell r="S53">
            <v>30</v>
          </cell>
        </row>
        <row r="54">
          <cell r="S54">
            <v>30</v>
          </cell>
        </row>
        <row r="55">
          <cell r="S55">
            <v>30</v>
          </cell>
        </row>
        <row r="56">
          <cell r="S56">
            <v>30</v>
          </cell>
        </row>
        <row r="57">
          <cell r="S57">
            <v>30</v>
          </cell>
        </row>
        <row r="59">
          <cell r="S59">
            <v>25</v>
          </cell>
        </row>
        <row r="60">
          <cell r="S60">
            <v>25</v>
          </cell>
        </row>
        <row r="61">
          <cell r="S61">
            <v>25</v>
          </cell>
        </row>
        <row r="62">
          <cell r="S62">
            <v>25</v>
          </cell>
        </row>
        <row r="63">
          <cell r="S63">
            <v>25</v>
          </cell>
        </row>
        <row r="64">
          <cell r="S64">
            <v>25</v>
          </cell>
        </row>
        <row r="66">
          <cell r="S66">
            <v>30</v>
          </cell>
        </row>
        <row r="67">
          <cell r="S67">
            <v>30</v>
          </cell>
        </row>
        <row r="68">
          <cell r="S68">
            <v>30</v>
          </cell>
        </row>
        <row r="69">
          <cell r="S69">
            <v>30</v>
          </cell>
        </row>
        <row r="70">
          <cell r="S70">
            <v>30</v>
          </cell>
        </row>
        <row r="71">
          <cell r="S71">
            <v>30</v>
          </cell>
        </row>
        <row r="73">
          <cell r="S73">
            <v>25</v>
          </cell>
        </row>
        <row r="74">
          <cell r="S74">
            <v>25</v>
          </cell>
        </row>
        <row r="75">
          <cell r="S75">
            <v>25</v>
          </cell>
        </row>
        <row r="76">
          <cell r="S76">
            <v>25</v>
          </cell>
        </row>
        <row r="77">
          <cell r="S77">
            <v>25</v>
          </cell>
        </row>
        <row r="78">
          <cell r="S78">
            <v>25</v>
          </cell>
        </row>
        <row r="80">
          <cell r="S80">
            <v>25</v>
          </cell>
        </row>
        <row r="81">
          <cell r="S81">
            <v>25</v>
          </cell>
        </row>
        <row r="82">
          <cell r="S82">
            <v>25</v>
          </cell>
        </row>
        <row r="83">
          <cell r="S83">
            <v>25</v>
          </cell>
        </row>
        <row r="85">
          <cell r="S85">
            <v>1970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Rate Analysis "/>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Ps"/>
      <sheetName val="design"/>
      <sheetName val="scour depth"/>
      <sheetName val="pail wall-u-S"/>
      <sheetName val="head wall u.s"/>
      <sheetName val="wing u-s"/>
      <sheetName val="headwall D-S"/>
      <sheetName val="DESIGN FEATUR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 MASTER"/>
      <sheetName val="TEL CALC"/>
      <sheetName val="TEL LONG"/>
      <sheetName val="GLOSSARY"/>
      <sheetName val="ABUT MASTER (4)"/>
      <sheetName val="ABUT MASTER (3)"/>
      <sheetName val="ABUTMENT"/>
      <sheetName val="TOC"/>
      <sheetName val="SPECIFICATIONS"/>
      <sheetName val="DATA LIST "/>
      <sheetName val="Sheet1"/>
      <sheetName val="Sheet2"/>
      <sheetName val="Sheet3"/>
      <sheetName val="#REF"/>
      <sheetName val="LOCAL RATES"/>
      <sheetName val="Technical Statement"/>
      <sheetName val="TEL_CALC"/>
      <sheetName val="TEL_LONG"/>
      <sheetName val="ABUT_MASTER_(4)"/>
      <sheetName val="ABUT_MASTER_(3)"/>
      <sheetName val="ABUT_MASTER"/>
      <sheetName val="DATA_LIST_"/>
      <sheetName val="TEL_CALC1"/>
      <sheetName val="TEL_LONG1"/>
      <sheetName val="ABUT_MASTER_(4)1"/>
      <sheetName val="ABUT_MASTER_(3)1"/>
      <sheetName val="ABUT_MASTER1"/>
      <sheetName val="DATA_LIST_1"/>
      <sheetName val="TEL_CALC2"/>
      <sheetName val="TEL_LONG2"/>
      <sheetName val="ABUT_MASTER_(4)2"/>
      <sheetName val="ABUT_MASTER_(3)2"/>
      <sheetName val="ABUT_MASTER2"/>
      <sheetName val="DATA_LIST_2"/>
      <sheetName val="TEL_CALC3"/>
      <sheetName val="TEL_LONG3"/>
      <sheetName val="ABUT_MASTER_(4)3"/>
      <sheetName val="ABUT_MASTER_(3)3"/>
      <sheetName val="ABUT_MASTER3"/>
      <sheetName val="DATA_LIST_3"/>
      <sheetName val="TEL_CALC4"/>
      <sheetName val="TEL_LONG4"/>
      <sheetName val="ABUT_MASTER_(4)4"/>
      <sheetName val="ABUT_MASTER_(3)4"/>
      <sheetName val="ABUT_MASTER4"/>
      <sheetName val="DATA_LIST_4"/>
      <sheetName val="TEL_CALC5"/>
      <sheetName val="TEL_LONG5"/>
      <sheetName val="ABUT_MASTER_(4)5"/>
      <sheetName val="ABUT_MASTER_(3)5"/>
      <sheetName val="ABUT_MASTER5"/>
      <sheetName val="DATA_LIST_5"/>
      <sheetName val="Anl"/>
      <sheetName val="PROCTOR"/>
      <sheetName val="Data"/>
      <sheetName val="TABLES"/>
      <sheetName val="Labour"/>
      <sheetName val="scour depth"/>
      <sheetName val="Hydraulic"/>
      <sheetName val="SLAB DESIGN"/>
      <sheetName val=" AnalysisPCC"/>
      <sheetName val="Analysis-NH-Culverts"/>
      <sheetName val="Analysis-NH-Roads"/>
      <sheetName val="Analysis-NH-Bridges"/>
      <sheetName val="Labour &amp; Plant"/>
      <sheetName val=" Type III"/>
      <sheetName val="FT-05-02IsoBOM"/>
    </sheetNames>
    <sheetDataSet>
      <sheetData sheetId="0" refreshError="1">
        <row r="57">
          <cell r="K57">
            <v>0.3</v>
          </cell>
        </row>
      </sheetData>
      <sheetData sheetId="1">
        <row r="57">
          <cell r="K57">
            <v>0.3</v>
          </cell>
        </row>
      </sheetData>
      <sheetData sheetId="2"/>
      <sheetData sheetId="3">
        <row r="57">
          <cell r="K57">
            <v>0.3</v>
          </cell>
        </row>
      </sheetData>
      <sheetData sheetId="4">
        <row r="57">
          <cell r="K57">
            <v>0.3</v>
          </cell>
        </row>
      </sheetData>
      <sheetData sheetId="5">
        <row r="57">
          <cell r="K57">
            <v>0.3</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ow r="57">
          <cell r="K57">
            <v>0.3</v>
          </cell>
        </row>
      </sheetData>
      <sheetData sheetId="19">
        <row r="57">
          <cell r="K57">
            <v>0.3</v>
          </cell>
        </row>
      </sheetData>
      <sheetData sheetId="20">
        <row r="57">
          <cell r="K57">
            <v>0.3</v>
          </cell>
        </row>
      </sheetData>
      <sheetData sheetId="21" refreshError="1"/>
      <sheetData sheetId="22" refreshError="1"/>
      <sheetData sheetId="23">
        <row r="57">
          <cell r="K57">
            <v>0.3</v>
          </cell>
        </row>
      </sheetData>
      <sheetData sheetId="24">
        <row r="57">
          <cell r="K57">
            <v>0.3</v>
          </cell>
        </row>
      </sheetData>
      <sheetData sheetId="25">
        <row r="57">
          <cell r="K57">
            <v>0.3</v>
          </cell>
        </row>
      </sheetData>
      <sheetData sheetId="26">
        <row r="57">
          <cell r="K57">
            <v>0.3</v>
          </cell>
        </row>
      </sheetData>
      <sheetData sheetId="27">
        <row r="57">
          <cell r="K57">
            <v>0.3</v>
          </cell>
        </row>
      </sheetData>
      <sheetData sheetId="28">
        <row r="57">
          <cell r="K57">
            <v>0.3</v>
          </cell>
        </row>
      </sheetData>
      <sheetData sheetId="29">
        <row r="57">
          <cell r="K57">
            <v>0.3</v>
          </cell>
        </row>
      </sheetData>
      <sheetData sheetId="30">
        <row r="57">
          <cell r="K57">
            <v>0.3</v>
          </cell>
        </row>
      </sheetData>
      <sheetData sheetId="31">
        <row r="57">
          <cell r="K57">
            <v>0.3</v>
          </cell>
        </row>
      </sheetData>
      <sheetData sheetId="32">
        <row r="57">
          <cell r="K57">
            <v>0.3</v>
          </cell>
        </row>
      </sheetData>
      <sheetData sheetId="33">
        <row r="57">
          <cell r="K57">
            <v>0.3</v>
          </cell>
        </row>
      </sheetData>
      <sheetData sheetId="34">
        <row r="57">
          <cell r="K57">
            <v>0.3</v>
          </cell>
        </row>
      </sheetData>
      <sheetData sheetId="35">
        <row r="57">
          <cell r="K57">
            <v>0.3</v>
          </cell>
        </row>
      </sheetData>
      <sheetData sheetId="36">
        <row r="57">
          <cell r="K57">
            <v>0.3</v>
          </cell>
        </row>
      </sheetData>
      <sheetData sheetId="37">
        <row r="57">
          <cell r="K57">
            <v>0.3</v>
          </cell>
        </row>
      </sheetData>
      <sheetData sheetId="38">
        <row r="57">
          <cell r="K57">
            <v>0.3</v>
          </cell>
        </row>
      </sheetData>
      <sheetData sheetId="39">
        <row r="57">
          <cell r="K57">
            <v>0.3</v>
          </cell>
        </row>
      </sheetData>
      <sheetData sheetId="40">
        <row r="57">
          <cell r="K57">
            <v>0.3</v>
          </cell>
        </row>
      </sheetData>
      <sheetData sheetId="41" refreshError="1"/>
      <sheetData sheetId="42">
        <row r="57">
          <cell r="K57">
            <v>0.3</v>
          </cell>
        </row>
      </sheetData>
      <sheetData sheetId="43">
        <row r="57">
          <cell r="K57">
            <v>0.3</v>
          </cell>
        </row>
      </sheetData>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RST"/>
      <sheetName val="DATA"/>
      <sheetName val="SOIL REPORT"/>
      <sheetName val="PIPE HYDRAULIC DESIGN"/>
      <sheetName val="PIPE LOAD DESIGN"/>
      <sheetName val="GATE OPER. SLAB"/>
      <sheetName val="BBS"/>
      <sheetName val="WINGWALL"/>
      <sheetName val="GATE HEADWALL"/>
      <sheetName val="Ene"/>
      <sheetName val="CODE BOOK REFERENCE"/>
      <sheetName val="Eg-1"/>
      <sheetName val="Eg-2"/>
      <sheetName val="Eg-3"/>
      <sheetName val="Eg-4"/>
      <sheetName val="Eg-5"/>
      <sheetName val="Eg-6)"/>
      <sheetName val="Eg-7"/>
      <sheetName val="Eg-8"/>
      <sheetName val="Eg-9"/>
      <sheetName val="Eg-10"/>
      <sheetName val="Chart2"/>
      <sheetName val="Chart3"/>
      <sheetName val="Chart4"/>
      <sheetName val="Charts Data"/>
      <sheetName val="Sheet1"/>
      <sheetName val="Sheet11"/>
      <sheetName val="FLUME WALL EST"/>
      <sheetName val="scour dep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sheetData sheetId="25"/>
      <sheetData sheetId="26"/>
      <sheetData sheetId="27"/>
      <sheetData sheetId="28"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_655"/>
      <sheetName val="0+655"/>
      <sheetName val="1+385"/>
      <sheetName val="2+068"/>
      <sheetName val="Rate Analysis "/>
    </sheetNames>
    <sheetDataSet>
      <sheetData sheetId="0"/>
      <sheetData sheetId="1"/>
      <sheetData sheetId="2"/>
      <sheetData sheetId="3"/>
      <sheetData sheetId="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Master"/>
      <sheetName val="CRM"/>
    </sheetNames>
    <sheetDataSet>
      <sheetData sheetId="0" refreshError="1">
        <row r="7">
          <cell r="E7">
            <v>38718</v>
          </cell>
        </row>
      </sheetData>
      <sheetData sheetId="1" refreshError="1"/>
      <sheetData sheetId="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견적조건"/>
      <sheetName val="1.Total Summary"/>
      <sheetName val="3.1Summary "/>
      <sheetName val="3.2 Arch(BOQ)"/>
      <sheetName val="A.MATERIAL"/>
      <sheetName val="B. Labor"/>
      <sheetName val="C. EQUIPMENT"/>
      <sheetName val="3.3Temp"/>
      <sheetName val="5.1Summary "/>
      <sheetName val="5.2 Civil(BOQ)"/>
      <sheetName val="Ref. Equip"/>
      <sheetName val="Ref. Labor"/>
      <sheetName val="Ref.Material"/>
      <sheetName val="Ref.Remicon"/>
      <sheetName val="QUES "/>
      <sheetName val="ASME B 36.10 M"/>
      <sheetName val="DG3285"/>
      <sheetName val="CABLE BUL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
      <sheetName val="Calc1"/>
      <sheetName val="Calc2"/>
      <sheetName val="PSC_length"/>
      <sheetName val="SktWt"/>
      <sheetName val="spare"/>
      <sheetName val="spare2"/>
      <sheetName val="SLAB DESIGN"/>
    </sheetNames>
    <sheetDataSet>
      <sheetData sheetId="0"/>
      <sheetData sheetId="1"/>
      <sheetData sheetId="2">
        <row r="63">
          <cell r="B63">
            <v>1</v>
          </cell>
          <cell r="C63" t="str">
            <v xml:space="preserve"> Barrel 1M length</v>
          </cell>
          <cell r="D63">
            <v>1</v>
          </cell>
          <cell r="E63">
            <v>275</v>
          </cell>
          <cell r="F63">
            <v>3.53</v>
          </cell>
          <cell r="G63">
            <v>3.75</v>
          </cell>
        </row>
        <row r="64">
          <cell r="B64">
            <v>2</v>
          </cell>
          <cell r="C64" t="str">
            <v xml:space="preserve"> 0 to 30 deg Bend S/s</v>
          </cell>
          <cell r="D64">
            <v>1.52</v>
          </cell>
          <cell r="E64">
            <v>421</v>
          </cell>
          <cell r="F64">
            <v>5.66</v>
          </cell>
          <cell r="G64">
            <v>6.46</v>
          </cell>
        </row>
        <row r="65">
          <cell r="B65">
            <v>3</v>
          </cell>
          <cell r="C65" t="str">
            <v xml:space="preserve"> 31 to 45 deg Bend S/s</v>
          </cell>
          <cell r="D65">
            <v>2.14</v>
          </cell>
          <cell r="E65">
            <v>592</v>
          </cell>
          <cell r="F65">
            <v>7.85</v>
          </cell>
          <cell r="G65">
            <v>8.7799999999999994</v>
          </cell>
        </row>
        <row r="66">
          <cell r="B66">
            <v>4</v>
          </cell>
          <cell r="C66" t="str">
            <v xml:space="preserve"> 46 to 60 deg Bend S/s</v>
          </cell>
          <cell r="D66">
            <v>2.2799999999999998</v>
          </cell>
          <cell r="E66">
            <v>630</v>
          </cell>
          <cell r="F66">
            <v>8.35</v>
          </cell>
          <cell r="G66">
            <v>9.31</v>
          </cell>
        </row>
        <row r="67">
          <cell r="B67">
            <v>5</v>
          </cell>
          <cell r="C67" t="str">
            <v xml:space="preserve"> 61 to 90 deg bend S/s</v>
          </cell>
          <cell r="D67">
            <v>3.2</v>
          </cell>
          <cell r="E67">
            <v>882</v>
          </cell>
          <cell r="F67">
            <v>11.6</v>
          </cell>
          <cell r="G67">
            <v>12.76</v>
          </cell>
        </row>
        <row r="68">
          <cell r="B68">
            <v>6</v>
          </cell>
          <cell r="C68" t="str">
            <v xml:space="preserve"> 0 to 30 deg Bend Plain/Plain</v>
          </cell>
          <cell r="D68">
            <v>1.52</v>
          </cell>
          <cell r="E68">
            <v>419</v>
          </cell>
          <cell r="F68">
            <v>5.37</v>
          </cell>
          <cell r="G68">
            <v>5.71</v>
          </cell>
        </row>
        <row r="69">
          <cell r="B69">
            <v>7</v>
          </cell>
          <cell r="C69" t="str">
            <v xml:space="preserve"> 31 to 45 deg Bend Plain/Plain</v>
          </cell>
          <cell r="D69">
            <v>2.14</v>
          </cell>
          <cell r="E69">
            <v>589</v>
          </cell>
          <cell r="F69">
            <v>7.56</v>
          </cell>
          <cell r="G69">
            <v>8.0299999999999994</v>
          </cell>
        </row>
        <row r="70">
          <cell r="B70">
            <v>8</v>
          </cell>
          <cell r="C70" t="str">
            <v xml:space="preserve"> 46 to 60 deg Bend Plain/Plain</v>
          </cell>
          <cell r="D70">
            <v>2.2799999999999998</v>
          </cell>
          <cell r="E70">
            <v>628</v>
          </cell>
          <cell r="F70">
            <v>8.06</v>
          </cell>
          <cell r="G70">
            <v>8.56</v>
          </cell>
        </row>
        <row r="71">
          <cell r="B71">
            <v>9</v>
          </cell>
          <cell r="C71" t="str">
            <v xml:space="preserve"> 61 to 90 deg bend Plain/Plain</v>
          </cell>
          <cell r="D71">
            <v>3.2</v>
          </cell>
          <cell r="E71">
            <v>880</v>
          </cell>
          <cell r="F71">
            <v>11.31</v>
          </cell>
          <cell r="G71">
            <v>12.01</v>
          </cell>
        </row>
        <row r="72">
          <cell r="B72">
            <v>10</v>
          </cell>
          <cell r="C72" t="str">
            <v xml:space="preserve"> 0 to 30 deg Bend Fld/Plain</v>
          </cell>
          <cell r="D72">
            <v>1.52</v>
          </cell>
          <cell r="E72">
            <v>421</v>
          </cell>
          <cell r="F72">
            <v>5.37</v>
          </cell>
          <cell r="G72">
            <v>5.71</v>
          </cell>
        </row>
        <row r="73">
          <cell r="B73">
            <v>11</v>
          </cell>
          <cell r="C73" t="str">
            <v xml:space="preserve"> 31 to 45 deg Bend Fld/Plain</v>
          </cell>
          <cell r="D73">
            <v>2.14</v>
          </cell>
          <cell r="E73">
            <v>591</v>
          </cell>
          <cell r="F73">
            <v>7.56</v>
          </cell>
          <cell r="G73">
            <v>8.0299999999999994</v>
          </cell>
        </row>
        <row r="74">
          <cell r="B74">
            <v>12</v>
          </cell>
          <cell r="C74" t="str">
            <v xml:space="preserve"> 46 to 60 deg Bend Fld/Plain</v>
          </cell>
          <cell r="D74">
            <v>2.2799999999999998</v>
          </cell>
          <cell r="E74">
            <v>629</v>
          </cell>
          <cell r="F74">
            <v>8.06</v>
          </cell>
          <cell r="G74">
            <v>8.56</v>
          </cell>
        </row>
        <row r="75">
          <cell r="B75">
            <v>13</v>
          </cell>
          <cell r="C75" t="str">
            <v xml:space="preserve"> 61 to 90 deg bend Fld/Plain</v>
          </cell>
          <cell r="D75">
            <v>3.2</v>
          </cell>
          <cell r="E75">
            <v>882</v>
          </cell>
          <cell r="F75">
            <v>11.31</v>
          </cell>
          <cell r="G75">
            <v>12.01</v>
          </cell>
        </row>
        <row r="76">
          <cell r="B76">
            <v>14</v>
          </cell>
          <cell r="C76" t="str">
            <v xml:space="preserve"> 0 to 30 deg Bend Skt/Plain</v>
          </cell>
          <cell r="D76">
            <v>1.52</v>
          </cell>
          <cell r="E76">
            <v>421</v>
          </cell>
          <cell r="F76">
            <v>5.37</v>
          </cell>
          <cell r="G76">
            <v>6.46</v>
          </cell>
        </row>
        <row r="77">
          <cell r="B77">
            <v>15</v>
          </cell>
          <cell r="C77" t="str">
            <v xml:space="preserve"> 31 to 45 deg Bend Skt/Plain</v>
          </cell>
          <cell r="D77">
            <v>2.14</v>
          </cell>
          <cell r="E77">
            <v>592</v>
          </cell>
          <cell r="F77">
            <v>7.56</v>
          </cell>
          <cell r="G77">
            <v>8.7799999999999994</v>
          </cell>
        </row>
        <row r="78">
          <cell r="B78">
            <v>16</v>
          </cell>
          <cell r="C78" t="str">
            <v xml:space="preserve"> 46 to 60 deg Bend Skt/Plain</v>
          </cell>
          <cell r="D78">
            <v>2.2799999999999998</v>
          </cell>
          <cell r="E78">
            <v>630</v>
          </cell>
          <cell r="F78">
            <v>8.06</v>
          </cell>
          <cell r="G78">
            <v>9.31</v>
          </cell>
        </row>
        <row r="79">
          <cell r="B79">
            <v>17</v>
          </cell>
          <cell r="C79" t="str">
            <v xml:space="preserve"> 61 to 90 deg bend Skt/Plain</v>
          </cell>
          <cell r="D79">
            <v>3.2</v>
          </cell>
          <cell r="E79">
            <v>882</v>
          </cell>
          <cell r="F79">
            <v>11.31</v>
          </cell>
          <cell r="G79">
            <v>12.76</v>
          </cell>
        </row>
        <row r="80">
          <cell r="B80">
            <v>18</v>
          </cell>
          <cell r="C80" t="str">
            <v xml:space="preserve"> 0 to 30 deg Bend Spt/Plain</v>
          </cell>
          <cell r="D80">
            <v>1.52</v>
          </cell>
          <cell r="E80">
            <v>419</v>
          </cell>
          <cell r="F80">
            <v>5.66</v>
          </cell>
          <cell r="G80">
            <v>5.71</v>
          </cell>
        </row>
        <row r="81">
          <cell r="B81">
            <v>19</v>
          </cell>
          <cell r="C81" t="str">
            <v xml:space="preserve"> 31 to 45 deg Bend Spt/Plain</v>
          </cell>
          <cell r="D81">
            <v>2.14</v>
          </cell>
          <cell r="E81">
            <v>589</v>
          </cell>
          <cell r="F81">
            <v>7.85</v>
          </cell>
          <cell r="G81">
            <v>8.0299999999999994</v>
          </cell>
        </row>
        <row r="82">
          <cell r="B82">
            <v>20</v>
          </cell>
          <cell r="C82" t="str">
            <v xml:space="preserve"> 46 to 60 deg Bend Spt/Plain</v>
          </cell>
          <cell r="D82">
            <v>2.2799999999999998</v>
          </cell>
          <cell r="E82">
            <v>628</v>
          </cell>
          <cell r="F82">
            <v>8.35</v>
          </cell>
          <cell r="G82">
            <v>8.56</v>
          </cell>
        </row>
        <row r="83">
          <cell r="B83">
            <v>21</v>
          </cell>
          <cell r="C83" t="str">
            <v xml:space="preserve"> 61 to 90 deg bend Spt/Plain</v>
          </cell>
          <cell r="D83">
            <v>3.2</v>
          </cell>
          <cell r="E83">
            <v>880</v>
          </cell>
          <cell r="F83">
            <v>11.6</v>
          </cell>
          <cell r="G83">
            <v>12.01</v>
          </cell>
        </row>
        <row r="84">
          <cell r="B84">
            <v>22</v>
          </cell>
          <cell r="C84" t="str">
            <v xml:space="preserve"> Scour Tee</v>
          </cell>
          <cell r="D84">
            <v>1.92</v>
          </cell>
          <cell r="E84">
            <v>544</v>
          </cell>
          <cell r="F84">
            <v>7.08</v>
          </cell>
          <cell r="G84">
            <v>7.96</v>
          </cell>
        </row>
        <row r="85">
          <cell r="B85">
            <v>23</v>
          </cell>
          <cell r="C85" t="str">
            <v xml:space="preserve">  AV Tee</v>
          </cell>
          <cell r="D85">
            <v>1.47</v>
          </cell>
          <cell r="E85">
            <v>409</v>
          </cell>
          <cell r="F85">
            <v>5.49</v>
          </cell>
          <cell r="G85">
            <v>6.27</v>
          </cell>
        </row>
        <row r="86">
          <cell r="B86">
            <v>24</v>
          </cell>
          <cell r="C86" t="str">
            <v xml:space="preserve">  Skt/Spt Taper(1) </v>
          </cell>
          <cell r="D86">
            <v>2.7</v>
          </cell>
          <cell r="E86">
            <v>543</v>
          </cell>
          <cell r="F86">
            <v>7.09</v>
          </cell>
          <cell r="G86">
            <v>8.34</v>
          </cell>
        </row>
        <row r="87">
          <cell r="B87">
            <v>25</v>
          </cell>
          <cell r="C87" t="str">
            <v xml:space="preserve">  Skt/Spt Taper(2) </v>
          </cell>
          <cell r="D87">
            <v>2.9</v>
          </cell>
          <cell r="E87">
            <v>565</v>
          </cell>
          <cell r="F87">
            <v>7.37</v>
          </cell>
          <cell r="G87">
            <v>8.68</v>
          </cell>
        </row>
        <row r="88">
          <cell r="B88">
            <v>26</v>
          </cell>
          <cell r="C88" t="str">
            <v xml:space="preserve">  Skt/Spt Taper(3) </v>
          </cell>
          <cell r="D88">
            <v>4.7</v>
          </cell>
          <cell r="E88">
            <v>653</v>
          </cell>
          <cell r="F88" t="e">
            <v>#N/A</v>
          </cell>
          <cell r="G88">
            <v>10.27</v>
          </cell>
        </row>
        <row r="89">
          <cell r="B89">
            <v>27</v>
          </cell>
          <cell r="C89" t="str">
            <v xml:space="preserve">   Tee(1)</v>
          </cell>
          <cell r="D89">
            <v>1.67</v>
          </cell>
          <cell r="E89">
            <v>469</v>
          </cell>
          <cell r="F89">
            <v>6.19</v>
          </cell>
          <cell r="G89">
            <v>7.22</v>
          </cell>
        </row>
        <row r="90">
          <cell r="B90">
            <v>28</v>
          </cell>
          <cell r="C90" t="str">
            <v xml:space="preserve">   Tee(2)</v>
          </cell>
          <cell r="D90">
            <v>1.32</v>
          </cell>
          <cell r="E90">
            <v>364</v>
          </cell>
          <cell r="F90">
            <v>4.96</v>
          </cell>
          <cell r="G90" t="e">
            <v>#N/A</v>
          </cell>
        </row>
        <row r="91">
          <cell r="B91">
            <v>29</v>
          </cell>
          <cell r="C91" t="str">
            <v xml:space="preserve">   Tee(3)</v>
          </cell>
          <cell r="D91">
            <v>1.32</v>
          </cell>
          <cell r="E91">
            <v>364</v>
          </cell>
          <cell r="F91">
            <v>4.96</v>
          </cell>
          <cell r="G91" t="e">
            <v>#N/A</v>
          </cell>
        </row>
        <row r="92">
          <cell r="B92">
            <v>30</v>
          </cell>
          <cell r="C92" t="str">
            <v xml:space="preserve"> 1 m Skt/spt Tail piece</v>
          </cell>
          <cell r="D92">
            <v>1</v>
          </cell>
          <cell r="E92">
            <v>276</v>
          </cell>
          <cell r="F92">
            <v>3.82</v>
          </cell>
          <cell r="G92">
            <v>4.5</v>
          </cell>
        </row>
        <row r="93">
          <cell r="B93">
            <v>31</v>
          </cell>
          <cell r="C93" t="str">
            <v xml:space="preserve"> 1 m Skt/Flg Tail piece</v>
          </cell>
          <cell r="D93">
            <v>1</v>
          </cell>
          <cell r="E93">
            <v>276</v>
          </cell>
          <cell r="F93">
            <v>3.53</v>
          </cell>
          <cell r="G93">
            <v>4.5</v>
          </cell>
        </row>
        <row r="94">
          <cell r="B94">
            <v>32</v>
          </cell>
          <cell r="C94" t="str">
            <v>Socket wt</v>
          </cell>
          <cell r="D94">
            <v>0</v>
          </cell>
          <cell r="E94">
            <v>98</v>
          </cell>
          <cell r="F94">
            <v>0</v>
          </cell>
          <cell r="G94">
            <v>0</v>
          </cell>
        </row>
        <row r="95">
          <cell r="B95">
            <v>33</v>
          </cell>
          <cell r="C95" t="str">
            <v>Spigot wt</v>
          </cell>
          <cell r="D95">
            <v>0</v>
          </cell>
          <cell r="E95">
            <v>39</v>
          </cell>
          <cell r="F95">
            <v>0</v>
          </cell>
          <cell r="G95">
            <v>0</v>
          </cell>
        </row>
        <row r="96">
          <cell r="B96">
            <v>34</v>
          </cell>
          <cell r="C96" t="str">
            <v>Flange wt</v>
          </cell>
          <cell r="D96">
            <v>0</v>
          </cell>
          <cell r="E96">
            <v>116</v>
          </cell>
          <cell r="F96">
            <v>0</v>
          </cell>
          <cell r="G96">
            <v>0</v>
          </cell>
        </row>
        <row r="97">
          <cell r="B97">
            <v>35</v>
          </cell>
          <cell r="C97" t="str">
            <v xml:space="preserve">  Collar</v>
          </cell>
          <cell r="D97">
            <v>0.15</v>
          </cell>
          <cell r="E97">
            <v>43</v>
          </cell>
          <cell r="F97">
            <v>0.53</v>
          </cell>
          <cell r="G97">
            <v>0.56000000000000005</v>
          </cell>
        </row>
        <row r="103">
          <cell r="C103" t="str">
            <v xml:space="preserve">   Tee(1) Plain ends</v>
          </cell>
          <cell r="D103">
            <v>27</v>
          </cell>
          <cell r="E103" t="str">
            <v>1100 mm x 350 mm  Tee Plain ends</v>
          </cell>
        </row>
        <row r="104">
          <cell r="C104" t="str">
            <v xml:space="preserve">   Tee(2) Plain ends</v>
          </cell>
          <cell r="D104">
            <v>28</v>
          </cell>
          <cell r="E104" t="str">
            <v>1100 mm x 0 mm  Tee Plain ends</v>
          </cell>
        </row>
        <row r="105">
          <cell r="C105" t="str">
            <v xml:space="preserve">   Tee(3) Plain ends</v>
          </cell>
          <cell r="D105">
            <v>29</v>
          </cell>
          <cell r="E105" t="str">
            <v>1100 mm x 0 mm  Tee Plain ends</v>
          </cell>
        </row>
        <row r="106">
          <cell r="C106" t="str">
            <v xml:space="preserve">  AV Tee Plain ends</v>
          </cell>
          <cell r="D106">
            <v>23</v>
          </cell>
          <cell r="E106" t="str">
            <v>1100 mm x 150 mm AV Tee Plain ends</v>
          </cell>
        </row>
        <row r="107">
          <cell r="C107" t="str">
            <v xml:space="preserve">  Collar Plain ends</v>
          </cell>
          <cell r="D107">
            <v>35</v>
          </cell>
          <cell r="E107" t="str">
            <v>1100 mm  Collar Plain ends</v>
          </cell>
        </row>
        <row r="108">
          <cell r="C108" t="str">
            <v xml:space="preserve"> 0 to 30 deg Bend Fld/Plain</v>
          </cell>
          <cell r="D108">
            <v>10</v>
          </cell>
          <cell r="E108" t="str">
            <v>1100 mm 0 to 30 deg Bend Fld/Plain</v>
          </cell>
        </row>
        <row r="109">
          <cell r="C109" t="str">
            <v xml:space="preserve"> 0 to 30 deg Bend Plain/Plain</v>
          </cell>
          <cell r="D109">
            <v>6</v>
          </cell>
          <cell r="E109" t="str">
            <v>1100 mm 0 to 30 deg Bend Plain/Plain</v>
          </cell>
        </row>
        <row r="110">
          <cell r="C110" t="str">
            <v xml:space="preserve"> 0 to 30 deg Bend S/s</v>
          </cell>
          <cell r="D110">
            <v>2</v>
          </cell>
          <cell r="E110" t="str">
            <v>1100 mm 0 to 30 deg Bend S/s</v>
          </cell>
        </row>
        <row r="111">
          <cell r="C111" t="str">
            <v xml:space="preserve"> 0 to 30 deg Bend Skt/Plain</v>
          </cell>
          <cell r="D111">
            <v>14</v>
          </cell>
          <cell r="E111" t="str">
            <v>1100 mm 0 to 30 deg Bend Skt/Plain</v>
          </cell>
        </row>
        <row r="112">
          <cell r="C112" t="str">
            <v xml:space="preserve"> 0 to 30 deg Bend Spt/Plain</v>
          </cell>
          <cell r="D112">
            <v>18</v>
          </cell>
          <cell r="E112" t="str">
            <v>1100 mm 0 to 30 deg Bend Spt/Plain</v>
          </cell>
        </row>
        <row r="113">
          <cell r="C113" t="str">
            <v xml:space="preserve"> 1 m Tail piece Plain ends</v>
          </cell>
          <cell r="D113">
            <v>31</v>
          </cell>
          <cell r="E113" t="str">
            <v>1100 mm x1 m Tail piece Plain ends</v>
          </cell>
        </row>
        <row r="114">
          <cell r="C114" t="str">
            <v xml:space="preserve"> 1 m Tail piece Plain ends</v>
          </cell>
          <cell r="D114">
            <v>30</v>
          </cell>
          <cell r="E114" t="str">
            <v>1100 mm x1 m Tail piece Plain ends</v>
          </cell>
        </row>
        <row r="115">
          <cell r="C115" t="str">
            <v xml:space="preserve"> 31 to 45 deg Bend Fld/Plain</v>
          </cell>
          <cell r="D115">
            <v>11</v>
          </cell>
          <cell r="E115" t="str">
            <v>1100 mm 31 to 45 deg Bend Fld/Plain</v>
          </cell>
        </row>
        <row r="116">
          <cell r="C116" t="str">
            <v xml:space="preserve"> 31 to 45 deg Bend Plain/Plain</v>
          </cell>
          <cell r="D116">
            <v>7</v>
          </cell>
          <cell r="E116" t="str">
            <v>1100 mm 31 to 45 deg Bend Plain/Plain</v>
          </cell>
        </row>
        <row r="117">
          <cell r="C117" t="str">
            <v xml:space="preserve"> 31 to 45 deg Bend S/s</v>
          </cell>
          <cell r="D117">
            <v>3</v>
          </cell>
          <cell r="E117" t="str">
            <v>1100 mm 31 to 45 deg Bend S/s</v>
          </cell>
        </row>
        <row r="118">
          <cell r="C118" t="str">
            <v xml:space="preserve"> 31 to 45 deg Bend Skt/Plain</v>
          </cell>
          <cell r="D118">
            <v>15</v>
          </cell>
          <cell r="E118" t="str">
            <v>1100 mm 31 to 45 deg Bend Skt/Plain</v>
          </cell>
        </row>
        <row r="119">
          <cell r="C119" t="str">
            <v xml:space="preserve"> 31 to 45 deg Bend Spt/Plain</v>
          </cell>
          <cell r="D119">
            <v>19</v>
          </cell>
          <cell r="E119" t="str">
            <v>1100 mm 31 to 45 deg Bend Spt/Plain</v>
          </cell>
        </row>
        <row r="120">
          <cell r="C120" t="str">
            <v xml:space="preserve"> 46 to 60 deg Bend Fld/Plain</v>
          </cell>
          <cell r="D120">
            <v>12</v>
          </cell>
          <cell r="E120" t="str">
            <v>1100 mm 46 to 60 deg Bend Fld/Plain</v>
          </cell>
        </row>
        <row r="121">
          <cell r="C121" t="str">
            <v xml:space="preserve"> 46 to 60 deg Bend Plain/Plain</v>
          </cell>
          <cell r="D121">
            <v>8</v>
          </cell>
          <cell r="E121" t="str">
            <v>1100 mm 46 to 60 deg Bend Plain/Plain</v>
          </cell>
        </row>
        <row r="122">
          <cell r="C122" t="str">
            <v xml:space="preserve"> 46 to 60 deg Bend S/s</v>
          </cell>
          <cell r="D122">
            <v>4</v>
          </cell>
          <cell r="E122" t="str">
            <v>1100 mm 46 to 60 deg Bend S/s</v>
          </cell>
        </row>
        <row r="123">
          <cell r="C123" t="str">
            <v xml:space="preserve"> 46 to 60 deg Bend Skt/Plain</v>
          </cell>
          <cell r="D123">
            <v>16</v>
          </cell>
          <cell r="E123" t="str">
            <v>1100 mm 46 to 60 deg Bend Skt/Plain</v>
          </cell>
        </row>
        <row r="124">
          <cell r="C124" t="str">
            <v xml:space="preserve"> 46 to 60 deg Bend Spt/Plain</v>
          </cell>
          <cell r="D124">
            <v>20</v>
          </cell>
          <cell r="E124" t="str">
            <v>1100 mm 46 to 60 deg Bend Spt/Plain</v>
          </cell>
        </row>
        <row r="125">
          <cell r="C125" t="str">
            <v xml:space="preserve"> 61 to 90 deg bend Fld/Plain</v>
          </cell>
          <cell r="D125">
            <v>13</v>
          </cell>
          <cell r="E125" t="str">
            <v>1100 mm 61 to 90 deg bend Fld/Plain</v>
          </cell>
        </row>
        <row r="126">
          <cell r="C126" t="str">
            <v xml:space="preserve"> 61 to 90 deg bend Plain/Plain</v>
          </cell>
          <cell r="D126">
            <v>9</v>
          </cell>
          <cell r="E126" t="str">
            <v>1100 mm 61 to 90 deg bend Plain/Plain</v>
          </cell>
        </row>
        <row r="127">
          <cell r="C127" t="str">
            <v xml:space="preserve"> 61 to 90 deg bend S/s</v>
          </cell>
          <cell r="D127">
            <v>5</v>
          </cell>
          <cell r="E127" t="str">
            <v>1100 mm 61 to 90 deg bend S/s</v>
          </cell>
        </row>
        <row r="128">
          <cell r="C128" t="str">
            <v xml:space="preserve"> 61 to 90 deg bend Skt/Plain</v>
          </cell>
          <cell r="D128">
            <v>17</v>
          </cell>
          <cell r="E128" t="str">
            <v>1100 mm 61 to 90 deg bend Skt/Plain</v>
          </cell>
        </row>
        <row r="129">
          <cell r="C129" t="str">
            <v xml:space="preserve"> 61 to 90 deg bend Spt/Plain</v>
          </cell>
          <cell r="D129">
            <v>21</v>
          </cell>
          <cell r="E129" t="str">
            <v>1100 mm 61 to 90 deg bend Spt/Plain</v>
          </cell>
        </row>
        <row r="130">
          <cell r="C130" t="str">
            <v xml:space="preserve"> Barrel 1M length</v>
          </cell>
          <cell r="D130">
            <v>1</v>
          </cell>
          <cell r="E130" t="str">
            <v>1100 mm Barrel 1M length</v>
          </cell>
        </row>
        <row r="131">
          <cell r="C131" t="str">
            <v xml:space="preserve"> Scour Tee Plain ends</v>
          </cell>
          <cell r="D131">
            <v>22</v>
          </cell>
          <cell r="E131" t="str">
            <v>1100 mm x 600 mm Scour Tee Plain ends</v>
          </cell>
        </row>
        <row r="132">
          <cell r="C132" t="str">
            <v>Flange wt</v>
          </cell>
          <cell r="D132">
            <v>34</v>
          </cell>
          <cell r="E132" t="str">
            <v>1100 mm  Flange wt</v>
          </cell>
        </row>
        <row r="133">
          <cell r="C133" t="str">
            <v>Socket wt</v>
          </cell>
          <cell r="D133">
            <v>32</v>
          </cell>
          <cell r="E133" t="str">
            <v>1100 mm  Socket wt</v>
          </cell>
        </row>
        <row r="134">
          <cell r="C134" t="str">
            <v>Spigot wt</v>
          </cell>
          <cell r="D134">
            <v>33</v>
          </cell>
          <cell r="E134" t="str">
            <v>1100 mm  Spigot wt</v>
          </cell>
        </row>
        <row r="135">
          <cell r="C135" t="str">
            <v>Taper(1) Plain ends</v>
          </cell>
          <cell r="D135">
            <v>24</v>
          </cell>
          <cell r="E135" t="str">
            <v>1100 mm x 500 mm Taper Plain ends</v>
          </cell>
        </row>
        <row r="136">
          <cell r="C136" t="str">
            <v>Taper(2) Plain ends</v>
          </cell>
          <cell r="D136">
            <v>25</v>
          </cell>
          <cell r="E136" t="str">
            <v>1100 mm x 450 mm Taper Plain ends</v>
          </cell>
        </row>
        <row r="137">
          <cell r="C137" t="str">
            <v>Taper(3) Plain ends</v>
          </cell>
          <cell r="D137">
            <v>26</v>
          </cell>
          <cell r="E137" t="str">
            <v>1100 mm x 0 mm Taper Plain ends</v>
          </cell>
        </row>
      </sheetData>
      <sheetData sheetId="3"/>
      <sheetData sheetId="4"/>
      <sheetData sheetId="5"/>
      <sheetData sheetId="6"/>
      <sheetData sheetId="7"/>
      <sheetData sheetId="8"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LITL"/>
      <sheetName val="Cash Flow-LITL"/>
      <sheetName val="Top sheet-Actual"/>
      <sheetName val="Cash Flow-Actual"/>
      <sheetName val="W PLAN-OUT"/>
      <sheetName val="Cash Flow-LMP"/>
      <sheetName val="Escalation"/>
      <sheetName val="S-Curve"/>
      <sheetName val="Boq"/>
      <sheetName val="Final Rate"/>
      <sheetName val="W PLAN-IN"/>
      <sheetName val="Abstract"/>
      <sheetName val="22-MD"/>
      <sheetName val="Top sheet-WTP"/>
      <sheetName val="Top sheet-WO O&amp;M"/>
      <sheetName val="21-Rate Analysis-1"/>
      <sheetName val="Labour-LITL"/>
      <sheetName val="Labour-Sc"/>
      <sheetName val="Material-Overal"/>
      <sheetName val="Material-LITL"/>
      <sheetName val="Material-SC"/>
      <sheetName val="Equipment-LITL"/>
      <sheetName val="Top sheet-O&amp;M"/>
      <sheetName val="Sheet1"/>
      <sheetName val="Sheet3"/>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Instrumentation"/>
      <sheetName val="lEVELING"/>
      <sheetName val="Top sheet-Overall"/>
      <sheetName val="Man Power cost"/>
      <sheetName val="Site Infrastructure"/>
      <sheetName val="O&amp;M Cost"/>
      <sheetName val="Site Infra-Unit"/>
      <sheetName val="LMP-Check"/>
      <sheetName val="S-Curve-data"/>
      <sheetName val="Top sheet-Overall-Final (2)"/>
      <sheetName val="Check"/>
      <sheetName val="Labour"/>
      <sheetName val="Equipment"/>
      <sheetName val="Subcontractor"/>
      <sheetName val="Top sheet-Overall-Final"/>
      <sheetName val="Cash Flow"/>
      <sheetName val="Cul_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8">
          <cell r="E8">
            <v>120</v>
          </cell>
        </row>
        <row r="29">
          <cell r="E29">
            <v>85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Overall-Final"/>
      <sheetName val="Quoted"/>
      <sheetName val="Pipe line-1500"/>
      <sheetName val="Pipe line-1400"/>
      <sheetName val="Pipe line-1200"/>
      <sheetName val="Pipe line-1400-6.5"/>
      <sheetName val="Analy_7-10"/>
      <sheetName val="Project Management Main"/>
    </sheetNames>
    <sheetDataSet>
      <sheetData sheetId="0"/>
      <sheetData sheetId="1" refreshError="1"/>
      <sheetData sheetId="2"/>
      <sheetData sheetId="3"/>
      <sheetData sheetId="4"/>
      <sheetData sheetId="5"/>
      <sheetData sheetId="6" refreshError="1"/>
      <sheetData sheetId="7"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당초"/>
      <sheetName val="변경"/>
      <sheetName val="abc"/>
      <sheetName val="costing_CV"/>
      <sheetName val="Spec1"/>
      <sheetName val="설계명세서"/>
      <sheetName val="BM"/>
      <sheetName val="코드관리"/>
      <sheetName val="mech"/>
      <sheetName val="HVAC"/>
      <sheetName val="w't table"/>
      <sheetName val="piping"/>
      <sheetName val="노임이"/>
      <sheetName val="적용환율"/>
      <sheetName val="Setup"/>
      <sheetName val="RAT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 val="Rate Analysis "/>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XXXXXX"/>
      <sheetName val="VXXXX"/>
      <sheetName val="3 (2)"/>
      <sheetName val="0"/>
      <sheetName val="1"/>
      <sheetName val="2"/>
      <sheetName val="3"/>
      <sheetName val="4"/>
      <sheetName val="5"/>
      <sheetName val="6"/>
      <sheetName val="7"/>
      <sheetName val="8"/>
      <sheetName val="9"/>
      <sheetName val="당초"/>
      <sheetName val="도급양식"/>
      <sheetName val="견적서"/>
      <sheetName val="코드관리"/>
      <sheetName val="노임단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장비류 (2)"/>
      <sheetName val="견적갑지"/>
      <sheetName val="견적을지"/>
      <sheetName val="Sheet2"/>
      <sheetName val="Sheet3"/>
      <sheetName val="LAB"/>
      <sheetName val="노임단가"/>
    </sheetNames>
    <sheetDataSet>
      <sheetData sheetId="0"/>
      <sheetData sheetId="1"/>
      <sheetData sheetId="2"/>
      <sheetData sheetId="3"/>
      <sheetData sheetId="4"/>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장비류 (2)"/>
      <sheetName val="견적갑지"/>
      <sheetName val="견적을지"/>
      <sheetName val="Sheet2"/>
      <sheetName val="Sheet3"/>
      <sheetName val="당초"/>
      <sheetName val="내역서"/>
    </sheetNames>
    <sheetDataSet>
      <sheetData sheetId="0"/>
      <sheetData sheetId="1"/>
      <sheetData sheetId="2"/>
      <sheetData sheetId="3"/>
      <sheetData sheetId="4"/>
      <sheetData sheetId="5" refreshError="1"/>
      <sheetData sheetId="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Sakra"/>
      <sheetName val="Mehammdapur"/>
      <sheetName val="Rampurpran"/>
    </sheetNames>
    <sheetDataSet>
      <sheetData sheetId="0" refreshError="1"/>
      <sheetData sheetId="1" refreshError="1">
        <row r="2">
          <cell r="L2">
            <v>8788</v>
          </cell>
          <cell r="M2">
            <v>3444</v>
          </cell>
          <cell r="N2">
            <v>2620</v>
          </cell>
          <cell r="O2">
            <v>1493</v>
          </cell>
          <cell r="P2">
            <v>48</v>
          </cell>
          <cell r="Q2">
            <v>3486</v>
          </cell>
          <cell r="R2">
            <v>43</v>
          </cell>
          <cell r="S2">
            <v>0</v>
          </cell>
          <cell r="T2">
            <v>19922</v>
          </cell>
        </row>
        <row r="3">
          <cell r="S3">
            <v>0</v>
          </cell>
        </row>
      </sheetData>
      <sheetData sheetId="2" refreshError="1"/>
      <sheetData sheetId="3"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AKRA"/>
      <sheetName val="HARDOI"/>
      <sheetName val="gehrauli"/>
      <sheetName val="SESHPUR ADHARGANJ"/>
      <sheetName val="ATTARASAND AGS"/>
      <sheetName val="MANGRAURA"/>
      <sheetName val="ATTARASAND PR"/>
      <sheetName val="ATTARASAND KHAYATHI"/>
      <sheetName val="SARAI JAMMUVARI"/>
      <sheetName val="PURBHIKA AND RAIGARH"/>
      <sheetName val="Sheet1"/>
      <sheetName val="Barasarai"/>
      <sheetName val="PADAMPUR"/>
      <sheetName val="malaak"/>
      <sheetName val="shivapur khurd"/>
    </sheetNames>
    <sheetDataSet>
      <sheetData sheetId="0" refreshError="1"/>
      <sheetData sheetId="1"/>
      <sheetData sheetId="2"/>
      <sheetData sheetId="3"/>
      <sheetData sheetId="4"/>
      <sheetData sheetId="5"/>
      <sheetData sheetId="6">
        <row r="206">
          <cell r="C206">
            <v>4</v>
          </cell>
          <cell r="D206">
            <v>44999</v>
          </cell>
          <cell r="E206">
            <v>300</v>
          </cell>
          <cell r="H206">
            <v>2982</v>
          </cell>
        </row>
      </sheetData>
      <sheetData sheetId="7"/>
      <sheetData sheetId="8">
        <row r="5">
          <cell r="G5">
            <v>63</v>
          </cell>
        </row>
      </sheetData>
      <sheetData sheetId="9"/>
      <sheetData sheetId="10"/>
      <sheetData sheetId="11"/>
      <sheetData sheetId="12"/>
      <sheetData sheetId="13"/>
      <sheetData sheetId="14"/>
      <sheetData sheetId="15"/>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SAKRA"/>
      <sheetName val="HARDOI"/>
      <sheetName val="gehrauli"/>
      <sheetName val="SESHPUR ADHARGANJ"/>
      <sheetName val="ATTARASAND AGS"/>
      <sheetName val="MANGRAURA"/>
      <sheetName val="ATTARASAND PR"/>
      <sheetName val="ATTARASAND KHAYATHI"/>
      <sheetName val="SARAI JAMMUVARI"/>
      <sheetName val="PURBHIKA AND RAIGARH"/>
      <sheetName val="Sheet1"/>
      <sheetName val="Barasarai"/>
      <sheetName val="PADAMPUR"/>
      <sheetName val="malaak"/>
      <sheetName val="shivapur khurd"/>
      <sheetName val="Attarsand AK"/>
      <sheetName val="sarsidhi"/>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row r="128">
          <cell r="K128">
            <v>11398.700000000003</v>
          </cell>
        </row>
      </sheetData>
      <sheetData sheetId="14"/>
      <sheetData sheetId="15">
        <row r="157">
          <cell r="I157">
            <v>9013.1</v>
          </cell>
        </row>
      </sheetData>
      <sheetData sheetId="16"/>
      <sheetData sheetId="17"/>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akra"/>
      <sheetName val="Hardoi"/>
      <sheetName val="Atarasand -PR E"/>
      <sheetName val="Atarasand -AK E"/>
      <sheetName val="Atarasand -AGS "/>
      <sheetName val="Atarasand -Kyathi"/>
      <sheetName val="GEHRAULI"/>
      <sheetName val="MANGRAURA"/>
    </sheetNames>
    <sheetDataSet>
      <sheetData sheetId="0"/>
      <sheetData sheetId="1"/>
      <sheetData sheetId="2"/>
      <sheetData sheetId="3"/>
      <sheetData sheetId="4">
        <row r="444">
          <cell r="L444">
            <v>260</v>
          </cell>
          <cell r="M444">
            <v>0</v>
          </cell>
          <cell r="N444">
            <v>1813</v>
          </cell>
          <cell r="O444">
            <v>0</v>
          </cell>
          <cell r="P444">
            <v>0</v>
          </cell>
        </row>
      </sheetData>
      <sheetData sheetId="5">
        <row r="442">
          <cell r="M442">
            <v>0</v>
          </cell>
          <cell r="P442">
            <v>0</v>
          </cell>
        </row>
      </sheetData>
      <sheetData sheetId="6">
        <row r="444">
          <cell r="M444">
            <v>0</v>
          </cell>
          <cell r="N444">
            <v>0</v>
          </cell>
          <cell r="O444">
            <v>0</v>
          </cell>
        </row>
      </sheetData>
      <sheetData sheetId="7"/>
      <sheetData sheetId="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PROCT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ANAL-PUMP HOUSE"/>
      <sheetName val="Pipe trenc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ANAL-PUMP HOUSE"/>
      <sheetName val="Pipe trench"/>
      <sheetName val="ANAL"/>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ANAL"/>
      <sheetName val="Rate Analysis "/>
      <sheetName val="Rates Basi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bshop"/>
      <sheetName val="label2"/>
      <sheetName val="label"/>
      <sheetName val="encl_tp"/>
      <sheetName val="encl_ucp"/>
      <sheetName val="encl_cp"/>
      <sheetName val="exp"/>
      <sheetName val="mandepl"/>
      <sheetName val="eqpt_depl"/>
      <sheetName val="orgchart"/>
      <sheetName val="barchart"/>
      <sheetName val="bar_rev"/>
      <sheetName val="mobplan"/>
      <sheetName val="discl."/>
      <sheetName val="prc_sum"/>
      <sheetName val="indirect"/>
      <sheetName val="sum"/>
      <sheetName val="mech"/>
      <sheetName val="paint"/>
      <sheetName val="insl."/>
      <sheetName val="lab_rate"/>
      <sheetName val="eqpt_rate"/>
      <sheetName val="기계내역서"/>
      <sheetName val="iq62_hazira"/>
      <sheetName val="갑지"/>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 val="ABUT MASTER"/>
      <sheetName val="21-Rate Analysis-1"/>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 cONTRACTOR rATES"/>
      <sheetName val="ANAL"/>
      <sheetName val="Dewater Anal"/>
      <sheetName val="Service Tax"/>
      <sheetName val="ED_Benefit"/>
      <sheetName val="Pipe_Abstract"/>
      <sheetName val="VAT"/>
      <sheetName val="QT_ST"/>
      <sheetName val="MAT"/>
      <sheetName val="Pipe work"/>
      <sheetName val="MD"/>
      <sheetName val="EPU"/>
      <sheetName val="EO"/>
      <sheetName val="MAT (2)"/>
      <sheetName val="EA"/>
      <sheetName val="Sheet2"/>
      <sheetName val="Material Reqd"/>
      <sheetName val="Manholes_Abstract"/>
      <sheetName val="Road_Abs"/>
      <sheetName val="Misc_Abs"/>
      <sheetName val="Calcutta Comp"/>
      <sheetName val="ANAL-PIPE LIN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Provisions "/>
      <sheetName val="BOQ"/>
      <sheetName val="Sheet2"/>
      <sheetName val="Sheet3"/>
      <sheetName val="Sheet1"/>
      <sheetName val="HDPE"/>
      <sheetName val="LOADINGS"/>
      <sheetName val="ANAL-PIPE LINE"/>
      <sheetName val="Qty Est"/>
      <sheetName val="MS Pipe Working"/>
      <sheetName val="Rates Basic"/>
      <sheetName val="INPUT"/>
      <sheetName val="Rate Analysis "/>
      <sheetName val="PROCTOR"/>
      <sheetName val="21-Rate Analysis "/>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MD"/>
      <sheetName val="Top sheet-WTP"/>
      <sheetName val="Top sheet-WO O&amp;M"/>
      <sheetName val="Top sheet-Overall"/>
      <sheetName val="21-Rate Analysis-1"/>
      <sheetName val="Top sheet-Overall-Final (2)"/>
      <sheetName val="Check"/>
      <sheetName val="Labour"/>
      <sheetName val="Material-Overal"/>
      <sheetName val="Material-LITL"/>
      <sheetName val="Equipment"/>
      <sheetName val="Subcontractor"/>
      <sheetName val="Material-SC"/>
      <sheetName val="Cash Flow-LMP"/>
      <sheetName val="Escalation"/>
      <sheetName val="W PLAN-OUT"/>
      <sheetName val="Boq"/>
      <sheetName val="Top sheet-Overall-Final"/>
      <sheetName val="Top sheet-O&amp;M"/>
      <sheetName val="Final Rate"/>
      <sheetName val="Sheet1"/>
      <sheetName val="Cash Flow"/>
      <sheetName val="W PLAN-IN"/>
      <sheetName val="Abstract"/>
      <sheetName val="Sheet3"/>
      <sheetName val="Instrumentation"/>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sh Water"/>
      <sheetName val="Sludge Disposal"/>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LEVELING"/>
      <sheetName val="Man Power cost"/>
      <sheetName val="Site Infrastructure"/>
      <sheetName val="O&amp;M Cost"/>
      <sheetName val="Site Infra-Unit"/>
      <sheetName val="ANAL-PUMP HOUSE"/>
      <sheetName val="Pipe trench"/>
      <sheetName val="21-Rate Analysis "/>
    </sheetNames>
    <sheetDataSet>
      <sheetData sheetId="0" refreshError="1"/>
      <sheetData sheetId="1" refreshError="1"/>
      <sheetData sheetId="2" refreshError="1"/>
      <sheetData sheetId="3" refreshError="1"/>
      <sheetData sheetId="4">
        <row r="8">
          <cell r="E8">
            <v>120</v>
          </cell>
        </row>
        <row r="19">
          <cell r="E19">
            <v>210</v>
          </cell>
        </row>
        <row r="22">
          <cell r="E22">
            <v>776.93</v>
          </cell>
        </row>
        <row r="51">
          <cell r="E51">
            <v>649</v>
          </cell>
        </row>
        <row r="53">
          <cell r="E53">
            <v>556</v>
          </cell>
        </row>
        <row r="54">
          <cell r="E54">
            <v>463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Sheet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ANAL"/>
      <sheetName val="P-Ins &amp; Bonds"/>
      <sheetName val="P-Site fac"/>
      <sheetName val="P-Clients fac"/>
    </sheetNames>
    <sheetDataSet>
      <sheetData sheetId="0"/>
      <sheetData sheetId="1">
        <row r="81">
          <cell r="E81">
            <v>1.7649999999999999</v>
          </cell>
        </row>
      </sheetData>
      <sheetData sheetId="2">
        <row r="21">
          <cell r="E21">
            <v>453.35689045936397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Top Sheet-Old"/>
      <sheetName val="Cash Flow"/>
      <sheetName val="1-BOQ"/>
      <sheetName val="2-Group Code"/>
      <sheetName val="3-Work Plan Overall"/>
      <sheetName val="4-Loadings"/>
      <sheetName val="5-Work Plan Grouped"/>
      <sheetName val="6-Fin Plan WOL (Grouped)"/>
      <sheetName val="7-Fin Plan WL (Grouped)"/>
      <sheetName val="8-Escalation"/>
      <sheetName val="9-Contingency"/>
      <sheetName val="10-Mat-Calc"/>
      <sheetName val="11-Material"/>
      <sheetName val="12-Labour"/>
      <sheetName val="13-P&amp;M"/>
      <sheetName val="14-Man Power cost"/>
      <sheetName val="15-Site Infrastructure"/>
      <sheetName val="16-Site Infra-Unit"/>
      <sheetName val="17-Prilim"/>
      <sheetName val="18-DI &amp; GI Pipes"/>
      <sheetName val="19-Qty Estimates"/>
      <sheetName val="20-Valves &amp; EMI"/>
      <sheetName val="21-Rate Analysis "/>
      <sheetName val="22-MD"/>
      <sheetName val="0+655"/>
      <sheetName val="Rate Analysis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9">
          <cell r="E19">
            <v>210</v>
          </cell>
        </row>
        <row r="50">
          <cell r="E50">
            <v>649</v>
          </cell>
        </row>
      </sheetData>
      <sheetData sheetId="24"/>
      <sheetData sheetId="25" refreshError="1"/>
      <sheetData sheetId="2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is rate"/>
      <sheetName val="C&amp;G"/>
      <sheetName val="Earthwork"/>
      <sheetName val="GSB"/>
      <sheetName val="WMM"/>
      <sheetName val="Prime &amp; Tack Coat"/>
      <sheetName val="BM, DBM &amp; BC"/>
      <sheetName val="Concrete"/>
      <sheetName val="Culverts"/>
      <sheetName val="Signage"/>
      <sheetName val="Protection Work"/>
      <sheetName val="Toll Plaza"/>
      <sheetName val="RoB Concrete"/>
      <sheetName val="BP"/>
      <sheetName val="RoB"/>
      <sheetName val=" BOQ AS"/>
      <sheetName val=" BOQ AS Feb-08"/>
      <sheetName val="TOP Sheet"/>
      <sheetName val="Work Program"/>
      <sheetName val="Month-Qty"/>
      <sheetName val="Month-Financial"/>
      <sheetName val="LM Cost"/>
      <sheetName val="Hire Charges"/>
      <sheetName val="overhead"/>
      <sheetName val="Staff Details"/>
      <sheetName val="21-Rate Analysis "/>
      <sheetName val="21-Rate Analysis-1"/>
      <sheetName val="Site Infra-Unit"/>
      <sheetName val=" AnalysisPCC"/>
      <sheetName val="Analysis-NH-Culverts"/>
      <sheetName val="LEad Basic"/>
      <sheetName val="PRELIM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Rate Analysis "/>
      <sheetName val="ANAL"/>
      <sheetName val="SOR"/>
    </sheetNames>
    <sheetDataSet>
      <sheetData sheetId="0"/>
      <sheetData sheetId="1">
        <row r="81">
          <cell r="E81">
            <v>1.7649999999999999</v>
          </cell>
        </row>
      </sheetData>
      <sheetData sheetId="2">
        <row r="21">
          <cell r="E21">
            <v>453.35689045936397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1-Rate Analysis-1"/>
      <sheetName val="Top sheet-WTP"/>
      <sheetName val="Top sheet-WO O&amp;M"/>
      <sheetName val="Top sheet-Overall"/>
      <sheetName val="Top sheet-Overall-Final"/>
      <sheetName val="Top sheet-O&amp;M"/>
      <sheetName val="Final Rate"/>
      <sheetName val="Boq"/>
      <sheetName val="Sheet1"/>
      <sheetName val="Cash Flow"/>
      <sheetName val="W PLAN-OUT"/>
      <sheetName val="W PLAN-IN"/>
      <sheetName val="Abstract"/>
      <sheetName val="Sheet3"/>
      <sheetName val="Instrumentation"/>
      <sheetName val="Materials"/>
      <sheetName val="Aeration Fountain"/>
      <sheetName val="Raw Water Channel"/>
      <sheetName val="Ventury Flume"/>
      <sheetName val="Flash Mixer"/>
      <sheetName val="Clari-flocculator-1"/>
      <sheetName val="Clari-flocculator-2"/>
      <sheetName val="Filter House"/>
      <sheetName val="Pure water Sump"/>
      <sheetName val="Chemical House"/>
      <sheetName val="Store House"/>
      <sheetName val="Water closet"/>
      <sheetName val="Chlorinator"/>
      <sheetName val="Chemical Store "/>
      <sheetName val="Office Room"/>
      <sheetName val="Laboratory room"/>
      <sheetName val="Panel board"/>
      <sheetName val="Blow room"/>
      <sheetName val="Internal Roads"/>
      <sheetName val="Add Admin Bldg"/>
      <sheetName val="Compound wall"/>
      <sheetName val="Staff Quartres"/>
      <sheetName val="Sheet2"/>
      <sheetName val="lEVELING"/>
      <sheetName val="Man Power cost"/>
      <sheetName val="Site Infrastructure"/>
      <sheetName val="O&amp;M Cost"/>
      <sheetName val="Escalation"/>
      <sheetName val="Site Infra-Unit"/>
      <sheetName val="ANAL-PIPE LINE"/>
      <sheetName val="RA Civil"/>
    </sheetNames>
    <sheetDataSet>
      <sheetData sheetId="0">
        <row r="19">
          <cell r="E19">
            <v>210</v>
          </cell>
        </row>
        <row r="50">
          <cell r="E50">
            <v>649</v>
          </cell>
        </row>
      </sheetData>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Pipe"/>
      <sheetName val="Earth Final Rate"/>
      <sheetName val="Pipe trench"/>
      <sheetName val="Qty Cal"/>
      <sheetName val="BoQ"/>
      <sheetName val="MD"/>
      <sheetName val="Pipes &amp; Valves"/>
      <sheetName val="ANAL-PUMP HOUSE"/>
      <sheetName val="ANAL-PIPE LINE"/>
      <sheetName val="Sheet5"/>
      <sheetName val="Manpower"/>
      <sheetName val="LMP+Loadings"/>
      <sheetName val="BoQ Plan"/>
      <sheetName val="Cash-Inflow"/>
      <sheetName val="Cash-OutFlow"/>
      <sheetName val="Work Plan"/>
      <sheetName val="Cash Flow-With RM"/>
      <sheetName val="Cash Flow-With out RM"/>
      <sheetName val="Top Sheet"/>
    </sheetNames>
    <sheetDataSet>
      <sheetData sheetId="0" refreshError="1"/>
      <sheetData sheetId="1" refreshError="1"/>
      <sheetData sheetId="2" refreshError="1">
        <row r="8">
          <cell r="V8">
            <v>28</v>
          </cell>
        </row>
        <row r="11">
          <cell r="V11">
            <v>41</v>
          </cell>
        </row>
        <row r="17">
          <cell r="V17">
            <v>223</v>
          </cell>
        </row>
        <row r="18">
          <cell r="V18">
            <v>302</v>
          </cell>
        </row>
        <row r="23">
          <cell r="V23">
            <v>534</v>
          </cell>
        </row>
        <row r="24">
          <cell r="V24">
            <v>721</v>
          </cell>
        </row>
      </sheetData>
      <sheetData sheetId="3" refreshError="1"/>
      <sheetData sheetId="4"/>
      <sheetData sheetId="5" refreshError="1"/>
      <sheetData sheetId="6"/>
      <sheetData sheetId="7" refreshError="1">
        <row r="24">
          <cell r="E24">
            <v>247.20266900000001</v>
          </cell>
        </row>
        <row r="52">
          <cell r="I52">
            <v>256740.15335199999</v>
          </cell>
        </row>
        <row r="55">
          <cell r="I55">
            <v>99548.864239999995</v>
          </cell>
        </row>
        <row r="58">
          <cell r="I58">
            <v>51254.725867999994</v>
          </cell>
        </row>
        <row r="60">
          <cell r="I60">
            <v>612648.11698000017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L"/>
      <sheetName val="기능공"/>
      <sheetName val="기능공 (3)"/>
      <sheetName val="연도별 자금"/>
      <sheetName val="월별자금"/>
      <sheetName val="기능공 (2)"/>
      <sheetName val="LOAD"/>
      <sheetName val="MOBIL"/>
      <sheetName val="SPT vs PHI"/>
      <sheetName val="Joints"/>
      <sheetName val="Attachment 1"/>
      <sheetName val="DB_ET200(R. A)"/>
      <sheetName val="Cash2"/>
      <sheetName val="Z"/>
      <sheetName val="공문"/>
      <sheetName val="1A-1 BLR_Material Cost"/>
      <sheetName val="Direct Labor cost"/>
      <sheetName val="목표세부명세"/>
      <sheetName val="breakdown"/>
      <sheetName val="BM"/>
      <sheetName val="Rate Analysis"/>
      <sheetName val="C3"/>
      <sheetName val="BQMPALOC"/>
      <sheetName val="ERECTION DAHEJ"/>
      <sheetName val="MTP"/>
      <sheetName val="mech"/>
      <sheetName val="공사내역"/>
      <sheetName val="BAG-2"/>
      <sheetName val="4.1 dismantle"/>
      <sheetName val="Material"/>
      <sheetName val="예가표"/>
      <sheetName val="PIPE"/>
      <sheetName val="VALVE"/>
      <sheetName val="FLANGE"/>
      <sheetName val="97 사업추정(WEKI)"/>
      <sheetName val="기능공_(3)"/>
      <sheetName val="연도별_자금"/>
      <sheetName val="기능공_(2)"/>
      <sheetName val="Attachment_1"/>
      <sheetName val="DB_ET200(R__A)"/>
      <sheetName val="SPT_vs_PHI"/>
      <sheetName val="1A-1_BLR_Material_Cost"/>
      <sheetName val="Direct_Labor_cost"/>
      <sheetName val="Rate_Analysis"/>
      <sheetName val="ERECTION_DAHEJ"/>
      <sheetName val="4_1_dismantle"/>
      <sheetName val="기능공_(3)1"/>
      <sheetName val="연도별_자금1"/>
      <sheetName val="기능공_(2)1"/>
      <sheetName val="Attachment_11"/>
      <sheetName val="DB_ET200(R__A)1"/>
      <sheetName val="SPT_vs_PHI1"/>
      <sheetName val="1A-1_BLR_Material_Cost1"/>
      <sheetName val="Direct_Labor_cost1"/>
      <sheetName val="Rate_Analysis1"/>
      <sheetName val="ERECTION_DAHEJ1"/>
      <sheetName val="4_1_dismantle1"/>
      <sheetName val="D-623D"/>
      <sheetName val="산근"/>
      <sheetName val="DRUM"/>
      <sheetName val="costing_CV"/>
      <sheetName val="Setting"/>
      <sheetName val="MTO REV.2(ARMOR)"/>
      <sheetName val="2.2 띠장의 설계"/>
    </sheetNames>
    <sheetDataSet>
      <sheetData sheetId="0" refreshError="1">
        <row r="6">
          <cell r="G6">
            <v>1</v>
          </cell>
          <cell r="H6">
            <v>2</v>
          </cell>
          <cell r="I6">
            <v>3</v>
          </cell>
          <cell r="J6">
            <v>4</v>
          </cell>
          <cell r="K6">
            <v>5</v>
          </cell>
          <cell r="L6">
            <v>6</v>
          </cell>
          <cell r="M6">
            <v>7</v>
          </cell>
          <cell r="N6">
            <v>8</v>
          </cell>
          <cell r="O6">
            <v>9</v>
          </cell>
          <cell r="P6">
            <v>10</v>
          </cell>
          <cell r="Q6">
            <v>11</v>
          </cell>
          <cell r="R6">
            <v>12</v>
          </cell>
          <cell r="S6">
            <v>13</v>
          </cell>
          <cell r="T6">
            <v>14</v>
          </cell>
          <cell r="U6">
            <v>15</v>
          </cell>
          <cell r="V6">
            <v>16</v>
          </cell>
          <cell r="W6">
            <v>17</v>
          </cell>
          <cell r="X6">
            <v>18</v>
          </cell>
          <cell r="Y6">
            <v>19</v>
          </cell>
          <cell r="Z6">
            <v>20</v>
          </cell>
          <cell r="AA6">
            <v>21</v>
          </cell>
          <cell r="AB6">
            <v>22</v>
          </cell>
          <cell r="AC6">
            <v>23</v>
          </cell>
          <cell r="AD6">
            <v>24</v>
          </cell>
          <cell r="AE6">
            <v>25</v>
          </cell>
          <cell r="AF6">
            <v>26</v>
          </cell>
          <cell r="AG6">
            <v>27</v>
          </cell>
          <cell r="AH6">
            <v>28</v>
          </cell>
          <cell r="AI6">
            <v>29</v>
          </cell>
          <cell r="AJ6">
            <v>30</v>
          </cell>
          <cell r="AK6">
            <v>31</v>
          </cell>
          <cell r="AL6">
            <v>32</v>
          </cell>
          <cell r="AM6">
            <v>33</v>
          </cell>
          <cell r="AN6">
            <v>34</v>
          </cell>
          <cell r="AO6">
            <v>35</v>
          </cell>
          <cell r="AP6">
            <v>36</v>
          </cell>
          <cell r="AQ6">
            <v>37</v>
          </cell>
          <cell r="AR6">
            <v>38</v>
          </cell>
          <cell r="AS6">
            <v>39</v>
          </cell>
          <cell r="AT6">
            <v>40</v>
          </cell>
          <cell r="AU6">
            <v>41</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an Config"/>
      <sheetName val="Proj Details"/>
      <sheetName val="BOQ viaduct systra"/>
      <sheetName val="BOQ station systra"/>
      <sheetName val="Raw BOQ for Quoting"/>
      <sheetName val="Priced BOQ Combined Breakup"/>
      <sheetName val="Priced BOQ Combined"/>
      <sheetName val="R- Road reinstatement"/>
      <sheetName val="R- End Concrete with GP2"/>
      <sheetName val="Cost of equip,fabrication"/>
      <sheetName val="Q-INP"/>
      <sheetName val="Q-Abstract"/>
      <sheetName val="Q-Pil"/>
      <sheetName val="Q-PC"/>
      <sheetName val="Q-Pier"/>
      <sheetName val="Q-Girder"/>
      <sheetName val="Q-Para"/>
      <sheetName val="Q-CB"/>
      <sheetName val="Q-Be"/>
      <sheetName val="Q-HTS"/>
      <sheetName val="R-Mat"/>
      <sheetName val="Q-Ba"/>
      <sheetName val="Q-OS"/>
      <sheetName val="R-Precast Pier Cap"/>
      <sheetName val="R-Hire"/>
      <sheetName val="R-Subcon"/>
      <sheetName val="R-Con"/>
      <sheetName val="R-PC"/>
      <sheetName val="R-Pier"/>
      <sheetName val="R-Station Concrete"/>
      <sheetName val="R-u girder"/>
      <sheetName val="R-Laun"/>
      <sheetName val="R-Prest"/>
      <sheetName val="R-OS"/>
      <sheetName val="R-SKB"/>
      <sheetName val="R-Bear"/>
      <sheetName val="R-CB"/>
      <sheetName val="R-Para"/>
      <sheetName val="R-insitu voided slab"/>
      <sheetName val="R-Barricade"/>
      <sheetName val="R-sheetpile"/>
      <sheetName val="R-portal"/>
      <sheetName val="Equip Depl"/>
      <sheetName val="Man Depl"/>
      <sheetName val="P-Summary"/>
      <sheetName val="P-Ins &amp; Bonds"/>
      <sheetName val="P-Finance"/>
      <sheetName val="P-Salary"/>
      <sheetName val="P Staff fac"/>
      <sheetName val="P-Site fac"/>
      <sheetName val="P-Clients fac"/>
      <sheetName val="P-others"/>
      <sheetName val="P-Travel"/>
      <sheetName val="P-Admn"/>
      <sheetName val="P-Lab"/>
      <sheetName val="R-Pil"/>
      <sheetName val="Intake well"/>
      <sheetName val="ANAL-PIPE LINE"/>
      <sheetName val="BHAND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6">
          <cell r="I56">
            <v>4073.4709999999995</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Calc1"/>
      <sheetName val="ANAL-PIPE LIN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Top Sheet"/>
      <sheetName val="2-Group Code"/>
      <sheetName val="3-Work Plan"/>
      <sheetName val="4-Work Plan Grouped"/>
      <sheetName val="5-Fin Plan WOL (Grouped)"/>
      <sheetName val="6-Escalation"/>
      <sheetName val="7-Contingency"/>
      <sheetName val="7-Mat-Calc"/>
      <sheetName val="8-Material"/>
      <sheetName val="9-Labour"/>
      <sheetName val="10-P&amp;M"/>
      <sheetName val="Priliminary Exp"/>
      <sheetName val="11-OH"/>
      <sheetName val="12-DI &amp; GI Pipes"/>
      <sheetName val="13-Pipe-Civil"/>
      <sheetName val="Valves &amp; EMI"/>
      <sheetName val="Rate Analysis "/>
      <sheetName val="MD"/>
      <sheetName val="Qty Estimates"/>
      <sheetName val="1-BOQ"/>
      <sheetName val="Top sheet (3)"/>
      <sheetName val="Top Sheet (2)"/>
      <sheetName val="Cash Flow"/>
      <sheetName val="21-Rate Analysis-1"/>
      <sheetName val="Voucher"/>
      <sheetName val="Data"/>
      <sheetName val="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9">
          <cell r="E19">
            <v>210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s>
    <sheetDataSet>
      <sheetData sheetId="0"/>
      <sheetData sheetId="1" refreshError="1"/>
      <sheetData sheetId="2" refreshError="1"/>
      <sheetData sheetId="3" refreshError="1">
        <row r="8">
          <cell r="T8">
            <v>0</v>
          </cell>
          <cell r="U8">
            <v>0</v>
          </cell>
          <cell r="V8">
            <v>0.4</v>
          </cell>
          <cell r="W8">
            <v>0.4</v>
          </cell>
          <cell r="AA8">
            <v>1</v>
          </cell>
          <cell r="AB8">
            <v>0.125</v>
          </cell>
          <cell r="AC8" t="str">
            <v>size0125</v>
          </cell>
          <cell r="AD8" t="str">
            <v>wall0125</v>
          </cell>
          <cell r="AE8">
            <v>3</v>
          </cell>
          <cell r="AF8" t="str">
            <v>3 mm (0.125)</v>
          </cell>
        </row>
        <row r="9">
          <cell r="T9">
            <v>1</v>
          </cell>
          <cell r="U9">
            <v>900</v>
          </cell>
          <cell r="V9">
            <v>0.4</v>
          </cell>
          <cell r="W9">
            <v>0.4</v>
          </cell>
          <cell r="AA9">
            <v>2</v>
          </cell>
          <cell r="AB9">
            <v>0.25</v>
          </cell>
          <cell r="AC9" t="str">
            <v>size025</v>
          </cell>
          <cell r="AD9" t="str">
            <v>wall025</v>
          </cell>
          <cell r="AE9">
            <v>6</v>
          </cell>
          <cell r="AF9" t="str">
            <v>6 mm (0.25)</v>
          </cell>
        </row>
        <row r="10">
          <cell r="A10">
            <v>3</v>
          </cell>
          <cell r="B10">
            <v>0.125</v>
          </cell>
          <cell r="C10">
            <v>0</v>
          </cell>
          <cell r="D10">
            <v>0.125</v>
          </cell>
          <cell r="E10">
            <v>0</v>
          </cell>
          <cell r="F10" t="str">
            <v>wall0125</v>
          </cell>
          <cell r="H10">
            <v>0.125</v>
          </cell>
          <cell r="I10" t="str">
            <v>size0125</v>
          </cell>
          <cell r="J10" t="str">
            <v>wall0125</v>
          </cell>
          <cell r="T10">
            <v>2</v>
          </cell>
          <cell r="U10">
            <v>950</v>
          </cell>
          <cell r="V10">
            <v>0.5</v>
          </cell>
          <cell r="W10">
            <v>0.4</v>
          </cell>
          <cell r="AA10">
            <v>3</v>
          </cell>
          <cell r="AB10">
            <v>0.375</v>
          </cell>
          <cell r="AC10" t="str">
            <v>size0375</v>
          </cell>
          <cell r="AD10" t="str">
            <v>wall0375</v>
          </cell>
          <cell r="AE10">
            <v>10</v>
          </cell>
          <cell r="AF10" t="str">
            <v>10 mm (0.375)</v>
          </cell>
        </row>
        <row r="11">
          <cell r="A11">
            <v>3</v>
          </cell>
          <cell r="B11">
            <v>0.125</v>
          </cell>
          <cell r="C11" t="str">
            <v>10S</v>
          </cell>
          <cell r="D11">
            <v>0.40500000000000003</v>
          </cell>
          <cell r="E11">
            <v>4.9000000000000002E-2</v>
          </cell>
          <cell r="F11">
            <v>0.307</v>
          </cell>
          <cell r="H11">
            <v>0.25</v>
          </cell>
          <cell r="I11" t="str">
            <v>size025</v>
          </cell>
          <cell r="J11" t="str">
            <v>wall025</v>
          </cell>
          <cell r="T11">
            <v>3</v>
          </cell>
          <cell r="U11">
            <v>1000</v>
          </cell>
          <cell r="V11">
            <v>0.7</v>
          </cell>
          <cell r="W11">
            <v>0.5</v>
          </cell>
          <cell r="AA11">
            <v>4</v>
          </cell>
          <cell r="AB11">
            <v>0.5</v>
          </cell>
          <cell r="AC11" t="str">
            <v>size05</v>
          </cell>
          <cell r="AD11" t="str">
            <v>wall05</v>
          </cell>
          <cell r="AE11">
            <v>15</v>
          </cell>
          <cell r="AF11" t="str">
            <v>15 mm (0.5)</v>
          </cell>
        </row>
        <row r="12">
          <cell r="A12">
            <v>3</v>
          </cell>
          <cell r="B12">
            <v>0.125</v>
          </cell>
          <cell r="C12">
            <v>30</v>
          </cell>
          <cell r="D12">
            <v>0.40500000000000003</v>
          </cell>
          <cell r="E12">
            <v>5.7000000000000002E-2</v>
          </cell>
          <cell r="F12">
            <v>0.29099999999999998</v>
          </cell>
          <cell r="H12">
            <v>0.375</v>
          </cell>
          <cell r="I12" t="str">
            <v>size0375</v>
          </cell>
          <cell r="J12" t="str">
            <v>wall0375</v>
          </cell>
          <cell r="T12">
            <v>4</v>
          </cell>
          <cell r="U12">
            <v>1050</v>
          </cell>
          <cell r="V12">
            <v>0.7</v>
          </cell>
          <cell r="W12">
            <v>0.5</v>
          </cell>
          <cell r="AA12">
            <v>5</v>
          </cell>
          <cell r="AB12">
            <v>0.75</v>
          </cell>
          <cell r="AC12" t="str">
            <v>size075</v>
          </cell>
          <cell r="AD12" t="str">
            <v>wall075</v>
          </cell>
          <cell r="AE12">
            <v>20</v>
          </cell>
          <cell r="AF12" t="str">
            <v>20 mm (0.75)</v>
          </cell>
        </row>
        <row r="13">
          <cell r="A13">
            <v>3</v>
          </cell>
          <cell r="B13">
            <v>0.125</v>
          </cell>
          <cell r="C13" t="str">
            <v>STD</v>
          </cell>
          <cell r="D13">
            <v>0.40500000000000003</v>
          </cell>
          <cell r="E13">
            <v>6.8000000000000005E-2</v>
          </cell>
          <cell r="F13">
            <v>0.26900000000000002</v>
          </cell>
          <cell r="H13">
            <v>0.5</v>
          </cell>
          <cell r="I13" t="str">
            <v>size05</v>
          </cell>
          <cell r="J13" t="str">
            <v>wall05</v>
          </cell>
          <cell r="T13">
            <v>5</v>
          </cell>
          <cell r="U13">
            <v>1100</v>
          </cell>
          <cell r="V13">
            <v>0.7</v>
          </cell>
          <cell r="W13">
            <v>0.5</v>
          </cell>
          <cell r="AA13">
            <v>6</v>
          </cell>
          <cell r="AB13">
            <v>1</v>
          </cell>
          <cell r="AC13" t="str">
            <v>size1</v>
          </cell>
          <cell r="AD13" t="str">
            <v>wall1</v>
          </cell>
          <cell r="AE13">
            <v>25</v>
          </cell>
          <cell r="AF13" t="str">
            <v>25 mm (1)</v>
          </cell>
        </row>
        <row r="14">
          <cell r="A14">
            <v>3</v>
          </cell>
          <cell r="B14">
            <v>0.125</v>
          </cell>
          <cell r="C14">
            <v>40</v>
          </cell>
          <cell r="D14">
            <v>0.40500000000000003</v>
          </cell>
          <cell r="E14">
            <v>6.8000000000000005E-2</v>
          </cell>
          <cell r="F14">
            <v>0.26900000000000002</v>
          </cell>
          <cell r="H14">
            <v>0.75</v>
          </cell>
          <cell r="I14" t="str">
            <v>size075</v>
          </cell>
          <cell r="J14" t="str">
            <v>wall075</v>
          </cell>
          <cell r="AA14">
            <v>7</v>
          </cell>
          <cell r="AB14">
            <v>1.25</v>
          </cell>
          <cell r="AC14" t="str">
            <v>size125</v>
          </cell>
          <cell r="AD14" t="str">
            <v>wall125</v>
          </cell>
          <cell r="AE14">
            <v>35</v>
          </cell>
          <cell r="AF14" t="str">
            <v>35 mm (1.25)</v>
          </cell>
        </row>
        <row r="15">
          <cell r="A15">
            <v>3</v>
          </cell>
          <cell r="B15">
            <v>0.125</v>
          </cell>
          <cell r="C15" t="str">
            <v>40S</v>
          </cell>
          <cell r="D15">
            <v>0.40500000000000003</v>
          </cell>
          <cell r="E15">
            <v>6.8000000000000005E-2</v>
          </cell>
          <cell r="F15">
            <v>0.26900000000000002</v>
          </cell>
          <cell r="H15">
            <v>1</v>
          </cell>
          <cell r="I15" t="str">
            <v>size1</v>
          </cell>
          <cell r="J15" t="str">
            <v>wall1</v>
          </cell>
          <cell r="AA15">
            <v>8</v>
          </cell>
          <cell r="AB15">
            <v>1.5</v>
          </cell>
          <cell r="AC15" t="str">
            <v>size15</v>
          </cell>
          <cell r="AD15" t="str">
            <v>wall15</v>
          </cell>
          <cell r="AE15">
            <v>40</v>
          </cell>
          <cell r="AF15" t="str">
            <v>40 mm (1.5)</v>
          </cell>
        </row>
        <row r="16">
          <cell r="A16">
            <v>3</v>
          </cell>
          <cell r="B16">
            <v>0.125</v>
          </cell>
          <cell r="C16" t="str">
            <v>80S</v>
          </cell>
          <cell r="D16">
            <v>0.40500000000000003</v>
          </cell>
          <cell r="E16">
            <v>9.5000000000000001E-2</v>
          </cell>
          <cell r="F16">
            <v>0.215</v>
          </cell>
          <cell r="H16">
            <v>1.25</v>
          </cell>
          <cell r="I16" t="str">
            <v>size125</v>
          </cell>
          <cell r="J16" t="str">
            <v>wall125</v>
          </cell>
          <cell r="AA16">
            <v>9</v>
          </cell>
          <cell r="AB16">
            <v>2</v>
          </cell>
          <cell r="AC16" t="str">
            <v>size2</v>
          </cell>
          <cell r="AD16" t="str">
            <v>wall2</v>
          </cell>
          <cell r="AE16">
            <v>50</v>
          </cell>
          <cell r="AF16" t="str">
            <v>50 mm (2)</v>
          </cell>
        </row>
        <row r="17">
          <cell r="A17">
            <v>3</v>
          </cell>
          <cell r="B17">
            <v>0.125</v>
          </cell>
          <cell r="C17" t="str">
            <v>XS</v>
          </cell>
          <cell r="D17">
            <v>0.40500000000000003</v>
          </cell>
          <cell r="E17">
            <v>9.5000000000000001E-2</v>
          </cell>
          <cell r="F17">
            <v>0.215</v>
          </cell>
          <cell r="H17">
            <v>1.5</v>
          </cell>
          <cell r="I17" t="str">
            <v>size15</v>
          </cell>
          <cell r="J17" t="str">
            <v>wall15</v>
          </cell>
          <cell r="AA17">
            <v>10</v>
          </cell>
          <cell r="AB17">
            <v>2.5</v>
          </cell>
          <cell r="AC17" t="str">
            <v>size25</v>
          </cell>
          <cell r="AD17" t="str">
            <v>wall25</v>
          </cell>
          <cell r="AE17">
            <v>65</v>
          </cell>
          <cell r="AF17" t="str">
            <v>65 mm (2.5)</v>
          </cell>
        </row>
        <row r="18">
          <cell r="A18">
            <v>3</v>
          </cell>
          <cell r="B18">
            <v>0.125</v>
          </cell>
          <cell r="C18">
            <v>80</v>
          </cell>
          <cell r="D18">
            <v>0.40500000000000003</v>
          </cell>
          <cell r="E18">
            <v>9.5000000000000001E-2</v>
          </cell>
          <cell r="F18">
            <v>0.215</v>
          </cell>
          <cell r="H18">
            <v>2</v>
          </cell>
          <cell r="I18" t="str">
            <v>size2</v>
          </cell>
          <cell r="J18" t="str">
            <v>wall2</v>
          </cell>
          <cell r="AA18">
            <v>11</v>
          </cell>
          <cell r="AB18">
            <v>3</v>
          </cell>
          <cell r="AC18" t="str">
            <v>size3</v>
          </cell>
          <cell r="AD18" t="str">
            <v>wall3</v>
          </cell>
          <cell r="AE18">
            <v>75</v>
          </cell>
          <cell r="AF18" t="str">
            <v>75 mm (3)</v>
          </cell>
        </row>
        <row r="19">
          <cell r="A19">
            <v>6</v>
          </cell>
          <cell r="B19">
            <v>0.25</v>
          </cell>
          <cell r="C19">
            <v>0</v>
          </cell>
          <cell r="D19">
            <v>2.5</v>
          </cell>
          <cell r="E19">
            <v>0</v>
          </cell>
          <cell r="F19" t="str">
            <v>wall25</v>
          </cell>
          <cell r="H19">
            <v>2.5</v>
          </cell>
          <cell r="I19" t="str">
            <v>size25</v>
          </cell>
          <cell r="J19" t="str">
            <v>wall25</v>
          </cell>
          <cell r="AA19">
            <v>12</v>
          </cell>
          <cell r="AB19">
            <v>3.5</v>
          </cell>
          <cell r="AC19" t="str">
            <v>size35</v>
          </cell>
          <cell r="AD19" t="str">
            <v>wall35</v>
          </cell>
          <cell r="AE19">
            <v>90</v>
          </cell>
          <cell r="AF19" t="str">
            <v>90 mm (3.5)</v>
          </cell>
        </row>
        <row r="20">
          <cell r="A20">
            <v>6</v>
          </cell>
          <cell r="B20">
            <v>0.25</v>
          </cell>
          <cell r="C20" t="str">
            <v>10S</v>
          </cell>
          <cell r="D20">
            <v>0.54</v>
          </cell>
          <cell r="E20">
            <v>6.5000000000000002E-2</v>
          </cell>
          <cell r="F20">
            <v>0.41</v>
          </cell>
          <cell r="H20">
            <v>3</v>
          </cell>
          <cell r="I20" t="str">
            <v>size3</v>
          </cell>
          <cell r="J20" t="str">
            <v>wall3</v>
          </cell>
          <cell r="AA20">
            <v>13</v>
          </cell>
          <cell r="AB20">
            <v>4</v>
          </cell>
          <cell r="AC20" t="str">
            <v>size4</v>
          </cell>
          <cell r="AD20" t="str">
            <v>wall4</v>
          </cell>
          <cell r="AE20">
            <v>100</v>
          </cell>
          <cell r="AF20" t="str">
            <v>100 mm (4)</v>
          </cell>
        </row>
        <row r="21">
          <cell r="A21">
            <v>6</v>
          </cell>
          <cell r="B21">
            <v>0.25</v>
          </cell>
          <cell r="C21">
            <v>30</v>
          </cell>
          <cell r="D21">
            <v>0.54</v>
          </cell>
          <cell r="E21">
            <v>7.2999999999999995E-2</v>
          </cell>
          <cell r="F21">
            <v>0.39400000000000002</v>
          </cell>
          <cell r="H21">
            <v>3.5</v>
          </cell>
          <cell r="I21" t="str">
            <v>size35</v>
          </cell>
          <cell r="J21" t="str">
            <v>wall35</v>
          </cell>
          <cell r="AA21">
            <v>14</v>
          </cell>
          <cell r="AB21">
            <v>5</v>
          </cell>
          <cell r="AC21" t="str">
            <v>size5</v>
          </cell>
          <cell r="AD21" t="str">
            <v>wall5</v>
          </cell>
          <cell r="AE21">
            <v>125</v>
          </cell>
          <cell r="AF21" t="str">
            <v>125 mm (5)</v>
          </cell>
        </row>
        <row r="22">
          <cell r="A22">
            <v>6</v>
          </cell>
          <cell r="B22">
            <v>0.25</v>
          </cell>
          <cell r="C22" t="str">
            <v>STD</v>
          </cell>
          <cell r="D22">
            <v>0.54</v>
          </cell>
          <cell r="E22">
            <v>8.7999999999999995E-2</v>
          </cell>
          <cell r="F22">
            <v>0.36399999999999999</v>
          </cell>
          <cell r="H22">
            <v>4</v>
          </cell>
          <cell r="I22" t="str">
            <v>size4</v>
          </cell>
          <cell r="J22" t="str">
            <v>wall4</v>
          </cell>
          <cell r="AA22">
            <v>15</v>
          </cell>
          <cell r="AB22">
            <v>6</v>
          </cell>
          <cell r="AC22" t="str">
            <v>size6</v>
          </cell>
          <cell r="AD22" t="str">
            <v>wall6</v>
          </cell>
          <cell r="AE22">
            <v>150</v>
          </cell>
          <cell r="AF22" t="str">
            <v>150 mm (6)</v>
          </cell>
        </row>
        <row r="23">
          <cell r="A23">
            <v>6</v>
          </cell>
          <cell r="B23">
            <v>0.25</v>
          </cell>
          <cell r="C23">
            <v>40</v>
          </cell>
          <cell r="D23">
            <v>0.54</v>
          </cell>
          <cell r="E23">
            <v>8.7999999999999995E-2</v>
          </cell>
          <cell r="F23">
            <v>0.36399999999999999</v>
          </cell>
          <cell r="H23">
            <v>5</v>
          </cell>
          <cell r="I23" t="str">
            <v>size5</v>
          </cell>
          <cell r="J23" t="str">
            <v>wall5</v>
          </cell>
          <cell r="AA23">
            <v>16</v>
          </cell>
          <cell r="AB23">
            <v>8</v>
          </cell>
          <cell r="AC23" t="str">
            <v>size8</v>
          </cell>
          <cell r="AD23" t="str">
            <v>wall8</v>
          </cell>
          <cell r="AE23">
            <v>200</v>
          </cell>
          <cell r="AF23" t="str">
            <v>200 mm (8)</v>
          </cell>
        </row>
        <row r="24">
          <cell r="A24">
            <v>6</v>
          </cell>
          <cell r="B24">
            <v>0.25</v>
          </cell>
          <cell r="C24" t="str">
            <v>40S</v>
          </cell>
          <cell r="D24">
            <v>0.54</v>
          </cell>
          <cell r="E24">
            <v>8.7999999999999995E-2</v>
          </cell>
          <cell r="F24">
            <v>0.36399999999999999</v>
          </cell>
          <cell r="H24">
            <v>6</v>
          </cell>
          <cell r="I24" t="str">
            <v>size6</v>
          </cell>
          <cell r="J24" t="str">
            <v>wall6</v>
          </cell>
          <cell r="AA24">
            <v>17</v>
          </cell>
          <cell r="AB24">
            <v>10</v>
          </cell>
          <cell r="AC24" t="str">
            <v>size10</v>
          </cell>
          <cell r="AD24" t="str">
            <v>wall10</v>
          </cell>
          <cell r="AE24">
            <v>250</v>
          </cell>
          <cell r="AF24" t="str">
            <v>250 mm (10)</v>
          </cell>
        </row>
        <row r="25">
          <cell r="A25">
            <v>6</v>
          </cell>
          <cell r="B25">
            <v>0.25</v>
          </cell>
          <cell r="C25" t="str">
            <v>80S</v>
          </cell>
          <cell r="D25">
            <v>0.54</v>
          </cell>
          <cell r="E25">
            <v>0.11899999999999999</v>
          </cell>
          <cell r="F25">
            <v>0.30199999999999999</v>
          </cell>
          <cell r="H25">
            <v>8</v>
          </cell>
          <cell r="I25" t="str">
            <v>size8</v>
          </cell>
          <cell r="J25" t="str">
            <v>wall8</v>
          </cell>
          <cell r="AA25">
            <v>18</v>
          </cell>
          <cell r="AB25">
            <v>12</v>
          </cell>
          <cell r="AC25" t="str">
            <v>size12</v>
          </cell>
          <cell r="AD25" t="str">
            <v>wall12</v>
          </cell>
          <cell r="AE25">
            <v>300</v>
          </cell>
          <cell r="AF25" t="str">
            <v>300 mm (12)</v>
          </cell>
        </row>
        <row r="26">
          <cell r="A26">
            <v>6</v>
          </cell>
          <cell r="B26">
            <v>0.25</v>
          </cell>
          <cell r="C26" t="str">
            <v>XS</v>
          </cell>
          <cell r="D26">
            <v>0.54</v>
          </cell>
          <cell r="E26">
            <v>0.11899999999999999</v>
          </cell>
          <cell r="F26">
            <v>0.30199999999999999</v>
          </cell>
          <cell r="H26">
            <v>10</v>
          </cell>
          <cell r="I26" t="str">
            <v>size10</v>
          </cell>
          <cell r="J26" t="str">
            <v>wall10</v>
          </cell>
          <cell r="AA26">
            <v>19</v>
          </cell>
          <cell r="AB26">
            <v>14</v>
          </cell>
          <cell r="AC26" t="str">
            <v>size14</v>
          </cell>
          <cell r="AD26" t="str">
            <v>wall14</v>
          </cell>
          <cell r="AE26">
            <v>350</v>
          </cell>
          <cell r="AF26" t="str">
            <v>350 mm (14)</v>
          </cell>
        </row>
        <row r="27">
          <cell r="A27">
            <v>6</v>
          </cell>
          <cell r="B27">
            <v>0.25</v>
          </cell>
          <cell r="C27">
            <v>80</v>
          </cell>
          <cell r="D27">
            <v>0.54</v>
          </cell>
          <cell r="E27">
            <v>0.11899999999999999</v>
          </cell>
          <cell r="F27">
            <v>0.30199999999999999</v>
          </cell>
          <cell r="H27">
            <v>12</v>
          </cell>
          <cell r="I27" t="str">
            <v>size12</v>
          </cell>
          <cell r="J27" t="str">
            <v>wall12</v>
          </cell>
          <cell r="AA27">
            <v>20</v>
          </cell>
          <cell r="AB27">
            <v>16</v>
          </cell>
          <cell r="AC27" t="str">
            <v>size16</v>
          </cell>
          <cell r="AD27" t="str">
            <v>wall16</v>
          </cell>
          <cell r="AE27">
            <v>400</v>
          </cell>
          <cell r="AF27" t="str">
            <v>400 mm (16)</v>
          </cell>
        </row>
        <row r="28">
          <cell r="A28">
            <v>10</v>
          </cell>
          <cell r="B28">
            <v>0.375</v>
          </cell>
          <cell r="C28">
            <v>0</v>
          </cell>
          <cell r="D28">
            <v>14</v>
          </cell>
          <cell r="E28">
            <v>0</v>
          </cell>
          <cell r="F28" t="str">
            <v>wall14</v>
          </cell>
          <cell r="H28">
            <v>14</v>
          </cell>
          <cell r="I28" t="str">
            <v>size14</v>
          </cell>
          <cell r="J28" t="str">
            <v>wall14</v>
          </cell>
          <cell r="AA28">
            <v>21</v>
          </cell>
          <cell r="AB28">
            <v>18</v>
          </cell>
          <cell r="AC28" t="str">
            <v>size18</v>
          </cell>
          <cell r="AD28" t="str">
            <v>wall18</v>
          </cell>
          <cell r="AE28">
            <v>450</v>
          </cell>
          <cell r="AF28" t="str">
            <v>450 mm (18)</v>
          </cell>
        </row>
        <row r="29">
          <cell r="A29">
            <v>10</v>
          </cell>
          <cell r="B29">
            <v>0.375</v>
          </cell>
          <cell r="C29" t="str">
            <v>10S</v>
          </cell>
          <cell r="D29">
            <v>0.67500000000000004</v>
          </cell>
          <cell r="E29">
            <v>6.5000000000000002E-2</v>
          </cell>
          <cell r="F29">
            <v>0.54500000000000004</v>
          </cell>
          <cell r="H29">
            <v>16</v>
          </cell>
          <cell r="I29" t="str">
            <v>size16</v>
          </cell>
          <cell r="J29" t="str">
            <v>wall16</v>
          </cell>
          <cell r="AA29">
            <v>22</v>
          </cell>
          <cell r="AB29">
            <v>20</v>
          </cell>
          <cell r="AC29" t="str">
            <v>size20</v>
          </cell>
          <cell r="AD29" t="str">
            <v>wall20</v>
          </cell>
          <cell r="AE29">
            <v>500</v>
          </cell>
          <cell r="AF29" t="str">
            <v>500 mm (20)</v>
          </cell>
        </row>
        <row r="30">
          <cell r="A30">
            <v>10</v>
          </cell>
          <cell r="B30">
            <v>0.375</v>
          </cell>
          <cell r="C30">
            <v>30</v>
          </cell>
          <cell r="D30">
            <v>0.67500000000000004</v>
          </cell>
          <cell r="E30">
            <v>7.2999999999999995E-2</v>
          </cell>
          <cell r="F30">
            <v>0.52900000000000003</v>
          </cell>
          <cell r="H30">
            <v>18</v>
          </cell>
          <cell r="I30" t="str">
            <v>size18</v>
          </cell>
          <cell r="J30" t="str">
            <v>wall18</v>
          </cell>
          <cell r="AA30">
            <v>23</v>
          </cell>
          <cell r="AB30">
            <v>22</v>
          </cell>
          <cell r="AC30" t="str">
            <v>size22</v>
          </cell>
          <cell r="AD30" t="str">
            <v>wall22</v>
          </cell>
          <cell r="AE30">
            <v>550</v>
          </cell>
          <cell r="AF30" t="str">
            <v>550 mm (22)</v>
          </cell>
        </row>
        <row r="31">
          <cell r="A31">
            <v>10</v>
          </cell>
          <cell r="B31">
            <v>0.375</v>
          </cell>
          <cell r="C31" t="str">
            <v>STD</v>
          </cell>
          <cell r="D31">
            <v>0.67500000000000004</v>
          </cell>
          <cell r="E31">
            <v>9.0999999999999998E-2</v>
          </cell>
          <cell r="F31">
            <v>0.49299999999999999</v>
          </cell>
          <cell r="H31">
            <v>20</v>
          </cell>
          <cell r="I31" t="str">
            <v>size20</v>
          </cell>
          <cell r="J31" t="str">
            <v>wall20</v>
          </cell>
          <cell r="AA31">
            <v>24</v>
          </cell>
          <cell r="AB31">
            <v>24</v>
          </cell>
          <cell r="AC31" t="str">
            <v>size24</v>
          </cell>
          <cell r="AD31" t="str">
            <v>wall24</v>
          </cell>
          <cell r="AE31">
            <v>600</v>
          </cell>
          <cell r="AF31" t="str">
            <v>600 mm (24)</v>
          </cell>
        </row>
        <row r="32">
          <cell r="A32">
            <v>10</v>
          </cell>
          <cell r="B32">
            <v>0.375</v>
          </cell>
          <cell r="C32">
            <v>40</v>
          </cell>
          <cell r="D32">
            <v>0.67500000000000004</v>
          </cell>
          <cell r="E32">
            <v>9.0999999999999998E-2</v>
          </cell>
          <cell r="F32">
            <v>0.49299999999999999</v>
          </cell>
          <cell r="H32">
            <v>22</v>
          </cell>
          <cell r="I32" t="str">
            <v>size22</v>
          </cell>
          <cell r="J32" t="str">
            <v>wall22</v>
          </cell>
          <cell r="AA32">
            <v>25</v>
          </cell>
          <cell r="AB32">
            <v>26</v>
          </cell>
          <cell r="AC32" t="str">
            <v>size26</v>
          </cell>
          <cell r="AD32" t="str">
            <v>wall26</v>
          </cell>
          <cell r="AE32">
            <v>650</v>
          </cell>
          <cell r="AF32" t="str">
            <v>650 mm (26)</v>
          </cell>
        </row>
        <row r="33">
          <cell r="A33">
            <v>10</v>
          </cell>
          <cell r="B33">
            <v>0.375</v>
          </cell>
          <cell r="C33" t="str">
            <v>40S</v>
          </cell>
          <cell r="D33">
            <v>0.67500000000000004</v>
          </cell>
          <cell r="E33">
            <v>9.0999999999999998E-2</v>
          </cell>
          <cell r="F33">
            <v>0.49299999999999999</v>
          </cell>
          <cell r="H33">
            <v>24</v>
          </cell>
          <cell r="I33" t="str">
            <v>size24</v>
          </cell>
          <cell r="J33" t="str">
            <v>wall24</v>
          </cell>
          <cell r="AA33">
            <v>26</v>
          </cell>
          <cell r="AB33">
            <v>28</v>
          </cell>
          <cell r="AC33" t="str">
            <v>size28</v>
          </cell>
          <cell r="AD33" t="str">
            <v>wall28</v>
          </cell>
          <cell r="AE33">
            <v>700</v>
          </cell>
          <cell r="AF33" t="str">
            <v>700 mm (28)</v>
          </cell>
        </row>
        <row r="34">
          <cell r="A34">
            <v>10</v>
          </cell>
          <cell r="B34">
            <v>0.375</v>
          </cell>
          <cell r="C34" t="str">
            <v>80S</v>
          </cell>
          <cell r="D34">
            <v>0.67500000000000004</v>
          </cell>
          <cell r="E34">
            <v>0.126</v>
          </cell>
          <cell r="F34">
            <v>0.42299999999999999</v>
          </cell>
          <cell r="H34">
            <v>26</v>
          </cell>
          <cell r="I34" t="str">
            <v>size26</v>
          </cell>
          <cell r="J34" t="str">
            <v>wall26</v>
          </cell>
          <cell r="AA34">
            <v>27</v>
          </cell>
          <cell r="AB34">
            <v>30</v>
          </cell>
          <cell r="AC34" t="str">
            <v>size30</v>
          </cell>
          <cell r="AD34" t="str">
            <v>wall30</v>
          </cell>
          <cell r="AE34">
            <v>750</v>
          </cell>
          <cell r="AF34" t="str">
            <v>750 mm (30)</v>
          </cell>
        </row>
        <row r="35">
          <cell r="A35">
            <v>10</v>
          </cell>
          <cell r="B35">
            <v>0.375</v>
          </cell>
          <cell r="C35" t="str">
            <v>XS</v>
          </cell>
          <cell r="D35">
            <v>0.67500000000000004</v>
          </cell>
          <cell r="E35">
            <v>0.126</v>
          </cell>
          <cell r="F35">
            <v>0.42299999999999999</v>
          </cell>
          <cell r="H35">
            <v>28</v>
          </cell>
          <cell r="I35" t="str">
            <v>size28</v>
          </cell>
          <cell r="J35" t="str">
            <v>wall28</v>
          </cell>
          <cell r="AA35">
            <v>28</v>
          </cell>
          <cell r="AB35">
            <v>32</v>
          </cell>
          <cell r="AC35" t="str">
            <v>size32</v>
          </cell>
          <cell r="AD35" t="str">
            <v>wall32</v>
          </cell>
          <cell r="AE35">
            <v>800</v>
          </cell>
          <cell r="AF35" t="str">
            <v>800 mm (32)</v>
          </cell>
        </row>
        <row r="36">
          <cell r="A36">
            <v>10</v>
          </cell>
          <cell r="B36">
            <v>0.375</v>
          </cell>
          <cell r="C36">
            <v>80</v>
          </cell>
          <cell r="D36">
            <v>0.67500000000000004</v>
          </cell>
          <cell r="E36">
            <v>0.126</v>
          </cell>
          <cell r="F36">
            <v>0.42299999999999999</v>
          </cell>
          <cell r="H36">
            <v>30</v>
          </cell>
          <cell r="I36" t="str">
            <v>size30</v>
          </cell>
          <cell r="J36" t="str">
            <v>wall30</v>
          </cell>
          <cell r="AA36">
            <v>29</v>
          </cell>
          <cell r="AB36">
            <v>34</v>
          </cell>
          <cell r="AC36" t="str">
            <v>size34</v>
          </cell>
          <cell r="AD36" t="str">
            <v>wall34</v>
          </cell>
          <cell r="AE36">
            <v>850</v>
          </cell>
          <cell r="AF36" t="str">
            <v>850 mm (34)</v>
          </cell>
        </row>
        <row r="37">
          <cell r="A37">
            <v>13</v>
          </cell>
          <cell r="B37">
            <v>0.5</v>
          </cell>
          <cell r="C37">
            <v>0</v>
          </cell>
          <cell r="D37">
            <v>32</v>
          </cell>
          <cell r="E37">
            <v>0</v>
          </cell>
          <cell r="F37" t="str">
            <v>wall32</v>
          </cell>
          <cell r="H37">
            <v>32</v>
          </cell>
          <cell r="I37" t="str">
            <v>size32</v>
          </cell>
          <cell r="J37" t="str">
            <v>wall32</v>
          </cell>
          <cell r="AA37">
            <v>30</v>
          </cell>
          <cell r="AB37">
            <v>36</v>
          </cell>
          <cell r="AC37" t="str">
            <v>size36</v>
          </cell>
          <cell r="AD37" t="str">
            <v>wall36</v>
          </cell>
          <cell r="AE37">
            <v>900</v>
          </cell>
          <cell r="AF37" t="str">
            <v>900 mm (36)</v>
          </cell>
        </row>
        <row r="38">
          <cell r="A38">
            <v>13</v>
          </cell>
          <cell r="B38">
            <v>0.5</v>
          </cell>
          <cell r="C38" t="str">
            <v>5S</v>
          </cell>
          <cell r="D38">
            <v>0.84</v>
          </cell>
          <cell r="E38">
            <v>6.5000000000000002E-2</v>
          </cell>
          <cell r="F38">
            <v>0.71</v>
          </cell>
          <cell r="H38">
            <v>34</v>
          </cell>
          <cell r="I38" t="str">
            <v>size34</v>
          </cell>
          <cell r="J38" t="str">
            <v>wall34</v>
          </cell>
          <cell r="AA38">
            <v>31</v>
          </cell>
          <cell r="AB38">
            <v>38</v>
          </cell>
          <cell r="AC38" t="str">
            <v>size38</v>
          </cell>
          <cell r="AD38" t="str">
            <v>wall38</v>
          </cell>
          <cell r="AE38">
            <v>950</v>
          </cell>
          <cell r="AF38" t="str">
            <v>950 mm (38)</v>
          </cell>
        </row>
        <row r="39">
          <cell r="A39">
            <v>13</v>
          </cell>
          <cell r="B39">
            <v>0.5</v>
          </cell>
          <cell r="C39" t="str">
            <v>10S</v>
          </cell>
          <cell r="D39">
            <v>0.84</v>
          </cell>
          <cell r="E39">
            <v>8.3000000000000004E-2</v>
          </cell>
          <cell r="F39">
            <v>0.67400000000000004</v>
          </cell>
          <cell r="H39">
            <v>36</v>
          </cell>
          <cell r="I39" t="str">
            <v>size36</v>
          </cell>
          <cell r="J39" t="str">
            <v>wall36</v>
          </cell>
          <cell r="AA39">
            <v>32</v>
          </cell>
          <cell r="AB39">
            <v>40</v>
          </cell>
          <cell r="AC39" t="str">
            <v>size40</v>
          </cell>
          <cell r="AD39" t="str">
            <v>wall40</v>
          </cell>
          <cell r="AE39">
            <v>1000</v>
          </cell>
          <cell r="AF39" t="str">
            <v>1000 mm (40)</v>
          </cell>
        </row>
        <row r="40">
          <cell r="A40">
            <v>13</v>
          </cell>
          <cell r="B40">
            <v>0.5</v>
          </cell>
          <cell r="C40">
            <v>30</v>
          </cell>
          <cell r="D40">
            <v>0.84</v>
          </cell>
          <cell r="E40">
            <v>9.5000000000000001E-2</v>
          </cell>
          <cell r="F40">
            <v>0.65</v>
          </cell>
          <cell r="H40">
            <v>38</v>
          </cell>
          <cell r="I40" t="str">
            <v>size38</v>
          </cell>
          <cell r="J40" t="str">
            <v>wall38</v>
          </cell>
          <cell r="AA40">
            <v>33</v>
          </cell>
          <cell r="AB40">
            <v>42</v>
          </cell>
          <cell r="AC40" t="str">
            <v>size42</v>
          </cell>
          <cell r="AD40" t="str">
            <v>wall42</v>
          </cell>
          <cell r="AE40">
            <v>1050</v>
          </cell>
          <cell r="AF40" t="str">
            <v>1050 mm (42)</v>
          </cell>
        </row>
        <row r="41">
          <cell r="A41">
            <v>13</v>
          </cell>
          <cell r="B41">
            <v>0.5</v>
          </cell>
          <cell r="C41" t="str">
            <v>STD</v>
          </cell>
          <cell r="D41">
            <v>0.84</v>
          </cell>
          <cell r="E41">
            <v>0.109</v>
          </cell>
          <cell r="F41">
            <v>0.622</v>
          </cell>
          <cell r="H41">
            <v>40</v>
          </cell>
          <cell r="I41" t="str">
            <v>size40</v>
          </cell>
          <cell r="J41" t="str">
            <v>wall40</v>
          </cell>
          <cell r="AA41">
            <v>34</v>
          </cell>
          <cell r="AB41">
            <v>44</v>
          </cell>
          <cell r="AC41" t="str">
            <v>size44</v>
          </cell>
          <cell r="AD41" t="str">
            <v>wall44</v>
          </cell>
          <cell r="AE41">
            <v>1100</v>
          </cell>
          <cell r="AF41" t="str">
            <v>1100 mm (44)</v>
          </cell>
        </row>
        <row r="42">
          <cell r="A42">
            <v>13</v>
          </cell>
          <cell r="B42">
            <v>0.5</v>
          </cell>
          <cell r="C42">
            <v>40</v>
          </cell>
          <cell r="D42">
            <v>0.84</v>
          </cell>
          <cell r="E42">
            <v>0.109</v>
          </cell>
          <cell r="F42">
            <v>0.622</v>
          </cell>
          <cell r="H42">
            <v>42</v>
          </cell>
          <cell r="I42" t="str">
            <v>size42</v>
          </cell>
          <cell r="J42" t="str">
            <v>wall42</v>
          </cell>
          <cell r="AA42">
            <v>35</v>
          </cell>
          <cell r="AB42">
            <v>46</v>
          </cell>
          <cell r="AC42" t="str">
            <v>size46</v>
          </cell>
          <cell r="AD42" t="str">
            <v>wall46</v>
          </cell>
          <cell r="AE42">
            <v>1150</v>
          </cell>
          <cell r="AF42" t="str">
            <v>1150 mm (46)</v>
          </cell>
        </row>
        <row r="43">
          <cell r="A43">
            <v>13</v>
          </cell>
          <cell r="B43">
            <v>0.5</v>
          </cell>
          <cell r="C43" t="str">
            <v>40S</v>
          </cell>
          <cell r="D43">
            <v>0.84</v>
          </cell>
          <cell r="E43">
            <v>0.109</v>
          </cell>
          <cell r="F43">
            <v>0.622</v>
          </cell>
          <cell r="H43">
            <v>44</v>
          </cell>
          <cell r="I43" t="str">
            <v>size44</v>
          </cell>
          <cell r="J43" t="str">
            <v>wall44</v>
          </cell>
          <cell r="AA43">
            <v>36</v>
          </cell>
          <cell r="AB43">
            <v>48</v>
          </cell>
          <cell r="AC43" t="str">
            <v>size48</v>
          </cell>
          <cell r="AD43" t="str">
            <v>wall48</v>
          </cell>
          <cell r="AE43">
            <v>1200</v>
          </cell>
          <cell r="AF43" t="str">
            <v>1200 mm (48)</v>
          </cell>
        </row>
        <row r="44">
          <cell r="A44">
            <v>13</v>
          </cell>
          <cell r="B44">
            <v>0.5</v>
          </cell>
          <cell r="C44" t="str">
            <v>80S</v>
          </cell>
          <cell r="D44">
            <v>0.84</v>
          </cell>
          <cell r="E44">
            <v>0.14699999999999999</v>
          </cell>
          <cell r="F44">
            <v>0.54600000000000004</v>
          </cell>
          <cell r="H44">
            <v>46</v>
          </cell>
          <cell r="I44" t="str">
            <v>size46</v>
          </cell>
          <cell r="J44" t="str">
            <v>wall46</v>
          </cell>
        </row>
        <row r="45">
          <cell r="A45">
            <v>13</v>
          </cell>
          <cell r="B45">
            <v>0.5</v>
          </cell>
          <cell r="C45" t="str">
            <v>XS</v>
          </cell>
          <cell r="D45">
            <v>0.84</v>
          </cell>
          <cell r="E45">
            <v>0.14699999999999999</v>
          </cell>
          <cell r="F45">
            <v>0.54600000000000004</v>
          </cell>
          <cell r="H45">
            <v>48</v>
          </cell>
          <cell r="I45" t="str">
            <v>size48</v>
          </cell>
          <cell r="J45" t="str">
            <v>wall48</v>
          </cell>
        </row>
        <row r="46">
          <cell r="A46">
            <v>13</v>
          </cell>
          <cell r="B46">
            <v>0.5</v>
          </cell>
          <cell r="C46">
            <v>80</v>
          </cell>
          <cell r="D46">
            <v>0.84</v>
          </cell>
          <cell r="E46">
            <v>0.14699999999999999</v>
          </cell>
          <cell r="F46">
            <v>0.54600000000000004</v>
          </cell>
        </row>
        <row r="47">
          <cell r="A47">
            <v>13</v>
          </cell>
          <cell r="B47">
            <v>0.5</v>
          </cell>
          <cell r="C47">
            <v>160</v>
          </cell>
          <cell r="D47">
            <v>0.84</v>
          </cell>
          <cell r="E47">
            <v>0.187</v>
          </cell>
          <cell r="F47">
            <v>0.46600000000000003</v>
          </cell>
        </row>
        <row r="48">
          <cell r="A48">
            <v>13</v>
          </cell>
          <cell r="B48">
            <v>0.5</v>
          </cell>
          <cell r="C48" t="str">
            <v>XXS</v>
          </cell>
          <cell r="D48">
            <v>0.84</v>
          </cell>
          <cell r="E48">
            <v>0.29399999999999998</v>
          </cell>
          <cell r="F48">
            <v>0.252</v>
          </cell>
        </row>
        <row r="49">
          <cell r="A49">
            <v>19</v>
          </cell>
          <cell r="B49">
            <v>0.75</v>
          </cell>
          <cell r="C49">
            <v>0</v>
          </cell>
          <cell r="D49">
            <v>0</v>
          </cell>
          <cell r="E49">
            <v>0</v>
          </cell>
        </row>
        <row r="50">
          <cell r="A50">
            <v>19</v>
          </cell>
          <cell r="B50">
            <v>0.75</v>
          </cell>
          <cell r="C50" t="str">
            <v>5S</v>
          </cell>
          <cell r="D50">
            <v>1.05</v>
          </cell>
          <cell r="E50">
            <v>6.5000000000000002E-2</v>
          </cell>
          <cell r="F50">
            <v>0.92</v>
          </cell>
        </row>
        <row r="51">
          <cell r="A51">
            <v>19</v>
          </cell>
          <cell r="B51">
            <v>0.75</v>
          </cell>
          <cell r="C51" t="str">
            <v>10S</v>
          </cell>
          <cell r="D51">
            <v>1.05</v>
          </cell>
          <cell r="E51">
            <v>8.3000000000000004E-2</v>
          </cell>
          <cell r="F51">
            <v>0.88400000000000001</v>
          </cell>
          <cell r="H51">
            <v>1</v>
          </cell>
          <cell r="I51" t="str">
            <v>5S</v>
          </cell>
        </row>
        <row r="52">
          <cell r="A52">
            <v>19</v>
          </cell>
          <cell r="B52">
            <v>0.75</v>
          </cell>
          <cell r="C52">
            <v>30</v>
          </cell>
          <cell r="D52">
            <v>1.05</v>
          </cell>
          <cell r="E52">
            <v>9.5000000000000001E-2</v>
          </cell>
          <cell r="F52">
            <v>0.86</v>
          </cell>
          <cell r="H52">
            <v>2</v>
          </cell>
          <cell r="I52" t="str">
            <v>10S</v>
          </cell>
        </row>
        <row r="53">
          <cell r="A53">
            <v>19</v>
          </cell>
          <cell r="B53">
            <v>0.75</v>
          </cell>
          <cell r="C53" t="str">
            <v>STD</v>
          </cell>
          <cell r="D53">
            <v>1.05</v>
          </cell>
          <cell r="E53">
            <v>0.113</v>
          </cell>
          <cell r="F53">
            <v>0.82399999999999995</v>
          </cell>
          <cell r="H53">
            <v>3</v>
          </cell>
          <cell r="I53">
            <v>20</v>
          </cell>
        </row>
        <row r="54">
          <cell r="A54">
            <v>19</v>
          </cell>
          <cell r="B54">
            <v>0.75</v>
          </cell>
          <cell r="C54">
            <v>40</v>
          </cell>
          <cell r="D54">
            <v>1.05</v>
          </cell>
          <cell r="E54">
            <v>0.113</v>
          </cell>
          <cell r="F54">
            <v>0.82399999999999995</v>
          </cell>
          <cell r="H54">
            <v>4</v>
          </cell>
          <cell r="I54">
            <v>30</v>
          </cell>
        </row>
        <row r="55">
          <cell r="A55">
            <v>19</v>
          </cell>
          <cell r="B55">
            <v>0.75</v>
          </cell>
          <cell r="C55" t="str">
            <v>40S</v>
          </cell>
          <cell r="D55">
            <v>1.05</v>
          </cell>
          <cell r="E55">
            <v>0.113</v>
          </cell>
          <cell r="F55">
            <v>0.82399999999999995</v>
          </cell>
          <cell r="H55">
            <v>5</v>
          </cell>
          <cell r="I55" t="str">
            <v>STD</v>
          </cell>
        </row>
        <row r="56">
          <cell r="A56">
            <v>19</v>
          </cell>
          <cell r="B56">
            <v>0.75</v>
          </cell>
          <cell r="C56" t="str">
            <v>80S</v>
          </cell>
          <cell r="D56">
            <v>1.05</v>
          </cell>
          <cell r="E56">
            <v>0.154</v>
          </cell>
          <cell r="F56">
            <v>0.74199999999999999</v>
          </cell>
          <cell r="H56">
            <v>6</v>
          </cell>
          <cell r="I56" t="str">
            <v>40S</v>
          </cell>
        </row>
        <row r="57">
          <cell r="A57">
            <v>19</v>
          </cell>
          <cell r="B57">
            <v>0.75</v>
          </cell>
          <cell r="C57" t="str">
            <v>XS</v>
          </cell>
          <cell r="D57">
            <v>1.05</v>
          </cell>
          <cell r="E57">
            <v>0.154</v>
          </cell>
          <cell r="F57">
            <v>0.74199999999999999</v>
          </cell>
          <cell r="H57">
            <v>7</v>
          </cell>
          <cell r="I57">
            <v>40</v>
          </cell>
        </row>
        <row r="58">
          <cell r="A58">
            <v>19</v>
          </cell>
          <cell r="B58">
            <v>0.75</v>
          </cell>
          <cell r="C58">
            <v>80</v>
          </cell>
          <cell r="D58">
            <v>1.05</v>
          </cell>
          <cell r="E58">
            <v>0.154</v>
          </cell>
          <cell r="F58">
            <v>0.74199999999999999</v>
          </cell>
          <cell r="H58">
            <v>8</v>
          </cell>
          <cell r="I58" t="str">
            <v>80S</v>
          </cell>
        </row>
        <row r="59">
          <cell r="A59">
            <v>19</v>
          </cell>
          <cell r="B59">
            <v>0.75</v>
          </cell>
          <cell r="C59">
            <v>160</v>
          </cell>
          <cell r="D59">
            <v>1.05</v>
          </cell>
          <cell r="E59">
            <v>0.219</v>
          </cell>
          <cell r="F59">
            <v>0.61199999999999999</v>
          </cell>
          <cell r="H59">
            <v>9</v>
          </cell>
          <cell r="I59" t="str">
            <v>XS</v>
          </cell>
        </row>
        <row r="60">
          <cell r="A60">
            <v>19</v>
          </cell>
          <cell r="B60">
            <v>0.75</v>
          </cell>
          <cell r="C60" t="str">
            <v>XXS</v>
          </cell>
          <cell r="D60">
            <v>1.05</v>
          </cell>
          <cell r="E60">
            <v>0.308</v>
          </cell>
          <cell r="F60">
            <v>0.434</v>
          </cell>
          <cell r="H60">
            <v>10</v>
          </cell>
          <cell r="I60">
            <v>60</v>
          </cell>
        </row>
        <row r="61">
          <cell r="A61">
            <v>25</v>
          </cell>
          <cell r="B61">
            <v>1</v>
          </cell>
          <cell r="C61">
            <v>0</v>
          </cell>
          <cell r="D61">
            <v>11</v>
          </cell>
          <cell r="E61">
            <v>0</v>
          </cell>
          <cell r="F61">
            <v>0</v>
          </cell>
          <cell r="H61">
            <v>11</v>
          </cell>
          <cell r="I61">
            <v>80</v>
          </cell>
        </row>
        <row r="62">
          <cell r="A62">
            <v>25</v>
          </cell>
          <cell r="B62">
            <v>1</v>
          </cell>
          <cell r="C62" t="str">
            <v>5S</v>
          </cell>
          <cell r="D62">
            <v>1.3149999999999999</v>
          </cell>
          <cell r="E62">
            <v>6.5000000000000002E-2</v>
          </cell>
          <cell r="F62">
            <v>1.1850000000000001</v>
          </cell>
          <cell r="H62">
            <v>12</v>
          </cell>
          <cell r="I62">
            <v>100</v>
          </cell>
        </row>
        <row r="63">
          <cell r="A63">
            <v>25</v>
          </cell>
          <cell r="B63">
            <v>1</v>
          </cell>
          <cell r="C63" t="str">
            <v>10S</v>
          </cell>
          <cell r="D63">
            <v>1.3149999999999999</v>
          </cell>
          <cell r="E63">
            <v>0.109</v>
          </cell>
          <cell r="F63">
            <v>1.097</v>
          </cell>
          <cell r="H63">
            <v>13</v>
          </cell>
          <cell r="I63" t="str">
            <v>XXS</v>
          </cell>
        </row>
        <row r="64">
          <cell r="A64">
            <v>25</v>
          </cell>
          <cell r="B64">
            <v>1</v>
          </cell>
          <cell r="C64">
            <v>30</v>
          </cell>
          <cell r="D64">
            <v>1.3149999999999999</v>
          </cell>
          <cell r="E64">
            <v>0.114</v>
          </cell>
          <cell r="F64">
            <v>1.087</v>
          </cell>
          <cell r="H64">
            <v>14</v>
          </cell>
          <cell r="I64">
            <v>120</v>
          </cell>
        </row>
        <row r="65">
          <cell r="A65">
            <v>25</v>
          </cell>
          <cell r="B65">
            <v>1</v>
          </cell>
          <cell r="C65" t="str">
            <v>STD</v>
          </cell>
          <cell r="D65">
            <v>1.3149999999999999</v>
          </cell>
          <cell r="E65">
            <v>0.13300000000000001</v>
          </cell>
          <cell r="F65">
            <v>1.0489999999999999</v>
          </cell>
          <cell r="H65">
            <v>15</v>
          </cell>
          <cell r="I65">
            <v>140</v>
          </cell>
        </row>
        <row r="66">
          <cell r="A66">
            <v>25</v>
          </cell>
          <cell r="B66">
            <v>1</v>
          </cell>
          <cell r="C66">
            <v>40</v>
          </cell>
          <cell r="D66">
            <v>1.3149999999999999</v>
          </cell>
          <cell r="E66">
            <v>0.13300000000000001</v>
          </cell>
          <cell r="F66">
            <v>1.0489999999999999</v>
          </cell>
          <cell r="H66">
            <v>16</v>
          </cell>
          <cell r="I66">
            <v>160</v>
          </cell>
        </row>
        <row r="67">
          <cell r="A67">
            <v>25</v>
          </cell>
          <cell r="B67">
            <v>1</v>
          </cell>
          <cell r="C67" t="str">
            <v>40S</v>
          </cell>
          <cell r="D67">
            <v>1.3149999999999999</v>
          </cell>
          <cell r="E67">
            <v>0.13300000000000001</v>
          </cell>
          <cell r="F67">
            <v>1.0489999999999999</v>
          </cell>
        </row>
        <row r="68">
          <cell r="A68">
            <v>25</v>
          </cell>
          <cell r="B68">
            <v>1</v>
          </cell>
          <cell r="C68" t="str">
            <v>80S</v>
          </cell>
          <cell r="D68">
            <v>1.3149999999999999</v>
          </cell>
          <cell r="E68">
            <v>0.17899999999999999</v>
          </cell>
          <cell r="F68">
            <v>0.95699999999999996</v>
          </cell>
        </row>
        <row r="69">
          <cell r="A69">
            <v>25</v>
          </cell>
          <cell r="B69">
            <v>1</v>
          </cell>
          <cell r="C69" t="str">
            <v>XS</v>
          </cell>
          <cell r="D69">
            <v>1.3149999999999999</v>
          </cell>
          <cell r="E69">
            <v>0.17899999999999999</v>
          </cell>
          <cell r="F69">
            <v>0.95699999999999996</v>
          </cell>
        </row>
        <row r="70">
          <cell r="A70">
            <v>25</v>
          </cell>
          <cell r="B70">
            <v>1</v>
          </cell>
          <cell r="C70">
            <v>80</v>
          </cell>
          <cell r="D70">
            <v>1.3149999999999999</v>
          </cell>
          <cell r="E70">
            <v>0.17899999999999999</v>
          </cell>
          <cell r="F70">
            <v>0.95699999999999996</v>
          </cell>
        </row>
        <row r="71">
          <cell r="A71">
            <v>25</v>
          </cell>
          <cell r="B71">
            <v>1</v>
          </cell>
          <cell r="C71">
            <v>160</v>
          </cell>
          <cell r="D71">
            <v>1.3149999999999999</v>
          </cell>
          <cell r="E71">
            <v>0.25</v>
          </cell>
          <cell r="F71">
            <v>0.81499999999999995</v>
          </cell>
        </row>
        <row r="72">
          <cell r="A72">
            <v>25</v>
          </cell>
          <cell r="B72">
            <v>1</v>
          </cell>
          <cell r="C72" t="str">
            <v>XXS</v>
          </cell>
          <cell r="D72">
            <v>1.3149999999999999</v>
          </cell>
          <cell r="E72">
            <v>0.35799999999999998</v>
          </cell>
          <cell r="F72">
            <v>0.59899999999999998</v>
          </cell>
        </row>
        <row r="73">
          <cell r="A73">
            <v>31</v>
          </cell>
          <cell r="B73">
            <v>1.25</v>
          </cell>
          <cell r="C73">
            <v>0</v>
          </cell>
          <cell r="D73">
            <v>0</v>
          </cell>
          <cell r="E73">
            <v>0</v>
          </cell>
        </row>
        <row r="74">
          <cell r="A74">
            <v>31</v>
          </cell>
          <cell r="B74">
            <v>1.25</v>
          </cell>
          <cell r="C74" t="str">
            <v>5S</v>
          </cell>
          <cell r="D74">
            <v>1.66</v>
          </cell>
          <cell r="E74">
            <v>6.5000000000000002E-2</v>
          </cell>
          <cell r="F74">
            <v>1.53</v>
          </cell>
        </row>
        <row r="75">
          <cell r="A75">
            <v>31</v>
          </cell>
          <cell r="B75">
            <v>1.25</v>
          </cell>
          <cell r="C75" t="str">
            <v>10S</v>
          </cell>
          <cell r="D75">
            <v>1.66</v>
          </cell>
          <cell r="E75">
            <v>0.109</v>
          </cell>
          <cell r="F75">
            <v>1.4419999999999999</v>
          </cell>
        </row>
        <row r="76">
          <cell r="A76">
            <v>31</v>
          </cell>
          <cell r="B76">
            <v>1.25</v>
          </cell>
          <cell r="C76">
            <v>30</v>
          </cell>
          <cell r="D76">
            <v>1.66</v>
          </cell>
          <cell r="E76">
            <v>0.11700000000000001</v>
          </cell>
          <cell r="F76">
            <v>1.4259999999999999</v>
          </cell>
        </row>
        <row r="77">
          <cell r="A77">
            <v>31</v>
          </cell>
          <cell r="B77">
            <v>1.25</v>
          </cell>
          <cell r="C77" t="str">
            <v>STD</v>
          </cell>
          <cell r="D77">
            <v>1.66</v>
          </cell>
          <cell r="E77">
            <v>0.14000000000000001</v>
          </cell>
          <cell r="F77">
            <v>1.38</v>
          </cell>
        </row>
        <row r="78">
          <cell r="A78">
            <v>31</v>
          </cell>
          <cell r="B78">
            <v>1.25</v>
          </cell>
          <cell r="C78">
            <v>40</v>
          </cell>
          <cell r="D78">
            <v>1.66</v>
          </cell>
          <cell r="E78">
            <v>0.14000000000000001</v>
          </cell>
          <cell r="F78">
            <v>1.38</v>
          </cell>
        </row>
        <row r="79">
          <cell r="A79">
            <v>31</v>
          </cell>
          <cell r="B79">
            <v>1.25</v>
          </cell>
          <cell r="C79" t="str">
            <v>40S</v>
          </cell>
          <cell r="D79">
            <v>1.66</v>
          </cell>
          <cell r="E79">
            <v>0.14000000000000001</v>
          </cell>
          <cell r="F79">
            <v>1.38</v>
          </cell>
        </row>
        <row r="80">
          <cell r="A80">
            <v>31</v>
          </cell>
          <cell r="B80">
            <v>1.25</v>
          </cell>
          <cell r="C80" t="str">
            <v>80S</v>
          </cell>
          <cell r="D80">
            <v>1.66</v>
          </cell>
          <cell r="E80">
            <v>0.191</v>
          </cell>
          <cell r="F80">
            <v>1.38</v>
          </cell>
        </row>
        <row r="81">
          <cell r="A81">
            <v>31</v>
          </cell>
          <cell r="B81">
            <v>1.25</v>
          </cell>
          <cell r="C81" t="str">
            <v>XS</v>
          </cell>
          <cell r="D81">
            <v>1.66</v>
          </cell>
          <cell r="E81">
            <v>0.191</v>
          </cell>
          <cell r="F81">
            <v>1.278</v>
          </cell>
        </row>
        <row r="82">
          <cell r="A82">
            <v>31</v>
          </cell>
          <cell r="B82">
            <v>1.25</v>
          </cell>
          <cell r="C82">
            <v>80</v>
          </cell>
          <cell r="D82">
            <v>1.66</v>
          </cell>
          <cell r="E82">
            <v>0.191</v>
          </cell>
          <cell r="F82">
            <v>1.278</v>
          </cell>
        </row>
        <row r="83">
          <cell r="A83">
            <v>31</v>
          </cell>
          <cell r="B83">
            <v>1.25</v>
          </cell>
          <cell r="C83">
            <v>160</v>
          </cell>
          <cell r="D83">
            <v>1.66</v>
          </cell>
          <cell r="E83">
            <v>0.25</v>
          </cell>
          <cell r="F83">
            <v>1.1599999999999999</v>
          </cell>
        </row>
        <row r="84">
          <cell r="A84">
            <v>31</v>
          </cell>
          <cell r="B84">
            <v>1.25</v>
          </cell>
          <cell r="C84" t="str">
            <v>XXS</v>
          </cell>
          <cell r="D84">
            <v>1.66</v>
          </cell>
          <cell r="E84">
            <v>0.38200000000000001</v>
          </cell>
          <cell r="F84">
            <v>0.89600000000000002</v>
          </cell>
        </row>
        <row r="85">
          <cell r="A85">
            <v>38</v>
          </cell>
          <cell r="B85">
            <v>1.5</v>
          </cell>
          <cell r="C85">
            <v>0</v>
          </cell>
          <cell r="D85">
            <v>0</v>
          </cell>
          <cell r="E85">
            <v>0</v>
          </cell>
        </row>
        <row r="86">
          <cell r="A86">
            <v>38</v>
          </cell>
          <cell r="B86">
            <v>1.5</v>
          </cell>
          <cell r="C86" t="str">
            <v>5S</v>
          </cell>
          <cell r="D86">
            <v>1.9</v>
          </cell>
          <cell r="E86">
            <v>6.5000000000000002E-2</v>
          </cell>
          <cell r="F86">
            <v>1.77</v>
          </cell>
        </row>
        <row r="87">
          <cell r="A87">
            <v>38</v>
          </cell>
          <cell r="B87">
            <v>1.5</v>
          </cell>
          <cell r="C87" t="str">
            <v>10S</v>
          </cell>
          <cell r="D87">
            <v>1.9</v>
          </cell>
          <cell r="E87">
            <v>0.109</v>
          </cell>
          <cell r="F87">
            <v>1.6819999999999999</v>
          </cell>
        </row>
        <row r="88">
          <cell r="A88">
            <v>38</v>
          </cell>
          <cell r="B88">
            <v>1.5</v>
          </cell>
          <cell r="C88">
            <v>30</v>
          </cell>
          <cell r="D88">
            <v>1.9</v>
          </cell>
          <cell r="E88">
            <v>0.125</v>
          </cell>
          <cell r="F88">
            <v>1.65</v>
          </cell>
        </row>
        <row r="89">
          <cell r="A89">
            <v>38</v>
          </cell>
          <cell r="B89">
            <v>1.5</v>
          </cell>
          <cell r="C89" t="str">
            <v>STD</v>
          </cell>
          <cell r="D89">
            <v>1.9</v>
          </cell>
          <cell r="E89">
            <v>0.14499999999999999</v>
          </cell>
          <cell r="F89">
            <v>1.61</v>
          </cell>
        </row>
        <row r="90">
          <cell r="A90">
            <v>38</v>
          </cell>
          <cell r="B90">
            <v>1.5</v>
          </cell>
          <cell r="C90">
            <v>40</v>
          </cell>
          <cell r="D90">
            <v>1.9</v>
          </cell>
          <cell r="E90">
            <v>0.14499999999999999</v>
          </cell>
          <cell r="F90">
            <v>1.61</v>
          </cell>
        </row>
        <row r="91">
          <cell r="A91">
            <v>38</v>
          </cell>
          <cell r="B91">
            <v>1.5</v>
          </cell>
          <cell r="C91" t="str">
            <v>40S</v>
          </cell>
          <cell r="D91">
            <v>1.9</v>
          </cell>
          <cell r="E91">
            <v>0.14499999999999999</v>
          </cell>
          <cell r="F91">
            <v>1.61</v>
          </cell>
        </row>
        <row r="92">
          <cell r="A92">
            <v>38</v>
          </cell>
          <cell r="B92">
            <v>1.5</v>
          </cell>
          <cell r="C92" t="str">
            <v>80S</v>
          </cell>
          <cell r="D92">
            <v>1.9</v>
          </cell>
          <cell r="E92">
            <v>0.2</v>
          </cell>
          <cell r="F92">
            <v>1.5</v>
          </cell>
        </row>
        <row r="93">
          <cell r="A93">
            <v>38</v>
          </cell>
          <cell r="B93">
            <v>1.5</v>
          </cell>
          <cell r="C93" t="str">
            <v>XS</v>
          </cell>
          <cell r="D93">
            <v>1.9</v>
          </cell>
          <cell r="E93">
            <v>0.2</v>
          </cell>
          <cell r="F93">
            <v>1.5</v>
          </cell>
        </row>
        <row r="94">
          <cell r="A94">
            <v>38</v>
          </cell>
          <cell r="B94">
            <v>1.5</v>
          </cell>
          <cell r="C94">
            <v>80</v>
          </cell>
          <cell r="D94">
            <v>1.9</v>
          </cell>
          <cell r="E94">
            <v>0.2</v>
          </cell>
          <cell r="F94">
            <v>1.5</v>
          </cell>
        </row>
        <row r="95">
          <cell r="A95">
            <v>38</v>
          </cell>
          <cell r="B95">
            <v>1.5</v>
          </cell>
          <cell r="C95">
            <v>160</v>
          </cell>
          <cell r="D95">
            <v>1.9</v>
          </cell>
          <cell r="E95">
            <v>0.28100000000000003</v>
          </cell>
          <cell r="F95">
            <v>1.3380000000000001</v>
          </cell>
        </row>
        <row r="96">
          <cell r="A96">
            <v>38</v>
          </cell>
          <cell r="B96">
            <v>1.5</v>
          </cell>
          <cell r="C96" t="str">
            <v>XXS</v>
          </cell>
          <cell r="D96">
            <v>1.9</v>
          </cell>
          <cell r="E96">
            <v>0.4</v>
          </cell>
          <cell r="F96">
            <v>1.1000000000000001</v>
          </cell>
        </row>
        <row r="97">
          <cell r="A97">
            <v>50</v>
          </cell>
          <cell r="B97">
            <v>2</v>
          </cell>
          <cell r="C97">
            <v>0</v>
          </cell>
          <cell r="D97">
            <v>0</v>
          </cell>
          <cell r="E97">
            <v>0</v>
          </cell>
        </row>
        <row r="98">
          <cell r="A98">
            <v>50</v>
          </cell>
          <cell r="B98">
            <v>2</v>
          </cell>
          <cell r="C98" t="str">
            <v>5S</v>
          </cell>
          <cell r="D98">
            <v>2.375</v>
          </cell>
          <cell r="E98">
            <v>6.5000000000000002E-2</v>
          </cell>
          <cell r="F98">
            <v>2.2450000000000001</v>
          </cell>
        </row>
        <row r="99">
          <cell r="A99">
            <v>50</v>
          </cell>
          <cell r="B99">
            <v>2</v>
          </cell>
          <cell r="C99" t="str">
            <v>10S</v>
          </cell>
          <cell r="D99">
            <v>2.375</v>
          </cell>
          <cell r="E99">
            <v>0.109</v>
          </cell>
          <cell r="F99">
            <v>2.157</v>
          </cell>
        </row>
        <row r="100">
          <cell r="A100">
            <v>50</v>
          </cell>
          <cell r="B100">
            <v>2</v>
          </cell>
          <cell r="C100">
            <v>30</v>
          </cell>
          <cell r="D100">
            <v>2.375</v>
          </cell>
          <cell r="E100">
            <v>0.125</v>
          </cell>
          <cell r="F100">
            <v>2.125</v>
          </cell>
        </row>
        <row r="101">
          <cell r="A101">
            <v>50</v>
          </cell>
          <cell r="B101">
            <v>2</v>
          </cell>
          <cell r="C101" t="str">
            <v>STD</v>
          </cell>
          <cell r="D101">
            <v>2.375</v>
          </cell>
          <cell r="E101">
            <v>0.154</v>
          </cell>
          <cell r="F101">
            <v>2.0670000000000002</v>
          </cell>
        </row>
        <row r="102">
          <cell r="A102">
            <v>50</v>
          </cell>
          <cell r="B102">
            <v>2</v>
          </cell>
          <cell r="C102">
            <v>40</v>
          </cell>
          <cell r="D102">
            <v>2.375</v>
          </cell>
          <cell r="E102">
            <v>0.154</v>
          </cell>
          <cell r="F102">
            <v>2.0670000000000002</v>
          </cell>
        </row>
        <row r="103">
          <cell r="A103">
            <v>50</v>
          </cell>
          <cell r="B103">
            <v>2</v>
          </cell>
          <cell r="C103" t="str">
            <v>40S</v>
          </cell>
          <cell r="D103">
            <v>2.375</v>
          </cell>
          <cell r="E103">
            <v>0.154</v>
          </cell>
          <cell r="F103">
            <v>2.0670000000000002</v>
          </cell>
        </row>
        <row r="104">
          <cell r="A104">
            <v>50</v>
          </cell>
          <cell r="B104">
            <v>2</v>
          </cell>
          <cell r="C104" t="str">
            <v>80S</v>
          </cell>
          <cell r="D104">
            <v>2.375</v>
          </cell>
          <cell r="E104">
            <v>0.218</v>
          </cell>
          <cell r="F104">
            <v>1.9390000000000001</v>
          </cell>
        </row>
        <row r="105">
          <cell r="A105">
            <v>50</v>
          </cell>
          <cell r="B105">
            <v>2</v>
          </cell>
          <cell r="C105" t="str">
            <v>XS</v>
          </cell>
          <cell r="D105">
            <v>2.375</v>
          </cell>
          <cell r="E105">
            <v>0.218</v>
          </cell>
          <cell r="F105">
            <v>1.9390000000000001</v>
          </cell>
        </row>
        <row r="106">
          <cell r="A106">
            <v>50</v>
          </cell>
          <cell r="B106">
            <v>2</v>
          </cell>
          <cell r="C106">
            <v>80</v>
          </cell>
          <cell r="D106">
            <v>2.375</v>
          </cell>
          <cell r="E106">
            <v>0.218</v>
          </cell>
          <cell r="F106">
            <v>1.9390000000000001</v>
          </cell>
        </row>
        <row r="107">
          <cell r="A107">
            <v>50</v>
          </cell>
          <cell r="B107">
            <v>2</v>
          </cell>
          <cell r="C107">
            <v>160</v>
          </cell>
          <cell r="D107">
            <v>2.375</v>
          </cell>
          <cell r="E107">
            <v>0.34399999999999997</v>
          </cell>
          <cell r="F107">
            <v>1.6870000000000001</v>
          </cell>
        </row>
        <row r="108">
          <cell r="A108">
            <v>50</v>
          </cell>
          <cell r="B108">
            <v>2</v>
          </cell>
          <cell r="C108" t="str">
            <v>XXS</v>
          </cell>
          <cell r="D108">
            <v>2.375</v>
          </cell>
          <cell r="E108">
            <v>0.436</v>
          </cell>
          <cell r="F108">
            <v>1.5029999999999999</v>
          </cell>
        </row>
        <row r="109">
          <cell r="A109">
            <v>63</v>
          </cell>
          <cell r="B109">
            <v>2.5</v>
          </cell>
          <cell r="C109">
            <v>0</v>
          </cell>
          <cell r="D109">
            <v>0</v>
          </cell>
          <cell r="E109">
            <v>0</v>
          </cell>
        </row>
        <row r="110">
          <cell r="A110">
            <v>63</v>
          </cell>
          <cell r="B110">
            <v>2.5</v>
          </cell>
          <cell r="C110" t="str">
            <v>5S</v>
          </cell>
          <cell r="D110">
            <v>2.875</v>
          </cell>
          <cell r="E110">
            <v>8.3000000000000004E-2</v>
          </cell>
          <cell r="F110">
            <v>2.7090000000000001</v>
          </cell>
        </row>
        <row r="111">
          <cell r="A111">
            <v>63</v>
          </cell>
          <cell r="B111">
            <v>2.5</v>
          </cell>
          <cell r="C111" t="str">
            <v>10S</v>
          </cell>
          <cell r="D111">
            <v>2.875</v>
          </cell>
          <cell r="E111">
            <v>0.12</v>
          </cell>
          <cell r="F111">
            <v>2.6349999999999998</v>
          </cell>
        </row>
        <row r="112">
          <cell r="A112">
            <v>63</v>
          </cell>
          <cell r="B112">
            <v>2.5</v>
          </cell>
          <cell r="C112">
            <v>30</v>
          </cell>
          <cell r="D112">
            <v>2.875</v>
          </cell>
          <cell r="E112">
            <v>0.188</v>
          </cell>
          <cell r="F112">
            <v>2.4990000000000001</v>
          </cell>
        </row>
        <row r="113">
          <cell r="A113">
            <v>63</v>
          </cell>
          <cell r="B113">
            <v>2.5</v>
          </cell>
          <cell r="C113" t="str">
            <v>STD</v>
          </cell>
          <cell r="D113">
            <v>2.875</v>
          </cell>
          <cell r="E113">
            <v>0.20300000000000001</v>
          </cell>
          <cell r="F113">
            <v>2.4689999999999999</v>
          </cell>
        </row>
        <row r="114">
          <cell r="A114">
            <v>63</v>
          </cell>
          <cell r="B114">
            <v>2.5</v>
          </cell>
          <cell r="C114">
            <v>40</v>
          </cell>
          <cell r="D114">
            <v>2.875</v>
          </cell>
          <cell r="E114">
            <v>0.20300000000000001</v>
          </cell>
          <cell r="F114">
            <v>2.4689999999999999</v>
          </cell>
        </row>
        <row r="115">
          <cell r="A115">
            <v>63</v>
          </cell>
          <cell r="B115">
            <v>2.5</v>
          </cell>
          <cell r="C115" t="str">
            <v>40S</v>
          </cell>
          <cell r="D115">
            <v>2.875</v>
          </cell>
          <cell r="E115">
            <v>0.20300000000000001</v>
          </cell>
          <cell r="F115">
            <v>2.4689999999999999</v>
          </cell>
        </row>
        <row r="116">
          <cell r="A116">
            <v>63</v>
          </cell>
          <cell r="B116">
            <v>2.5</v>
          </cell>
          <cell r="C116" t="str">
            <v>80S</v>
          </cell>
          <cell r="D116">
            <v>2.875</v>
          </cell>
          <cell r="E116">
            <v>0.27600000000000002</v>
          </cell>
          <cell r="F116">
            <v>2.323</v>
          </cell>
        </row>
        <row r="117">
          <cell r="A117">
            <v>63</v>
          </cell>
          <cell r="B117">
            <v>2.5</v>
          </cell>
          <cell r="C117" t="str">
            <v>XS</v>
          </cell>
          <cell r="D117">
            <v>2.875</v>
          </cell>
          <cell r="E117">
            <v>0.27600000000000002</v>
          </cell>
          <cell r="F117">
            <v>2.323</v>
          </cell>
        </row>
        <row r="118">
          <cell r="A118">
            <v>63</v>
          </cell>
          <cell r="B118">
            <v>2.5</v>
          </cell>
          <cell r="C118">
            <v>80</v>
          </cell>
          <cell r="D118">
            <v>2.875</v>
          </cell>
          <cell r="E118">
            <v>0.27600000000000002</v>
          </cell>
          <cell r="F118">
            <v>2.323</v>
          </cell>
        </row>
        <row r="119">
          <cell r="A119">
            <v>63</v>
          </cell>
          <cell r="B119">
            <v>2.5</v>
          </cell>
          <cell r="C119">
            <v>160</v>
          </cell>
          <cell r="D119">
            <v>2.875</v>
          </cell>
          <cell r="E119">
            <v>0.375</v>
          </cell>
          <cell r="F119">
            <v>2.125</v>
          </cell>
        </row>
        <row r="120">
          <cell r="A120">
            <v>63</v>
          </cell>
          <cell r="B120">
            <v>2.5</v>
          </cell>
          <cell r="C120" t="str">
            <v>XXS</v>
          </cell>
          <cell r="D120">
            <v>2.875</v>
          </cell>
          <cell r="E120">
            <v>0.55200000000000005</v>
          </cell>
          <cell r="F120">
            <v>1.7709999999999999</v>
          </cell>
        </row>
        <row r="121">
          <cell r="A121">
            <v>75</v>
          </cell>
          <cell r="B121">
            <v>3</v>
          </cell>
          <cell r="C121">
            <v>0</v>
          </cell>
          <cell r="D121">
            <v>0</v>
          </cell>
          <cell r="E121">
            <v>0</v>
          </cell>
        </row>
        <row r="122">
          <cell r="A122">
            <v>75</v>
          </cell>
          <cell r="B122">
            <v>3</v>
          </cell>
          <cell r="C122" t="str">
            <v>5S</v>
          </cell>
          <cell r="D122">
            <v>3.5</v>
          </cell>
          <cell r="E122">
            <v>8.3000000000000004E-2</v>
          </cell>
          <cell r="F122">
            <v>3.3340000000000001</v>
          </cell>
        </row>
        <row r="123">
          <cell r="A123">
            <v>75</v>
          </cell>
          <cell r="B123">
            <v>3</v>
          </cell>
          <cell r="C123" t="str">
            <v>10S</v>
          </cell>
          <cell r="D123">
            <v>3.5</v>
          </cell>
          <cell r="E123">
            <v>0.12</v>
          </cell>
          <cell r="F123">
            <v>3.26</v>
          </cell>
        </row>
        <row r="124">
          <cell r="A124">
            <v>75</v>
          </cell>
          <cell r="B124">
            <v>3</v>
          </cell>
          <cell r="C124">
            <v>30</v>
          </cell>
          <cell r="D124">
            <v>3.5</v>
          </cell>
          <cell r="E124">
            <v>0.188</v>
          </cell>
          <cell r="F124">
            <v>3.1240000000000001</v>
          </cell>
        </row>
        <row r="125">
          <cell r="A125">
            <v>75</v>
          </cell>
          <cell r="B125">
            <v>3</v>
          </cell>
          <cell r="C125" t="str">
            <v>STD</v>
          </cell>
          <cell r="D125">
            <v>3.5</v>
          </cell>
          <cell r="E125">
            <v>0.216</v>
          </cell>
          <cell r="F125">
            <v>3.0680000000000001</v>
          </cell>
        </row>
        <row r="126">
          <cell r="A126">
            <v>75</v>
          </cell>
          <cell r="B126">
            <v>3</v>
          </cell>
          <cell r="C126">
            <v>40</v>
          </cell>
          <cell r="D126">
            <v>3.5</v>
          </cell>
          <cell r="E126">
            <v>0.216</v>
          </cell>
          <cell r="F126">
            <v>3.0680000000000001</v>
          </cell>
        </row>
        <row r="127">
          <cell r="A127">
            <v>75</v>
          </cell>
          <cell r="B127">
            <v>3</v>
          </cell>
          <cell r="C127" t="str">
            <v>40S</v>
          </cell>
          <cell r="D127">
            <v>3.5</v>
          </cell>
          <cell r="E127">
            <v>0.216</v>
          </cell>
          <cell r="F127">
            <v>3.0680000000000001</v>
          </cell>
        </row>
        <row r="128">
          <cell r="A128">
            <v>75</v>
          </cell>
          <cell r="B128">
            <v>3</v>
          </cell>
          <cell r="C128" t="str">
            <v>80S</v>
          </cell>
          <cell r="D128">
            <v>3.5</v>
          </cell>
          <cell r="E128">
            <v>0.3</v>
          </cell>
          <cell r="F128">
            <v>2.9</v>
          </cell>
        </row>
        <row r="129">
          <cell r="A129">
            <v>75</v>
          </cell>
          <cell r="B129">
            <v>3</v>
          </cell>
          <cell r="C129" t="str">
            <v>XS</v>
          </cell>
          <cell r="D129">
            <v>3.5</v>
          </cell>
          <cell r="E129">
            <v>0.3</v>
          </cell>
          <cell r="F129">
            <v>2.9</v>
          </cell>
        </row>
        <row r="130">
          <cell r="A130">
            <v>75</v>
          </cell>
          <cell r="B130">
            <v>3</v>
          </cell>
          <cell r="C130">
            <v>80</v>
          </cell>
          <cell r="D130">
            <v>3.5</v>
          </cell>
          <cell r="E130">
            <v>0.3</v>
          </cell>
          <cell r="F130">
            <v>2.9</v>
          </cell>
        </row>
        <row r="131">
          <cell r="A131">
            <v>75</v>
          </cell>
          <cell r="B131">
            <v>3</v>
          </cell>
          <cell r="C131">
            <v>160</v>
          </cell>
          <cell r="D131">
            <v>3.5</v>
          </cell>
          <cell r="E131">
            <v>0.438</v>
          </cell>
          <cell r="F131">
            <v>2.6240000000000001</v>
          </cell>
        </row>
        <row r="132">
          <cell r="A132">
            <v>75</v>
          </cell>
          <cell r="B132">
            <v>3</v>
          </cell>
          <cell r="C132" t="str">
            <v>XXS</v>
          </cell>
          <cell r="D132">
            <v>3.5</v>
          </cell>
          <cell r="E132">
            <v>0.6</v>
          </cell>
          <cell r="F132">
            <v>2.2999999999999998</v>
          </cell>
        </row>
        <row r="133">
          <cell r="A133">
            <v>88</v>
          </cell>
          <cell r="B133">
            <v>3.5</v>
          </cell>
          <cell r="C133">
            <v>0</v>
          </cell>
          <cell r="D133">
            <v>0</v>
          </cell>
          <cell r="E133">
            <v>0</v>
          </cell>
        </row>
        <row r="134">
          <cell r="A134">
            <v>88</v>
          </cell>
          <cell r="B134">
            <v>3.5</v>
          </cell>
          <cell r="C134" t="str">
            <v>5S</v>
          </cell>
          <cell r="D134">
            <v>4</v>
          </cell>
          <cell r="E134">
            <v>8.3000000000000004E-2</v>
          </cell>
          <cell r="F134">
            <v>3.8340000000000001</v>
          </cell>
        </row>
        <row r="135">
          <cell r="A135">
            <v>88</v>
          </cell>
          <cell r="B135">
            <v>3.5</v>
          </cell>
          <cell r="C135" t="str">
            <v>10S</v>
          </cell>
          <cell r="D135">
            <v>4</v>
          </cell>
          <cell r="E135">
            <v>0.109</v>
          </cell>
          <cell r="F135">
            <v>3.76</v>
          </cell>
        </row>
        <row r="136">
          <cell r="A136">
            <v>88</v>
          </cell>
          <cell r="B136">
            <v>3.5</v>
          </cell>
          <cell r="C136">
            <v>30</v>
          </cell>
          <cell r="D136">
            <v>4</v>
          </cell>
          <cell r="E136">
            <v>0.188</v>
          </cell>
          <cell r="F136">
            <v>3.6240000000000001</v>
          </cell>
        </row>
        <row r="137">
          <cell r="A137">
            <v>88</v>
          </cell>
          <cell r="B137">
            <v>3.5</v>
          </cell>
          <cell r="C137" t="str">
            <v>STD</v>
          </cell>
          <cell r="D137">
            <v>4</v>
          </cell>
          <cell r="E137">
            <v>0.22600000000000001</v>
          </cell>
          <cell r="F137">
            <v>3.548</v>
          </cell>
        </row>
        <row r="138">
          <cell r="A138">
            <v>88</v>
          </cell>
          <cell r="B138">
            <v>3.5</v>
          </cell>
          <cell r="C138">
            <v>40</v>
          </cell>
          <cell r="D138">
            <v>4</v>
          </cell>
          <cell r="E138">
            <v>0.22600000000000001</v>
          </cell>
          <cell r="F138">
            <v>3.548</v>
          </cell>
        </row>
        <row r="139">
          <cell r="A139">
            <v>88</v>
          </cell>
          <cell r="B139">
            <v>3.5</v>
          </cell>
          <cell r="C139" t="str">
            <v>40S</v>
          </cell>
          <cell r="D139">
            <v>4</v>
          </cell>
          <cell r="E139">
            <v>0.22600000000000001</v>
          </cell>
          <cell r="F139">
            <v>3.548</v>
          </cell>
        </row>
        <row r="140">
          <cell r="A140">
            <v>88</v>
          </cell>
          <cell r="B140">
            <v>3.5</v>
          </cell>
          <cell r="C140" t="str">
            <v>80S</v>
          </cell>
          <cell r="D140">
            <v>4</v>
          </cell>
          <cell r="E140">
            <v>0.318</v>
          </cell>
          <cell r="F140">
            <v>3.3639999999999999</v>
          </cell>
        </row>
        <row r="141">
          <cell r="A141">
            <v>88</v>
          </cell>
          <cell r="B141">
            <v>3.5</v>
          </cell>
          <cell r="C141" t="str">
            <v>XS</v>
          </cell>
          <cell r="D141">
            <v>4</v>
          </cell>
          <cell r="E141">
            <v>0.318</v>
          </cell>
          <cell r="F141">
            <v>3.3639999999999999</v>
          </cell>
        </row>
        <row r="142">
          <cell r="A142">
            <v>88</v>
          </cell>
          <cell r="B142">
            <v>3.5</v>
          </cell>
          <cell r="C142">
            <v>80</v>
          </cell>
          <cell r="D142">
            <v>4</v>
          </cell>
          <cell r="E142">
            <v>0.318</v>
          </cell>
          <cell r="F142">
            <v>3.3639999999999999</v>
          </cell>
        </row>
        <row r="143">
          <cell r="A143">
            <v>100</v>
          </cell>
          <cell r="B143">
            <v>4</v>
          </cell>
          <cell r="C143">
            <v>0</v>
          </cell>
          <cell r="D143">
            <v>0</v>
          </cell>
          <cell r="E143">
            <v>0</v>
          </cell>
        </row>
        <row r="144">
          <cell r="A144">
            <v>100</v>
          </cell>
          <cell r="B144">
            <v>4</v>
          </cell>
          <cell r="C144" t="str">
            <v>5S</v>
          </cell>
          <cell r="D144">
            <v>4.5</v>
          </cell>
          <cell r="E144">
            <v>8.3000000000000004E-2</v>
          </cell>
          <cell r="F144">
            <v>4.3339999999999996</v>
          </cell>
        </row>
        <row r="145">
          <cell r="A145">
            <v>100</v>
          </cell>
          <cell r="B145">
            <v>4</v>
          </cell>
          <cell r="C145" t="str">
            <v>10S</v>
          </cell>
          <cell r="D145">
            <v>4.5</v>
          </cell>
          <cell r="E145">
            <v>0.109</v>
          </cell>
          <cell r="F145">
            <v>4.26</v>
          </cell>
        </row>
        <row r="146">
          <cell r="A146">
            <v>100</v>
          </cell>
          <cell r="B146">
            <v>4</v>
          </cell>
          <cell r="C146">
            <v>30</v>
          </cell>
          <cell r="D146">
            <v>4.5</v>
          </cell>
          <cell r="E146">
            <v>0.188</v>
          </cell>
          <cell r="F146">
            <v>4.1239999999999997</v>
          </cell>
        </row>
        <row r="147">
          <cell r="A147">
            <v>100</v>
          </cell>
          <cell r="B147">
            <v>4</v>
          </cell>
          <cell r="C147" t="str">
            <v>STD</v>
          </cell>
          <cell r="D147">
            <v>4.5</v>
          </cell>
          <cell r="E147">
            <v>0.23699999999999999</v>
          </cell>
          <cell r="F147">
            <v>4.0259999999999998</v>
          </cell>
        </row>
        <row r="148">
          <cell r="A148">
            <v>100</v>
          </cell>
          <cell r="B148">
            <v>4</v>
          </cell>
          <cell r="C148">
            <v>40</v>
          </cell>
          <cell r="D148">
            <v>4.5</v>
          </cell>
          <cell r="E148">
            <v>0.23699999999999999</v>
          </cell>
          <cell r="F148">
            <v>4.0259999999999998</v>
          </cell>
        </row>
        <row r="149">
          <cell r="A149">
            <v>100</v>
          </cell>
          <cell r="B149">
            <v>4</v>
          </cell>
          <cell r="C149" t="str">
            <v>40S</v>
          </cell>
          <cell r="D149">
            <v>4.5</v>
          </cell>
          <cell r="E149">
            <v>0.23699999999999999</v>
          </cell>
          <cell r="F149">
            <v>4.0259999999999998</v>
          </cell>
        </row>
        <row r="150">
          <cell r="A150">
            <v>100</v>
          </cell>
          <cell r="B150">
            <v>4</v>
          </cell>
          <cell r="C150" t="str">
            <v>80S</v>
          </cell>
          <cell r="D150">
            <v>4.5</v>
          </cell>
          <cell r="E150">
            <v>0.33700000000000002</v>
          </cell>
          <cell r="F150">
            <v>3.8260000000000001</v>
          </cell>
        </row>
        <row r="151">
          <cell r="A151">
            <v>100</v>
          </cell>
          <cell r="B151">
            <v>4</v>
          </cell>
          <cell r="C151" t="str">
            <v>XS</v>
          </cell>
          <cell r="D151">
            <v>4.5</v>
          </cell>
          <cell r="E151">
            <v>0.33700000000000002</v>
          </cell>
          <cell r="F151">
            <v>3.8260000000000001</v>
          </cell>
        </row>
        <row r="152">
          <cell r="A152">
            <v>100</v>
          </cell>
          <cell r="B152">
            <v>4</v>
          </cell>
          <cell r="C152">
            <v>80</v>
          </cell>
          <cell r="D152">
            <v>4.5</v>
          </cell>
          <cell r="E152">
            <v>0.33700000000000002</v>
          </cell>
          <cell r="F152">
            <v>3.8260000000000001</v>
          </cell>
        </row>
        <row r="153">
          <cell r="A153">
            <v>100</v>
          </cell>
          <cell r="B153">
            <v>4</v>
          </cell>
          <cell r="C153">
            <v>120</v>
          </cell>
          <cell r="D153">
            <v>4.5</v>
          </cell>
          <cell r="E153">
            <v>0.438</v>
          </cell>
          <cell r="F153">
            <v>3.6240000000000001</v>
          </cell>
        </row>
        <row r="154">
          <cell r="A154">
            <v>100</v>
          </cell>
          <cell r="B154">
            <v>4</v>
          </cell>
          <cell r="C154">
            <v>160</v>
          </cell>
          <cell r="D154">
            <v>4.5</v>
          </cell>
          <cell r="E154">
            <v>0.53100000000000003</v>
          </cell>
          <cell r="F154">
            <v>3.4380000000000002</v>
          </cell>
        </row>
        <row r="155">
          <cell r="A155">
            <v>100</v>
          </cell>
          <cell r="B155">
            <v>4</v>
          </cell>
          <cell r="C155" t="str">
            <v>XXS</v>
          </cell>
          <cell r="D155">
            <v>4.5</v>
          </cell>
          <cell r="E155">
            <v>0.67400000000000004</v>
          </cell>
          <cell r="F155">
            <v>3.1520000000000001</v>
          </cell>
        </row>
        <row r="156">
          <cell r="A156">
            <v>125</v>
          </cell>
          <cell r="B156">
            <v>5</v>
          </cell>
          <cell r="C156">
            <v>0</v>
          </cell>
          <cell r="D156">
            <v>0</v>
          </cell>
          <cell r="E156">
            <v>0</v>
          </cell>
        </row>
        <row r="157">
          <cell r="A157">
            <v>125</v>
          </cell>
          <cell r="B157">
            <v>5</v>
          </cell>
          <cell r="C157" t="str">
            <v>5S</v>
          </cell>
          <cell r="D157">
            <v>5.5629999999999997</v>
          </cell>
          <cell r="E157">
            <v>0.109</v>
          </cell>
          <cell r="F157">
            <v>5.3449999999999998</v>
          </cell>
        </row>
        <row r="158">
          <cell r="A158">
            <v>125</v>
          </cell>
          <cell r="B158">
            <v>5</v>
          </cell>
          <cell r="C158" t="str">
            <v>10S</v>
          </cell>
          <cell r="D158">
            <v>5.5629999999999997</v>
          </cell>
          <cell r="E158">
            <v>0.13400000000000001</v>
          </cell>
          <cell r="F158">
            <v>5.2949999999999999</v>
          </cell>
        </row>
        <row r="159">
          <cell r="A159">
            <v>125</v>
          </cell>
          <cell r="B159">
            <v>5</v>
          </cell>
          <cell r="C159" t="str">
            <v>STD</v>
          </cell>
          <cell r="D159">
            <v>5.5629999999999997</v>
          </cell>
          <cell r="E159">
            <v>0.25800000000000001</v>
          </cell>
          <cell r="F159">
            <v>5.0469999999999997</v>
          </cell>
        </row>
        <row r="160">
          <cell r="A160">
            <v>125</v>
          </cell>
          <cell r="B160">
            <v>5</v>
          </cell>
          <cell r="C160">
            <v>40</v>
          </cell>
          <cell r="D160">
            <v>5.5629999999999997</v>
          </cell>
          <cell r="E160">
            <v>0.25800000000000001</v>
          </cell>
          <cell r="F160">
            <v>5.0469999999999997</v>
          </cell>
        </row>
        <row r="161">
          <cell r="A161">
            <v>125</v>
          </cell>
          <cell r="B161">
            <v>5</v>
          </cell>
          <cell r="C161" t="str">
            <v>40S</v>
          </cell>
          <cell r="D161">
            <v>5.5629999999999997</v>
          </cell>
          <cell r="E161">
            <v>0.25800000000000001</v>
          </cell>
          <cell r="F161">
            <v>5.0469999999999997</v>
          </cell>
        </row>
        <row r="162">
          <cell r="A162">
            <v>125</v>
          </cell>
          <cell r="B162">
            <v>5</v>
          </cell>
          <cell r="C162" t="str">
            <v>80S</v>
          </cell>
          <cell r="D162">
            <v>5.5629999999999997</v>
          </cell>
          <cell r="E162">
            <v>0.375</v>
          </cell>
          <cell r="F162">
            <v>4.8129999999999997</v>
          </cell>
        </row>
        <row r="163">
          <cell r="A163">
            <v>125</v>
          </cell>
          <cell r="B163">
            <v>5</v>
          </cell>
          <cell r="C163" t="str">
            <v>XS</v>
          </cell>
          <cell r="D163">
            <v>5.5629999999999997</v>
          </cell>
          <cell r="E163">
            <v>0.375</v>
          </cell>
          <cell r="F163">
            <v>4.8129999999999997</v>
          </cell>
        </row>
        <row r="164">
          <cell r="A164">
            <v>125</v>
          </cell>
          <cell r="B164">
            <v>5</v>
          </cell>
          <cell r="C164">
            <v>80</v>
          </cell>
          <cell r="D164">
            <v>5.5629999999999997</v>
          </cell>
          <cell r="E164">
            <v>0.375</v>
          </cell>
          <cell r="F164">
            <v>4.8129999999999997</v>
          </cell>
        </row>
        <row r="165">
          <cell r="A165">
            <v>125</v>
          </cell>
          <cell r="B165">
            <v>5</v>
          </cell>
          <cell r="C165">
            <v>120</v>
          </cell>
          <cell r="D165">
            <v>5.5629999999999997</v>
          </cell>
          <cell r="E165">
            <v>0.5</v>
          </cell>
          <cell r="F165">
            <v>4.5629999999999997</v>
          </cell>
        </row>
        <row r="166">
          <cell r="A166">
            <v>125</v>
          </cell>
          <cell r="B166">
            <v>5</v>
          </cell>
          <cell r="C166">
            <v>160</v>
          </cell>
          <cell r="D166">
            <v>5.5629999999999997</v>
          </cell>
          <cell r="E166">
            <v>0.625</v>
          </cell>
          <cell r="F166">
            <v>4.3129999999999997</v>
          </cell>
        </row>
        <row r="167">
          <cell r="A167">
            <v>125</v>
          </cell>
          <cell r="B167">
            <v>5</v>
          </cell>
          <cell r="C167" t="str">
            <v>XXS</v>
          </cell>
          <cell r="D167">
            <v>5.5629999999999997</v>
          </cell>
          <cell r="E167">
            <v>0.75</v>
          </cell>
          <cell r="F167">
            <v>4.0629999999999997</v>
          </cell>
        </row>
        <row r="168">
          <cell r="A168">
            <v>150</v>
          </cell>
          <cell r="B168">
            <v>6</v>
          </cell>
          <cell r="C168">
            <v>0</v>
          </cell>
          <cell r="D168">
            <v>0</v>
          </cell>
          <cell r="E168">
            <v>0</v>
          </cell>
        </row>
        <row r="169">
          <cell r="A169">
            <v>150</v>
          </cell>
          <cell r="B169">
            <v>6</v>
          </cell>
          <cell r="C169" t="str">
            <v>5S</v>
          </cell>
          <cell r="D169">
            <v>6.625</v>
          </cell>
          <cell r="E169">
            <v>0.109</v>
          </cell>
          <cell r="F169">
            <v>6.407</v>
          </cell>
        </row>
        <row r="170">
          <cell r="A170">
            <v>150</v>
          </cell>
          <cell r="B170">
            <v>6</v>
          </cell>
          <cell r="C170" t="str">
            <v>10S</v>
          </cell>
          <cell r="D170">
            <v>6.625</v>
          </cell>
          <cell r="E170">
            <v>0.13400000000000001</v>
          </cell>
          <cell r="F170">
            <v>6.3570000000000002</v>
          </cell>
        </row>
        <row r="171">
          <cell r="A171">
            <v>150</v>
          </cell>
          <cell r="B171">
            <v>6</v>
          </cell>
          <cell r="C171" t="str">
            <v>STD</v>
          </cell>
          <cell r="D171">
            <v>6.625</v>
          </cell>
          <cell r="E171">
            <v>0.28000000000000003</v>
          </cell>
          <cell r="F171">
            <v>6.0650000000000004</v>
          </cell>
        </row>
        <row r="172">
          <cell r="A172">
            <v>150</v>
          </cell>
          <cell r="B172">
            <v>6</v>
          </cell>
          <cell r="C172">
            <v>40</v>
          </cell>
          <cell r="D172">
            <v>6.625</v>
          </cell>
          <cell r="E172">
            <v>0.28000000000000003</v>
          </cell>
          <cell r="F172">
            <v>6.0650000000000004</v>
          </cell>
        </row>
        <row r="173">
          <cell r="A173">
            <v>150</v>
          </cell>
          <cell r="B173">
            <v>6</v>
          </cell>
          <cell r="C173" t="str">
            <v>40S</v>
          </cell>
          <cell r="D173">
            <v>6.625</v>
          </cell>
          <cell r="E173">
            <v>0.28000000000000003</v>
          </cell>
          <cell r="F173">
            <v>6.0650000000000004</v>
          </cell>
        </row>
        <row r="174">
          <cell r="A174">
            <v>150</v>
          </cell>
          <cell r="B174">
            <v>6</v>
          </cell>
          <cell r="C174" t="str">
            <v>80S</v>
          </cell>
          <cell r="D174">
            <v>6.625</v>
          </cell>
          <cell r="E174">
            <v>0.432</v>
          </cell>
          <cell r="F174">
            <v>5.7610000000000001</v>
          </cell>
        </row>
        <row r="175">
          <cell r="A175">
            <v>150</v>
          </cell>
          <cell r="B175">
            <v>6</v>
          </cell>
          <cell r="C175" t="str">
            <v>XS</v>
          </cell>
          <cell r="D175">
            <v>6.625</v>
          </cell>
          <cell r="E175">
            <v>0.432</v>
          </cell>
          <cell r="F175">
            <v>5.7610000000000001</v>
          </cell>
        </row>
        <row r="176">
          <cell r="A176">
            <v>150</v>
          </cell>
          <cell r="B176">
            <v>6</v>
          </cell>
          <cell r="C176">
            <v>80</v>
          </cell>
          <cell r="D176">
            <v>6.625</v>
          </cell>
          <cell r="E176">
            <v>0.432</v>
          </cell>
          <cell r="F176">
            <v>5.7610000000000001</v>
          </cell>
        </row>
        <row r="177">
          <cell r="A177">
            <v>150</v>
          </cell>
          <cell r="B177">
            <v>6</v>
          </cell>
          <cell r="C177">
            <v>120</v>
          </cell>
          <cell r="D177">
            <v>6.625</v>
          </cell>
          <cell r="E177">
            <v>0.56200000000000006</v>
          </cell>
          <cell r="F177">
            <v>5.5010000000000003</v>
          </cell>
        </row>
        <row r="178">
          <cell r="A178">
            <v>150</v>
          </cell>
          <cell r="B178">
            <v>6</v>
          </cell>
          <cell r="C178">
            <v>160</v>
          </cell>
          <cell r="D178">
            <v>6.625</v>
          </cell>
          <cell r="E178">
            <v>0.71899999999999997</v>
          </cell>
          <cell r="F178">
            <v>5.1870000000000003</v>
          </cell>
        </row>
        <row r="179">
          <cell r="A179">
            <v>150</v>
          </cell>
          <cell r="B179">
            <v>6</v>
          </cell>
          <cell r="C179" t="str">
            <v>XXS</v>
          </cell>
          <cell r="D179">
            <v>6.625</v>
          </cell>
          <cell r="E179">
            <v>0.86399999999999999</v>
          </cell>
          <cell r="F179">
            <v>4.8970000000000002</v>
          </cell>
        </row>
        <row r="180">
          <cell r="A180">
            <v>200</v>
          </cell>
          <cell r="B180">
            <v>8</v>
          </cell>
          <cell r="C180">
            <v>0</v>
          </cell>
          <cell r="D180">
            <v>0</v>
          </cell>
          <cell r="E180">
            <v>0</v>
          </cell>
        </row>
        <row r="181">
          <cell r="A181">
            <v>200</v>
          </cell>
          <cell r="B181">
            <v>8</v>
          </cell>
          <cell r="C181" t="str">
            <v>5S</v>
          </cell>
          <cell r="D181">
            <v>8.625</v>
          </cell>
          <cell r="E181">
            <v>0.109</v>
          </cell>
          <cell r="F181">
            <v>8.407</v>
          </cell>
        </row>
        <row r="182">
          <cell r="A182">
            <v>200</v>
          </cell>
          <cell r="B182">
            <v>8</v>
          </cell>
          <cell r="C182" t="str">
            <v>10S</v>
          </cell>
          <cell r="D182">
            <v>8.625</v>
          </cell>
          <cell r="E182">
            <v>0.14799999999999999</v>
          </cell>
          <cell r="F182">
            <v>8.3290000000000006</v>
          </cell>
        </row>
        <row r="183">
          <cell r="A183">
            <v>200</v>
          </cell>
          <cell r="B183">
            <v>8</v>
          </cell>
          <cell r="C183">
            <v>20</v>
          </cell>
          <cell r="D183">
            <v>8.625</v>
          </cell>
          <cell r="E183">
            <v>0.25</v>
          </cell>
          <cell r="F183">
            <v>8.125</v>
          </cell>
        </row>
        <row r="184">
          <cell r="A184">
            <v>200</v>
          </cell>
          <cell r="B184">
            <v>8</v>
          </cell>
          <cell r="C184">
            <v>30</v>
          </cell>
          <cell r="D184">
            <v>8.625</v>
          </cell>
          <cell r="E184">
            <v>0.27700000000000002</v>
          </cell>
          <cell r="F184">
            <v>8.0709999999999997</v>
          </cell>
        </row>
        <row r="185">
          <cell r="A185">
            <v>200</v>
          </cell>
          <cell r="B185">
            <v>8</v>
          </cell>
          <cell r="C185" t="str">
            <v>STD</v>
          </cell>
          <cell r="D185">
            <v>8.625</v>
          </cell>
          <cell r="E185">
            <v>0.32200000000000001</v>
          </cell>
          <cell r="F185">
            <v>7.9809999999999999</v>
          </cell>
        </row>
        <row r="186">
          <cell r="A186">
            <v>200</v>
          </cell>
          <cell r="B186">
            <v>8</v>
          </cell>
          <cell r="C186">
            <v>40</v>
          </cell>
          <cell r="D186">
            <v>8.625</v>
          </cell>
          <cell r="E186">
            <v>0.32200000000000001</v>
          </cell>
          <cell r="F186">
            <v>7.9809999999999999</v>
          </cell>
        </row>
        <row r="187">
          <cell r="A187">
            <v>200</v>
          </cell>
          <cell r="B187">
            <v>8</v>
          </cell>
          <cell r="C187" t="str">
            <v>40S</v>
          </cell>
          <cell r="D187">
            <v>8.625</v>
          </cell>
          <cell r="E187">
            <v>0.32200000000000001</v>
          </cell>
          <cell r="F187">
            <v>7.9809999999999999</v>
          </cell>
        </row>
        <row r="188">
          <cell r="A188">
            <v>200</v>
          </cell>
          <cell r="B188">
            <v>8</v>
          </cell>
          <cell r="C188">
            <v>60</v>
          </cell>
          <cell r="D188">
            <v>8.625</v>
          </cell>
          <cell r="E188">
            <v>0.40600000000000003</v>
          </cell>
          <cell r="F188">
            <v>7.8129999999999997</v>
          </cell>
        </row>
        <row r="189">
          <cell r="A189">
            <v>200</v>
          </cell>
          <cell r="B189">
            <v>8</v>
          </cell>
          <cell r="C189" t="str">
            <v>80S</v>
          </cell>
          <cell r="D189">
            <v>8.625</v>
          </cell>
          <cell r="E189">
            <v>0.5</v>
          </cell>
          <cell r="F189">
            <v>7.625</v>
          </cell>
        </row>
        <row r="190">
          <cell r="A190">
            <v>200</v>
          </cell>
          <cell r="B190">
            <v>8</v>
          </cell>
          <cell r="C190" t="str">
            <v>XS</v>
          </cell>
          <cell r="D190">
            <v>8.625</v>
          </cell>
          <cell r="E190">
            <v>0.5</v>
          </cell>
          <cell r="F190">
            <v>7.625</v>
          </cell>
        </row>
        <row r="191">
          <cell r="A191">
            <v>200</v>
          </cell>
          <cell r="B191">
            <v>8</v>
          </cell>
          <cell r="C191">
            <v>80</v>
          </cell>
          <cell r="D191">
            <v>8.625</v>
          </cell>
          <cell r="E191">
            <v>0.5</v>
          </cell>
          <cell r="F191">
            <v>7.625</v>
          </cell>
        </row>
        <row r="192">
          <cell r="A192">
            <v>200</v>
          </cell>
          <cell r="B192">
            <v>8</v>
          </cell>
          <cell r="C192">
            <v>100</v>
          </cell>
          <cell r="D192">
            <v>8.625</v>
          </cell>
          <cell r="E192">
            <v>0.59399999999999997</v>
          </cell>
          <cell r="F192">
            <v>7.4370000000000003</v>
          </cell>
        </row>
        <row r="193">
          <cell r="A193">
            <v>200</v>
          </cell>
          <cell r="B193">
            <v>8</v>
          </cell>
          <cell r="C193">
            <v>120</v>
          </cell>
          <cell r="D193">
            <v>8.625</v>
          </cell>
          <cell r="E193">
            <v>0.71899999999999997</v>
          </cell>
          <cell r="F193">
            <v>7.1870000000000003</v>
          </cell>
        </row>
        <row r="194">
          <cell r="A194">
            <v>200</v>
          </cell>
          <cell r="B194">
            <v>8</v>
          </cell>
          <cell r="C194">
            <v>140</v>
          </cell>
          <cell r="D194">
            <v>8.625</v>
          </cell>
          <cell r="E194">
            <v>0.81200000000000006</v>
          </cell>
          <cell r="F194">
            <v>7.0010000000000003</v>
          </cell>
        </row>
        <row r="195">
          <cell r="A195">
            <v>200</v>
          </cell>
          <cell r="B195">
            <v>8</v>
          </cell>
          <cell r="C195" t="str">
            <v>XXS</v>
          </cell>
          <cell r="D195">
            <v>8.625</v>
          </cell>
          <cell r="E195">
            <v>0.875</v>
          </cell>
          <cell r="F195">
            <v>6.875</v>
          </cell>
        </row>
        <row r="196">
          <cell r="A196">
            <v>200</v>
          </cell>
          <cell r="B196">
            <v>8</v>
          </cell>
          <cell r="C196">
            <v>160</v>
          </cell>
          <cell r="D196">
            <v>8.625</v>
          </cell>
          <cell r="E196">
            <v>0.90600000000000003</v>
          </cell>
          <cell r="F196">
            <v>6.8129999999999997</v>
          </cell>
        </row>
        <row r="197">
          <cell r="A197">
            <v>250</v>
          </cell>
          <cell r="B197">
            <v>10</v>
          </cell>
          <cell r="C197">
            <v>0</v>
          </cell>
          <cell r="D197">
            <v>0</v>
          </cell>
          <cell r="E197">
            <v>0</v>
          </cell>
        </row>
        <row r="198">
          <cell r="A198">
            <v>250</v>
          </cell>
          <cell r="B198">
            <v>10</v>
          </cell>
          <cell r="C198" t="str">
            <v>5S</v>
          </cell>
          <cell r="D198">
            <v>10.75</v>
          </cell>
          <cell r="E198">
            <v>0.13400000000000001</v>
          </cell>
          <cell r="F198">
            <v>10.481999999999999</v>
          </cell>
        </row>
        <row r="199">
          <cell r="A199">
            <v>250</v>
          </cell>
          <cell r="B199">
            <v>10</v>
          </cell>
          <cell r="C199" t="str">
            <v>10S</v>
          </cell>
          <cell r="D199">
            <v>10.75</v>
          </cell>
          <cell r="E199">
            <v>0.16500000000000001</v>
          </cell>
          <cell r="F199">
            <v>10.42</v>
          </cell>
        </row>
        <row r="200">
          <cell r="A200">
            <v>250</v>
          </cell>
          <cell r="B200">
            <v>10</v>
          </cell>
          <cell r="C200">
            <v>20</v>
          </cell>
          <cell r="D200">
            <v>10.75</v>
          </cell>
          <cell r="E200">
            <v>0.25</v>
          </cell>
          <cell r="F200">
            <v>10.25</v>
          </cell>
        </row>
        <row r="201">
          <cell r="A201">
            <v>250</v>
          </cell>
          <cell r="B201">
            <v>10</v>
          </cell>
          <cell r="C201">
            <v>30</v>
          </cell>
          <cell r="D201">
            <v>10.75</v>
          </cell>
          <cell r="E201">
            <v>0.307</v>
          </cell>
          <cell r="F201">
            <v>10.135999999999999</v>
          </cell>
        </row>
        <row r="202">
          <cell r="A202">
            <v>250</v>
          </cell>
          <cell r="B202">
            <v>10</v>
          </cell>
          <cell r="C202" t="str">
            <v>STD</v>
          </cell>
          <cell r="D202">
            <v>10.75</v>
          </cell>
          <cell r="E202">
            <v>0.36499999999999999</v>
          </cell>
          <cell r="F202">
            <v>10.02</v>
          </cell>
        </row>
        <row r="203">
          <cell r="A203">
            <v>250</v>
          </cell>
          <cell r="B203">
            <v>10</v>
          </cell>
          <cell r="C203">
            <v>40</v>
          </cell>
          <cell r="D203">
            <v>10.75</v>
          </cell>
          <cell r="E203">
            <v>0.36499999999999999</v>
          </cell>
          <cell r="F203">
            <v>10.02</v>
          </cell>
        </row>
        <row r="204">
          <cell r="A204">
            <v>250</v>
          </cell>
          <cell r="B204">
            <v>10</v>
          </cell>
          <cell r="C204" t="str">
            <v>40S</v>
          </cell>
          <cell r="D204">
            <v>10.75</v>
          </cell>
          <cell r="E204">
            <v>0.36499999999999999</v>
          </cell>
          <cell r="F204">
            <v>10.02</v>
          </cell>
        </row>
        <row r="205">
          <cell r="A205">
            <v>250</v>
          </cell>
          <cell r="B205">
            <v>10</v>
          </cell>
          <cell r="C205" t="str">
            <v>80S</v>
          </cell>
          <cell r="D205">
            <v>10.75</v>
          </cell>
          <cell r="E205">
            <v>0.5</v>
          </cell>
          <cell r="F205">
            <v>9.75</v>
          </cell>
        </row>
        <row r="206">
          <cell r="A206">
            <v>250</v>
          </cell>
          <cell r="B206">
            <v>10</v>
          </cell>
          <cell r="C206" t="str">
            <v>XS</v>
          </cell>
          <cell r="D206">
            <v>10.75</v>
          </cell>
          <cell r="E206">
            <v>0.5</v>
          </cell>
          <cell r="F206">
            <v>9.75</v>
          </cell>
        </row>
        <row r="207">
          <cell r="A207">
            <v>250</v>
          </cell>
          <cell r="B207">
            <v>10</v>
          </cell>
          <cell r="C207">
            <v>60</v>
          </cell>
          <cell r="D207">
            <v>10.75</v>
          </cell>
          <cell r="E207">
            <v>0.5</v>
          </cell>
          <cell r="F207">
            <v>9.75</v>
          </cell>
        </row>
        <row r="208">
          <cell r="A208">
            <v>250</v>
          </cell>
          <cell r="B208">
            <v>10</v>
          </cell>
          <cell r="C208">
            <v>80</v>
          </cell>
          <cell r="D208">
            <v>10.75</v>
          </cell>
          <cell r="E208">
            <v>0.59399999999999997</v>
          </cell>
          <cell r="F208">
            <v>9.5619999999999994</v>
          </cell>
        </row>
        <row r="209">
          <cell r="A209">
            <v>250</v>
          </cell>
          <cell r="B209">
            <v>10</v>
          </cell>
          <cell r="C209">
            <v>100</v>
          </cell>
          <cell r="D209">
            <v>10.75</v>
          </cell>
          <cell r="E209">
            <v>0.71899999999999997</v>
          </cell>
          <cell r="F209">
            <v>9.3119999999999994</v>
          </cell>
        </row>
        <row r="210">
          <cell r="A210">
            <v>250</v>
          </cell>
          <cell r="B210">
            <v>10</v>
          </cell>
          <cell r="C210">
            <v>120</v>
          </cell>
          <cell r="D210">
            <v>10.75</v>
          </cell>
          <cell r="E210">
            <v>0.84399999999999997</v>
          </cell>
          <cell r="F210">
            <v>9.0619999999999994</v>
          </cell>
        </row>
        <row r="211">
          <cell r="A211">
            <v>250</v>
          </cell>
          <cell r="B211">
            <v>10</v>
          </cell>
          <cell r="C211" t="str">
            <v>XXS</v>
          </cell>
          <cell r="D211">
            <v>10.75</v>
          </cell>
          <cell r="E211">
            <v>1</v>
          </cell>
          <cell r="F211">
            <v>8.75</v>
          </cell>
        </row>
        <row r="212">
          <cell r="A212">
            <v>250</v>
          </cell>
          <cell r="B212">
            <v>10</v>
          </cell>
          <cell r="C212">
            <v>140</v>
          </cell>
          <cell r="D212">
            <v>10.75</v>
          </cell>
          <cell r="E212">
            <v>1</v>
          </cell>
          <cell r="F212">
            <v>8.75</v>
          </cell>
        </row>
        <row r="213">
          <cell r="A213">
            <v>250</v>
          </cell>
          <cell r="B213">
            <v>10</v>
          </cell>
          <cell r="C213">
            <v>160</v>
          </cell>
          <cell r="D213">
            <v>10.75</v>
          </cell>
          <cell r="E213">
            <v>1.125</v>
          </cell>
          <cell r="F213">
            <v>8.5</v>
          </cell>
        </row>
        <row r="214">
          <cell r="A214">
            <v>300</v>
          </cell>
          <cell r="B214">
            <v>12</v>
          </cell>
          <cell r="C214">
            <v>0</v>
          </cell>
          <cell r="D214">
            <v>0</v>
          </cell>
          <cell r="E214">
            <v>0</v>
          </cell>
        </row>
        <row r="215">
          <cell r="A215">
            <v>300</v>
          </cell>
          <cell r="B215">
            <v>12</v>
          </cell>
          <cell r="C215" t="str">
            <v>5S</v>
          </cell>
          <cell r="D215">
            <v>12.75</v>
          </cell>
          <cell r="E215">
            <v>0.156</v>
          </cell>
          <cell r="F215">
            <v>12.438000000000001</v>
          </cell>
        </row>
        <row r="216">
          <cell r="A216">
            <v>300</v>
          </cell>
          <cell r="B216">
            <v>12</v>
          </cell>
          <cell r="C216" t="str">
            <v>10S</v>
          </cell>
          <cell r="D216">
            <v>12.75</v>
          </cell>
          <cell r="E216">
            <v>0.18</v>
          </cell>
          <cell r="F216">
            <v>12.39</v>
          </cell>
        </row>
        <row r="217">
          <cell r="A217">
            <v>300</v>
          </cell>
          <cell r="B217">
            <v>12</v>
          </cell>
          <cell r="C217">
            <v>20</v>
          </cell>
          <cell r="D217">
            <v>12.75</v>
          </cell>
          <cell r="E217">
            <v>0.25</v>
          </cell>
          <cell r="F217">
            <v>12.25</v>
          </cell>
        </row>
        <row r="218">
          <cell r="A218">
            <v>300</v>
          </cell>
          <cell r="B218">
            <v>12</v>
          </cell>
          <cell r="C218">
            <v>30</v>
          </cell>
          <cell r="D218">
            <v>12.75</v>
          </cell>
          <cell r="E218">
            <v>0.33</v>
          </cell>
          <cell r="F218">
            <v>12.09</v>
          </cell>
        </row>
        <row r="219">
          <cell r="A219">
            <v>300</v>
          </cell>
          <cell r="B219">
            <v>12</v>
          </cell>
          <cell r="C219" t="str">
            <v>STD</v>
          </cell>
          <cell r="D219">
            <v>12.75</v>
          </cell>
          <cell r="E219">
            <v>0.375</v>
          </cell>
          <cell r="F219">
            <v>12</v>
          </cell>
        </row>
        <row r="220">
          <cell r="A220">
            <v>300</v>
          </cell>
          <cell r="B220">
            <v>12</v>
          </cell>
          <cell r="C220" t="str">
            <v>40S</v>
          </cell>
          <cell r="D220">
            <v>12.75</v>
          </cell>
          <cell r="E220">
            <v>0.375</v>
          </cell>
          <cell r="F220">
            <v>12</v>
          </cell>
        </row>
        <row r="221">
          <cell r="A221">
            <v>300</v>
          </cell>
          <cell r="B221">
            <v>12</v>
          </cell>
          <cell r="C221">
            <v>40</v>
          </cell>
          <cell r="D221">
            <v>12.75</v>
          </cell>
          <cell r="E221">
            <v>0.40600000000000003</v>
          </cell>
          <cell r="F221">
            <v>11.938000000000001</v>
          </cell>
        </row>
        <row r="222">
          <cell r="A222">
            <v>300</v>
          </cell>
          <cell r="B222">
            <v>12</v>
          </cell>
          <cell r="C222" t="str">
            <v>80S</v>
          </cell>
          <cell r="D222">
            <v>12.75</v>
          </cell>
          <cell r="E222">
            <v>0.5</v>
          </cell>
          <cell r="F222">
            <v>11.75</v>
          </cell>
        </row>
        <row r="223">
          <cell r="A223">
            <v>300</v>
          </cell>
          <cell r="B223">
            <v>12</v>
          </cell>
          <cell r="C223" t="str">
            <v>XS</v>
          </cell>
          <cell r="D223">
            <v>12.75</v>
          </cell>
          <cell r="E223">
            <v>0.5</v>
          </cell>
          <cell r="F223">
            <v>11.75</v>
          </cell>
        </row>
        <row r="224">
          <cell r="A224">
            <v>300</v>
          </cell>
          <cell r="B224">
            <v>12</v>
          </cell>
          <cell r="C224">
            <v>60</v>
          </cell>
          <cell r="D224">
            <v>12.75</v>
          </cell>
          <cell r="E224">
            <v>0.56200000000000006</v>
          </cell>
          <cell r="F224">
            <v>11.625999999999999</v>
          </cell>
        </row>
        <row r="225">
          <cell r="A225">
            <v>300</v>
          </cell>
          <cell r="B225">
            <v>12</v>
          </cell>
          <cell r="C225">
            <v>80</v>
          </cell>
          <cell r="D225">
            <v>12.75</v>
          </cell>
          <cell r="E225">
            <v>0.68799999999999994</v>
          </cell>
          <cell r="F225">
            <v>11.374000000000001</v>
          </cell>
        </row>
        <row r="226">
          <cell r="A226">
            <v>300</v>
          </cell>
          <cell r="B226">
            <v>12</v>
          </cell>
          <cell r="C226">
            <v>100</v>
          </cell>
          <cell r="D226">
            <v>12.75</v>
          </cell>
          <cell r="E226">
            <v>0.84399999999999997</v>
          </cell>
          <cell r="F226">
            <v>11.061999999999999</v>
          </cell>
        </row>
        <row r="227">
          <cell r="A227">
            <v>300</v>
          </cell>
          <cell r="B227">
            <v>12</v>
          </cell>
          <cell r="C227" t="str">
            <v>XXS</v>
          </cell>
          <cell r="D227">
            <v>12.75</v>
          </cell>
          <cell r="E227">
            <v>1</v>
          </cell>
          <cell r="F227">
            <v>10.75</v>
          </cell>
        </row>
        <row r="228">
          <cell r="A228">
            <v>300</v>
          </cell>
          <cell r="B228">
            <v>12</v>
          </cell>
          <cell r="C228">
            <v>120</v>
          </cell>
          <cell r="D228">
            <v>12.75</v>
          </cell>
          <cell r="E228">
            <v>1</v>
          </cell>
          <cell r="F228">
            <v>10.75</v>
          </cell>
        </row>
        <row r="229">
          <cell r="A229">
            <v>300</v>
          </cell>
          <cell r="B229">
            <v>12</v>
          </cell>
          <cell r="C229">
            <v>140</v>
          </cell>
          <cell r="D229">
            <v>12.75</v>
          </cell>
          <cell r="E229">
            <v>1.125</v>
          </cell>
          <cell r="F229">
            <v>10.5</v>
          </cell>
        </row>
        <row r="230">
          <cell r="A230">
            <v>300</v>
          </cell>
          <cell r="B230">
            <v>12</v>
          </cell>
          <cell r="C230">
            <v>160</v>
          </cell>
          <cell r="D230">
            <v>12.75</v>
          </cell>
          <cell r="E230">
            <v>1.3120000000000001</v>
          </cell>
          <cell r="F230">
            <v>10.125999999999999</v>
          </cell>
        </row>
        <row r="231">
          <cell r="A231">
            <v>350</v>
          </cell>
          <cell r="B231">
            <v>14</v>
          </cell>
          <cell r="C231">
            <v>0</v>
          </cell>
          <cell r="D231">
            <v>0</v>
          </cell>
          <cell r="E231">
            <v>0</v>
          </cell>
        </row>
        <row r="232">
          <cell r="A232">
            <v>350</v>
          </cell>
          <cell r="B232">
            <v>14</v>
          </cell>
          <cell r="C232" t="str">
            <v>5S</v>
          </cell>
          <cell r="D232">
            <v>14</v>
          </cell>
          <cell r="E232">
            <v>0.156</v>
          </cell>
          <cell r="F232">
            <v>13.688000000000001</v>
          </cell>
        </row>
        <row r="233">
          <cell r="A233">
            <v>350</v>
          </cell>
          <cell r="B233">
            <v>14</v>
          </cell>
          <cell r="C233" t="str">
            <v>10S</v>
          </cell>
          <cell r="D233">
            <v>14</v>
          </cell>
          <cell r="E233">
            <v>0.188</v>
          </cell>
          <cell r="F233">
            <v>13.624000000000001</v>
          </cell>
        </row>
        <row r="234">
          <cell r="A234">
            <v>350</v>
          </cell>
          <cell r="B234">
            <v>14</v>
          </cell>
          <cell r="C234">
            <v>10</v>
          </cell>
          <cell r="D234">
            <v>14</v>
          </cell>
          <cell r="E234">
            <v>0.25</v>
          </cell>
          <cell r="F234">
            <v>13.5</v>
          </cell>
        </row>
        <row r="235">
          <cell r="A235">
            <v>350</v>
          </cell>
          <cell r="B235">
            <v>14</v>
          </cell>
          <cell r="C235">
            <v>20</v>
          </cell>
          <cell r="D235">
            <v>14</v>
          </cell>
          <cell r="E235">
            <v>0.312</v>
          </cell>
          <cell r="F235">
            <v>13.375999999999999</v>
          </cell>
        </row>
        <row r="236">
          <cell r="A236">
            <v>350</v>
          </cell>
          <cell r="B236">
            <v>14</v>
          </cell>
          <cell r="C236" t="str">
            <v>STD</v>
          </cell>
          <cell r="D236">
            <v>14</v>
          </cell>
          <cell r="E236">
            <v>0.375</v>
          </cell>
          <cell r="F236">
            <v>13.25</v>
          </cell>
        </row>
        <row r="237">
          <cell r="A237">
            <v>350</v>
          </cell>
          <cell r="B237">
            <v>14</v>
          </cell>
          <cell r="C237">
            <v>30</v>
          </cell>
          <cell r="D237">
            <v>14</v>
          </cell>
          <cell r="E237">
            <v>0.375</v>
          </cell>
          <cell r="F237">
            <v>13.25</v>
          </cell>
        </row>
        <row r="238">
          <cell r="A238">
            <v>350</v>
          </cell>
          <cell r="B238">
            <v>14</v>
          </cell>
          <cell r="C238">
            <v>40</v>
          </cell>
          <cell r="D238">
            <v>14</v>
          </cell>
          <cell r="E238">
            <v>0.438</v>
          </cell>
          <cell r="F238">
            <v>13.124000000000001</v>
          </cell>
        </row>
        <row r="239">
          <cell r="A239">
            <v>350</v>
          </cell>
          <cell r="B239">
            <v>14</v>
          </cell>
          <cell r="C239" t="str">
            <v>XS</v>
          </cell>
          <cell r="D239">
            <v>14</v>
          </cell>
          <cell r="E239">
            <v>0.5</v>
          </cell>
          <cell r="F239">
            <v>13</v>
          </cell>
        </row>
        <row r="240">
          <cell r="A240">
            <v>350</v>
          </cell>
          <cell r="B240">
            <v>14</v>
          </cell>
          <cell r="C240">
            <v>60</v>
          </cell>
          <cell r="D240">
            <v>14</v>
          </cell>
          <cell r="E240">
            <v>0.59399999999999997</v>
          </cell>
          <cell r="F240">
            <v>12.811999999999999</v>
          </cell>
        </row>
        <row r="241">
          <cell r="A241">
            <v>350</v>
          </cell>
          <cell r="B241">
            <v>14</v>
          </cell>
          <cell r="C241">
            <v>80</v>
          </cell>
          <cell r="D241">
            <v>14</v>
          </cell>
          <cell r="E241">
            <v>0.75</v>
          </cell>
          <cell r="F241">
            <v>12.5</v>
          </cell>
        </row>
        <row r="242">
          <cell r="A242">
            <v>350</v>
          </cell>
          <cell r="B242">
            <v>14</v>
          </cell>
          <cell r="C242">
            <v>100</v>
          </cell>
          <cell r="D242">
            <v>14</v>
          </cell>
          <cell r="E242">
            <v>0.93799999999999994</v>
          </cell>
          <cell r="F242">
            <v>12.124000000000001</v>
          </cell>
        </row>
        <row r="243">
          <cell r="A243">
            <v>350</v>
          </cell>
          <cell r="B243">
            <v>14</v>
          </cell>
          <cell r="C243">
            <v>120</v>
          </cell>
          <cell r="D243">
            <v>14</v>
          </cell>
          <cell r="E243">
            <v>1.0940000000000001</v>
          </cell>
          <cell r="F243">
            <v>11.811999999999999</v>
          </cell>
        </row>
        <row r="244">
          <cell r="A244">
            <v>350</v>
          </cell>
          <cell r="B244">
            <v>14</v>
          </cell>
          <cell r="C244">
            <v>140</v>
          </cell>
          <cell r="D244">
            <v>14</v>
          </cell>
          <cell r="E244">
            <v>1.25</v>
          </cell>
          <cell r="F244">
            <v>11.5</v>
          </cell>
        </row>
        <row r="245">
          <cell r="A245">
            <v>350</v>
          </cell>
          <cell r="B245">
            <v>14</v>
          </cell>
          <cell r="C245">
            <v>160</v>
          </cell>
          <cell r="D245">
            <v>14</v>
          </cell>
          <cell r="E245">
            <v>1.4059999999999999</v>
          </cell>
          <cell r="F245">
            <v>11.188000000000001</v>
          </cell>
        </row>
        <row r="246">
          <cell r="A246">
            <v>400</v>
          </cell>
          <cell r="B246">
            <v>16</v>
          </cell>
          <cell r="C246">
            <v>0</v>
          </cell>
          <cell r="D246">
            <v>0</v>
          </cell>
          <cell r="E246">
            <v>0</v>
          </cell>
        </row>
        <row r="247">
          <cell r="A247">
            <v>400</v>
          </cell>
          <cell r="B247">
            <v>16</v>
          </cell>
          <cell r="C247" t="str">
            <v>5S</v>
          </cell>
          <cell r="D247">
            <v>16</v>
          </cell>
          <cell r="E247">
            <v>0.16500000000000001</v>
          </cell>
          <cell r="F247">
            <v>15.67</v>
          </cell>
        </row>
        <row r="248">
          <cell r="A248">
            <v>400</v>
          </cell>
          <cell r="B248">
            <v>16</v>
          </cell>
          <cell r="C248" t="str">
            <v>10S</v>
          </cell>
          <cell r="D248">
            <v>16</v>
          </cell>
          <cell r="E248">
            <v>0.188</v>
          </cell>
          <cell r="F248">
            <v>15.624000000000001</v>
          </cell>
        </row>
        <row r="249">
          <cell r="A249">
            <v>400</v>
          </cell>
          <cell r="B249">
            <v>16</v>
          </cell>
          <cell r="C249">
            <v>10</v>
          </cell>
          <cell r="D249">
            <v>16</v>
          </cell>
          <cell r="E249">
            <v>0.25</v>
          </cell>
          <cell r="F249">
            <v>15.5</v>
          </cell>
        </row>
        <row r="250">
          <cell r="A250">
            <v>400</v>
          </cell>
          <cell r="B250">
            <v>16</v>
          </cell>
          <cell r="C250">
            <v>20</v>
          </cell>
          <cell r="D250">
            <v>16</v>
          </cell>
          <cell r="E250">
            <v>0.312</v>
          </cell>
          <cell r="F250">
            <v>15.375999999999999</v>
          </cell>
        </row>
        <row r="251">
          <cell r="A251">
            <v>400</v>
          </cell>
          <cell r="B251">
            <v>16</v>
          </cell>
          <cell r="C251" t="str">
            <v>STD</v>
          </cell>
          <cell r="D251">
            <v>16</v>
          </cell>
          <cell r="E251">
            <v>0.375</v>
          </cell>
          <cell r="F251">
            <v>15.25</v>
          </cell>
        </row>
        <row r="252">
          <cell r="A252">
            <v>400</v>
          </cell>
          <cell r="B252">
            <v>16</v>
          </cell>
          <cell r="C252">
            <v>30</v>
          </cell>
          <cell r="D252">
            <v>16</v>
          </cell>
          <cell r="E252">
            <v>0.375</v>
          </cell>
          <cell r="F252">
            <v>15.25</v>
          </cell>
        </row>
        <row r="253">
          <cell r="A253">
            <v>400</v>
          </cell>
          <cell r="B253">
            <v>16</v>
          </cell>
          <cell r="C253" t="str">
            <v>XS</v>
          </cell>
          <cell r="D253">
            <v>16</v>
          </cell>
          <cell r="E253">
            <v>0.5</v>
          </cell>
          <cell r="F253">
            <v>15</v>
          </cell>
        </row>
        <row r="254">
          <cell r="A254">
            <v>400</v>
          </cell>
          <cell r="B254">
            <v>16</v>
          </cell>
          <cell r="C254">
            <v>40</v>
          </cell>
          <cell r="D254">
            <v>16</v>
          </cell>
          <cell r="E254">
            <v>0.5</v>
          </cell>
          <cell r="F254">
            <v>15</v>
          </cell>
        </row>
        <row r="255">
          <cell r="A255">
            <v>400</v>
          </cell>
          <cell r="B255">
            <v>16</v>
          </cell>
          <cell r="C255">
            <v>60</v>
          </cell>
          <cell r="D255">
            <v>16</v>
          </cell>
          <cell r="E255">
            <v>0.65600000000000003</v>
          </cell>
          <cell r="F255">
            <v>14.688000000000001</v>
          </cell>
        </row>
        <row r="256">
          <cell r="A256">
            <v>400</v>
          </cell>
          <cell r="B256">
            <v>16</v>
          </cell>
          <cell r="C256">
            <v>80</v>
          </cell>
          <cell r="D256">
            <v>16</v>
          </cell>
          <cell r="E256">
            <v>0.84399999999999997</v>
          </cell>
          <cell r="F256">
            <v>14.311999999999999</v>
          </cell>
        </row>
        <row r="257">
          <cell r="A257">
            <v>400</v>
          </cell>
          <cell r="B257">
            <v>16</v>
          </cell>
          <cell r="C257">
            <v>100</v>
          </cell>
          <cell r="D257">
            <v>16</v>
          </cell>
          <cell r="E257">
            <v>1.0309999999999999</v>
          </cell>
          <cell r="F257">
            <v>13.938000000000001</v>
          </cell>
        </row>
        <row r="258">
          <cell r="A258">
            <v>400</v>
          </cell>
          <cell r="B258">
            <v>16</v>
          </cell>
          <cell r="C258">
            <v>120</v>
          </cell>
          <cell r="D258">
            <v>16</v>
          </cell>
          <cell r="E258">
            <v>1.2190000000000001</v>
          </cell>
          <cell r="F258">
            <v>13.561999999999999</v>
          </cell>
        </row>
        <row r="259">
          <cell r="A259">
            <v>400</v>
          </cell>
          <cell r="B259">
            <v>16</v>
          </cell>
          <cell r="C259">
            <v>140</v>
          </cell>
          <cell r="D259">
            <v>16</v>
          </cell>
          <cell r="E259">
            <v>1.4379999999999999</v>
          </cell>
          <cell r="F259">
            <v>13.124000000000001</v>
          </cell>
        </row>
        <row r="260">
          <cell r="A260">
            <v>400</v>
          </cell>
          <cell r="B260">
            <v>16</v>
          </cell>
          <cell r="C260">
            <v>160</v>
          </cell>
          <cell r="D260">
            <v>16</v>
          </cell>
          <cell r="E260">
            <v>1.5940000000000001</v>
          </cell>
          <cell r="F260">
            <v>12.811999999999999</v>
          </cell>
        </row>
        <row r="261">
          <cell r="A261">
            <v>450</v>
          </cell>
          <cell r="B261">
            <v>18</v>
          </cell>
          <cell r="C261">
            <v>0</v>
          </cell>
          <cell r="D261">
            <v>0</v>
          </cell>
          <cell r="E261">
            <v>0</v>
          </cell>
        </row>
        <row r="262">
          <cell r="A262">
            <v>450</v>
          </cell>
          <cell r="B262">
            <v>18</v>
          </cell>
          <cell r="C262" t="str">
            <v>5S</v>
          </cell>
          <cell r="D262">
            <v>18</v>
          </cell>
          <cell r="E262">
            <v>0.16500000000000001</v>
          </cell>
          <cell r="F262">
            <v>17.670000000000002</v>
          </cell>
        </row>
        <row r="263">
          <cell r="A263">
            <v>450</v>
          </cell>
          <cell r="B263">
            <v>18</v>
          </cell>
          <cell r="C263" t="str">
            <v>10S</v>
          </cell>
          <cell r="D263">
            <v>18</v>
          </cell>
          <cell r="E263">
            <v>0.188</v>
          </cell>
          <cell r="F263">
            <v>17.623999999999999</v>
          </cell>
        </row>
        <row r="264">
          <cell r="A264">
            <v>450</v>
          </cell>
          <cell r="B264">
            <v>18</v>
          </cell>
          <cell r="C264">
            <v>10</v>
          </cell>
          <cell r="D264">
            <v>18</v>
          </cell>
          <cell r="E264">
            <v>0.25</v>
          </cell>
          <cell r="F264">
            <v>17.5</v>
          </cell>
        </row>
        <row r="265">
          <cell r="A265">
            <v>450</v>
          </cell>
          <cell r="B265">
            <v>18</v>
          </cell>
          <cell r="C265">
            <v>20</v>
          </cell>
          <cell r="D265">
            <v>18</v>
          </cell>
          <cell r="E265">
            <v>0.312</v>
          </cell>
          <cell r="F265">
            <v>17.376000000000001</v>
          </cell>
        </row>
        <row r="266">
          <cell r="A266">
            <v>450</v>
          </cell>
          <cell r="B266">
            <v>18</v>
          </cell>
          <cell r="C266" t="str">
            <v>STD</v>
          </cell>
          <cell r="D266">
            <v>18</v>
          </cell>
          <cell r="E266">
            <v>0.375</v>
          </cell>
          <cell r="F266">
            <v>17.25</v>
          </cell>
        </row>
        <row r="267">
          <cell r="A267">
            <v>450</v>
          </cell>
          <cell r="B267">
            <v>18</v>
          </cell>
          <cell r="C267">
            <v>30</v>
          </cell>
          <cell r="D267">
            <v>18</v>
          </cell>
          <cell r="E267">
            <v>0.438</v>
          </cell>
          <cell r="F267">
            <v>17.123999999999999</v>
          </cell>
        </row>
        <row r="268">
          <cell r="A268">
            <v>450</v>
          </cell>
          <cell r="B268">
            <v>18</v>
          </cell>
          <cell r="C268" t="str">
            <v>XS</v>
          </cell>
          <cell r="D268">
            <v>18</v>
          </cell>
          <cell r="E268">
            <v>0.5</v>
          </cell>
          <cell r="F268">
            <v>17</v>
          </cell>
        </row>
        <row r="269">
          <cell r="A269">
            <v>450</v>
          </cell>
          <cell r="B269">
            <v>18</v>
          </cell>
          <cell r="C269">
            <v>40</v>
          </cell>
          <cell r="D269">
            <v>18</v>
          </cell>
          <cell r="E269">
            <v>0.56200000000000006</v>
          </cell>
          <cell r="F269">
            <v>16.876000000000001</v>
          </cell>
        </row>
        <row r="270">
          <cell r="A270">
            <v>450</v>
          </cell>
          <cell r="B270">
            <v>18</v>
          </cell>
          <cell r="C270">
            <v>60</v>
          </cell>
          <cell r="D270">
            <v>18</v>
          </cell>
          <cell r="E270">
            <v>0.75</v>
          </cell>
          <cell r="F270">
            <v>16.5</v>
          </cell>
        </row>
        <row r="271">
          <cell r="A271">
            <v>450</v>
          </cell>
          <cell r="B271">
            <v>18</v>
          </cell>
          <cell r="C271">
            <v>80</v>
          </cell>
          <cell r="D271">
            <v>18</v>
          </cell>
          <cell r="E271">
            <v>0.93799999999999994</v>
          </cell>
          <cell r="F271">
            <v>16.123999999999999</v>
          </cell>
        </row>
        <row r="272">
          <cell r="A272">
            <v>450</v>
          </cell>
          <cell r="B272">
            <v>18</v>
          </cell>
          <cell r="C272">
            <v>100</v>
          </cell>
          <cell r="D272">
            <v>18</v>
          </cell>
          <cell r="E272">
            <v>1.1559999999999999</v>
          </cell>
          <cell r="F272">
            <v>15.688000000000001</v>
          </cell>
        </row>
        <row r="273">
          <cell r="A273">
            <v>450</v>
          </cell>
          <cell r="B273">
            <v>18</v>
          </cell>
          <cell r="C273">
            <v>120</v>
          </cell>
          <cell r="D273">
            <v>18</v>
          </cell>
          <cell r="E273">
            <v>1.375</v>
          </cell>
          <cell r="F273">
            <v>15.25</v>
          </cell>
        </row>
        <row r="274">
          <cell r="A274">
            <v>450</v>
          </cell>
          <cell r="B274">
            <v>18</v>
          </cell>
          <cell r="C274">
            <v>140</v>
          </cell>
          <cell r="D274">
            <v>18</v>
          </cell>
          <cell r="E274">
            <v>1.5620000000000001</v>
          </cell>
          <cell r="F274">
            <v>14.875999999999999</v>
          </cell>
        </row>
        <row r="275">
          <cell r="A275">
            <v>450</v>
          </cell>
          <cell r="B275">
            <v>18</v>
          </cell>
          <cell r="C275">
            <v>160</v>
          </cell>
          <cell r="D275">
            <v>18</v>
          </cell>
          <cell r="E275">
            <v>1.7809999999999999</v>
          </cell>
          <cell r="F275">
            <v>14.438000000000001</v>
          </cell>
        </row>
        <row r="276">
          <cell r="A276">
            <v>500</v>
          </cell>
          <cell r="B276">
            <v>20</v>
          </cell>
          <cell r="C276">
            <v>0</v>
          </cell>
          <cell r="D276">
            <v>0</v>
          </cell>
          <cell r="E276">
            <v>0</v>
          </cell>
        </row>
        <row r="277">
          <cell r="A277">
            <v>500</v>
          </cell>
          <cell r="B277">
            <v>20</v>
          </cell>
          <cell r="C277" t="str">
            <v>5S</v>
          </cell>
          <cell r="D277">
            <v>20</v>
          </cell>
          <cell r="E277">
            <v>0.188</v>
          </cell>
          <cell r="F277">
            <v>19.623999999999999</v>
          </cell>
        </row>
        <row r="278">
          <cell r="A278">
            <v>500</v>
          </cell>
          <cell r="B278">
            <v>20</v>
          </cell>
          <cell r="C278" t="str">
            <v>10S</v>
          </cell>
          <cell r="D278">
            <v>20</v>
          </cell>
          <cell r="E278">
            <v>0.218</v>
          </cell>
          <cell r="F278">
            <v>190564</v>
          </cell>
        </row>
        <row r="279">
          <cell r="A279">
            <v>500</v>
          </cell>
          <cell r="B279">
            <v>20</v>
          </cell>
          <cell r="C279">
            <v>10</v>
          </cell>
          <cell r="D279">
            <v>20</v>
          </cell>
          <cell r="E279">
            <v>0.25</v>
          </cell>
          <cell r="F279">
            <v>19.5</v>
          </cell>
        </row>
        <row r="280">
          <cell r="A280">
            <v>500</v>
          </cell>
          <cell r="B280">
            <v>20</v>
          </cell>
          <cell r="C280" t="str">
            <v>STD</v>
          </cell>
          <cell r="D280">
            <v>20</v>
          </cell>
          <cell r="E280">
            <v>0.375</v>
          </cell>
          <cell r="F280">
            <v>19.25</v>
          </cell>
        </row>
        <row r="281">
          <cell r="A281">
            <v>500</v>
          </cell>
          <cell r="B281">
            <v>20</v>
          </cell>
          <cell r="C281">
            <v>20</v>
          </cell>
          <cell r="D281">
            <v>20</v>
          </cell>
          <cell r="E281">
            <v>0.375</v>
          </cell>
          <cell r="F281">
            <v>19.25</v>
          </cell>
        </row>
        <row r="282">
          <cell r="A282">
            <v>500</v>
          </cell>
          <cell r="B282">
            <v>20</v>
          </cell>
          <cell r="C282" t="str">
            <v>XS</v>
          </cell>
          <cell r="D282">
            <v>20</v>
          </cell>
          <cell r="E282">
            <v>0.5</v>
          </cell>
          <cell r="F282">
            <v>19</v>
          </cell>
        </row>
        <row r="283">
          <cell r="A283">
            <v>500</v>
          </cell>
          <cell r="B283">
            <v>20</v>
          </cell>
          <cell r="C283">
            <v>30</v>
          </cell>
          <cell r="D283">
            <v>20</v>
          </cell>
          <cell r="E283">
            <v>0.5</v>
          </cell>
          <cell r="F283">
            <v>19</v>
          </cell>
        </row>
        <row r="284">
          <cell r="A284">
            <v>500</v>
          </cell>
          <cell r="B284">
            <v>20</v>
          </cell>
          <cell r="C284">
            <v>40</v>
          </cell>
          <cell r="D284">
            <v>20</v>
          </cell>
          <cell r="E284">
            <v>0.59399999999999997</v>
          </cell>
          <cell r="F284">
            <v>18.812000000000001</v>
          </cell>
        </row>
        <row r="285">
          <cell r="A285">
            <v>500</v>
          </cell>
          <cell r="B285">
            <v>20</v>
          </cell>
          <cell r="C285">
            <v>60</v>
          </cell>
          <cell r="D285">
            <v>20</v>
          </cell>
          <cell r="E285">
            <v>0.81200000000000006</v>
          </cell>
          <cell r="F285">
            <v>18.376000000000001</v>
          </cell>
        </row>
        <row r="286">
          <cell r="A286">
            <v>500</v>
          </cell>
          <cell r="B286">
            <v>20</v>
          </cell>
          <cell r="C286">
            <v>80</v>
          </cell>
          <cell r="D286">
            <v>20</v>
          </cell>
          <cell r="E286">
            <v>1.0309999999999999</v>
          </cell>
          <cell r="F286">
            <v>17.937999999999999</v>
          </cell>
        </row>
        <row r="287">
          <cell r="A287">
            <v>500</v>
          </cell>
          <cell r="B287">
            <v>20</v>
          </cell>
          <cell r="C287">
            <v>100</v>
          </cell>
          <cell r="D287">
            <v>20</v>
          </cell>
          <cell r="E287">
            <v>1.2809999999999999</v>
          </cell>
          <cell r="F287">
            <v>17.437999999999999</v>
          </cell>
        </row>
        <row r="288">
          <cell r="A288">
            <v>500</v>
          </cell>
          <cell r="B288">
            <v>20</v>
          </cell>
          <cell r="C288">
            <v>120</v>
          </cell>
          <cell r="D288">
            <v>20</v>
          </cell>
          <cell r="E288">
            <v>1.5</v>
          </cell>
          <cell r="F288">
            <v>17</v>
          </cell>
        </row>
        <row r="289">
          <cell r="A289">
            <v>500</v>
          </cell>
          <cell r="B289">
            <v>20</v>
          </cell>
          <cell r="C289">
            <v>140</v>
          </cell>
          <cell r="D289">
            <v>20</v>
          </cell>
          <cell r="E289">
            <v>1.75</v>
          </cell>
          <cell r="F289">
            <v>16.5</v>
          </cell>
        </row>
        <row r="290">
          <cell r="A290">
            <v>500</v>
          </cell>
          <cell r="B290">
            <v>20</v>
          </cell>
          <cell r="C290">
            <v>160</v>
          </cell>
          <cell r="D290">
            <v>20</v>
          </cell>
          <cell r="E290">
            <v>1.9690000000000001</v>
          </cell>
          <cell r="F290">
            <v>16.062000000000001</v>
          </cell>
        </row>
        <row r="291">
          <cell r="A291">
            <v>550</v>
          </cell>
          <cell r="B291">
            <v>22</v>
          </cell>
          <cell r="C291">
            <v>0</v>
          </cell>
          <cell r="D291">
            <v>0</v>
          </cell>
          <cell r="E291">
            <v>0</v>
          </cell>
        </row>
        <row r="292">
          <cell r="A292">
            <v>550</v>
          </cell>
          <cell r="B292">
            <v>22</v>
          </cell>
          <cell r="C292" t="str">
            <v>5S</v>
          </cell>
          <cell r="D292">
            <v>22</v>
          </cell>
          <cell r="E292">
            <v>0.188</v>
          </cell>
          <cell r="F292">
            <v>21.623999999999999</v>
          </cell>
        </row>
        <row r="293">
          <cell r="A293">
            <v>550</v>
          </cell>
          <cell r="B293">
            <v>22</v>
          </cell>
          <cell r="C293" t="str">
            <v>10S</v>
          </cell>
          <cell r="D293">
            <v>22</v>
          </cell>
          <cell r="E293">
            <v>0.218</v>
          </cell>
          <cell r="F293">
            <v>21.564</v>
          </cell>
        </row>
        <row r="294">
          <cell r="A294">
            <v>550</v>
          </cell>
          <cell r="B294">
            <v>22</v>
          </cell>
          <cell r="C294">
            <v>10</v>
          </cell>
          <cell r="D294">
            <v>22</v>
          </cell>
          <cell r="E294">
            <v>0.25</v>
          </cell>
          <cell r="F294">
            <v>21.5</v>
          </cell>
        </row>
        <row r="295">
          <cell r="A295">
            <v>550</v>
          </cell>
          <cell r="B295">
            <v>22</v>
          </cell>
          <cell r="C295" t="str">
            <v>STD</v>
          </cell>
          <cell r="D295">
            <v>22</v>
          </cell>
          <cell r="E295">
            <v>0.375</v>
          </cell>
          <cell r="F295">
            <v>21.25</v>
          </cell>
        </row>
        <row r="296">
          <cell r="A296">
            <v>550</v>
          </cell>
          <cell r="B296">
            <v>22</v>
          </cell>
          <cell r="C296">
            <v>20</v>
          </cell>
          <cell r="D296">
            <v>22</v>
          </cell>
          <cell r="E296">
            <v>0.375</v>
          </cell>
          <cell r="F296">
            <v>21.25</v>
          </cell>
        </row>
        <row r="297">
          <cell r="A297">
            <v>550</v>
          </cell>
          <cell r="B297">
            <v>22</v>
          </cell>
          <cell r="C297" t="str">
            <v>XS</v>
          </cell>
          <cell r="D297">
            <v>22</v>
          </cell>
          <cell r="E297">
            <v>0.5</v>
          </cell>
          <cell r="F297">
            <v>21</v>
          </cell>
        </row>
        <row r="298">
          <cell r="A298">
            <v>550</v>
          </cell>
          <cell r="B298">
            <v>22</v>
          </cell>
          <cell r="C298">
            <v>30</v>
          </cell>
          <cell r="D298">
            <v>22</v>
          </cell>
          <cell r="E298">
            <v>0.5</v>
          </cell>
          <cell r="F298">
            <v>21</v>
          </cell>
        </row>
        <row r="299">
          <cell r="A299">
            <v>550</v>
          </cell>
          <cell r="B299">
            <v>22</v>
          </cell>
          <cell r="C299">
            <v>60</v>
          </cell>
          <cell r="D299">
            <v>22</v>
          </cell>
          <cell r="E299">
            <v>0.875</v>
          </cell>
          <cell r="F299">
            <v>20.25</v>
          </cell>
        </row>
        <row r="300">
          <cell r="A300">
            <v>550</v>
          </cell>
          <cell r="B300">
            <v>22</v>
          </cell>
          <cell r="C300">
            <v>80</v>
          </cell>
          <cell r="D300">
            <v>22</v>
          </cell>
          <cell r="E300">
            <v>1.125</v>
          </cell>
          <cell r="F300">
            <v>19.75</v>
          </cell>
        </row>
        <row r="301">
          <cell r="A301">
            <v>550</v>
          </cell>
          <cell r="B301">
            <v>22</v>
          </cell>
          <cell r="C301">
            <v>100</v>
          </cell>
          <cell r="D301">
            <v>22</v>
          </cell>
          <cell r="E301">
            <v>1.375</v>
          </cell>
          <cell r="F301">
            <v>19.25</v>
          </cell>
        </row>
        <row r="302">
          <cell r="A302">
            <v>550</v>
          </cell>
          <cell r="B302">
            <v>22</v>
          </cell>
          <cell r="C302">
            <v>120</v>
          </cell>
          <cell r="D302">
            <v>22</v>
          </cell>
          <cell r="E302">
            <v>1.625</v>
          </cell>
          <cell r="F302">
            <v>18.75</v>
          </cell>
        </row>
        <row r="303">
          <cell r="A303">
            <v>550</v>
          </cell>
          <cell r="B303">
            <v>22</v>
          </cell>
          <cell r="C303">
            <v>140</v>
          </cell>
          <cell r="D303">
            <v>22</v>
          </cell>
          <cell r="E303">
            <v>1.875</v>
          </cell>
          <cell r="F303">
            <v>18.25</v>
          </cell>
        </row>
        <row r="304">
          <cell r="A304">
            <v>550</v>
          </cell>
          <cell r="B304">
            <v>22</v>
          </cell>
          <cell r="C304">
            <v>160</v>
          </cell>
          <cell r="D304">
            <v>22</v>
          </cell>
          <cell r="E304">
            <v>2.125</v>
          </cell>
          <cell r="F304">
            <v>17.75</v>
          </cell>
        </row>
        <row r="305">
          <cell r="A305">
            <v>600</v>
          </cell>
          <cell r="B305">
            <v>24</v>
          </cell>
          <cell r="C305">
            <v>0</v>
          </cell>
          <cell r="D305">
            <v>0</v>
          </cell>
          <cell r="E305">
            <v>0</v>
          </cell>
        </row>
        <row r="306">
          <cell r="A306">
            <v>600</v>
          </cell>
          <cell r="B306">
            <v>24</v>
          </cell>
          <cell r="C306" t="str">
            <v>5S</v>
          </cell>
          <cell r="D306">
            <v>24</v>
          </cell>
          <cell r="E306">
            <v>0.218</v>
          </cell>
          <cell r="F306">
            <v>23.564</v>
          </cell>
        </row>
        <row r="307">
          <cell r="A307">
            <v>600</v>
          </cell>
          <cell r="B307">
            <v>24</v>
          </cell>
          <cell r="C307" t="str">
            <v>10S</v>
          </cell>
          <cell r="D307">
            <v>24</v>
          </cell>
          <cell r="E307">
            <v>0.25</v>
          </cell>
          <cell r="F307">
            <v>23.5</v>
          </cell>
        </row>
        <row r="308">
          <cell r="A308">
            <v>600</v>
          </cell>
          <cell r="B308">
            <v>24</v>
          </cell>
          <cell r="C308">
            <v>10</v>
          </cell>
          <cell r="D308">
            <v>24</v>
          </cell>
          <cell r="E308">
            <v>0.25</v>
          </cell>
          <cell r="F308">
            <v>23.5</v>
          </cell>
        </row>
        <row r="309">
          <cell r="A309">
            <v>600</v>
          </cell>
          <cell r="B309">
            <v>24</v>
          </cell>
          <cell r="C309" t="str">
            <v>STD</v>
          </cell>
          <cell r="D309">
            <v>24</v>
          </cell>
          <cell r="E309">
            <v>0.375</v>
          </cell>
          <cell r="F309">
            <v>23.25</v>
          </cell>
        </row>
        <row r="310">
          <cell r="A310">
            <v>600</v>
          </cell>
          <cell r="B310">
            <v>24</v>
          </cell>
          <cell r="C310">
            <v>20</v>
          </cell>
          <cell r="D310">
            <v>24</v>
          </cell>
          <cell r="E310">
            <v>0.375</v>
          </cell>
          <cell r="F310">
            <v>23.25</v>
          </cell>
        </row>
        <row r="311">
          <cell r="A311">
            <v>600</v>
          </cell>
          <cell r="B311">
            <v>24</v>
          </cell>
          <cell r="C311" t="str">
            <v>XS</v>
          </cell>
          <cell r="D311">
            <v>24</v>
          </cell>
          <cell r="E311">
            <v>0.5</v>
          </cell>
          <cell r="F311">
            <v>23</v>
          </cell>
        </row>
        <row r="312">
          <cell r="A312">
            <v>600</v>
          </cell>
          <cell r="B312">
            <v>24</v>
          </cell>
          <cell r="C312">
            <v>30</v>
          </cell>
          <cell r="D312">
            <v>24</v>
          </cell>
          <cell r="E312">
            <v>0.56200000000000006</v>
          </cell>
          <cell r="F312">
            <v>22.876000000000001</v>
          </cell>
        </row>
        <row r="313">
          <cell r="A313">
            <v>600</v>
          </cell>
          <cell r="B313">
            <v>24</v>
          </cell>
          <cell r="C313">
            <v>40</v>
          </cell>
          <cell r="D313">
            <v>24</v>
          </cell>
          <cell r="E313">
            <v>0.68799999999999994</v>
          </cell>
          <cell r="F313">
            <v>22.623999999999999</v>
          </cell>
        </row>
        <row r="314">
          <cell r="A314">
            <v>600</v>
          </cell>
          <cell r="B314">
            <v>24</v>
          </cell>
          <cell r="C314">
            <v>60</v>
          </cell>
          <cell r="D314">
            <v>24</v>
          </cell>
          <cell r="E314">
            <v>0.96899999999999997</v>
          </cell>
          <cell r="F314">
            <v>22.062000000000001</v>
          </cell>
        </row>
        <row r="315">
          <cell r="A315">
            <v>600</v>
          </cell>
          <cell r="B315">
            <v>24</v>
          </cell>
          <cell r="C315">
            <v>80</v>
          </cell>
          <cell r="D315">
            <v>24</v>
          </cell>
          <cell r="E315">
            <v>1.2190000000000001</v>
          </cell>
          <cell r="F315">
            <v>21.562000000000001</v>
          </cell>
        </row>
        <row r="316">
          <cell r="A316">
            <v>600</v>
          </cell>
          <cell r="B316">
            <v>24</v>
          </cell>
          <cell r="C316">
            <v>100</v>
          </cell>
          <cell r="D316">
            <v>24</v>
          </cell>
          <cell r="E316">
            <v>1.5309999999999999</v>
          </cell>
          <cell r="F316">
            <v>20.937999999999999</v>
          </cell>
        </row>
        <row r="317">
          <cell r="A317">
            <v>600</v>
          </cell>
          <cell r="B317">
            <v>24</v>
          </cell>
          <cell r="C317">
            <v>120</v>
          </cell>
          <cell r="D317">
            <v>24</v>
          </cell>
          <cell r="E317">
            <v>1.8120000000000001</v>
          </cell>
          <cell r="F317">
            <v>20.376000000000001</v>
          </cell>
        </row>
        <row r="318">
          <cell r="A318">
            <v>600</v>
          </cell>
          <cell r="B318">
            <v>24</v>
          </cell>
          <cell r="C318">
            <v>140</v>
          </cell>
          <cell r="D318">
            <v>24</v>
          </cell>
          <cell r="E318">
            <v>2.0619999999999998</v>
          </cell>
          <cell r="F318">
            <v>19.876000000000001</v>
          </cell>
        </row>
        <row r="319">
          <cell r="A319">
            <v>600</v>
          </cell>
          <cell r="B319">
            <v>24</v>
          </cell>
          <cell r="C319">
            <v>160</v>
          </cell>
          <cell r="D319">
            <v>24</v>
          </cell>
          <cell r="E319">
            <v>2.3439999999999999</v>
          </cell>
          <cell r="F319">
            <v>19.312000000000001</v>
          </cell>
        </row>
        <row r="320">
          <cell r="A320">
            <v>650</v>
          </cell>
          <cell r="B320">
            <v>26</v>
          </cell>
          <cell r="C320">
            <v>0</v>
          </cell>
          <cell r="D320">
            <v>0</v>
          </cell>
          <cell r="E320">
            <v>0</v>
          </cell>
        </row>
        <row r="321">
          <cell r="A321">
            <v>650</v>
          </cell>
          <cell r="B321">
            <v>26</v>
          </cell>
          <cell r="C321" t="str">
            <v>STD</v>
          </cell>
          <cell r="D321">
            <v>26</v>
          </cell>
          <cell r="E321">
            <v>0.375</v>
          </cell>
          <cell r="F321">
            <v>25.25</v>
          </cell>
        </row>
        <row r="322">
          <cell r="A322">
            <v>650</v>
          </cell>
          <cell r="B322">
            <v>26</v>
          </cell>
          <cell r="C322">
            <v>10</v>
          </cell>
          <cell r="D322">
            <v>26</v>
          </cell>
          <cell r="E322">
            <v>0.312</v>
          </cell>
          <cell r="F322">
            <v>25.376000000000001</v>
          </cell>
        </row>
        <row r="323">
          <cell r="A323">
            <v>650</v>
          </cell>
          <cell r="B323">
            <v>26</v>
          </cell>
          <cell r="C323" t="str">
            <v>XS</v>
          </cell>
          <cell r="D323">
            <v>26</v>
          </cell>
          <cell r="E323">
            <v>0.5</v>
          </cell>
          <cell r="F323">
            <v>25</v>
          </cell>
        </row>
        <row r="324">
          <cell r="A324">
            <v>650</v>
          </cell>
          <cell r="B324">
            <v>26</v>
          </cell>
          <cell r="C324">
            <v>20</v>
          </cell>
          <cell r="D324">
            <v>26</v>
          </cell>
          <cell r="E324">
            <v>0.5</v>
          </cell>
          <cell r="F324">
            <v>25</v>
          </cell>
        </row>
        <row r="325">
          <cell r="A325">
            <v>700</v>
          </cell>
          <cell r="B325">
            <v>28</v>
          </cell>
          <cell r="C325">
            <v>0</v>
          </cell>
          <cell r="D325">
            <v>0</v>
          </cell>
          <cell r="E325">
            <v>0</v>
          </cell>
        </row>
        <row r="326">
          <cell r="A326">
            <v>700</v>
          </cell>
          <cell r="B326">
            <v>28</v>
          </cell>
          <cell r="C326">
            <v>10</v>
          </cell>
          <cell r="D326">
            <v>28</v>
          </cell>
          <cell r="E326">
            <v>0.312</v>
          </cell>
          <cell r="F326">
            <v>27.376000000000001</v>
          </cell>
        </row>
        <row r="327">
          <cell r="A327">
            <v>700</v>
          </cell>
          <cell r="B327">
            <v>28</v>
          </cell>
          <cell r="C327" t="str">
            <v>STD</v>
          </cell>
          <cell r="D327">
            <v>28</v>
          </cell>
          <cell r="E327">
            <v>0.375</v>
          </cell>
          <cell r="F327">
            <v>27.25</v>
          </cell>
        </row>
        <row r="328">
          <cell r="A328">
            <v>700</v>
          </cell>
          <cell r="B328">
            <v>28</v>
          </cell>
          <cell r="C328" t="str">
            <v>XS</v>
          </cell>
          <cell r="D328">
            <v>28</v>
          </cell>
          <cell r="E328">
            <v>0.5</v>
          </cell>
          <cell r="F328">
            <v>27</v>
          </cell>
        </row>
        <row r="329">
          <cell r="A329">
            <v>700</v>
          </cell>
          <cell r="B329">
            <v>28</v>
          </cell>
          <cell r="C329">
            <v>20</v>
          </cell>
          <cell r="D329">
            <v>28</v>
          </cell>
          <cell r="E329">
            <v>0.5</v>
          </cell>
          <cell r="F329">
            <v>27</v>
          </cell>
        </row>
        <row r="330">
          <cell r="A330">
            <v>700</v>
          </cell>
          <cell r="B330">
            <v>28</v>
          </cell>
          <cell r="C330">
            <v>30</v>
          </cell>
          <cell r="D330">
            <v>28</v>
          </cell>
          <cell r="E330">
            <v>0.625</v>
          </cell>
          <cell r="F330">
            <v>26.75</v>
          </cell>
        </row>
        <row r="331">
          <cell r="A331">
            <v>750</v>
          </cell>
          <cell r="B331">
            <v>30</v>
          </cell>
          <cell r="C331">
            <v>0</v>
          </cell>
          <cell r="D331">
            <v>0</v>
          </cell>
          <cell r="E331">
            <v>0</v>
          </cell>
        </row>
        <row r="332">
          <cell r="A332">
            <v>750</v>
          </cell>
          <cell r="B332">
            <v>30</v>
          </cell>
          <cell r="C332" t="str">
            <v>5S</v>
          </cell>
          <cell r="D332">
            <v>30</v>
          </cell>
          <cell r="E332">
            <v>0.25</v>
          </cell>
          <cell r="F332">
            <v>29.5</v>
          </cell>
        </row>
        <row r="333">
          <cell r="A333">
            <v>750</v>
          </cell>
          <cell r="B333">
            <v>30</v>
          </cell>
          <cell r="C333" t="str">
            <v>10S</v>
          </cell>
          <cell r="D333">
            <v>30</v>
          </cell>
          <cell r="E333">
            <v>0.312</v>
          </cell>
          <cell r="F333">
            <v>29.376000000000001</v>
          </cell>
        </row>
        <row r="334">
          <cell r="A334">
            <v>750</v>
          </cell>
          <cell r="B334">
            <v>30</v>
          </cell>
          <cell r="C334">
            <v>10</v>
          </cell>
          <cell r="D334">
            <v>30</v>
          </cell>
          <cell r="E334">
            <v>0.312</v>
          </cell>
          <cell r="F334">
            <v>29.376000000000001</v>
          </cell>
        </row>
        <row r="335">
          <cell r="A335">
            <v>750</v>
          </cell>
          <cell r="B335">
            <v>30</v>
          </cell>
          <cell r="C335" t="str">
            <v>STD</v>
          </cell>
          <cell r="D335">
            <v>30</v>
          </cell>
          <cell r="E335">
            <v>0.375</v>
          </cell>
          <cell r="F335">
            <v>29.25</v>
          </cell>
        </row>
        <row r="336">
          <cell r="A336">
            <v>750</v>
          </cell>
          <cell r="B336">
            <v>30</v>
          </cell>
          <cell r="C336" t="str">
            <v>XS</v>
          </cell>
          <cell r="D336">
            <v>30</v>
          </cell>
          <cell r="E336">
            <v>0.5</v>
          </cell>
          <cell r="F336">
            <v>29</v>
          </cell>
        </row>
        <row r="337">
          <cell r="A337">
            <v>750</v>
          </cell>
          <cell r="B337">
            <v>30</v>
          </cell>
          <cell r="C337">
            <v>20</v>
          </cell>
          <cell r="D337">
            <v>30</v>
          </cell>
          <cell r="E337">
            <v>0.5</v>
          </cell>
          <cell r="F337">
            <v>29</v>
          </cell>
        </row>
        <row r="338">
          <cell r="A338">
            <v>750</v>
          </cell>
          <cell r="B338">
            <v>30</v>
          </cell>
          <cell r="C338">
            <v>30</v>
          </cell>
          <cell r="D338">
            <v>30</v>
          </cell>
          <cell r="E338">
            <v>0.625</v>
          </cell>
          <cell r="F338">
            <v>28.75</v>
          </cell>
        </row>
        <row r="339">
          <cell r="A339">
            <v>800</v>
          </cell>
          <cell r="B339">
            <v>32</v>
          </cell>
          <cell r="C339">
            <v>0</v>
          </cell>
          <cell r="D339">
            <v>0</v>
          </cell>
          <cell r="E339">
            <v>0</v>
          </cell>
        </row>
        <row r="340">
          <cell r="A340">
            <v>800</v>
          </cell>
          <cell r="B340">
            <v>32</v>
          </cell>
          <cell r="C340">
            <v>10</v>
          </cell>
          <cell r="D340">
            <v>32</v>
          </cell>
          <cell r="E340">
            <v>0.312</v>
          </cell>
          <cell r="F340">
            <v>31.376000000000001</v>
          </cell>
        </row>
        <row r="341">
          <cell r="A341">
            <v>800</v>
          </cell>
          <cell r="B341">
            <v>32</v>
          </cell>
          <cell r="C341" t="str">
            <v>STD</v>
          </cell>
          <cell r="D341">
            <v>32</v>
          </cell>
          <cell r="E341">
            <v>0.375</v>
          </cell>
          <cell r="F341">
            <v>31.25</v>
          </cell>
        </row>
        <row r="342">
          <cell r="A342">
            <v>800</v>
          </cell>
          <cell r="B342">
            <v>32</v>
          </cell>
          <cell r="C342" t="str">
            <v>XS</v>
          </cell>
          <cell r="D342">
            <v>32</v>
          </cell>
          <cell r="E342">
            <v>0.5</v>
          </cell>
          <cell r="F342">
            <v>31</v>
          </cell>
        </row>
        <row r="343">
          <cell r="A343">
            <v>800</v>
          </cell>
          <cell r="B343">
            <v>32</v>
          </cell>
          <cell r="C343">
            <v>20</v>
          </cell>
          <cell r="D343">
            <v>32</v>
          </cell>
          <cell r="E343">
            <v>0.5</v>
          </cell>
          <cell r="F343">
            <v>31</v>
          </cell>
        </row>
        <row r="344">
          <cell r="A344">
            <v>800</v>
          </cell>
          <cell r="B344">
            <v>32</v>
          </cell>
          <cell r="C344">
            <v>30</v>
          </cell>
          <cell r="D344">
            <v>32</v>
          </cell>
          <cell r="E344">
            <v>0.625</v>
          </cell>
          <cell r="F344">
            <v>30.75</v>
          </cell>
        </row>
        <row r="345">
          <cell r="A345">
            <v>800</v>
          </cell>
          <cell r="B345">
            <v>32</v>
          </cell>
          <cell r="C345">
            <v>40</v>
          </cell>
          <cell r="D345">
            <v>32</v>
          </cell>
          <cell r="E345">
            <v>0.68799999999999994</v>
          </cell>
          <cell r="F345">
            <v>30.623999999999999</v>
          </cell>
        </row>
        <row r="346">
          <cell r="A346">
            <v>850</v>
          </cell>
          <cell r="B346">
            <v>34</v>
          </cell>
          <cell r="C346">
            <v>0</v>
          </cell>
          <cell r="D346">
            <v>0</v>
          </cell>
          <cell r="E346">
            <v>0</v>
          </cell>
        </row>
        <row r="347">
          <cell r="A347">
            <v>850</v>
          </cell>
          <cell r="B347">
            <v>34</v>
          </cell>
          <cell r="C347">
            <v>10</v>
          </cell>
          <cell r="D347">
            <v>34</v>
          </cell>
          <cell r="E347">
            <v>0.34399999999999997</v>
          </cell>
          <cell r="F347">
            <v>33.311999999999998</v>
          </cell>
        </row>
        <row r="348">
          <cell r="A348">
            <v>850</v>
          </cell>
          <cell r="B348">
            <v>34</v>
          </cell>
          <cell r="C348" t="str">
            <v>STD</v>
          </cell>
          <cell r="D348">
            <v>34</v>
          </cell>
          <cell r="E348">
            <v>0.375</v>
          </cell>
          <cell r="F348">
            <v>33.25</v>
          </cell>
        </row>
        <row r="349">
          <cell r="A349">
            <v>850</v>
          </cell>
          <cell r="B349">
            <v>34</v>
          </cell>
          <cell r="C349" t="str">
            <v>XS</v>
          </cell>
          <cell r="D349">
            <v>34</v>
          </cell>
          <cell r="E349">
            <v>0.5</v>
          </cell>
          <cell r="F349">
            <v>33</v>
          </cell>
        </row>
        <row r="350">
          <cell r="A350">
            <v>850</v>
          </cell>
          <cell r="B350">
            <v>34</v>
          </cell>
          <cell r="C350">
            <v>20</v>
          </cell>
          <cell r="D350">
            <v>34</v>
          </cell>
          <cell r="E350">
            <v>0.5</v>
          </cell>
          <cell r="F350">
            <v>33</v>
          </cell>
        </row>
        <row r="351">
          <cell r="A351">
            <v>850</v>
          </cell>
          <cell r="B351">
            <v>34</v>
          </cell>
          <cell r="C351">
            <v>30</v>
          </cell>
          <cell r="D351">
            <v>34</v>
          </cell>
          <cell r="E351">
            <v>0.625</v>
          </cell>
          <cell r="F351">
            <v>32.75</v>
          </cell>
        </row>
        <row r="352">
          <cell r="A352">
            <v>850</v>
          </cell>
          <cell r="B352">
            <v>34</v>
          </cell>
          <cell r="C352">
            <v>40</v>
          </cell>
          <cell r="D352">
            <v>34</v>
          </cell>
          <cell r="E352">
            <v>0.68799999999999994</v>
          </cell>
          <cell r="F352">
            <v>32.624000000000002</v>
          </cell>
        </row>
        <row r="353">
          <cell r="A353">
            <v>900</v>
          </cell>
          <cell r="B353">
            <v>36</v>
          </cell>
          <cell r="C353">
            <v>0</v>
          </cell>
          <cell r="D353">
            <v>0</v>
          </cell>
          <cell r="E353">
            <v>0</v>
          </cell>
        </row>
        <row r="354">
          <cell r="A354">
            <v>900</v>
          </cell>
          <cell r="B354">
            <v>36</v>
          </cell>
          <cell r="C354">
            <v>10</v>
          </cell>
          <cell r="D354">
            <v>36</v>
          </cell>
          <cell r="E354">
            <v>0.312</v>
          </cell>
          <cell r="F354">
            <v>35.375999999999998</v>
          </cell>
        </row>
        <row r="355">
          <cell r="A355">
            <v>900</v>
          </cell>
          <cell r="B355">
            <v>36</v>
          </cell>
          <cell r="C355" t="str">
            <v>STD</v>
          </cell>
          <cell r="D355">
            <v>36</v>
          </cell>
          <cell r="E355">
            <v>0.375</v>
          </cell>
          <cell r="F355">
            <v>35.25</v>
          </cell>
        </row>
        <row r="356">
          <cell r="A356">
            <v>900</v>
          </cell>
          <cell r="B356">
            <v>36</v>
          </cell>
          <cell r="C356" t="str">
            <v>XS</v>
          </cell>
          <cell r="D356">
            <v>36</v>
          </cell>
          <cell r="E356">
            <v>0.5</v>
          </cell>
          <cell r="F356">
            <v>35</v>
          </cell>
        </row>
        <row r="357">
          <cell r="A357">
            <v>900</v>
          </cell>
          <cell r="B357">
            <v>36</v>
          </cell>
          <cell r="C357">
            <v>20</v>
          </cell>
          <cell r="D357">
            <v>36</v>
          </cell>
          <cell r="E357">
            <v>0.5</v>
          </cell>
          <cell r="F357">
            <v>35</v>
          </cell>
        </row>
        <row r="358">
          <cell r="A358">
            <v>900</v>
          </cell>
          <cell r="B358">
            <v>36</v>
          </cell>
          <cell r="C358">
            <v>30</v>
          </cell>
          <cell r="D358">
            <v>36</v>
          </cell>
          <cell r="E358">
            <v>0.625</v>
          </cell>
          <cell r="F358">
            <v>34.75</v>
          </cell>
        </row>
        <row r="359">
          <cell r="A359">
            <v>900</v>
          </cell>
          <cell r="B359">
            <v>36</v>
          </cell>
          <cell r="C359">
            <v>40</v>
          </cell>
          <cell r="D359">
            <v>36</v>
          </cell>
          <cell r="E359">
            <v>0.75</v>
          </cell>
          <cell r="F359">
            <v>34.5</v>
          </cell>
        </row>
        <row r="360">
          <cell r="A360">
            <v>950</v>
          </cell>
          <cell r="B360">
            <v>38</v>
          </cell>
          <cell r="C360">
            <v>0</v>
          </cell>
          <cell r="D360">
            <v>0</v>
          </cell>
          <cell r="E360">
            <v>0</v>
          </cell>
        </row>
        <row r="361">
          <cell r="A361">
            <v>950</v>
          </cell>
          <cell r="B361">
            <v>38</v>
          </cell>
          <cell r="C361" t="str">
            <v>STD</v>
          </cell>
          <cell r="D361">
            <v>38</v>
          </cell>
          <cell r="E361">
            <v>0.375</v>
          </cell>
          <cell r="F361">
            <v>37.25</v>
          </cell>
        </row>
        <row r="362">
          <cell r="A362">
            <v>950</v>
          </cell>
          <cell r="B362">
            <v>38</v>
          </cell>
          <cell r="C362" t="str">
            <v>XS</v>
          </cell>
          <cell r="D362">
            <v>38</v>
          </cell>
          <cell r="E362">
            <v>0.5</v>
          </cell>
          <cell r="F362">
            <v>37</v>
          </cell>
        </row>
        <row r="363">
          <cell r="A363">
            <v>1000</v>
          </cell>
          <cell r="B363">
            <v>40</v>
          </cell>
          <cell r="C363">
            <v>0</v>
          </cell>
          <cell r="D363">
            <v>0</v>
          </cell>
          <cell r="E363">
            <v>0</v>
          </cell>
        </row>
        <row r="364">
          <cell r="A364">
            <v>1000</v>
          </cell>
          <cell r="B364">
            <v>40</v>
          </cell>
          <cell r="C364" t="str">
            <v>STD</v>
          </cell>
          <cell r="D364">
            <v>40</v>
          </cell>
          <cell r="E364">
            <v>0.375</v>
          </cell>
          <cell r="F364">
            <v>39.25</v>
          </cell>
        </row>
        <row r="365">
          <cell r="A365">
            <v>1000</v>
          </cell>
          <cell r="B365">
            <v>40</v>
          </cell>
          <cell r="C365" t="str">
            <v>XS</v>
          </cell>
          <cell r="D365">
            <v>40</v>
          </cell>
          <cell r="E365">
            <v>0.5</v>
          </cell>
          <cell r="F365">
            <v>39</v>
          </cell>
        </row>
        <row r="366">
          <cell r="A366">
            <v>1050</v>
          </cell>
          <cell r="B366">
            <v>42</v>
          </cell>
          <cell r="C366">
            <v>0</v>
          </cell>
          <cell r="D366">
            <v>0</v>
          </cell>
          <cell r="E366">
            <v>0</v>
          </cell>
        </row>
        <row r="367">
          <cell r="A367">
            <v>1050</v>
          </cell>
          <cell r="B367">
            <v>42</v>
          </cell>
          <cell r="C367" t="str">
            <v>STD</v>
          </cell>
          <cell r="D367">
            <v>42</v>
          </cell>
          <cell r="E367">
            <v>0.375</v>
          </cell>
          <cell r="F367">
            <v>41.25</v>
          </cell>
        </row>
        <row r="368">
          <cell r="A368">
            <v>1050</v>
          </cell>
          <cell r="B368">
            <v>42</v>
          </cell>
          <cell r="C368" t="str">
            <v>XS</v>
          </cell>
          <cell r="D368">
            <v>42</v>
          </cell>
          <cell r="E368">
            <v>0.5</v>
          </cell>
          <cell r="F368">
            <v>41</v>
          </cell>
        </row>
        <row r="369">
          <cell r="A369">
            <v>1100</v>
          </cell>
          <cell r="B369">
            <v>44</v>
          </cell>
          <cell r="C369">
            <v>0</v>
          </cell>
          <cell r="D369">
            <v>0</v>
          </cell>
          <cell r="E369">
            <v>0</v>
          </cell>
        </row>
        <row r="370">
          <cell r="A370">
            <v>1100</v>
          </cell>
          <cell r="B370">
            <v>44</v>
          </cell>
          <cell r="C370" t="str">
            <v>STD</v>
          </cell>
          <cell r="D370">
            <v>44</v>
          </cell>
          <cell r="E370">
            <v>0.375</v>
          </cell>
          <cell r="F370">
            <v>43.25</v>
          </cell>
        </row>
        <row r="371">
          <cell r="A371">
            <v>1100</v>
          </cell>
          <cell r="B371">
            <v>44</v>
          </cell>
          <cell r="C371" t="str">
            <v>XS</v>
          </cell>
          <cell r="D371">
            <v>44</v>
          </cell>
          <cell r="E371">
            <v>0.5</v>
          </cell>
          <cell r="F371">
            <v>43</v>
          </cell>
        </row>
        <row r="372">
          <cell r="A372">
            <v>1150</v>
          </cell>
          <cell r="B372">
            <v>46</v>
          </cell>
          <cell r="C372">
            <v>0</v>
          </cell>
          <cell r="D372">
            <v>0</v>
          </cell>
          <cell r="E372">
            <v>0</v>
          </cell>
        </row>
        <row r="373">
          <cell r="A373">
            <v>1150</v>
          </cell>
          <cell r="B373">
            <v>46</v>
          </cell>
          <cell r="C373" t="str">
            <v>STD</v>
          </cell>
          <cell r="D373">
            <v>46</v>
          </cell>
          <cell r="E373">
            <v>0.375</v>
          </cell>
          <cell r="F373">
            <v>45.25</v>
          </cell>
        </row>
        <row r="374">
          <cell r="A374">
            <v>1150</v>
          </cell>
          <cell r="B374">
            <v>46</v>
          </cell>
          <cell r="C374" t="str">
            <v>XS</v>
          </cell>
          <cell r="D374">
            <v>46</v>
          </cell>
          <cell r="E374">
            <v>0.5</v>
          </cell>
          <cell r="F374">
            <v>45</v>
          </cell>
        </row>
        <row r="375">
          <cell r="A375">
            <v>1200</v>
          </cell>
          <cell r="B375">
            <v>48</v>
          </cell>
          <cell r="C375">
            <v>0</v>
          </cell>
          <cell r="D375">
            <v>0</v>
          </cell>
          <cell r="E375">
            <v>0</v>
          </cell>
        </row>
        <row r="376">
          <cell r="A376">
            <v>1200</v>
          </cell>
          <cell r="B376">
            <v>48</v>
          </cell>
          <cell r="C376" t="str">
            <v>STD</v>
          </cell>
          <cell r="D376">
            <v>48</v>
          </cell>
          <cell r="E376">
            <v>0.375</v>
          </cell>
          <cell r="F376">
            <v>47.25</v>
          </cell>
        </row>
        <row r="377">
          <cell r="A377">
            <v>1200</v>
          </cell>
          <cell r="B377">
            <v>48</v>
          </cell>
          <cell r="C377" t="str">
            <v>XS</v>
          </cell>
          <cell r="D377">
            <v>48</v>
          </cell>
          <cell r="E377">
            <v>0.5</v>
          </cell>
          <cell r="F377">
            <v>47</v>
          </cell>
        </row>
      </sheetData>
      <sheetData sheetId="4" refreshError="1">
        <row r="4">
          <cell r="A4">
            <v>1</v>
          </cell>
          <cell r="B4" t="str">
            <v xml:space="preserve">CONDENSATE </v>
          </cell>
          <cell r="C4">
            <v>12</v>
          </cell>
          <cell r="D4" t="str">
            <v>FPS</v>
          </cell>
          <cell r="E4">
            <v>3.6574215178299299</v>
          </cell>
          <cell r="F4" t="str">
            <v>M/SEC</v>
          </cell>
          <cell r="G4">
            <v>12</v>
          </cell>
          <cell r="H4" t="str">
            <v>fps</v>
          </cell>
        </row>
        <row r="5">
          <cell r="A5">
            <v>2</v>
          </cell>
          <cell r="B5" t="str">
            <v xml:space="preserve">HOT SUCTION </v>
          </cell>
          <cell r="C5" t="str">
            <v>8 - 12</v>
          </cell>
          <cell r="D5" t="str">
            <v>FPS</v>
          </cell>
          <cell r="E5">
            <v>3.6574215178299299</v>
          </cell>
          <cell r="F5" t="str">
            <v>M/SEC</v>
          </cell>
          <cell r="G5">
            <v>12</v>
          </cell>
          <cell r="H5" t="str">
            <v>fps</v>
          </cell>
        </row>
        <row r="6">
          <cell r="A6">
            <v>3</v>
          </cell>
          <cell r="B6" t="str">
            <v>HEATER DRAIN</v>
          </cell>
          <cell r="C6">
            <v>7</v>
          </cell>
          <cell r="D6" t="str">
            <v>FPS</v>
          </cell>
          <cell r="E6">
            <v>2.1334958854007922</v>
          </cell>
          <cell r="F6" t="str">
            <v>M/SEC</v>
          </cell>
          <cell r="G6">
            <v>7</v>
          </cell>
          <cell r="H6" t="str">
            <v>fps</v>
          </cell>
        </row>
        <row r="7">
          <cell r="A7">
            <v>4</v>
          </cell>
          <cell r="B7" t="str">
            <v>GENERAL SERVICE</v>
          </cell>
          <cell r="C7">
            <v>10</v>
          </cell>
          <cell r="D7" t="str">
            <v>FPS</v>
          </cell>
          <cell r="E7">
            <v>3.047851264858275</v>
          </cell>
          <cell r="F7" t="str">
            <v>M/SEC</v>
          </cell>
          <cell r="G7">
            <v>10</v>
          </cell>
          <cell r="H7" t="str">
            <v>fps</v>
          </cell>
        </row>
        <row r="8">
          <cell r="A8">
            <v>5</v>
          </cell>
          <cell r="B8" t="str">
            <v>CITY SERVICE</v>
          </cell>
          <cell r="C8">
            <v>7</v>
          </cell>
          <cell r="D8" t="str">
            <v>FPS</v>
          </cell>
          <cell r="E8">
            <v>2.1334958854007922</v>
          </cell>
          <cell r="F8" t="str">
            <v>M/SEC</v>
          </cell>
          <cell r="G8">
            <v>7</v>
          </cell>
          <cell r="H8" t="str">
            <v>fps</v>
          </cell>
        </row>
        <row r="9">
          <cell r="A9">
            <v>6</v>
          </cell>
          <cell r="B9" t="str">
            <v>CIRCULATING WATER</v>
          </cell>
          <cell r="C9" t="str">
            <v>8 -14</v>
          </cell>
          <cell r="D9" t="str">
            <v>FPS</v>
          </cell>
          <cell r="E9">
            <v>4.2669917708015843</v>
          </cell>
          <cell r="F9" t="str">
            <v>M/SEC</v>
          </cell>
          <cell r="G9">
            <v>14</v>
          </cell>
          <cell r="H9" t="str">
            <v>fps</v>
          </cell>
        </row>
        <row r="10">
          <cell r="A10">
            <v>7</v>
          </cell>
          <cell r="B10" t="str">
            <v xml:space="preserve">FUEL GAS </v>
          </cell>
          <cell r="C10" t="str">
            <v>8000 - 10000</v>
          </cell>
          <cell r="D10" t="str">
            <v>FPM</v>
          </cell>
          <cell r="E10">
            <v>50.797521080971244</v>
          </cell>
          <cell r="F10" t="str">
            <v>M/SEC</v>
          </cell>
          <cell r="G10">
            <v>166.66666666666666</v>
          </cell>
          <cell r="H10" t="str">
            <v>fps</v>
          </cell>
        </row>
        <row r="11">
          <cell r="A11">
            <v>8</v>
          </cell>
          <cell r="B11" t="str">
            <v>CONDESATE PUMP SUCTION</v>
          </cell>
          <cell r="C11" t="str">
            <v xml:space="preserve"> 3 - 4</v>
          </cell>
          <cell r="D11" t="str">
            <v>FPS</v>
          </cell>
          <cell r="E11">
            <v>1.2191405059433098</v>
          </cell>
          <cell r="F11" t="str">
            <v>M/SEC</v>
          </cell>
          <cell r="G11">
            <v>4</v>
          </cell>
          <cell r="H11" t="str">
            <v>fps</v>
          </cell>
        </row>
        <row r="12">
          <cell r="A12">
            <v>9</v>
          </cell>
          <cell r="B12" t="str">
            <v>STEAM TO FEED WATER HEATER</v>
          </cell>
          <cell r="C12" t="str">
            <v>&lt; 9000</v>
          </cell>
          <cell r="D12" t="str">
            <v>FPM</v>
          </cell>
          <cell r="E12">
            <v>45.720555961960493</v>
          </cell>
          <cell r="F12" t="str">
            <v>M/SEC</v>
          </cell>
          <cell r="G12">
            <v>150</v>
          </cell>
          <cell r="H12" t="str">
            <v>fps</v>
          </cell>
        </row>
        <row r="13">
          <cell r="A13">
            <v>10</v>
          </cell>
          <cell r="B13" t="str">
            <v>SUPERHEATED STEAM</v>
          </cell>
          <cell r="C13">
            <v>12000</v>
          </cell>
          <cell r="D13" t="str">
            <v>FPM</v>
          </cell>
          <cell r="E13">
            <v>60.960741282613995</v>
          </cell>
          <cell r="F13" t="str">
            <v>M/SEC</v>
          </cell>
          <cell r="G13">
            <v>200</v>
          </cell>
          <cell r="H13" t="str">
            <v>fps</v>
          </cell>
        </row>
        <row r="14">
          <cell r="A14">
            <v>11</v>
          </cell>
          <cell r="B14" t="str">
            <v>FEED WATER DISCHARGE</v>
          </cell>
          <cell r="C14">
            <v>12</v>
          </cell>
          <cell r="D14" t="str">
            <v>FPS</v>
          </cell>
          <cell r="E14">
            <v>3.6574215178299299</v>
          </cell>
          <cell r="F14" t="str">
            <v>M/SEC</v>
          </cell>
          <cell r="G14">
            <v>12</v>
          </cell>
          <cell r="H14" t="str">
            <v>fps</v>
          </cell>
        </row>
      </sheetData>
      <sheetData sheetId="5" refreshError="1"/>
      <sheetData sheetId="6" refreshError="1"/>
      <sheetData sheetId="7" refreshError="1"/>
      <sheetData sheetId="8" refreshError="1"/>
      <sheetData sheetId="9" refreshError="1">
        <row r="3">
          <cell r="A3">
            <v>1</v>
          </cell>
          <cell r="B3" t="str">
            <v>A106 Gr B</v>
          </cell>
          <cell r="C3" t="str">
            <v>A106 GR. B</v>
          </cell>
          <cell r="D3">
            <v>15</v>
          </cell>
          <cell r="E3">
            <v>15</v>
          </cell>
          <cell r="F3">
            <v>15</v>
          </cell>
          <cell r="G3">
            <v>15</v>
          </cell>
          <cell r="H3">
            <v>15</v>
          </cell>
          <cell r="I3">
            <v>15</v>
          </cell>
          <cell r="J3">
            <v>15</v>
          </cell>
          <cell r="K3">
            <v>15</v>
          </cell>
          <cell r="L3">
            <v>14.4</v>
          </cell>
          <cell r="M3">
            <v>13</v>
          </cell>
          <cell r="N3">
            <v>10.8</v>
          </cell>
          <cell r="O3" t="str">
            <v>NA</v>
          </cell>
          <cell r="P3" t="str">
            <v>NA</v>
          </cell>
          <cell r="Q3" t="str">
            <v>NA</v>
          </cell>
          <cell r="R3" t="str">
            <v>NA</v>
          </cell>
          <cell r="S3" t="str">
            <v>NA</v>
          </cell>
          <cell r="T3" t="str">
            <v>NA</v>
          </cell>
          <cell r="U3" t="str">
            <v>NA</v>
          </cell>
          <cell r="V3" t="str">
            <v>NA</v>
          </cell>
          <cell r="Z3">
            <v>4</v>
          </cell>
          <cell r="AA3">
            <v>-20</v>
          </cell>
        </row>
        <row r="4">
          <cell r="A4">
            <v>2</v>
          </cell>
          <cell r="B4" t="str">
            <v>A106 Gr C</v>
          </cell>
          <cell r="C4" t="str">
            <v>A106 GR. C</v>
          </cell>
          <cell r="D4">
            <v>17.5</v>
          </cell>
          <cell r="E4">
            <v>17.5</v>
          </cell>
          <cell r="F4">
            <v>17.5</v>
          </cell>
          <cell r="G4">
            <v>17.5</v>
          </cell>
          <cell r="H4">
            <v>17.5</v>
          </cell>
          <cell r="I4">
            <v>17.5</v>
          </cell>
          <cell r="J4">
            <v>17.5</v>
          </cell>
          <cell r="K4">
            <v>17.5</v>
          </cell>
          <cell r="L4">
            <v>16.600000000000001</v>
          </cell>
          <cell r="M4">
            <v>14.8</v>
          </cell>
          <cell r="N4">
            <v>12</v>
          </cell>
          <cell r="O4" t="str">
            <v>NA</v>
          </cell>
          <cell r="P4" t="str">
            <v>NA</v>
          </cell>
          <cell r="Q4" t="str">
            <v>NA</v>
          </cell>
          <cell r="R4" t="str">
            <v>NA</v>
          </cell>
          <cell r="S4" t="str">
            <v>NA</v>
          </cell>
          <cell r="T4" t="str">
            <v>NA</v>
          </cell>
          <cell r="U4" t="str">
            <v>NA</v>
          </cell>
          <cell r="V4" t="str">
            <v>NA</v>
          </cell>
          <cell r="Z4">
            <v>5</v>
          </cell>
          <cell r="AA4">
            <v>100</v>
          </cell>
        </row>
        <row r="5">
          <cell r="A5">
            <v>3</v>
          </cell>
          <cell r="B5" t="str">
            <v>A335 Gr P-11</v>
          </cell>
          <cell r="C5" t="str">
            <v>A335 GR.P11</v>
          </cell>
          <cell r="D5">
            <v>15</v>
          </cell>
          <cell r="E5">
            <v>15</v>
          </cell>
          <cell r="F5">
            <v>15</v>
          </cell>
          <cell r="G5">
            <v>15</v>
          </cell>
          <cell r="H5">
            <v>15</v>
          </cell>
          <cell r="I5">
            <v>15</v>
          </cell>
          <cell r="J5">
            <v>15</v>
          </cell>
          <cell r="K5">
            <v>15</v>
          </cell>
          <cell r="L5">
            <v>15</v>
          </cell>
          <cell r="M5">
            <v>14.8</v>
          </cell>
          <cell r="N5">
            <v>14.4</v>
          </cell>
          <cell r="O5">
            <v>14</v>
          </cell>
          <cell r="P5">
            <v>13.6</v>
          </cell>
          <cell r="Q5">
            <v>9.3000000000000007</v>
          </cell>
          <cell r="R5">
            <v>6.3</v>
          </cell>
          <cell r="S5">
            <v>4.2</v>
          </cell>
          <cell r="T5">
            <v>2.8</v>
          </cell>
          <cell r="U5">
            <v>0</v>
          </cell>
          <cell r="V5">
            <v>0</v>
          </cell>
          <cell r="Z5">
            <v>6</v>
          </cell>
          <cell r="AA5">
            <v>200</v>
          </cell>
        </row>
        <row r="6">
          <cell r="A6">
            <v>4</v>
          </cell>
          <cell r="B6" t="str">
            <v>A335 Gr P-22</v>
          </cell>
          <cell r="C6" t="str">
            <v>A335 GR.P22</v>
          </cell>
          <cell r="D6">
            <v>15</v>
          </cell>
          <cell r="E6">
            <v>15</v>
          </cell>
          <cell r="F6">
            <v>15</v>
          </cell>
          <cell r="G6">
            <v>15</v>
          </cell>
          <cell r="H6">
            <v>15</v>
          </cell>
          <cell r="I6">
            <v>15</v>
          </cell>
          <cell r="J6">
            <v>15</v>
          </cell>
          <cell r="K6">
            <v>15</v>
          </cell>
          <cell r="L6">
            <v>15</v>
          </cell>
          <cell r="M6">
            <v>15</v>
          </cell>
          <cell r="N6">
            <v>15</v>
          </cell>
          <cell r="O6">
            <v>14.4</v>
          </cell>
          <cell r="P6">
            <v>13.6</v>
          </cell>
          <cell r="Q6">
            <v>10.8</v>
          </cell>
          <cell r="R6">
            <v>8</v>
          </cell>
          <cell r="S6">
            <v>5.7</v>
          </cell>
          <cell r="T6">
            <v>3.8</v>
          </cell>
          <cell r="U6">
            <v>0</v>
          </cell>
          <cell r="V6">
            <v>0</v>
          </cell>
          <cell r="Z6">
            <v>7</v>
          </cell>
          <cell r="AA6">
            <v>300</v>
          </cell>
        </row>
        <row r="7">
          <cell r="A7">
            <v>5</v>
          </cell>
          <cell r="B7" t="str">
            <v>A335 GR.P5</v>
          </cell>
          <cell r="C7" t="str">
            <v>A335 GR.P5</v>
          </cell>
          <cell r="D7">
            <v>15</v>
          </cell>
          <cell r="E7">
            <v>15</v>
          </cell>
          <cell r="F7">
            <v>15</v>
          </cell>
          <cell r="G7">
            <v>14.5</v>
          </cell>
          <cell r="H7">
            <v>14.4</v>
          </cell>
          <cell r="I7">
            <v>14.4</v>
          </cell>
          <cell r="J7">
            <v>14.1</v>
          </cell>
          <cell r="K7">
            <v>13.9</v>
          </cell>
          <cell r="L7">
            <v>13.7</v>
          </cell>
          <cell r="M7">
            <v>13.2</v>
          </cell>
          <cell r="N7">
            <v>12.8</v>
          </cell>
          <cell r="O7">
            <v>12.1</v>
          </cell>
          <cell r="P7">
            <v>10.9</v>
          </cell>
          <cell r="Q7">
            <v>8</v>
          </cell>
          <cell r="R7">
            <v>5.8</v>
          </cell>
          <cell r="S7">
            <v>4.2</v>
          </cell>
          <cell r="T7">
            <v>2.9</v>
          </cell>
          <cell r="U7">
            <v>1.8</v>
          </cell>
          <cell r="V7">
            <v>1</v>
          </cell>
          <cell r="Z7">
            <v>8</v>
          </cell>
          <cell r="AA7">
            <v>400</v>
          </cell>
        </row>
        <row r="8">
          <cell r="A8">
            <v>6</v>
          </cell>
          <cell r="B8" t="str">
            <v>A335 Gr P-91</v>
          </cell>
          <cell r="C8" t="str">
            <v>A335 GR.P91</v>
          </cell>
          <cell r="D8">
            <v>21.3</v>
          </cell>
          <cell r="E8">
            <v>21.3</v>
          </cell>
          <cell r="F8">
            <v>21.3</v>
          </cell>
          <cell r="G8">
            <v>21.2</v>
          </cell>
          <cell r="H8">
            <v>21.2</v>
          </cell>
          <cell r="I8">
            <v>21.1</v>
          </cell>
          <cell r="J8">
            <v>20.8</v>
          </cell>
          <cell r="K8">
            <v>20.5</v>
          </cell>
          <cell r="L8">
            <v>20</v>
          </cell>
          <cell r="M8">
            <v>19.399999999999999</v>
          </cell>
          <cell r="N8">
            <v>18.7</v>
          </cell>
          <cell r="O8">
            <v>17.8</v>
          </cell>
          <cell r="P8">
            <v>16.7</v>
          </cell>
          <cell r="Q8">
            <v>15.5</v>
          </cell>
          <cell r="R8">
            <v>14.3</v>
          </cell>
          <cell r="S8">
            <v>12.9</v>
          </cell>
          <cell r="T8">
            <v>10.3</v>
          </cell>
          <cell r="U8">
            <v>7</v>
          </cell>
          <cell r="V8">
            <v>4.3</v>
          </cell>
          <cell r="Z8">
            <v>9</v>
          </cell>
          <cell r="AA8">
            <v>500</v>
          </cell>
        </row>
        <row r="9">
          <cell r="A9">
            <v>7</v>
          </cell>
          <cell r="B9" t="str">
            <v>A312 TP304</v>
          </cell>
          <cell r="C9" t="str">
            <v>A312 TP 304</v>
          </cell>
          <cell r="D9">
            <v>18.8</v>
          </cell>
          <cell r="E9">
            <v>18.8</v>
          </cell>
          <cell r="F9">
            <v>15.7</v>
          </cell>
          <cell r="G9">
            <v>14.1</v>
          </cell>
          <cell r="H9">
            <v>13</v>
          </cell>
          <cell r="I9">
            <v>12.2</v>
          </cell>
          <cell r="J9">
            <v>11.4</v>
          </cell>
          <cell r="K9">
            <v>11.3</v>
          </cell>
          <cell r="L9">
            <v>11.1</v>
          </cell>
          <cell r="M9">
            <v>10.8</v>
          </cell>
          <cell r="N9">
            <v>10.6</v>
          </cell>
          <cell r="O9">
            <v>10.4</v>
          </cell>
          <cell r="P9">
            <v>10.199999999999999</v>
          </cell>
          <cell r="Q9">
            <v>10</v>
          </cell>
          <cell r="R9">
            <v>9.8000000000000007</v>
          </cell>
          <cell r="S9">
            <v>9.5</v>
          </cell>
          <cell r="T9">
            <v>8.9</v>
          </cell>
          <cell r="U9">
            <v>7.7</v>
          </cell>
          <cell r="V9">
            <v>6.1</v>
          </cell>
          <cell r="Z9">
            <v>10</v>
          </cell>
          <cell r="AA9">
            <v>600</v>
          </cell>
        </row>
        <row r="10">
          <cell r="A10">
            <v>8</v>
          </cell>
          <cell r="B10" t="str">
            <v>A312 TP304LS</v>
          </cell>
          <cell r="C10" t="str">
            <v>A312 TP304LS</v>
          </cell>
          <cell r="D10">
            <v>15.7</v>
          </cell>
          <cell r="E10">
            <v>15.7</v>
          </cell>
          <cell r="F10">
            <v>13.4</v>
          </cell>
          <cell r="G10">
            <v>12</v>
          </cell>
          <cell r="H10">
            <v>11</v>
          </cell>
          <cell r="I10">
            <v>10.3</v>
          </cell>
          <cell r="J10">
            <v>9.6999999999999993</v>
          </cell>
          <cell r="K10">
            <v>9.5</v>
          </cell>
          <cell r="L10">
            <v>9.4</v>
          </cell>
          <cell r="M10">
            <v>9.1999999999999993</v>
          </cell>
          <cell r="N10">
            <v>9.1</v>
          </cell>
          <cell r="O10" t="str">
            <v>NA</v>
          </cell>
          <cell r="P10" t="str">
            <v>NA</v>
          </cell>
          <cell r="Q10" t="str">
            <v>NA</v>
          </cell>
          <cell r="R10" t="str">
            <v>NA</v>
          </cell>
          <cell r="S10" t="str">
            <v>NA</v>
          </cell>
          <cell r="T10" t="str">
            <v>NA</v>
          </cell>
          <cell r="U10" t="str">
            <v>NA</v>
          </cell>
          <cell r="V10" t="str">
            <v>NA</v>
          </cell>
          <cell r="Z10">
            <v>11</v>
          </cell>
          <cell r="AA10">
            <v>650</v>
          </cell>
        </row>
        <row r="11">
          <cell r="A11">
            <v>9</v>
          </cell>
          <cell r="B11" t="str">
            <v>A312 TP304LW</v>
          </cell>
          <cell r="C11" t="str">
            <v>A312 TP304LW</v>
          </cell>
          <cell r="D11">
            <v>13.3</v>
          </cell>
          <cell r="E11">
            <v>13.3</v>
          </cell>
          <cell r="F11">
            <v>11.4</v>
          </cell>
          <cell r="G11">
            <v>10.199999999999999</v>
          </cell>
          <cell r="H11">
            <v>9.3000000000000007</v>
          </cell>
          <cell r="I11">
            <v>8.6999999999999993</v>
          </cell>
          <cell r="J11">
            <v>8.3000000000000007</v>
          </cell>
          <cell r="K11">
            <v>8.1</v>
          </cell>
          <cell r="L11">
            <v>8</v>
          </cell>
          <cell r="M11">
            <v>7.8</v>
          </cell>
          <cell r="N11">
            <v>7.7</v>
          </cell>
          <cell r="O11" t="str">
            <v>NA</v>
          </cell>
          <cell r="P11" t="str">
            <v>NA</v>
          </cell>
          <cell r="Q11" t="str">
            <v>NA</v>
          </cell>
          <cell r="R11" t="str">
            <v>NA</v>
          </cell>
          <cell r="S11" t="str">
            <v>NA</v>
          </cell>
          <cell r="T11" t="str">
            <v>NA</v>
          </cell>
          <cell r="U11" t="str">
            <v>NA</v>
          </cell>
          <cell r="V11" t="str">
            <v>NA</v>
          </cell>
          <cell r="Z11">
            <v>12</v>
          </cell>
          <cell r="AA11">
            <v>700</v>
          </cell>
        </row>
        <row r="12">
          <cell r="A12">
            <v>10</v>
          </cell>
          <cell r="B12" t="str">
            <v>A358 304LCL2</v>
          </cell>
          <cell r="C12" t="str">
            <v>A358 304LCL2</v>
          </cell>
          <cell r="D12">
            <v>14.1</v>
          </cell>
          <cell r="E12">
            <v>14.1</v>
          </cell>
          <cell r="F12">
            <v>12.1</v>
          </cell>
          <cell r="G12">
            <v>10.8</v>
          </cell>
          <cell r="H12">
            <v>9.9</v>
          </cell>
          <cell r="I12">
            <v>9.3000000000000007</v>
          </cell>
          <cell r="J12">
            <v>8.6999999999999993</v>
          </cell>
          <cell r="K12">
            <v>8.6</v>
          </cell>
          <cell r="L12">
            <v>8.5</v>
          </cell>
          <cell r="M12">
            <v>8.3000000000000007</v>
          </cell>
          <cell r="N12">
            <v>8.1999999999999993</v>
          </cell>
          <cell r="O12" t="str">
            <v>NA</v>
          </cell>
          <cell r="P12" t="str">
            <v>NA</v>
          </cell>
          <cell r="Q12" t="str">
            <v>NA</v>
          </cell>
          <cell r="R12" t="str">
            <v>NA</v>
          </cell>
          <cell r="S12" t="str">
            <v>NA</v>
          </cell>
          <cell r="T12" t="str">
            <v>NA</v>
          </cell>
          <cell r="U12" t="str">
            <v>NA</v>
          </cell>
          <cell r="V12" t="str">
            <v>NA</v>
          </cell>
          <cell r="Z12">
            <v>13</v>
          </cell>
          <cell r="AA12">
            <v>750</v>
          </cell>
        </row>
        <row r="13">
          <cell r="A13">
            <v>11</v>
          </cell>
          <cell r="B13" t="str">
            <v>A312 TP316LS</v>
          </cell>
          <cell r="C13" t="str">
            <v>A312 TP316LS</v>
          </cell>
          <cell r="D13">
            <v>15.7</v>
          </cell>
          <cell r="E13">
            <v>15.7</v>
          </cell>
          <cell r="F13">
            <v>13.3</v>
          </cell>
          <cell r="G13">
            <v>11.9</v>
          </cell>
          <cell r="H13">
            <v>10.8</v>
          </cell>
          <cell r="I13">
            <v>10</v>
          </cell>
          <cell r="J13">
            <v>9.4</v>
          </cell>
          <cell r="K13">
            <v>9.1999999999999993</v>
          </cell>
          <cell r="L13">
            <v>9</v>
          </cell>
          <cell r="M13">
            <v>8.8000000000000007</v>
          </cell>
          <cell r="N13">
            <v>8.6</v>
          </cell>
          <cell r="O13">
            <v>8.4</v>
          </cell>
          <cell r="P13" t="str">
            <v>NA</v>
          </cell>
          <cell r="Q13" t="str">
            <v>NA</v>
          </cell>
          <cell r="R13" t="str">
            <v>NA</v>
          </cell>
          <cell r="S13" t="str">
            <v>NA</v>
          </cell>
          <cell r="T13" t="str">
            <v>NA</v>
          </cell>
          <cell r="U13" t="str">
            <v>NA</v>
          </cell>
          <cell r="V13" t="str">
            <v>NA</v>
          </cell>
          <cell r="Z13">
            <v>14</v>
          </cell>
          <cell r="AA13">
            <v>800</v>
          </cell>
        </row>
        <row r="14">
          <cell r="A14">
            <v>12</v>
          </cell>
          <cell r="B14" t="str">
            <v>A312 TP316</v>
          </cell>
          <cell r="C14" t="str">
            <v>A312 TP316S</v>
          </cell>
          <cell r="D14">
            <v>18.8</v>
          </cell>
          <cell r="E14">
            <v>18.8</v>
          </cell>
          <cell r="F14">
            <v>16.2</v>
          </cell>
          <cell r="G14">
            <v>14.6</v>
          </cell>
          <cell r="H14">
            <v>13.4</v>
          </cell>
          <cell r="I14">
            <v>12.5</v>
          </cell>
          <cell r="J14">
            <v>11.8</v>
          </cell>
          <cell r="K14">
            <v>11.6</v>
          </cell>
          <cell r="L14">
            <v>11.3</v>
          </cell>
          <cell r="M14">
            <v>11.2</v>
          </cell>
          <cell r="N14">
            <v>11</v>
          </cell>
          <cell r="O14">
            <v>10.9</v>
          </cell>
          <cell r="P14">
            <v>10.8</v>
          </cell>
          <cell r="Q14">
            <v>10.7</v>
          </cell>
          <cell r="R14">
            <v>10.6</v>
          </cell>
          <cell r="S14">
            <v>10.5</v>
          </cell>
          <cell r="T14">
            <v>10.3</v>
          </cell>
          <cell r="U14">
            <v>9.3000000000000007</v>
          </cell>
          <cell r="V14">
            <v>7.4</v>
          </cell>
          <cell r="Z14">
            <v>15</v>
          </cell>
          <cell r="AA14">
            <v>850</v>
          </cell>
        </row>
        <row r="15">
          <cell r="A15">
            <v>13</v>
          </cell>
          <cell r="B15" t="str">
            <v>A358 316CL1</v>
          </cell>
          <cell r="C15" t="str">
            <v>A358 316CL1</v>
          </cell>
          <cell r="D15">
            <v>18.8</v>
          </cell>
          <cell r="E15">
            <v>18.8</v>
          </cell>
          <cell r="F15">
            <v>16.2</v>
          </cell>
          <cell r="G15">
            <v>14.6</v>
          </cell>
          <cell r="H15">
            <v>13.4</v>
          </cell>
          <cell r="I15">
            <v>12.5</v>
          </cell>
          <cell r="J15">
            <v>11.8</v>
          </cell>
          <cell r="K15">
            <v>11.6</v>
          </cell>
          <cell r="L15">
            <v>11.3</v>
          </cell>
          <cell r="M15">
            <v>11.2</v>
          </cell>
          <cell r="N15">
            <v>11</v>
          </cell>
          <cell r="O15">
            <v>10.9</v>
          </cell>
          <cell r="P15">
            <v>10.8</v>
          </cell>
          <cell r="Q15">
            <v>10.7</v>
          </cell>
          <cell r="R15">
            <v>10.6</v>
          </cell>
          <cell r="S15">
            <v>10.5</v>
          </cell>
          <cell r="T15">
            <v>10.3</v>
          </cell>
          <cell r="U15">
            <v>9.3000000000000007</v>
          </cell>
          <cell r="V15">
            <v>7.4</v>
          </cell>
          <cell r="Z15">
            <v>16</v>
          </cell>
          <cell r="AA15">
            <v>900</v>
          </cell>
        </row>
        <row r="16">
          <cell r="A16">
            <v>14</v>
          </cell>
          <cell r="B16" t="str">
            <v>A358  304CL1</v>
          </cell>
          <cell r="C16" t="str">
            <v>A358  304CL1</v>
          </cell>
          <cell r="D16">
            <v>18.8</v>
          </cell>
          <cell r="E16">
            <v>18.8</v>
          </cell>
          <cell r="F16">
            <v>15.7</v>
          </cell>
          <cell r="G16">
            <v>14.1</v>
          </cell>
          <cell r="H16">
            <v>13</v>
          </cell>
          <cell r="I16">
            <v>12.2</v>
          </cell>
          <cell r="J16">
            <v>11.4</v>
          </cell>
          <cell r="K16">
            <v>11.3</v>
          </cell>
          <cell r="L16">
            <v>11.1</v>
          </cell>
          <cell r="M16">
            <v>10.8</v>
          </cell>
          <cell r="N16">
            <v>10.6</v>
          </cell>
          <cell r="O16">
            <v>10.4</v>
          </cell>
          <cell r="P16">
            <v>10.199999999999999</v>
          </cell>
          <cell r="Q16">
            <v>10</v>
          </cell>
          <cell r="R16">
            <v>9.8000000000000007</v>
          </cell>
          <cell r="S16">
            <v>9.5</v>
          </cell>
          <cell r="T16">
            <v>8.9</v>
          </cell>
          <cell r="U16">
            <v>7.7</v>
          </cell>
          <cell r="V16">
            <v>6.1</v>
          </cell>
          <cell r="Z16">
            <v>17</v>
          </cell>
          <cell r="AA16">
            <v>950</v>
          </cell>
        </row>
        <row r="17">
          <cell r="A17">
            <v>15</v>
          </cell>
          <cell r="B17" t="str">
            <v>A358  304CL2</v>
          </cell>
          <cell r="C17" t="str">
            <v>A358  304CL2</v>
          </cell>
          <cell r="D17">
            <v>16.899999999999999</v>
          </cell>
          <cell r="E17">
            <v>16.899999999999999</v>
          </cell>
          <cell r="F17">
            <v>14.1</v>
          </cell>
          <cell r="G17">
            <v>12.7</v>
          </cell>
          <cell r="H17">
            <v>11.7</v>
          </cell>
          <cell r="I17">
            <v>11</v>
          </cell>
          <cell r="J17">
            <v>10.3</v>
          </cell>
          <cell r="K17">
            <v>10.199999999999999</v>
          </cell>
          <cell r="L17">
            <v>10</v>
          </cell>
          <cell r="M17">
            <v>9.6999999999999993</v>
          </cell>
          <cell r="N17">
            <v>9.5</v>
          </cell>
          <cell r="O17">
            <v>9.4</v>
          </cell>
          <cell r="P17">
            <v>9.1999999999999993</v>
          </cell>
          <cell r="Q17">
            <v>9</v>
          </cell>
          <cell r="R17">
            <v>8.8000000000000007</v>
          </cell>
          <cell r="S17">
            <v>8.6</v>
          </cell>
          <cell r="T17">
            <v>8</v>
          </cell>
          <cell r="U17">
            <v>6.9</v>
          </cell>
          <cell r="V17">
            <v>5.5</v>
          </cell>
          <cell r="Z17">
            <v>18</v>
          </cell>
          <cell r="AA17">
            <v>1000</v>
          </cell>
        </row>
        <row r="18">
          <cell r="A18">
            <v>16</v>
          </cell>
          <cell r="B18" t="str">
            <v>A358  304LCL1</v>
          </cell>
          <cell r="C18" t="str">
            <v>A358  304LCL1</v>
          </cell>
          <cell r="D18">
            <v>15.7</v>
          </cell>
          <cell r="E18">
            <v>15.7</v>
          </cell>
          <cell r="F18">
            <v>13.4</v>
          </cell>
          <cell r="G18">
            <v>12</v>
          </cell>
          <cell r="H18">
            <v>11</v>
          </cell>
          <cell r="I18">
            <v>10.3</v>
          </cell>
          <cell r="J18">
            <v>9.6999999999999993</v>
          </cell>
          <cell r="K18">
            <v>9.5</v>
          </cell>
          <cell r="L18">
            <v>9.4</v>
          </cell>
          <cell r="M18">
            <v>9.1999999999999993</v>
          </cell>
          <cell r="N18">
            <v>9.1</v>
          </cell>
          <cell r="O18" t="str">
            <v>NA</v>
          </cell>
          <cell r="P18" t="str">
            <v>NA</v>
          </cell>
          <cell r="Q18" t="str">
            <v>NA</v>
          </cell>
          <cell r="R18" t="str">
            <v>NA</v>
          </cell>
          <cell r="S18" t="str">
            <v>NA</v>
          </cell>
          <cell r="T18" t="str">
            <v>NA</v>
          </cell>
          <cell r="U18" t="str">
            <v>NA</v>
          </cell>
          <cell r="V18" t="str">
            <v>NA</v>
          </cell>
          <cell r="Z18">
            <v>19</v>
          </cell>
          <cell r="AA18">
            <v>1050</v>
          </cell>
        </row>
        <row r="19">
          <cell r="A19">
            <v>17</v>
          </cell>
          <cell r="B19" t="str">
            <v>A53 Gr A (ERW)</v>
          </cell>
          <cell r="C19" t="str">
            <v>A53 Gr A</v>
          </cell>
          <cell r="D19">
            <v>10.199999999999999</v>
          </cell>
          <cell r="E19">
            <v>10.199999999999999</v>
          </cell>
          <cell r="F19">
            <v>10.199999999999999</v>
          </cell>
          <cell r="G19">
            <v>10.199999999999999</v>
          </cell>
          <cell r="H19">
            <v>10.199999999999999</v>
          </cell>
          <cell r="I19">
            <v>10.199999999999999</v>
          </cell>
          <cell r="J19">
            <v>10.199999999999999</v>
          </cell>
          <cell r="K19">
            <v>10.199999999999999</v>
          </cell>
          <cell r="L19">
            <v>9.9</v>
          </cell>
          <cell r="M19">
            <v>9.1</v>
          </cell>
          <cell r="N19">
            <v>7.7</v>
          </cell>
          <cell r="O19" t="str">
            <v>NA</v>
          </cell>
          <cell r="P19" t="str">
            <v>NA</v>
          </cell>
          <cell r="Q19" t="str">
            <v>NA</v>
          </cell>
          <cell r="R19" t="str">
            <v>NA</v>
          </cell>
          <cell r="S19" t="str">
            <v>NA</v>
          </cell>
          <cell r="T19" t="str">
            <v>NA</v>
          </cell>
          <cell r="U19" t="str">
            <v>NA</v>
          </cell>
          <cell r="V19" t="str">
            <v>NA</v>
          </cell>
          <cell r="Z19">
            <v>20</v>
          </cell>
          <cell r="AA19">
            <v>1100</v>
          </cell>
        </row>
        <row r="20">
          <cell r="A20">
            <v>18</v>
          </cell>
          <cell r="B20" t="str">
            <v>A53 Gr B (ERW)</v>
          </cell>
          <cell r="C20" t="str">
            <v>A53 Gr B</v>
          </cell>
          <cell r="D20">
            <v>12.8</v>
          </cell>
          <cell r="E20">
            <v>12.8</v>
          </cell>
          <cell r="F20">
            <v>12.8</v>
          </cell>
          <cell r="G20">
            <v>12.8</v>
          </cell>
          <cell r="H20">
            <v>12.8</v>
          </cell>
          <cell r="I20">
            <v>12.8</v>
          </cell>
          <cell r="J20">
            <v>12.8</v>
          </cell>
          <cell r="K20">
            <v>12.8</v>
          </cell>
          <cell r="L20">
            <v>12.2</v>
          </cell>
          <cell r="M20">
            <v>11</v>
          </cell>
          <cell r="N20">
            <v>9.1999999999999993</v>
          </cell>
          <cell r="O20" t="str">
            <v>NA</v>
          </cell>
          <cell r="P20" t="str">
            <v>NA</v>
          </cell>
          <cell r="Q20" t="str">
            <v>NA</v>
          </cell>
          <cell r="R20" t="str">
            <v>NA</v>
          </cell>
          <cell r="S20" t="str">
            <v>NA</v>
          </cell>
          <cell r="T20" t="str">
            <v>NA</v>
          </cell>
          <cell r="U20" t="str">
            <v>NA</v>
          </cell>
          <cell r="V20" t="str">
            <v>NA</v>
          </cell>
          <cell r="Z20">
            <v>21</v>
          </cell>
          <cell r="AA20">
            <v>1150</v>
          </cell>
        </row>
        <row r="21">
          <cell r="A21">
            <v>19</v>
          </cell>
          <cell r="B21" t="str">
            <v>A672 Gr B60</v>
          </cell>
          <cell r="C21" t="str">
            <v>A672 Gr B60</v>
          </cell>
          <cell r="D21">
            <v>15</v>
          </cell>
          <cell r="E21">
            <v>15</v>
          </cell>
          <cell r="F21">
            <v>15</v>
          </cell>
          <cell r="G21">
            <v>15</v>
          </cell>
          <cell r="H21">
            <v>15</v>
          </cell>
          <cell r="I21">
            <v>15</v>
          </cell>
          <cell r="J21">
            <v>15</v>
          </cell>
          <cell r="K21">
            <v>15</v>
          </cell>
          <cell r="L21">
            <v>14.4</v>
          </cell>
          <cell r="M21">
            <v>13</v>
          </cell>
          <cell r="N21">
            <v>10.8</v>
          </cell>
          <cell r="O21" t="str">
            <v>NA</v>
          </cell>
          <cell r="P21" t="str">
            <v>NA</v>
          </cell>
          <cell r="Q21" t="str">
            <v>NA</v>
          </cell>
          <cell r="R21" t="str">
            <v>NA</v>
          </cell>
          <cell r="S21" t="str">
            <v>NA</v>
          </cell>
          <cell r="T21" t="str">
            <v>NA</v>
          </cell>
          <cell r="U21" t="str">
            <v>NA</v>
          </cell>
          <cell r="V21" t="str">
            <v>NA</v>
          </cell>
          <cell r="Z21">
            <v>22</v>
          </cell>
          <cell r="AA21">
            <v>1200</v>
          </cell>
        </row>
        <row r="22">
          <cell r="A22">
            <v>20</v>
          </cell>
          <cell r="B22" t="str">
            <v>A672 CL22 B70</v>
          </cell>
          <cell r="C22" t="str">
            <v>A672 CL22 B70</v>
          </cell>
          <cell r="D22">
            <v>17.5</v>
          </cell>
          <cell r="E22">
            <v>17.5</v>
          </cell>
          <cell r="F22">
            <v>17.5</v>
          </cell>
          <cell r="G22">
            <v>17.5</v>
          </cell>
          <cell r="H22">
            <v>17.5</v>
          </cell>
          <cell r="I22">
            <v>17.5</v>
          </cell>
          <cell r="J22">
            <v>17.5</v>
          </cell>
          <cell r="K22">
            <v>17.5</v>
          </cell>
          <cell r="L22">
            <v>16.600000000000001</v>
          </cell>
          <cell r="M22">
            <v>14.8</v>
          </cell>
          <cell r="N22">
            <v>12</v>
          </cell>
          <cell r="O22" t="str">
            <v>NA</v>
          </cell>
          <cell r="P22" t="str">
            <v>NA</v>
          </cell>
          <cell r="Q22" t="str">
            <v>NA</v>
          </cell>
          <cell r="R22" t="str">
            <v>NA</v>
          </cell>
          <cell r="S22" t="str">
            <v>NA</v>
          </cell>
          <cell r="T22" t="str">
            <v>NA</v>
          </cell>
          <cell r="U22" t="str">
            <v>NA</v>
          </cell>
          <cell r="V22" t="str">
            <v>NA</v>
          </cell>
        </row>
        <row r="23">
          <cell r="A23">
            <v>21</v>
          </cell>
          <cell r="B23" t="str">
            <v>A672 CL23 B70</v>
          </cell>
          <cell r="C23" t="str">
            <v>A672 CL23 B70</v>
          </cell>
          <cell r="D23">
            <v>15.8</v>
          </cell>
          <cell r="E23">
            <v>15.8</v>
          </cell>
          <cell r="F23">
            <v>15.8</v>
          </cell>
          <cell r="G23">
            <v>15.8</v>
          </cell>
          <cell r="H23">
            <v>15.8</v>
          </cell>
          <cell r="I23">
            <v>15.8</v>
          </cell>
          <cell r="J23">
            <v>15.8</v>
          </cell>
          <cell r="K23">
            <v>15.8</v>
          </cell>
          <cell r="L23">
            <v>14.9</v>
          </cell>
          <cell r="M23">
            <v>13.3</v>
          </cell>
          <cell r="N23">
            <v>10.8</v>
          </cell>
          <cell r="O23" t="str">
            <v>NA</v>
          </cell>
          <cell r="P23" t="str">
            <v>NA</v>
          </cell>
          <cell r="Q23" t="str">
            <v>NA</v>
          </cell>
          <cell r="R23" t="str">
            <v>NA</v>
          </cell>
          <cell r="S23" t="str">
            <v>NA</v>
          </cell>
          <cell r="T23" t="str">
            <v>NA</v>
          </cell>
          <cell r="U23" t="str">
            <v>NA</v>
          </cell>
          <cell r="V23" t="str">
            <v>NA</v>
          </cell>
        </row>
        <row r="24">
          <cell r="A24">
            <v>22</v>
          </cell>
          <cell r="B24" t="str">
            <v>A691 1.25Cr CL22</v>
          </cell>
          <cell r="C24" t="str">
            <v>A691 1.25Cr CL22</v>
          </cell>
          <cell r="D24">
            <v>15</v>
          </cell>
          <cell r="E24">
            <v>15</v>
          </cell>
          <cell r="F24">
            <v>15</v>
          </cell>
          <cell r="G24">
            <v>15</v>
          </cell>
          <cell r="H24">
            <v>15</v>
          </cell>
          <cell r="I24">
            <v>15</v>
          </cell>
          <cell r="J24">
            <v>15</v>
          </cell>
          <cell r="K24">
            <v>15</v>
          </cell>
          <cell r="L24">
            <v>15</v>
          </cell>
          <cell r="M24">
            <v>15</v>
          </cell>
          <cell r="N24">
            <v>15</v>
          </cell>
          <cell r="O24">
            <v>14.6</v>
          </cell>
          <cell r="P24">
            <v>13.7</v>
          </cell>
          <cell r="Q24">
            <v>9.3000000000000007</v>
          </cell>
          <cell r="R24">
            <v>6.3</v>
          </cell>
          <cell r="S24">
            <v>4.2</v>
          </cell>
          <cell r="T24">
            <v>2.8</v>
          </cell>
          <cell r="U24" t="str">
            <v>NA</v>
          </cell>
          <cell r="V24" t="str">
            <v>NA</v>
          </cell>
        </row>
        <row r="25">
          <cell r="A25">
            <v>23</v>
          </cell>
          <cell r="B25" t="str">
            <v>A691  2.25Cr CL22</v>
          </cell>
          <cell r="C25" t="str">
            <v>A691  2.25Cr CL22</v>
          </cell>
          <cell r="D25">
            <v>15</v>
          </cell>
          <cell r="E25">
            <v>15</v>
          </cell>
          <cell r="F25">
            <v>15</v>
          </cell>
          <cell r="G25">
            <v>15</v>
          </cell>
          <cell r="H25">
            <v>15</v>
          </cell>
          <cell r="I25">
            <v>15</v>
          </cell>
          <cell r="J25">
            <v>15</v>
          </cell>
          <cell r="K25">
            <v>15</v>
          </cell>
          <cell r="L25">
            <v>15</v>
          </cell>
          <cell r="M25">
            <v>15</v>
          </cell>
          <cell r="N25">
            <v>15</v>
          </cell>
          <cell r="O25">
            <v>14.4</v>
          </cell>
          <cell r="P25">
            <v>13.6</v>
          </cell>
          <cell r="Q25">
            <v>10.8</v>
          </cell>
          <cell r="R25">
            <v>8</v>
          </cell>
          <cell r="S25">
            <v>5.7</v>
          </cell>
          <cell r="T25">
            <v>3.8</v>
          </cell>
          <cell r="U25" t="str">
            <v>NA</v>
          </cell>
          <cell r="V25" t="str">
            <v>NA</v>
          </cell>
        </row>
        <row r="26">
          <cell r="A26">
            <v>24</v>
          </cell>
          <cell r="B26" t="str">
            <v>A691  5Cr CL22</v>
          </cell>
          <cell r="C26" t="str">
            <v>A691  5Cr CL22</v>
          </cell>
          <cell r="D26">
            <v>14.4</v>
          </cell>
          <cell r="E26">
            <v>14.4</v>
          </cell>
          <cell r="F26">
            <v>14.4</v>
          </cell>
          <cell r="G26">
            <v>14.4</v>
          </cell>
          <cell r="H26">
            <v>14.4</v>
          </cell>
          <cell r="I26">
            <v>14.4</v>
          </cell>
          <cell r="J26">
            <v>14.1</v>
          </cell>
          <cell r="K26">
            <v>13.9</v>
          </cell>
          <cell r="L26">
            <v>13.7</v>
          </cell>
          <cell r="M26">
            <v>13.2</v>
          </cell>
          <cell r="N26">
            <v>12.8</v>
          </cell>
          <cell r="O26">
            <v>12.1</v>
          </cell>
          <cell r="P26">
            <v>10.9</v>
          </cell>
          <cell r="Q26">
            <v>8</v>
          </cell>
          <cell r="R26">
            <v>5.8</v>
          </cell>
          <cell r="S26">
            <v>4.2</v>
          </cell>
          <cell r="T26">
            <v>2.9</v>
          </cell>
          <cell r="U26">
            <v>1.8</v>
          </cell>
          <cell r="V26">
            <v>1</v>
          </cell>
        </row>
        <row r="27">
          <cell r="A27">
            <v>25</v>
          </cell>
          <cell r="B27" t="str">
            <v>A211  A570-40</v>
          </cell>
          <cell r="C27" t="str">
            <v>A211  A570-40</v>
          </cell>
          <cell r="D27">
            <v>10.3</v>
          </cell>
          <cell r="E27">
            <v>10.3</v>
          </cell>
          <cell r="F27">
            <v>10.3</v>
          </cell>
          <cell r="G27" t="str">
            <v>NA</v>
          </cell>
          <cell r="H27" t="str">
            <v>NA</v>
          </cell>
          <cell r="I27" t="str">
            <v>NA</v>
          </cell>
          <cell r="J27" t="str">
            <v>NA</v>
          </cell>
          <cell r="K27" t="str">
            <v>NA</v>
          </cell>
          <cell r="L27" t="str">
            <v>NA</v>
          </cell>
          <cell r="M27" t="str">
            <v>NA</v>
          </cell>
          <cell r="N27" t="str">
            <v>NA</v>
          </cell>
          <cell r="O27" t="str">
            <v>NA</v>
          </cell>
          <cell r="P27" t="str">
            <v>NA</v>
          </cell>
          <cell r="Q27" t="str">
            <v>NA</v>
          </cell>
          <cell r="R27" t="str">
            <v>NA</v>
          </cell>
          <cell r="S27" t="str">
            <v>NA</v>
          </cell>
          <cell r="T27" t="str">
            <v>NA</v>
          </cell>
          <cell r="U27" t="str">
            <v>NA</v>
          </cell>
          <cell r="V27" t="str">
            <v>NA</v>
          </cell>
        </row>
        <row r="28">
          <cell r="A28">
            <v>26</v>
          </cell>
          <cell r="B28" t="str">
            <v>A134  A283C</v>
          </cell>
          <cell r="C28" t="str">
            <v>A134  A283C</v>
          </cell>
          <cell r="D28">
            <v>11</v>
          </cell>
          <cell r="E28">
            <v>11</v>
          </cell>
          <cell r="F28">
            <v>11</v>
          </cell>
          <cell r="G28">
            <v>11</v>
          </cell>
          <cell r="H28">
            <v>11</v>
          </cell>
          <cell r="I28">
            <v>11</v>
          </cell>
          <cell r="J28">
            <v>11</v>
          </cell>
          <cell r="K28">
            <v>11</v>
          </cell>
          <cell r="L28" t="str">
            <v>NA</v>
          </cell>
          <cell r="M28" t="str">
            <v>NA</v>
          </cell>
          <cell r="N28" t="str">
            <v>NA</v>
          </cell>
          <cell r="O28" t="str">
            <v>NA</v>
          </cell>
          <cell r="P28" t="str">
            <v>NA</v>
          </cell>
          <cell r="Q28" t="str">
            <v>NA</v>
          </cell>
          <cell r="R28" t="str">
            <v>NA</v>
          </cell>
          <cell r="S28" t="str">
            <v>NA</v>
          </cell>
          <cell r="T28" t="str">
            <v>NA</v>
          </cell>
          <cell r="U28" t="str">
            <v>NA</v>
          </cell>
          <cell r="V28" t="str">
            <v>NA</v>
          </cell>
        </row>
        <row r="29">
          <cell r="A29">
            <v>27</v>
          </cell>
          <cell r="B29" t="str">
            <v>A283  GR.C</v>
          </cell>
          <cell r="C29" t="str">
            <v>A283  GR.C</v>
          </cell>
          <cell r="D29">
            <v>12.7</v>
          </cell>
          <cell r="E29">
            <v>12.7</v>
          </cell>
          <cell r="F29">
            <v>12.7</v>
          </cell>
          <cell r="G29">
            <v>12.7</v>
          </cell>
          <cell r="H29">
            <v>12.7</v>
          </cell>
          <cell r="I29">
            <v>12.7</v>
          </cell>
          <cell r="J29">
            <v>12.7</v>
          </cell>
          <cell r="K29">
            <v>12.7</v>
          </cell>
          <cell r="L29" t="str">
            <v>NA</v>
          </cell>
          <cell r="M29" t="str">
            <v>NA</v>
          </cell>
          <cell r="N29" t="str">
            <v>NA</v>
          </cell>
          <cell r="O29" t="str">
            <v>NA</v>
          </cell>
          <cell r="P29" t="str">
            <v>NA</v>
          </cell>
          <cell r="Q29" t="str">
            <v>NA</v>
          </cell>
          <cell r="R29" t="str">
            <v>NA</v>
          </cell>
          <cell r="S29" t="str">
            <v>NA</v>
          </cell>
          <cell r="T29" t="str">
            <v>NA</v>
          </cell>
          <cell r="U29" t="str">
            <v>NA</v>
          </cell>
          <cell r="V29" t="str">
            <v>NA</v>
          </cell>
        </row>
        <row r="30">
          <cell r="A30">
            <v>28</v>
          </cell>
          <cell r="B30" t="str">
            <v>A139 GR.B</v>
          </cell>
          <cell r="C30" t="str">
            <v>A139 GR.B</v>
          </cell>
          <cell r="D30">
            <v>12</v>
          </cell>
          <cell r="E30">
            <v>12</v>
          </cell>
          <cell r="F30">
            <v>12</v>
          </cell>
          <cell r="G30">
            <v>12</v>
          </cell>
          <cell r="H30">
            <v>12</v>
          </cell>
          <cell r="I30">
            <v>12</v>
          </cell>
          <cell r="J30">
            <v>12</v>
          </cell>
          <cell r="K30">
            <v>12</v>
          </cell>
          <cell r="L30">
            <v>11.5</v>
          </cell>
          <cell r="M30">
            <v>10.4</v>
          </cell>
          <cell r="N30">
            <v>8.6</v>
          </cell>
          <cell r="O30" t="str">
            <v>NA</v>
          </cell>
          <cell r="P30" t="str">
            <v>NA</v>
          </cell>
          <cell r="Q30" t="str">
            <v>NA</v>
          </cell>
          <cell r="R30" t="str">
            <v>NA</v>
          </cell>
          <cell r="S30" t="str">
            <v>NA</v>
          </cell>
          <cell r="T30" t="str">
            <v>NA</v>
          </cell>
          <cell r="U30" t="str">
            <v>NA</v>
          </cell>
          <cell r="V30" t="str">
            <v>NA</v>
          </cell>
        </row>
        <row r="31">
          <cell r="A31">
            <v>29</v>
          </cell>
          <cell r="B31" t="str">
            <v>API  5L  GR.B</v>
          </cell>
          <cell r="C31" t="str">
            <v>API  5L  GR.B</v>
          </cell>
          <cell r="D31">
            <v>15</v>
          </cell>
          <cell r="E31">
            <v>15</v>
          </cell>
          <cell r="F31">
            <v>15</v>
          </cell>
          <cell r="G31">
            <v>15</v>
          </cell>
          <cell r="H31">
            <v>15</v>
          </cell>
          <cell r="I31">
            <v>15</v>
          </cell>
          <cell r="J31">
            <v>15</v>
          </cell>
          <cell r="K31">
            <v>15</v>
          </cell>
          <cell r="L31">
            <v>14.4</v>
          </cell>
          <cell r="M31">
            <v>13</v>
          </cell>
          <cell r="N31">
            <v>10.8</v>
          </cell>
          <cell r="O31" t="str">
            <v>NA</v>
          </cell>
          <cell r="P31" t="str">
            <v>NA</v>
          </cell>
          <cell r="Q31" t="str">
            <v>NA</v>
          </cell>
          <cell r="R31" t="str">
            <v>NA</v>
          </cell>
          <cell r="S31" t="str">
            <v>NA</v>
          </cell>
          <cell r="T31" t="str">
            <v>NA</v>
          </cell>
          <cell r="U31" t="str">
            <v>NA</v>
          </cell>
          <cell r="V31" t="str">
            <v>NA</v>
          </cell>
        </row>
        <row r="32">
          <cell r="A32">
            <v>30</v>
          </cell>
          <cell r="B32" t="str">
            <v>A312 TP 321S</v>
          </cell>
          <cell r="C32" t="str">
            <v>A312 TP 321S</v>
          </cell>
          <cell r="D32">
            <v>18.8</v>
          </cell>
          <cell r="E32">
            <v>18.8</v>
          </cell>
          <cell r="F32">
            <v>15.9</v>
          </cell>
          <cell r="G32">
            <v>14.2</v>
          </cell>
          <cell r="H32">
            <v>12.9</v>
          </cell>
          <cell r="I32">
            <v>12</v>
          </cell>
          <cell r="J32">
            <v>11.4</v>
          </cell>
          <cell r="K32">
            <v>11.2</v>
          </cell>
          <cell r="L32">
            <v>11</v>
          </cell>
          <cell r="M32">
            <v>10.9</v>
          </cell>
          <cell r="N32">
            <v>10.8</v>
          </cell>
          <cell r="O32">
            <v>10.7</v>
          </cell>
          <cell r="P32">
            <v>10.6</v>
          </cell>
          <cell r="Q32">
            <v>10.6</v>
          </cell>
          <cell r="R32">
            <v>10.4</v>
          </cell>
          <cell r="S32">
            <v>9.1999999999999993</v>
          </cell>
          <cell r="T32">
            <v>6.9</v>
          </cell>
          <cell r="U32">
            <v>5</v>
          </cell>
          <cell r="V32">
            <v>3.6</v>
          </cell>
        </row>
        <row r="33">
          <cell r="A33">
            <v>31</v>
          </cell>
          <cell r="B33" t="str">
            <v>A358 321CL1</v>
          </cell>
          <cell r="C33" t="str">
            <v>A358 321CL1</v>
          </cell>
          <cell r="D33">
            <v>18.8</v>
          </cell>
          <cell r="E33">
            <v>18.8</v>
          </cell>
          <cell r="F33">
            <v>15.9</v>
          </cell>
          <cell r="G33">
            <v>14.2</v>
          </cell>
          <cell r="H33">
            <v>12.9</v>
          </cell>
          <cell r="I33">
            <v>12</v>
          </cell>
          <cell r="J33">
            <v>11.4</v>
          </cell>
          <cell r="K33">
            <v>11.2</v>
          </cell>
          <cell r="L33">
            <v>11</v>
          </cell>
          <cell r="M33">
            <v>10.9</v>
          </cell>
          <cell r="N33">
            <v>10.8</v>
          </cell>
          <cell r="O33">
            <v>10.7</v>
          </cell>
          <cell r="P33">
            <v>10.6</v>
          </cell>
          <cell r="Q33">
            <v>10.6</v>
          </cell>
          <cell r="R33">
            <v>10.4</v>
          </cell>
          <cell r="S33">
            <v>9.1999999999999993</v>
          </cell>
          <cell r="T33">
            <v>6.9</v>
          </cell>
          <cell r="U33">
            <v>5</v>
          </cell>
          <cell r="V33">
            <v>3.6</v>
          </cell>
        </row>
        <row r="34">
          <cell r="A34">
            <v>32</v>
          </cell>
          <cell r="B34" t="str">
            <v>IS 3589 GR. Fe330 S</v>
          </cell>
          <cell r="C34" t="str">
            <v>IS 3589 GR. Fe330 S</v>
          </cell>
          <cell r="D34">
            <v>11.9655</v>
          </cell>
          <cell r="E34">
            <v>11.9655</v>
          </cell>
          <cell r="F34">
            <v>11.9655</v>
          </cell>
          <cell r="G34">
            <v>11.9655</v>
          </cell>
          <cell r="H34">
            <v>11.9655</v>
          </cell>
          <cell r="I34">
            <v>11.9655</v>
          </cell>
          <cell r="J34">
            <v>11.9655</v>
          </cell>
          <cell r="K34">
            <v>11.9655</v>
          </cell>
          <cell r="L34" t="str">
            <v>NA</v>
          </cell>
          <cell r="M34" t="str">
            <v>NA</v>
          </cell>
          <cell r="N34" t="str">
            <v>NA</v>
          </cell>
          <cell r="O34" t="str">
            <v>NA</v>
          </cell>
          <cell r="P34" t="str">
            <v>NA</v>
          </cell>
          <cell r="Q34" t="str">
            <v>NA</v>
          </cell>
          <cell r="R34" t="str">
            <v>NA</v>
          </cell>
          <cell r="S34" t="str">
            <v>NA</v>
          </cell>
          <cell r="T34" t="str">
            <v>NA</v>
          </cell>
          <cell r="U34" t="str">
            <v>NA</v>
          </cell>
          <cell r="V34" t="str">
            <v>NA</v>
          </cell>
        </row>
        <row r="35">
          <cell r="A35">
            <v>33</v>
          </cell>
          <cell r="B35" t="str">
            <v>IS 3589 GR. Fe410 S</v>
          </cell>
          <cell r="C35" t="str">
            <v>IS 3589 GR. Fe410 S</v>
          </cell>
          <cell r="D35">
            <v>14.866250000000001</v>
          </cell>
          <cell r="E35">
            <v>14.866250000000001</v>
          </cell>
          <cell r="F35">
            <v>14.866250000000001</v>
          </cell>
          <cell r="G35">
            <v>14.866250000000001</v>
          </cell>
          <cell r="H35">
            <v>14.866250000000001</v>
          </cell>
          <cell r="I35">
            <v>14.866250000000001</v>
          </cell>
          <cell r="J35">
            <v>14.866250000000001</v>
          </cell>
          <cell r="K35">
            <v>14.866250000000001</v>
          </cell>
          <cell r="L35" t="str">
            <v>NA</v>
          </cell>
          <cell r="M35" t="str">
            <v>NA</v>
          </cell>
          <cell r="N35" t="str">
            <v>NA</v>
          </cell>
          <cell r="O35" t="str">
            <v>NA</v>
          </cell>
          <cell r="P35" t="str">
            <v>NA</v>
          </cell>
          <cell r="Q35" t="str">
            <v>NA</v>
          </cell>
          <cell r="R35" t="str">
            <v>NA</v>
          </cell>
          <cell r="S35" t="str">
            <v>NA</v>
          </cell>
          <cell r="T35" t="str">
            <v>NA</v>
          </cell>
          <cell r="U35" t="str">
            <v>NA</v>
          </cell>
          <cell r="V35" t="str">
            <v>NA</v>
          </cell>
        </row>
        <row r="36">
          <cell r="A36">
            <v>34</v>
          </cell>
          <cell r="B36" t="str">
            <v>IS 3589 GR. Fe450 S</v>
          </cell>
          <cell r="C36" t="str">
            <v>IS 3589 GR. Fe450 S</v>
          </cell>
          <cell r="D36">
            <v>16.316749999999999</v>
          </cell>
          <cell r="E36">
            <v>16.316749999999999</v>
          </cell>
          <cell r="F36">
            <v>16.316749999999999</v>
          </cell>
          <cell r="G36">
            <v>16.316749999999999</v>
          </cell>
          <cell r="H36">
            <v>16.316749999999999</v>
          </cell>
          <cell r="I36">
            <v>16.316749999999999</v>
          </cell>
          <cell r="J36">
            <v>16.316749999999999</v>
          </cell>
          <cell r="K36">
            <v>16.316749999999999</v>
          </cell>
          <cell r="L36" t="str">
            <v>NA</v>
          </cell>
          <cell r="M36" t="str">
            <v>NA</v>
          </cell>
          <cell r="N36" t="str">
            <v>NA</v>
          </cell>
          <cell r="O36" t="str">
            <v>NA</v>
          </cell>
          <cell r="P36" t="str">
            <v>NA</v>
          </cell>
          <cell r="Q36" t="str">
            <v>NA</v>
          </cell>
          <cell r="R36" t="str">
            <v>NA</v>
          </cell>
          <cell r="S36" t="str">
            <v>NA</v>
          </cell>
          <cell r="T36" t="str">
            <v>NA</v>
          </cell>
          <cell r="U36" t="str">
            <v>NA</v>
          </cell>
          <cell r="V36" t="str">
            <v>NA</v>
          </cell>
        </row>
        <row r="37">
          <cell r="A37">
            <v>35</v>
          </cell>
          <cell r="B37" t="str">
            <v>IS 3589 GR. Fe330 ERW</v>
          </cell>
          <cell r="C37" t="str">
            <v>IS 3589 GR. Fe330 ERW</v>
          </cell>
          <cell r="D37">
            <v>10.170675000000001</v>
          </cell>
          <cell r="E37">
            <v>10.170675000000001</v>
          </cell>
          <cell r="F37">
            <v>10.170675000000001</v>
          </cell>
          <cell r="G37">
            <v>10.170675000000001</v>
          </cell>
          <cell r="H37">
            <v>10.170675000000001</v>
          </cell>
          <cell r="I37">
            <v>10.170675000000001</v>
          </cell>
          <cell r="J37">
            <v>10.170675000000001</v>
          </cell>
          <cell r="K37">
            <v>10.170675000000001</v>
          </cell>
          <cell r="L37" t="str">
            <v>NA</v>
          </cell>
          <cell r="M37" t="str">
            <v>NA</v>
          </cell>
          <cell r="N37" t="str">
            <v>NA</v>
          </cell>
          <cell r="O37" t="str">
            <v>NA</v>
          </cell>
          <cell r="P37" t="str">
            <v>NA</v>
          </cell>
          <cell r="Q37" t="str">
            <v>NA</v>
          </cell>
          <cell r="R37" t="str">
            <v>NA</v>
          </cell>
          <cell r="S37" t="str">
            <v>NA</v>
          </cell>
          <cell r="T37" t="str">
            <v>NA</v>
          </cell>
          <cell r="U37" t="str">
            <v>NA</v>
          </cell>
          <cell r="V37" t="str">
            <v>NA</v>
          </cell>
        </row>
        <row r="38">
          <cell r="A38">
            <v>36</v>
          </cell>
          <cell r="B38" t="str">
            <v>IS 3589 GR. Fe410 ERW</v>
          </cell>
          <cell r="C38" t="str">
            <v>IS 3589 GR. Fe410 ERW</v>
          </cell>
          <cell r="D38">
            <v>12.636312500000001</v>
          </cell>
          <cell r="E38">
            <v>12.636312500000001</v>
          </cell>
          <cell r="F38">
            <v>12.636312500000001</v>
          </cell>
          <cell r="G38">
            <v>12.636312500000001</v>
          </cell>
          <cell r="H38">
            <v>12.636312500000001</v>
          </cell>
          <cell r="I38">
            <v>12.636312500000001</v>
          </cell>
          <cell r="J38">
            <v>12.636312500000001</v>
          </cell>
          <cell r="K38">
            <v>12.636312500000001</v>
          </cell>
          <cell r="L38" t="str">
            <v>NA</v>
          </cell>
          <cell r="M38" t="str">
            <v>NA</v>
          </cell>
          <cell r="N38" t="str">
            <v>NA</v>
          </cell>
          <cell r="O38" t="str">
            <v>NA</v>
          </cell>
          <cell r="P38" t="str">
            <v>NA</v>
          </cell>
          <cell r="Q38" t="str">
            <v>NA</v>
          </cell>
          <cell r="R38" t="str">
            <v>NA</v>
          </cell>
          <cell r="S38" t="str">
            <v>NA</v>
          </cell>
          <cell r="T38" t="str">
            <v>NA</v>
          </cell>
          <cell r="U38" t="str">
            <v>NA</v>
          </cell>
          <cell r="V38" t="str">
            <v>NA</v>
          </cell>
        </row>
        <row r="39">
          <cell r="A39">
            <v>37</v>
          </cell>
          <cell r="B39" t="str">
            <v>IS 3589 GR. Fe450 ERW</v>
          </cell>
          <cell r="C39" t="str">
            <v>IS 3589 GR. Fe450 ERW</v>
          </cell>
          <cell r="D39">
            <v>13.869237499999999</v>
          </cell>
          <cell r="E39">
            <v>13.869237499999999</v>
          </cell>
          <cell r="F39">
            <v>13.869237499999999</v>
          </cell>
          <cell r="G39">
            <v>13.869237499999999</v>
          </cell>
          <cell r="H39">
            <v>13.869237499999999</v>
          </cell>
          <cell r="I39">
            <v>13.869237499999999</v>
          </cell>
          <cell r="J39">
            <v>13.869237499999999</v>
          </cell>
          <cell r="K39">
            <v>13.869237499999999</v>
          </cell>
          <cell r="L39" t="str">
            <v>NA</v>
          </cell>
          <cell r="M39" t="str">
            <v>NA</v>
          </cell>
          <cell r="N39" t="str">
            <v>NA</v>
          </cell>
          <cell r="O39" t="str">
            <v>NA</v>
          </cell>
          <cell r="P39" t="str">
            <v>NA</v>
          </cell>
          <cell r="Q39" t="str">
            <v>NA</v>
          </cell>
          <cell r="R39" t="str">
            <v>NA</v>
          </cell>
          <cell r="S39" t="str">
            <v>NA</v>
          </cell>
          <cell r="T39" t="str">
            <v>NA</v>
          </cell>
          <cell r="U39" t="str">
            <v>NA</v>
          </cell>
          <cell r="V39" t="str">
            <v>NA</v>
          </cell>
        </row>
        <row r="40">
          <cell r="A40">
            <v>38</v>
          </cell>
          <cell r="B40" t="str">
            <v>IS 1239</v>
          </cell>
          <cell r="C40" t="str">
            <v>IS 1239</v>
          </cell>
          <cell r="D40">
            <v>11.603</v>
          </cell>
          <cell r="E40">
            <v>11.603</v>
          </cell>
          <cell r="F40">
            <v>11.603</v>
          </cell>
          <cell r="G40">
            <v>11.603</v>
          </cell>
          <cell r="H40">
            <v>11.603</v>
          </cell>
          <cell r="I40" t="str">
            <v>NA</v>
          </cell>
          <cell r="J40" t="str">
            <v>NA</v>
          </cell>
          <cell r="K40" t="str">
            <v>NA</v>
          </cell>
          <cell r="L40" t="str">
            <v>NA</v>
          </cell>
          <cell r="M40" t="str">
            <v>NA</v>
          </cell>
          <cell r="N40" t="str">
            <v>NA</v>
          </cell>
          <cell r="O40" t="str">
            <v>NA</v>
          </cell>
          <cell r="P40" t="str">
            <v>NA</v>
          </cell>
          <cell r="Q40" t="str">
            <v>NA</v>
          </cell>
          <cell r="R40" t="str">
            <v>NA</v>
          </cell>
          <cell r="S40" t="str">
            <v>NA</v>
          </cell>
          <cell r="T40" t="str">
            <v>NA</v>
          </cell>
          <cell r="U40" t="str">
            <v>NA</v>
          </cell>
          <cell r="V40" t="str">
            <v>NA</v>
          </cell>
        </row>
      </sheetData>
      <sheetData sheetId="10" refreshError="1"/>
      <sheetData sheetId="11" refreshError="1"/>
      <sheetData sheetId="12" refreshError="1">
        <row r="8">
          <cell r="A8">
            <v>-20</v>
          </cell>
          <cell r="B8">
            <v>285</v>
          </cell>
          <cell r="C8">
            <v>290</v>
          </cell>
          <cell r="D8">
            <v>265</v>
          </cell>
          <cell r="E8">
            <v>235</v>
          </cell>
          <cell r="F8">
            <v>265</v>
          </cell>
          <cell r="G8">
            <v>225</v>
          </cell>
          <cell r="H8">
            <v>290</v>
          </cell>
          <cell r="I8">
            <v>235</v>
          </cell>
          <cell r="J8">
            <v>290</v>
          </cell>
          <cell r="K8">
            <v>290</v>
          </cell>
          <cell r="L8">
            <v>290</v>
          </cell>
          <cell r="M8">
            <v>235</v>
          </cell>
          <cell r="N8">
            <v>290</v>
          </cell>
          <cell r="O8">
            <v>290</v>
          </cell>
          <cell r="P8">
            <v>290</v>
          </cell>
          <cell r="Q8">
            <v>275</v>
          </cell>
          <cell r="R8">
            <v>275</v>
          </cell>
          <cell r="S8">
            <v>230</v>
          </cell>
          <cell r="T8">
            <v>275</v>
          </cell>
          <cell r="U8">
            <v>275</v>
          </cell>
          <cell r="V8">
            <v>260</v>
          </cell>
          <cell r="W8">
            <v>260</v>
          </cell>
          <cell r="AC8">
            <v>1</v>
          </cell>
        </row>
        <row r="9">
          <cell r="A9">
            <v>100</v>
          </cell>
          <cell r="B9">
            <v>285</v>
          </cell>
          <cell r="C9">
            <v>290</v>
          </cell>
          <cell r="D9">
            <v>265</v>
          </cell>
          <cell r="E9">
            <v>235</v>
          </cell>
          <cell r="F9">
            <v>265</v>
          </cell>
          <cell r="G9">
            <v>225</v>
          </cell>
          <cell r="H9">
            <v>290</v>
          </cell>
          <cell r="I9">
            <v>235</v>
          </cell>
          <cell r="J9">
            <v>290</v>
          </cell>
          <cell r="K9">
            <v>290</v>
          </cell>
          <cell r="L9">
            <v>290</v>
          </cell>
          <cell r="M9">
            <v>235</v>
          </cell>
          <cell r="N9">
            <v>290</v>
          </cell>
          <cell r="O9">
            <v>290</v>
          </cell>
          <cell r="P9">
            <v>290</v>
          </cell>
          <cell r="Q9">
            <v>275</v>
          </cell>
          <cell r="R9">
            <v>275</v>
          </cell>
          <cell r="S9">
            <v>230</v>
          </cell>
          <cell r="T9">
            <v>275</v>
          </cell>
          <cell r="U9">
            <v>275</v>
          </cell>
          <cell r="V9">
            <v>260</v>
          </cell>
          <cell r="W9">
            <v>260</v>
          </cell>
          <cell r="AC9">
            <v>2</v>
          </cell>
        </row>
        <row r="10">
          <cell r="A10">
            <v>200</v>
          </cell>
          <cell r="B10">
            <v>260</v>
          </cell>
          <cell r="C10">
            <v>260</v>
          </cell>
          <cell r="D10">
            <v>250</v>
          </cell>
          <cell r="E10">
            <v>215</v>
          </cell>
          <cell r="F10">
            <v>260</v>
          </cell>
          <cell r="G10">
            <v>225</v>
          </cell>
          <cell r="H10">
            <v>260</v>
          </cell>
          <cell r="I10">
            <v>220</v>
          </cell>
          <cell r="J10">
            <v>260</v>
          </cell>
          <cell r="K10">
            <v>260</v>
          </cell>
          <cell r="L10">
            <v>260</v>
          </cell>
          <cell r="M10">
            <v>215</v>
          </cell>
          <cell r="N10">
            <v>260</v>
          </cell>
          <cell r="O10">
            <v>260</v>
          </cell>
          <cell r="P10">
            <v>260</v>
          </cell>
          <cell r="Q10">
            <v>235</v>
          </cell>
          <cell r="R10">
            <v>235</v>
          </cell>
          <cell r="S10">
            <v>195</v>
          </cell>
          <cell r="T10">
            <v>245</v>
          </cell>
          <cell r="U10">
            <v>255</v>
          </cell>
          <cell r="V10">
            <v>230</v>
          </cell>
          <cell r="W10">
            <v>235</v>
          </cell>
          <cell r="AC10">
            <v>3</v>
          </cell>
        </row>
        <row r="11">
          <cell r="A11">
            <v>300</v>
          </cell>
          <cell r="B11">
            <v>230</v>
          </cell>
          <cell r="C11">
            <v>230</v>
          </cell>
          <cell r="D11">
            <v>230</v>
          </cell>
          <cell r="E11">
            <v>210</v>
          </cell>
          <cell r="F11">
            <v>230</v>
          </cell>
          <cell r="G11">
            <v>225</v>
          </cell>
          <cell r="H11">
            <v>230</v>
          </cell>
          <cell r="I11">
            <v>215</v>
          </cell>
          <cell r="J11">
            <v>230</v>
          </cell>
          <cell r="K11">
            <v>230</v>
          </cell>
          <cell r="L11">
            <v>230</v>
          </cell>
          <cell r="M11">
            <v>205</v>
          </cell>
          <cell r="N11">
            <v>230</v>
          </cell>
          <cell r="O11">
            <v>230</v>
          </cell>
          <cell r="P11">
            <v>230</v>
          </cell>
          <cell r="Q11">
            <v>205</v>
          </cell>
          <cell r="R11">
            <v>215</v>
          </cell>
          <cell r="S11">
            <v>175</v>
          </cell>
          <cell r="T11">
            <v>230</v>
          </cell>
          <cell r="U11">
            <v>230</v>
          </cell>
          <cell r="V11">
            <v>220</v>
          </cell>
          <cell r="W11">
            <v>220</v>
          </cell>
          <cell r="AC11">
            <v>4</v>
          </cell>
        </row>
        <row r="12">
          <cell r="A12">
            <v>400</v>
          </cell>
          <cell r="B12">
            <v>200</v>
          </cell>
          <cell r="C12">
            <v>200</v>
          </cell>
          <cell r="D12">
            <v>200</v>
          </cell>
          <cell r="E12">
            <v>200</v>
          </cell>
          <cell r="F12">
            <v>200</v>
          </cell>
          <cell r="G12">
            <v>200</v>
          </cell>
          <cell r="H12">
            <v>200</v>
          </cell>
          <cell r="I12">
            <v>200</v>
          </cell>
          <cell r="J12">
            <v>200</v>
          </cell>
          <cell r="K12">
            <v>200</v>
          </cell>
          <cell r="L12">
            <v>200</v>
          </cell>
          <cell r="M12">
            <v>200</v>
          </cell>
          <cell r="N12">
            <v>200</v>
          </cell>
          <cell r="O12">
            <v>200</v>
          </cell>
          <cell r="P12">
            <v>200</v>
          </cell>
          <cell r="Q12">
            <v>180</v>
          </cell>
          <cell r="R12">
            <v>195</v>
          </cell>
          <cell r="S12">
            <v>160</v>
          </cell>
          <cell r="T12">
            <v>200</v>
          </cell>
          <cell r="U12">
            <v>200</v>
          </cell>
          <cell r="V12">
            <v>200</v>
          </cell>
          <cell r="W12">
            <v>200</v>
          </cell>
          <cell r="AC12">
            <v>5</v>
          </cell>
        </row>
        <row r="13">
          <cell r="A13">
            <v>500</v>
          </cell>
          <cell r="B13">
            <v>170</v>
          </cell>
          <cell r="C13">
            <v>170</v>
          </cell>
          <cell r="D13">
            <v>170</v>
          </cell>
          <cell r="E13">
            <v>170</v>
          </cell>
          <cell r="F13">
            <v>170</v>
          </cell>
          <cell r="G13">
            <v>170</v>
          </cell>
          <cell r="H13">
            <v>170</v>
          </cell>
          <cell r="I13">
            <v>170</v>
          </cell>
          <cell r="J13">
            <v>170</v>
          </cell>
          <cell r="K13">
            <v>170</v>
          </cell>
          <cell r="L13">
            <v>170</v>
          </cell>
          <cell r="M13">
            <v>170</v>
          </cell>
          <cell r="N13">
            <v>170</v>
          </cell>
          <cell r="O13">
            <v>170</v>
          </cell>
          <cell r="P13">
            <v>170</v>
          </cell>
          <cell r="Q13">
            <v>170</v>
          </cell>
          <cell r="R13">
            <v>170</v>
          </cell>
          <cell r="S13">
            <v>145</v>
          </cell>
          <cell r="T13">
            <v>170</v>
          </cell>
          <cell r="U13">
            <v>170</v>
          </cell>
          <cell r="V13">
            <v>170</v>
          </cell>
          <cell r="W13">
            <v>170</v>
          </cell>
          <cell r="AC13">
            <v>6</v>
          </cell>
        </row>
        <row r="14">
          <cell r="A14">
            <v>600</v>
          </cell>
          <cell r="B14">
            <v>140</v>
          </cell>
          <cell r="C14">
            <v>140</v>
          </cell>
          <cell r="D14">
            <v>140</v>
          </cell>
          <cell r="E14">
            <v>140</v>
          </cell>
          <cell r="F14">
            <v>140</v>
          </cell>
          <cell r="G14">
            <v>140</v>
          </cell>
          <cell r="H14">
            <v>140</v>
          </cell>
          <cell r="I14">
            <v>140</v>
          </cell>
          <cell r="J14">
            <v>140</v>
          </cell>
          <cell r="K14">
            <v>140</v>
          </cell>
          <cell r="L14">
            <v>140</v>
          </cell>
          <cell r="M14">
            <v>140</v>
          </cell>
          <cell r="N14">
            <v>140</v>
          </cell>
          <cell r="O14">
            <v>140</v>
          </cell>
          <cell r="P14">
            <v>140</v>
          </cell>
          <cell r="Q14">
            <v>140</v>
          </cell>
          <cell r="R14">
            <v>140</v>
          </cell>
          <cell r="S14">
            <v>140</v>
          </cell>
          <cell r="T14">
            <v>140</v>
          </cell>
          <cell r="U14">
            <v>140</v>
          </cell>
          <cell r="V14">
            <v>140</v>
          </cell>
          <cell r="W14">
            <v>140</v>
          </cell>
          <cell r="AC14">
            <v>7</v>
          </cell>
        </row>
        <row r="15">
          <cell r="A15">
            <v>650</v>
          </cell>
          <cell r="B15">
            <v>125</v>
          </cell>
          <cell r="C15">
            <v>125</v>
          </cell>
          <cell r="D15">
            <v>125</v>
          </cell>
          <cell r="E15">
            <v>125</v>
          </cell>
          <cell r="F15">
            <v>125</v>
          </cell>
          <cell r="G15">
            <v>125</v>
          </cell>
          <cell r="H15">
            <v>125</v>
          </cell>
          <cell r="I15">
            <v>125</v>
          </cell>
          <cell r="J15">
            <v>125</v>
          </cell>
          <cell r="K15">
            <v>125</v>
          </cell>
          <cell r="L15">
            <v>125</v>
          </cell>
          <cell r="M15">
            <v>125</v>
          </cell>
          <cell r="N15">
            <v>125</v>
          </cell>
          <cell r="O15">
            <v>125</v>
          </cell>
          <cell r="P15">
            <v>125</v>
          </cell>
          <cell r="Q15">
            <v>125</v>
          </cell>
          <cell r="R15">
            <v>125</v>
          </cell>
          <cell r="S15">
            <v>125</v>
          </cell>
          <cell r="T15">
            <v>125</v>
          </cell>
          <cell r="U15">
            <v>125</v>
          </cell>
          <cell r="V15">
            <v>125</v>
          </cell>
          <cell r="W15">
            <v>125</v>
          </cell>
          <cell r="AC15">
            <v>8</v>
          </cell>
        </row>
        <row r="16">
          <cell r="A16">
            <v>700</v>
          </cell>
          <cell r="B16">
            <v>110</v>
          </cell>
          <cell r="C16">
            <v>110</v>
          </cell>
          <cell r="D16">
            <v>110</v>
          </cell>
          <cell r="E16">
            <v>110</v>
          </cell>
          <cell r="F16">
            <v>110</v>
          </cell>
          <cell r="G16">
            <v>110</v>
          </cell>
          <cell r="H16">
            <v>110</v>
          </cell>
          <cell r="I16">
            <v>110</v>
          </cell>
          <cell r="J16">
            <v>110</v>
          </cell>
          <cell r="K16">
            <v>110</v>
          </cell>
          <cell r="L16">
            <v>110</v>
          </cell>
          <cell r="M16">
            <v>110</v>
          </cell>
          <cell r="N16">
            <v>110</v>
          </cell>
          <cell r="O16">
            <v>110</v>
          </cell>
          <cell r="P16">
            <v>110</v>
          </cell>
          <cell r="Q16">
            <v>110</v>
          </cell>
          <cell r="R16">
            <v>110</v>
          </cell>
          <cell r="S16">
            <v>110</v>
          </cell>
          <cell r="T16">
            <v>110</v>
          </cell>
          <cell r="U16">
            <v>110</v>
          </cell>
          <cell r="V16">
            <v>110</v>
          </cell>
          <cell r="W16">
            <v>110</v>
          </cell>
          <cell r="AC16">
            <v>9</v>
          </cell>
        </row>
        <row r="17">
          <cell r="A17">
            <v>750</v>
          </cell>
          <cell r="B17">
            <v>95</v>
          </cell>
          <cell r="C17">
            <v>95</v>
          </cell>
          <cell r="D17">
            <v>95</v>
          </cell>
          <cell r="E17">
            <v>95</v>
          </cell>
          <cell r="F17">
            <v>95</v>
          </cell>
          <cell r="G17">
            <v>95</v>
          </cell>
          <cell r="H17">
            <v>95</v>
          </cell>
          <cell r="I17">
            <v>95</v>
          </cell>
          <cell r="J17">
            <v>95</v>
          </cell>
          <cell r="K17">
            <v>95</v>
          </cell>
          <cell r="L17">
            <v>95</v>
          </cell>
          <cell r="M17">
            <v>95</v>
          </cell>
          <cell r="N17">
            <v>95</v>
          </cell>
          <cell r="O17">
            <v>95</v>
          </cell>
          <cell r="P17">
            <v>95</v>
          </cell>
          <cell r="Q17">
            <v>95</v>
          </cell>
          <cell r="R17">
            <v>95</v>
          </cell>
          <cell r="S17">
            <v>95</v>
          </cell>
          <cell r="T17">
            <v>95</v>
          </cell>
          <cell r="U17">
            <v>95</v>
          </cell>
          <cell r="V17">
            <v>95</v>
          </cell>
          <cell r="W17">
            <v>95</v>
          </cell>
          <cell r="AC17">
            <v>10</v>
          </cell>
        </row>
        <row r="18">
          <cell r="A18">
            <v>800</v>
          </cell>
          <cell r="B18">
            <v>80</v>
          </cell>
          <cell r="C18">
            <v>80</v>
          </cell>
          <cell r="D18">
            <v>80</v>
          </cell>
          <cell r="E18">
            <v>80</v>
          </cell>
          <cell r="F18">
            <v>80</v>
          </cell>
          <cell r="G18">
            <v>80</v>
          </cell>
          <cell r="H18">
            <v>80</v>
          </cell>
          <cell r="I18">
            <v>80</v>
          </cell>
          <cell r="J18">
            <v>80</v>
          </cell>
          <cell r="K18">
            <v>80</v>
          </cell>
          <cell r="L18">
            <v>80</v>
          </cell>
          <cell r="M18">
            <v>80</v>
          </cell>
          <cell r="N18">
            <v>80</v>
          </cell>
          <cell r="O18">
            <v>80</v>
          </cell>
          <cell r="P18">
            <v>80</v>
          </cell>
          <cell r="Q18">
            <v>80</v>
          </cell>
          <cell r="R18">
            <v>80</v>
          </cell>
          <cell r="S18">
            <v>80</v>
          </cell>
          <cell r="T18">
            <v>80</v>
          </cell>
          <cell r="U18">
            <v>80</v>
          </cell>
          <cell r="V18">
            <v>80</v>
          </cell>
          <cell r="W18">
            <v>80</v>
          </cell>
          <cell r="AC18">
            <v>11</v>
          </cell>
        </row>
        <row r="19">
          <cell r="A19">
            <v>850</v>
          </cell>
          <cell r="B19">
            <v>65</v>
          </cell>
          <cell r="C19">
            <v>65</v>
          </cell>
          <cell r="D19">
            <v>65</v>
          </cell>
          <cell r="E19">
            <v>65</v>
          </cell>
          <cell r="F19">
            <v>65</v>
          </cell>
          <cell r="G19">
            <v>65</v>
          </cell>
          <cell r="H19">
            <v>65</v>
          </cell>
          <cell r="I19">
            <v>65</v>
          </cell>
          <cell r="J19">
            <v>65</v>
          </cell>
          <cell r="K19">
            <v>65</v>
          </cell>
          <cell r="L19">
            <v>65</v>
          </cell>
          <cell r="M19">
            <v>65</v>
          </cell>
          <cell r="N19">
            <v>65</v>
          </cell>
          <cell r="O19">
            <v>65</v>
          </cell>
          <cell r="P19">
            <v>65</v>
          </cell>
          <cell r="Q19">
            <v>65</v>
          </cell>
          <cell r="R19">
            <v>65</v>
          </cell>
          <cell r="S19">
            <v>65</v>
          </cell>
          <cell r="T19">
            <v>65</v>
          </cell>
          <cell r="U19">
            <v>65</v>
          </cell>
          <cell r="V19">
            <v>65</v>
          </cell>
          <cell r="W19">
            <v>65</v>
          </cell>
          <cell r="AC19">
            <v>12</v>
          </cell>
        </row>
        <row r="20">
          <cell r="A20">
            <v>900</v>
          </cell>
          <cell r="B20">
            <v>50</v>
          </cell>
          <cell r="C20">
            <v>50</v>
          </cell>
          <cell r="D20">
            <v>50</v>
          </cell>
          <cell r="E20">
            <v>50</v>
          </cell>
          <cell r="F20">
            <v>50</v>
          </cell>
          <cell r="G20">
            <v>50</v>
          </cell>
          <cell r="H20">
            <v>50</v>
          </cell>
          <cell r="I20">
            <v>50</v>
          </cell>
          <cell r="J20">
            <v>50</v>
          </cell>
          <cell r="K20">
            <v>50</v>
          </cell>
          <cell r="L20">
            <v>50</v>
          </cell>
          <cell r="M20">
            <v>50</v>
          </cell>
          <cell r="N20">
            <v>50</v>
          </cell>
          <cell r="O20">
            <v>50</v>
          </cell>
          <cell r="P20">
            <v>50</v>
          </cell>
          <cell r="Q20">
            <v>50</v>
          </cell>
          <cell r="R20">
            <v>50</v>
          </cell>
          <cell r="S20">
            <v>50</v>
          </cell>
          <cell r="T20">
            <v>50</v>
          </cell>
          <cell r="U20">
            <v>50</v>
          </cell>
          <cell r="V20">
            <v>50</v>
          </cell>
          <cell r="W20">
            <v>50</v>
          </cell>
          <cell r="AC20">
            <v>13</v>
          </cell>
        </row>
        <row r="21">
          <cell r="A21">
            <v>950</v>
          </cell>
          <cell r="B21">
            <v>35</v>
          </cell>
          <cell r="C21">
            <v>35</v>
          </cell>
          <cell r="D21">
            <v>35</v>
          </cell>
          <cell r="E21">
            <v>35</v>
          </cell>
          <cell r="F21">
            <v>35</v>
          </cell>
          <cell r="G21">
            <v>35</v>
          </cell>
          <cell r="H21">
            <v>35</v>
          </cell>
          <cell r="I21">
            <v>35</v>
          </cell>
          <cell r="J21">
            <v>35</v>
          </cell>
          <cell r="K21">
            <v>35</v>
          </cell>
          <cell r="L21">
            <v>35</v>
          </cell>
          <cell r="M21">
            <v>35</v>
          </cell>
          <cell r="N21">
            <v>35</v>
          </cell>
          <cell r="O21">
            <v>35</v>
          </cell>
          <cell r="P21">
            <v>35</v>
          </cell>
          <cell r="Q21">
            <v>35</v>
          </cell>
          <cell r="R21">
            <v>35</v>
          </cell>
          <cell r="S21">
            <v>35</v>
          </cell>
          <cell r="T21">
            <v>35</v>
          </cell>
          <cell r="U21">
            <v>35</v>
          </cell>
          <cell r="V21">
            <v>35</v>
          </cell>
          <cell r="W21">
            <v>35</v>
          </cell>
          <cell r="AC21">
            <v>14</v>
          </cell>
        </row>
        <row r="22">
          <cell r="A22">
            <v>1000</v>
          </cell>
          <cell r="B22">
            <v>20</v>
          </cell>
          <cell r="C22">
            <v>20</v>
          </cell>
          <cell r="D22">
            <v>20</v>
          </cell>
          <cell r="E22">
            <v>20</v>
          </cell>
          <cell r="F22">
            <v>20</v>
          </cell>
          <cell r="G22">
            <v>20</v>
          </cell>
          <cell r="H22">
            <v>20</v>
          </cell>
          <cell r="I22">
            <v>20</v>
          </cell>
          <cell r="J22">
            <v>20</v>
          </cell>
          <cell r="K22">
            <v>20</v>
          </cell>
          <cell r="L22">
            <v>20</v>
          </cell>
          <cell r="M22">
            <v>20</v>
          </cell>
          <cell r="N22">
            <v>20</v>
          </cell>
          <cell r="O22">
            <v>20</v>
          </cell>
          <cell r="P22">
            <v>20</v>
          </cell>
          <cell r="Q22">
            <v>20</v>
          </cell>
          <cell r="R22">
            <v>20</v>
          </cell>
          <cell r="S22">
            <v>20</v>
          </cell>
          <cell r="T22">
            <v>20</v>
          </cell>
          <cell r="U22">
            <v>20</v>
          </cell>
          <cell r="V22">
            <v>20</v>
          </cell>
          <cell r="W22">
            <v>20</v>
          </cell>
          <cell r="AC22">
            <v>15</v>
          </cell>
        </row>
        <row r="23">
          <cell r="A23">
            <v>1050</v>
          </cell>
          <cell r="B23">
            <v>20</v>
          </cell>
          <cell r="C23">
            <v>20</v>
          </cell>
          <cell r="D23">
            <v>20</v>
          </cell>
          <cell r="E23">
            <v>20</v>
          </cell>
          <cell r="F23">
            <v>20</v>
          </cell>
          <cell r="G23">
            <v>20</v>
          </cell>
          <cell r="H23">
            <v>20</v>
          </cell>
          <cell r="I23">
            <v>20</v>
          </cell>
          <cell r="J23">
            <v>20</v>
          </cell>
          <cell r="K23">
            <v>20</v>
          </cell>
          <cell r="L23">
            <v>20</v>
          </cell>
          <cell r="M23">
            <v>20</v>
          </cell>
          <cell r="N23">
            <v>20</v>
          </cell>
          <cell r="O23">
            <v>20</v>
          </cell>
          <cell r="P23">
            <v>20</v>
          </cell>
          <cell r="Q23">
            <v>20</v>
          </cell>
          <cell r="R23">
            <v>20</v>
          </cell>
          <cell r="S23">
            <v>1050</v>
          </cell>
          <cell r="T23">
            <v>20</v>
          </cell>
          <cell r="U23">
            <v>20</v>
          </cell>
          <cell r="V23">
            <v>20</v>
          </cell>
          <cell r="W23">
            <v>20</v>
          </cell>
          <cell r="AC23">
            <v>16</v>
          </cell>
        </row>
        <row r="24">
          <cell r="A24">
            <v>1100</v>
          </cell>
          <cell r="B24">
            <v>20</v>
          </cell>
          <cell r="C24">
            <v>20</v>
          </cell>
          <cell r="D24">
            <v>20</v>
          </cell>
          <cell r="E24">
            <v>20</v>
          </cell>
          <cell r="F24">
            <v>20</v>
          </cell>
          <cell r="G24">
            <v>20</v>
          </cell>
          <cell r="H24">
            <v>20</v>
          </cell>
          <cell r="I24">
            <v>20</v>
          </cell>
          <cell r="J24">
            <v>20</v>
          </cell>
          <cell r="K24">
            <v>20</v>
          </cell>
          <cell r="L24">
            <v>20</v>
          </cell>
          <cell r="M24">
            <v>20</v>
          </cell>
          <cell r="N24">
            <v>20</v>
          </cell>
          <cell r="O24">
            <v>20</v>
          </cell>
          <cell r="P24">
            <v>20</v>
          </cell>
          <cell r="Q24">
            <v>20</v>
          </cell>
          <cell r="R24">
            <v>20</v>
          </cell>
          <cell r="S24">
            <v>0</v>
          </cell>
          <cell r="T24">
            <v>20</v>
          </cell>
          <cell r="U24">
            <v>20</v>
          </cell>
          <cell r="V24">
            <v>20</v>
          </cell>
          <cell r="W24">
            <v>20</v>
          </cell>
          <cell r="AC24">
            <v>17</v>
          </cell>
        </row>
        <row r="25">
          <cell r="A25">
            <v>1150</v>
          </cell>
          <cell r="B25">
            <v>20</v>
          </cell>
          <cell r="C25">
            <v>20</v>
          </cell>
          <cell r="D25">
            <v>20</v>
          </cell>
          <cell r="E25">
            <v>20</v>
          </cell>
          <cell r="F25">
            <v>20</v>
          </cell>
          <cell r="G25">
            <v>20</v>
          </cell>
          <cell r="H25">
            <v>20</v>
          </cell>
          <cell r="I25">
            <v>20</v>
          </cell>
          <cell r="J25">
            <v>20</v>
          </cell>
          <cell r="K25">
            <v>20</v>
          </cell>
          <cell r="L25">
            <v>20</v>
          </cell>
          <cell r="M25">
            <v>20</v>
          </cell>
          <cell r="N25">
            <v>20</v>
          </cell>
          <cell r="O25">
            <v>20</v>
          </cell>
          <cell r="P25">
            <v>20</v>
          </cell>
          <cell r="Q25">
            <v>20</v>
          </cell>
          <cell r="R25">
            <v>20</v>
          </cell>
          <cell r="S25">
            <v>0</v>
          </cell>
          <cell r="T25">
            <v>20</v>
          </cell>
          <cell r="U25">
            <v>20</v>
          </cell>
          <cell r="V25">
            <v>20</v>
          </cell>
          <cell r="W25">
            <v>20</v>
          </cell>
          <cell r="AC25">
            <v>18</v>
          </cell>
        </row>
        <row r="26">
          <cell r="A26">
            <v>1200</v>
          </cell>
          <cell r="B26">
            <v>15</v>
          </cell>
          <cell r="C26">
            <v>15</v>
          </cell>
          <cell r="D26">
            <v>15</v>
          </cell>
          <cell r="E26">
            <v>20</v>
          </cell>
          <cell r="F26">
            <v>20</v>
          </cell>
          <cell r="G26">
            <v>15</v>
          </cell>
          <cell r="H26">
            <v>15</v>
          </cell>
          <cell r="I26">
            <v>15</v>
          </cell>
          <cell r="J26">
            <v>15</v>
          </cell>
          <cell r="K26">
            <v>20</v>
          </cell>
          <cell r="L26">
            <v>20</v>
          </cell>
          <cell r="M26">
            <v>15</v>
          </cell>
          <cell r="N26">
            <v>15</v>
          </cell>
          <cell r="O26">
            <v>20</v>
          </cell>
          <cell r="P26">
            <v>20</v>
          </cell>
          <cell r="Q26">
            <v>20</v>
          </cell>
          <cell r="R26">
            <v>20</v>
          </cell>
          <cell r="S26">
            <v>0</v>
          </cell>
          <cell r="T26">
            <v>20</v>
          </cell>
          <cell r="U26">
            <v>20</v>
          </cell>
          <cell r="V26">
            <v>20</v>
          </cell>
          <cell r="W26">
            <v>20</v>
          </cell>
          <cell r="AC26">
            <v>19</v>
          </cell>
        </row>
        <row r="27">
          <cell r="A27">
            <v>1250</v>
          </cell>
          <cell r="B27">
            <v>20</v>
          </cell>
          <cell r="C27">
            <v>20</v>
          </cell>
          <cell r="D27">
            <v>20</v>
          </cell>
          <cell r="E27">
            <v>20</v>
          </cell>
          <cell r="F27">
            <v>20</v>
          </cell>
          <cell r="G27">
            <v>20</v>
          </cell>
          <cell r="H27">
            <v>20</v>
          </cell>
          <cell r="I27">
            <v>1250</v>
          </cell>
          <cell r="J27">
            <v>0</v>
          </cell>
          <cell r="K27">
            <v>0</v>
          </cell>
          <cell r="L27">
            <v>0</v>
          </cell>
          <cell r="M27">
            <v>0</v>
          </cell>
          <cell r="N27">
            <v>0</v>
          </cell>
          <cell r="O27">
            <v>0</v>
          </cell>
          <cell r="P27">
            <v>0</v>
          </cell>
          <cell r="Q27">
            <v>20</v>
          </cell>
          <cell r="R27">
            <v>20</v>
          </cell>
          <cell r="S27">
            <v>0</v>
          </cell>
          <cell r="T27">
            <v>20</v>
          </cell>
          <cell r="U27">
            <v>20</v>
          </cell>
          <cell r="V27">
            <v>20</v>
          </cell>
          <cell r="W27">
            <v>20</v>
          </cell>
          <cell r="AC27">
            <v>20</v>
          </cell>
        </row>
        <row r="28">
          <cell r="A28">
            <v>1300</v>
          </cell>
          <cell r="B28">
            <v>20</v>
          </cell>
          <cell r="C28">
            <v>20</v>
          </cell>
          <cell r="D28">
            <v>20</v>
          </cell>
          <cell r="E28">
            <v>20</v>
          </cell>
          <cell r="F28">
            <v>20</v>
          </cell>
          <cell r="G28">
            <v>20</v>
          </cell>
          <cell r="H28">
            <v>21</v>
          </cell>
          <cell r="I28">
            <v>1300</v>
          </cell>
          <cell r="J28">
            <v>0</v>
          </cell>
          <cell r="K28">
            <v>0</v>
          </cell>
          <cell r="L28">
            <v>0</v>
          </cell>
          <cell r="M28">
            <v>0</v>
          </cell>
          <cell r="N28">
            <v>0</v>
          </cell>
          <cell r="O28">
            <v>0</v>
          </cell>
          <cell r="P28">
            <v>0</v>
          </cell>
          <cell r="Q28">
            <v>20</v>
          </cell>
          <cell r="R28">
            <v>20</v>
          </cell>
          <cell r="S28">
            <v>0</v>
          </cell>
          <cell r="T28">
            <v>20</v>
          </cell>
          <cell r="U28">
            <v>20</v>
          </cell>
          <cell r="V28">
            <v>20</v>
          </cell>
          <cell r="W28">
            <v>20</v>
          </cell>
          <cell r="AC28">
            <v>21</v>
          </cell>
        </row>
        <row r="29">
          <cell r="A29">
            <v>1350</v>
          </cell>
          <cell r="B29">
            <v>20</v>
          </cell>
          <cell r="C29">
            <v>20</v>
          </cell>
          <cell r="D29">
            <v>20</v>
          </cell>
          <cell r="E29">
            <v>20</v>
          </cell>
          <cell r="F29">
            <v>20</v>
          </cell>
          <cell r="G29">
            <v>20</v>
          </cell>
          <cell r="H29">
            <v>22</v>
          </cell>
          <cell r="I29">
            <v>1350</v>
          </cell>
          <cell r="J29">
            <v>0</v>
          </cell>
          <cell r="K29">
            <v>0</v>
          </cell>
          <cell r="L29">
            <v>0</v>
          </cell>
          <cell r="M29">
            <v>0</v>
          </cell>
          <cell r="N29">
            <v>0</v>
          </cell>
          <cell r="O29">
            <v>0</v>
          </cell>
          <cell r="P29">
            <v>0</v>
          </cell>
          <cell r="Q29">
            <v>20</v>
          </cell>
          <cell r="R29">
            <v>20</v>
          </cell>
          <cell r="S29">
            <v>0</v>
          </cell>
          <cell r="T29">
            <v>20</v>
          </cell>
          <cell r="U29">
            <v>20</v>
          </cell>
          <cell r="V29">
            <v>20</v>
          </cell>
          <cell r="W29">
            <v>20</v>
          </cell>
          <cell r="AC29">
            <v>22</v>
          </cell>
        </row>
        <row r="30">
          <cell r="A30">
            <v>1400</v>
          </cell>
          <cell r="B30">
            <v>20</v>
          </cell>
          <cell r="C30">
            <v>20</v>
          </cell>
          <cell r="D30">
            <v>20</v>
          </cell>
          <cell r="E30">
            <v>20</v>
          </cell>
          <cell r="F30">
            <v>20</v>
          </cell>
          <cell r="G30">
            <v>20</v>
          </cell>
          <cell r="H30">
            <v>23</v>
          </cell>
          <cell r="I30">
            <v>1400</v>
          </cell>
          <cell r="J30">
            <v>0</v>
          </cell>
          <cell r="K30">
            <v>0</v>
          </cell>
          <cell r="L30">
            <v>0</v>
          </cell>
          <cell r="M30">
            <v>0</v>
          </cell>
          <cell r="N30">
            <v>0</v>
          </cell>
          <cell r="O30">
            <v>0</v>
          </cell>
          <cell r="P30">
            <v>0</v>
          </cell>
          <cell r="Q30">
            <v>20</v>
          </cell>
          <cell r="R30">
            <v>20</v>
          </cell>
          <cell r="S30">
            <v>0</v>
          </cell>
          <cell r="T30">
            <v>20</v>
          </cell>
          <cell r="U30">
            <v>20</v>
          </cell>
          <cell r="V30">
            <v>20</v>
          </cell>
          <cell r="W30">
            <v>20</v>
          </cell>
          <cell r="AC30">
            <v>23</v>
          </cell>
        </row>
        <row r="31">
          <cell r="A31">
            <v>1450</v>
          </cell>
          <cell r="B31">
            <v>15</v>
          </cell>
          <cell r="C31">
            <v>20</v>
          </cell>
          <cell r="D31">
            <v>20</v>
          </cell>
          <cell r="E31">
            <v>15</v>
          </cell>
          <cell r="F31">
            <v>10</v>
          </cell>
          <cell r="G31">
            <v>10</v>
          </cell>
          <cell r="H31">
            <v>24</v>
          </cell>
          <cell r="I31">
            <v>1450</v>
          </cell>
          <cell r="J31">
            <v>0</v>
          </cell>
          <cell r="K31">
            <v>0</v>
          </cell>
          <cell r="L31">
            <v>0</v>
          </cell>
          <cell r="M31">
            <v>0</v>
          </cell>
          <cell r="N31">
            <v>0</v>
          </cell>
          <cell r="O31">
            <v>0</v>
          </cell>
          <cell r="P31">
            <v>0</v>
          </cell>
          <cell r="Q31">
            <v>15</v>
          </cell>
          <cell r="R31">
            <v>20</v>
          </cell>
          <cell r="S31">
            <v>0</v>
          </cell>
          <cell r="T31">
            <v>20</v>
          </cell>
          <cell r="U31">
            <v>15</v>
          </cell>
          <cell r="V31">
            <v>10</v>
          </cell>
          <cell r="W31">
            <v>10</v>
          </cell>
          <cell r="AC31">
            <v>24</v>
          </cell>
        </row>
        <row r="32">
          <cell r="A32">
            <v>1500</v>
          </cell>
          <cell r="B32">
            <v>10</v>
          </cell>
          <cell r="C32">
            <v>20</v>
          </cell>
          <cell r="D32">
            <v>20</v>
          </cell>
          <cell r="E32">
            <v>15</v>
          </cell>
          <cell r="F32">
            <v>10</v>
          </cell>
          <cell r="G32">
            <v>10</v>
          </cell>
          <cell r="H32">
            <v>25</v>
          </cell>
          <cell r="I32">
            <v>1500</v>
          </cell>
          <cell r="J32">
            <v>0</v>
          </cell>
          <cell r="K32">
            <v>0</v>
          </cell>
          <cell r="L32">
            <v>0</v>
          </cell>
          <cell r="M32">
            <v>0</v>
          </cell>
          <cell r="N32">
            <v>0</v>
          </cell>
          <cell r="O32">
            <v>0</v>
          </cell>
          <cell r="P32">
            <v>0</v>
          </cell>
          <cell r="Q32">
            <v>10</v>
          </cell>
          <cell r="R32">
            <v>20</v>
          </cell>
          <cell r="S32">
            <v>0</v>
          </cell>
          <cell r="T32">
            <v>20</v>
          </cell>
          <cell r="U32">
            <v>15</v>
          </cell>
          <cell r="V32">
            <v>10</v>
          </cell>
          <cell r="W32">
            <v>10</v>
          </cell>
          <cell r="AC32">
            <v>25</v>
          </cell>
        </row>
        <row r="37">
          <cell r="A37">
            <v>-20</v>
          </cell>
          <cell r="B37">
            <v>740</v>
          </cell>
          <cell r="C37">
            <v>750</v>
          </cell>
          <cell r="D37">
            <v>695</v>
          </cell>
          <cell r="E37">
            <v>620</v>
          </cell>
          <cell r="F37">
            <v>695</v>
          </cell>
          <cell r="G37">
            <v>590</v>
          </cell>
          <cell r="H37">
            <v>750</v>
          </cell>
          <cell r="I37">
            <v>620</v>
          </cell>
          <cell r="J37">
            <v>750</v>
          </cell>
          <cell r="K37">
            <v>750</v>
          </cell>
          <cell r="L37">
            <v>750</v>
          </cell>
          <cell r="M37">
            <v>615</v>
          </cell>
          <cell r="N37">
            <v>750</v>
          </cell>
          <cell r="O37">
            <v>750</v>
          </cell>
          <cell r="P37">
            <v>750</v>
          </cell>
          <cell r="Q37">
            <v>720</v>
          </cell>
          <cell r="R37">
            <v>720</v>
          </cell>
          <cell r="S37">
            <v>600</v>
          </cell>
          <cell r="T37">
            <v>720</v>
          </cell>
          <cell r="U37">
            <v>720</v>
          </cell>
          <cell r="V37">
            <v>670</v>
          </cell>
          <cell r="W37">
            <v>670</v>
          </cell>
        </row>
        <row r="38">
          <cell r="A38">
            <v>100</v>
          </cell>
          <cell r="B38">
            <v>740</v>
          </cell>
          <cell r="C38">
            <v>750</v>
          </cell>
          <cell r="D38">
            <v>695</v>
          </cell>
          <cell r="E38">
            <v>620</v>
          </cell>
          <cell r="F38">
            <v>695</v>
          </cell>
          <cell r="G38">
            <v>590</v>
          </cell>
          <cell r="H38">
            <v>750</v>
          </cell>
          <cell r="I38">
            <v>620</v>
          </cell>
          <cell r="J38">
            <v>750</v>
          </cell>
          <cell r="K38">
            <v>750</v>
          </cell>
          <cell r="L38">
            <v>750</v>
          </cell>
          <cell r="M38">
            <v>615</v>
          </cell>
          <cell r="N38">
            <v>750</v>
          </cell>
          <cell r="O38">
            <v>750</v>
          </cell>
          <cell r="P38">
            <v>750</v>
          </cell>
          <cell r="Q38">
            <v>720</v>
          </cell>
          <cell r="R38">
            <v>720</v>
          </cell>
          <cell r="S38">
            <v>600</v>
          </cell>
          <cell r="T38">
            <v>720</v>
          </cell>
          <cell r="U38">
            <v>720</v>
          </cell>
          <cell r="V38">
            <v>670</v>
          </cell>
          <cell r="W38">
            <v>670</v>
          </cell>
        </row>
        <row r="39">
          <cell r="A39">
            <v>200</v>
          </cell>
          <cell r="B39">
            <v>675</v>
          </cell>
          <cell r="C39">
            <v>750</v>
          </cell>
          <cell r="D39">
            <v>655</v>
          </cell>
          <cell r="E39">
            <v>560</v>
          </cell>
          <cell r="F39">
            <v>680</v>
          </cell>
          <cell r="G39">
            <v>590</v>
          </cell>
          <cell r="H39">
            <v>750</v>
          </cell>
          <cell r="I39">
            <v>570</v>
          </cell>
          <cell r="J39">
            <v>750</v>
          </cell>
          <cell r="K39">
            <v>750</v>
          </cell>
          <cell r="L39">
            <v>750</v>
          </cell>
          <cell r="M39">
            <v>555</v>
          </cell>
          <cell r="N39">
            <v>745</v>
          </cell>
          <cell r="O39">
            <v>750</v>
          </cell>
          <cell r="P39">
            <v>750</v>
          </cell>
          <cell r="Q39">
            <v>600</v>
          </cell>
          <cell r="R39">
            <v>620</v>
          </cell>
          <cell r="S39">
            <v>505</v>
          </cell>
          <cell r="T39">
            <v>645</v>
          </cell>
          <cell r="U39">
            <v>660</v>
          </cell>
          <cell r="V39">
            <v>605</v>
          </cell>
          <cell r="W39">
            <v>605</v>
          </cell>
        </row>
        <row r="40">
          <cell r="A40">
            <v>300</v>
          </cell>
          <cell r="B40">
            <v>655</v>
          </cell>
          <cell r="C40">
            <v>730</v>
          </cell>
          <cell r="D40">
            <v>640</v>
          </cell>
          <cell r="E40">
            <v>550</v>
          </cell>
          <cell r="F40">
            <v>655</v>
          </cell>
          <cell r="G40">
            <v>590</v>
          </cell>
          <cell r="H40">
            <v>720</v>
          </cell>
          <cell r="I40">
            <v>555</v>
          </cell>
          <cell r="J40">
            <v>720</v>
          </cell>
          <cell r="K40">
            <v>730</v>
          </cell>
          <cell r="L40">
            <v>730</v>
          </cell>
          <cell r="M40">
            <v>535</v>
          </cell>
          <cell r="N40">
            <v>715</v>
          </cell>
          <cell r="O40">
            <v>730</v>
          </cell>
          <cell r="P40">
            <v>730</v>
          </cell>
          <cell r="Q40">
            <v>540</v>
          </cell>
          <cell r="R40">
            <v>560</v>
          </cell>
          <cell r="S40">
            <v>455</v>
          </cell>
          <cell r="T40">
            <v>595</v>
          </cell>
          <cell r="U40">
            <v>615</v>
          </cell>
          <cell r="V40">
            <v>570</v>
          </cell>
          <cell r="W40">
            <v>570</v>
          </cell>
        </row>
        <row r="41">
          <cell r="A41">
            <v>400</v>
          </cell>
          <cell r="B41">
            <v>635</v>
          </cell>
          <cell r="C41">
            <v>705</v>
          </cell>
          <cell r="D41">
            <v>620</v>
          </cell>
          <cell r="E41">
            <v>530</v>
          </cell>
          <cell r="F41">
            <v>640</v>
          </cell>
          <cell r="G41">
            <v>570</v>
          </cell>
          <cell r="H41">
            <v>695</v>
          </cell>
          <cell r="I41">
            <v>555</v>
          </cell>
          <cell r="J41">
            <v>695</v>
          </cell>
          <cell r="K41">
            <v>705</v>
          </cell>
          <cell r="L41">
            <v>705</v>
          </cell>
          <cell r="M41">
            <v>530</v>
          </cell>
          <cell r="N41">
            <v>705</v>
          </cell>
          <cell r="O41">
            <v>705</v>
          </cell>
          <cell r="P41">
            <v>705</v>
          </cell>
          <cell r="Q41">
            <v>495</v>
          </cell>
          <cell r="R41">
            <v>515</v>
          </cell>
          <cell r="S41">
            <v>415</v>
          </cell>
          <cell r="T41">
            <v>550</v>
          </cell>
          <cell r="U41">
            <v>575</v>
          </cell>
          <cell r="V41">
            <v>535</v>
          </cell>
          <cell r="W41">
            <v>535</v>
          </cell>
        </row>
        <row r="42">
          <cell r="A42">
            <v>500</v>
          </cell>
          <cell r="B42">
            <v>600</v>
          </cell>
          <cell r="C42">
            <v>665</v>
          </cell>
          <cell r="D42">
            <v>585</v>
          </cell>
          <cell r="E42">
            <v>500</v>
          </cell>
          <cell r="F42">
            <v>620</v>
          </cell>
          <cell r="G42">
            <v>550</v>
          </cell>
          <cell r="H42">
            <v>665</v>
          </cell>
          <cell r="I42">
            <v>555</v>
          </cell>
          <cell r="J42">
            <v>665</v>
          </cell>
          <cell r="K42">
            <v>665</v>
          </cell>
          <cell r="L42">
            <v>665</v>
          </cell>
          <cell r="M42">
            <v>525</v>
          </cell>
          <cell r="N42">
            <v>665</v>
          </cell>
          <cell r="O42">
            <v>665</v>
          </cell>
          <cell r="P42">
            <v>665</v>
          </cell>
          <cell r="Q42">
            <v>465</v>
          </cell>
          <cell r="R42">
            <v>480</v>
          </cell>
          <cell r="S42">
            <v>380</v>
          </cell>
          <cell r="T42">
            <v>515</v>
          </cell>
          <cell r="U42">
            <v>540</v>
          </cell>
          <cell r="V42">
            <v>505</v>
          </cell>
          <cell r="W42">
            <v>505</v>
          </cell>
        </row>
        <row r="43">
          <cell r="A43">
            <v>600</v>
          </cell>
          <cell r="B43">
            <v>550</v>
          </cell>
          <cell r="C43">
            <v>605</v>
          </cell>
          <cell r="D43">
            <v>535</v>
          </cell>
          <cell r="E43">
            <v>455</v>
          </cell>
          <cell r="F43">
            <v>605</v>
          </cell>
          <cell r="G43">
            <v>535</v>
          </cell>
          <cell r="H43">
            <v>605</v>
          </cell>
          <cell r="I43">
            <v>555</v>
          </cell>
          <cell r="J43">
            <v>605</v>
          </cell>
          <cell r="K43">
            <v>605</v>
          </cell>
          <cell r="L43">
            <v>605</v>
          </cell>
          <cell r="M43">
            <v>520</v>
          </cell>
          <cell r="N43">
            <v>605</v>
          </cell>
          <cell r="O43">
            <v>605</v>
          </cell>
          <cell r="P43">
            <v>605</v>
          </cell>
          <cell r="Q43">
            <v>435</v>
          </cell>
          <cell r="R43">
            <v>450</v>
          </cell>
          <cell r="S43">
            <v>360</v>
          </cell>
          <cell r="T43">
            <v>485</v>
          </cell>
          <cell r="U43">
            <v>515</v>
          </cell>
          <cell r="V43">
            <v>480</v>
          </cell>
          <cell r="W43">
            <v>480</v>
          </cell>
        </row>
        <row r="44">
          <cell r="A44">
            <v>650</v>
          </cell>
          <cell r="B44">
            <v>535</v>
          </cell>
          <cell r="C44">
            <v>590</v>
          </cell>
          <cell r="D44">
            <v>525</v>
          </cell>
          <cell r="E44">
            <v>450</v>
          </cell>
          <cell r="F44">
            <v>590</v>
          </cell>
          <cell r="G44">
            <v>525</v>
          </cell>
          <cell r="H44">
            <v>590</v>
          </cell>
          <cell r="I44">
            <v>555</v>
          </cell>
          <cell r="J44">
            <v>590</v>
          </cell>
          <cell r="K44">
            <v>590</v>
          </cell>
          <cell r="L44">
            <v>590</v>
          </cell>
          <cell r="M44">
            <v>510</v>
          </cell>
          <cell r="N44">
            <v>590</v>
          </cell>
          <cell r="O44">
            <v>590</v>
          </cell>
          <cell r="P44">
            <v>590</v>
          </cell>
          <cell r="Q44">
            <v>430</v>
          </cell>
          <cell r="R44">
            <v>445</v>
          </cell>
          <cell r="S44">
            <v>350</v>
          </cell>
          <cell r="T44">
            <v>480</v>
          </cell>
          <cell r="U44">
            <v>505</v>
          </cell>
          <cell r="V44">
            <v>465</v>
          </cell>
          <cell r="W44">
            <v>470</v>
          </cell>
        </row>
        <row r="45">
          <cell r="A45">
            <v>700</v>
          </cell>
          <cell r="B45">
            <v>535</v>
          </cell>
          <cell r="C45">
            <v>570</v>
          </cell>
          <cell r="D45">
            <v>520</v>
          </cell>
          <cell r="E45">
            <v>450</v>
          </cell>
          <cell r="F45">
            <v>570</v>
          </cell>
          <cell r="G45">
            <v>510</v>
          </cell>
          <cell r="H45">
            <v>570</v>
          </cell>
          <cell r="I45">
            <v>545</v>
          </cell>
          <cell r="J45">
            <v>570</v>
          </cell>
          <cell r="K45">
            <v>570</v>
          </cell>
          <cell r="L45">
            <v>570</v>
          </cell>
          <cell r="M45">
            <v>505</v>
          </cell>
          <cell r="N45">
            <v>570</v>
          </cell>
          <cell r="O45">
            <v>570</v>
          </cell>
          <cell r="P45">
            <v>570</v>
          </cell>
          <cell r="Q45">
            <v>425</v>
          </cell>
          <cell r="R45">
            <v>430</v>
          </cell>
          <cell r="S45">
            <v>345</v>
          </cell>
          <cell r="T45">
            <v>465</v>
          </cell>
          <cell r="U45">
            <v>495</v>
          </cell>
          <cell r="V45">
            <v>455</v>
          </cell>
          <cell r="W45">
            <v>455</v>
          </cell>
        </row>
        <row r="46">
          <cell r="A46">
            <v>750</v>
          </cell>
          <cell r="B46">
            <v>505</v>
          </cell>
          <cell r="C46">
            <v>505</v>
          </cell>
          <cell r="D46">
            <v>475</v>
          </cell>
          <cell r="E46">
            <v>445</v>
          </cell>
          <cell r="F46">
            <v>530</v>
          </cell>
          <cell r="G46">
            <v>475</v>
          </cell>
          <cell r="H46">
            <v>530</v>
          </cell>
          <cell r="I46">
            <v>515</v>
          </cell>
          <cell r="J46">
            <v>530</v>
          </cell>
          <cell r="K46">
            <v>530</v>
          </cell>
          <cell r="L46">
            <v>530</v>
          </cell>
          <cell r="M46">
            <v>455</v>
          </cell>
          <cell r="N46">
            <v>530</v>
          </cell>
          <cell r="O46">
            <v>530</v>
          </cell>
          <cell r="P46">
            <v>530</v>
          </cell>
          <cell r="Q46">
            <v>415</v>
          </cell>
          <cell r="R46">
            <v>425</v>
          </cell>
          <cell r="S46">
            <v>335</v>
          </cell>
          <cell r="T46">
            <v>460</v>
          </cell>
          <cell r="U46">
            <v>490</v>
          </cell>
          <cell r="V46">
            <v>445</v>
          </cell>
          <cell r="W46">
            <v>450</v>
          </cell>
        </row>
        <row r="47">
          <cell r="A47">
            <v>800</v>
          </cell>
          <cell r="B47">
            <v>410</v>
          </cell>
          <cell r="C47">
            <v>410</v>
          </cell>
          <cell r="D47">
            <v>390</v>
          </cell>
          <cell r="E47">
            <v>370</v>
          </cell>
          <cell r="F47">
            <v>510</v>
          </cell>
          <cell r="G47">
            <v>475</v>
          </cell>
          <cell r="H47">
            <v>510</v>
          </cell>
          <cell r="I47">
            <v>510</v>
          </cell>
          <cell r="J47">
            <v>510</v>
          </cell>
          <cell r="K47">
            <v>510</v>
          </cell>
          <cell r="L47">
            <v>510</v>
          </cell>
          <cell r="M47">
            <v>440</v>
          </cell>
          <cell r="N47">
            <v>510</v>
          </cell>
          <cell r="O47">
            <v>510</v>
          </cell>
          <cell r="P47">
            <v>510</v>
          </cell>
          <cell r="Q47">
            <v>405</v>
          </cell>
          <cell r="R47">
            <v>420</v>
          </cell>
          <cell r="S47">
            <v>330</v>
          </cell>
          <cell r="T47">
            <v>450</v>
          </cell>
          <cell r="U47">
            <v>485</v>
          </cell>
          <cell r="V47">
            <v>435</v>
          </cell>
          <cell r="W47">
            <v>435</v>
          </cell>
        </row>
        <row r="48">
          <cell r="A48">
            <v>850</v>
          </cell>
          <cell r="B48">
            <v>270</v>
          </cell>
          <cell r="C48">
            <v>270</v>
          </cell>
          <cell r="D48">
            <v>270</v>
          </cell>
          <cell r="E48">
            <v>270</v>
          </cell>
          <cell r="F48">
            <v>485</v>
          </cell>
          <cell r="G48">
            <v>460</v>
          </cell>
          <cell r="H48">
            <v>485</v>
          </cell>
          <cell r="I48">
            <v>485</v>
          </cell>
          <cell r="J48">
            <v>485</v>
          </cell>
          <cell r="K48">
            <v>485</v>
          </cell>
          <cell r="L48">
            <v>485</v>
          </cell>
          <cell r="M48">
            <v>415</v>
          </cell>
          <cell r="N48">
            <v>485</v>
          </cell>
          <cell r="O48">
            <v>485</v>
          </cell>
          <cell r="P48">
            <v>485</v>
          </cell>
          <cell r="Q48">
            <v>395</v>
          </cell>
          <cell r="R48">
            <v>420</v>
          </cell>
          <cell r="S48">
            <v>320</v>
          </cell>
          <cell r="T48">
            <v>445</v>
          </cell>
          <cell r="U48">
            <v>485</v>
          </cell>
          <cell r="V48">
            <v>425</v>
          </cell>
          <cell r="W48">
            <v>425</v>
          </cell>
        </row>
        <row r="49">
          <cell r="A49">
            <v>900</v>
          </cell>
          <cell r="B49">
            <v>170</v>
          </cell>
          <cell r="C49">
            <v>170</v>
          </cell>
          <cell r="D49">
            <v>170</v>
          </cell>
          <cell r="E49">
            <v>170</v>
          </cell>
          <cell r="F49">
            <v>450</v>
          </cell>
          <cell r="G49">
            <v>440</v>
          </cell>
          <cell r="H49">
            <v>450</v>
          </cell>
          <cell r="I49">
            <v>450</v>
          </cell>
          <cell r="J49">
            <v>450</v>
          </cell>
          <cell r="K49">
            <v>450</v>
          </cell>
          <cell r="L49">
            <v>450</v>
          </cell>
          <cell r="M49">
            <v>375</v>
          </cell>
          <cell r="N49">
            <v>370</v>
          </cell>
          <cell r="O49">
            <v>450</v>
          </cell>
          <cell r="P49">
            <v>450</v>
          </cell>
          <cell r="Q49">
            <v>390</v>
          </cell>
          <cell r="R49">
            <v>415</v>
          </cell>
          <cell r="S49">
            <v>440</v>
          </cell>
          <cell r="T49">
            <v>440</v>
          </cell>
          <cell r="U49">
            <v>450</v>
          </cell>
          <cell r="V49">
            <v>415</v>
          </cell>
          <cell r="W49">
            <v>420</v>
          </cell>
        </row>
        <row r="50">
          <cell r="A50">
            <v>950</v>
          </cell>
          <cell r="B50">
            <v>105</v>
          </cell>
          <cell r="C50">
            <v>105</v>
          </cell>
          <cell r="D50">
            <v>105</v>
          </cell>
          <cell r="E50">
            <v>105</v>
          </cell>
          <cell r="F50">
            <v>280</v>
          </cell>
          <cell r="G50">
            <v>315</v>
          </cell>
          <cell r="H50">
            <v>315</v>
          </cell>
          <cell r="I50">
            <v>320</v>
          </cell>
          <cell r="J50">
            <v>320</v>
          </cell>
          <cell r="K50">
            <v>375</v>
          </cell>
          <cell r="L50">
            <v>280</v>
          </cell>
          <cell r="M50">
            <v>275</v>
          </cell>
          <cell r="N50">
            <v>275</v>
          </cell>
          <cell r="O50">
            <v>375</v>
          </cell>
          <cell r="P50">
            <v>385</v>
          </cell>
          <cell r="Q50">
            <v>380</v>
          </cell>
          <cell r="R50">
            <v>385</v>
          </cell>
          <cell r="S50">
            <v>385</v>
          </cell>
          <cell r="T50">
            <v>385</v>
          </cell>
          <cell r="U50">
            <v>385</v>
          </cell>
          <cell r="V50">
            <v>385</v>
          </cell>
          <cell r="W50">
            <v>385</v>
          </cell>
        </row>
        <row r="51">
          <cell r="A51">
            <v>1000</v>
          </cell>
          <cell r="B51">
            <v>50</v>
          </cell>
          <cell r="C51">
            <v>50</v>
          </cell>
          <cell r="D51">
            <v>50</v>
          </cell>
          <cell r="E51">
            <v>50</v>
          </cell>
          <cell r="F51">
            <v>165</v>
          </cell>
          <cell r="G51">
            <v>200</v>
          </cell>
          <cell r="H51">
            <v>200</v>
          </cell>
          <cell r="I51">
            <v>215</v>
          </cell>
          <cell r="J51">
            <v>215</v>
          </cell>
          <cell r="K51">
            <v>260</v>
          </cell>
          <cell r="L51">
            <v>165</v>
          </cell>
          <cell r="M51">
            <v>200</v>
          </cell>
          <cell r="N51">
            <v>200</v>
          </cell>
          <cell r="O51">
            <v>255</v>
          </cell>
          <cell r="P51">
            <v>365</v>
          </cell>
          <cell r="Q51">
            <v>320</v>
          </cell>
          <cell r="R51">
            <v>350</v>
          </cell>
          <cell r="S51">
            <v>355</v>
          </cell>
          <cell r="T51">
            <v>355</v>
          </cell>
          <cell r="U51">
            <v>365</v>
          </cell>
          <cell r="V51">
            <v>335</v>
          </cell>
          <cell r="W51">
            <v>345</v>
          </cell>
        </row>
        <row r="52">
          <cell r="A52">
            <v>1050</v>
          </cell>
          <cell r="B52">
            <v>155</v>
          </cell>
          <cell r="C52">
            <v>160</v>
          </cell>
          <cell r="D52">
            <v>145</v>
          </cell>
          <cell r="E52">
            <v>145</v>
          </cell>
          <cell r="F52">
            <v>175</v>
          </cell>
          <cell r="G52">
            <v>155</v>
          </cell>
          <cell r="H52">
            <v>160</v>
          </cell>
          <cell r="I52">
            <v>145</v>
          </cell>
          <cell r="J52">
            <v>145</v>
          </cell>
          <cell r="K52">
            <v>175</v>
          </cell>
          <cell r="L52">
            <v>165</v>
          </cell>
          <cell r="M52">
            <v>145</v>
          </cell>
          <cell r="N52">
            <v>145</v>
          </cell>
          <cell r="O52">
            <v>170</v>
          </cell>
          <cell r="P52">
            <v>360</v>
          </cell>
          <cell r="Q52">
            <v>310</v>
          </cell>
          <cell r="R52">
            <v>345</v>
          </cell>
          <cell r="S52">
            <v>0</v>
          </cell>
          <cell r="T52">
            <v>315</v>
          </cell>
          <cell r="U52">
            <v>360</v>
          </cell>
          <cell r="V52">
            <v>290</v>
          </cell>
          <cell r="W52">
            <v>335</v>
          </cell>
        </row>
        <row r="53">
          <cell r="A53">
            <v>1100</v>
          </cell>
          <cell r="B53">
            <v>95</v>
          </cell>
          <cell r="C53">
            <v>95</v>
          </cell>
          <cell r="D53">
            <v>95</v>
          </cell>
          <cell r="E53">
            <v>110</v>
          </cell>
          <cell r="F53">
            <v>110</v>
          </cell>
          <cell r="G53">
            <v>95</v>
          </cell>
          <cell r="H53">
            <v>100</v>
          </cell>
          <cell r="I53">
            <v>95</v>
          </cell>
          <cell r="J53">
            <v>95</v>
          </cell>
          <cell r="K53">
            <v>110</v>
          </cell>
          <cell r="L53">
            <v>110</v>
          </cell>
          <cell r="M53">
            <v>100</v>
          </cell>
          <cell r="N53">
            <v>100</v>
          </cell>
          <cell r="O53">
            <v>115</v>
          </cell>
          <cell r="P53">
            <v>300</v>
          </cell>
          <cell r="Q53">
            <v>255</v>
          </cell>
          <cell r="R53">
            <v>305</v>
          </cell>
          <cell r="S53">
            <v>0</v>
          </cell>
          <cell r="T53">
            <v>270</v>
          </cell>
          <cell r="U53">
            <v>325</v>
          </cell>
          <cell r="V53">
            <v>225</v>
          </cell>
          <cell r="W53">
            <v>260</v>
          </cell>
        </row>
        <row r="54">
          <cell r="A54">
            <v>1150</v>
          </cell>
          <cell r="B54">
            <v>60</v>
          </cell>
          <cell r="C54">
            <v>60</v>
          </cell>
          <cell r="D54">
            <v>60</v>
          </cell>
          <cell r="E54">
            <v>70</v>
          </cell>
          <cell r="F54">
            <v>80</v>
          </cell>
          <cell r="G54">
            <v>60</v>
          </cell>
          <cell r="H54">
            <v>60</v>
          </cell>
          <cell r="I54">
            <v>60</v>
          </cell>
          <cell r="J54">
            <v>60</v>
          </cell>
          <cell r="K54">
            <v>70</v>
          </cell>
          <cell r="L54">
            <v>80</v>
          </cell>
          <cell r="M54">
            <v>60</v>
          </cell>
          <cell r="N54">
            <v>60</v>
          </cell>
          <cell r="O54">
            <v>75</v>
          </cell>
          <cell r="P54">
            <v>225</v>
          </cell>
          <cell r="Q54">
            <v>200</v>
          </cell>
          <cell r="R54">
            <v>235</v>
          </cell>
          <cell r="S54">
            <v>0</v>
          </cell>
          <cell r="T54">
            <v>235</v>
          </cell>
          <cell r="U54">
            <v>275</v>
          </cell>
          <cell r="V54">
            <v>170</v>
          </cell>
          <cell r="W54">
            <v>190</v>
          </cell>
        </row>
        <row r="55">
          <cell r="A55">
            <v>1200</v>
          </cell>
          <cell r="B55">
            <v>40</v>
          </cell>
          <cell r="C55">
            <v>40</v>
          </cell>
          <cell r="D55">
            <v>40</v>
          </cell>
          <cell r="E55">
            <v>40</v>
          </cell>
          <cell r="F55">
            <v>45</v>
          </cell>
          <cell r="G55">
            <v>40</v>
          </cell>
          <cell r="H55">
            <v>35</v>
          </cell>
          <cell r="I55">
            <v>40</v>
          </cell>
          <cell r="J55">
            <v>40</v>
          </cell>
          <cell r="K55">
            <v>40</v>
          </cell>
          <cell r="L55">
            <v>45</v>
          </cell>
          <cell r="M55">
            <v>35</v>
          </cell>
          <cell r="N55">
            <v>35</v>
          </cell>
          <cell r="O55">
            <v>50</v>
          </cell>
          <cell r="P55">
            <v>145</v>
          </cell>
          <cell r="Q55">
            <v>155</v>
          </cell>
          <cell r="R55">
            <v>185</v>
          </cell>
          <cell r="S55">
            <v>0</v>
          </cell>
          <cell r="T55">
            <v>185</v>
          </cell>
          <cell r="U55">
            <v>170</v>
          </cell>
          <cell r="V55">
            <v>130</v>
          </cell>
          <cell r="W55">
            <v>135</v>
          </cell>
        </row>
        <row r="56">
          <cell r="A56">
            <v>1250</v>
          </cell>
          <cell r="B56">
            <v>115</v>
          </cell>
          <cell r="C56">
            <v>145</v>
          </cell>
          <cell r="D56">
            <v>140</v>
          </cell>
          <cell r="E56">
            <v>125</v>
          </cell>
          <cell r="F56">
            <v>100</v>
          </cell>
          <cell r="G56">
            <v>105</v>
          </cell>
          <cell r="H56">
            <v>0</v>
          </cell>
          <cell r="I56">
            <v>0</v>
          </cell>
          <cell r="J56">
            <v>0</v>
          </cell>
          <cell r="K56">
            <v>0</v>
          </cell>
          <cell r="L56">
            <v>0</v>
          </cell>
          <cell r="M56">
            <v>0</v>
          </cell>
          <cell r="N56">
            <v>0</v>
          </cell>
          <cell r="O56">
            <v>0</v>
          </cell>
          <cell r="P56">
            <v>0</v>
          </cell>
          <cell r="Q56">
            <v>115</v>
          </cell>
          <cell r="R56">
            <v>145</v>
          </cell>
          <cell r="S56">
            <v>0</v>
          </cell>
          <cell r="T56">
            <v>140</v>
          </cell>
          <cell r="U56">
            <v>125</v>
          </cell>
          <cell r="V56">
            <v>100</v>
          </cell>
          <cell r="W56">
            <v>105</v>
          </cell>
        </row>
        <row r="57">
          <cell r="A57">
            <v>1300</v>
          </cell>
          <cell r="B57">
            <v>85</v>
          </cell>
          <cell r="C57">
            <v>115</v>
          </cell>
          <cell r="D57">
            <v>110</v>
          </cell>
          <cell r="E57">
            <v>95</v>
          </cell>
          <cell r="F57">
            <v>80</v>
          </cell>
          <cell r="G57">
            <v>75</v>
          </cell>
          <cell r="H57">
            <v>0</v>
          </cell>
          <cell r="I57">
            <v>0</v>
          </cell>
          <cell r="J57">
            <v>0</v>
          </cell>
          <cell r="K57">
            <v>0</v>
          </cell>
          <cell r="L57">
            <v>0</v>
          </cell>
          <cell r="M57">
            <v>0</v>
          </cell>
          <cell r="N57">
            <v>0</v>
          </cell>
          <cell r="O57">
            <v>0</v>
          </cell>
          <cell r="P57">
            <v>0</v>
          </cell>
          <cell r="Q57">
            <v>85</v>
          </cell>
          <cell r="R57">
            <v>115</v>
          </cell>
          <cell r="S57">
            <v>0</v>
          </cell>
          <cell r="T57">
            <v>110</v>
          </cell>
          <cell r="U57">
            <v>95</v>
          </cell>
          <cell r="V57">
            <v>80</v>
          </cell>
          <cell r="W57">
            <v>75</v>
          </cell>
        </row>
        <row r="58">
          <cell r="A58">
            <v>1350</v>
          </cell>
          <cell r="B58">
            <v>60</v>
          </cell>
          <cell r="C58">
            <v>95</v>
          </cell>
          <cell r="D58">
            <v>85</v>
          </cell>
          <cell r="E58">
            <v>70</v>
          </cell>
          <cell r="F58">
            <v>60</v>
          </cell>
          <cell r="G58">
            <v>60</v>
          </cell>
          <cell r="H58">
            <v>0</v>
          </cell>
          <cell r="I58">
            <v>0</v>
          </cell>
          <cell r="J58">
            <v>0</v>
          </cell>
          <cell r="K58">
            <v>0</v>
          </cell>
          <cell r="L58">
            <v>0</v>
          </cell>
          <cell r="M58">
            <v>0</v>
          </cell>
          <cell r="N58">
            <v>0</v>
          </cell>
          <cell r="O58">
            <v>0</v>
          </cell>
          <cell r="P58">
            <v>0</v>
          </cell>
          <cell r="Q58">
            <v>60</v>
          </cell>
          <cell r="R58">
            <v>95</v>
          </cell>
          <cell r="S58">
            <v>0</v>
          </cell>
          <cell r="T58">
            <v>85</v>
          </cell>
          <cell r="U58">
            <v>70</v>
          </cell>
          <cell r="V58">
            <v>60</v>
          </cell>
          <cell r="W58">
            <v>60</v>
          </cell>
        </row>
        <row r="59">
          <cell r="A59">
            <v>1400</v>
          </cell>
          <cell r="B59">
            <v>50</v>
          </cell>
          <cell r="C59">
            <v>75</v>
          </cell>
          <cell r="D59">
            <v>65</v>
          </cell>
          <cell r="E59">
            <v>55</v>
          </cell>
          <cell r="F59">
            <v>45</v>
          </cell>
          <cell r="G59">
            <v>45</v>
          </cell>
          <cell r="H59">
            <v>0</v>
          </cell>
          <cell r="I59">
            <v>0</v>
          </cell>
          <cell r="J59">
            <v>0</v>
          </cell>
          <cell r="K59">
            <v>0</v>
          </cell>
          <cell r="L59">
            <v>0</v>
          </cell>
          <cell r="M59">
            <v>0</v>
          </cell>
          <cell r="N59">
            <v>0</v>
          </cell>
          <cell r="O59">
            <v>0</v>
          </cell>
          <cell r="P59">
            <v>0</v>
          </cell>
          <cell r="Q59">
            <v>50</v>
          </cell>
          <cell r="R59">
            <v>75</v>
          </cell>
          <cell r="S59">
            <v>0</v>
          </cell>
          <cell r="T59">
            <v>65</v>
          </cell>
          <cell r="U59">
            <v>55</v>
          </cell>
          <cell r="V59">
            <v>45</v>
          </cell>
          <cell r="W59">
            <v>45</v>
          </cell>
        </row>
        <row r="60">
          <cell r="A60">
            <v>1450</v>
          </cell>
          <cell r="B60">
            <v>35</v>
          </cell>
          <cell r="C60">
            <v>60</v>
          </cell>
          <cell r="D60">
            <v>50</v>
          </cell>
          <cell r="E60">
            <v>40</v>
          </cell>
          <cell r="F60">
            <v>30</v>
          </cell>
          <cell r="G60">
            <v>35</v>
          </cell>
          <cell r="H60">
            <v>0</v>
          </cell>
          <cell r="I60">
            <v>0</v>
          </cell>
          <cell r="J60">
            <v>0</v>
          </cell>
          <cell r="K60">
            <v>0</v>
          </cell>
          <cell r="L60">
            <v>0</v>
          </cell>
          <cell r="M60">
            <v>0</v>
          </cell>
          <cell r="N60">
            <v>0</v>
          </cell>
          <cell r="O60">
            <v>0</v>
          </cell>
          <cell r="P60">
            <v>0</v>
          </cell>
          <cell r="Q60">
            <v>35</v>
          </cell>
          <cell r="R60">
            <v>60</v>
          </cell>
          <cell r="S60">
            <v>0</v>
          </cell>
          <cell r="T60">
            <v>50</v>
          </cell>
          <cell r="U60">
            <v>40</v>
          </cell>
          <cell r="V60">
            <v>30</v>
          </cell>
          <cell r="W60">
            <v>35</v>
          </cell>
        </row>
        <row r="61">
          <cell r="A61">
            <v>1500</v>
          </cell>
          <cell r="B61">
            <v>25</v>
          </cell>
          <cell r="C61">
            <v>40</v>
          </cell>
          <cell r="D61">
            <v>40</v>
          </cell>
          <cell r="E61">
            <v>35</v>
          </cell>
          <cell r="F61">
            <v>25</v>
          </cell>
          <cell r="G61">
            <v>25</v>
          </cell>
          <cell r="H61">
            <v>0</v>
          </cell>
          <cell r="I61">
            <v>0</v>
          </cell>
          <cell r="J61">
            <v>0</v>
          </cell>
          <cell r="K61">
            <v>0</v>
          </cell>
          <cell r="L61">
            <v>0</v>
          </cell>
          <cell r="M61">
            <v>0</v>
          </cell>
          <cell r="N61">
            <v>0</v>
          </cell>
          <cell r="O61">
            <v>0</v>
          </cell>
          <cell r="P61">
            <v>0</v>
          </cell>
          <cell r="Q61">
            <v>25</v>
          </cell>
          <cell r="R61">
            <v>40</v>
          </cell>
          <cell r="S61">
            <v>0</v>
          </cell>
          <cell r="T61">
            <v>40</v>
          </cell>
          <cell r="U61">
            <v>35</v>
          </cell>
          <cell r="V61">
            <v>25</v>
          </cell>
          <cell r="W61">
            <v>25</v>
          </cell>
        </row>
        <row r="66">
          <cell r="A66">
            <v>-20</v>
          </cell>
          <cell r="B66">
            <v>990</v>
          </cell>
          <cell r="C66">
            <v>1000</v>
          </cell>
          <cell r="D66">
            <v>925</v>
          </cell>
          <cell r="E66">
            <v>825</v>
          </cell>
          <cell r="F66">
            <v>925</v>
          </cell>
          <cell r="G66">
            <v>790</v>
          </cell>
          <cell r="H66">
            <v>1000</v>
          </cell>
          <cell r="I66">
            <v>825</v>
          </cell>
          <cell r="J66">
            <v>1000</v>
          </cell>
          <cell r="K66">
            <v>1000</v>
          </cell>
          <cell r="L66">
            <v>1000</v>
          </cell>
          <cell r="M66">
            <v>825</v>
          </cell>
          <cell r="N66">
            <v>1000</v>
          </cell>
          <cell r="O66">
            <v>1000</v>
          </cell>
          <cell r="P66">
            <v>1000</v>
          </cell>
          <cell r="Q66">
            <v>960</v>
          </cell>
          <cell r="R66">
            <v>960</v>
          </cell>
          <cell r="S66">
            <v>800</v>
          </cell>
          <cell r="T66">
            <v>960</v>
          </cell>
          <cell r="U66">
            <v>960</v>
          </cell>
          <cell r="V66">
            <v>895</v>
          </cell>
          <cell r="W66">
            <v>895</v>
          </cell>
        </row>
        <row r="67">
          <cell r="A67">
            <v>100</v>
          </cell>
          <cell r="B67">
            <v>990</v>
          </cell>
          <cell r="C67">
            <v>1000</v>
          </cell>
          <cell r="D67">
            <v>925</v>
          </cell>
          <cell r="E67">
            <v>825</v>
          </cell>
          <cell r="F67">
            <v>925</v>
          </cell>
          <cell r="G67">
            <v>790</v>
          </cell>
          <cell r="H67">
            <v>1000</v>
          </cell>
          <cell r="I67">
            <v>825</v>
          </cell>
          <cell r="J67">
            <v>1000</v>
          </cell>
          <cell r="K67">
            <v>1000</v>
          </cell>
          <cell r="L67">
            <v>1000</v>
          </cell>
          <cell r="M67">
            <v>825</v>
          </cell>
          <cell r="N67">
            <v>1000</v>
          </cell>
          <cell r="O67">
            <v>1000</v>
          </cell>
          <cell r="P67">
            <v>1000</v>
          </cell>
          <cell r="Q67">
            <v>960</v>
          </cell>
          <cell r="R67">
            <v>960</v>
          </cell>
          <cell r="S67">
            <v>800</v>
          </cell>
          <cell r="T67">
            <v>960</v>
          </cell>
          <cell r="U67">
            <v>960</v>
          </cell>
          <cell r="V67">
            <v>895</v>
          </cell>
          <cell r="W67">
            <v>895</v>
          </cell>
        </row>
        <row r="68">
          <cell r="A68">
            <v>200</v>
          </cell>
          <cell r="B68">
            <v>900</v>
          </cell>
          <cell r="C68">
            <v>1000</v>
          </cell>
          <cell r="D68">
            <v>875</v>
          </cell>
          <cell r="E68">
            <v>750</v>
          </cell>
          <cell r="F68">
            <v>905</v>
          </cell>
          <cell r="G68">
            <v>790</v>
          </cell>
          <cell r="H68">
            <v>1000</v>
          </cell>
          <cell r="I68">
            <v>765</v>
          </cell>
          <cell r="J68">
            <v>1000</v>
          </cell>
          <cell r="K68">
            <v>1000</v>
          </cell>
          <cell r="L68">
            <v>1000</v>
          </cell>
          <cell r="M68">
            <v>745</v>
          </cell>
          <cell r="N68">
            <v>995</v>
          </cell>
          <cell r="O68">
            <v>1000</v>
          </cell>
          <cell r="P68">
            <v>1000</v>
          </cell>
          <cell r="Q68">
            <v>800</v>
          </cell>
          <cell r="R68">
            <v>825</v>
          </cell>
          <cell r="S68">
            <v>675</v>
          </cell>
          <cell r="T68">
            <v>860</v>
          </cell>
          <cell r="U68">
            <v>880</v>
          </cell>
          <cell r="V68">
            <v>805</v>
          </cell>
          <cell r="W68">
            <v>810</v>
          </cell>
        </row>
        <row r="69">
          <cell r="A69">
            <v>300</v>
          </cell>
          <cell r="B69">
            <v>875</v>
          </cell>
          <cell r="C69">
            <v>970</v>
          </cell>
          <cell r="D69">
            <v>850</v>
          </cell>
          <cell r="E69">
            <v>730</v>
          </cell>
          <cell r="F69">
            <v>870</v>
          </cell>
          <cell r="G69">
            <v>790</v>
          </cell>
          <cell r="H69">
            <v>975</v>
          </cell>
          <cell r="I69">
            <v>745</v>
          </cell>
          <cell r="J69">
            <v>965</v>
          </cell>
          <cell r="K69">
            <v>970</v>
          </cell>
          <cell r="L69">
            <v>970</v>
          </cell>
          <cell r="M69">
            <v>715</v>
          </cell>
          <cell r="N69">
            <v>955</v>
          </cell>
          <cell r="O69">
            <v>970</v>
          </cell>
          <cell r="P69">
            <v>970</v>
          </cell>
          <cell r="Q69">
            <v>720</v>
          </cell>
          <cell r="R69">
            <v>745</v>
          </cell>
          <cell r="S69">
            <v>605</v>
          </cell>
          <cell r="T69">
            <v>795</v>
          </cell>
          <cell r="U69">
            <v>820</v>
          </cell>
          <cell r="V69">
            <v>760</v>
          </cell>
          <cell r="W69">
            <v>760</v>
          </cell>
        </row>
        <row r="70">
          <cell r="A70">
            <v>400</v>
          </cell>
          <cell r="B70">
            <v>845</v>
          </cell>
          <cell r="C70">
            <v>940</v>
          </cell>
          <cell r="D70">
            <v>825</v>
          </cell>
          <cell r="E70">
            <v>705</v>
          </cell>
          <cell r="F70">
            <v>855</v>
          </cell>
          <cell r="G70">
            <v>765</v>
          </cell>
          <cell r="H70">
            <v>925</v>
          </cell>
          <cell r="I70">
            <v>740</v>
          </cell>
          <cell r="J70">
            <v>925</v>
          </cell>
          <cell r="K70">
            <v>940</v>
          </cell>
          <cell r="L70">
            <v>940</v>
          </cell>
          <cell r="M70">
            <v>710</v>
          </cell>
          <cell r="N70">
            <v>940</v>
          </cell>
          <cell r="O70">
            <v>940</v>
          </cell>
          <cell r="P70">
            <v>940</v>
          </cell>
          <cell r="Q70">
            <v>660</v>
          </cell>
          <cell r="R70">
            <v>685</v>
          </cell>
          <cell r="S70">
            <v>550</v>
          </cell>
          <cell r="T70">
            <v>735</v>
          </cell>
          <cell r="U70">
            <v>765</v>
          </cell>
          <cell r="V70">
            <v>710</v>
          </cell>
          <cell r="W70">
            <v>715</v>
          </cell>
        </row>
        <row r="71">
          <cell r="A71">
            <v>500</v>
          </cell>
          <cell r="B71">
            <v>800</v>
          </cell>
          <cell r="C71">
            <v>885</v>
          </cell>
          <cell r="D71">
            <v>775</v>
          </cell>
          <cell r="E71">
            <v>665</v>
          </cell>
          <cell r="F71">
            <v>830</v>
          </cell>
          <cell r="G71">
            <v>735</v>
          </cell>
          <cell r="H71">
            <v>885</v>
          </cell>
          <cell r="I71">
            <v>740</v>
          </cell>
          <cell r="J71">
            <v>885</v>
          </cell>
          <cell r="K71">
            <v>885</v>
          </cell>
          <cell r="L71">
            <v>855</v>
          </cell>
          <cell r="M71">
            <v>700</v>
          </cell>
          <cell r="N71">
            <v>885</v>
          </cell>
          <cell r="O71">
            <v>885</v>
          </cell>
          <cell r="P71">
            <v>885</v>
          </cell>
          <cell r="Q71">
            <v>620</v>
          </cell>
          <cell r="R71">
            <v>635</v>
          </cell>
          <cell r="S71">
            <v>510</v>
          </cell>
          <cell r="T71">
            <v>685</v>
          </cell>
          <cell r="U71">
            <v>720</v>
          </cell>
          <cell r="V71">
            <v>670</v>
          </cell>
          <cell r="W71">
            <v>675</v>
          </cell>
        </row>
        <row r="72">
          <cell r="A72">
            <v>600</v>
          </cell>
          <cell r="B72">
            <v>730</v>
          </cell>
          <cell r="C72">
            <v>805</v>
          </cell>
          <cell r="D72">
            <v>710</v>
          </cell>
          <cell r="E72">
            <v>610</v>
          </cell>
          <cell r="F72">
            <v>805</v>
          </cell>
          <cell r="G72">
            <v>710</v>
          </cell>
          <cell r="H72">
            <v>805</v>
          </cell>
          <cell r="I72">
            <v>740</v>
          </cell>
          <cell r="J72">
            <v>805</v>
          </cell>
          <cell r="K72">
            <v>805</v>
          </cell>
          <cell r="L72">
            <v>805</v>
          </cell>
          <cell r="M72">
            <v>690</v>
          </cell>
          <cell r="N72">
            <v>805</v>
          </cell>
          <cell r="O72">
            <v>805</v>
          </cell>
          <cell r="P72">
            <v>805</v>
          </cell>
          <cell r="Q72">
            <v>580</v>
          </cell>
          <cell r="R72">
            <v>600</v>
          </cell>
          <cell r="S72">
            <v>480</v>
          </cell>
          <cell r="T72">
            <v>650</v>
          </cell>
          <cell r="U72">
            <v>685</v>
          </cell>
          <cell r="V72">
            <v>635</v>
          </cell>
          <cell r="W72">
            <v>640</v>
          </cell>
        </row>
        <row r="73">
          <cell r="A73">
            <v>650</v>
          </cell>
          <cell r="B73">
            <v>715</v>
          </cell>
          <cell r="C73">
            <v>785</v>
          </cell>
          <cell r="D73">
            <v>695</v>
          </cell>
          <cell r="E73">
            <v>600</v>
          </cell>
          <cell r="F73">
            <v>785</v>
          </cell>
          <cell r="G73">
            <v>695</v>
          </cell>
          <cell r="H73">
            <v>785</v>
          </cell>
          <cell r="I73">
            <v>740</v>
          </cell>
          <cell r="J73">
            <v>785</v>
          </cell>
          <cell r="K73">
            <v>785</v>
          </cell>
          <cell r="L73">
            <v>785</v>
          </cell>
          <cell r="M73">
            <v>680</v>
          </cell>
          <cell r="N73">
            <v>785</v>
          </cell>
          <cell r="O73">
            <v>785</v>
          </cell>
          <cell r="P73">
            <v>785</v>
          </cell>
          <cell r="Q73">
            <v>575</v>
          </cell>
          <cell r="R73">
            <v>590</v>
          </cell>
          <cell r="S73">
            <v>470</v>
          </cell>
          <cell r="T73">
            <v>635</v>
          </cell>
          <cell r="U73">
            <v>670</v>
          </cell>
          <cell r="V73">
            <v>620</v>
          </cell>
          <cell r="W73">
            <v>625</v>
          </cell>
        </row>
        <row r="74">
          <cell r="A74">
            <v>700</v>
          </cell>
          <cell r="B74">
            <v>710</v>
          </cell>
          <cell r="C74">
            <v>755</v>
          </cell>
          <cell r="D74">
            <v>690</v>
          </cell>
          <cell r="E74">
            <v>600</v>
          </cell>
          <cell r="F74">
            <v>755</v>
          </cell>
          <cell r="G74">
            <v>685</v>
          </cell>
          <cell r="H74">
            <v>755</v>
          </cell>
          <cell r="I74">
            <v>725</v>
          </cell>
          <cell r="J74">
            <v>755</v>
          </cell>
          <cell r="K74">
            <v>755</v>
          </cell>
          <cell r="L74">
            <v>755</v>
          </cell>
          <cell r="M74">
            <v>670</v>
          </cell>
          <cell r="N74">
            <v>755</v>
          </cell>
          <cell r="O74">
            <v>755</v>
          </cell>
          <cell r="P74">
            <v>755</v>
          </cell>
          <cell r="Q74">
            <v>565</v>
          </cell>
          <cell r="R74">
            <v>580</v>
          </cell>
          <cell r="S74">
            <v>460</v>
          </cell>
          <cell r="T74">
            <v>620</v>
          </cell>
          <cell r="U74">
            <v>660</v>
          </cell>
          <cell r="V74">
            <v>610</v>
          </cell>
          <cell r="W74">
            <v>610</v>
          </cell>
        </row>
        <row r="75">
          <cell r="A75">
            <v>750</v>
          </cell>
          <cell r="B75">
            <v>670</v>
          </cell>
          <cell r="C75">
            <v>670</v>
          </cell>
          <cell r="D75">
            <v>630</v>
          </cell>
          <cell r="E75">
            <v>590</v>
          </cell>
          <cell r="F75">
            <v>710</v>
          </cell>
          <cell r="G75">
            <v>630</v>
          </cell>
          <cell r="H75">
            <v>710</v>
          </cell>
          <cell r="I75">
            <v>685</v>
          </cell>
          <cell r="J75">
            <v>710</v>
          </cell>
          <cell r="K75">
            <v>710</v>
          </cell>
          <cell r="L75">
            <v>710</v>
          </cell>
          <cell r="M75">
            <v>605</v>
          </cell>
          <cell r="N75">
            <v>705</v>
          </cell>
          <cell r="O75">
            <v>710</v>
          </cell>
          <cell r="P75">
            <v>710</v>
          </cell>
          <cell r="Q75">
            <v>555</v>
          </cell>
          <cell r="R75">
            <v>570</v>
          </cell>
          <cell r="S75">
            <v>450</v>
          </cell>
          <cell r="T75">
            <v>610</v>
          </cell>
          <cell r="U75">
            <v>655</v>
          </cell>
          <cell r="V75">
            <v>595</v>
          </cell>
          <cell r="W75">
            <v>600</v>
          </cell>
        </row>
        <row r="76">
          <cell r="A76">
            <v>600</v>
          </cell>
          <cell r="B76">
            <v>550</v>
          </cell>
          <cell r="C76">
            <v>550</v>
          </cell>
          <cell r="D76">
            <v>520</v>
          </cell>
          <cell r="E76">
            <v>495</v>
          </cell>
          <cell r="F76">
            <v>675</v>
          </cell>
          <cell r="G76">
            <v>630</v>
          </cell>
          <cell r="H76">
            <v>675</v>
          </cell>
          <cell r="I76">
            <v>675</v>
          </cell>
          <cell r="J76">
            <v>675</v>
          </cell>
          <cell r="K76">
            <v>675</v>
          </cell>
          <cell r="L76">
            <v>675</v>
          </cell>
          <cell r="M76">
            <v>585</v>
          </cell>
          <cell r="N76">
            <v>675</v>
          </cell>
          <cell r="O76">
            <v>675</v>
          </cell>
          <cell r="P76">
            <v>675</v>
          </cell>
          <cell r="Q76">
            <v>540</v>
          </cell>
          <cell r="R76">
            <v>565</v>
          </cell>
          <cell r="S76">
            <v>440</v>
          </cell>
          <cell r="T76">
            <v>600</v>
          </cell>
          <cell r="U76">
            <v>650</v>
          </cell>
          <cell r="V76">
            <v>580</v>
          </cell>
          <cell r="W76">
            <v>580</v>
          </cell>
        </row>
        <row r="77">
          <cell r="A77">
            <v>850</v>
          </cell>
          <cell r="B77">
            <v>355</v>
          </cell>
          <cell r="C77">
            <v>355</v>
          </cell>
          <cell r="D77">
            <v>355</v>
          </cell>
          <cell r="E77">
            <v>355</v>
          </cell>
          <cell r="F77">
            <v>650</v>
          </cell>
          <cell r="G77">
            <v>615</v>
          </cell>
          <cell r="H77">
            <v>650</v>
          </cell>
          <cell r="I77">
            <v>650</v>
          </cell>
          <cell r="J77">
            <v>650</v>
          </cell>
          <cell r="K77">
            <v>650</v>
          </cell>
          <cell r="L77">
            <v>650</v>
          </cell>
          <cell r="M77">
            <v>555</v>
          </cell>
          <cell r="N77">
            <v>645</v>
          </cell>
          <cell r="O77">
            <v>650</v>
          </cell>
          <cell r="P77">
            <v>650</v>
          </cell>
          <cell r="Q77">
            <v>530</v>
          </cell>
          <cell r="R77">
            <v>555</v>
          </cell>
          <cell r="S77">
            <v>430</v>
          </cell>
          <cell r="T77">
            <v>595</v>
          </cell>
          <cell r="U77">
            <v>645</v>
          </cell>
          <cell r="V77">
            <v>565</v>
          </cell>
          <cell r="W77">
            <v>570</v>
          </cell>
        </row>
        <row r="78">
          <cell r="A78">
            <v>900</v>
          </cell>
          <cell r="B78">
            <v>230</v>
          </cell>
          <cell r="C78">
            <v>230</v>
          </cell>
          <cell r="D78">
            <v>230</v>
          </cell>
          <cell r="E78">
            <v>230</v>
          </cell>
          <cell r="F78">
            <v>600</v>
          </cell>
          <cell r="G78">
            <v>590</v>
          </cell>
          <cell r="H78">
            <v>600</v>
          </cell>
          <cell r="I78">
            <v>600</v>
          </cell>
          <cell r="J78">
            <v>600</v>
          </cell>
          <cell r="K78">
            <v>600</v>
          </cell>
          <cell r="L78">
            <v>600</v>
          </cell>
          <cell r="M78">
            <v>500</v>
          </cell>
          <cell r="N78">
            <v>495</v>
          </cell>
          <cell r="O78">
            <v>600</v>
          </cell>
          <cell r="P78">
            <v>600</v>
          </cell>
          <cell r="Q78">
            <v>520</v>
          </cell>
          <cell r="R78">
            <v>555</v>
          </cell>
          <cell r="S78">
            <v>590</v>
          </cell>
          <cell r="T78">
            <v>590</v>
          </cell>
          <cell r="U78">
            <v>600</v>
          </cell>
          <cell r="V78">
            <v>555</v>
          </cell>
          <cell r="W78">
            <v>555</v>
          </cell>
        </row>
        <row r="79">
          <cell r="A79">
            <v>950</v>
          </cell>
          <cell r="B79">
            <v>140</v>
          </cell>
          <cell r="C79">
            <v>140</v>
          </cell>
          <cell r="D79">
            <v>140</v>
          </cell>
          <cell r="E79">
            <v>140</v>
          </cell>
          <cell r="F79">
            <v>375</v>
          </cell>
          <cell r="G79">
            <v>420</v>
          </cell>
          <cell r="H79">
            <v>420</v>
          </cell>
          <cell r="I79">
            <v>425</v>
          </cell>
          <cell r="J79">
            <v>425</v>
          </cell>
          <cell r="K79">
            <v>505</v>
          </cell>
          <cell r="L79">
            <v>375</v>
          </cell>
          <cell r="M79">
            <v>365</v>
          </cell>
          <cell r="N79">
            <v>365</v>
          </cell>
          <cell r="O79">
            <v>505</v>
          </cell>
          <cell r="P79">
            <v>515</v>
          </cell>
          <cell r="Q79">
            <v>510</v>
          </cell>
          <cell r="R79">
            <v>515</v>
          </cell>
          <cell r="S79">
            <v>515</v>
          </cell>
          <cell r="T79">
            <v>515</v>
          </cell>
          <cell r="U79">
            <v>515</v>
          </cell>
          <cell r="V79">
            <v>515</v>
          </cell>
          <cell r="W79">
            <v>515</v>
          </cell>
        </row>
        <row r="80">
          <cell r="A80">
            <v>1000</v>
          </cell>
          <cell r="B80">
            <v>70</v>
          </cell>
          <cell r="C80">
            <v>70</v>
          </cell>
          <cell r="D80">
            <v>70</v>
          </cell>
          <cell r="E80">
            <v>70</v>
          </cell>
          <cell r="F80">
            <v>220</v>
          </cell>
          <cell r="G80">
            <v>270</v>
          </cell>
          <cell r="H80">
            <v>270</v>
          </cell>
          <cell r="I80">
            <v>290</v>
          </cell>
          <cell r="J80">
            <v>290</v>
          </cell>
          <cell r="K80">
            <v>345</v>
          </cell>
          <cell r="L80">
            <v>220</v>
          </cell>
          <cell r="M80">
            <v>265</v>
          </cell>
          <cell r="N80">
            <v>265</v>
          </cell>
          <cell r="O80">
            <v>340</v>
          </cell>
          <cell r="P80">
            <v>485</v>
          </cell>
          <cell r="Q80">
            <v>430</v>
          </cell>
          <cell r="R80">
            <v>465</v>
          </cell>
          <cell r="S80">
            <v>475</v>
          </cell>
          <cell r="T80">
            <v>475</v>
          </cell>
          <cell r="U80">
            <v>485</v>
          </cell>
          <cell r="V80">
            <v>450</v>
          </cell>
          <cell r="W80">
            <v>460</v>
          </cell>
        </row>
        <row r="81">
          <cell r="A81">
            <v>1050</v>
          </cell>
          <cell r="B81">
            <v>205</v>
          </cell>
          <cell r="C81">
            <v>210</v>
          </cell>
          <cell r="D81">
            <v>190</v>
          </cell>
          <cell r="E81">
            <v>190</v>
          </cell>
          <cell r="F81">
            <v>235</v>
          </cell>
          <cell r="G81">
            <v>205</v>
          </cell>
          <cell r="H81">
            <v>210</v>
          </cell>
          <cell r="I81">
            <v>190</v>
          </cell>
          <cell r="J81">
            <v>190</v>
          </cell>
          <cell r="K81">
            <v>235</v>
          </cell>
          <cell r="L81">
            <v>220</v>
          </cell>
          <cell r="M81">
            <v>190</v>
          </cell>
          <cell r="N81">
            <v>190</v>
          </cell>
          <cell r="O81">
            <v>230</v>
          </cell>
          <cell r="P81">
            <v>480</v>
          </cell>
          <cell r="Q81">
            <v>410</v>
          </cell>
          <cell r="R81">
            <v>460</v>
          </cell>
          <cell r="S81">
            <v>0</v>
          </cell>
          <cell r="T81">
            <v>415</v>
          </cell>
          <cell r="U81">
            <v>480</v>
          </cell>
          <cell r="V81">
            <v>390</v>
          </cell>
          <cell r="W81">
            <v>450</v>
          </cell>
        </row>
        <row r="82">
          <cell r="A82">
            <v>1100</v>
          </cell>
          <cell r="B82">
            <v>130</v>
          </cell>
          <cell r="C82">
            <v>130</v>
          </cell>
          <cell r="D82">
            <v>130</v>
          </cell>
          <cell r="E82">
            <v>145</v>
          </cell>
          <cell r="F82">
            <v>145</v>
          </cell>
          <cell r="G82">
            <v>130</v>
          </cell>
          <cell r="H82">
            <v>135</v>
          </cell>
          <cell r="I82">
            <v>130</v>
          </cell>
          <cell r="J82">
            <v>130</v>
          </cell>
          <cell r="K82">
            <v>145</v>
          </cell>
          <cell r="L82">
            <v>145</v>
          </cell>
          <cell r="M82">
            <v>135</v>
          </cell>
          <cell r="N82">
            <v>135</v>
          </cell>
          <cell r="O82">
            <v>150</v>
          </cell>
          <cell r="P82">
            <v>400</v>
          </cell>
          <cell r="Q82">
            <v>345</v>
          </cell>
          <cell r="R82">
            <v>405</v>
          </cell>
          <cell r="S82">
            <v>0</v>
          </cell>
          <cell r="T82">
            <v>360</v>
          </cell>
          <cell r="U82">
            <v>430</v>
          </cell>
          <cell r="V82">
            <v>300</v>
          </cell>
          <cell r="W82">
            <v>345</v>
          </cell>
        </row>
        <row r="83">
          <cell r="A83">
            <v>1150</v>
          </cell>
          <cell r="B83">
            <v>80</v>
          </cell>
          <cell r="C83">
            <v>80</v>
          </cell>
          <cell r="D83">
            <v>80</v>
          </cell>
          <cell r="E83">
            <v>90</v>
          </cell>
          <cell r="F83">
            <v>110</v>
          </cell>
          <cell r="G83">
            <v>80</v>
          </cell>
          <cell r="H83">
            <v>80</v>
          </cell>
          <cell r="I83">
            <v>80</v>
          </cell>
          <cell r="J83">
            <v>80</v>
          </cell>
          <cell r="K83">
            <v>90</v>
          </cell>
          <cell r="L83">
            <v>110</v>
          </cell>
          <cell r="M83">
            <v>80</v>
          </cell>
          <cell r="N83">
            <v>80</v>
          </cell>
          <cell r="O83">
            <v>100</v>
          </cell>
          <cell r="P83">
            <v>295</v>
          </cell>
          <cell r="Q83">
            <v>265</v>
          </cell>
          <cell r="R83">
            <v>315</v>
          </cell>
          <cell r="S83">
            <v>0</v>
          </cell>
          <cell r="T83">
            <v>315</v>
          </cell>
          <cell r="U83">
            <v>365</v>
          </cell>
          <cell r="V83">
            <v>230</v>
          </cell>
          <cell r="W83">
            <v>250</v>
          </cell>
        </row>
        <row r="84">
          <cell r="A84">
            <v>1200</v>
          </cell>
          <cell r="B84">
            <v>50</v>
          </cell>
          <cell r="C84">
            <v>50</v>
          </cell>
          <cell r="D84">
            <v>50</v>
          </cell>
          <cell r="E84">
            <v>55</v>
          </cell>
          <cell r="F84">
            <v>60</v>
          </cell>
          <cell r="G84">
            <v>50</v>
          </cell>
          <cell r="H84">
            <v>45</v>
          </cell>
          <cell r="I84">
            <v>50</v>
          </cell>
          <cell r="J84">
            <v>50</v>
          </cell>
          <cell r="K84">
            <v>55</v>
          </cell>
          <cell r="L84">
            <v>60</v>
          </cell>
          <cell r="M84">
            <v>45</v>
          </cell>
          <cell r="N84">
            <v>45</v>
          </cell>
          <cell r="O84">
            <v>70</v>
          </cell>
          <cell r="P84">
            <v>190</v>
          </cell>
          <cell r="Q84">
            <v>205</v>
          </cell>
          <cell r="R84">
            <v>245</v>
          </cell>
          <cell r="S84">
            <v>0</v>
          </cell>
          <cell r="T84">
            <v>245</v>
          </cell>
          <cell r="U84">
            <v>230</v>
          </cell>
          <cell r="V84">
            <v>175</v>
          </cell>
          <cell r="W84">
            <v>185</v>
          </cell>
        </row>
        <row r="85">
          <cell r="A85">
            <v>1250</v>
          </cell>
          <cell r="B85">
            <v>150</v>
          </cell>
          <cell r="C85">
            <v>195</v>
          </cell>
          <cell r="D85">
            <v>185</v>
          </cell>
          <cell r="E85">
            <v>165</v>
          </cell>
          <cell r="F85">
            <v>135</v>
          </cell>
          <cell r="G85">
            <v>135</v>
          </cell>
          <cell r="H85">
            <v>0</v>
          </cell>
          <cell r="I85">
            <v>0</v>
          </cell>
          <cell r="J85">
            <v>0</v>
          </cell>
          <cell r="K85">
            <v>0</v>
          </cell>
          <cell r="L85">
            <v>0</v>
          </cell>
          <cell r="M85">
            <v>0</v>
          </cell>
          <cell r="N85">
            <v>0</v>
          </cell>
          <cell r="O85">
            <v>0</v>
          </cell>
          <cell r="P85">
            <v>0</v>
          </cell>
          <cell r="Q85">
            <v>150</v>
          </cell>
          <cell r="R85">
            <v>195</v>
          </cell>
          <cell r="S85">
            <v>0</v>
          </cell>
          <cell r="T85">
            <v>185</v>
          </cell>
          <cell r="U85">
            <v>165</v>
          </cell>
          <cell r="V85">
            <v>135</v>
          </cell>
          <cell r="W85">
            <v>135</v>
          </cell>
        </row>
        <row r="86">
          <cell r="A86">
            <v>1300</v>
          </cell>
          <cell r="B86">
            <v>115</v>
          </cell>
          <cell r="C86">
            <v>155</v>
          </cell>
          <cell r="D86">
            <v>145</v>
          </cell>
          <cell r="E86">
            <v>125</v>
          </cell>
          <cell r="F86">
            <v>105</v>
          </cell>
          <cell r="G86">
            <v>100</v>
          </cell>
          <cell r="H86">
            <v>0</v>
          </cell>
          <cell r="I86">
            <v>0</v>
          </cell>
          <cell r="J86">
            <v>0</v>
          </cell>
          <cell r="K86">
            <v>0</v>
          </cell>
          <cell r="L86">
            <v>0</v>
          </cell>
          <cell r="M86">
            <v>0</v>
          </cell>
          <cell r="N86">
            <v>0</v>
          </cell>
          <cell r="O86">
            <v>0</v>
          </cell>
          <cell r="P86">
            <v>0</v>
          </cell>
          <cell r="Q86">
            <v>115</v>
          </cell>
          <cell r="R86">
            <v>155</v>
          </cell>
          <cell r="S86">
            <v>0</v>
          </cell>
          <cell r="T86">
            <v>145</v>
          </cell>
          <cell r="U86">
            <v>125</v>
          </cell>
          <cell r="V86">
            <v>105</v>
          </cell>
          <cell r="W86">
            <v>100</v>
          </cell>
        </row>
        <row r="87">
          <cell r="A87">
            <v>1350</v>
          </cell>
          <cell r="B87">
            <v>80</v>
          </cell>
          <cell r="C87">
            <v>130</v>
          </cell>
          <cell r="D87">
            <v>115</v>
          </cell>
          <cell r="E87">
            <v>90</v>
          </cell>
          <cell r="F87">
            <v>80</v>
          </cell>
          <cell r="G87">
            <v>80</v>
          </cell>
          <cell r="H87">
            <v>0</v>
          </cell>
          <cell r="I87">
            <v>0</v>
          </cell>
          <cell r="J87">
            <v>0</v>
          </cell>
          <cell r="K87">
            <v>0</v>
          </cell>
          <cell r="L87">
            <v>0</v>
          </cell>
          <cell r="M87">
            <v>0</v>
          </cell>
          <cell r="N87">
            <v>0</v>
          </cell>
          <cell r="O87">
            <v>0</v>
          </cell>
          <cell r="P87">
            <v>0</v>
          </cell>
          <cell r="Q87">
            <v>80</v>
          </cell>
          <cell r="R87">
            <v>130</v>
          </cell>
          <cell r="S87">
            <v>0</v>
          </cell>
          <cell r="T87">
            <v>115</v>
          </cell>
          <cell r="U87">
            <v>90</v>
          </cell>
          <cell r="V87">
            <v>80</v>
          </cell>
          <cell r="W87">
            <v>80</v>
          </cell>
        </row>
        <row r="88">
          <cell r="A88">
            <v>1400</v>
          </cell>
          <cell r="B88">
            <v>65</v>
          </cell>
          <cell r="C88">
            <v>100</v>
          </cell>
          <cell r="D88">
            <v>85</v>
          </cell>
          <cell r="E88">
            <v>75</v>
          </cell>
          <cell r="F88">
            <v>60</v>
          </cell>
          <cell r="G88">
            <v>60</v>
          </cell>
          <cell r="H88">
            <v>0</v>
          </cell>
          <cell r="I88">
            <v>0</v>
          </cell>
          <cell r="J88">
            <v>0</v>
          </cell>
          <cell r="K88">
            <v>0</v>
          </cell>
          <cell r="L88">
            <v>0</v>
          </cell>
          <cell r="M88">
            <v>0</v>
          </cell>
          <cell r="N88">
            <v>0</v>
          </cell>
          <cell r="O88">
            <v>0</v>
          </cell>
          <cell r="P88">
            <v>0</v>
          </cell>
          <cell r="Q88">
            <v>65</v>
          </cell>
          <cell r="R88">
            <v>100</v>
          </cell>
          <cell r="S88">
            <v>0</v>
          </cell>
          <cell r="T88">
            <v>85</v>
          </cell>
          <cell r="U88">
            <v>75</v>
          </cell>
          <cell r="V88">
            <v>60</v>
          </cell>
          <cell r="W88">
            <v>60</v>
          </cell>
        </row>
        <row r="89">
          <cell r="A89">
            <v>1450</v>
          </cell>
          <cell r="B89">
            <v>45</v>
          </cell>
          <cell r="C89">
            <v>80</v>
          </cell>
          <cell r="D89">
            <v>70</v>
          </cell>
          <cell r="E89">
            <v>55</v>
          </cell>
          <cell r="F89">
            <v>40</v>
          </cell>
          <cell r="G89">
            <v>45</v>
          </cell>
          <cell r="H89">
            <v>0</v>
          </cell>
          <cell r="I89">
            <v>0</v>
          </cell>
          <cell r="J89">
            <v>0</v>
          </cell>
          <cell r="K89">
            <v>0</v>
          </cell>
          <cell r="L89">
            <v>0</v>
          </cell>
          <cell r="M89">
            <v>0</v>
          </cell>
          <cell r="N89">
            <v>0</v>
          </cell>
          <cell r="O89">
            <v>0</v>
          </cell>
          <cell r="P89">
            <v>0</v>
          </cell>
          <cell r="Q89">
            <v>45</v>
          </cell>
          <cell r="R89">
            <v>80</v>
          </cell>
          <cell r="S89">
            <v>0</v>
          </cell>
          <cell r="T89">
            <v>70</v>
          </cell>
          <cell r="U89">
            <v>55</v>
          </cell>
          <cell r="V89">
            <v>40</v>
          </cell>
          <cell r="W89">
            <v>45</v>
          </cell>
        </row>
        <row r="90">
          <cell r="A90">
            <v>1500</v>
          </cell>
          <cell r="B90">
            <v>35</v>
          </cell>
          <cell r="C90">
            <v>55</v>
          </cell>
          <cell r="D90">
            <v>55</v>
          </cell>
          <cell r="E90">
            <v>45</v>
          </cell>
          <cell r="F90">
            <v>30</v>
          </cell>
          <cell r="G90">
            <v>35</v>
          </cell>
          <cell r="H90">
            <v>0</v>
          </cell>
          <cell r="I90">
            <v>0</v>
          </cell>
          <cell r="J90">
            <v>0</v>
          </cell>
          <cell r="K90">
            <v>0</v>
          </cell>
          <cell r="L90">
            <v>0</v>
          </cell>
          <cell r="M90">
            <v>0</v>
          </cell>
          <cell r="N90">
            <v>0</v>
          </cell>
          <cell r="O90">
            <v>0</v>
          </cell>
          <cell r="P90">
            <v>0</v>
          </cell>
          <cell r="Q90">
            <v>35</v>
          </cell>
          <cell r="R90">
            <v>55</v>
          </cell>
          <cell r="S90">
            <v>0</v>
          </cell>
          <cell r="T90">
            <v>55</v>
          </cell>
          <cell r="U90">
            <v>45</v>
          </cell>
          <cell r="V90">
            <v>30</v>
          </cell>
          <cell r="W90">
            <v>35</v>
          </cell>
        </row>
        <row r="95">
          <cell r="A95">
            <v>-20</v>
          </cell>
          <cell r="B95">
            <v>1480</v>
          </cell>
          <cell r="C95">
            <v>1500</v>
          </cell>
          <cell r="D95">
            <v>1390</v>
          </cell>
          <cell r="E95">
            <v>1235</v>
          </cell>
          <cell r="F95">
            <v>1390</v>
          </cell>
          <cell r="G95">
            <v>1185</v>
          </cell>
          <cell r="H95">
            <v>1500</v>
          </cell>
          <cell r="I95">
            <v>1235</v>
          </cell>
          <cell r="J95">
            <v>1500</v>
          </cell>
          <cell r="K95">
            <v>1500</v>
          </cell>
          <cell r="L95">
            <v>1500</v>
          </cell>
          <cell r="M95">
            <v>1235</v>
          </cell>
          <cell r="N95">
            <v>1500</v>
          </cell>
          <cell r="O95">
            <v>1500</v>
          </cell>
          <cell r="P95">
            <v>1500</v>
          </cell>
          <cell r="Q95">
            <v>1440</v>
          </cell>
          <cell r="R95">
            <v>1440</v>
          </cell>
          <cell r="S95">
            <v>1200</v>
          </cell>
          <cell r="T95">
            <v>1440</v>
          </cell>
          <cell r="U95">
            <v>1440</v>
          </cell>
          <cell r="V95">
            <v>1345</v>
          </cell>
          <cell r="W95">
            <v>1345</v>
          </cell>
        </row>
        <row r="96">
          <cell r="A96">
            <v>100</v>
          </cell>
          <cell r="B96">
            <v>1480</v>
          </cell>
          <cell r="C96">
            <v>1500</v>
          </cell>
          <cell r="D96">
            <v>1390</v>
          </cell>
          <cell r="E96">
            <v>1235</v>
          </cell>
          <cell r="F96">
            <v>1390</v>
          </cell>
          <cell r="G96">
            <v>1185</v>
          </cell>
          <cell r="H96">
            <v>1500</v>
          </cell>
          <cell r="I96">
            <v>1235</v>
          </cell>
          <cell r="J96">
            <v>1500</v>
          </cell>
          <cell r="K96">
            <v>1500</v>
          </cell>
          <cell r="L96">
            <v>1500</v>
          </cell>
          <cell r="M96">
            <v>1235</v>
          </cell>
          <cell r="N96">
            <v>1500</v>
          </cell>
          <cell r="O96">
            <v>1500</v>
          </cell>
          <cell r="P96">
            <v>1500</v>
          </cell>
          <cell r="Q96">
            <v>1440</v>
          </cell>
          <cell r="R96">
            <v>1440</v>
          </cell>
          <cell r="S96">
            <v>1200</v>
          </cell>
          <cell r="T96">
            <v>1440</v>
          </cell>
          <cell r="U96">
            <v>1440</v>
          </cell>
          <cell r="V96">
            <v>1345</v>
          </cell>
          <cell r="W96">
            <v>1345</v>
          </cell>
        </row>
        <row r="97">
          <cell r="A97">
            <v>200</v>
          </cell>
          <cell r="B97">
            <v>1350</v>
          </cell>
          <cell r="C97">
            <v>1500</v>
          </cell>
          <cell r="D97">
            <v>1315</v>
          </cell>
          <cell r="E97">
            <v>1125</v>
          </cell>
          <cell r="F97">
            <v>1360</v>
          </cell>
          <cell r="G97">
            <v>1185</v>
          </cell>
          <cell r="H97">
            <v>1500</v>
          </cell>
          <cell r="I97">
            <v>1145</v>
          </cell>
          <cell r="J97">
            <v>1500</v>
          </cell>
          <cell r="K97">
            <v>1500</v>
          </cell>
          <cell r="L97">
            <v>1500</v>
          </cell>
          <cell r="M97">
            <v>1115</v>
          </cell>
          <cell r="N97">
            <v>1490</v>
          </cell>
          <cell r="O97">
            <v>1500</v>
          </cell>
          <cell r="P97">
            <v>1500</v>
          </cell>
          <cell r="Q97">
            <v>1200</v>
          </cell>
          <cell r="R97">
            <v>1240</v>
          </cell>
          <cell r="S97">
            <v>1015</v>
          </cell>
          <cell r="T97">
            <v>1290</v>
          </cell>
          <cell r="U97">
            <v>1320</v>
          </cell>
          <cell r="V97">
            <v>1210</v>
          </cell>
          <cell r="W97">
            <v>1215</v>
          </cell>
        </row>
        <row r="98">
          <cell r="A98">
            <v>300</v>
          </cell>
          <cell r="B98">
            <v>1315</v>
          </cell>
          <cell r="C98">
            <v>1455</v>
          </cell>
          <cell r="D98">
            <v>1275</v>
          </cell>
          <cell r="E98">
            <v>1095</v>
          </cell>
          <cell r="F98">
            <v>1305</v>
          </cell>
          <cell r="G98">
            <v>1185</v>
          </cell>
          <cell r="H98">
            <v>1445</v>
          </cell>
          <cell r="I98">
            <v>1115</v>
          </cell>
          <cell r="J98">
            <v>1445</v>
          </cell>
          <cell r="K98">
            <v>1455</v>
          </cell>
          <cell r="L98">
            <v>1455</v>
          </cell>
          <cell r="M98">
            <v>1075</v>
          </cell>
          <cell r="N98">
            <v>1430</v>
          </cell>
          <cell r="O98">
            <v>1455</v>
          </cell>
          <cell r="P98">
            <v>1455</v>
          </cell>
          <cell r="Q98">
            <v>1080</v>
          </cell>
          <cell r="R98">
            <v>1120</v>
          </cell>
          <cell r="S98">
            <v>910</v>
          </cell>
          <cell r="T98">
            <v>1190</v>
          </cell>
          <cell r="U98">
            <v>1230</v>
          </cell>
          <cell r="V98">
            <v>1140</v>
          </cell>
          <cell r="W98">
            <v>1140</v>
          </cell>
        </row>
        <row r="99">
          <cell r="A99">
            <v>400</v>
          </cell>
          <cell r="B99">
            <v>1270</v>
          </cell>
          <cell r="C99">
            <v>1410</v>
          </cell>
          <cell r="D99">
            <v>1235</v>
          </cell>
          <cell r="E99">
            <v>1060</v>
          </cell>
          <cell r="F99">
            <v>1280</v>
          </cell>
          <cell r="G99">
            <v>1145</v>
          </cell>
          <cell r="H99">
            <v>1385</v>
          </cell>
          <cell r="I99">
            <v>1105</v>
          </cell>
          <cell r="J99">
            <v>1385</v>
          </cell>
          <cell r="K99">
            <v>1410</v>
          </cell>
          <cell r="L99">
            <v>1410</v>
          </cell>
          <cell r="M99">
            <v>1060</v>
          </cell>
          <cell r="N99">
            <v>1410</v>
          </cell>
          <cell r="O99">
            <v>1410</v>
          </cell>
          <cell r="P99">
            <v>1410</v>
          </cell>
          <cell r="Q99">
            <v>995</v>
          </cell>
          <cell r="R99">
            <v>1025</v>
          </cell>
          <cell r="S99">
            <v>825</v>
          </cell>
          <cell r="T99">
            <v>1105</v>
          </cell>
          <cell r="U99">
            <v>1145</v>
          </cell>
          <cell r="V99">
            <v>1065</v>
          </cell>
          <cell r="W99">
            <v>1070</v>
          </cell>
        </row>
        <row r="100">
          <cell r="A100">
            <v>500</v>
          </cell>
          <cell r="B100">
            <v>1200</v>
          </cell>
          <cell r="C100">
            <v>1330</v>
          </cell>
          <cell r="D100">
            <v>1165</v>
          </cell>
          <cell r="E100">
            <v>995</v>
          </cell>
          <cell r="F100">
            <v>1245</v>
          </cell>
          <cell r="G100">
            <v>1105</v>
          </cell>
          <cell r="H100">
            <v>1330</v>
          </cell>
          <cell r="I100">
            <v>1105</v>
          </cell>
          <cell r="J100">
            <v>1330</v>
          </cell>
          <cell r="K100">
            <v>1330</v>
          </cell>
          <cell r="L100">
            <v>1330</v>
          </cell>
          <cell r="M100">
            <v>1055</v>
          </cell>
          <cell r="N100">
            <v>1330</v>
          </cell>
          <cell r="O100">
            <v>1330</v>
          </cell>
          <cell r="P100">
            <v>1330</v>
          </cell>
          <cell r="Q100">
            <v>930</v>
          </cell>
          <cell r="R100">
            <v>955</v>
          </cell>
          <cell r="S100">
            <v>765</v>
          </cell>
          <cell r="T100">
            <v>1030</v>
          </cell>
          <cell r="U100">
            <v>1080</v>
          </cell>
          <cell r="V100">
            <v>1010</v>
          </cell>
          <cell r="W100">
            <v>1015</v>
          </cell>
        </row>
        <row r="101">
          <cell r="A101">
            <v>600</v>
          </cell>
          <cell r="B101">
            <v>1095</v>
          </cell>
          <cell r="C101">
            <v>1210</v>
          </cell>
          <cell r="D101">
            <v>1065</v>
          </cell>
          <cell r="E101">
            <v>915</v>
          </cell>
          <cell r="F101">
            <v>1210</v>
          </cell>
          <cell r="G101">
            <v>1065</v>
          </cell>
          <cell r="H101">
            <v>1210</v>
          </cell>
          <cell r="I101">
            <v>1105</v>
          </cell>
          <cell r="J101">
            <v>1210</v>
          </cell>
          <cell r="K101">
            <v>1210</v>
          </cell>
          <cell r="L101">
            <v>1210</v>
          </cell>
          <cell r="M101">
            <v>1035</v>
          </cell>
          <cell r="N101">
            <v>1210</v>
          </cell>
          <cell r="O101">
            <v>1210</v>
          </cell>
          <cell r="P101">
            <v>1210</v>
          </cell>
          <cell r="Q101">
            <v>875</v>
          </cell>
          <cell r="R101">
            <v>900</v>
          </cell>
          <cell r="S101">
            <v>720</v>
          </cell>
          <cell r="T101">
            <v>975</v>
          </cell>
          <cell r="U101">
            <v>1025</v>
          </cell>
          <cell r="V101">
            <v>955</v>
          </cell>
          <cell r="W101">
            <v>960</v>
          </cell>
        </row>
        <row r="102">
          <cell r="A102">
            <v>650</v>
          </cell>
          <cell r="B102">
            <v>1075</v>
          </cell>
          <cell r="C102">
            <v>1175</v>
          </cell>
          <cell r="D102">
            <v>1045</v>
          </cell>
          <cell r="E102">
            <v>895</v>
          </cell>
          <cell r="F102">
            <v>1175</v>
          </cell>
          <cell r="G102">
            <v>1045</v>
          </cell>
          <cell r="H102">
            <v>1175</v>
          </cell>
          <cell r="I102">
            <v>1105</v>
          </cell>
          <cell r="J102">
            <v>1175</v>
          </cell>
          <cell r="K102">
            <v>1175</v>
          </cell>
          <cell r="L102">
            <v>1175</v>
          </cell>
          <cell r="M102">
            <v>1025</v>
          </cell>
          <cell r="N102">
            <v>1175</v>
          </cell>
          <cell r="O102">
            <v>1175</v>
          </cell>
          <cell r="P102">
            <v>1175</v>
          </cell>
          <cell r="Q102">
            <v>860</v>
          </cell>
          <cell r="R102">
            <v>890</v>
          </cell>
          <cell r="S102">
            <v>700</v>
          </cell>
          <cell r="T102">
            <v>955</v>
          </cell>
          <cell r="U102">
            <v>1010</v>
          </cell>
          <cell r="V102">
            <v>930</v>
          </cell>
          <cell r="W102">
            <v>935</v>
          </cell>
        </row>
        <row r="103">
          <cell r="A103">
            <v>700</v>
          </cell>
          <cell r="B103">
            <v>1065</v>
          </cell>
          <cell r="C103">
            <v>1135</v>
          </cell>
          <cell r="D103">
            <v>1035</v>
          </cell>
          <cell r="E103">
            <v>895</v>
          </cell>
          <cell r="F103">
            <v>1135</v>
          </cell>
          <cell r="G103">
            <v>1025</v>
          </cell>
          <cell r="H103">
            <v>1135</v>
          </cell>
          <cell r="I103">
            <v>1085</v>
          </cell>
          <cell r="J103">
            <v>1135</v>
          </cell>
          <cell r="K103">
            <v>1135</v>
          </cell>
          <cell r="L103">
            <v>1135</v>
          </cell>
          <cell r="M103">
            <v>1010</v>
          </cell>
          <cell r="N103">
            <v>1135</v>
          </cell>
          <cell r="O103">
            <v>1135</v>
          </cell>
          <cell r="P103">
            <v>1135</v>
          </cell>
          <cell r="Q103">
            <v>850</v>
          </cell>
          <cell r="R103">
            <v>870</v>
          </cell>
          <cell r="S103">
            <v>685</v>
          </cell>
          <cell r="T103">
            <v>930</v>
          </cell>
          <cell r="U103">
            <v>990</v>
          </cell>
          <cell r="V103">
            <v>910</v>
          </cell>
          <cell r="W103">
            <v>910</v>
          </cell>
        </row>
        <row r="104">
          <cell r="A104">
            <v>750</v>
          </cell>
          <cell r="B104">
            <v>1010</v>
          </cell>
          <cell r="C104">
            <v>1010</v>
          </cell>
          <cell r="D104">
            <v>945</v>
          </cell>
          <cell r="E104">
            <v>885</v>
          </cell>
          <cell r="F104">
            <v>1065</v>
          </cell>
          <cell r="G104">
            <v>945</v>
          </cell>
          <cell r="H104">
            <v>1065</v>
          </cell>
          <cell r="I104">
            <v>1030</v>
          </cell>
          <cell r="J104">
            <v>1065</v>
          </cell>
          <cell r="K104">
            <v>1065</v>
          </cell>
          <cell r="L104">
            <v>1065</v>
          </cell>
          <cell r="M104">
            <v>905</v>
          </cell>
          <cell r="N104">
            <v>1055</v>
          </cell>
          <cell r="O104">
            <v>1065</v>
          </cell>
          <cell r="P104">
            <v>1065</v>
          </cell>
          <cell r="Q104">
            <v>830</v>
          </cell>
          <cell r="R104">
            <v>855</v>
          </cell>
          <cell r="S104">
            <v>670</v>
          </cell>
          <cell r="T104">
            <v>915</v>
          </cell>
          <cell r="U104">
            <v>985</v>
          </cell>
          <cell r="V104">
            <v>895</v>
          </cell>
          <cell r="W104">
            <v>900</v>
          </cell>
        </row>
        <row r="105">
          <cell r="A105">
            <v>800</v>
          </cell>
          <cell r="B105">
            <v>825</v>
          </cell>
          <cell r="C105">
            <v>825</v>
          </cell>
          <cell r="D105">
            <v>780</v>
          </cell>
          <cell r="E105">
            <v>740</v>
          </cell>
          <cell r="F105">
            <v>1015</v>
          </cell>
          <cell r="G105">
            <v>945</v>
          </cell>
          <cell r="H105">
            <v>1015</v>
          </cell>
          <cell r="I105">
            <v>1015</v>
          </cell>
          <cell r="J105">
            <v>1015</v>
          </cell>
          <cell r="K105">
            <v>1015</v>
          </cell>
          <cell r="L105">
            <v>1015</v>
          </cell>
          <cell r="M105">
            <v>880</v>
          </cell>
          <cell r="N105">
            <v>1015</v>
          </cell>
          <cell r="O105">
            <v>1015</v>
          </cell>
          <cell r="P105">
            <v>1015</v>
          </cell>
          <cell r="Q105">
            <v>805</v>
          </cell>
          <cell r="R105">
            <v>845</v>
          </cell>
          <cell r="S105">
            <v>660</v>
          </cell>
          <cell r="T105">
            <v>900</v>
          </cell>
          <cell r="U105">
            <v>975</v>
          </cell>
          <cell r="V105">
            <v>870</v>
          </cell>
          <cell r="W105">
            <v>875</v>
          </cell>
        </row>
        <row r="106">
          <cell r="A106">
            <v>850</v>
          </cell>
          <cell r="B106">
            <v>535</v>
          </cell>
          <cell r="C106">
            <v>535</v>
          </cell>
          <cell r="D106">
            <v>535</v>
          </cell>
          <cell r="E106">
            <v>535</v>
          </cell>
          <cell r="F106">
            <v>975</v>
          </cell>
          <cell r="G106">
            <v>920</v>
          </cell>
          <cell r="H106">
            <v>975</v>
          </cell>
          <cell r="I106">
            <v>975</v>
          </cell>
          <cell r="J106">
            <v>975</v>
          </cell>
          <cell r="K106">
            <v>975</v>
          </cell>
          <cell r="L106">
            <v>975</v>
          </cell>
          <cell r="M106">
            <v>830</v>
          </cell>
          <cell r="N106">
            <v>965</v>
          </cell>
          <cell r="O106">
            <v>975</v>
          </cell>
          <cell r="P106">
            <v>975</v>
          </cell>
          <cell r="Q106">
            <v>790</v>
          </cell>
          <cell r="R106">
            <v>835</v>
          </cell>
          <cell r="S106">
            <v>645</v>
          </cell>
          <cell r="T106">
            <v>895</v>
          </cell>
          <cell r="U106">
            <v>970</v>
          </cell>
          <cell r="V106">
            <v>850</v>
          </cell>
          <cell r="W106">
            <v>855</v>
          </cell>
        </row>
        <row r="107">
          <cell r="A107">
            <v>900</v>
          </cell>
          <cell r="B107">
            <v>345</v>
          </cell>
          <cell r="C107">
            <v>345</v>
          </cell>
          <cell r="D107">
            <v>345</v>
          </cell>
          <cell r="E107">
            <v>345</v>
          </cell>
          <cell r="F107">
            <v>900</v>
          </cell>
          <cell r="G107">
            <v>885</v>
          </cell>
          <cell r="H107">
            <v>900</v>
          </cell>
          <cell r="I107">
            <v>900</v>
          </cell>
          <cell r="J107">
            <v>900</v>
          </cell>
          <cell r="K107">
            <v>900</v>
          </cell>
          <cell r="L107">
            <v>900</v>
          </cell>
          <cell r="M107">
            <v>745</v>
          </cell>
          <cell r="N107">
            <v>740</v>
          </cell>
          <cell r="O107">
            <v>900</v>
          </cell>
          <cell r="P107">
            <v>900</v>
          </cell>
          <cell r="Q107">
            <v>780</v>
          </cell>
          <cell r="R107">
            <v>830</v>
          </cell>
          <cell r="S107">
            <v>885</v>
          </cell>
          <cell r="T107">
            <v>885</v>
          </cell>
          <cell r="U107">
            <v>900</v>
          </cell>
          <cell r="V107">
            <v>830</v>
          </cell>
          <cell r="W107">
            <v>835</v>
          </cell>
        </row>
        <row r="108">
          <cell r="A108">
            <v>950</v>
          </cell>
          <cell r="B108">
            <v>205</v>
          </cell>
          <cell r="C108">
            <v>205</v>
          </cell>
          <cell r="D108">
            <v>205</v>
          </cell>
          <cell r="E108">
            <v>205</v>
          </cell>
          <cell r="F108">
            <v>560</v>
          </cell>
          <cell r="G108">
            <v>630</v>
          </cell>
          <cell r="H108">
            <v>630</v>
          </cell>
          <cell r="I108">
            <v>640</v>
          </cell>
          <cell r="J108">
            <v>640</v>
          </cell>
          <cell r="K108">
            <v>755</v>
          </cell>
          <cell r="L108">
            <v>560</v>
          </cell>
          <cell r="M108">
            <v>550</v>
          </cell>
          <cell r="N108">
            <v>550</v>
          </cell>
          <cell r="O108">
            <v>755</v>
          </cell>
          <cell r="P108">
            <v>775</v>
          </cell>
          <cell r="Q108">
            <v>765</v>
          </cell>
          <cell r="R108">
            <v>775</v>
          </cell>
          <cell r="S108">
            <v>775</v>
          </cell>
          <cell r="T108">
            <v>775</v>
          </cell>
          <cell r="U108">
            <v>775</v>
          </cell>
          <cell r="V108">
            <v>775</v>
          </cell>
          <cell r="W108">
            <v>775</v>
          </cell>
        </row>
        <row r="109">
          <cell r="A109">
            <v>1000</v>
          </cell>
          <cell r="B109">
            <v>105</v>
          </cell>
          <cell r="C109">
            <v>105</v>
          </cell>
          <cell r="D109">
            <v>105</v>
          </cell>
          <cell r="E109">
            <v>105</v>
          </cell>
          <cell r="F109">
            <v>330</v>
          </cell>
          <cell r="G109">
            <v>405</v>
          </cell>
          <cell r="H109">
            <v>405</v>
          </cell>
          <cell r="I109">
            <v>430</v>
          </cell>
          <cell r="J109">
            <v>430</v>
          </cell>
          <cell r="K109">
            <v>520</v>
          </cell>
          <cell r="L109">
            <v>330</v>
          </cell>
          <cell r="M109">
            <v>400</v>
          </cell>
          <cell r="N109">
            <v>400</v>
          </cell>
          <cell r="O109">
            <v>505</v>
          </cell>
          <cell r="P109">
            <v>725</v>
          </cell>
          <cell r="Q109">
            <v>640</v>
          </cell>
          <cell r="R109">
            <v>700</v>
          </cell>
          <cell r="S109">
            <v>715</v>
          </cell>
          <cell r="T109">
            <v>715</v>
          </cell>
          <cell r="U109">
            <v>725</v>
          </cell>
          <cell r="V109">
            <v>670</v>
          </cell>
          <cell r="W109">
            <v>685</v>
          </cell>
        </row>
        <row r="110">
          <cell r="A110">
            <v>1050</v>
          </cell>
          <cell r="B110">
            <v>310</v>
          </cell>
          <cell r="C110">
            <v>315</v>
          </cell>
          <cell r="D110">
            <v>290</v>
          </cell>
          <cell r="E110">
            <v>290</v>
          </cell>
          <cell r="F110">
            <v>350</v>
          </cell>
          <cell r="G110">
            <v>310</v>
          </cell>
          <cell r="H110">
            <v>315</v>
          </cell>
          <cell r="I110">
            <v>290</v>
          </cell>
          <cell r="J110">
            <v>290</v>
          </cell>
          <cell r="K110">
            <v>350</v>
          </cell>
          <cell r="L110">
            <v>330</v>
          </cell>
          <cell r="M110">
            <v>290</v>
          </cell>
          <cell r="N110">
            <v>290</v>
          </cell>
          <cell r="O110">
            <v>345</v>
          </cell>
          <cell r="P110">
            <v>720</v>
          </cell>
          <cell r="Q110">
            <v>615</v>
          </cell>
          <cell r="R110">
            <v>685</v>
          </cell>
          <cell r="S110">
            <v>0</v>
          </cell>
          <cell r="T110">
            <v>625</v>
          </cell>
          <cell r="U110">
            <v>720</v>
          </cell>
          <cell r="V110">
            <v>585</v>
          </cell>
          <cell r="W110">
            <v>670</v>
          </cell>
        </row>
        <row r="111">
          <cell r="A111">
            <v>1100</v>
          </cell>
          <cell r="B111">
            <v>190</v>
          </cell>
          <cell r="C111">
            <v>190</v>
          </cell>
          <cell r="D111">
            <v>190</v>
          </cell>
          <cell r="E111">
            <v>220</v>
          </cell>
          <cell r="F111">
            <v>220</v>
          </cell>
          <cell r="G111">
            <v>190</v>
          </cell>
          <cell r="H111">
            <v>200</v>
          </cell>
          <cell r="I111">
            <v>190</v>
          </cell>
          <cell r="J111">
            <v>190</v>
          </cell>
          <cell r="K111">
            <v>220</v>
          </cell>
          <cell r="L111">
            <v>220</v>
          </cell>
          <cell r="M111">
            <v>200</v>
          </cell>
          <cell r="N111">
            <v>200</v>
          </cell>
          <cell r="O111">
            <v>225</v>
          </cell>
          <cell r="P111">
            <v>605</v>
          </cell>
          <cell r="Q111">
            <v>515</v>
          </cell>
          <cell r="R111">
            <v>610</v>
          </cell>
          <cell r="S111">
            <v>0</v>
          </cell>
          <cell r="T111">
            <v>545</v>
          </cell>
          <cell r="U111">
            <v>645</v>
          </cell>
          <cell r="V111">
            <v>445</v>
          </cell>
          <cell r="W111">
            <v>520</v>
          </cell>
        </row>
        <row r="112">
          <cell r="A112">
            <v>1150</v>
          </cell>
          <cell r="B112">
            <v>125</v>
          </cell>
          <cell r="C112">
            <v>125</v>
          </cell>
          <cell r="D112">
            <v>125</v>
          </cell>
          <cell r="E112">
            <v>135</v>
          </cell>
          <cell r="F112">
            <v>165</v>
          </cell>
          <cell r="G112">
            <v>125</v>
          </cell>
          <cell r="H112">
            <v>125</v>
          </cell>
          <cell r="I112">
            <v>125</v>
          </cell>
          <cell r="J112">
            <v>125</v>
          </cell>
          <cell r="K112">
            <v>135</v>
          </cell>
          <cell r="L112">
            <v>165</v>
          </cell>
          <cell r="M112">
            <v>125</v>
          </cell>
          <cell r="N112">
            <v>125</v>
          </cell>
          <cell r="O112">
            <v>150</v>
          </cell>
          <cell r="P112">
            <v>445</v>
          </cell>
          <cell r="Q112">
            <v>400</v>
          </cell>
          <cell r="R112">
            <v>475</v>
          </cell>
          <cell r="S112">
            <v>0</v>
          </cell>
          <cell r="T112">
            <v>475</v>
          </cell>
          <cell r="U112">
            <v>550</v>
          </cell>
          <cell r="V112">
            <v>345</v>
          </cell>
          <cell r="W112">
            <v>375</v>
          </cell>
        </row>
        <row r="113">
          <cell r="A113">
            <v>1200</v>
          </cell>
          <cell r="B113">
            <v>75</v>
          </cell>
          <cell r="C113">
            <v>75</v>
          </cell>
          <cell r="D113">
            <v>75</v>
          </cell>
          <cell r="E113">
            <v>80</v>
          </cell>
          <cell r="F113">
            <v>90</v>
          </cell>
          <cell r="G113">
            <v>75</v>
          </cell>
          <cell r="H113">
            <v>70</v>
          </cell>
          <cell r="I113">
            <v>75</v>
          </cell>
          <cell r="J113">
            <v>75</v>
          </cell>
          <cell r="K113">
            <v>80</v>
          </cell>
          <cell r="L113">
            <v>90</v>
          </cell>
          <cell r="M113">
            <v>70</v>
          </cell>
          <cell r="N113">
            <v>70</v>
          </cell>
          <cell r="O113">
            <v>105</v>
          </cell>
          <cell r="P113">
            <v>290</v>
          </cell>
          <cell r="Q113">
            <v>310</v>
          </cell>
          <cell r="R113">
            <v>370</v>
          </cell>
          <cell r="S113">
            <v>0</v>
          </cell>
          <cell r="T113">
            <v>370</v>
          </cell>
          <cell r="U113">
            <v>345</v>
          </cell>
          <cell r="V113">
            <v>260</v>
          </cell>
          <cell r="W113">
            <v>275</v>
          </cell>
        </row>
        <row r="114">
          <cell r="A114">
            <v>1250</v>
          </cell>
          <cell r="B114">
            <v>225</v>
          </cell>
          <cell r="C114">
            <v>299</v>
          </cell>
          <cell r="D114">
            <v>280</v>
          </cell>
          <cell r="E114">
            <v>245</v>
          </cell>
          <cell r="F114">
            <v>200</v>
          </cell>
          <cell r="G114">
            <v>205</v>
          </cell>
          <cell r="H114">
            <v>0</v>
          </cell>
          <cell r="I114">
            <v>0</v>
          </cell>
          <cell r="J114">
            <v>0</v>
          </cell>
          <cell r="K114">
            <v>0</v>
          </cell>
          <cell r="L114">
            <v>0</v>
          </cell>
          <cell r="M114">
            <v>0</v>
          </cell>
          <cell r="N114">
            <v>0</v>
          </cell>
          <cell r="O114">
            <v>0</v>
          </cell>
          <cell r="P114">
            <v>0</v>
          </cell>
          <cell r="Q114">
            <v>225</v>
          </cell>
          <cell r="R114">
            <v>299</v>
          </cell>
          <cell r="S114">
            <v>0</v>
          </cell>
          <cell r="T114">
            <v>280</v>
          </cell>
          <cell r="U114">
            <v>245</v>
          </cell>
          <cell r="V114">
            <v>200</v>
          </cell>
          <cell r="W114">
            <v>205</v>
          </cell>
        </row>
        <row r="115">
          <cell r="A115">
            <v>1300</v>
          </cell>
          <cell r="B115">
            <v>170</v>
          </cell>
          <cell r="C115">
            <v>235</v>
          </cell>
          <cell r="D115">
            <v>220</v>
          </cell>
          <cell r="E115">
            <v>185</v>
          </cell>
          <cell r="F115">
            <v>160</v>
          </cell>
          <cell r="G115">
            <v>150</v>
          </cell>
          <cell r="H115">
            <v>0</v>
          </cell>
          <cell r="I115">
            <v>0</v>
          </cell>
          <cell r="J115">
            <v>0</v>
          </cell>
          <cell r="K115">
            <v>0</v>
          </cell>
          <cell r="L115">
            <v>0</v>
          </cell>
          <cell r="M115">
            <v>0</v>
          </cell>
          <cell r="N115">
            <v>0</v>
          </cell>
          <cell r="O115">
            <v>0</v>
          </cell>
          <cell r="P115">
            <v>0</v>
          </cell>
          <cell r="Q115">
            <v>170</v>
          </cell>
          <cell r="R115">
            <v>235</v>
          </cell>
          <cell r="S115">
            <v>0</v>
          </cell>
          <cell r="T115">
            <v>220</v>
          </cell>
          <cell r="U115">
            <v>185</v>
          </cell>
          <cell r="V115">
            <v>160</v>
          </cell>
          <cell r="W115">
            <v>150</v>
          </cell>
        </row>
        <row r="116">
          <cell r="A116">
            <v>1350</v>
          </cell>
          <cell r="B116">
            <v>125</v>
          </cell>
          <cell r="C116">
            <v>190</v>
          </cell>
          <cell r="D116">
            <v>170</v>
          </cell>
          <cell r="E116">
            <v>135</v>
          </cell>
          <cell r="F116">
            <v>115</v>
          </cell>
          <cell r="G116">
            <v>115</v>
          </cell>
          <cell r="H116">
            <v>0</v>
          </cell>
          <cell r="I116">
            <v>0</v>
          </cell>
          <cell r="J116">
            <v>0</v>
          </cell>
          <cell r="K116">
            <v>0</v>
          </cell>
          <cell r="L116">
            <v>0</v>
          </cell>
          <cell r="M116">
            <v>0</v>
          </cell>
          <cell r="N116">
            <v>0</v>
          </cell>
          <cell r="O116">
            <v>0</v>
          </cell>
          <cell r="P116">
            <v>0</v>
          </cell>
          <cell r="Q116">
            <v>125</v>
          </cell>
          <cell r="R116">
            <v>190</v>
          </cell>
          <cell r="S116">
            <v>0</v>
          </cell>
          <cell r="T116">
            <v>170</v>
          </cell>
          <cell r="U116">
            <v>135</v>
          </cell>
          <cell r="V116">
            <v>115</v>
          </cell>
          <cell r="W116">
            <v>115</v>
          </cell>
        </row>
        <row r="117">
          <cell r="A117">
            <v>1400</v>
          </cell>
          <cell r="B117">
            <v>95</v>
          </cell>
          <cell r="C117">
            <v>150</v>
          </cell>
          <cell r="D117">
            <v>130</v>
          </cell>
          <cell r="E117">
            <v>110</v>
          </cell>
          <cell r="F117">
            <v>90</v>
          </cell>
          <cell r="G117">
            <v>90</v>
          </cell>
          <cell r="H117">
            <v>0</v>
          </cell>
          <cell r="I117">
            <v>0</v>
          </cell>
          <cell r="J117">
            <v>0</v>
          </cell>
          <cell r="K117">
            <v>0</v>
          </cell>
          <cell r="L117">
            <v>0</v>
          </cell>
          <cell r="M117">
            <v>0</v>
          </cell>
          <cell r="N117">
            <v>0</v>
          </cell>
          <cell r="O117">
            <v>0</v>
          </cell>
          <cell r="P117">
            <v>0</v>
          </cell>
          <cell r="Q117">
            <v>95</v>
          </cell>
          <cell r="R117">
            <v>150</v>
          </cell>
          <cell r="S117">
            <v>0</v>
          </cell>
          <cell r="T117">
            <v>130</v>
          </cell>
          <cell r="U117">
            <v>110</v>
          </cell>
          <cell r="V117">
            <v>90</v>
          </cell>
          <cell r="W117">
            <v>90</v>
          </cell>
        </row>
        <row r="118">
          <cell r="A118">
            <v>1450</v>
          </cell>
          <cell r="B118">
            <v>70</v>
          </cell>
          <cell r="C118">
            <v>115</v>
          </cell>
          <cell r="D118">
            <v>105</v>
          </cell>
          <cell r="E118">
            <v>80</v>
          </cell>
          <cell r="F118">
            <v>60</v>
          </cell>
          <cell r="G118">
            <v>65</v>
          </cell>
          <cell r="H118">
            <v>0</v>
          </cell>
          <cell r="I118">
            <v>0</v>
          </cell>
          <cell r="J118">
            <v>0</v>
          </cell>
          <cell r="K118">
            <v>0</v>
          </cell>
          <cell r="L118">
            <v>0</v>
          </cell>
          <cell r="M118">
            <v>0</v>
          </cell>
          <cell r="N118">
            <v>0</v>
          </cell>
          <cell r="O118">
            <v>0</v>
          </cell>
          <cell r="P118">
            <v>0</v>
          </cell>
          <cell r="Q118">
            <v>70</v>
          </cell>
          <cell r="R118">
            <v>115</v>
          </cell>
          <cell r="S118">
            <v>0</v>
          </cell>
          <cell r="T118">
            <v>105</v>
          </cell>
          <cell r="U118">
            <v>80</v>
          </cell>
          <cell r="V118">
            <v>60</v>
          </cell>
          <cell r="W118">
            <v>65</v>
          </cell>
        </row>
        <row r="119">
          <cell r="A119">
            <v>1500</v>
          </cell>
          <cell r="B119">
            <v>55</v>
          </cell>
          <cell r="C119">
            <v>85</v>
          </cell>
          <cell r="D119">
            <v>75</v>
          </cell>
          <cell r="E119">
            <v>70</v>
          </cell>
          <cell r="F119">
            <v>50</v>
          </cell>
          <cell r="G119">
            <v>50</v>
          </cell>
          <cell r="H119">
            <v>0</v>
          </cell>
          <cell r="I119">
            <v>0</v>
          </cell>
          <cell r="J119">
            <v>0</v>
          </cell>
          <cell r="K119">
            <v>0</v>
          </cell>
          <cell r="L119">
            <v>0</v>
          </cell>
          <cell r="M119">
            <v>0</v>
          </cell>
          <cell r="N119">
            <v>0</v>
          </cell>
          <cell r="O119">
            <v>0</v>
          </cell>
          <cell r="P119">
            <v>0</v>
          </cell>
          <cell r="Q119">
            <v>55</v>
          </cell>
          <cell r="R119">
            <v>85</v>
          </cell>
          <cell r="S119">
            <v>0</v>
          </cell>
          <cell r="T119">
            <v>75</v>
          </cell>
          <cell r="U119">
            <v>70</v>
          </cell>
          <cell r="V119">
            <v>50</v>
          </cell>
          <cell r="W119">
            <v>50</v>
          </cell>
        </row>
        <row r="124">
          <cell r="A124">
            <v>-20</v>
          </cell>
          <cell r="B124">
            <v>2220</v>
          </cell>
          <cell r="C124">
            <v>2250</v>
          </cell>
          <cell r="D124">
            <v>2085</v>
          </cell>
          <cell r="E124">
            <v>1850</v>
          </cell>
          <cell r="F124">
            <v>2085</v>
          </cell>
          <cell r="G124">
            <v>1775</v>
          </cell>
          <cell r="H124">
            <v>2250</v>
          </cell>
          <cell r="I124">
            <v>1850</v>
          </cell>
          <cell r="J124">
            <v>2250</v>
          </cell>
          <cell r="K124">
            <v>2250</v>
          </cell>
          <cell r="L124">
            <v>2250</v>
          </cell>
          <cell r="M124">
            <v>1850</v>
          </cell>
          <cell r="N124">
            <v>2250</v>
          </cell>
          <cell r="O124">
            <v>2250</v>
          </cell>
          <cell r="P124">
            <v>2250</v>
          </cell>
          <cell r="Q124">
            <v>2160</v>
          </cell>
          <cell r="R124">
            <v>2160</v>
          </cell>
          <cell r="S124">
            <v>1800</v>
          </cell>
          <cell r="T124">
            <v>2160</v>
          </cell>
          <cell r="U124">
            <v>2160</v>
          </cell>
          <cell r="V124">
            <v>2015</v>
          </cell>
          <cell r="W124">
            <v>2015</v>
          </cell>
        </row>
        <row r="125">
          <cell r="A125">
            <v>100</v>
          </cell>
          <cell r="B125">
            <v>2220</v>
          </cell>
          <cell r="C125">
            <v>2250</v>
          </cell>
          <cell r="D125">
            <v>2085</v>
          </cell>
          <cell r="E125">
            <v>1850</v>
          </cell>
          <cell r="F125">
            <v>2085</v>
          </cell>
          <cell r="G125">
            <v>1775</v>
          </cell>
          <cell r="H125">
            <v>2250</v>
          </cell>
          <cell r="I125">
            <v>1860</v>
          </cell>
          <cell r="J125">
            <v>2250</v>
          </cell>
          <cell r="K125">
            <v>2250</v>
          </cell>
          <cell r="L125">
            <v>2250</v>
          </cell>
          <cell r="M125">
            <v>1850</v>
          </cell>
          <cell r="N125">
            <v>2250</v>
          </cell>
          <cell r="O125">
            <v>2250</v>
          </cell>
          <cell r="P125">
            <v>2250</v>
          </cell>
          <cell r="Q125">
            <v>2160</v>
          </cell>
          <cell r="R125">
            <v>2160</v>
          </cell>
          <cell r="S125">
            <v>1800</v>
          </cell>
          <cell r="T125">
            <v>2160</v>
          </cell>
          <cell r="U125">
            <v>2160</v>
          </cell>
          <cell r="V125">
            <v>2015</v>
          </cell>
          <cell r="W125">
            <v>2015</v>
          </cell>
        </row>
        <row r="126">
          <cell r="A126">
            <v>200</v>
          </cell>
          <cell r="B126">
            <v>2025</v>
          </cell>
          <cell r="C126">
            <v>2250</v>
          </cell>
          <cell r="D126">
            <v>1970</v>
          </cell>
          <cell r="E126">
            <v>1685</v>
          </cell>
          <cell r="F126">
            <v>2035</v>
          </cell>
          <cell r="G126">
            <v>1775</v>
          </cell>
          <cell r="H126">
            <v>2250</v>
          </cell>
          <cell r="I126">
            <v>1715</v>
          </cell>
          <cell r="J126">
            <v>2250</v>
          </cell>
          <cell r="K126">
            <v>2250</v>
          </cell>
          <cell r="L126">
            <v>2250</v>
          </cell>
          <cell r="M126">
            <v>1670</v>
          </cell>
          <cell r="N126">
            <v>2235</v>
          </cell>
          <cell r="O126">
            <v>2250</v>
          </cell>
          <cell r="P126">
            <v>2250</v>
          </cell>
          <cell r="Q126">
            <v>1800</v>
          </cell>
          <cell r="R126">
            <v>1860</v>
          </cell>
          <cell r="S126">
            <v>1520</v>
          </cell>
          <cell r="T126">
            <v>1935</v>
          </cell>
          <cell r="U126">
            <v>1980</v>
          </cell>
          <cell r="V126">
            <v>1815</v>
          </cell>
          <cell r="W126">
            <v>1820</v>
          </cell>
        </row>
        <row r="127">
          <cell r="A127">
            <v>300</v>
          </cell>
          <cell r="B127">
            <v>1970</v>
          </cell>
          <cell r="C127">
            <v>2185</v>
          </cell>
          <cell r="D127">
            <v>1915</v>
          </cell>
          <cell r="E127">
            <v>1640</v>
          </cell>
          <cell r="F127">
            <v>1955</v>
          </cell>
          <cell r="G127">
            <v>1775</v>
          </cell>
          <cell r="H127">
            <v>2165</v>
          </cell>
          <cell r="I127">
            <v>1670</v>
          </cell>
          <cell r="J127">
            <v>2165</v>
          </cell>
          <cell r="K127">
            <v>2185</v>
          </cell>
          <cell r="L127">
            <v>2185</v>
          </cell>
          <cell r="M127">
            <v>1610</v>
          </cell>
          <cell r="N127">
            <v>2150</v>
          </cell>
          <cell r="O127">
            <v>2185</v>
          </cell>
          <cell r="P127">
            <v>2185</v>
          </cell>
          <cell r="Q127">
            <v>1620</v>
          </cell>
          <cell r="R127">
            <v>1680</v>
          </cell>
          <cell r="S127">
            <v>1360</v>
          </cell>
          <cell r="T127">
            <v>1785</v>
          </cell>
          <cell r="U127">
            <v>1845</v>
          </cell>
          <cell r="V127">
            <v>1705</v>
          </cell>
          <cell r="W127">
            <v>1705</v>
          </cell>
        </row>
        <row r="128">
          <cell r="A128">
            <v>400</v>
          </cell>
          <cell r="B128">
            <v>1900</v>
          </cell>
          <cell r="C128">
            <v>2115</v>
          </cell>
          <cell r="D128">
            <v>1850</v>
          </cell>
          <cell r="E128">
            <v>1585</v>
          </cell>
          <cell r="F128">
            <v>1920</v>
          </cell>
          <cell r="G128">
            <v>1715</v>
          </cell>
          <cell r="H128">
            <v>2085</v>
          </cell>
          <cell r="I128">
            <v>1660</v>
          </cell>
          <cell r="J128">
            <v>2080</v>
          </cell>
          <cell r="K128">
            <v>2115</v>
          </cell>
          <cell r="L128">
            <v>2115</v>
          </cell>
          <cell r="M128">
            <v>1590</v>
          </cell>
          <cell r="N128">
            <v>2115</v>
          </cell>
          <cell r="O128">
            <v>2115</v>
          </cell>
          <cell r="P128">
            <v>2115</v>
          </cell>
          <cell r="Q128">
            <v>1490</v>
          </cell>
          <cell r="R128">
            <v>1540</v>
          </cell>
          <cell r="S128">
            <v>1240</v>
          </cell>
          <cell r="T128">
            <v>1655</v>
          </cell>
          <cell r="U128">
            <v>1720</v>
          </cell>
          <cell r="V128">
            <v>1600</v>
          </cell>
          <cell r="W128">
            <v>1605</v>
          </cell>
        </row>
        <row r="129">
          <cell r="A129">
            <v>500</v>
          </cell>
          <cell r="B129">
            <v>1795</v>
          </cell>
          <cell r="C129">
            <v>1995</v>
          </cell>
          <cell r="D129">
            <v>1745</v>
          </cell>
          <cell r="E129">
            <v>1495</v>
          </cell>
          <cell r="F129">
            <v>1865</v>
          </cell>
          <cell r="G129">
            <v>1655</v>
          </cell>
          <cell r="H129">
            <v>1995</v>
          </cell>
          <cell r="I129">
            <v>1660</v>
          </cell>
          <cell r="J129">
            <v>1995</v>
          </cell>
          <cell r="K129">
            <v>1995</v>
          </cell>
          <cell r="L129">
            <v>1995</v>
          </cell>
          <cell r="M129">
            <v>1580</v>
          </cell>
          <cell r="N129">
            <v>1995</v>
          </cell>
          <cell r="O129">
            <v>1995</v>
          </cell>
          <cell r="P129">
            <v>1995</v>
          </cell>
          <cell r="Q129">
            <v>1395</v>
          </cell>
          <cell r="R129">
            <v>1435</v>
          </cell>
          <cell r="S129">
            <v>1145</v>
          </cell>
          <cell r="T129">
            <v>1545</v>
          </cell>
          <cell r="U129">
            <v>1620</v>
          </cell>
          <cell r="V129">
            <v>1510</v>
          </cell>
          <cell r="W129">
            <v>1520</v>
          </cell>
        </row>
        <row r="130">
          <cell r="A130">
            <v>600</v>
          </cell>
          <cell r="B130">
            <v>1640</v>
          </cell>
          <cell r="C130">
            <v>1815</v>
          </cell>
          <cell r="D130">
            <v>1600</v>
          </cell>
          <cell r="E130">
            <v>1370</v>
          </cell>
          <cell r="F130">
            <v>1815</v>
          </cell>
          <cell r="G130">
            <v>1600</v>
          </cell>
          <cell r="H130">
            <v>1815</v>
          </cell>
          <cell r="I130">
            <v>1660</v>
          </cell>
          <cell r="J130">
            <v>1815</v>
          </cell>
          <cell r="K130">
            <v>1815</v>
          </cell>
          <cell r="L130">
            <v>1815</v>
          </cell>
          <cell r="M130">
            <v>1555</v>
          </cell>
          <cell r="N130">
            <v>1815</v>
          </cell>
          <cell r="O130">
            <v>1815</v>
          </cell>
          <cell r="P130">
            <v>1815</v>
          </cell>
          <cell r="Q130">
            <v>1310</v>
          </cell>
          <cell r="R130">
            <v>1355</v>
          </cell>
          <cell r="S130">
            <v>1080</v>
          </cell>
          <cell r="T130">
            <v>1460</v>
          </cell>
          <cell r="U130">
            <v>1540</v>
          </cell>
          <cell r="V130">
            <v>1435</v>
          </cell>
          <cell r="W130">
            <v>1440</v>
          </cell>
        </row>
        <row r="131">
          <cell r="A131">
            <v>650</v>
          </cell>
          <cell r="B131">
            <v>1610</v>
          </cell>
          <cell r="C131">
            <v>1765</v>
          </cell>
          <cell r="D131">
            <v>1570</v>
          </cell>
          <cell r="E131">
            <v>1345</v>
          </cell>
          <cell r="F131">
            <v>1765</v>
          </cell>
          <cell r="G131">
            <v>1570</v>
          </cell>
          <cell r="H131">
            <v>1765</v>
          </cell>
          <cell r="I131">
            <v>1660</v>
          </cell>
          <cell r="J131">
            <v>1765</v>
          </cell>
          <cell r="K131">
            <v>1765</v>
          </cell>
          <cell r="L131">
            <v>1765</v>
          </cell>
          <cell r="M131">
            <v>1535</v>
          </cell>
          <cell r="N131">
            <v>1765</v>
          </cell>
          <cell r="O131">
            <v>1765</v>
          </cell>
          <cell r="P131">
            <v>1765</v>
          </cell>
          <cell r="Q131">
            <v>1290</v>
          </cell>
          <cell r="R131">
            <v>1330</v>
          </cell>
          <cell r="S131">
            <v>1050</v>
          </cell>
          <cell r="T131">
            <v>1435</v>
          </cell>
          <cell r="U131">
            <v>1510</v>
          </cell>
          <cell r="V131">
            <v>1395</v>
          </cell>
          <cell r="W131">
            <v>1405</v>
          </cell>
        </row>
        <row r="132">
          <cell r="A132">
            <v>700</v>
          </cell>
          <cell r="B132">
            <v>1600</v>
          </cell>
          <cell r="C132">
            <v>1705</v>
          </cell>
          <cell r="D132">
            <v>1555</v>
          </cell>
          <cell r="E132">
            <v>1345</v>
          </cell>
          <cell r="F132">
            <v>1705</v>
          </cell>
          <cell r="G132">
            <v>1535</v>
          </cell>
          <cell r="H132">
            <v>1705</v>
          </cell>
          <cell r="I132">
            <v>1630</v>
          </cell>
          <cell r="J132">
            <v>1705</v>
          </cell>
          <cell r="K132">
            <v>1705</v>
          </cell>
          <cell r="L132">
            <v>1705</v>
          </cell>
          <cell r="M132">
            <v>1510</v>
          </cell>
          <cell r="N132">
            <v>1705</v>
          </cell>
          <cell r="O132">
            <v>1705</v>
          </cell>
          <cell r="P132">
            <v>1705</v>
          </cell>
          <cell r="Q132">
            <v>1275</v>
          </cell>
          <cell r="R132">
            <v>1305</v>
          </cell>
          <cell r="S132">
            <v>1030</v>
          </cell>
          <cell r="T132">
            <v>1395</v>
          </cell>
          <cell r="U132">
            <v>1485</v>
          </cell>
          <cell r="V132">
            <v>1370</v>
          </cell>
          <cell r="W132">
            <v>1370</v>
          </cell>
        </row>
        <row r="133">
          <cell r="A133">
            <v>750</v>
          </cell>
          <cell r="B133">
            <v>1510</v>
          </cell>
          <cell r="C133">
            <v>1510</v>
          </cell>
          <cell r="D133">
            <v>1420</v>
          </cell>
          <cell r="E133">
            <v>1325</v>
          </cell>
          <cell r="F133">
            <v>1595</v>
          </cell>
          <cell r="G133">
            <v>1420</v>
          </cell>
          <cell r="H133">
            <v>1595</v>
          </cell>
          <cell r="I133">
            <v>1545</v>
          </cell>
          <cell r="J133">
            <v>1595</v>
          </cell>
          <cell r="K133">
            <v>1595</v>
          </cell>
          <cell r="L133">
            <v>1595</v>
          </cell>
          <cell r="M133">
            <v>1360</v>
          </cell>
          <cell r="N133">
            <v>1585</v>
          </cell>
          <cell r="O133">
            <v>1595</v>
          </cell>
          <cell r="P133">
            <v>1595</v>
          </cell>
          <cell r="Q133">
            <v>1245</v>
          </cell>
          <cell r="R133">
            <v>1280</v>
          </cell>
          <cell r="S133">
            <v>1010</v>
          </cell>
          <cell r="T133">
            <v>1375</v>
          </cell>
          <cell r="U133">
            <v>1475</v>
          </cell>
          <cell r="V133">
            <v>1340</v>
          </cell>
          <cell r="W133">
            <v>1345</v>
          </cell>
        </row>
        <row r="134">
          <cell r="A134">
            <v>800</v>
          </cell>
          <cell r="B134">
            <v>1235</v>
          </cell>
          <cell r="C134">
            <v>1235</v>
          </cell>
          <cell r="D134">
            <v>1175</v>
          </cell>
          <cell r="E134">
            <v>1110</v>
          </cell>
          <cell r="F134">
            <v>1525</v>
          </cell>
          <cell r="G134">
            <v>1420</v>
          </cell>
          <cell r="H134">
            <v>1525</v>
          </cell>
          <cell r="I134">
            <v>1525</v>
          </cell>
          <cell r="J134">
            <v>1525</v>
          </cell>
          <cell r="K134">
            <v>1525</v>
          </cell>
          <cell r="L134">
            <v>1525</v>
          </cell>
          <cell r="M134">
            <v>1315</v>
          </cell>
          <cell r="N134">
            <v>1525</v>
          </cell>
          <cell r="O134">
            <v>1525</v>
          </cell>
          <cell r="P134">
            <v>1525</v>
          </cell>
          <cell r="Q134">
            <v>1210</v>
          </cell>
          <cell r="R134">
            <v>1265</v>
          </cell>
          <cell r="S134">
            <v>985</v>
          </cell>
          <cell r="T134">
            <v>1355</v>
          </cell>
          <cell r="U134">
            <v>1460</v>
          </cell>
          <cell r="V134">
            <v>1305</v>
          </cell>
          <cell r="W134">
            <v>1310</v>
          </cell>
        </row>
        <row r="135">
          <cell r="A135">
            <v>850</v>
          </cell>
          <cell r="B135">
            <v>805</v>
          </cell>
          <cell r="C135">
            <v>805</v>
          </cell>
          <cell r="D135">
            <v>805</v>
          </cell>
          <cell r="E135">
            <v>805</v>
          </cell>
          <cell r="F135">
            <v>1460</v>
          </cell>
          <cell r="G135">
            <v>1380</v>
          </cell>
          <cell r="H135">
            <v>1460</v>
          </cell>
          <cell r="I135">
            <v>1460</v>
          </cell>
          <cell r="J135">
            <v>1460</v>
          </cell>
          <cell r="K135">
            <v>1460</v>
          </cell>
          <cell r="L135">
            <v>1460</v>
          </cell>
          <cell r="M135">
            <v>1245</v>
          </cell>
          <cell r="N135">
            <v>1450</v>
          </cell>
          <cell r="O135">
            <v>1460</v>
          </cell>
          <cell r="P135">
            <v>1460</v>
          </cell>
          <cell r="Q135">
            <v>1190</v>
          </cell>
          <cell r="R135">
            <v>1255</v>
          </cell>
          <cell r="S135">
            <v>965</v>
          </cell>
          <cell r="T135">
            <v>1340</v>
          </cell>
          <cell r="U135">
            <v>1455</v>
          </cell>
          <cell r="V135">
            <v>1275</v>
          </cell>
          <cell r="W135">
            <v>1280</v>
          </cell>
        </row>
        <row r="136">
          <cell r="A136">
            <v>900</v>
          </cell>
          <cell r="B136">
            <v>515</v>
          </cell>
          <cell r="C136">
            <v>515</v>
          </cell>
          <cell r="D136">
            <v>515</v>
          </cell>
          <cell r="E136">
            <v>515</v>
          </cell>
          <cell r="F136">
            <v>1350</v>
          </cell>
          <cell r="G136">
            <v>1325</v>
          </cell>
          <cell r="H136">
            <v>1350</v>
          </cell>
          <cell r="I136">
            <v>1350</v>
          </cell>
          <cell r="J136">
            <v>1350</v>
          </cell>
          <cell r="K136">
            <v>1350</v>
          </cell>
          <cell r="L136">
            <v>1345</v>
          </cell>
          <cell r="M136">
            <v>1120</v>
          </cell>
          <cell r="N136">
            <v>1110</v>
          </cell>
          <cell r="O136">
            <v>1350</v>
          </cell>
          <cell r="P136">
            <v>1350</v>
          </cell>
          <cell r="Q136">
            <v>1165</v>
          </cell>
          <cell r="R136">
            <v>1245</v>
          </cell>
          <cell r="S136">
            <v>1325</v>
          </cell>
          <cell r="T136">
            <v>1325</v>
          </cell>
          <cell r="U136">
            <v>1350</v>
          </cell>
          <cell r="V136">
            <v>1245</v>
          </cell>
          <cell r="W136">
            <v>1255</v>
          </cell>
        </row>
        <row r="137">
          <cell r="A137">
            <v>950</v>
          </cell>
          <cell r="B137">
            <v>310</v>
          </cell>
          <cell r="C137">
            <v>310</v>
          </cell>
          <cell r="D137">
            <v>310</v>
          </cell>
          <cell r="E137">
            <v>310</v>
          </cell>
          <cell r="F137">
            <v>845</v>
          </cell>
          <cell r="G137">
            <v>945</v>
          </cell>
          <cell r="H137">
            <v>945</v>
          </cell>
          <cell r="I137">
            <v>955</v>
          </cell>
          <cell r="J137">
            <v>955</v>
          </cell>
          <cell r="K137">
            <v>1130</v>
          </cell>
          <cell r="L137">
            <v>845</v>
          </cell>
          <cell r="M137">
            <v>825</v>
          </cell>
          <cell r="N137">
            <v>825</v>
          </cell>
          <cell r="O137">
            <v>1130</v>
          </cell>
          <cell r="P137">
            <v>1160</v>
          </cell>
          <cell r="Q137">
            <v>1145</v>
          </cell>
          <cell r="R137">
            <v>1160</v>
          </cell>
          <cell r="S137">
            <v>1160</v>
          </cell>
          <cell r="T137">
            <v>1160</v>
          </cell>
          <cell r="U137">
            <v>1160</v>
          </cell>
          <cell r="V137">
            <v>1160</v>
          </cell>
          <cell r="W137">
            <v>1160</v>
          </cell>
        </row>
        <row r="138">
          <cell r="A138">
            <v>1000</v>
          </cell>
          <cell r="B138">
            <v>155</v>
          </cell>
          <cell r="C138">
            <v>155</v>
          </cell>
          <cell r="D138">
            <v>155</v>
          </cell>
          <cell r="E138">
            <v>155</v>
          </cell>
          <cell r="F138">
            <v>495</v>
          </cell>
          <cell r="G138">
            <v>695</v>
          </cell>
          <cell r="H138">
            <v>605</v>
          </cell>
          <cell r="I138">
            <v>650</v>
          </cell>
          <cell r="J138">
            <v>650</v>
          </cell>
          <cell r="K138">
            <v>780</v>
          </cell>
          <cell r="L138">
            <v>495</v>
          </cell>
          <cell r="M138">
            <v>595</v>
          </cell>
          <cell r="N138">
            <v>595</v>
          </cell>
          <cell r="O138">
            <v>760</v>
          </cell>
          <cell r="P138">
            <v>1090</v>
          </cell>
          <cell r="Q138">
            <v>965</v>
          </cell>
          <cell r="R138">
            <v>1050</v>
          </cell>
          <cell r="S138">
            <v>1070</v>
          </cell>
          <cell r="T138">
            <v>1070</v>
          </cell>
          <cell r="U138">
            <v>1090</v>
          </cell>
          <cell r="V138">
            <v>1010</v>
          </cell>
          <cell r="W138">
            <v>1030</v>
          </cell>
        </row>
        <row r="139">
          <cell r="A139">
            <v>1050</v>
          </cell>
          <cell r="B139">
            <v>465</v>
          </cell>
          <cell r="C139">
            <v>475</v>
          </cell>
          <cell r="D139">
            <v>430</v>
          </cell>
          <cell r="E139">
            <v>430</v>
          </cell>
          <cell r="F139">
            <v>525</v>
          </cell>
          <cell r="G139">
            <v>465</v>
          </cell>
          <cell r="H139">
            <v>475</v>
          </cell>
          <cell r="I139">
            <v>430</v>
          </cell>
          <cell r="J139">
            <v>430</v>
          </cell>
          <cell r="K139">
            <v>525</v>
          </cell>
          <cell r="L139">
            <v>495</v>
          </cell>
          <cell r="M139">
            <v>430</v>
          </cell>
          <cell r="N139">
            <v>430</v>
          </cell>
          <cell r="O139">
            <v>515</v>
          </cell>
          <cell r="P139">
            <v>1080</v>
          </cell>
          <cell r="Q139">
            <v>925</v>
          </cell>
          <cell r="R139">
            <v>1030</v>
          </cell>
          <cell r="S139">
            <v>0</v>
          </cell>
          <cell r="T139">
            <v>940</v>
          </cell>
          <cell r="U139">
            <v>1080</v>
          </cell>
          <cell r="V139">
            <v>875</v>
          </cell>
          <cell r="W139">
            <v>1010</v>
          </cell>
        </row>
        <row r="140">
          <cell r="A140">
            <v>1100</v>
          </cell>
          <cell r="B140">
            <v>290</v>
          </cell>
          <cell r="C140">
            <v>290</v>
          </cell>
          <cell r="D140">
            <v>290</v>
          </cell>
          <cell r="E140">
            <v>330</v>
          </cell>
          <cell r="F140">
            <v>330</v>
          </cell>
          <cell r="G140">
            <v>290</v>
          </cell>
          <cell r="H140">
            <v>300</v>
          </cell>
          <cell r="I140">
            <v>290</v>
          </cell>
          <cell r="J140">
            <v>290</v>
          </cell>
          <cell r="K140">
            <v>330</v>
          </cell>
          <cell r="L140">
            <v>330</v>
          </cell>
          <cell r="M140">
            <v>300</v>
          </cell>
          <cell r="N140">
            <v>300</v>
          </cell>
          <cell r="O140">
            <v>340</v>
          </cell>
          <cell r="P140">
            <v>905</v>
          </cell>
          <cell r="Q140">
            <v>770</v>
          </cell>
          <cell r="R140">
            <v>915</v>
          </cell>
          <cell r="S140">
            <v>0</v>
          </cell>
          <cell r="T140">
            <v>815</v>
          </cell>
          <cell r="U140">
            <v>965</v>
          </cell>
          <cell r="V140">
            <v>670</v>
          </cell>
          <cell r="W140">
            <v>780</v>
          </cell>
        </row>
        <row r="141">
          <cell r="A141">
            <v>1150</v>
          </cell>
          <cell r="B141">
            <v>185</v>
          </cell>
          <cell r="C141">
            <v>185</v>
          </cell>
          <cell r="D141">
            <v>185</v>
          </cell>
          <cell r="E141">
            <v>205</v>
          </cell>
          <cell r="F141">
            <v>245</v>
          </cell>
          <cell r="G141">
            <v>185</v>
          </cell>
          <cell r="H141">
            <v>185</v>
          </cell>
          <cell r="I141">
            <v>185</v>
          </cell>
          <cell r="J141">
            <v>185</v>
          </cell>
          <cell r="K141">
            <v>205</v>
          </cell>
          <cell r="L141">
            <v>245</v>
          </cell>
          <cell r="M141">
            <v>185</v>
          </cell>
          <cell r="N141">
            <v>185</v>
          </cell>
          <cell r="O141">
            <v>225</v>
          </cell>
          <cell r="P141">
            <v>670</v>
          </cell>
          <cell r="Q141">
            <v>595</v>
          </cell>
          <cell r="R141">
            <v>710</v>
          </cell>
          <cell r="S141">
            <v>0</v>
          </cell>
          <cell r="T141">
            <v>710</v>
          </cell>
          <cell r="U141">
            <v>825</v>
          </cell>
          <cell r="V141">
            <v>515</v>
          </cell>
          <cell r="W141">
            <v>565</v>
          </cell>
        </row>
        <row r="142">
          <cell r="A142">
            <v>1200</v>
          </cell>
          <cell r="B142">
            <v>115</v>
          </cell>
          <cell r="C142">
            <v>115</v>
          </cell>
          <cell r="D142">
            <v>115</v>
          </cell>
          <cell r="E142">
            <v>125</v>
          </cell>
          <cell r="F142">
            <v>135</v>
          </cell>
          <cell r="G142">
            <v>115</v>
          </cell>
          <cell r="H142">
            <v>105</v>
          </cell>
          <cell r="I142">
            <v>115</v>
          </cell>
          <cell r="J142">
            <v>115</v>
          </cell>
          <cell r="K142">
            <v>125</v>
          </cell>
          <cell r="L142">
            <v>135</v>
          </cell>
          <cell r="M142">
            <v>105</v>
          </cell>
          <cell r="N142">
            <v>105</v>
          </cell>
          <cell r="O142">
            <v>155</v>
          </cell>
          <cell r="P142">
            <v>430</v>
          </cell>
          <cell r="Q142">
            <v>465</v>
          </cell>
          <cell r="R142">
            <v>555</v>
          </cell>
          <cell r="S142">
            <v>0</v>
          </cell>
          <cell r="T142">
            <v>555</v>
          </cell>
          <cell r="U142">
            <v>515</v>
          </cell>
          <cell r="V142">
            <v>390</v>
          </cell>
          <cell r="W142">
            <v>410</v>
          </cell>
        </row>
        <row r="143">
          <cell r="A143">
            <v>1250</v>
          </cell>
          <cell r="B143">
            <v>340</v>
          </cell>
          <cell r="C143">
            <v>440</v>
          </cell>
          <cell r="D143">
            <v>420</v>
          </cell>
          <cell r="E143">
            <v>370</v>
          </cell>
          <cell r="F143">
            <v>300</v>
          </cell>
          <cell r="G143">
            <v>310</v>
          </cell>
          <cell r="H143">
            <v>0</v>
          </cell>
          <cell r="I143">
            <v>0</v>
          </cell>
          <cell r="J143">
            <v>0</v>
          </cell>
          <cell r="K143">
            <v>0</v>
          </cell>
          <cell r="L143">
            <v>0</v>
          </cell>
          <cell r="M143">
            <v>0</v>
          </cell>
          <cell r="N143">
            <v>0</v>
          </cell>
          <cell r="O143">
            <v>0</v>
          </cell>
          <cell r="P143">
            <v>0</v>
          </cell>
          <cell r="Q143">
            <v>340</v>
          </cell>
          <cell r="R143">
            <v>440</v>
          </cell>
          <cell r="S143">
            <v>0</v>
          </cell>
          <cell r="T143">
            <v>420</v>
          </cell>
          <cell r="U143">
            <v>370</v>
          </cell>
          <cell r="V143">
            <v>300</v>
          </cell>
          <cell r="W143">
            <v>310</v>
          </cell>
        </row>
        <row r="144">
          <cell r="A144">
            <v>1300</v>
          </cell>
          <cell r="B144">
            <v>255</v>
          </cell>
          <cell r="C144">
            <v>350</v>
          </cell>
          <cell r="D144">
            <v>330</v>
          </cell>
          <cell r="E144">
            <v>280</v>
          </cell>
          <cell r="F144">
            <v>235</v>
          </cell>
          <cell r="G144">
            <v>225</v>
          </cell>
          <cell r="H144">
            <v>0</v>
          </cell>
          <cell r="I144">
            <v>0</v>
          </cell>
          <cell r="J144">
            <v>0</v>
          </cell>
          <cell r="K144">
            <v>0</v>
          </cell>
          <cell r="L144">
            <v>0</v>
          </cell>
          <cell r="M144">
            <v>0</v>
          </cell>
          <cell r="N144">
            <v>0</v>
          </cell>
          <cell r="O144">
            <v>0</v>
          </cell>
          <cell r="P144">
            <v>0</v>
          </cell>
          <cell r="Q144">
            <v>255</v>
          </cell>
          <cell r="R144">
            <v>350</v>
          </cell>
          <cell r="S144">
            <v>0</v>
          </cell>
          <cell r="T144">
            <v>330</v>
          </cell>
          <cell r="U144">
            <v>280</v>
          </cell>
          <cell r="V144">
            <v>235</v>
          </cell>
          <cell r="W144">
            <v>225</v>
          </cell>
        </row>
        <row r="145">
          <cell r="A145">
            <v>1350</v>
          </cell>
          <cell r="B145">
            <v>185</v>
          </cell>
          <cell r="C145">
            <v>290</v>
          </cell>
          <cell r="D145">
            <v>255</v>
          </cell>
          <cell r="E145">
            <v>205</v>
          </cell>
          <cell r="F145">
            <v>175</v>
          </cell>
          <cell r="G145">
            <v>175</v>
          </cell>
          <cell r="H145">
            <v>0</v>
          </cell>
          <cell r="I145">
            <v>0</v>
          </cell>
          <cell r="J145">
            <v>0</v>
          </cell>
          <cell r="K145">
            <v>0</v>
          </cell>
          <cell r="L145">
            <v>0</v>
          </cell>
          <cell r="M145">
            <v>0</v>
          </cell>
          <cell r="N145">
            <v>0</v>
          </cell>
          <cell r="O145">
            <v>0</v>
          </cell>
          <cell r="P145">
            <v>0</v>
          </cell>
          <cell r="Q145">
            <v>185</v>
          </cell>
          <cell r="R145">
            <v>290</v>
          </cell>
          <cell r="S145">
            <v>0</v>
          </cell>
          <cell r="T145">
            <v>255</v>
          </cell>
          <cell r="U145">
            <v>205</v>
          </cell>
          <cell r="V145">
            <v>175</v>
          </cell>
          <cell r="W145">
            <v>175</v>
          </cell>
        </row>
        <row r="146">
          <cell r="A146">
            <v>1400</v>
          </cell>
          <cell r="B146">
            <v>145</v>
          </cell>
          <cell r="C146">
            <v>225</v>
          </cell>
          <cell r="D146">
            <v>195</v>
          </cell>
          <cell r="E146">
            <v>165</v>
          </cell>
          <cell r="F146">
            <v>135</v>
          </cell>
          <cell r="G146">
            <v>135</v>
          </cell>
          <cell r="H146">
            <v>0</v>
          </cell>
          <cell r="I146">
            <v>0</v>
          </cell>
          <cell r="J146">
            <v>0</v>
          </cell>
          <cell r="K146">
            <v>0</v>
          </cell>
          <cell r="L146">
            <v>0</v>
          </cell>
          <cell r="M146">
            <v>0</v>
          </cell>
          <cell r="N146">
            <v>0</v>
          </cell>
          <cell r="O146">
            <v>0</v>
          </cell>
          <cell r="P146">
            <v>0</v>
          </cell>
          <cell r="Q146">
            <v>145</v>
          </cell>
          <cell r="R146">
            <v>225</v>
          </cell>
          <cell r="S146">
            <v>0</v>
          </cell>
          <cell r="T146">
            <v>195</v>
          </cell>
          <cell r="U146">
            <v>165</v>
          </cell>
          <cell r="V146">
            <v>135</v>
          </cell>
          <cell r="W146">
            <v>135</v>
          </cell>
        </row>
        <row r="147">
          <cell r="A147">
            <v>1450</v>
          </cell>
          <cell r="B147">
            <v>105</v>
          </cell>
          <cell r="C147">
            <v>175</v>
          </cell>
          <cell r="D147">
            <v>155</v>
          </cell>
          <cell r="E147">
            <v>125</v>
          </cell>
          <cell r="F147">
            <v>95</v>
          </cell>
          <cell r="G147">
            <v>100</v>
          </cell>
          <cell r="H147">
            <v>0</v>
          </cell>
          <cell r="I147">
            <v>0</v>
          </cell>
          <cell r="J147">
            <v>0</v>
          </cell>
          <cell r="K147">
            <v>0</v>
          </cell>
          <cell r="L147">
            <v>0</v>
          </cell>
          <cell r="M147">
            <v>0</v>
          </cell>
          <cell r="N147">
            <v>0</v>
          </cell>
          <cell r="O147">
            <v>0</v>
          </cell>
          <cell r="P147">
            <v>0</v>
          </cell>
          <cell r="Q147">
            <v>105</v>
          </cell>
          <cell r="R147">
            <v>175</v>
          </cell>
          <cell r="S147">
            <v>0</v>
          </cell>
          <cell r="T147">
            <v>155</v>
          </cell>
          <cell r="U147">
            <v>125</v>
          </cell>
          <cell r="V147">
            <v>95</v>
          </cell>
          <cell r="W147">
            <v>100</v>
          </cell>
        </row>
        <row r="148">
          <cell r="A148">
            <v>1500</v>
          </cell>
          <cell r="B148">
            <v>80</v>
          </cell>
          <cell r="C148">
            <v>125</v>
          </cell>
          <cell r="D148">
            <v>115</v>
          </cell>
          <cell r="E148">
            <v>105</v>
          </cell>
          <cell r="F148">
            <v>70</v>
          </cell>
          <cell r="G148">
            <v>75</v>
          </cell>
          <cell r="H148">
            <v>0</v>
          </cell>
          <cell r="I148">
            <v>0</v>
          </cell>
          <cell r="J148">
            <v>0</v>
          </cell>
          <cell r="K148">
            <v>0</v>
          </cell>
          <cell r="L148">
            <v>0</v>
          </cell>
          <cell r="M148">
            <v>0</v>
          </cell>
          <cell r="N148">
            <v>0</v>
          </cell>
          <cell r="O148">
            <v>0</v>
          </cell>
          <cell r="P148">
            <v>0</v>
          </cell>
          <cell r="Q148">
            <v>80</v>
          </cell>
          <cell r="R148">
            <v>125</v>
          </cell>
          <cell r="S148">
            <v>0</v>
          </cell>
          <cell r="T148">
            <v>115</v>
          </cell>
          <cell r="U148">
            <v>105</v>
          </cell>
          <cell r="V148">
            <v>70</v>
          </cell>
          <cell r="W148">
            <v>75</v>
          </cell>
        </row>
        <row r="152">
          <cell r="A152">
            <v>-20</v>
          </cell>
          <cell r="B152">
            <v>3705</v>
          </cell>
          <cell r="C152">
            <v>3750</v>
          </cell>
          <cell r="D152">
            <v>3470</v>
          </cell>
          <cell r="E152">
            <v>3085</v>
          </cell>
          <cell r="F152">
            <v>3470</v>
          </cell>
          <cell r="G152">
            <v>2955</v>
          </cell>
          <cell r="H152">
            <v>3750</v>
          </cell>
          <cell r="I152">
            <v>3085</v>
          </cell>
          <cell r="J152">
            <v>3750</v>
          </cell>
          <cell r="K152">
            <v>3750</v>
          </cell>
          <cell r="L152">
            <v>3750</v>
          </cell>
          <cell r="M152">
            <v>3085</v>
          </cell>
          <cell r="N152">
            <v>3750</v>
          </cell>
          <cell r="O152">
            <v>3750</v>
          </cell>
          <cell r="P152">
            <v>3750</v>
          </cell>
          <cell r="Q152">
            <v>3600</v>
          </cell>
          <cell r="R152">
            <v>3600</v>
          </cell>
          <cell r="S152">
            <v>3000</v>
          </cell>
          <cell r="T152">
            <v>3600</v>
          </cell>
          <cell r="U152">
            <v>3600</v>
          </cell>
          <cell r="V152">
            <v>3360</v>
          </cell>
          <cell r="W152">
            <v>3360</v>
          </cell>
        </row>
        <row r="153">
          <cell r="A153">
            <v>100</v>
          </cell>
          <cell r="B153">
            <v>3705</v>
          </cell>
          <cell r="C153">
            <v>3750</v>
          </cell>
          <cell r="D153">
            <v>3470</v>
          </cell>
          <cell r="E153">
            <v>3085</v>
          </cell>
          <cell r="F153">
            <v>3470</v>
          </cell>
          <cell r="G153">
            <v>2955</v>
          </cell>
          <cell r="H153">
            <v>3750</v>
          </cell>
          <cell r="I153">
            <v>3085</v>
          </cell>
          <cell r="J153">
            <v>3750</v>
          </cell>
          <cell r="K153">
            <v>3750</v>
          </cell>
          <cell r="L153">
            <v>3750</v>
          </cell>
          <cell r="M153">
            <v>3085</v>
          </cell>
          <cell r="N153">
            <v>3750</v>
          </cell>
          <cell r="O153">
            <v>3750</v>
          </cell>
          <cell r="P153">
            <v>3750</v>
          </cell>
          <cell r="Q153">
            <v>3600</v>
          </cell>
          <cell r="R153">
            <v>3600</v>
          </cell>
          <cell r="S153">
            <v>3000</v>
          </cell>
          <cell r="T153">
            <v>3600</v>
          </cell>
          <cell r="U153">
            <v>3600</v>
          </cell>
          <cell r="V153">
            <v>3360</v>
          </cell>
          <cell r="W153">
            <v>3360</v>
          </cell>
        </row>
        <row r="154">
          <cell r="A154">
            <v>200</v>
          </cell>
          <cell r="B154">
            <v>3375</v>
          </cell>
          <cell r="C154">
            <v>3750</v>
          </cell>
          <cell r="D154">
            <v>3280</v>
          </cell>
          <cell r="E154">
            <v>2810</v>
          </cell>
          <cell r="F154">
            <v>3395</v>
          </cell>
          <cell r="G154">
            <v>2955</v>
          </cell>
          <cell r="H154">
            <v>3750</v>
          </cell>
          <cell r="I154">
            <v>2860</v>
          </cell>
          <cell r="J154">
            <v>3750</v>
          </cell>
          <cell r="K154">
            <v>3750</v>
          </cell>
          <cell r="L154">
            <v>3750</v>
          </cell>
          <cell r="M154">
            <v>2785</v>
          </cell>
          <cell r="N154">
            <v>3725</v>
          </cell>
          <cell r="O154">
            <v>3750</v>
          </cell>
          <cell r="P154">
            <v>3750</v>
          </cell>
          <cell r="Q154">
            <v>3000</v>
          </cell>
          <cell r="R154">
            <v>3095</v>
          </cell>
          <cell r="S154">
            <v>2530</v>
          </cell>
          <cell r="T154">
            <v>3230</v>
          </cell>
          <cell r="U154">
            <v>3300</v>
          </cell>
          <cell r="V154">
            <v>3025</v>
          </cell>
          <cell r="W154">
            <v>3035</v>
          </cell>
        </row>
        <row r="155">
          <cell r="A155">
            <v>300</v>
          </cell>
          <cell r="B155">
            <v>3280</v>
          </cell>
          <cell r="C155">
            <v>3640</v>
          </cell>
          <cell r="D155">
            <v>3190</v>
          </cell>
          <cell r="E155">
            <v>2735</v>
          </cell>
          <cell r="F155">
            <v>3260</v>
          </cell>
          <cell r="G155">
            <v>2955</v>
          </cell>
          <cell r="H155">
            <v>3610</v>
          </cell>
          <cell r="I155">
            <v>2785</v>
          </cell>
          <cell r="J155">
            <v>3610</v>
          </cell>
          <cell r="K155">
            <v>3640</v>
          </cell>
          <cell r="L155">
            <v>3640</v>
          </cell>
          <cell r="M155">
            <v>2685</v>
          </cell>
          <cell r="N155">
            <v>3580</v>
          </cell>
          <cell r="O155">
            <v>3640</v>
          </cell>
          <cell r="P155">
            <v>3640</v>
          </cell>
          <cell r="Q155">
            <v>2700</v>
          </cell>
          <cell r="R155">
            <v>2795</v>
          </cell>
          <cell r="S155">
            <v>2270</v>
          </cell>
          <cell r="T155">
            <v>2975</v>
          </cell>
          <cell r="U155">
            <v>3070</v>
          </cell>
          <cell r="V155">
            <v>2845</v>
          </cell>
          <cell r="W155">
            <v>2845</v>
          </cell>
        </row>
        <row r="156">
          <cell r="A156">
            <v>400</v>
          </cell>
          <cell r="B156">
            <v>3170</v>
          </cell>
          <cell r="C156">
            <v>3530</v>
          </cell>
          <cell r="D156">
            <v>3085</v>
          </cell>
          <cell r="E156">
            <v>2645</v>
          </cell>
          <cell r="F156">
            <v>3200</v>
          </cell>
          <cell r="G156">
            <v>2860</v>
          </cell>
          <cell r="H156">
            <v>3465</v>
          </cell>
          <cell r="I156">
            <v>2765</v>
          </cell>
          <cell r="J156">
            <v>3465</v>
          </cell>
          <cell r="K156">
            <v>3530</v>
          </cell>
          <cell r="L156">
            <v>3530</v>
          </cell>
          <cell r="M156">
            <v>2655</v>
          </cell>
          <cell r="N156">
            <v>3530</v>
          </cell>
          <cell r="O156">
            <v>3530</v>
          </cell>
          <cell r="P156">
            <v>3530</v>
          </cell>
          <cell r="Q156">
            <v>2485</v>
          </cell>
          <cell r="R156">
            <v>2570</v>
          </cell>
          <cell r="S156">
            <v>2065</v>
          </cell>
          <cell r="T156">
            <v>2760</v>
          </cell>
          <cell r="U156">
            <v>2870</v>
          </cell>
          <cell r="V156">
            <v>2665</v>
          </cell>
          <cell r="W156">
            <v>2675</v>
          </cell>
        </row>
        <row r="157">
          <cell r="A157">
            <v>500</v>
          </cell>
          <cell r="B157">
            <v>2995</v>
          </cell>
          <cell r="C157">
            <v>3325</v>
          </cell>
          <cell r="D157">
            <v>2910</v>
          </cell>
          <cell r="E157">
            <v>2490</v>
          </cell>
          <cell r="F157">
            <v>3105</v>
          </cell>
          <cell r="G157">
            <v>2755</v>
          </cell>
          <cell r="H157">
            <v>3325</v>
          </cell>
          <cell r="I157">
            <v>2765</v>
          </cell>
          <cell r="J157">
            <v>3325</v>
          </cell>
          <cell r="K157">
            <v>3325</v>
          </cell>
          <cell r="L157">
            <v>3325</v>
          </cell>
          <cell r="M157">
            <v>2635</v>
          </cell>
          <cell r="N157">
            <v>3325</v>
          </cell>
          <cell r="O157">
            <v>3325</v>
          </cell>
          <cell r="P157">
            <v>3325</v>
          </cell>
          <cell r="Q157">
            <v>2330</v>
          </cell>
          <cell r="R157">
            <v>2390</v>
          </cell>
          <cell r="S157">
            <v>1910</v>
          </cell>
          <cell r="T157">
            <v>2570</v>
          </cell>
          <cell r="U157">
            <v>2700</v>
          </cell>
          <cell r="V157">
            <v>2520</v>
          </cell>
          <cell r="W157">
            <v>2530</v>
          </cell>
        </row>
        <row r="158">
          <cell r="A158">
            <v>600</v>
          </cell>
          <cell r="B158">
            <v>2735</v>
          </cell>
          <cell r="C158">
            <v>3025</v>
          </cell>
          <cell r="D158">
            <v>2665</v>
          </cell>
          <cell r="E158">
            <v>2285</v>
          </cell>
          <cell r="F158">
            <v>3025</v>
          </cell>
          <cell r="G158">
            <v>2665</v>
          </cell>
          <cell r="H158">
            <v>3025</v>
          </cell>
          <cell r="I158">
            <v>2765</v>
          </cell>
          <cell r="J158">
            <v>3025</v>
          </cell>
          <cell r="K158">
            <v>3025</v>
          </cell>
          <cell r="L158">
            <v>3025</v>
          </cell>
          <cell r="M158">
            <v>2590</v>
          </cell>
          <cell r="N158">
            <v>3025</v>
          </cell>
          <cell r="O158">
            <v>3025</v>
          </cell>
          <cell r="P158">
            <v>3025</v>
          </cell>
          <cell r="Q158">
            <v>2185</v>
          </cell>
          <cell r="R158">
            <v>2255</v>
          </cell>
          <cell r="S158">
            <v>1800</v>
          </cell>
          <cell r="T158">
            <v>2435</v>
          </cell>
          <cell r="U158">
            <v>2570</v>
          </cell>
          <cell r="V158">
            <v>2390</v>
          </cell>
          <cell r="W158">
            <v>2400</v>
          </cell>
        </row>
        <row r="159">
          <cell r="A159">
            <v>650</v>
          </cell>
          <cell r="B159">
            <v>2685</v>
          </cell>
          <cell r="C159">
            <v>2940</v>
          </cell>
          <cell r="D159">
            <v>2615</v>
          </cell>
          <cell r="E159">
            <v>2245</v>
          </cell>
          <cell r="F159">
            <v>2940</v>
          </cell>
          <cell r="G159">
            <v>2615</v>
          </cell>
          <cell r="H159">
            <v>2940</v>
          </cell>
          <cell r="I159">
            <v>2765</v>
          </cell>
          <cell r="J159">
            <v>2940</v>
          </cell>
          <cell r="K159">
            <v>2940</v>
          </cell>
          <cell r="L159">
            <v>2940</v>
          </cell>
          <cell r="M159">
            <v>2560</v>
          </cell>
          <cell r="N159">
            <v>2940</v>
          </cell>
          <cell r="O159">
            <v>2940</v>
          </cell>
          <cell r="P159">
            <v>2940</v>
          </cell>
          <cell r="Q159">
            <v>2150</v>
          </cell>
          <cell r="R159">
            <v>2220</v>
          </cell>
          <cell r="S159">
            <v>1750</v>
          </cell>
          <cell r="T159">
            <v>2390</v>
          </cell>
          <cell r="U159">
            <v>2520</v>
          </cell>
          <cell r="V159">
            <v>2330</v>
          </cell>
          <cell r="W159">
            <v>2340</v>
          </cell>
        </row>
        <row r="160">
          <cell r="A160">
            <v>700</v>
          </cell>
          <cell r="B160">
            <v>2665</v>
          </cell>
          <cell r="C160">
            <v>2840</v>
          </cell>
          <cell r="D160">
            <v>2590</v>
          </cell>
          <cell r="E160">
            <v>2245</v>
          </cell>
          <cell r="F160">
            <v>2840</v>
          </cell>
          <cell r="G160">
            <v>2560</v>
          </cell>
          <cell r="H160">
            <v>2840</v>
          </cell>
          <cell r="I160">
            <v>2715</v>
          </cell>
          <cell r="J160">
            <v>2840</v>
          </cell>
          <cell r="K160">
            <v>2840</v>
          </cell>
          <cell r="L160">
            <v>2840</v>
          </cell>
          <cell r="M160">
            <v>2520</v>
          </cell>
          <cell r="N160">
            <v>2840</v>
          </cell>
          <cell r="O160">
            <v>2840</v>
          </cell>
          <cell r="P160">
            <v>2840</v>
          </cell>
          <cell r="Q160">
            <v>2125</v>
          </cell>
          <cell r="R160">
            <v>2170</v>
          </cell>
          <cell r="S160">
            <v>1715</v>
          </cell>
          <cell r="T160">
            <v>2330</v>
          </cell>
          <cell r="U160">
            <v>2470</v>
          </cell>
          <cell r="V160">
            <v>2280</v>
          </cell>
          <cell r="W160">
            <v>2280</v>
          </cell>
        </row>
        <row r="161">
          <cell r="A161">
            <v>750</v>
          </cell>
          <cell r="B161">
            <v>2520</v>
          </cell>
          <cell r="C161">
            <v>2520</v>
          </cell>
          <cell r="D161">
            <v>2365</v>
          </cell>
          <cell r="E161">
            <v>2210</v>
          </cell>
          <cell r="F161">
            <v>2660</v>
          </cell>
          <cell r="G161">
            <v>2365</v>
          </cell>
          <cell r="H161">
            <v>2660</v>
          </cell>
          <cell r="I161">
            <v>2570</v>
          </cell>
          <cell r="J161">
            <v>2660</v>
          </cell>
          <cell r="K161">
            <v>2660</v>
          </cell>
          <cell r="L161">
            <v>2660</v>
          </cell>
          <cell r="M161">
            <v>2265</v>
          </cell>
          <cell r="N161">
            <v>2640</v>
          </cell>
          <cell r="O161">
            <v>2660</v>
          </cell>
          <cell r="P161">
            <v>2660</v>
          </cell>
          <cell r="Q161">
            <v>2075</v>
          </cell>
          <cell r="R161">
            <v>2135</v>
          </cell>
          <cell r="S161">
            <v>1680</v>
          </cell>
          <cell r="T161">
            <v>2290</v>
          </cell>
          <cell r="U161">
            <v>2460</v>
          </cell>
          <cell r="V161">
            <v>2230</v>
          </cell>
          <cell r="W161">
            <v>2245</v>
          </cell>
        </row>
        <row r="162">
          <cell r="A162">
            <v>800</v>
          </cell>
          <cell r="B162">
            <v>2060</v>
          </cell>
          <cell r="C162">
            <v>2060</v>
          </cell>
          <cell r="D162">
            <v>1995</v>
          </cell>
          <cell r="E162">
            <v>1850</v>
          </cell>
          <cell r="F162">
            <v>2540</v>
          </cell>
          <cell r="G162">
            <v>2365</v>
          </cell>
          <cell r="H162">
            <v>2540</v>
          </cell>
          <cell r="I162">
            <v>2540</v>
          </cell>
          <cell r="J162">
            <v>2540</v>
          </cell>
          <cell r="K162">
            <v>2540</v>
          </cell>
          <cell r="L162">
            <v>2540</v>
          </cell>
          <cell r="M162">
            <v>2195</v>
          </cell>
          <cell r="N162">
            <v>2540</v>
          </cell>
          <cell r="O162">
            <v>2540</v>
          </cell>
          <cell r="P162">
            <v>2540</v>
          </cell>
          <cell r="Q162">
            <v>2015</v>
          </cell>
          <cell r="R162">
            <v>2110</v>
          </cell>
          <cell r="S162">
            <v>1645</v>
          </cell>
          <cell r="T162">
            <v>2255</v>
          </cell>
          <cell r="U162">
            <v>2435</v>
          </cell>
          <cell r="V162">
            <v>2170</v>
          </cell>
          <cell r="W162">
            <v>2185</v>
          </cell>
        </row>
        <row r="163">
          <cell r="A163">
            <v>850</v>
          </cell>
          <cell r="B163">
            <v>1340</v>
          </cell>
          <cell r="C163">
            <v>1340</v>
          </cell>
          <cell r="D163">
            <v>1340</v>
          </cell>
          <cell r="E163">
            <v>1340</v>
          </cell>
          <cell r="F163">
            <v>2435</v>
          </cell>
          <cell r="G163">
            <v>2295</v>
          </cell>
          <cell r="H163">
            <v>2435</v>
          </cell>
          <cell r="I163">
            <v>2435</v>
          </cell>
          <cell r="J163">
            <v>2435</v>
          </cell>
          <cell r="K163">
            <v>2435</v>
          </cell>
          <cell r="L163">
            <v>2435</v>
          </cell>
          <cell r="M163">
            <v>2075</v>
          </cell>
          <cell r="N163">
            <v>2415</v>
          </cell>
          <cell r="O163">
            <v>2435</v>
          </cell>
          <cell r="P163">
            <v>2435</v>
          </cell>
          <cell r="Q163">
            <v>1980</v>
          </cell>
          <cell r="R163">
            <v>2090</v>
          </cell>
          <cell r="S163">
            <v>1610</v>
          </cell>
          <cell r="T163">
            <v>2230</v>
          </cell>
          <cell r="U163">
            <v>2425</v>
          </cell>
          <cell r="V163">
            <v>2125</v>
          </cell>
          <cell r="W163">
            <v>2135</v>
          </cell>
        </row>
        <row r="164">
          <cell r="A164">
            <v>900</v>
          </cell>
          <cell r="B164">
            <v>860</v>
          </cell>
          <cell r="C164">
            <v>860</v>
          </cell>
          <cell r="D164">
            <v>860</v>
          </cell>
          <cell r="E164">
            <v>860</v>
          </cell>
          <cell r="F164">
            <v>2245</v>
          </cell>
          <cell r="G164">
            <v>2210</v>
          </cell>
          <cell r="H164">
            <v>2245</v>
          </cell>
          <cell r="I164">
            <v>2245</v>
          </cell>
          <cell r="J164">
            <v>2245</v>
          </cell>
          <cell r="K164">
            <v>2245</v>
          </cell>
          <cell r="L164">
            <v>2245</v>
          </cell>
          <cell r="M164">
            <v>1870</v>
          </cell>
          <cell r="N164">
            <v>1850</v>
          </cell>
          <cell r="O164">
            <v>2245</v>
          </cell>
          <cell r="P164">
            <v>2245</v>
          </cell>
          <cell r="Q164">
            <v>1945</v>
          </cell>
          <cell r="R164">
            <v>2075</v>
          </cell>
          <cell r="S164">
            <v>2210</v>
          </cell>
          <cell r="T164">
            <v>2210</v>
          </cell>
          <cell r="U164">
            <v>2245</v>
          </cell>
          <cell r="V164">
            <v>2075</v>
          </cell>
          <cell r="W164">
            <v>2090</v>
          </cell>
        </row>
        <row r="165">
          <cell r="A165">
            <v>950</v>
          </cell>
          <cell r="B165">
            <v>515</v>
          </cell>
          <cell r="C165">
            <v>515</v>
          </cell>
          <cell r="D165">
            <v>515</v>
          </cell>
          <cell r="E165">
            <v>515</v>
          </cell>
          <cell r="F165">
            <v>1405</v>
          </cell>
          <cell r="G165">
            <v>1575</v>
          </cell>
          <cell r="H165">
            <v>1575</v>
          </cell>
          <cell r="I165">
            <v>1595</v>
          </cell>
          <cell r="J165">
            <v>1595</v>
          </cell>
          <cell r="K165">
            <v>1885</v>
          </cell>
          <cell r="L165">
            <v>1405</v>
          </cell>
          <cell r="M165">
            <v>1370</v>
          </cell>
          <cell r="N165">
            <v>1370</v>
          </cell>
          <cell r="O165">
            <v>1885</v>
          </cell>
          <cell r="P165">
            <v>1930</v>
          </cell>
          <cell r="Q165">
            <v>1910</v>
          </cell>
          <cell r="R165">
            <v>1930</v>
          </cell>
          <cell r="S165">
            <v>1930</v>
          </cell>
          <cell r="T165">
            <v>1930</v>
          </cell>
          <cell r="U165">
            <v>1930</v>
          </cell>
          <cell r="V165">
            <v>1930</v>
          </cell>
          <cell r="W165">
            <v>1930</v>
          </cell>
        </row>
        <row r="166">
          <cell r="A166">
            <v>1000</v>
          </cell>
          <cell r="B166">
            <v>260</v>
          </cell>
          <cell r="C166">
            <v>260</v>
          </cell>
          <cell r="D166">
            <v>260</v>
          </cell>
          <cell r="E166">
            <v>260</v>
          </cell>
          <cell r="F166">
            <v>825</v>
          </cell>
          <cell r="G166">
            <v>1010</v>
          </cell>
          <cell r="H166">
            <v>1010</v>
          </cell>
          <cell r="I166">
            <v>1080</v>
          </cell>
          <cell r="J166">
            <v>1080</v>
          </cell>
          <cell r="K166">
            <v>1305</v>
          </cell>
          <cell r="L166">
            <v>825</v>
          </cell>
          <cell r="M166">
            <v>995</v>
          </cell>
          <cell r="N166">
            <v>995</v>
          </cell>
          <cell r="O166">
            <v>1270</v>
          </cell>
          <cell r="P166">
            <v>1820</v>
          </cell>
          <cell r="Q166">
            <v>1605</v>
          </cell>
          <cell r="R166">
            <v>1750</v>
          </cell>
          <cell r="S166">
            <v>1785</v>
          </cell>
          <cell r="T166">
            <v>1785</v>
          </cell>
          <cell r="U166">
            <v>1820</v>
          </cell>
          <cell r="V166">
            <v>1680</v>
          </cell>
          <cell r="W166">
            <v>1720</v>
          </cell>
        </row>
        <row r="167">
          <cell r="A167">
            <v>1050</v>
          </cell>
          <cell r="B167">
            <v>770</v>
          </cell>
          <cell r="C167">
            <v>790</v>
          </cell>
          <cell r="D167">
            <v>720</v>
          </cell>
          <cell r="E167">
            <v>720</v>
          </cell>
          <cell r="F167">
            <v>875</v>
          </cell>
          <cell r="G167">
            <v>770</v>
          </cell>
          <cell r="H167">
            <v>790</v>
          </cell>
          <cell r="I167">
            <v>720</v>
          </cell>
          <cell r="J167">
            <v>720</v>
          </cell>
          <cell r="K167">
            <v>875</v>
          </cell>
          <cell r="L167">
            <v>825</v>
          </cell>
          <cell r="M167">
            <v>720</v>
          </cell>
          <cell r="N167">
            <v>720</v>
          </cell>
          <cell r="O167">
            <v>855</v>
          </cell>
          <cell r="P167">
            <v>1800</v>
          </cell>
          <cell r="Q167">
            <v>1545</v>
          </cell>
          <cell r="R167">
            <v>1720</v>
          </cell>
          <cell r="S167">
            <v>0</v>
          </cell>
          <cell r="T167">
            <v>1565</v>
          </cell>
          <cell r="U167">
            <v>1800</v>
          </cell>
          <cell r="V167">
            <v>1460</v>
          </cell>
          <cell r="W167">
            <v>1680</v>
          </cell>
        </row>
        <row r="168">
          <cell r="A168">
            <v>1100</v>
          </cell>
          <cell r="B168">
            <v>480</v>
          </cell>
          <cell r="C168">
            <v>480</v>
          </cell>
          <cell r="D168">
            <v>480</v>
          </cell>
          <cell r="E168">
            <v>550</v>
          </cell>
          <cell r="F168">
            <v>550</v>
          </cell>
          <cell r="G168">
            <v>480</v>
          </cell>
          <cell r="H168">
            <v>495</v>
          </cell>
          <cell r="I168">
            <v>480</v>
          </cell>
          <cell r="J168">
            <v>480</v>
          </cell>
          <cell r="K168">
            <v>550</v>
          </cell>
          <cell r="L168">
            <v>550</v>
          </cell>
          <cell r="M168">
            <v>495</v>
          </cell>
          <cell r="N168">
            <v>495</v>
          </cell>
          <cell r="O168">
            <v>565</v>
          </cell>
          <cell r="P168">
            <v>1510</v>
          </cell>
          <cell r="Q168">
            <v>1285</v>
          </cell>
          <cell r="R168">
            <v>1525</v>
          </cell>
          <cell r="S168">
            <v>0</v>
          </cell>
          <cell r="T168">
            <v>1360</v>
          </cell>
          <cell r="U168">
            <v>1610</v>
          </cell>
          <cell r="V168">
            <v>1115</v>
          </cell>
          <cell r="W168">
            <v>1305</v>
          </cell>
        </row>
        <row r="169">
          <cell r="A169">
            <v>1150</v>
          </cell>
          <cell r="B169">
            <v>310</v>
          </cell>
          <cell r="C169">
            <v>310</v>
          </cell>
          <cell r="D169">
            <v>310</v>
          </cell>
          <cell r="E169">
            <v>345</v>
          </cell>
          <cell r="F169">
            <v>410</v>
          </cell>
          <cell r="G169">
            <v>310</v>
          </cell>
          <cell r="H169">
            <v>310</v>
          </cell>
          <cell r="I169">
            <v>310</v>
          </cell>
          <cell r="J169">
            <v>310</v>
          </cell>
          <cell r="K169">
            <v>345</v>
          </cell>
          <cell r="L169">
            <v>410</v>
          </cell>
          <cell r="M169">
            <v>310</v>
          </cell>
          <cell r="N169">
            <v>310</v>
          </cell>
          <cell r="O169">
            <v>375</v>
          </cell>
          <cell r="P169">
            <v>1115</v>
          </cell>
          <cell r="Q169">
            <v>995</v>
          </cell>
          <cell r="R169">
            <v>1185</v>
          </cell>
          <cell r="S169">
            <v>0</v>
          </cell>
          <cell r="T169">
            <v>1185</v>
          </cell>
          <cell r="U169">
            <v>1370</v>
          </cell>
          <cell r="V169">
            <v>860</v>
          </cell>
          <cell r="W169">
            <v>945</v>
          </cell>
        </row>
        <row r="170">
          <cell r="A170">
            <v>1200</v>
          </cell>
          <cell r="B170">
            <v>190</v>
          </cell>
          <cell r="C170">
            <v>190</v>
          </cell>
          <cell r="D170">
            <v>190</v>
          </cell>
          <cell r="E170">
            <v>205</v>
          </cell>
          <cell r="F170">
            <v>225</v>
          </cell>
          <cell r="G170">
            <v>190</v>
          </cell>
          <cell r="H170">
            <v>170</v>
          </cell>
          <cell r="I170">
            <v>190</v>
          </cell>
          <cell r="J170">
            <v>190</v>
          </cell>
          <cell r="K170">
            <v>205</v>
          </cell>
          <cell r="L170">
            <v>225</v>
          </cell>
          <cell r="M170">
            <v>170</v>
          </cell>
          <cell r="N170">
            <v>170</v>
          </cell>
          <cell r="O170">
            <v>255</v>
          </cell>
          <cell r="P170">
            <v>720</v>
          </cell>
          <cell r="Q170">
            <v>770</v>
          </cell>
          <cell r="R170">
            <v>925</v>
          </cell>
          <cell r="S170">
            <v>0</v>
          </cell>
          <cell r="T170">
            <v>925</v>
          </cell>
          <cell r="U170">
            <v>855</v>
          </cell>
          <cell r="V170">
            <v>650</v>
          </cell>
          <cell r="W170">
            <v>685</v>
          </cell>
        </row>
        <row r="171">
          <cell r="A171">
            <v>1250</v>
          </cell>
          <cell r="B171">
            <v>565</v>
          </cell>
          <cell r="C171">
            <v>735</v>
          </cell>
          <cell r="D171">
            <v>705</v>
          </cell>
          <cell r="E171">
            <v>615</v>
          </cell>
          <cell r="F171">
            <v>495</v>
          </cell>
          <cell r="G171">
            <v>515</v>
          </cell>
          <cell r="H171">
            <v>0</v>
          </cell>
          <cell r="I171">
            <v>0</v>
          </cell>
          <cell r="J171">
            <v>0</v>
          </cell>
          <cell r="K171">
            <v>0</v>
          </cell>
          <cell r="L171">
            <v>0</v>
          </cell>
          <cell r="M171">
            <v>0</v>
          </cell>
          <cell r="N171">
            <v>0</v>
          </cell>
          <cell r="O171">
            <v>0</v>
          </cell>
          <cell r="P171">
            <v>0</v>
          </cell>
          <cell r="Q171">
            <v>565</v>
          </cell>
          <cell r="R171">
            <v>735</v>
          </cell>
          <cell r="S171">
            <v>0</v>
          </cell>
          <cell r="T171">
            <v>705</v>
          </cell>
          <cell r="U171">
            <v>615</v>
          </cell>
          <cell r="V171">
            <v>495</v>
          </cell>
          <cell r="W171">
            <v>515</v>
          </cell>
        </row>
        <row r="172">
          <cell r="A172">
            <v>1300</v>
          </cell>
          <cell r="B172">
            <v>430</v>
          </cell>
          <cell r="C172">
            <v>585</v>
          </cell>
          <cell r="D172">
            <v>550</v>
          </cell>
          <cell r="E172">
            <v>465</v>
          </cell>
          <cell r="F172">
            <v>395</v>
          </cell>
          <cell r="G172">
            <v>375</v>
          </cell>
          <cell r="H172">
            <v>0</v>
          </cell>
          <cell r="I172">
            <v>0</v>
          </cell>
          <cell r="J172">
            <v>0</v>
          </cell>
          <cell r="K172">
            <v>0</v>
          </cell>
          <cell r="L172">
            <v>0</v>
          </cell>
          <cell r="M172">
            <v>0</v>
          </cell>
          <cell r="N172">
            <v>0</v>
          </cell>
          <cell r="O172">
            <v>0</v>
          </cell>
          <cell r="P172">
            <v>0</v>
          </cell>
          <cell r="Q172">
            <v>430</v>
          </cell>
          <cell r="R172">
            <v>585</v>
          </cell>
          <cell r="S172">
            <v>0</v>
          </cell>
          <cell r="T172">
            <v>550</v>
          </cell>
          <cell r="U172">
            <v>465</v>
          </cell>
          <cell r="V172">
            <v>395</v>
          </cell>
          <cell r="W172">
            <v>375</v>
          </cell>
        </row>
        <row r="173">
          <cell r="A173">
            <v>1350</v>
          </cell>
          <cell r="B173">
            <v>310</v>
          </cell>
          <cell r="C173">
            <v>480</v>
          </cell>
          <cell r="D173">
            <v>430</v>
          </cell>
          <cell r="E173">
            <v>345</v>
          </cell>
          <cell r="F173">
            <v>290</v>
          </cell>
          <cell r="G173">
            <v>290</v>
          </cell>
          <cell r="H173">
            <v>0</v>
          </cell>
          <cell r="I173">
            <v>0</v>
          </cell>
          <cell r="J173">
            <v>0</v>
          </cell>
          <cell r="K173">
            <v>0</v>
          </cell>
          <cell r="L173">
            <v>0</v>
          </cell>
          <cell r="M173">
            <v>0</v>
          </cell>
          <cell r="N173">
            <v>0</v>
          </cell>
          <cell r="O173">
            <v>0</v>
          </cell>
          <cell r="P173">
            <v>0</v>
          </cell>
          <cell r="Q173">
            <v>310</v>
          </cell>
          <cell r="R173">
            <v>480</v>
          </cell>
          <cell r="S173">
            <v>0</v>
          </cell>
          <cell r="T173">
            <v>430</v>
          </cell>
          <cell r="U173">
            <v>345</v>
          </cell>
          <cell r="V173">
            <v>290</v>
          </cell>
          <cell r="W173">
            <v>290</v>
          </cell>
        </row>
        <row r="174">
          <cell r="A174">
            <v>1400</v>
          </cell>
          <cell r="B174">
            <v>240</v>
          </cell>
          <cell r="C174">
            <v>380</v>
          </cell>
          <cell r="D174">
            <v>325</v>
          </cell>
          <cell r="E174">
            <v>275</v>
          </cell>
          <cell r="F174">
            <v>225</v>
          </cell>
          <cell r="G174">
            <v>225</v>
          </cell>
          <cell r="H174">
            <v>0</v>
          </cell>
          <cell r="I174">
            <v>0</v>
          </cell>
          <cell r="J174">
            <v>0</v>
          </cell>
          <cell r="K174">
            <v>0</v>
          </cell>
          <cell r="L174">
            <v>0</v>
          </cell>
          <cell r="M174">
            <v>0</v>
          </cell>
          <cell r="N174">
            <v>0</v>
          </cell>
          <cell r="O174">
            <v>0</v>
          </cell>
          <cell r="P174">
            <v>0</v>
          </cell>
          <cell r="Q174">
            <v>240</v>
          </cell>
          <cell r="R174">
            <v>380</v>
          </cell>
          <cell r="S174">
            <v>0</v>
          </cell>
          <cell r="T174">
            <v>325</v>
          </cell>
          <cell r="U174">
            <v>275</v>
          </cell>
          <cell r="V174">
            <v>225</v>
          </cell>
          <cell r="W174">
            <v>225</v>
          </cell>
        </row>
        <row r="175">
          <cell r="A175">
            <v>1450</v>
          </cell>
          <cell r="B175">
            <v>170</v>
          </cell>
          <cell r="C175">
            <v>290</v>
          </cell>
          <cell r="D175">
            <v>255</v>
          </cell>
          <cell r="E175">
            <v>205</v>
          </cell>
          <cell r="F175">
            <v>155</v>
          </cell>
          <cell r="G175">
            <v>165</v>
          </cell>
          <cell r="H175">
            <v>0</v>
          </cell>
          <cell r="I175">
            <v>0</v>
          </cell>
          <cell r="J175">
            <v>0</v>
          </cell>
          <cell r="K175">
            <v>0</v>
          </cell>
          <cell r="L175">
            <v>0</v>
          </cell>
          <cell r="M175">
            <v>0</v>
          </cell>
          <cell r="N175">
            <v>0</v>
          </cell>
          <cell r="O175">
            <v>0</v>
          </cell>
          <cell r="P175">
            <v>0</v>
          </cell>
          <cell r="Q175">
            <v>170</v>
          </cell>
          <cell r="R175">
            <v>290</v>
          </cell>
          <cell r="S175">
            <v>0</v>
          </cell>
          <cell r="T175">
            <v>255</v>
          </cell>
          <cell r="U175">
            <v>205</v>
          </cell>
          <cell r="V175">
            <v>155</v>
          </cell>
          <cell r="W175">
            <v>165</v>
          </cell>
        </row>
        <row r="176">
          <cell r="A176">
            <v>1500</v>
          </cell>
          <cell r="B176">
            <v>135</v>
          </cell>
          <cell r="C176">
            <v>205</v>
          </cell>
          <cell r="D176">
            <v>190</v>
          </cell>
          <cell r="E176">
            <v>170</v>
          </cell>
          <cell r="F176">
            <v>120</v>
          </cell>
          <cell r="G176">
            <v>130</v>
          </cell>
          <cell r="H176">
            <v>0</v>
          </cell>
          <cell r="I176">
            <v>0</v>
          </cell>
          <cell r="J176">
            <v>0</v>
          </cell>
          <cell r="K176">
            <v>0</v>
          </cell>
          <cell r="L176">
            <v>0</v>
          </cell>
          <cell r="M176">
            <v>0</v>
          </cell>
          <cell r="N176">
            <v>0</v>
          </cell>
          <cell r="O176">
            <v>0</v>
          </cell>
          <cell r="P176">
            <v>0</v>
          </cell>
          <cell r="Q176">
            <v>135</v>
          </cell>
          <cell r="R176">
            <v>205</v>
          </cell>
          <cell r="S176">
            <v>0</v>
          </cell>
          <cell r="T176">
            <v>190</v>
          </cell>
          <cell r="U176">
            <v>170</v>
          </cell>
          <cell r="V176">
            <v>120</v>
          </cell>
          <cell r="W176">
            <v>130</v>
          </cell>
        </row>
        <row r="181">
          <cell r="A181">
            <v>-20</v>
          </cell>
          <cell r="B181">
            <v>6170</v>
          </cell>
          <cell r="C181">
            <v>6250</v>
          </cell>
          <cell r="D181">
            <v>5785</v>
          </cell>
          <cell r="E181">
            <v>5145</v>
          </cell>
          <cell r="F181">
            <v>5785</v>
          </cell>
          <cell r="G181">
            <v>4930</v>
          </cell>
          <cell r="H181">
            <v>6250</v>
          </cell>
          <cell r="I181">
            <v>5145</v>
          </cell>
          <cell r="J181">
            <v>6250</v>
          </cell>
          <cell r="K181">
            <v>6250</v>
          </cell>
          <cell r="L181">
            <v>6250</v>
          </cell>
          <cell r="M181">
            <v>5145</v>
          </cell>
          <cell r="N181">
            <v>6250</v>
          </cell>
          <cell r="O181">
            <v>6250</v>
          </cell>
          <cell r="P181">
            <v>6250</v>
          </cell>
          <cell r="Q181">
            <v>6000</v>
          </cell>
          <cell r="R181">
            <v>6000</v>
          </cell>
          <cell r="S181">
            <v>5000</v>
          </cell>
          <cell r="T181">
            <v>6000</v>
          </cell>
          <cell r="U181">
            <v>6000</v>
          </cell>
          <cell r="V181">
            <v>5600</v>
          </cell>
          <cell r="W181">
            <v>5600</v>
          </cell>
        </row>
        <row r="182">
          <cell r="A182">
            <v>100</v>
          </cell>
          <cell r="B182">
            <v>6170</v>
          </cell>
          <cell r="C182">
            <v>6250</v>
          </cell>
          <cell r="D182">
            <v>5785</v>
          </cell>
          <cell r="E182">
            <v>5145</v>
          </cell>
          <cell r="F182">
            <v>5785</v>
          </cell>
          <cell r="G182">
            <v>4930</v>
          </cell>
          <cell r="H182">
            <v>6250</v>
          </cell>
          <cell r="I182">
            <v>5145</v>
          </cell>
          <cell r="J182">
            <v>6250</v>
          </cell>
          <cell r="K182">
            <v>6250</v>
          </cell>
          <cell r="L182">
            <v>6250</v>
          </cell>
          <cell r="M182">
            <v>5145</v>
          </cell>
          <cell r="N182">
            <v>6250</v>
          </cell>
          <cell r="O182">
            <v>6250</v>
          </cell>
          <cell r="P182">
            <v>6250</v>
          </cell>
          <cell r="Q182">
            <v>6000</v>
          </cell>
          <cell r="R182">
            <v>6000</v>
          </cell>
          <cell r="S182">
            <v>5000</v>
          </cell>
          <cell r="T182">
            <v>6000</v>
          </cell>
          <cell r="U182">
            <v>6000</v>
          </cell>
          <cell r="V182">
            <v>5600</v>
          </cell>
          <cell r="W182">
            <v>5600</v>
          </cell>
        </row>
        <row r="183">
          <cell r="A183">
            <v>200</v>
          </cell>
          <cell r="B183">
            <v>5625</v>
          </cell>
          <cell r="C183">
            <v>6250</v>
          </cell>
          <cell r="D183">
            <v>5470</v>
          </cell>
          <cell r="E183">
            <v>4680</v>
          </cell>
          <cell r="F183">
            <v>5660</v>
          </cell>
          <cell r="G183">
            <v>4930</v>
          </cell>
          <cell r="H183">
            <v>6250</v>
          </cell>
          <cell r="I183">
            <v>4765</v>
          </cell>
          <cell r="J183">
            <v>6250</v>
          </cell>
          <cell r="K183">
            <v>6250</v>
          </cell>
          <cell r="L183">
            <v>6250</v>
          </cell>
          <cell r="M183">
            <v>4645</v>
          </cell>
          <cell r="N183">
            <v>6205</v>
          </cell>
          <cell r="O183">
            <v>6250</v>
          </cell>
          <cell r="P183">
            <v>6070</v>
          </cell>
          <cell r="Q183">
            <v>5000</v>
          </cell>
          <cell r="R183">
            <v>5160</v>
          </cell>
          <cell r="S183">
            <v>4220</v>
          </cell>
          <cell r="T183">
            <v>5380</v>
          </cell>
          <cell r="U183">
            <v>5500</v>
          </cell>
          <cell r="V183">
            <v>5040</v>
          </cell>
          <cell r="W183">
            <v>5060</v>
          </cell>
        </row>
        <row r="184">
          <cell r="A184">
            <v>300</v>
          </cell>
          <cell r="B184">
            <v>5470</v>
          </cell>
          <cell r="C184">
            <v>6070</v>
          </cell>
          <cell r="D184">
            <v>5315</v>
          </cell>
          <cell r="E184">
            <v>4560</v>
          </cell>
          <cell r="F184">
            <v>5435</v>
          </cell>
          <cell r="G184">
            <v>4930</v>
          </cell>
          <cell r="H184">
            <v>6015</v>
          </cell>
          <cell r="I184">
            <v>4645</v>
          </cell>
          <cell r="J184">
            <v>6015</v>
          </cell>
          <cell r="K184">
            <v>6070</v>
          </cell>
          <cell r="L184">
            <v>6070</v>
          </cell>
          <cell r="M184">
            <v>4475</v>
          </cell>
          <cell r="N184">
            <v>5965</v>
          </cell>
          <cell r="O184">
            <v>6070</v>
          </cell>
          <cell r="P184">
            <v>5880</v>
          </cell>
          <cell r="Q184">
            <v>4500</v>
          </cell>
          <cell r="R184">
            <v>4660</v>
          </cell>
          <cell r="S184">
            <v>3780</v>
          </cell>
          <cell r="T184">
            <v>4960</v>
          </cell>
          <cell r="U184">
            <v>5120</v>
          </cell>
          <cell r="V184">
            <v>4740</v>
          </cell>
          <cell r="W184">
            <v>4740</v>
          </cell>
        </row>
        <row r="185">
          <cell r="A185">
            <v>400</v>
          </cell>
          <cell r="B185">
            <v>5280</v>
          </cell>
          <cell r="C185">
            <v>5880</v>
          </cell>
          <cell r="D185">
            <v>5145</v>
          </cell>
          <cell r="E185">
            <v>4405</v>
          </cell>
          <cell r="F185">
            <v>5330</v>
          </cell>
          <cell r="G185">
            <v>4765</v>
          </cell>
          <cell r="H185">
            <v>5775</v>
          </cell>
          <cell r="I185">
            <v>4610</v>
          </cell>
          <cell r="J185">
            <v>5775</v>
          </cell>
          <cell r="K185">
            <v>5880</v>
          </cell>
          <cell r="L185">
            <v>5880</v>
          </cell>
          <cell r="M185">
            <v>4425</v>
          </cell>
          <cell r="N185">
            <v>5880</v>
          </cell>
          <cell r="O185">
            <v>5880</v>
          </cell>
          <cell r="P185">
            <v>5540</v>
          </cell>
          <cell r="Q185">
            <v>4140</v>
          </cell>
          <cell r="R185">
            <v>4280</v>
          </cell>
          <cell r="S185">
            <v>3440</v>
          </cell>
          <cell r="T185">
            <v>4600</v>
          </cell>
          <cell r="U185">
            <v>4780</v>
          </cell>
          <cell r="V185">
            <v>4440</v>
          </cell>
          <cell r="W185">
            <v>4460</v>
          </cell>
        </row>
        <row r="186">
          <cell r="A186">
            <v>500</v>
          </cell>
          <cell r="B186">
            <v>4990</v>
          </cell>
          <cell r="C186">
            <v>5540</v>
          </cell>
          <cell r="D186">
            <v>4850</v>
          </cell>
          <cell r="E186">
            <v>4150</v>
          </cell>
          <cell r="F186">
            <v>5180</v>
          </cell>
          <cell r="G186">
            <v>4595</v>
          </cell>
          <cell r="H186">
            <v>5540</v>
          </cell>
          <cell r="I186">
            <v>4610</v>
          </cell>
          <cell r="J186">
            <v>5540</v>
          </cell>
          <cell r="K186">
            <v>5540</v>
          </cell>
          <cell r="L186">
            <v>5540</v>
          </cell>
          <cell r="M186">
            <v>4390</v>
          </cell>
          <cell r="N186">
            <v>5540</v>
          </cell>
          <cell r="O186">
            <v>5540</v>
          </cell>
          <cell r="P186">
            <v>5040</v>
          </cell>
          <cell r="Q186">
            <v>3880</v>
          </cell>
          <cell r="R186">
            <v>3980</v>
          </cell>
          <cell r="S186">
            <v>3180</v>
          </cell>
          <cell r="T186">
            <v>4285</v>
          </cell>
          <cell r="U186">
            <v>4500</v>
          </cell>
          <cell r="V186">
            <v>4200</v>
          </cell>
          <cell r="W186">
            <v>4220</v>
          </cell>
        </row>
        <row r="187">
          <cell r="A187">
            <v>600</v>
          </cell>
          <cell r="B187">
            <v>4560</v>
          </cell>
          <cell r="C187">
            <v>5040</v>
          </cell>
          <cell r="D187">
            <v>4440</v>
          </cell>
          <cell r="E187">
            <v>3805</v>
          </cell>
          <cell r="F187">
            <v>5040</v>
          </cell>
          <cell r="G187">
            <v>4440</v>
          </cell>
          <cell r="H187">
            <v>5040</v>
          </cell>
          <cell r="I187">
            <v>4610</v>
          </cell>
          <cell r="J187">
            <v>5040</v>
          </cell>
          <cell r="K187">
            <v>5040</v>
          </cell>
          <cell r="L187">
            <v>5040</v>
          </cell>
          <cell r="M187">
            <v>4320</v>
          </cell>
          <cell r="N187">
            <v>5040</v>
          </cell>
          <cell r="O187">
            <v>5040</v>
          </cell>
          <cell r="P187">
            <v>4905</v>
          </cell>
          <cell r="Q187">
            <v>3640</v>
          </cell>
          <cell r="R187">
            <v>3760</v>
          </cell>
          <cell r="S187">
            <v>3000</v>
          </cell>
          <cell r="T187">
            <v>4060</v>
          </cell>
          <cell r="U187">
            <v>4280</v>
          </cell>
          <cell r="V187">
            <v>3980</v>
          </cell>
          <cell r="W187">
            <v>4000</v>
          </cell>
        </row>
        <row r="188">
          <cell r="A188">
            <v>650</v>
          </cell>
          <cell r="B188">
            <v>4475</v>
          </cell>
          <cell r="C188">
            <v>4905</v>
          </cell>
          <cell r="D188">
            <v>4355</v>
          </cell>
          <cell r="E188">
            <v>3740</v>
          </cell>
          <cell r="F188">
            <v>4905</v>
          </cell>
          <cell r="G188">
            <v>4355</v>
          </cell>
          <cell r="H188">
            <v>4905</v>
          </cell>
          <cell r="I188">
            <v>4610</v>
          </cell>
          <cell r="J188">
            <v>4905</v>
          </cell>
          <cell r="K188">
            <v>4905</v>
          </cell>
          <cell r="L188">
            <v>4905</v>
          </cell>
          <cell r="M188">
            <v>4270</v>
          </cell>
          <cell r="N188">
            <v>4905</v>
          </cell>
          <cell r="O188">
            <v>4905</v>
          </cell>
          <cell r="P188">
            <v>4730</v>
          </cell>
          <cell r="Q188">
            <v>3580</v>
          </cell>
          <cell r="R188">
            <v>3700</v>
          </cell>
          <cell r="S188">
            <v>2920</v>
          </cell>
          <cell r="T188">
            <v>3980</v>
          </cell>
          <cell r="U188">
            <v>4200</v>
          </cell>
          <cell r="V188">
            <v>3880</v>
          </cell>
          <cell r="W188">
            <v>3900</v>
          </cell>
        </row>
        <row r="189">
          <cell r="A189">
            <v>700</v>
          </cell>
          <cell r="B189">
            <v>4440</v>
          </cell>
          <cell r="C189">
            <v>4730</v>
          </cell>
          <cell r="D189">
            <v>4320</v>
          </cell>
          <cell r="E189">
            <v>3740</v>
          </cell>
          <cell r="F189">
            <v>4730</v>
          </cell>
          <cell r="G189">
            <v>4270</v>
          </cell>
          <cell r="H189">
            <v>4730</v>
          </cell>
          <cell r="I189">
            <v>4525</v>
          </cell>
          <cell r="J189">
            <v>4730</v>
          </cell>
          <cell r="K189">
            <v>4730</v>
          </cell>
          <cell r="L189">
            <v>4730</v>
          </cell>
          <cell r="M189">
            <v>4200</v>
          </cell>
          <cell r="N189">
            <v>4730</v>
          </cell>
          <cell r="O189">
            <v>4730</v>
          </cell>
          <cell r="P189">
            <v>4430</v>
          </cell>
          <cell r="Q189">
            <v>3540</v>
          </cell>
          <cell r="R189">
            <v>3620</v>
          </cell>
          <cell r="S189">
            <v>2660</v>
          </cell>
          <cell r="T189">
            <v>3880</v>
          </cell>
          <cell r="U189">
            <v>4120</v>
          </cell>
          <cell r="V189">
            <v>3800</v>
          </cell>
          <cell r="W189">
            <v>3800</v>
          </cell>
        </row>
        <row r="190">
          <cell r="A190">
            <v>750</v>
          </cell>
          <cell r="B190">
            <v>4200</v>
          </cell>
          <cell r="C190">
            <v>4200</v>
          </cell>
          <cell r="D190">
            <v>3945</v>
          </cell>
          <cell r="E190">
            <v>3685</v>
          </cell>
          <cell r="F190">
            <v>4430</v>
          </cell>
          <cell r="G190">
            <v>3945</v>
          </cell>
          <cell r="H190">
            <v>4430</v>
          </cell>
          <cell r="I190">
            <v>4285</v>
          </cell>
          <cell r="J190">
            <v>4430</v>
          </cell>
          <cell r="K190">
            <v>4430</v>
          </cell>
          <cell r="L190">
            <v>4430</v>
          </cell>
          <cell r="M190">
            <v>3770</v>
          </cell>
          <cell r="N190">
            <v>4400</v>
          </cell>
          <cell r="O190">
            <v>4430</v>
          </cell>
          <cell r="P190">
            <v>4230</v>
          </cell>
          <cell r="Q190">
            <v>3460</v>
          </cell>
          <cell r="R190">
            <v>3560</v>
          </cell>
          <cell r="S190">
            <v>2800</v>
          </cell>
          <cell r="T190">
            <v>3820</v>
          </cell>
          <cell r="U190">
            <v>4100</v>
          </cell>
          <cell r="V190">
            <v>3720</v>
          </cell>
          <cell r="W190">
            <v>3740</v>
          </cell>
        </row>
        <row r="191">
          <cell r="A191">
            <v>800</v>
          </cell>
          <cell r="B191">
            <v>3430</v>
          </cell>
          <cell r="C191">
            <v>3430</v>
          </cell>
          <cell r="D191">
            <v>3260</v>
          </cell>
          <cell r="E191">
            <v>3085</v>
          </cell>
          <cell r="F191">
            <v>4230</v>
          </cell>
          <cell r="G191">
            <v>3945</v>
          </cell>
          <cell r="H191">
            <v>4230</v>
          </cell>
          <cell r="I191">
            <v>4230</v>
          </cell>
          <cell r="J191">
            <v>4230</v>
          </cell>
          <cell r="K191">
            <v>4230</v>
          </cell>
          <cell r="L191">
            <v>4230</v>
          </cell>
          <cell r="M191">
            <v>3655</v>
          </cell>
          <cell r="N191">
            <v>4230</v>
          </cell>
          <cell r="O191">
            <v>4230</v>
          </cell>
          <cell r="P191">
            <v>4060</v>
          </cell>
          <cell r="Q191">
            <v>3360</v>
          </cell>
          <cell r="R191">
            <v>3520</v>
          </cell>
          <cell r="S191">
            <v>2740</v>
          </cell>
          <cell r="T191">
            <v>3760</v>
          </cell>
          <cell r="U191">
            <v>4060</v>
          </cell>
          <cell r="V191">
            <v>3620</v>
          </cell>
          <cell r="W191">
            <v>3640</v>
          </cell>
        </row>
        <row r="192">
          <cell r="A192">
            <v>850</v>
          </cell>
          <cell r="B192">
            <v>2230</v>
          </cell>
          <cell r="C192">
            <v>2230</v>
          </cell>
          <cell r="D192">
            <v>2230</v>
          </cell>
          <cell r="E192">
            <v>2230</v>
          </cell>
          <cell r="F192">
            <v>4060</v>
          </cell>
          <cell r="G192">
            <v>3830</v>
          </cell>
          <cell r="H192">
            <v>4060</v>
          </cell>
          <cell r="I192">
            <v>4060</v>
          </cell>
          <cell r="J192">
            <v>4060</v>
          </cell>
          <cell r="K192">
            <v>4060</v>
          </cell>
          <cell r="L192">
            <v>4060</v>
          </cell>
          <cell r="M192">
            <v>3455</v>
          </cell>
          <cell r="N192">
            <v>4030</v>
          </cell>
          <cell r="O192">
            <v>4060</v>
          </cell>
          <cell r="P192">
            <v>3745</v>
          </cell>
          <cell r="Q192">
            <v>3300</v>
          </cell>
          <cell r="R192">
            <v>3480</v>
          </cell>
          <cell r="S192">
            <v>2680</v>
          </cell>
          <cell r="T192">
            <v>3720</v>
          </cell>
          <cell r="U192">
            <v>4040</v>
          </cell>
          <cell r="V192">
            <v>3540</v>
          </cell>
          <cell r="W192">
            <v>3560</v>
          </cell>
        </row>
        <row r="193">
          <cell r="A193">
            <v>900</v>
          </cell>
          <cell r="B193">
            <v>1430</v>
          </cell>
          <cell r="C193">
            <v>1430</v>
          </cell>
          <cell r="D193">
            <v>1430</v>
          </cell>
          <cell r="E193">
            <v>1430</v>
          </cell>
          <cell r="F193">
            <v>3745</v>
          </cell>
          <cell r="G193">
            <v>3685</v>
          </cell>
          <cell r="H193">
            <v>3745</v>
          </cell>
          <cell r="I193">
            <v>3745</v>
          </cell>
          <cell r="J193">
            <v>3745</v>
          </cell>
          <cell r="K193">
            <v>3745</v>
          </cell>
          <cell r="L193">
            <v>3745</v>
          </cell>
          <cell r="M193">
            <v>3115</v>
          </cell>
          <cell r="N193">
            <v>3085</v>
          </cell>
          <cell r="O193">
            <v>3745</v>
          </cell>
          <cell r="P193">
            <v>3220</v>
          </cell>
          <cell r="Q193">
            <v>3240</v>
          </cell>
          <cell r="R193">
            <v>3460</v>
          </cell>
          <cell r="S193">
            <v>3680</v>
          </cell>
          <cell r="T193">
            <v>3680</v>
          </cell>
          <cell r="U193">
            <v>3745</v>
          </cell>
          <cell r="V193">
            <v>3460</v>
          </cell>
          <cell r="W193">
            <v>3480</v>
          </cell>
        </row>
        <row r="194">
          <cell r="A194">
            <v>950</v>
          </cell>
          <cell r="B194">
            <v>860</v>
          </cell>
          <cell r="C194">
            <v>860</v>
          </cell>
          <cell r="D194">
            <v>860</v>
          </cell>
          <cell r="E194">
            <v>860</v>
          </cell>
          <cell r="F194">
            <v>2345</v>
          </cell>
          <cell r="G194">
            <v>2630</v>
          </cell>
          <cell r="H194">
            <v>2630</v>
          </cell>
          <cell r="I194">
            <v>2655</v>
          </cell>
          <cell r="J194">
            <v>2655</v>
          </cell>
          <cell r="K194">
            <v>3145</v>
          </cell>
          <cell r="L194">
            <v>2345</v>
          </cell>
          <cell r="M194">
            <v>2285</v>
          </cell>
          <cell r="N194">
            <v>2285</v>
          </cell>
          <cell r="O194">
            <v>3145</v>
          </cell>
          <cell r="P194">
            <v>3030</v>
          </cell>
          <cell r="Q194">
            <v>3180</v>
          </cell>
          <cell r="R194">
            <v>3220</v>
          </cell>
          <cell r="S194">
            <v>3220</v>
          </cell>
          <cell r="T194">
            <v>3220</v>
          </cell>
          <cell r="U194">
            <v>3220</v>
          </cell>
          <cell r="V194">
            <v>3220</v>
          </cell>
          <cell r="W194">
            <v>3220</v>
          </cell>
        </row>
        <row r="195">
          <cell r="A195">
            <v>1000</v>
          </cell>
          <cell r="B195">
            <v>430</v>
          </cell>
          <cell r="C195">
            <v>430</v>
          </cell>
          <cell r="D195">
            <v>430</v>
          </cell>
          <cell r="E195">
            <v>430</v>
          </cell>
          <cell r="F195">
            <v>1370</v>
          </cell>
          <cell r="G195">
            <v>1685</v>
          </cell>
          <cell r="H195">
            <v>1685</v>
          </cell>
          <cell r="I195">
            <v>1800</v>
          </cell>
          <cell r="J195">
            <v>1800</v>
          </cell>
          <cell r="K195">
            <v>2170</v>
          </cell>
          <cell r="L195">
            <v>1370</v>
          </cell>
          <cell r="M195">
            <v>1655</v>
          </cell>
          <cell r="N195">
            <v>1655</v>
          </cell>
          <cell r="O195">
            <v>2115</v>
          </cell>
          <cell r="P195">
            <v>3000</v>
          </cell>
          <cell r="Q195">
            <v>2675</v>
          </cell>
          <cell r="R195">
            <v>2915</v>
          </cell>
          <cell r="S195">
            <v>2970</v>
          </cell>
          <cell r="T195">
            <v>2970</v>
          </cell>
          <cell r="U195">
            <v>3030</v>
          </cell>
          <cell r="V195">
            <v>2800</v>
          </cell>
          <cell r="W195">
            <v>2865</v>
          </cell>
        </row>
        <row r="196">
          <cell r="A196">
            <v>1050</v>
          </cell>
          <cell r="B196">
            <v>1285</v>
          </cell>
          <cell r="C196">
            <v>1315</v>
          </cell>
          <cell r="D196">
            <v>1200</v>
          </cell>
          <cell r="E196">
            <v>1200</v>
          </cell>
          <cell r="F196">
            <v>1455</v>
          </cell>
          <cell r="G196">
            <v>1285</v>
          </cell>
          <cell r="H196">
            <v>1315</v>
          </cell>
          <cell r="I196">
            <v>1200</v>
          </cell>
          <cell r="J196">
            <v>1200</v>
          </cell>
          <cell r="K196">
            <v>1455</v>
          </cell>
          <cell r="L196">
            <v>1370</v>
          </cell>
          <cell r="M196">
            <v>1200</v>
          </cell>
          <cell r="N196">
            <v>1200</v>
          </cell>
          <cell r="O196">
            <v>1430</v>
          </cell>
          <cell r="P196">
            <v>2515</v>
          </cell>
          <cell r="Q196">
            <v>2570</v>
          </cell>
          <cell r="R196">
            <v>2865</v>
          </cell>
          <cell r="S196">
            <v>0</v>
          </cell>
          <cell r="T196">
            <v>2605</v>
          </cell>
          <cell r="U196">
            <v>3000</v>
          </cell>
          <cell r="V196">
            <v>2430</v>
          </cell>
          <cell r="W196">
            <v>2800</v>
          </cell>
        </row>
        <row r="197">
          <cell r="A197">
            <v>1100</v>
          </cell>
          <cell r="B197">
            <v>800</v>
          </cell>
          <cell r="C197">
            <v>800</v>
          </cell>
          <cell r="D197">
            <v>800</v>
          </cell>
          <cell r="E197">
            <v>915</v>
          </cell>
          <cell r="F197">
            <v>915</v>
          </cell>
          <cell r="G197">
            <v>800</v>
          </cell>
          <cell r="H197">
            <v>830</v>
          </cell>
          <cell r="I197">
            <v>800</v>
          </cell>
          <cell r="J197">
            <v>800</v>
          </cell>
          <cell r="K197">
            <v>915</v>
          </cell>
          <cell r="L197">
            <v>915</v>
          </cell>
          <cell r="M197">
            <v>830</v>
          </cell>
          <cell r="N197">
            <v>830</v>
          </cell>
          <cell r="O197">
            <v>945</v>
          </cell>
          <cell r="P197">
            <v>1855</v>
          </cell>
          <cell r="Q197">
            <v>2145</v>
          </cell>
          <cell r="R197">
            <v>2545</v>
          </cell>
          <cell r="S197">
            <v>0</v>
          </cell>
          <cell r="T197">
            <v>2265</v>
          </cell>
          <cell r="U197">
            <v>2685</v>
          </cell>
          <cell r="V197">
            <v>1860</v>
          </cell>
          <cell r="W197">
            <v>2170</v>
          </cell>
        </row>
        <row r="198">
          <cell r="A198">
            <v>1150</v>
          </cell>
          <cell r="B198">
            <v>515</v>
          </cell>
          <cell r="C198">
            <v>515</v>
          </cell>
          <cell r="D198">
            <v>515</v>
          </cell>
          <cell r="E198">
            <v>570</v>
          </cell>
          <cell r="F198">
            <v>685</v>
          </cell>
          <cell r="G198">
            <v>515</v>
          </cell>
          <cell r="H198">
            <v>515</v>
          </cell>
          <cell r="I198">
            <v>515</v>
          </cell>
          <cell r="J198">
            <v>515</v>
          </cell>
          <cell r="K198">
            <v>570</v>
          </cell>
          <cell r="L198">
            <v>685</v>
          </cell>
          <cell r="M198">
            <v>515</v>
          </cell>
          <cell r="N198">
            <v>515</v>
          </cell>
          <cell r="O198">
            <v>630</v>
          </cell>
          <cell r="P198">
            <v>1200</v>
          </cell>
          <cell r="Q198">
            <v>1655</v>
          </cell>
          <cell r="R198">
            <v>1970</v>
          </cell>
          <cell r="S198">
            <v>0</v>
          </cell>
          <cell r="T198">
            <v>1970</v>
          </cell>
          <cell r="U198">
            <v>2285</v>
          </cell>
          <cell r="V198">
            <v>1430</v>
          </cell>
          <cell r="W198">
            <v>1570</v>
          </cell>
        </row>
        <row r="199">
          <cell r="A199">
            <v>1200</v>
          </cell>
          <cell r="B199">
            <v>315</v>
          </cell>
          <cell r="C199">
            <v>315</v>
          </cell>
          <cell r="D199">
            <v>315</v>
          </cell>
          <cell r="E199">
            <v>345</v>
          </cell>
          <cell r="F199">
            <v>370</v>
          </cell>
          <cell r="G199">
            <v>315</v>
          </cell>
          <cell r="H199">
            <v>285</v>
          </cell>
          <cell r="I199">
            <v>315</v>
          </cell>
          <cell r="J199">
            <v>315</v>
          </cell>
          <cell r="K199">
            <v>345</v>
          </cell>
          <cell r="L199">
            <v>370</v>
          </cell>
          <cell r="M199">
            <v>285</v>
          </cell>
          <cell r="N199">
            <v>285</v>
          </cell>
          <cell r="O199">
            <v>430</v>
          </cell>
          <cell r="P199">
            <v>0</v>
          </cell>
          <cell r="Q199">
            <v>1285</v>
          </cell>
          <cell r="R199">
            <v>1545</v>
          </cell>
          <cell r="S199">
            <v>0</v>
          </cell>
          <cell r="T199">
            <v>1545</v>
          </cell>
          <cell r="U199">
            <v>1430</v>
          </cell>
          <cell r="V199">
            <v>1085</v>
          </cell>
          <cell r="W199">
            <v>1145</v>
          </cell>
        </row>
        <row r="200">
          <cell r="A200">
            <v>1250</v>
          </cell>
          <cell r="B200">
            <v>945</v>
          </cell>
          <cell r="C200">
            <v>1230</v>
          </cell>
          <cell r="D200">
            <v>1170</v>
          </cell>
          <cell r="E200">
            <v>1030</v>
          </cell>
          <cell r="F200">
            <v>830</v>
          </cell>
          <cell r="G200">
            <v>855</v>
          </cell>
          <cell r="H200">
            <v>0</v>
          </cell>
          <cell r="I200">
            <v>0</v>
          </cell>
          <cell r="J200">
            <v>0</v>
          </cell>
          <cell r="K200">
            <v>0</v>
          </cell>
          <cell r="L200">
            <v>0</v>
          </cell>
          <cell r="M200">
            <v>0</v>
          </cell>
          <cell r="N200">
            <v>0</v>
          </cell>
          <cell r="O200">
            <v>0</v>
          </cell>
          <cell r="P200">
            <v>0</v>
          </cell>
          <cell r="Q200">
            <v>945</v>
          </cell>
          <cell r="R200">
            <v>1230</v>
          </cell>
          <cell r="S200">
            <v>0</v>
          </cell>
          <cell r="T200">
            <v>1170</v>
          </cell>
          <cell r="U200">
            <v>1030</v>
          </cell>
          <cell r="V200">
            <v>830</v>
          </cell>
          <cell r="W200">
            <v>855</v>
          </cell>
        </row>
        <row r="201">
          <cell r="A201">
            <v>1300</v>
          </cell>
          <cell r="B201">
            <v>715</v>
          </cell>
          <cell r="C201">
            <v>970</v>
          </cell>
          <cell r="D201">
            <v>915</v>
          </cell>
          <cell r="E201">
            <v>770</v>
          </cell>
          <cell r="F201">
            <v>660</v>
          </cell>
          <cell r="G201">
            <v>630</v>
          </cell>
          <cell r="H201">
            <v>0</v>
          </cell>
          <cell r="I201">
            <v>0</v>
          </cell>
          <cell r="J201">
            <v>0</v>
          </cell>
          <cell r="K201">
            <v>0</v>
          </cell>
          <cell r="L201">
            <v>0</v>
          </cell>
          <cell r="M201">
            <v>0</v>
          </cell>
          <cell r="N201">
            <v>0</v>
          </cell>
          <cell r="O201">
            <v>0</v>
          </cell>
          <cell r="P201">
            <v>0</v>
          </cell>
          <cell r="Q201">
            <v>715</v>
          </cell>
          <cell r="R201">
            <v>970</v>
          </cell>
          <cell r="S201">
            <v>0</v>
          </cell>
          <cell r="T201">
            <v>915</v>
          </cell>
          <cell r="U201">
            <v>770</v>
          </cell>
          <cell r="V201">
            <v>660</v>
          </cell>
          <cell r="W201">
            <v>630</v>
          </cell>
        </row>
        <row r="202">
          <cell r="A202">
            <v>1350</v>
          </cell>
          <cell r="B202">
            <v>515</v>
          </cell>
          <cell r="C202">
            <v>800</v>
          </cell>
          <cell r="D202">
            <v>715</v>
          </cell>
          <cell r="E202">
            <v>570</v>
          </cell>
          <cell r="F202">
            <v>485</v>
          </cell>
          <cell r="G202">
            <v>485</v>
          </cell>
          <cell r="H202">
            <v>0</v>
          </cell>
          <cell r="I202">
            <v>0</v>
          </cell>
          <cell r="J202">
            <v>0</v>
          </cell>
          <cell r="K202">
            <v>0</v>
          </cell>
          <cell r="L202">
            <v>0</v>
          </cell>
          <cell r="M202">
            <v>0</v>
          </cell>
          <cell r="N202">
            <v>0</v>
          </cell>
          <cell r="O202">
            <v>0</v>
          </cell>
          <cell r="P202">
            <v>0</v>
          </cell>
          <cell r="Q202">
            <v>515</v>
          </cell>
          <cell r="R202">
            <v>800</v>
          </cell>
          <cell r="S202">
            <v>0</v>
          </cell>
          <cell r="T202">
            <v>715</v>
          </cell>
          <cell r="U202">
            <v>570</v>
          </cell>
          <cell r="V202">
            <v>485</v>
          </cell>
          <cell r="W202">
            <v>485</v>
          </cell>
        </row>
        <row r="203">
          <cell r="A203">
            <v>1400</v>
          </cell>
          <cell r="B203">
            <v>400</v>
          </cell>
          <cell r="C203">
            <v>630</v>
          </cell>
          <cell r="D203">
            <v>545</v>
          </cell>
          <cell r="E203">
            <v>455</v>
          </cell>
          <cell r="F203">
            <v>370</v>
          </cell>
          <cell r="G203">
            <v>370</v>
          </cell>
          <cell r="H203">
            <v>0</v>
          </cell>
          <cell r="I203">
            <v>0</v>
          </cell>
          <cell r="J203">
            <v>0</v>
          </cell>
          <cell r="K203">
            <v>0</v>
          </cell>
          <cell r="L203">
            <v>0</v>
          </cell>
          <cell r="M203">
            <v>0</v>
          </cell>
          <cell r="N203">
            <v>0</v>
          </cell>
          <cell r="O203">
            <v>0</v>
          </cell>
          <cell r="P203">
            <v>0</v>
          </cell>
          <cell r="Q203">
            <v>400</v>
          </cell>
          <cell r="R203">
            <v>630</v>
          </cell>
          <cell r="S203">
            <v>0</v>
          </cell>
          <cell r="T203">
            <v>545</v>
          </cell>
          <cell r="U203">
            <v>455</v>
          </cell>
          <cell r="V203">
            <v>370</v>
          </cell>
          <cell r="W203">
            <v>370</v>
          </cell>
        </row>
        <row r="204">
          <cell r="A204">
            <v>1450</v>
          </cell>
          <cell r="B204">
            <v>285</v>
          </cell>
          <cell r="C204">
            <v>485</v>
          </cell>
          <cell r="D204">
            <v>430</v>
          </cell>
          <cell r="E204">
            <v>345</v>
          </cell>
          <cell r="F204">
            <v>260</v>
          </cell>
          <cell r="G204">
            <v>275</v>
          </cell>
          <cell r="H204">
            <v>0</v>
          </cell>
          <cell r="I204">
            <v>0</v>
          </cell>
          <cell r="J204">
            <v>0</v>
          </cell>
          <cell r="K204">
            <v>0</v>
          </cell>
          <cell r="L204">
            <v>0</v>
          </cell>
          <cell r="M204">
            <v>0</v>
          </cell>
          <cell r="N204">
            <v>0</v>
          </cell>
          <cell r="O204">
            <v>0</v>
          </cell>
          <cell r="P204">
            <v>0</v>
          </cell>
          <cell r="Q204">
            <v>285</v>
          </cell>
          <cell r="R204">
            <v>485</v>
          </cell>
          <cell r="S204">
            <v>0</v>
          </cell>
          <cell r="T204">
            <v>430</v>
          </cell>
          <cell r="U204">
            <v>345</v>
          </cell>
          <cell r="V204">
            <v>260</v>
          </cell>
          <cell r="W204">
            <v>275</v>
          </cell>
        </row>
        <row r="205">
          <cell r="A205">
            <v>1500</v>
          </cell>
          <cell r="B205">
            <v>230</v>
          </cell>
          <cell r="C205">
            <v>345</v>
          </cell>
          <cell r="D205">
            <v>315</v>
          </cell>
          <cell r="E205">
            <v>285</v>
          </cell>
          <cell r="F205">
            <v>200</v>
          </cell>
          <cell r="G205">
            <v>215</v>
          </cell>
          <cell r="H205">
            <v>0</v>
          </cell>
          <cell r="I205">
            <v>0</v>
          </cell>
          <cell r="J205">
            <v>0</v>
          </cell>
          <cell r="K205">
            <v>0</v>
          </cell>
          <cell r="L205">
            <v>0</v>
          </cell>
          <cell r="M205">
            <v>0</v>
          </cell>
          <cell r="N205">
            <v>0</v>
          </cell>
          <cell r="O205">
            <v>0</v>
          </cell>
          <cell r="P205">
            <v>0</v>
          </cell>
          <cell r="Q205">
            <v>230</v>
          </cell>
          <cell r="R205">
            <v>345</v>
          </cell>
          <cell r="S205">
            <v>0</v>
          </cell>
          <cell r="T205">
            <v>315</v>
          </cell>
          <cell r="U205">
            <v>285</v>
          </cell>
          <cell r="V205">
            <v>200</v>
          </cell>
          <cell r="W205">
            <v>215</v>
          </cell>
        </row>
        <row r="209">
          <cell r="A209">
            <v>-20</v>
          </cell>
          <cell r="B209">
            <v>11110</v>
          </cell>
          <cell r="C209">
            <v>11250</v>
          </cell>
          <cell r="D209">
            <v>10415</v>
          </cell>
          <cell r="E209">
            <v>9260</v>
          </cell>
          <cell r="F209">
            <v>10415</v>
          </cell>
          <cell r="G209">
            <v>8870</v>
          </cell>
          <cell r="H209">
            <v>11250</v>
          </cell>
          <cell r="I209">
            <v>9260</v>
          </cell>
          <cell r="J209">
            <v>11250</v>
          </cell>
          <cell r="K209">
            <v>11250</v>
          </cell>
          <cell r="L209">
            <v>11250</v>
          </cell>
          <cell r="M209">
            <v>9260</v>
          </cell>
          <cell r="N209">
            <v>11250</v>
          </cell>
          <cell r="O209">
            <v>11250</v>
          </cell>
          <cell r="P209">
            <v>11250</v>
          </cell>
          <cell r="Q209">
            <v>10800</v>
          </cell>
          <cell r="R209">
            <v>10800</v>
          </cell>
          <cell r="S209">
            <v>9000</v>
          </cell>
          <cell r="T209">
            <v>10800</v>
          </cell>
          <cell r="U209">
            <v>10800</v>
          </cell>
          <cell r="V209">
            <v>10080</v>
          </cell>
          <cell r="W209">
            <v>10080</v>
          </cell>
        </row>
        <row r="210">
          <cell r="A210">
            <v>100</v>
          </cell>
          <cell r="B210">
            <v>11110</v>
          </cell>
          <cell r="C210">
            <v>11250</v>
          </cell>
          <cell r="D210">
            <v>10415</v>
          </cell>
          <cell r="E210">
            <v>9260</v>
          </cell>
          <cell r="F210">
            <v>10415</v>
          </cell>
          <cell r="G210">
            <v>8870</v>
          </cell>
          <cell r="H210">
            <v>11250</v>
          </cell>
          <cell r="I210">
            <v>9260</v>
          </cell>
          <cell r="J210">
            <v>11250</v>
          </cell>
          <cell r="K210">
            <v>11250</v>
          </cell>
          <cell r="L210">
            <v>11250</v>
          </cell>
          <cell r="M210">
            <v>9255</v>
          </cell>
          <cell r="N210">
            <v>11250</v>
          </cell>
          <cell r="O210">
            <v>11250</v>
          </cell>
          <cell r="P210">
            <v>11250</v>
          </cell>
          <cell r="Q210">
            <v>10800</v>
          </cell>
          <cell r="R210">
            <v>10800</v>
          </cell>
          <cell r="S210">
            <v>9000</v>
          </cell>
          <cell r="T210">
            <v>10800</v>
          </cell>
          <cell r="U210">
            <v>10800</v>
          </cell>
          <cell r="V210">
            <v>10080</v>
          </cell>
          <cell r="W210">
            <v>10080</v>
          </cell>
        </row>
        <row r="211">
          <cell r="A211">
            <v>200</v>
          </cell>
          <cell r="B211">
            <v>10120</v>
          </cell>
          <cell r="C211">
            <v>11250</v>
          </cell>
          <cell r="D211">
            <v>9845</v>
          </cell>
          <cell r="E211">
            <v>8425</v>
          </cell>
          <cell r="F211">
            <v>10185</v>
          </cell>
          <cell r="G211">
            <v>8870</v>
          </cell>
          <cell r="H211">
            <v>11250</v>
          </cell>
          <cell r="I211">
            <v>8580</v>
          </cell>
          <cell r="J211">
            <v>11250</v>
          </cell>
          <cell r="K211">
            <v>11250</v>
          </cell>
          <cell r="L211">
            <v>11250</v>
          </cell>
          <cell r="M211">
            <v>8360</v>
          </cell>
          <cell r="N211">
            <v>11170</v>
          </cell>
          <cell r="O211">
            <v>11250</v>
          </cell>
          <cell r="P211">
            <v>11250</v>
          </cell>
          <cell r="Q211">
            <v>9000</v>
          </cell>
          <cell r="R211">
            <v>9290</v>
          </cell>
          <cell r="S211">
            <v>7595</v>
          </cell>
          <cell r="T211">
            <v>9685</v>
          </cell>
          <cell r="U211">
            <v>9900</v>
          </cell>
          <cell r="V211">
            <v>9070</v>
          </cell>
          <cell r="W211">
            <v>9110</v>
          </cell>
        </row>
        <row r="212">
          <cell r="A212">
            <v>300</v>
          </cell>
          <cell r="B212">
            <v>9845</v>
          </cell>
          <cell r="C212">
            <v>10925</v>
          </cell>
          <cell r="D212">
            <v>9565</v>
          </cell>
          <cell r="E212">
            <v>8210</v>
          </cell>
          <cell r="F212">
            <v>9780</v>
          </cell>
          <cell r="G212">
            <v>8870</v>
          </cell>
          <cell r="H212">
            <v>10830</v>
          </cell>
          <cell r="I212">
            <v>8360</v>
          </cell>
          <cell r="J212">
            <v>10830</v>
          </cell>
          <cell r="K212">
            <v>10925</v>
          </cell>
          <cell r="L212">
            <v>10925</v>
          </cell>
          <cell r="M212">
            <v>8055</v>
          </cell>
          <cell r="N212">
            <v>10740</v>
          </cell>
          <cell r="O212">
            <v>10925</v>
          </cell>
          <cell r="P212">
            <v>10925</v>
          </cell>
          <cell r="Q212">
            <v>8100</v>
          </cell>
          <cell r="R212">
            <v>8390</v>
          </cell>
          <cell r="S212">
            <v>6805</v>
          </cell>
          <cell r="T212">
            <v>8930</v>
          </cell>
          <cell r="U212">
            <v>9215</v>
          </cell>
          <cell r="V212">
            <v>8530</v>
          </cell>
          <cell r="W212">
            <v>8530</v>
          </cell>
        </row>
        <row r="213">
          <cell r="A213">
            <v>400</v>
          </cell>
          <cell r="B213">
            <v>9505</v>
          </cell>
          <cell r="C213">
            <v>10585</v>
          </cell>
          <cell r="D213">
            <v>9260</v>
          </cell>
          <cell r="E213">
            <v>7930</v>
          </cell>
          <cell r="F213">
            <v>9595</v>
          </cell>
          <cell r="G213">
            <v>8580</v>
          </cell>
          <cell r="H213">
            <v>10400</v>
          </cell>
          <cell r="I213">
            <v>8300</v>
          </cell>
          <cell r="J213">
            <v>10400</v>
          </cell>
          <cell r="K213">
            <v>10585</v>
          </cell>
          <cell r="L213">
            <v>10585</v>
          </cell>
          <cell r="M213">
            <v>7960</v>
          </cell>
          <cell r="N213">
            <v>10585</v>
          </cell>
          <cell r="O213">
            <v>10585</v>
          </cell>
          <cell r="P213">
            <v>10585</v>
          </cell>
          <cell r="Q213">
            <v>7450</v>
          </cell>
          <cell r="R213">
            <v>7705</v>
          </cell>
          <cell r="S213">
            <v>6190</v>
          </cell>
          <cell r="T213">
            <v>8280</v>
          </cell>
          <cell r="U213">
            <v>8605</v>
          </cell>
          <cell r="V213">
            <v>7990</v>
          </cell>
          <cell r="W213">
            <v>8030</v>
          </cell>
        </row>
        <row r="214">
          <cell r="A214">
            <v>500</v>
          </cell>
          <cell r="B214">
            <v>8980</v>
          </cell>
          <cell r="C214">
            <v>9965</v>
          </cell>
          <cell r="D214">
            <v>8735</v>
          </cell>
          <cell r="E214">
            <v>7470</v>
          </cell>
          <cell r="F214">
            <v>9320</v>
          </cell>
          <cell r="G214">
            <v>8270</v>
          </cell>
          <cell r="H214">
            <v>9965</v>
          </cell>
          <cell r="I214">
            <v>8300</v>
          </cell>
          <cell r="J214">
            <v>9965</v>
          </cell>
          <cell r="K214">
            <v>9965</v>
          </cell>
          <cell r="L214">
            <v>9965</v>
          </cell>
          <cell r="M214">
            <v>7900</v>
          </cell>
          <cell r="N214">
            <v>9965</v>
          </cell>
          <cell r="O214">
            <v>9965</v>
          </cell>
          <cell r="P214">
            <v>9965</v>
          </cell>
          <cell r="Q214">
            <v>6985</v>
          </cell>
          <cell r="R214">
            <v>7165</v>
          </cell>
          <cell r="S214">
            <v>5725</v>
          </cell>
          <cell r="T214">
            <v>7715</v>
          </cell>
          <cell r="U214">
            <v>8100</v>
          </cell>
          <cell r="V214">
            <v>7560</v>
          </cell>
          <cell r="W214">
            <v>7595</v>
          </cell>
        </row>
        <row r="215">
          <cell r="A215">
            <v>600</v>
          </cell>
          <cell r="B215">
            <v>8210</v>
          </cell>
          <cell r="C215">
            <v>9070</v>
          </cell>
          <cell r="D215">
            <v>7990</v>
          </cell>
          <cell r="E215">
            <v>6850</v>
          </cell>
          <cell r="F215">
            <v>9070</v>
          </cell>
          <cell r="G215">
            <v>7990</v>
          </cell>
          <cell r="H215">
            <v>9070</v>
          </cell>
          <cell r="I215">
            <v>8300</v>
          </cell>
          <cell r="J215">
            <v>9070</v>
          </cell>
          <cell r="K215">
            <v>9070</v>
          </cell>
          <cell r="L215">
            <v>9070</v>
          </cell>
          <cell r="M215">
            <v>7775</v>
          </cell>
          <cell r="N215">
            <v>9070</v>
          </cell>
          <cell r="O215">
            <v>9070</v>
          </cell>
          <cell r="P215">
            <v>9070</v>
          </cell>
          <cell r="Q215">
            <v>6550</v>
          </cell>
          <cell r="R215">
            <v>6770</v>
          </cell>
          <cell r="S215">
            <v>5400</v>
          </cell>
          <cell r="T215">
            <v>7310</v>
          </cell>
          <cell r="U215">
            <v>7705</v>
          </cell>
          <cell r="V215">
            <v>7165</v>
          </cell>
          <cell r="W215">
            <v>7200</v>
          </cell>
        </row>
        <row r="216">
          <cell r="A216">
            <v>650</v>
          </cell>
          <cell r="B216">
            <v>8055</v>
          </cell>
          <cell r="C216">
            <v>8825</v>
          </cell>
          <cell r="D216">
            <v>7840</v>
          </cell>
          <cell r="E216">
            <v>6725</v>
          </cell>
          <cell r="F216">
            <v>8825</v>
          </cell>
          <cell r="G216">
            <v>7840</v>
          </cell>
          <cell r="H216">
            <v>8825</v>
          </cell>
          <cell r="I216">
            <v>8300</v>
          </cell>
          <cell r="J216">
            <v>8825</v>
          </cell>
          <cell r="K216">
            <v>8825</v>
          </cell>
          <cell r="L216">
            <v>8825</v>
          </cell>
          <cell r="M216">
            <v>7685</v>
          </cell>
          <cell r="N216">
            <v>8825</v>
          </cell>
          <cell r="O216">
            <v>8825</v>
          </cell>
          <cell r="P216">
            <v>8825</v>
          </cell>
          <cell r="Q216">
            <v>6445</v>
          </cell>
          <cell r="R216">
            <v>6660</v>
          </cell>
          <cell r="S216">
            <v>5255</v>
          </cell>
          <cell r="T216">
            <v>7164</v>
          </cell>
          <cell r="U216">
            <v>7560</v>
          </cell>
          <cell r="V216">
            <v>6985</v>
          </cell>
          <cell r="W216">
            <v>7020</v>
          </cell>
        </row>
        <row r="217">
          <cell r="A217">
            <v>700</v>
          </cell>
          <cell r="B217">
            <v>7990</v>
          </cell>
          <cell r="C217">
            <v>8515</v>
          </cell>
          <cell r="D217">
            <v>7775</v>
          </cell>
          <cell r="E217">
            <v>6725</v>
          </cell>
          <cell r="F217">
            <v>8515</v>
          </cell>
          <cell r="G217">
            <v>7685</v>
          </cell>
          <cell r="H217">
            <v>8515</v>
          </cell>
          <cell r="I217">
            <v>8145</v>
          </cell>
          <cell r="J217">
            <v>8515</v>
          </cell>
          <cell r="K217">
            <v>8515</v>
          </cell>
          <cell r="L217">
            <v>8515</v>
          </cell>
          <cell r="M217">
            <v>7560</v>
          </cell>
          <cell r="N217">
            <v>8515</v>
          </cell>
          <cell r="O217">
            <v>8515</v>
          </cell>
          <cell r="P217">
            <v>8515</v>
          </cell>
          <cell r="Q217">
            <v>6370</v>
          </cell>
          <cell r="R217">
            <v>6515</v>
          </cell>
          <cell r="S217">
            <v>5150</v>
          </cell>
          <cell r="T217">
            <v>6985</v>
          </cell>
          <cell r="U217">
            <v>7415</v>
          </cell>
          <cell r="V217">
            <v>6840</v>
          </cell>
          <cell r="W217">
            <v>6840</v>
          </cell>
        </row>
        <row r="218">
          <cell r="A218">
            <v>750</v>
          </cell>
          <cell r="B218">
            <v>7560</v>
          </cell>
          <cell r="C218">
            <v>7560</v>
          </cell>
          <cell r="D218">
            <v>7100</v>
          </cell>
          <cell r="E218">
            <v>6635</v>
          </cell>
          <cell r="F218">
            <v>7970</v>
          </cell>
          <cell r="G218">
            <v>7095</v>
          </cell>
          <cell r="H218">
            <v>7970</v>
          </cell>
          <cell r="I218">
            <v>7715</v>
          </cell>
          <cell r="J218">
            <v>7970</v>
          </cell>
          <cell r="K218">
            <v>7970</v>
          </cell>
          <cell r="L218">
            <v>7970</v>
          </cell>
          <cell r="M218">
            <v>6790</v>
          </cell>
          <cell r="N218">
            <v>7920</v>
          </cell>
          <cell r="O218">
            <v>7970</v>
          </cell>
          <cell r="P218">
            <v>7970</v>
          </cell>
          <cell r="Q218">
            <v>6230</v>
          </cell>
          <cell r="R218">
            <v>6410</v>
          </cell>
          <cell r="S218">
            <v>5040</v>
          </cell>
          <cell r="T218">
            <v>6875</v>
          </cell>
          <cell r="U218">
            <v>7380</v>
          </cell>
          <cell r="V218">
            <v>6695</v>
          </cell>
          <cell r="W218">
            <v>6730</v>
          </cell>
        </row>
        <row r="219">
          <cell r="A219">
            <v>800</v>
          </cell>
          <cell r="B219">
            <v>6170</v>
          </cell>
          <cell r="C219">
            <v>6170</v>
          </cell>
          <cell r="D219">
            <v>5865</v>
          </cell>
          <cell r="E219">
            <v>5555</v>
          </cell>
          <cell r="F219">
            <v>7610</v>
          </cell>
          <cell r="G219">
            <v>7095</v>
          </cell>
          <cell r="H219">
            <v>7610</v>
          </cell>
          <cell r="I219">
            <v>7610</v>
          </cell>
          <cell r="J219">
            <v>7610</v>
          </cell>
          <cell r="K219">
            <v>7610</v>
          </cell>
          <cell r="L219">
            <v>7610</v>
          </cell>
          <cell r="M219">
            <v>6585</v>
          </cell>
          <cell r="N219">
            <v>7610</v>
          </cell>
          <cell r="O219">
            <v>7610</v>
          </cell>
          <cell r="P219">
            <v>7610</v>
          </cell>
          <cell r="Q219">
            <v>6050</v>
          </cell>
          <cell r="R219">
            <v>6335</v>
          </cell>
          <cell r="S219">
            <v>4930</v>
          </cell>
          <cell r="T219">
            <v>6770</v>
          </cell>
          <cell r="U219">
            <v>7310</v>
          </cell>
          <cell r="V219">
            <v>6515</v>
          </cell>
          <cell r="W219">
            <v>6550</v>
          </cell>
        </row>
        <row r="220">
          <cell r="A220">
            <v>850</v>
          </cell>
          <cell r="B220">
            <v>4010</v>
          </cell>
          <cell r="C220">
            <v>4010</v>
          </cell>
          <cell r="D220">
            <v>4010</v>
          </cell>
          <cell r="E220">
            <v>4010</v>
          </cell>
          <cell r="F220">
            <v>7305</v>
          </cell>
          <cell r="G220">
            <v>6890</v>
          </cell>
          <cell r="H220">
            <v>7305</v>
          </cell>
          <cell r="I220">
            <v>7305</v>
          </cell>
          <cell r="J220">
            <v>7305</v>
          </cell>
          <cell r="K220">
            <v>7305</v>
          </cell>
          <cell r="L220">
            <v>7305</v>
          </cell>
          <cell r="M220">
            <v>6225</v>
          </cell>
          <cell r="N220">
            <v>7250</v>
          </cell>
          <cell r="O220">
            <v>7305</v>
          </cell>
          <cell r="P220">
            <v>7305</v>
          </cell>
          <cell r="Q220">
            <v>5940</v>
          </cell>
          <cell r="R220">
            <v>6265</v>
          </cell>
          <cell r="S220">
            <v>4825</v>
          </cell>
          <cell r="T220">
            <v>6695</v>
          </cell>
          <cell r="U220">
            <v>7270</v>
          </cell>
          <cell r="V220">
            <v>6370</v>
          </cell>
          <cell r="W220">
            <v>6410</v>
          </cell>
        </row>
        <row r="221">
          <cell r="A221">
            <v>900</v>
          </cell>
          <cell r="B221">
            <v>2570</v>
          </cell>
          <cell r="C221">
            <v>2570</v>
          </cell>
          <cell r="D221">
            <v>2570</v>
          </cell>
          <cell r="E221">
            <v>2570</v>
          </cell>
          <cell r="F221">
            <v>6740</v>
          </cell>
          <cell r="G221">
            <v>6635</v>
          </cell>
          <cell r="H221">
            <v>6740</v>
          </cell>
          <cell r="I221">
            <v>6740</v>
          </cell>
          <cell r="J221">
            <v>6740</v>
          </cell>
          <cell r="K221">
            <v>6740</v>
          </cell>
          <cell r="L221">
            <v>6735</v>
          </cell>
          <cell r="M221">
            <v>5605</v>
          </cell>
          <cell r="N221">
            <v>5555</v>
          </cell>
          <cell r="O221">
            <v>6740</v>
          </cell>
          <cell r="P221">
            <v>6740</v>
          </cell>
          <cell r="Q221">
            <v>5830</v>
          </cell>
          <cell r="R221">
            <v>6230</v>
          </cell>
          <cell r="S221">
            <v>6625</v>
          </cell>
          <cell r="T221">
            <v>6625</v>
          </cell>
          <cell r="U221">
            <v>6740</v>
          </cell>
          <cell r="V221">
            <v>6230</v>
          </cell>
          <cell r="W221">
            <v>6265</v>
          </cell>
        </row>
        <row r="222">
          <cell r="A222">
            <v>950</v>
          </cell>
          <cell r="B222">
            <v>1545</v>
          </cell>
          <cell r="C222">
            <v>1545</v>
          </cell>
          <cell r="D222">
            <v>1545</v>
          </cell>
          <cell r="E222">
            <v>1545</v>
          </cell>
          <cell r="F222">
            <v>4215</v>
          </cell>
          <cell r="G222">
            <v>4730</v>
          </cell>
          <cell r="H222">
            <v>4730</v>
          </cell>
          <cell r="I222">
            <v>4785</v>
          </cell>
          <cell r="J222">
            <v>4785</v>
          </cell>
          <cell r="K222">
            <v>5665</v>
          </cell>
          <cell r="L222">
            <v>4215</v>
          </cell>
          <cell r="M222">
            <v>4115</v>
          </cell>
          <cell r="N222">
            <v>4115</v>
          </cell>
          <cell r="O222">
            <v>5655</v>
          </cell>
          <cell r="P222">
            <v>5795</v>
          </cell>
          <cell r="Q222">
            <v>5725</v>
          </cell>
          <cell r="R222">
            <v>5795</v>
          </cell>
          <cell r="S222">
            <v>5795</v>
          </cell>
          <cell r="T222">
            <v>5795</v>
          </cell>
          <cell r="U222">
            <v>5795</v>
          </cell>
          <cell r="V222">
            <v>5795</v>
          </cell>
          <cell r="W222">
            <v>5795</v>
          </cell>
        </row>
        <row r="223">
          <cell r="A223">
            <v>1000</v>
          </cell>
          <cell r="B223">
            <v>770</v>
          </cell>
          <cell r="C223">
            <v>770</v>
          </cell>
          <cell r="D223">
            <v>770</v>
          </cell>
          <cell r="E223">
            <v>770</v>
          </cell>
          <cell r="F223">
            <v>2470</v>
          </cell>
          <cell r="G223">
            <v>3035</v>
          </cell>
          <cell r="H223">
            <v>3035</v>
          </cell>
          <cell r="I223">
            <v>3240</v>
          </cell>
          <cell r="J223">
            <v>3240</v>
          </cell>
          <cell r="K223">
            <v>3910</v>
          </cell>
          <cell r="L223">
            <v>2470</v>
          </cell>
          <cell r="M223">
            <v>2985</v>
          </cell>
          <cell r="N223">
            <v>2985</v>
          </cell>
          <cell r="O223">
            <v>3805</v>
          </cell>
          <cell r="P223">
            <v>5450</v>
          </cell>
          <cell r="Q223">
            <v>4815</v>
          </cell>
          <cell r="R223">
            <v>5245</v>
          </cell>
          <cell r="S223">
            <v>5350</v>
          </cell>
          <cell r="T223">
            <v>5350</v>
          </cell>
          <cell r="U223">
            <v>5450</v>
          </cell>
          <cell r="V223">
            <v>5040</v>
          </cell>
          <cell r="W223">
            <v>5155</v>
          </cell>
        </row>
        <row r="224">
          <cell r="A224">
            <v>1050</v>
          </cell>
          <cell r="B224">
            <v>2315</v>
          </cell>
          <cell r="C224">
            <v>2365</v>
          </cell>
          <cell r="D224">
            <v>2160</v>
          </cell>
          <cell r="E224">
            <v>2160</v>
          </cell>
          <cell r="F224">
            <v>2625</v>
          </cell>
          <cell r="G224">
            <v>2315</v>
          </cell>
          <cell r="H224">
            <v>2365</v>
          </cell>
          <cell r="I224">
            <v>2160</v>
          </cell>
          <cell r="J224">
            <v>2160</v>
          </cell>
          <cell r="K224">
            <v>2625</v>
          </cell>
          <cell r="L224">
            <v>2470</v>
          </cell>
          <cell r="M224">
            <v>2160</v>
          </cell>
          <cell r="N224">
            <v>2160</v>
          </cell>
          <cell r="O224">
            <v>2570</v>
          </cell>
          <cell r="P224">
            <v>5400</v>
          </cell>
          <cell r="Q224">
            <v>4630</v>
          </cell>
          <cell r="R224">
            <v>5155</v>
          </cell>
          <cell r="S224">
            <v>0</v>
          </cell>
          <cell r="T224">
            <v>4690</v>
          </cell>
          <cell r="U224">
            <v>5400</v>
          </cell>
          <cell r="V224">
            <v>4370</v>
          </cell>
          <cell r="W224">
            <v>5040</v>
          </cell>
        </row>
        <row r="225">
          <cell r="A225">
            <v>1100</v>
          </cell>
          <cell r="B225">
            <v>1440</v>
          </cell>
          <cell r="C225" t="str">
            <v/>
          </cell>
          <cell r="D225">
            <v>1440</v>
          </cell>
          <cell r="E225">
            <v>1440</v>
          </cell>
          <cell r="F225">
            <v>1645</v>
          </cell>
          <cell r="G225">
            <v>1440</v>
          </cell>
          <cell r="H225" t="str">
            <v/>
          </cell>
          <cell r="I225">
            <v>1440</v>
          </cell>
          <cell r="J225">
            <v>1440</v>
          </cell>
          <cell r="K225">
            <v>1645</v>
          </cell>
          <cell r="L225">
            <v>1645</v>
          </cell>
          <cell r="M225">
            <v>1490</v>
          </cell>
          <cell r="N225">
            <v>1490</v>
          </cell>
          <cell r="O225">
            <v>1695</v>
          </cell>
          <cell r="P225">
            <v>4525</v>
          </cell>
          <cell r="Q225">
            <v>3855</v>
          </cell>
          <cell r="R225">
            <v>4575</v>
          </cell>
          <cell r="S225">
            <v>0</v>
          </cell>
          <cell r="T225">
            <v>4075</v>
          </cell>
          <cell r="U225">
            <v>4835</v>
          </cell>
          <cell r="V225">
            <v>3345</v>
          </cell>
          <cell r="W225">
            <v>3910</v>
          </cell>
        </row>
        <row r="226">
          <cell r="A226">
            <v>1150</v>
          </cell>
          <cell r="B226">
            <v>925</v>
          </cell>
          <cell r="C226">
            <v>925</v>
          </cell>
          <cell r="D226">
            <v>925</v>
          </cell>
          <cell r="E226">
            <v>1030</v>
          </cell>
          <cell r="F226">
            <v>1235</v>
          </cell>
          <cell r="G226">
            <v>925</v>
          </cell>
          <cell r="H226">
            <v>925</v>
          </cell>
          <cell r="I226">
            <v>925</v>
          </cell>
          <cell r="J226">
            <v>925</v>
          </cell>
          <cell r="K226">
            <v>1030</v>
          </cell>
          <cell r="L226">
            <v>1235</v>
          </cell>
          <cell r="M226">
            <v>925</v>
          </cell>
          <cell r="N226">
            <v>925</v>
          </cell>
          <cell r="O226">
            <v>1130</v>
          </cell>
          <cell r="P226">
            <v>3345</v>
          </cell>
          <cell r="Q226">
            <v>2985</v>
          </cell>
          <cell r="R226">
            <v>3550</v>
          </cell>
          <cell r="S226">
            <v>0</v>
          </cell>
          <cell r="T226">
            <v>3550</v>
          </cell>
          <cell r="U226">
            <v>4115</v>
          </cell>
          <cell r="V226">
            <v>2570</v>
          </cell>
          <cell r="W226">
            <v>2830</v>
          </cell>
        </row>
        <row r="227">
          <cell r="A227">
            <v>1200</v>
          </cell>
          <cell r="B227">
            <v>565</v>
          </cell>
          <cell r="C227">
            <v>565</v>
          </cell>
          <cell r="D227">
            <v>565</v>
          </cell>
          <cell r="E227">
            <v>615</v>
          </cell>
          <cell r="F227">
            <v>670</v>
          </cell>
          <cell r="G227">
            <v>565</v>
          </cell>
          <cell r="H227">
            <v>515</v>
          </cell>
          <cell r="I227">
            <v>565</v>
          </cell>
          <cell r="J227">
            <v>565</v>
          </cell>
          <cell r="K227">
            <v>615</v>
          </cell>
          <cell r="L227">
            <v>670</v>
          </cell>
          <cell r="M227">
            <v>515</v>
          </cell>
          <cell r="N227">
            <v>515</v>
          </cell>
          <cell r="O227">
            <v>770</v>
          </cell>
          <cell r="P227">
            <v>2160</v>
          </cell>
          <cell r="Q227">
            <v>2315</v>
          </cell>
          <cell r="R227">
            <v>2775</v>
          </cell>
          <cell r="S227">
            <v>0</v>
          </cell>
          <cell r="T227">
            <v>2725</v>
          </cell>
          <cell r="U227">
            <v>2570</v>
          </cell>
          <cell r="V227">
            <v>1955</v>
          </cell>
          <cell r="W227">
            <v>2055</v>
          </cell>
        </row>
        <row r="228">
          <cell r="A228">
            <v>1250</v>
          </cell>
          <cell r="B228">
            <v>1695</v>
          </cell>
          <cell r="C228">
            <v>2210</v>
          </cell>
          <cell r="D228">
            <v>2110</v>
          </cell>
          <cell r="E228">
            <v>1850</v>
          </cell>
          <cell r="F228">
            <v>1490</v>
          </cell>
          <cell r="G228">
            <v>1545</v>
          </cell>
          <cell r="H228">
            <v>0</v>
          </cell>
          <cell r="I228">
            <v>0</v>
          </cell>
          <cell r="J228">
            <v>0</v>
          </cell>
          <cell r="K228">
            <v>0</v>
          </cell>
          <cell r="L228">
            <v>0</v>
          </cell>
          <cell r="M228">
            <v>0</v>
          </cell>
          <cell r="N228">
            <v>0</v>
          </cell>
          <cell r="O228">
            <v>0</v>
          </cell>
          <cell r="P228">
            <v>0</v>
          </cell>
          <cell r="Q228">
            <v>1695</v>
          </cell>
          <cell r="R228">
            <v>2210</v>
          </cell>
          <cell r="S228">
            <v>0</v>
          </cell>
          <cell r="T228">
            <v>2110</v>
          </cell>
          <cell r="U228">
            <v>1850</v>
          </cell>
          <cell r="V228">
            <v>1490</v>
          </cell>
          <cell r="W228">
            <v>1545</v>
          </cell>
        </row>
        <row r="229">
          <cell r="A229">
            <v>1300</v>
          </cell>
          <cell r="B229">
            <v>1285</v>
          </cell>
          <cell r="C229">
            <v>1750</v>
          </cell>
          <cell r="D229">
            <v>1645</v>
          </cell>
          <cell r="E229">
            <v>1390</v>
          </cell>
          <cell r="F229">
            <v>1185</v>
          </cell>
          <cell r="G229">
            <v>1130</v>
          </cell>
          <cell r="H229">
            <v>0</v>
          </cell>
          <cell r="I229">
            <v>0</v>
          </cell>
          <cell r="J229">
            <v>0</v>
          </cell>
          <cell r="K229">
            <v>0</v>
          </cell>
          <cell r="L229">
            <v>0</v>
          </cell>
          <cell r="M229">
            <v>0</v>
          </cell>
          <cell r="N229">
            <v>0</v>
          </cell>
          <cell r="O229">
            <v>0</v>
          </cell>
          <cell r="P229">
            <v>0</v>
          </cell>
          <cell r="Q229">
            <v>1285</v>
          </cell>
          <cell r="R229">
            <v>1750</v>
          </cell>
          <cell r="S229">
            <v>0</v>
          </cell>
          <cell r="T229">
            <v>1645</v>
          </cell>
          <cell r="U229">
            <v>1390</v>
          </cell>
          <cell r="V229">
            <v>1185</v>
          </cell>
          <cell r="W229">
            <v>1130</v>
          </cell>
        </row>
        <row r="230">
          <cell r="A230">
            <v>1350</v>
          </cell>
          <cell r="B230">
            <v>925</v>
          </cell>
          <cell r="C230">
            <v>1440</v>
          </cell>
          <cell r="D230">
            <v>1285</v>
          </cell>
          <cell r="E230">
            <v>1030</v>
          </cell>
          <cell r="F230">
            <v>875</v>
          </cell>
          <cell r="G230">
            <v>875</v>
          </cell>
          <cell r="H230">
            <v>0</v>
          </cell>
          <cell r="I230">
            <v>0</v>
          </cell>
          <cell r="J230">
            <v>0</v>
          </cell>
          <cell r="K230">
            <v>0</v>
          </cell>
          <cell r="L230">
            <v>0</v>
          </cell>
          <cell r="M230">
            <v>0</v>
          </cell>
          <cell r="N230">
            <v>0</v>
          </cell>
          <cell r="O230">
            <v>0</v>
          </cell>
          <cell r="P230">
            <v>0</v>
          </cell>
          <cell r="Q230">
            <v>925</v>
          </cell>
          <cell r="R230">
            <v>1440</v>
          </cell>
          <cell r="S230">
            <v>0</v>
          </cell>
          <cell r="T230">
            <v>1285</v>
          </cell>
          <cell r="U230">
            <v>1030</v>
          </cell>
          <cell r="V230">
            <v>875</v>
          </cell>
          <cell r="W230">
            <v>875</v>
          </cell>
        </row>
        <row r="231">
          <cell r="A231">
            <v>1400</v>
          </cell>
          <cell r="B231">
            <v>720</v>
          </cell>
          <cell r="C231">
            <v>1130</v>
          </cell>
          <cell r="D231">
            <v>975</v>
          </cell>
          <cell r="E231">
            <v>825</v>
          </cell>
          <cell r="F231">
            <v>670</v>
          </cell>
          <cell r="G231">
            <v>670</v>
          </cell>
          <cell r="H231">
            <v>0</v>
          </cell>
          <cell r="I231">
            <v>0</v>
          </cell>
          <cell r="J231">
            <v>0</v>
          </cell>
          <cell r="K231">
            <v>0</v>
          </cell>
          <cell r="L231">
            <v>0</v>
          </cell>
          <cell r="M231">
            <v>0</v>
          </cell>
          <cell r="N231">
            <v>0</v>
          </cell>
          <cell r="O231">
            <v>0</v>
          </cell>
          <cell r="P231">
            <v>0</v>
          </cell>
          <cell r="Q231">
            <v>720</v>
          </cell>
          <cell r="R231">
            <v>1130</v>
          </cell>
          <cell r="S231">
            <v>0</v>
          </cell>
          <cell r="T231">
            <v>975</v>
          </cell>
          <cell r="U231">
            <v>825</v>
          </cell>
          <cell r="V231">
            <v>670</v>
          </cell>
          <cell r="W231">
            <v>670</v>
          </cell>
        </row>
        <row r="232">
          <cell r="A232">
            <v>1450</v>
          </cell>
          <cell r="B232">
            <v>515</v>
          </cell>
          <cell r="C232">
            <v>875</v>
          </cell>
          <cell r="D232">
            <v>770</v>
          </cell>
          <cell r="E232">
            <v>615</v>
          </cell>
          <cell r="F232">
            <v>465</v>
          </cell>
          <cell r="G232">
            <v>500</v>
          </cell>
          <cell r="H232">
            <v>0</v>
          </cell>
          <cell r="I232">
            <v>0</v>
          </cell>
          <cell r="J232">
            <v>0</v>
          </cell>
          <cell r="K232">
            <v>0</v>
          </cell>
          <cell r="L232">
            <v>0</v>
          </cell>
          <cell r="M232">
            <v>0</v>
          </cell>
          <cell r="N232">
            <v>0</v>
          </cell>
          <cell r="O232">
            <v>0</v>
          </cell>
          <cell r="P232">
            <v>0</v>
          </cell>
          <cell r="Q232">
            <v>515</v>
          </cell>
          <cell r="R232">
            <v>875</v>
          </cell>
          <cell r="S232">
            <v>0</v>
          </cell>
          <cell r="T232">
            <v>770</v>
          </cell>
          <cell r="U232">
            <v>615</v>
          </cell>
          <cell r="V232">
            <v>465</v>
          </cell>
          <cell r="W232">
            <v>500</v>
          </cell>
        </row>
        <row r="233">
          <cell r="A233">
            <v>1500</v>
          </cell>
          <cell r="B233">
            <v>410</v>
          </cell>
          <cell r="C233">
            <v>620</v>
          </cell>
          <cell r="D233">
            <v>565</v>
          </cell>
          <cell r="E233">
            <v>515</v>
          </cell>
          <cell r="F233">
            <v>360</v>
          </cell>
          <cell r="G233">
            <v>385</v>
          </cell>
          <cell r="H233">
            <v>0</v>
          </cell>
          <cell r="I233">
            <v>0</v>
          </cell>
          <cell r="J233">
            <v>0</v>
          </cell>
          <cell r="K233">
            <v>0</v>
          </cell>
          <cell r="L233">
            <v>0</v>
          </cell>
          <cell r="M233">
            <v>0</v>
          </cell>
          <cell r="N233">
            <v>0</v>
          </cell>
          <cell r="O233">
            <v>0</v>
          </cell>
          <cell r="P233">
            <v>0</v>
          </cell>
          <cell r="Q233">
            <v>410</v>
          </cell>
          <cell r="R233">
            <v>620</v>
          </cell>
          <cell r="S233">
            <v>0</v>
          </cell>
          <cell r="T233">
            <v>565</v>
          </cell>
          <cell r="U233">
            <v>515</v>
          </cell>
          <cell r="V233">
            <v>360</v>
          </cell>
          <cell r="W233">
            <v>385</v>
          </cell>
        </row>
        <row r="238">
          <cell r="A238">
            <v>-20</v>
          </cell>
          <cell r="B238">
            <v>290</v>
          </cell>
          <cell r="C238">
            <v>290</v>
          </cell>
          <cell r="D238">
            <v>265</v>
          </cell>
          <cell r="E238">
            <v>245</v>
          </cell>
          <cell r="F238">
            <v>265</v>
          </cell>
          <cell r="G238">
            <v>225</v>
          </cell>
          <cell r="H238">
            <v>290</v>
          </cell>
          <cell r="I238">
            <v>245</v>
          </cell>
          <cell r="J238">
            <v>290</v>
          </cell>
          <cell r="K238">
            <v>290</v>
          </cell>
          <cell r="L238">
            <v>290</v>
          </cell>
          <cell r="M238">
            <v>245</v>
          </cell>
          <cell r="N238">
            <v>290</v>
          </cell>
          <cell r="O238">
            <v>290</v>
          </cell>
          <cell r="P238">
            <v>290</v>
          </cell>
          <cell r="Q238">
            <v>290</v>
          </cell>
          <cell r="R238">
            <v>290</v>
          </cell>
          <cell r="S238">
            <v>255</v>
          </cell>
          <cell r="T238">
            <v>290</v>
          </cell>
          <cell r="U238">
            <v>290</v>
          </cell>
          <cell r="V238">
            <v>265</v>
          </cell>
          <cell r="W238">
            <v>270</v>
          </cell>
        </row>
        <row r="239">
          <cell r="A239">
            <v>100</v>
          </cell>
          <cell r="B239">
            <v>290</v>
          </cell>
          <cell r="C239">
            <v>290</v>
          </cell>
          <cell r="D239">
            <v>265</v>
          </cell>
          <cell r="E239">
            <v>245</v>
          </cell>
          <cell r="F239">
            <v>265</v>
          </cell>
          <cell r="G239">
            <v>225</v>
          </cell>
          <cell r="H239">
            <v>290</v>
          </cell>
          <cell r="I239">
            <v>245</v>
          </cell>
          <cell r="J239">
            <v>290</v>
          </cell>
          <cell r="K239">
            <v>290</v>
          </cell>
          <cell r="L239">
            <v>290</v>
          </cell>
          <cell r="M239">
            <v>245</v>
          </cell>
          <cell r="N239">
            <v>290</v>
          </cell>
          <cell r="O239">
            <v>290</v>
          </cell>
          <cell r="P239">
            <v>290</v>
          </cell>
          <cell r="Q239">
            <v>290</v>
          </cell>
          <cell r="R239">
            <v>290</v>
          </cell>
          <cell r="S239">
            <v>255</v>
          </cell>
          <cell r="T239">
            <v>290</v>
          </cell>
          <cell r="U239">
            <v>290</v>
          </cell>
          <cell r="V239">
            <v>265</v>
          </cell>
          <cell r="W239">
            <v>270</v>
          </cell>
        </row>
        <row r="240">
          <cell r="A240">
            <v>200</v>
          </cell>
          <cell r="B240">
            <v>290</v>
          </cell>
          <cell r="C240">
            <v>290</v>
          </cell>
          <cell r="D240">
            <v>265</v>
          </cell>
          <cell r="E240">
            <v>245</v>
          </cell>
          <cell r="F240">
            <v>265</v>
          </cell>
          <cell r="G240">
            <v>225</v>
          </cell>
          <cell r="H240">
            <v>290</v>
          </cell>
          <cell r="I240">
            <v>245</v>
          </cell>
          <cell r="J240">
            <v>290</v>
          </cell>
          <cell r="K240">
            <v>290</v>
          </cell>
          <cell r="L240">
            <v>290</v>
          </cell>
          <cell r="M240">
            <v>245</v>
          </cell>
          <cell r="N240">
            <v>290</v>
          </cell>
          <cell r="O240">
            <v>290</v>
          </cell>
          <cell r="P240">
            <v>290</v>
          </cell>
          <cell r="Q240">
            <v>255</v>
          </cell>
          <cell r="R240">
            <v>265</v>
          </cell>
          <cell r="S240">
            <v>215</v>
          </cell>
          <cell r="T240">
            <v>260</v>
          </cell>
          <cell r="U240">
            <v>275</v>
          </cell>
          <cell r="V240">
            <v>245</v>
          </cell>
          <cell r="W240">
            <v>245</v>
          </cell>
        </row>
        <row r="241">
          <cell r="A241">
            <v>300</v>
          </cell>
          <cell r="B241">
            <v>290</v>
          </cell>
          <cell r="C241">
            <v>290</v>
          </cell>
          <cell r="D241">
            <v>265</v>
          </cell>
          <cell r="E241">
            <v>245</v>
          </cell>
          <cell r="F241">
            <v>265</v>
          </cell>
          <cell r="G241">
            <v>225</v>
          </cell>
          <cell r="H241">
            <v>290</v>
          </cell>
          <cell r="I241">
            <v>245</v>
          </cell>
          <cell r="J241">
            <v>290</v>
          </cell>
          <cell r="K241">
            <v>285</v>
          </cell>
          <cell r="L241">
            <v>290</v>
          </cell>
          <cell r="M241">
            <v>240</v>
          </cell>
          <cell r="N241">
            <v>280</v>
          </cell>
          <cell r="O241">
            <v>290</v>
          </cell>
          <cell r="P241">
            <v>290</v>
          </cell>
          <cell r="Q241">
            <v>230</v>
          </cell>
          <cell r="R241">
            <v>240</v>
          </cell>
          <cell r="S241">
            <v>195</v>
          </cell>
          <cell r="T241">
            <v>235</v>
          </cell>
          <cell r="U241">
            <v>250</v>
          </cell>
          <cell r="V241">
            <v>235</v>
          </cell>
          <cell r="W241">
            <v>235</v>
          </cell>
        </row>
        <row r="242">
          <cell r="A242">
            <v>400</v>
          </cell>
          <cell r="B242">
            <v>290</v>
          </cell>
          <cell r="C242">
            <v>290</v>
          </cell>
          <cell r="D242">
            <v>265</v>
          </cell>
          <cell r="E242">
            <v>245</v>
          </cell>
          <cell r="F242">
            <v>265</v>
          </cell>
          <cell r="G242">
            <v>225</v>
          </cell>
          <cell r="H242">
            <v>290</v>
          </cell>
          <cell r="I242">
            <v>245</v>
          </cell>
          <cell r="J242">
            <v>290</v>
          </cell>
          <cell r="K242">
            <v>280</v>
          </cell>
          <cell r="L242">
            <v>285</v>
          </cell>
          <cell r="M242">
            <v>235</v>
          </cell>
          <cell r="N242">
            <v>275</v>
          </cell>
          <cell r="O242">
            <v>290</v>
          </cell>
          <cell r="P242">
            <v>290</v>
          </cell>
          <cell r="Q242">
            <v>210</v>
          </cell>
          <cell r="R242">
            <v>220</v>
          </cell>
          <cell r="S242">
            <v>175</v>
          </cell>
          <cell r="T242">
            <v>210</v>
          </cell>
          <cell r="U242">
            <v>235</v>
          </cell>
          <cell r="V242">
            <v>225</v>
          </cell>
          <cell r="W242">
            <v>225</v>
          </cell>
        </row>
        <row r="243">
          <cell r="A243">
            <v>500</v>
          </cell>
          <cell r="B243">
            <v>290</v>
          </cell>
          <cell r="C243">
            <v>290</v>
          </cell>
          <cell r="D243">
            <v>265</v>
          </cell>
          <cell r="E243">
            <v>245</v>
          </cell>
          <cell r="F243">
            <v>265</v>
          </cell>
          <cell r="G243">
            <v>225</v>
          </cell>
          <cell r="H243">
            <v>290</v>
          </cell>
          <cell r="I243">
            <v>245</v>
          </cell>
          <cell r="J243">
            <v>290</v>
          </cell>
          <cell r="K243">
            <v>275</v>
          </cell>
          <cell r="L243">
            <v>285</v>
          </cell>
          <cell r="M243">
            <v>235</v>
          </cell>
          <cell r="N243">
            <v>275</v>
          </cell>
          <cell r="O243">
            <v>290</v>
          </cell>
          <cell r="P243">
            <v>290</v>
          </cell>
          <cell r="Q243">
            <v>200</v>
          </cell>
          <cell r="R243">
            <v>205</v>
          </cell>
          <cell r="S243">
            <v>165</v>
          </cell>
          <cell r="T243">
            <v>195</v>
          </cell>
          <cell r="U243">
            <v>230</v>
          </cell>
          <cell r="V243">
            <v>215</v>
          </cell>
          <cell r="W243">
            <v>215</v>
          </cell>
        </row>
        <row r="244">
          <cell r="A244">
            <v>600</v>
          </cell>
          <cell r="B244">
            <v>275</v>
          </cell>
          <cell r="C244">
            <v>290</v>
          </cell>
          <cell r="D244">
            <v>265</v>
          </cell>
          <cell r="E244">
            <v>230</v>
          </cell>
          <cell r="F244">
            <v>265</v>
          </cell>
          <cell r="G244">
            <v>225</v>
          </cell>
          <cell r="H244">
            <v>290</v>
          </cell>
          <cell r="I244">
            <v>245</v>
          </cell>
          <cell r="J244">
            <v>290</v>
          </cell>
          <cell r="K244">
            <v>275</v>
          </cell>
          <cell r="L244">
            <v>285</v>
          </cell>
          <cell r="M244">
            <v>235</v>
          </cell>
          <cell r="N244">
            <v>270</v>
          </cell>
          <cell r="O244">
            <v>290</v>
          </cell>
          <cell r="P244">
            <v>290</v>
          </cell>
          <cell r="Q244">
            <v>185</v>
          </cell>
          <cell r="R244">
            <v>195</v>
          </cell>
          <cell r="S244">
            <v>155</v>
          </cell>
          <cell r="T244">
            <v>185</v>
          </cell>
          <cell r="U244">
            <v>220</v>
          </cell>
          <cell r="V244">
            <v>205</v>
          </cell>
          <cell r="W244">
            <v>205</v>
          </cell>
        </row>
        <row r="245">
          <cell r="A245">
            <v>650</v>
          </cell>
          <cell r="B245">
            <v>270</v>
          </cell>
          <cell r="C245">
            <v>290</v>
          </cell>
          <cell r="D245">
            <v>260</v>
          </cell>
          <cell r="E245">
            <v>225</v>
          </cell>
          <cell r="F245">
            <v>265</v>
          </cell>
          <cell r="G245">
            <v>225</v>
          </cell>
          <cell r="H245">
            <v>290</v>
          </cell>
          <cell r="I245">
            <v>245</v>
          </cell>
          <cell r="J245">
            <v>290</v>
          </cell>
          <cell r="K245">
            <v>275</v>
          </cell>
          <cell r="L245">
            <v>285</v>
          </cell>
          <cell r="M245">
            <v>230</v>
          </cell>
          <cell r="N245">
            <v>270</v>
          </cell>
          <cell r="O245">
            <v>290</v>
          </cell>
          <cell r="P245">
            <v>290</v>
          </cell>
          <cell r="Q245">
            <v>185</v>
          </cell>
          <cell r="R245">
            <v>190</v>
          </cell>
          <cell r="S245">
            <v>150</v>
          </cell>
          <cell r="T245">
            <v>185</v>
          </cell>
          <cell r="U245">
            <v>215</v>
          </cell>
          <cell r="V245">
            <v>200</v>
          </cell>
          <cell r="W245">
            <v>200</v>
          </cell>
        </row>
        <row r="246">
          <cell r="A246">
            <v>700</v>
          </cell>
          <cell r="B246">
            <v>265</v>
          </cell>
          <cell r="C246">
            <v>275</v>
          </cell>
          <cell r="D246">
            <v>255</v>
          </cell>
          <cell r="E246">
            <v>220</v>
          </cell>
          <cell r="F246">
            <v>265</v>
          </cell>
          <cell r="G246">
            <v>225</v>
          </cell>
          <cell r="H246">
            <v>280</v>
          </cell>
          <cell r="I246">
            <v>245</v>
          </cell>
          <cell r="J246">
            <v>280</v>
          </cell>
          <cell r="K246">
            <v>275</v>
          </cell>
          <cell r="L246">
            <v>280</v>
          </cell>
          <cell r="M246">
            <v>225</v>
          </cell>
          <cell r="N246">
            <v>265</v>
          </cell>
          <cell r="O246">
            <v>280</v>
          </cell>
          <cell r="P246">
            <v>280</v>
          </cell>
          <cell r="Q246">
            <v>180</v>
          </cell>
          <cell r="R246">
            <v>185</v>
          </cell>
          <cell r="S246">
            <v>145</v>
          </cell>
          <cell r="T246">
            <v>180</v>
          </cell>
          <cell r="U246">
            <v>210</v>
          </cell>
          <cell r="V246">
            <v>195</v>
          </cell>
          <cell r="W246">
            <v>195</v>
          </cell>
        </row>
        <row r="247">
          <cell r="A247">
            <v>750</v>
          </cell>
          <cell r="B247">
            <v>240</v>
          </cell>
          <cell r="C247">
            <v>240</v>
          </cell>
          <cell r="D247">
            <v>225</v>
          </cell>
          <cell r="E247">
            <v>210</v>
          </cell>
          <cell r="F247">
            <v>265</v>
          </cell>
          <cell r="G247">
            <v>225</v>
          </cell>
          <cell r="H247">
            <v>280</v>
          </cell>
          <cell r="I247">
            <v>245</v>
          </cell>
          <cell r="J247">
            <v>280</v>
          </cell>
          <cell r="K247">
            <v>265</v>
          </cell>
          <cell r="L247">
            <v>280</v>
          </cell>
          <cell r="M247">
            <v>215</v>
          </cell>
          <cell r="N247">
            <v>255</v>
          </cell>
          <cell r="O247">
            <v>280</v>
          </cell>
          <cell r="P247">
            <v>280</v>
          </cell>
          <cell r="Q247">
            <v>175</v>
          </cell>
          <cell r="R247">
            <v>180</v>
          </cell>
          <cell r="S247">
            <v>145</v>
          </cell>
          <cell r="T247">
            <v>180</v>
          </cell>
          <cell r="U247">
            <v>210</v>
          </cell>
          <cell r="V247">
            <v>190</v>
          </cell>
          <cell r="W247">
            <v>190</v>
          </cell>
        </row>
        <row r="248">
          <cell r="A248">
            <v>800</v>
          </cell>
          <cell r="B248">
            <v>200</v>
          </cell>
          <cell r="C248">
            <v>195</v>
          </cell>
          <cell r="D248">
            <v>190</v>
          </cell>
          <cell r="E248">
            <v>180</v>
          </cell>
          <cell r="F248">
            <v>265</v>
          </cell>
          <cell r="G248">
            <v>225</v>
          </cell>
          <cell r="H248">
            <v>275</v>
          </cell>
          <cell r="I248">
            <v>245</v>
          </cell>
          <cell r="J248">
            <v>275</v>
          </cell>
          <cell r="K248">
            <v>260</v>
          </cell>
          <cell r="L248">
            <v>275</v>
          </cell>
          <cell r="M248">
            <v>210</v>
          </cell>
          <cell r="N248">
            <v>245</v>
          </cell>
          <cell r="O248">
            <v>275</v>
          </cell>
          <cell r="P248">
            <v>275</v>
          </cell>
          <cell r="Q248">
            <v>175</v>
          </cell>
          <cell r="R248">
            <v>180</v>
          </cell>
          <cell r="S248">
            <v>140</v>
          </cell>
          <cell r="T248">
            <v>175</v>
          </cell>
          <cell r="U248">
            <v>210</v>
          </cell>
          <cell r="V248">
            <v>185</v>
          </cell>
          <cell r="W248">
            <v>185</v>
          </cell>
        </row>
        <row r="249">
          <cell r="A249">
            <v>850</v>
          </cell>
          <cell r="B249">
            <v>130</v>
          </cell>
          <cell r="C249">
            <v>130</v>
          </cell>
          <cell r="D249">
            <v>130</v>
          </cell>
          <cell r="E249">
            <v>130</v>
          </cell>
          <cell r="F249">
            <v>260</v>
          </cell>
          <cell r="G249">
            <v>220</v>
          </cell>
          <cell r="H249">
            <v>260</v>
          </cell>
          <cell r="I249">
            <v>235</v>
          </cell>
          <cell r="J249">
            <v>260</v>
          </cell>
          <cell r="K249">
            <v>245</v>
          </cell>
          <cell r="L249">
            <v>260</v>
          </cell>
          <cell r="M249">
            <v>200</v>
          </cell>
          <cell r="N249">
            <v>230</v>
          </cell>
          <cell r="O249">
            <v>260</v>
          </cell>
          <cell r="P249">
            <v>260</v>
          </cell>
          <cell r="Q249">
            <v>170</v>
          </cell>
          <cell r="R249">
            <v>180</v>
          </cell>
          <cell r="S249">
            <v>140</v>
          </cell>
          <cell r="T249">
            <v>175</v>
          </cell>
          <cell r="U249">
            <v>205</v>
          </cell>
          <cell r="V249">
            <v>180</v>
          </cell>
          <cell r="W249">
            <v>180</v>
          </cell>
        </row>
        <row r="250">
          <cell r="A250">
            <v>900</v>
          </cell>
          <cell r="B250">
            <v>85</v>
          </cell>
          <cell r="C250">
            <v>80</v>
          </cell>
          <cell r="D250">
            <v>85</v>
          </cell>
          <cell r="E250">
            <v>85</v>
          </cell>
          <cell r="F250">
            <v>225</v>
          </cell>
          <cell r="G250">
            <v>210</v>
          </cell>
          <cell r="H250">
            <v>230</v>
          </cell>
          <cell r="I250">
            <v>225</v>
          </cell>
          <cell r="J250">
            <v>225</v>
          </cell>
          <cell r="K250">
            <v>230</v>
          </cell>
          <cell r="L250">
            <v>215</v>
          </cell>
          <cell r="M250">
            <v>180</v>
          </cell>
          <cell r="N250">
            <v>175</v>
          </cell>
          <cell r="O250">
            <v>230</v>
          </cell>
          <cell r="P250">
            <v>230</v>
          </cell>
          <cell r="Q250">
            <v>165</v>
          </cell>
          <cell r="R250">
            <v>175</v>
          </cell>
          <cell r="S250">
            <v>175</v>
          </cell>
          <cell r="T250">
            <v>175</v>
          </cell>
          <cell r="U250">
            <v>205</v>
          </cell>
          <cell r="V250">
            <v>180</v>
          </cell>
          <cell r="W250">
            <v>180</v>
          </cell>
        </row>
        <row r="251">
          <cell r="A251">
            <v>950</v>
          </cell>
          <cell r="B251">
            <v>50</v>
          </cell>
          <cell r="C251">
            <v>50</v>
          </cell>
          <cell r="D251">
            <v>50</v>
          </cell>
          <cell r="E251">
            <v>50</v>
          </cell>
          <cell r="F251">
            <v>135</v>
          </cell>
          <cell r="G251">
            <v>150</v>
          </cell>
          <cell r="H251">
            <v>150</v>
          </cell>
          <cell r="I251">
            <v>155</v>
          </cell>
          <cell r="J251">
            <v>155</v>
          </cell>
          <cell r="K251">
            <v>180</v>
          </cell>
          <cell r="L251">
            <v>135</v>
          </cell>
          <cell r="M251">
            <v>130</v>
          </cell>
          <cell r="N251">
            <v>130</v>
          </cell>
          <cell r="O251">
            <v>180</v>
          </cell>
          <cell r="P251">
            <v>180</v>
          </cell>
          <cell r="Q251">
            <v>165</v>
          </cell>
          <cell r="R251">
            <v>175</v>
          </cell>
          <cell r="S251">
            <v>175</v>
          </cell>
          <cell r="T251">
            <v>175</v>
          </cell>
          <cell r="U251">
            <v>180</v>
          </cell>
          <cell r="V251">
            <v>175</v>
          </cell>
          <cell r="W251">
            <v>175</v>
          </cell>
        </row>
        <row r="252">
          <cell r="A252">
            <v>1000</v>
          </cell>
          <cell r="B252">
            <v>25</v>
          </cell>
          <cell r="C252">
            <v>25</v>
          </cell>
          <cell r="D252">
            <v>25</v>
          </cell>
          <cell r="E252">
            <v>25</v>
          </cell>
          <cell r="F252">
            <v>80</v>
          </cell>
          <cell r="G252">
            <v>95</v>
          </cell>
          <cell r="H252">
            <v>95</v>
          </cell>
          <cell r="I252">
            <v>105</v>
          </cell>
          <cell r="J252">
            <v>105</v>
          </cell>
          <cell r="K252">
            <v>125</v>
          </cell>
          <cell r="L252">
            <v>80</v>
          </cell>
          <cell r="M252">
            <v>95</v>
          </cell>
          <cell r="N252">
            <v>95</v>
          </cell>
          <cell r="O252">
            <v>120</v>
          </cell>
          <cell r="P252">
            <v>160</v>
          </cell>
          <cell r="Q252">
            <v>155</v>
          </cell>
          <cell r="R252">
            <v>160</v>
          </cell>
          <cell r="S252">
            <v>160</v>
          </cell>
          <cell r="T252">
            <v>160</v>
          </cell>
          <cell r="U252">
            <v>160</v>
          </cell>
          <cell r="V252">
            <v>160</v>
          </cell>
          <cell r="W252">
            <v>160</v>
          </cell>
        </row>
        <row r="253">
          <cell r="A253">
            <v>1050</v>
          </cell>
          <cell r="B253">
            <v>75</v>
          </cell>
          <cell r="C253">
            <v>75</v>
          </cell>
          <cell r="D253">
            <v>70</v>
          </cell>
          <cell r="E253">
            <v>70</v>
          </cell>
          <cell r="F253">
            <v>85</v>
          </cell>
          <cell r="G253">
            <v>75</v>
          </cell>
          <cell r="H253">
            <v>75</v>
          </cell>
          <cell r="I253">
            <v>70</v>
          </cell>
          <cell r="J253">
            <v>70</v>
          </cell>
          <cell r="K253">
            <v>85</v>
          </cell>
          <cell r="L253">
            <v>80</v>
          </cell>
          <cell r="M253">
            <v>70</v>
          </cell>
          <cell r="N253">
            <v>70</v>
          </cell>
          <cell r="O253">
            <v>80</v>
          </cell>
          <cell r="P253">
            <v>160</v>
          </cell>
          <cell r="Q253">
            <v>150</v>
          </cell>
          <cell r="R253">
            <v>160</v>
          </cell>
          <cell r="S253">
            <v>0</v>
          </cell>
          <cell r="T253">
            <v>155</v>
          </cell>
          <cell r="U253">
            <v>160</v>
          </cell>
          <cell r="V253">
            <v>140</v>
          </cell>
          <cell r="W253">
            <v>160</v>
          </cell>
        </row>
        <row r="254">
          <cell r="A254">
            <v>1100</v>
          </cell>
          <cell r="B254">
            <v>45</v>
          </cell>
          <cell r="C254">
            <v>45</v>
          </cell>
          <cell r="D254">
            <v>45</v>
          </cell>
          <cell r="E254">
            <v>55</v>
          </cell>
          <cell r="F254">
            <v>55</v>
          </cell>
          <cell r="G254">
            <v>45</v>
          </cell>
          <cell r="H254">
            <v>50</v>
          </cell>
          <cell r="I254">
            <v>45</v>
          </cell>
          <cell r="J254">
            <v>45</v>
          </cell>
          <cell r="K254">
            <v>55</v>
          </cell>
          <cell r="L254">
            <v>55</v>
          </cell>
          <cell r="M254">
            <v>50</v>
          </cell>
          <cell r="N254">
            <v>50</v>
          </cell>
          <cell r="O254">
            <v>55</v>
          </cell>
          <cell r="P254">
            <v>145</v>
          </cell>
          <cell r="Q254">
            <v>125</v>
          </cell>
          <cell r="R254">
            <v>145</v>
          </cell>
          <cell r="S254">
            <v>0</v>
          </cell>
          <cell r="T254">
            <v>135</v>
          </cell>
          <cell r="U254">
            <v>155</v>
          </cell>
          <cell r="V254">
            <v>105</v>
          </cell>
          <cell r="W254">
            <v>125</v>
          </cell>
        </row>
        <row r="255">
          <cell r="A255">
            <v>1150</v>
          </cell>
          <cell r="B255">
            <v>30</v>
          </cell>
          <cell r="C255" t="str">
            <v/>
          </cell>
          <cell r="D255">
            <v>30</v>
          </cell>
          <cell r="E255">
            <v>30</v>
          </cell>
          <cell r="F255">
            <v>35</v>
          </cell>
          <cell r="G255">
            <v>30</v>
          </cell>
          <cell r="H255" t="str">
            <v/>
          </cell>
          <cell r="I255">
            <v>30</v>
          </cell>
          <cell r="J255">
            <v>30</v>
          </cell>
          <cell r="K255">
            <v>35</v>
          </cell>
          <cell r="L255">
            <v>40</v>
          </cell>
          <cell r="M255">
            <v>30</v>
          </cell>
          <cell r="N255">
            <v>30</v>
          </cell>
          <cell r="O255">
            <v>35</v>
          </cell>
          <cell r="P255">
            <v>105</v>
          </cell>
          <cell r="Q255">
            <v>95</v>
          </cell>
          <cell r="R255">
            <v>115</v>
          </cell>
          <cell r="S255">
            <v>0</v>
          </cell>
          <cell r="T255">
            <v>115</v>
          </cell>
          <cell r="U255">
            <v>130</v>
          </cell>
          <cell r="V255">
            <v>85</v>
          </cell>
          <cell r="W255">
            <v>90</v>
          </cell>
        </row>
        <row r="256">
          <cell r="A256">
            <v>1200</v>
          </cell>
          <cell r="B256">
            <v>20</v>
          </cell>
          <cell r="C256">
            <v>20</v>
          </cell>
          <cell r="D256">
            <v>20</v>
          </cell>
          <cell r="E256">
            <v>25</v>
          </cell>
          <cell r="F256">
            <v>20</v>
          </cell>
          <cell r="G256">
            <v>20</v>
          </cell>
          <cell r="H256">
            <v>15</v>
          </cell>
          <cell r="I256">
            <v>20</v>
          </cell>
          <cell r="J256">
            <v>20</v>
          </cell>
          <cell r="K256">
            <v>25</v>
          </cell>
          <cell r="L256">
            <v>20</v>
          </cell>
          <cell r="M256">
            <v>15</v>
          </cell>
          <cell r="N256">
            <v>15</v>
          </cell>
          <cell r="O256">
            <v>25</v>
          </cell>
          <cell r="P256">
            <v>70</v>
          </cell>
          <cell r="Q256">
            <v>75</v>
          </cell>
          <cell r="R256">
            <v>90</v>
          </cell>
          <cell r="S256">
            <v>0</v>
          </cell>
          <cell r="T256">
            <v>90</v>
          </cell>
          <cell r="U256">
            <v>80</v>
          </cell>
          <cell r="V256">
            <v>60</v>
          </cell>
          <cell r="W256">
            <v>65</v>
          </cell>
        </row>
        <row r="257">
          <cell r="A257">
            <v>1250</v>
          </cell>
          <cell r="B257">
            <v>55</v>
          </cell>
          <cell r="C257">
            <v>70</v>
          </cell>
          <cell r="D257">
            <v>65</v>
          </cell>
          <cell r="E257">
            <v>60</v>
          </cell>
          <cell r="F257">
            <v>50</v>
          </cell>
          <cell r="G257">
            <v>50</v>
          </cell>
          <cell r="H257">
            <v>0</v>
          </cell>
          <cell r="I257">
            <v>0</v>
          </cell>
          <cell r="J257">
            <v>0</v>
          </cell>
          <cell r="K257">
            <v>0</v>
          </cell>
          <cell r="L257">
            <v>0</v>
          </cell>
          <cell r="M257">
            <v>0</v>
          </cell>
          <cell r="N257">
            <v>0</v>
          </cell>
          <cell r="O257">
            <v>0</v>
          </cell>
          <cell r="P257">
            <v>0</v>
          </cell>
          <cell r="Q257">
            <v>55</v>
          </cell>
          <cell r="R257">
            <v>70</v>
          </cell>
          <cell r="S257">
            <v>0</v>
          </cell>
          <cell r="T257">
            <v>65</v>
          </cell>
          <cell r="U257">
            <v>60</v>
          </cell>
          <cell r="V257">
            <v>50</v>
          </cell>
          <cell r="W257">
            <v>50</v>
          </cell>
        </row>
        <row r="258">
          <cell r="A258">
            <v>1300</v>
          </cell>
          <cell r="B258">
            <v>40</v>
          </cell>
          <cell r="C258">
            <v>55</v>
          </cell>
          <cell r="D258">
            <v>55</v>
          </cell>
          <cell r="E258">
            <v>45</v>
          </cell>
          <cell r="F258">
            <v>40</v>
          </cell>
          <cell r="G258">
            <v>35</v>
          </cell>
          <cell r="H258">
            <v>0</v>
          </cell>
          <cell r="I258">
            <v>0</v>
          </cell>
          <cell r="J258">
            <v>0</v>
          </cell>
          <cell r="K258">
            <v>0</v>
          </cell>
          <cell r="L258">
            <v>0</v>
          </cell>
          <cell r="M258">
            <v>0</v>
          </cell>
          <cell r="N258">
            <v>0</v>
          </cell>
          <cell r="O258">
            <v>0</v>
          </cell>
          <cell r="P258">
            <v>0</v>
          </cell>
          <cell r="Q258">
            <v>40</v>
          </cell>
          <cell r="R258">
            <v>55</v>
          </cell>
          <cell r="S258">
            <v>0</v>
          </cell>
          <cell r="T258">
            <v>55</v>
          </cell>
          <cell r="U258">
            <v>45</v>
          </cell>
          <cell r="V258">
            <v>40</v>
          </cell>
          <cell r="W258">
            <v>35</v>
          </cell>
        </row>
        <row r="259">
          <cell r="A259">
            <v>1350</v>
          </cell>
          <cell r="B259">
            <v>30</v>
          </cell>
          <cell r="C259">
            <v>45</v>
          </cell>
          <cell r="D259">
            <v>40</v>
          </cell>
          <cell r="E259">
            <v>35</v>
          </cell>
          <cell r="F259">
            <v>30</v>
          </cell>
          <cell r="G259">
            <v>30</v>
          </cell>
          <cell r="H259">
            <v>0</v>
          </cell>
          <cell r="I259">
            <v>0</v>
          </cell>
          <cell r="J259">
            <v>0</v>
          </cell>
          <cell r="K259">
            <v>0</v>
          </cell>
          <cell r="L259">
            <v>0</v>
          </cell>
          <cell r="M259">
            <v>0</v>
          </cell>
          <cell r="N259">
            <v>0</v>
          </cell>
          <cell r="O259">
            <v>0</v>
          </cell>
          <cell r="P259">
            <v>0</v>
          </cell>
          <cell r="Q259">
            <v>30</v>
          </cell>
          <cell r="R259">
            <v>45</v>
          </cell>
          <cell r="S259">
            <v>0</v>
          </cell>
          <cell r="T259">
            <v>40</v>
          </cell>
          <cell r="U259">
            <v>35</v>
          </cell>
          <cell r="V259">
            <v>30</v>
          </cell>
          <cell r="W259">
            <v>30</v>
          </cell>
        </row>
        <row r="260">
          <cell r="A260">
            <v>1400</v>
          </cell>
          <cell r="B260">
            <v>25</v>
          </cell>
          <cell r="C260">
            <v>35</v>
          </cell>
          <cell r="D260">
            <v>30</v>
          </cell>
          <cell r="E260">
            <v>25</v>
          </cell>
          <cell r="F260">
            <v>20</v>
          </cell>
          <cell r="G260">
            <v>20</v>
          </cell>
          <cell r="H260">
            <v>0</v>
          </cell>
          <cell r="I260">
            <v>0</v>
          </cell>
          <cell r="J260">
            <v>0</v>
          </cell>
          <cell r="K260">
            <v>0</v>
          </cell>
          <cell r="L260">
            <v>0</v>
          </cell>
          <cell r="M260">
            <v>0</v>
          </cell>
          <cell r="N260">
            <v>0</v>
          </cell>
          <cell r="O260">
            <v>0</v>
          </cell>
          <cell r="P260">
            <v>0</v>
          </cell>
          <cell r="Q260">
            <v>25</v>
          </cell>
          <cell r="R260">
            <v>35</v>
          </cell>
          <cell r="S260">
            <v>0</v>
          </cell>
          <cell r="T260">
            <v>30</v>
          </cell>
          <cell r="U260">
            <v>25</v>
          </cell>
          <cell r="V260">
            <v>20</v>
          </cell>
          <cell r="W260">
            <v>20</v>
          </cell>
        </row>
        <row r="261">
          <cell r="A261">
            <v>1450</v>
          </cell>
          <cell r="B261">
            <v>15</v>
          </cell>
          <cell r="C261">
            <v>30</v>
          </cell>
          <cell r="D261">
            <v>25</v>
          </cell>
          <cell r="E261">
            <v>20</v>
          </cell>
          <cell r="F261">
            <v>15</v>
          </cell>
          <cell r="G261">
            <v>15</v>
          </cell>
          <cell r="H261">
            <v>0</v>
          </cell>
          <cell r="I261">
            <v>0</v>
          </cell>
          <cell r="J261">
            <v>0</v>
          </cell>
          <cell r="K261">
            <v>0</v>
          </cell>
          <cell r="L261">
            <v>0</v>
          </cell>
          <cell r="M261">
            <v>0</v>
          </cell>
          <cell r="N261">
            <v>0</v>
          </cell>
          <cell r="O261">
            <v>0</v>
          </cell>
          <cell r="P261">
            <v>0</v>
          </cell>
          <cell r="Q261">
            <v>15</v>
          </cell>
          <cell r="R261">
            <v>30</v>
          </cell>
          <cell r="S261">
            <v>0</v>
          </cell>
          <cell r="T261">
            <v>25</v>
          </cell>
          <cell r="U261">
            <v>20</v>
          </cell>
          <cell r="V261">
            <v>15</v>
          </cell>
          <cell r="W261">
            <v>15</v>
          </cell>
        </row>
        <row r="262">
          <cell r="A262">
            <v>1500</v>
          </cell>
          <cell r="B262">
            <v>15</v>
          </cell>
          <cell r="C262">
            <v>20</v>
          </cell>
          <cell r="D262">
            <v>20</v>
          </cell>
          <cell r="E262">
            <v>15</v>
          </cell>
          <cell r="F262">
            <v>10</v>
          </cell>
          <cell r="G262">
            <v>10</v>
          </cell>
          <cell r="H262">
            <v>0</v>
          </cell>
          <cell r="I262">
            <v>0</v>
          </cell>
          <cell r="J262">
            <v>0</v>
          </cell>
          <cell r="K262">
            <v>0</v>
          </cell>
          <cell r="L262">
            <v>0</v>
          </cell>
          <cell r="M262">
            <v>0</v>
          </cell>
          <cell r="N262">
            <v>0</v>
          </cell>
          <cell r="O262">
            <v>0</v>
          </cell>
          <cell r="P262">
            <v>0</v>
          </cell>
          <cell r="Q262">
            <v>15</v>
          </cell>
          <cell r="R262">
            <v>20</v>
          </cell>
          <cell r="S262">
            <v>0</v>
          </cell>
          <cell r="T262">
            <v>20</v>
          </cell>
          <cell r="U262">
            <v>15</v>
          </cell>
          <cell r="V262">
            <v>10</v>
          </cell>
          <cell r="W262">
            <v>10</v>
          </cell>
        </row>
        <row r="266">
          <cell r="A266">
            <v>-20</v>
          </cell>
          <cell r="B266">
            <v>750</v>
          </cell>
          <cell r="C266">
            <v>750</v>
          </cell>
          <cell r="D266">
            <v>695</v>
          </cell>
          <cell r="E266">
            <v>645</v>
          </cell>
          <cell r="F266">
            <v>695</v>
          </cell>
          <cell r="G266">
            <v>590</v>
          </cell>
          <cell r="H266">
            <v>750</v>
          </cell>
          <cell r="I266">
            <v>645</v>
          </cell>
          <cell r="J266">
            <v>750</v>
          </cell>
          <cell r="K266">
            <v>750</v>
          </cell>
          <cell r="L266">
            <v>750</v>
          </cell>
          <cell r="M266">
            <v>645</v>
          </cell>
          <cell r="N266">
            <v>750</v>
          </cell>
          <cell r="O266">
            <v>750</v>
          </cell>
          <cell r="P266">
            <v>750</v>
          </cell>
          <cell r="Q266">
            <v>750</v>
          </cell>
          <cell r="R266">
            <v>750</v>
          </cell>
          <cell r="S266">
            <v>670</v>
          </cell>
          <cell r="T266">
            <v>750</v>
          </cell>
          <cell r="U266">
            <v>750</v>
          </cell>
          <cell r="V266">
            <v>695</v>
          </cell>
          <cell r="W266">
            <v>695</v>
          </cell>
        </row>
        <row r="267">
          <cell r="A267">
            <v>100</v>
          </cell>
          <cell r="B267">
            <v>750</v>
          </cell>
          <cell r="C267">
            <v>750</v>
          </cell>
          <cell r="D267">
            <v>695</v>
          </cell>
          <cell r="E267">
            <v>645</v>
          </cell>
          <cell r="F267">
            <v>695</v>
          </cell>
          <cell r="G267">
            <v>590</v>
          </cell>
          <cell r="H267">
            <v>750</v>
          </cell>
          <cell r="I267">
            <v>645</v>
          </cell>
          <cell r="J267">
            <v>750</v>
          </cell>
          <cell r="K267">
            <v>750</v>
          </cell>
          <cell r="L267">
            <v>750</v>
          </cell>
          <cell r="M267">
            <v>645</v>
          </cell>
          <cell r="N267">
            <v>750</v>
          </cell>
          <cell r="O267">
            <v>750</v>
          </cell>
          <cell r="P267">
            <v>750</v>
          </cell>
          <cell r="Q267">
            <v>750</v>
          </cell>
          <cell r="R267">
            <v>750</v>
          </cell>
          <cell r="S267">
            <v>670</v>
          </cell>
          <cell r="T267">
            <v>750</v>
          </cell>
          <cell r="U267">
            <v>750</v>
          </cell>
          <cell r="V267">
            <v>695</v>
          </cell>
          <cell r="W267">
            <v>700</v>
          </cell>
        </row>
        <row r="268">
          <cell r="A268">
            <v>200</v>
          </cell>
          <cell r="B268">
            <v>750</v>
          </cell>
          <cell r="C268">
            <v>750</v>
          </cell>
          <cell r="D268">
            <v>695</v>
          </cell>
          <cell r="E268">
            <v>645</v>
          </cell>
          <cell r="F268">
            <v>695</v>
          </cell>
          <cell r="G268">
            <v>590</v>
          </cell>
          <cell r="H268">
            <v>750</v>
          </cell>
          <cell r="I268">
            <v>645</v>
          </cell>
          <cell r="J268">
            <v>750</v>
          </cell>
          <cell r="K268">
            <v>750</v>
          </cell>
          <cell r="L268">
            <v>750</v>
          </cell>
          <cell r="M268">
            <v>645</v>
          </cell>
          <cell r="N268">
            <v>750</v>
          </cell>
          <cell r="O268">
            <v>750</v>
          </cell>
          <cell r="P268">
            <v>750</v>
          </cell>
          <cell r="Q268">
            <v>670</v>
          </cell>
          <cell r="R268">
            <v>690</v>
          </cell>
          <cell r="S268">
            <v>565</v>
          </cell>
          <cell r="T268">
            <v>680</v>
          </cell>
          <cell r="U268">
            <v>715</v>
          </cell>
          <cell r="V268">
            <v>640</v>
          </cell>
          <cell r="W268">
            <v>640</v>
          </cell>
        </row>
        <row r="269">
          <cell r="A269">
            <v>300</v>
          </cell>
          <cell r="B269">
            <v>750</v>
          </cell>
          <cell r="C269">
            <v>750</v>
          </cell>
          <cell r="D269">
            <v>695</v>
          </cell>
          <cell r="E269">
            <v>645</v>
          </cell>
          <cell r="F269">
            <v>695</v>
          </cell>
          <cell r="G269">
            <v>590</v>
          </cell>
          <cell r="H269">
            <v>750</v>
          </cell>
          <cell r="I269">
            <v>645</v>
          </cell>
          <cell r="J269">
            <v>750</v>
          </cell>
          <cell r="K269">
            <v>740</v>
          </cell>
          <cell r="L269">
            <v>750</v>
          </cell>
          <cell r="M269">
            <v>620</v>
          </cell>
          <cell r="N269">
            <v>730</v>
          </cell>
          <cell r="O269">
            <v>750</v>
          </cell>
          <cell r="P269">
            <v>750</v>
          </cell>
          <cell r="Q269">
            <v>600</v>
          </cell>
          <cell r="R269">
            <v>625</v>
          </cell>
          <cell r="S269">
            <v>505</v>
          </cell>
          <cell r="T269">
            <v>610</v>
          </cell>
          <cell r="U269">
            <v>655</v>
          </cell>
          <cell r="V269">
            <v>610</v>
          </cell>
          <cell r="W269">
            <v>610</v>
          </cell>
        </row>
        <row r="270">
          <cell r="A270">
            <v>400</v>
          </cell>
          <cell r="B270">
            <v>750</v>
          </cell>
          <cell r="C270">
            <v>750</v>
          </cell>
          <cell r="D270">
            <v>695</v>
          </cell>
          <cell r="E270">
            <v>645</v>
          </cell>
          <cell r="F270">
            <v>695</v>
          </cell>
          <cell r="G270">
            <v>590</v>
          </cell>
          <cell r="H270">
            <v>750</v>
          </cell>
          <cell r="I270">
            <v>645</v>
          </cell>
          <cell r="J270">
            <v>750</v>
          </cell>
          <cell r="K270">
            <v>725</v>
          </cell>
          <cell r="L270">
            <v>745</v>
          </cell>
          <cell r="M270">
            <v>615</v>
          </cell>
          <cell r="N270">
            <v>720</v>
          </cell>
          <cell r="O270">
            <v>750</v>
          </cell>
          <cell r="P270">
            <v>750</v>
          </cell>
          <cell r="Q270">
            <v>555</v>
          </cell>
          <cell r="R270">
            <v>570</v>
          </cell>
          <cell r="S270">
            <v>460</v>
          </cell>
          <cell r="T270">
            <v>555</v>
          </cell>
          <cell r="U270">
            <v>615</v>
          </cell>
          <cell r="V270">
            <v>590</v>
          </cell>
          <cell r="W270">
            <v>590</v>
          </cell>
        </row>
        <row r="271">
          <cell r="A271">
            <v>500</v>
          </cell>
          <cell r="B271">
            <v>750</v>
          </cell>
          <cell r="C271">
            <v>750</v>
          </cell>
          <cell r="D271">
            <v>695</v>
          </cell>
          <cell r="E271">
            <v>645</v>
          </cell>
          <cell r="F271">
            <v>695</v>
          </cell>
          <cell r="G271">
            <v>590</v>
          </cell>
          <cell r="H271">
            <v>750</v>
          </cell>
          <cell r="I271">
            <v>645</v>
          </cell>
          <cell r="J271">
            <v>750</v>
          </cell>
          <cell r="K271">
            <v>720</v>
          </cell>
          <cell r="L271">
            <v>745</v>
          </cell>
          <cell r="M271">
            <v>615</v>
          </cell>
          <cell r="N271">
            <v>720</v>
          </cell>
          <cell r="O271">
            <v>750</v>
          </cell>
          <cell r="P271">
            <v>750</v>
          </cell>
          <cell r="Q271">
            <v>520</v>
          </cell>
          <cell r="R271">
            <v>530</v>
          </cell>
          <cell r="S271">
            <v>425</v>
          </cell>
          <cell r="T271">
            <v>515</v>
          </cell>
          <cell r="U271">
            <v>595</v>
          </cell>
          <cell r="V271">
            <v>560</v>
          </cell>
          <cell r="W271">
            <v>565</v>
          </cell>
        </row>
        <row r="272">
          <cell r="A272">
            <v>600</v>
          </cell>
          <cell r="B272">
            <v>715</v>
          </cell>
          <cell r="C272">
            <v>750</v>
          </cell>
          <cell r="D272">
            <v>695</v>
          </cell>
          <cell r="E272">
            <v>595</v>
          </cell>
          <cell r="F272">
            <v>695</v>
          </cell>
          <cell r="G272">
            <v>590</v>
          </cell>
          <cell r="H272">
            <v>750</v>
          </cell>
          <cell r="I272">
            <v>645</v>
          </cell>
          <cell r="J272">
            <v>750</v>
          </cell>
          <cell r="K272">
            <v>720</v>
          </cell>
          <cell r="L272">
            <v>745</v>
          </cell>
          <cell r="M272">
            <v>610</v>
          </cell>
          <cell r="N272">
            <v>705</v>
          </cell>
          <cell r="O272">
            <v>750</v>
          </cell>
          <cell r="P272">
            <v>750</v>
          </cell>
          <cell r="Q272">
            <v>490</v>
          </cell>
          <cell r="R272">
            <v>505</v>
          </cell>
          <cell r="S272">
            <v>400</v>
          </cell>
          <cell r="T272">
            <v>490</v>
          </cell>
          <cell r="U272">
            <v>575</v>
          </cell>
          <cell r="V272">
            <v>535</v>
          </cell>
          <cell r="W272">
            <v>535</v>
          </cell>
        </row>
        <row r="273">
          <cell r="A273">
            <v>650</v>
          </cell>
          <cell r="B273">
            <v>700</v>
          </cell>
          <cell r="C273">
            <v>750</v>
          </cell>
          <cell r="D273">
            <v>680</v>
          </cell>
          <cell r="E273">
            <v>585</v>
          </cell>
          <cell r="F273">
            <v>695</v>
          </cell>
          <cell r="G273">
            <v>590</v>
          </cell>
          <cell r="H273">
            <v>750</v>
          </cell>
          <cell r="I273">
            <v>645</v>
          </cell>
          <cell r="J273">
            <v>750</v>
          </cell>
          <cell r="K273">
            <v>715</v>
          </cell>
          <cell r="L273">
            <v>735</v>
          </cell>
          <cell r="M273">
            <v>595</v>
          </cell>
          <cell r="N273">
            <v>700</v>
          </cell>
          <cell r="O273">
            <v>750</v>
          </cell>
          <cell r="P273">
            <v>750</v>
          </cell>
          <cell r="Q273">
            <v>480</v>
          </cell>
          <cell r="R273">
            <v>495</v>
          </cell>
          <cell r="S273">
            <v>390</v>
          </cell>
          <cell r="T273">
            <v>480</v>
          </cell>
          <cell r="U273">
            <v>565</v>
          </cell>
          <cell r="V273">
            <v>520</v>
          </cell>
          <cell r="W273">
            <v>520</v>
          </cell>
        </row>
        <row r="274">
          <cell r="A274">
            <v>700</v>
          </cell>
          <cell r="B274">
            <v>695</v>
          </cell>
          <cell r="C274">
            <v>710</v>
          </cell>
          <cell r="D274">
            <v>665</v>
          </cell>
          <cell r="E274">
            <v>580</v>
          </cell>
          <cell r="F274">
            <v>695</v>
          </cell>
          <cell r="G274">
            <v>590</v>
          </cell>
          <cell r="H274">
            <v>735</v>
          </cell>
          <cell r="I274">
            <v>645</v>
          </cell>
          <cell r="J274">
            <v>735</v>
          </cell>
          <cell r="K274">
            <v>710</v>
          </cell>
          <cell r="L274">
            <v>730</v>
          </cell>
          <cell r="M274">
            <v>585</v>
          </cell>
          <cell r="N274">
            <v>685</v>
          </cell>
          <cell r="O274">
            <v>735</v>
          </cell>
          <cell r="P274">
            <v>735</v>
          </cell>
          <cell r="Q274">
            <v>470</v>
          </cell>
          <cell r="R274">
            <v>485</v>
          </cell>
          <cell r="S274">
            <v>380</v>
          </cell>
          <cell r="T274">
            <v>470</v>
          </cell>
          <cell r="U274">
            <v>550</v>
          </cell>
          <cell r="V274">
            <v>505</v>
          </cell>
          <cell r="W274">
            <v>510</v>
          </cell>
        </row>
        <row r="275">
          <cell r="A275">
            <v>750</v>
          </cell>
          <cell r="B275">
            <v>630</v>
          </cell>
          <cell r="C275">
            <v>630</v>
          </cell>
          <cell r="D275">
            <v>590</v>
          </cell>
          <cell r="E275">
            <v>555</v>
          </cell>
          <cell r="F275">
            <v>695</v>
          </cell>
          <cell r="G275">
            <v>590</v>
          </cell>
          <cell r="H275">
            <v>730</v>
          </cell>
          <cell r="I275">
            <v>645</v>
          </cell>
          <cell r="J275">
            <v>730</v>
          </cell>
          <cell r="K275">
            <v>690</v>
          </cell>
          <cell r="L275">
            <v>730</v>
          </cell>
          <cell r="M275">
            <v>565</v>
          </cell>
          <cell r="N275">
            <v>660</v>
          </cell>
          <cell r="O275">
            <v>730</v>
          </cell>
          <cell r="P275">
            <v>730</v>
          </cell>
          <cell r="Q275">
            <v>465</v>
          </cell>
          <cell r="R275">
            <v>475</v>
          </cell>
          <cell r="S275">
            <v>375</v>
          </cell>
          <cell r="T275">
            <v>465</v>
          </cell>
          <cell r="U275">
            <v>550</v>
          </cell>
          <cell r="V275">
            <v>500</v>
          </cell>
          <cell r="W275">
            <v>500</v>
          </cell>
        </row>
        <row r="276">
          <cell r="A276">
            <v>800</v>
          </cell>
          <cell r="B276">
            <v>515</v>
          </cell>
          <cell r="C276">
            <v>515</v>
          </cell>
          <cell r="D276">
            <v>490</v>
          </cell>
          <cell r="E276">
            <v>465</v>
          </cell>
          <cell r="F276">
            <v>695</v>
          </cell>
          <cell r="G276">
            <v>590</v>
          </cell>
          <cell r="H276">
            <v>720</v>
          </cell>
          <cell r="I276">
            <v>645</v>
          </cell>
          <cell r="J276">
            <v>720</v>
          </cell>
          <cell r="K276">
            <v>675</v>
          </cell>
          <cell r="L276">
            <v>720</v>
          </cell>
          <cell r="M276">
            <v>550</v>
          </cell>
          <cell r="N276">
            <v>640</v>
          </cell>
          <cell r="O276">
            <v>720</v>
          </cell>
          <cell r="P276">
            <v>720</v>
          </cell>
          <cell r="Q276">
            <v>450</v>
          </cell>
          <cell r="R276">
            <v>470</v>
          </cell>
          <cell r="S276">
            <v>365</v>
          </cell>
          <cell r="T276">
            <v>465</v>
          </cell>
          <cell r="U276">
            <v>545</v>
          </cell>
          <cell r="V276">
            <v>485</v>
          </cell>
          <cell r="W276">
            <v>490</v>
          </cell>
        </row>
        <row r="277">
          <cell r="A277">
            <v>850</v>
          </cell>
          <cell r="B277">
            <v>335</v>
          </cell>
          <cell r="C277">
            <v>335</v>
          </cell>
          <cell r="D277">
            <v>335</v>
          </cell>
          <cell r="E277">
            <v>335</v>
          </cell>
          <cell r="F277">
            <v>680</v>
          </cell>
          <cell r="G277">
            <v>575</v>
          </cell>
          <cell r="H277">
            <v>680</v>
          </cell>
          <cell r="I277">
            <v>615</v>
          </cell>
          <cell r="J277">
            <v>680</v>
          </cell>
          <cell r="K277">
            <v>645</v>
          </cell>
          <cell r="L277">
            <v>680</v>
          </cell>
          <cell r="M277">
            <v>520</v>
          </cell>
          <cell r="N277">
            <v>605</v>
          </cell>
          <cell r="O277">
            <v>680</v>
          </cell>
          <cell r="P277">
            <v>680</v>
          </cell>
          <cell r="Q277">
            <v>440</v>
          </cell>
          <cell r="R277">
            <v>465</v>
          </cell>
          <cell r="S277">
            <v>360</v>
          </cell>
          <cell r="T277">
            <v>460</v>
          </cell>
          <cell r="U277">
            <v>540</v>
          </cell>
          <cell r="V277">
            <v>475</v>
          </cell>
          <cell r="W277">
            <v>475</v>
          </cell>
        </row>
        <row r="278">
          <cell r="A278">
            <v>900</v>
          </cell>
          <cell r="B278">
            <v>215</v>
          </cell>
          <cell r="C278">
            <v>215</v>
          </cell>
          <cell r="D278">
            <v>215</v>
          </cell>
          <cell r="E278">
            <v>215</v>
          </cell>
          <cell r="F278">
            <v>590</v>
          </cell>
          <cell r="G278">
            <v>555</v>
          </cell>
          <cell r="H278">
            <v>600</v>
          </cell>
          <cell r="I278">
            <v>585</v>
          </cell>
          <cell r="J278">
            <v>585</v>
          </cell>
          <cell r="K278">
            <v>600</v>
          </cell>
          <cell r="L278">
            <v>560</v>
          </cell>
          <cell r="M278">
            <v>465</v>
          </cell>
          <cell r="N278">
            <v>465</v>
          </cell>
          <cell r="O278">
            <v>600</v>
          </cell>
          <cell r="P278">
            <v>600</v>
          </cell>
          <cell r="Q278">
            <v>435</v>
          </cell>
          <cell r="R278">
            <v>465</v>
          </cell>
          <cell r="S278">
            <v>455</v>
          </cell>
          <cell r="T278">
            <v>455</v>
          </cell>
          <cell r="U278">
            <v>540</v>
          </cell>
          <cell r="V278">
            <v>465</v>
          </cell>
          <cell r="W278">
            <v>465</v>
          </cell>
        </row>
        <row r="279">
          <cell r="A279">
            <v>950</v>
          </cell>
          <cell r="B279">
            <v>130</v>
          </cell>
          <cell r="C279">
            <v>130</v>
          </cell>
          <cell r="D279">
            <v>130</v>
          </cell>
          <cell r="E279">
            <v>130</v>
          </cell>
          <cell r="F279">
            <v>350</v>
          </cell>
          <cell r="G279">
            <v>395</v>
          </cell>
          <cell r="H279">
            <v>395</v>
          </cell>
          <cell r="I279">
            <v>400</v>
          </cell>
          <cell r="J279">
            <v>400</v>
          </cell>
          <cell r="K279">
            <v>470</v>
          </cell>
          <cell r="L279">
            <v>350</v>
          </cell>
          <cell r="M279">
            <v>345</v>
          </cell>
          <cell r="N279">
            <v>345</v>
          </cell>
          <cell r="O279">
            <v>470</v>
          </cell>
          <cell r="P279">
            <v>470</v>
          </cell>
          <cell r="Q279">
            <v>425</v>
          </cell>
          <cell r="R279">
            <v>460</v>
          </cell>
          <cell r="S279">
            <v>455</v>
          </cell>
          <cell r="T279">
            <v>455</v>
          </cell>
          <cell r="U279">
            <v>470</v>
          </cell>
          <cell r="V279">
            <v>450</v>
          </cell>
          <cell r="W279">
            <v>455</v>
          </cell>
        </row>
        <row r="280">
          <cell r="A280">
            <v>1000</v>
          </cell>
          <cell r="B280">
            <v>65</v>
          </cell>
          <cell r="C280">
            <v>65</v>
          </cell>
          <cell r="D280">
            <v>65</v>
          </cell>
          <cell r="E280">
            <v>65</v>
          </cell>
          <cell r="F280">
            <v>205</v>
          </cell>
          <cell r="G280">
            <v>255</v>
          </cell>
          <cell r="H280">
            <v>255</v>
          </cell>
          <cell r="I280">
            <v>270</v>
          </cell>
          <cell r="J280">
            <v>270</v>
          </cell>
          <cell r="K280">
            <v>325</v>
          </cell>
          <cell r="L280">
            <v>205</v>
          </cell>
          <cell r="M280">
            <v>250</v>
          </cell>
          <cell r="N280">
            <v>250</v>
          </cell>
          <cell r="O280">
            <v>315</v>
          </cell>
          <cell r="P280">
            <v>420</v>
          </cell>
          <cell r="Q280">
            <v>405</v>
          </cell>
          <cell r="R280">
            <v>420</v>
          </cell>
          <cell r="S280">
            <v>420</v>
          </cell>
          <cell r="T280">
            <v>420</v>
          </cell>
          <cell r="U280">
            <v>420</v>
          </cell>
          <cell r="V280">
            <v>420</v>
          </cell>
          <cell r="W280">
            <v>420</v>
          </cell>
        </row>
        <row r="281">
          <cell r="A281">
            <v>1050</v>
          </cell>
          <cell r="B281">
            <v>195</v>
          </cell>
          <cell r="C281">
            <v>195</v>
          </cell>
          <cell r="D281">
            <v>180</v>
          </cell>
          <cell r="E281">
            <v>180</v>
          </cell>
          <cell r="F281">
            <v>220</v>
          </cell>
          <cell r="G281">
            <v>195</v>
          </cell>
          <cell r="H281">
            <v>195</v>
          </cell>
          <cell r="I281">
            <v>180</v>
          </cell>
          <cell r="J281">
            <v>180</v>
          </cell>
          <cell r="K281">
            <v>220</v>
          </cell>
          <cell r="L281">
            <v>205</v>
          </cell>
          <cell r="M281">
            <v>180</v>
          </cell>
          <cell r="N281">
            <v>180</v>
          </cell>
          <cell r="O281">
            <v>215</v>
          </cell>
          <cell r="P281">
            <v>420</v>
          </cell>
          <cell r="Q281">
            <v>385</v>
          </cell>
          <cell r="R281">
            <v>420</v>
          </cell>
          <cell r="S281">
            <v>0</v>
          </cell>
          <cell r="T281">
            <v>405</v>
          </cell>
          <cell r="U281">
            <v>420</v>
          </cell>
          <cell r="V281">
            <v>365</v>
          </cell>
          <cell r="W281">
            <v>420</v>
          </cell>
        </row>
        <row r="282">
          <cell r="A282">
            <v>1100</v>
          </cell>
          <cell r="B282">
            <v>120</v>
          </cell>
          <cell r="C282">
            <v>120</v>
          </cell>
          <cell r="D282">
            <v>120</v>
          </cell>
          <cell r="E282">
            <v>135</v>
          </cell>
          <cell r="F282">
            <v>135</v>
          </cell>
          <cell r="G282">
            <v>120</v>
          </cell>
          <cell r="H282">
            <v>125</v>
          </cell>
          <cell r="I282">
            <v>120</v>
          </cell>
          <cell r="J282">
            <v>120</v>
          </cell>
          <cell r="K282">
            <v>135</v>
          </cell>
          <cell r="L282">
            <v>135</v>
          </cell>
          <cell r="M282">
            <v>125</v>
          </cell>
          <cell r="N282">
            <v>125</v>
          </cell>
          <cell r="O282">
            <v>140</v>
          </cell>
          <cell r="P282">
            <v>375</v>
          </cell>
          <cell r="Q282">
            <v>320</v>
          </cell>
          <cell r="R282">
            <v>380</v>
          </cell>
          <cell r="S282">
            <v>0</v>
          </cell>
          <cell r="T282">
            <v>355</v>
          </cell>
          <cell r="U282">
            <v>405</v>
          </cell>
          <cell r="V282">
            <v>280</v>
          </cell>
          <cell r="W282">
            <v>325</v>
          </cell>
        </row>
        <row r="283">
          <cell r="A283">
            <v>1150</v>
          </cell>
          <cell r="B283">
            <v>75</v>
          </cell>
          <cell r="C283">
            <v>75</v>
          </cell>
          <cell r="D283">
            <v>75</v>
          </cell>
          <cell r="E283">
            <v>85</v>
          </cell>
          <cell r="F283">
            <v>105</v>
          </cell>
          <cell r="G283">
            <v>75</v>
          </cell>
          <cell r="H283">
            <v>75</v>
          </cell>
          <cell r="I283">
            <v>75</v>
          </cell>
          <cell r="J283">
            <v>75</v>
          </cell>
          <cell r="K283">
            <v>85</v>
          </cell>
          <cell r="L283">
            <v>105</v>
          </cell>
          <cell r="M283">
            <v>75</v>
          </cell>
          <cell r="N283">
            <v>75</v>
          </cell>
          <cell r="O283">
            <v>95</v>
          </cell>
          <cell r="P283">
            <v>280</v>
          </cell>
          <cell r="Q283">
            <v>250</v>
          </cell>
          <cell r="R283">
            <v>295</v>
          </cell>
          <cell r="S283">
            <v>0</v>
          </cell>
          <cell r="T283">
            <v>295</v>
          </cell>
          <cell r="U283">
            <v>345</v>
          </cell>
          <cell r="V283">
            <v>215</v>
          </cell>
          <cell r="W283">
            <v>235</v>
          </cell>
        </row>
        <row r="284">
          <cell r="A284">
            <v>1200</v>
          </cell>
          <cell r="B284">
            <v>45</v>
          </cell>
          <cell r="C284">
            <v>45</v>
          </cell>
          <cell r="D284">
            <v>45</v>
          </cell>
          <cell r="E284">
            <v>50</v>
          </cell>
          <cell r="F284">
            <v>55</v>
          </cell>
          <cell r="G284">
            <v>45</v>
          </cell>
          <cell r="H284">
            <v>45</v>
          </cell>
          <cell r="I284">
            <v>45</v>
          </cell>
          <cell r="J284">
            <v>45</v>
          </cell>
          <cell r="K284">
            <v>50</v>
          </cell>
          <cell r="L284">
            <v>55</v>
          </cell>
          <cell r="M284">
            <v>45</v>
          </cell>
          <cell r="N284">
            <v>45</v>
          </cell>
          <cell r="O284">
            <v>65</v>
          </cell>
          <cell r="P284">
            <v>180</v>
          </cell>
          <cell r="Q284">
            <v>195</v>
          </cell>
          <cell r="R284">
            <v>230</v>
          </cell>
          <cell r="S284">
            <v>0</v>
          </cell>
          <cell r="T284">
            <v>230</v>
          </cell>
          <cell r="U284">
            <v>215</v>
          </cell>
          <cell r="V284">
            <v>165</v>
          </cell>
          <cell r="W284">
            <v>170</v>
          </cell>
        </row>
        <row r="285">
          <cell r="A285">
            <v>1250</v>
          </cell>
          <cell r="B285">
            <v>140</v>
          </cell>
          <cell r="C285">
            <v>185</v>
          </cell>
          <cell r="D285">
            <v>175</v>
          </cell>
          <cell r="E285">
            <v>155</v>
          </cell>
          <cell r="F285">
            <v>125</v>
          </cell>
          <cell r="G285">
            <v>130</v>
          </cell>
          <cell r="H285">
            <v>0</v>
          </cell>
          <cell r="I285">
            <v>0</v>
          </cell>
          <cell r="J285">
            <v>0</v>
          </cell>
          <cell r="K285">
            <v>0</v>
          </cell>
          <cell r="L285">
            <v>0</v>
          </cell>
          <cell r="M285">
            <v>0</v>
          </cell>
          <cell r="N285">
            <v>0</v>
          </cell>
          <cell r="O285">
            <v>0</v>
          </cell>
          <cell r="P285">
            <v>0</v>
          </cell>
          <cell r="Q285">
            <v>140</v>
          </cell>
          <cell r="R285">
            <v>185</v>
          </cell>
          <cell r="S285">
            <v>0</v>
          </cell>
          <cell r="T285">
            <v>175</v>
          </cell>
          <cell r="U285">
            <v>155</v>
          </cell>
          <cell r="V285">
            <v>125</v>
          </cell>
          <cell r="W285">
            <v>130</v>
          </cell>
        </row>
        <row r="286">
          <cell r="A286">
            <v>1300</v>
          </cell>
          <cell r="B286">
            <v>105</v>
          </cell>
          <cell r="C286">
            <v>145</v>
          </cell>
          <cell r="D286">
            <v>135</v>
          </cell>
          <cell r="E286">
            <v>115</v>
          </cell>
          <cell r="F286">
            <v>100</v>
          </cell>
          <cell r="G286">
            <v>95</v>
          </cell>
          <cell r="H286">
            <v>0</v>
          </cell>
          <cell r="I286">
            <v>0</v>
          </cell>
          <cell r="J286">
            <v>0</v>
          </cell>
          <cell r="K286">
            <v>0</v>
          </cell>
          <cell r="L286">
            <v>0</v>
          </cell>
          <cell r="M286">
            <v>0</v>
          </cell>
          <cell r="N286">
            <v>0</v>
          </cell>
          <cell r="O286">
            <v>0</v>
          </cell>
          <cell r="P286">
            <v>0</v>
          </cell>
          <cell r="Q286">
            <v>105</v>
          </cell>
          <cell r="R286">
            <v>145</v>
          </cell>
          <cell r="S286">
            <v>0</v>
          </cell>
          <cell r="T286">
            <v>135</v>
          </cell>
          <cell r="U286">
            <v>115</v>
          </cell>
          <cell r="V286">
            <v>100</v>
          </cell>
          <cell r="W286">
            <v>95</v>
          </cell>
        </row>
        <row r="287">
          <cell r="A287">
            <v>1350</v>
          </cell>
          <cell r="B287">
            <v>75</v>
          </cell>
          <cell r="C287">
            <v>120</v>
          </cell>
          <cell r="D287">
            <v>105</v>
          </cell>
          <cell r="E287">
            <v>85</v>
          </cell>
          <cell r="F287">
            <v>75</v>
          </cell>
          <cell r="G287">
            <v>75</v>
          </cell>
          <cell r="H287">
            <v>0</v>
          </cell>
          <cell r="I287">
            <v>0</v>
          </cell>
          <cell r="J287">
            <v>0</v>
          </cell>
          <cell r="K287">
            <v>0</v>
          </cell>
          <cell r="L287">
            <v>0</v>
          </cell>
          <cell r="M287">
            <v>0</v>
          </cell>
          <cell r="N287">
            <v>0</v>
          </cell>
          <cell r="O287">
            <v>0</v>
          </cell>
          <cell r="P287">
            <v>0</v>
          </cell>
          <cell r="Q287">
            <v>75</v>
          </cell>
          <cell r="R287">
            <v>120</v>
          </cell>
          <cell r="S287">
            <v>0</v>
          </cell>
          <cell r="T287">
            <v>105</v>
          </cell>
          <cell r="U287">
            <v>85</v>
          </cell>
          <cell r="V287">
            <v>75</v>
          </cell>
          <cell r="W287">
            <v>75</v>
          </cell>
        </row>
        <row r="288">
          <cell r="A288">
            <v>1400</v>
          </cell>
          <cell r="B288">
            <v>60</v>
          </cell>
          <cell r="C288">
            <v>95</v>
          </cell>
          <cell r="D288">
            <v>80</v>
          </cell>
          <cell r="E288">
            <v>70</v>
          </cell>
          <cell r="F288">
            <v>55</v>
          </cell>
          <cell r="G288">
            <v>55</v>
          </cell>
          <cell r="H288">
            <v>0</v>
          </cell>
          <cell r="I288">
            <v>0</v>
          </cell>
          <cell r="J288">
            <v>0</v>
          </cell>
          <cell r="K288">
            <v>0</v>
          </cell>
          <cell r="L288">
            <v>0</v>
          </cell>
          <cell r="M288">
            <v>0</v>
          </cell>
          <cell r="N288">
            <v>0</v>
          </cell>
          <cell r="O288">
            <v>0</v>
          </cell>
          <cell r="P288">
            <v>0</v>
          </cell>
          <cell r="Q288">
            <v>60</v>
          </cell>
          <cell r="R288">
            <v>95</v>
          </cell>
          <cell r="S288">
            <v>0</v>
          </cell>
          <cell r="T288">
            <v>80</v>
          </cell>
          <cell r="U288">
            <v>70</v>
          </cell>
          <cell r="V288">
            <v>55</v>
          </cell>
          <cell r="W288">
            <v>55</v>
          </cell>
        </row>
        <row r="289">
          <cell r="A289">
            <v>1450</v>
          </cell>
          <cell r="B289">
            <v>45</v>
          </cell>
          <cell r="C289">
            <v>75</v>
          </cell>
          <cell r="D289">
            <v>65</v>
          </cell>
          <cell r="E289">
            <v>50</v>
          </cell>
          <cell r="F289">
            <v>40</v>
          </cell>
          <cell r="G289">
            <v>40</v>
          </cell>
          <cell r="H289">
            <v>0</v>
          </cell>
          <cell r="I289">
            <v>0</v>
          </cell>
          <cell r="J289">
            <v>0</v>
          </cell>
          <cell r="K289">
            <v>0</v>
          </cell>
          <cell r="L289">
            <v>0</v>
          </cell>
          <cell r="M289">
            <v>0</v>
          </cell>
          <cell r="N289">
            <v>0</v>
          </cell>
          <cell r="O289">
            <v>0</v>
          </cell>
          <cell r="P289">
            <v>0</v>
          </cell>
          <cell r="Q289">
            <v>45</v>
          </cell>
          <cell r="R289">
            <v>75</v>
          </cell>
          <cell r="S289">
            <v>0</v>
          </cell>
          <cell r="T289">
            <v>65</v>
          </cell>
          <cell r="U289">
            <v>50</v>
          </cell>
          <cell r="V289">
            <v>40</v>
          </cell>
          <cell r="W289">
            <v>40</v>
          </cell>
        </row>
        <row r="290">
          <cell r="A290">
            <v>1500</v>
          </cell>
          <cell r="B290">
            <v>35</v>
          </cell>
          <cell r="C290">
            <v>50</v>
          </cell>
          <cell r="D290">
            <v>45</v>
          </cell>
          <cell r="E290">
            <v>45</v>
          </cell>
          <cell r="F290">
            <v>30</v>
          </cell>
          <cell r="G290">
            <v>30</v>
          </cell>
          <cell r="H290">
            <v>0</v>
          </cell>
          <cell r="I290">
            <v>0</v>
          </cell>
          <cell r="J290">
            <v>0</v>
          </cell>
          <cell r="K290">
            <v>0</v>
          </cell>
          <cell r="L290">
            <v>0</v>
          </cell>
          <cell r="M290">
            <v>0</v>
          </cell>
          <cell r="N290">
            <v>0</v>
          </cell>
          <cell r="O290">
            <v>0</v>
          </cell>
          <cell r="P290">
            <v>0</v>
          </cell>
          <cell r="Q290">
            <v>35</v>
          </cell>
          <cell r="R290">
            <v>50</v>
          </cell>
          <cell r="S290">
            <v>0</v>
          </cell>
          <cell r="T290">
            <v>45</v>
          </cell>
          <cell r="U290">
            <v>45</v>
          </cell>
          <cell r="V290">
            <v>30</v>
          </cell>
          <cell r="W290">
            <v>30</v>
          </cell>
        </row>
        <row r="294">
          <cell r="A294">
            <v>-20</v>
          </cell>
          <cell r="B294">
            <v>1000</v>
          </cell>
          <cell r="C294">
            <v>1000</v>
          </cell>
          <cell r="D294">
            <v>925</v>
          </cell>
          <cell r="E294">
            <v>860</v>
          </cell>
          <cell r="F294">
            <v>925</v>
          </cell>
          <cell r="G294">
            <v>790</v>
          </cell>
          <cell r="H294">
            <v>1000</v>
          </cell>
          <cell r="I294">
            <v>860</v>
          </cell>
          <cell r="J294">
            <v>1000</v>
          </cell>
          <cell r="K294">
            <v>1000</v>
          </cell>
          <cell r="L294">
            <v>1000</v>
          </cell>
          <cell r="M294">
            <v>855</v>
          </cell>
          <cell r="N294">
            <v>1000</v>
          </cell>
          <cell r="O294">
            <v>1000</v>
          </cell>
          <cell r="P294">
            <v>1000</v>
          </cell>
          <cell r="Q294">
            <v>1000</v>
          </cell>
          <cell r="R294">
            <v>1000</v>
          </cell>
          <cell r="S294">
            <v>890</v>
          </cell>
          <cell r="T294">
            <v>1000</v>
          </cell>
          <cell r="U294">
            <v>1000</v>
          </cell>
          <cell r="V294">
            <v>925</v>
          </cell>
          <cell r="W294">
            <v>925</v>
          </cell>
        </row>
        <row r="295">
          <cell r="A295">
            <v>100</v>
          </cell>
          <cell r="B295">
            <v>1000</v>
          </cell>
          <cell r="C295">
            <v>1000</v>
          </cell>
          <cell r="D295">
            <v>925</v>
          </cell>
          <cell r="E295">
            <v>860</v>
          </cell>
          <cell r="F295">
            <v>925</v>
          </cell>
          <cell r="G295">
            <v>790</v>
          </cell>
          <cell r="H295">
            <v>1000</v>
          </cell>
          <cell r="I295">
            <v>860</v>
          </cell>
          <cell r="J295">
            <v>1000</v>
          </cell>
          <cell r="K295">
            <v>1000</v>
          </cell>
          <cell r="L295">
            <v>1000</v>
          </cell>
          <cell r="M295">
            <v>855</v>
          </cell>
          <cell r="N295">
            <v>1000</v>
          </cell>
          <cell r="O295">
            <v>1000</v>
          </cell>
          <cell r="P295">
            <v>1000</v>
          </cell>
          <cell r="Q295">
            <v>1000</v>
          </cell>
          <cell r="R295">
            <v>1000</v>
          </cell>
          <cell r="S295">
            <v>890</v>
          </cell>
          <cell r="T295">
            <v>1000</v>
          </cell>
          <cell r="U295">
            <v>1000</v>
          </cell>
          <cell r="V295">
            <v>925</v>
          </cell>
          <cell r="W295">
            <v>930</v>
          </cell>
        </row>
        <row r="296">
          <cell r="A296">
            <v>200</v>
          </cell>
          <cell r="B296">
            <v>1000</v>
          </cell>
          <cell r="C296">
            <v>1000</v>
          </cell>
          <cell r="D296">
            <v>925</v>
          </cell>
          <cell r="E296">
            <v>860</v>
          </cell>
          <cell r="F296">
            <v>925</v>
          </cell>
          <cell r="G296">
            <v>790</v>
          </cell>
          <cell r="H296">
            <v>1000</v>
          </cell>
          <cell r="I296">
            <v>860</v>
          </cell>
          <cell r="J296">
            <v>1000</v>
          </cell>
          <cell r="K296">
            <v>1000</v>
          </cell>
          <cell r="L296">
            <v>1000</v>
          </cell>
          <cell r="M296">
            <v>855</v>
          </cell>
          <cell r="N296">
            <v>1000</v>
          </cell>
          <cell r="O296">
            <v>1000</v>
          </cell>
          <cell r="P296">
            <v>1000</v>
          </cell>
          <cell r="Q296">
            <v>890</v>
          </cell>
          <cell r="R296">
            <v>920</v>
          </cell>
          <cell r="S296">
            <v>755</v>
          </cell>
          <cell r="T296">
            <v>910</v>
          </cell>
          <cell r="U296">
            <v>955</v>
          </cell>
          <cell r="V296">
            <v>850</v>
          </cell>
          <cell r="W296">
            <v>850</v>
          </cell>
        </row>
        <row r="297">
          <cell r="A297">
            <v>300</v>
          </cell>
          <cell r="B297">
            <v>1000</v>
          </cell>
          <cell r="C297">
            <v>1000</v>
          </cell>
          <cell r="D297">
            <v>925</v>
          </cell>
          <cell r="E297">
            <v>860</v>
          </cell>
          <cell r="F297">
            <v>925</v>
          </cell>
          <cell r="G297">
            <v>790</v>
          </cell>
          <cell r="H297">
            <v>1000</v>
          </cell>
          <cell r="I297">
            <v>860</v>
          </cell>
          <cell r="J297">
            <v>1000</v>
          </cell>
          <cell r="K297">
            <v>990</v>
          </cell>
          <cell r="L297">
            <v>1000</v>
          </cell>
          <cell r="M297">
            <v>830</v>
          </cell>
          <cell r="N297">
            <v>970</v>
          </cell>
          <cell r="O297">
            <v>1000</v>
          </cell>
          <cell r="P297">
            <v>1000</v>
          </cell>
          <cell r="Q297">
            <v>800</v>
          </cell>
          <cell r="R297">
            <v>813</v>
          </cell>
          <cell r="S297">
            <v>675</v>
          </cell>
          <cell r="T297">
            <v>810</v>
          </cell>
          <cell r="U297">
            <v>875</v>
          </cell>
          <cell r="V297">
            <v>810</v>
          </cell>
          <cell r="W297">
            <v>810</v>
          </cell>
        </row>
        <row r="298">
          <cell r="A298">
            <v>400</v>
          </cell>
          <cell r="B298">
            <v>1000</v>
          </cell>
          <cell r="C298">
            <v>1000</v>
          </cell>
          <cell r="D298">
            <v>925</v>
          </cell>
          <cell r="E298">
            <v>860</v>
          </cell>
          <cell r="F298">
            <v>925</v>
          </cell>
          <cell r="G298">
            <v>790</v>
          </cell>
          <cell r="H298">
            <v>1000</v>
          </cell>
          <cell r="I298">
            <v>860</v>
          </cell>
          <cell r="J298">
            <v>1000</v>
          </cell>
          <cell r="K298">
            <v>965</v>
          </cell>
          <cell r="L298">
            <v>995</v>
          </cell>
          <cell r="M298">
            <v>825</v>
          </cell>
          <cell r="N298">
            <v>960</v>
          </cell>
          <cell r="O298">
            <v>1000</v>
          </cell>
          <cell r="P298">
            <v>1000</v>
          </cell>
          <cell r="Q298">
            <v>735</v>
          </cell>
          <cell r="R298">
            <v>760</v>
          </cell>
          <cell r="S298">
            <v>615</v>
          </cell>
          <cell r="T298">
            <v>735</v>
          </cell>
          <cell r="U298">
            <v>825</v>
          </cell>
          <cell r="V298">
            <v>785</v>
          </cell>
          <cell r="W298">
            <v>790</v>
          </cell>
        </row>
        <row r="299">
          <cell r="A299">
            <v>500</v>
          </cell>
          <cell r="B299">
            <v>1000</v>
          </cell>
          <cell r="C299">
            <v>1000</v>
          </cell>
          <cell r="D299">
            <v>925</v>
          </cell>
          <cell r="E299">
            <v>860</v>
          </cell>
          <cell r="F299">
            <v>925</v>
          </cell>
          <cell r="G299">
            <v>790</v>
          </cell>
          <cell r="H299">
            <v>1000</v>
          </cell>
          <cell r="I299">
            <v>860</v>
          </cell>
          <cell r="J299">
            <v>1000</v>
          </cell>
          <cell r="K299">
            <v>960</v>
          </cell>
          <cell r="L299">
            <v>995</v>
          </cell>
          <cell r="M299">
            <v>825</v>
          </cell>
          <cell r="N299">
            <v>960</v>
          </cell>
          <cell r="O299">
            <v>1000</v>
          </cell>
          <cell r="P299">
            <v>1000</v>
          </cell>
          <cell r="Q299">
            <v>690</v>
          </cell>
          <cell r="R299">
            <v>710</v>
          </cell>
          <cell r="S299">
            <v>570</v>
          </cell>
          <cell r="T299">
            <v>685</v>
          </cell>
          <cell r="U299">
            <v>795</v>
          </cell>
          <cell r="V299">
            <v>755</v>
          </cell>
          <cell r="W299">
            <v>755</v>
          </cell>
        </row>
        <row r="300">
          <cell r="A300">
            <v>600</v>
          </cell>
          <cell r="B300">
            <v>950</v>
          </cell>
          <cell r="C300">
            <v>1000</v>
          </cell>
          <cell r="D300">
            <v>925</v>
          </cell>
          <cell r="E300">
            <v>795</v>
          </cell>
          <cell r="F300">
            <v>925</v>
          </cell>
          <cell r="G300">
            <v>790</v>
          </cell>
          <cell r="H300">
            <v>1000</v>
          </cell>
          <cell r="I300">
            <v>860</v>
          </cell>
          <cell r="J300">
            <v>1000</v>
          </cell>
          <cell r="K300">
            <v>960</v>
          </cell>
          <cell r="L300">
            <v>995</v>
          </cell>
          <cell r="M300">
            <v>810</v>
          </cell>
          <cell r="N300">
            <v>945</v>
          </cell>
          <cell r="O300">
            <v>1000</v>
          </cell>
          <cell r="P300">
            <v>1000</v>
          </cell>
          <cell r="Q300">
            <v>650</v>
          </cell>
          <cell r="R300">
            <v>670</v>
          </cell>
          <cell r="S300">
            <v>535</v>
          </cell>
          <cell r="T300">
            <v>650</v>
          </cell>
          <cell r="U300">
            <v>765</v>
          </cell>
          <cell r="V300">
            <v>710</v>
          </cell>
          <cell r="W300">
            <v>715</v>
          </cell>
        </row>
        <row r="301">
          <cell r="A301">
            <v>650</v>
          </cell>
          <cell r="B301">
            <v>935</v>
          </cell>
          <cell r="C301">
            <v>1000</v>
          </cell>
          <cell r="D301">
            <v>910</v>
          </cell>
          <cell r="E301">
            <v>780</v>
          </cell>
          <cell r="F301">
            <v>925</v>
          </cell>
          <cell r="G301">
            <v>790</v>
          </cell>
          <cell r="H301">
            <v>1000</v>
          </cell>
          <cell r="I301">
            <v>860</v>
          </cell>
          <cell r="J301">
            <v>1000</v>
          </cell>
          <cell r="K301">
            <v>955</v>
          </cell>
          <cell r="L301">
            <v>985</v>
          </cell>
          <cell r="M301">
            <v>795</v>
          </cell>
          <cell r="N301">
            <v>930</v>
          </cell>
          <cell r="O301">
            <v>1000</v>
          </cell>
          <cell r="P301">
            <v>1000</v>
          </cell>
          <cell r="Q301">
            <v>640</v>
          </cell>
          <cell r="R301">
            <v>655</v>
          </cell>
          <cell r="S301">
            <v>520</v>
          </cell>
          <cell r="T301">
            <v>640</v>
          </cell>
          <cell r="U301">
            <v>750</v>
          </cell>
          <cell r="V301">
            <v>695</v>
          </cell>
          <cell r="W301">
            <v>695</v>
          </cell>
        </row>
        <row r="302">
          <cell r="A302">
            <v>700</v>
          </cell>
          <cell r="B302">
            <v>925</v>
          </cell>
          <cell r="C302">
            <v>950</v>
          </cell>
          <cell r="D302">
            <v>885</v>
          </cell>
          <cell r="E302">
            <v>770</v>
          </cell>
          <cell r="F302">
            <v>925</v>
          </cell>
          <cell r="G302">
            <v>790</v>
          </cell>
          <cell r="H302">
            <v>980</v>
          </cell>
          <cell r="I302">
            <v>860</v>
          </cell>
          <cell r="J302">
            <v>980</v>
          </cell>
          <cell r="K302">
            <v>955</v>
          </cell>
          <cell r="L302">
            <v>970</v>
          </cell>
          <cell r="M302">
            <v>785</v>
          </cell>
          <cell r="N302">
            <v>915</v>
          </cell>
          <cell r="O302">
            <v>980</v>
          </cell>
          <cell r="P302">
            <v>980</v>
          </cell>
          <cell r="Q302">
            <v>630</v>
          </cell>
          <cell r="R302">
            <v>645</v>
          </cell>
          <cell r="S302">
            <v>510</v>
          </cell>
          <cell r="T302">
            <v>630</v>
          </cell>
          <cell r="U302">
            <v>735</v>
          </cell>
          <cell r="V302">
            <v>675</v>
          </cell>
          <cell r="W302">
            <v>680</v>
          </cell>
        </row>
        <row r="303">
          <cell r="A303">
            <v>750</v>
          </cell>
          <cell r="B303">
            <v>840</v>
          </cell>
          <cell r="C303">
            <v>840</v>
          </cell>
          <cell r="D303">
            <v>790</v>
          </cell>
          <cell r="E303">
            <v>740</v>
          </cell>
          <cell r="F303">
            <v>925</v>
          </cell>
          <cell r="G303">
            <v>790</v>
          </cell>
          <cell r="H303">
            <v>970</v>
          </cell>
          <cell r="I303">
            <v>860</v>
          </cell>
          <cell r="J303">
            <v>970</v>
          </cell>
          <cell r="K303">
            <v>920</v>
          </cell>
          <cell r="L303">
            <v>970</v>
          </cell>
          <cell r="M303">
            <v>755</v>
          </cell>
          <cell r="N303">
            <v>880</v>
          </cell>
          <cell r="O303">
            <v>970</v>
          </cell>
          <cell r="P303">
            <v>970</v>
          </cell>
          <cell r="Q303">
            <v>615</v>
          </cell>
          <cell r="R303">
            <v>635</v>
          </cell>
          <cell r="S303">
            <v>500</v>
          </cell>
          <cell r="T303">
            <v>625</v>
          </cell>
          <cell r="U303">
            <v>730</v>
          </cell>
          <cell r="V303">
            <v>665</v>
          </cell>
          <cell r="W303">
            <v>670</v>
          </cell>
        </row>
        <row r="304">
          <cell r="A304">
            <v>800</v>
          </cell>
          <cell r="B304">
            <v>685</v>
          </cell>
          <cell r="C304">
            <v>685</v>
          </cell>
          <cell r="D304">
            <v>650</v>
          </cell>
          <cell r="E304">
            <v>620</v>
          </cell>
          <cell r="F304">
            <v>925</v>
          </cell>
          <cell r="G304">
            <v>790</v>
          </cell>
          <cell r="H304">
            <v>960</v>
          </cell>
          <cell r="I304">
            <v>860</v>
          </cell>
          <cell r="J304">
            <v>960</v>
          </cell>
          <cell r="K304">
            <v>895</v>
          </cell>
          <cell r="L304">
            <v>960</v>
          </cell>
          <cell r="M304">
            <v>730</v>
          </cell>
          <cell r="N304">
            <v>850</v>
          </cell>
          <cell r="O304">
            <v>960</v>
          </cell>
          <cell r="P304">
            <v>960</v>
          </cell>
          <cell r="Q304">
            <v>600</v>
          </cell>
          <cell r="R304">
            <v>630</v>
          </cell>
          <cell r="S304">
            <v>490</v>
          </cell>
          <cell r="T304">
            <v>615</v>
          </cell>
          <cell r="U304">
            <v>725</v>
          </cell>
          <cell r="V304">
            <v>645</v>
          </cell>
          <cell r="W304">
            <v>650</v>
          </cell>
        </row>
        <row r="305">
          <cell r="A305">
            <v>850</v>
          </cell>
          <cell r="B305">
            <v>445</v>
          </cell>
          <cell r="C305">
            <v>445</v>
          </cell>
          <cell r="D305">
            <v>445</v>
          </cell>
          <cell r="E305">
            <v>445</v>
          </cell>
          <cell r="F305">
            <v>905</v>
          </cell>
          <cell r="G305">
            <v>765</v>
          </cell>
          <cell r="H305">
            <v>905</v>
          </cell>
          <cell r="I305">
            <v>825</v>
          </cell>
          <cell r="J305">
            <v>905</v>
          </cell>
          <cell r="K305">
            <v>855</v>
          </cell>
          <cell r="L305">
            <v>905</v>
          </cell>
          <cell r="M305">
            <v>690</v>
          </cell>
          <cell r="N305">
            <v>805</v>
          </cell>
          <cell r="O305">
            <v>905</v>
          </cell>
          <cell r="P305">
            <v>905</v>
          </cell>
          <cell r="Q305">
            <v>590</v>
          </cell>
          <cell r="R305">
            <v>620</v>
          </cell>
          <cell r="S305">
            <v>480</v>
          </cell>
          <cell r="T305">
            <v>610</v>
          </cell>
          <cell r="U305">
            <v>720</v>
          </cell>
          <cell r="V305">
            <v>635</v>
          </cell>
          <cell r="W305">
            <v>635</v>
          </cell>
        </row>
        <row r="306">
          <cell r="A306">
            <v>900</v>
          </cell>
          <cell r="B306">
            <v>285</v>
          </cell>
          <cell r="C306">
            <v>285</v>
          </cell>
          <cell r="D306">
            <v>285</v>
          </cell>
          <cell r="E306">
            <v>285</v>
          </cell>
          <cell r="F306">
            <v>785</v>
          </cell>
          <cell r="G306">
            <v>735</v>
          </cell>
          <cell r="H306">
            <v>800</v>
          </cell>
          <cell r="I306">
            <v>775</v>
          </cell>
          <cell r="J306">
            <v>785</v>
          </cell>
          <cell r="K306">
            <v>800</v>
          </cell>
          <cell r="L306">
            <v>750</v>
          </cell>
          <cell r="M306">
            <v>625</v>
          </cell>
          <cell r="N306">
            <v>615</v>
          </cell>
          <cell r="O306">
            <v>800</v>
          </cell>
          <cell r="P306">
            <v>800</v>
          </cell>
          <cell r="Q306">
            <v>575</v>
          </cell>
          <cell r="R306">
            <v>615</v>
          </cell>
          <cell r="S306">
            <v>605</v>
          </cell>
          <cell r="T306">
            <v>605</v>
          </cell>
          <cell r="U306">
            <v>720</v>
          </cell>
          <cell r="V306">
            <v>620</v>
          </cell>
          <cell r="W306">
            <v>620</v>
          </cell>
        </row>
        <row r="307">
          <cell r="A307">
            <v>950</v>
          </cell>
          <cell r="B307">
            <v>170</v>
          </cell>
          <cell r="C307">
            <v>170</v>
          </cell>
          <cell r="D307">
            <v>170</v>
          </cell>
          <cell r="E307">
            <v>170</v>
          </cell>
          <cell r="F307">
            <v>470</v>
          </cell>
          <cell r="G307">
            <v>525</v>
          </cell>
          <cell r="H307">
            <v>525</v>
          </cell>
          <cell r="I307">
            <v>530</v>
          </cell>
          <cell r="J307">
            <v>530</v>
          </cell>
          <cell r="K307">
            <v>630</v>
          </cell>
          <cell r="L307">
            <v>470</v>
          </cell>
          <cell r="M307">
            <v>455</v>
          </cell>
          <cell r="N307">
            <v>455</v>
          </cell>
          <cell r="O307">
            <v>630</v>
          </cell>
          <cell r="P307">
            <v>630</v>
          </cell>
          <cell r="Q307">
            <v>565</v>
          </cell>
          <cell r="R307">
            <v>610</v>
          </cell>
          <cell r="S307">
            <v>605</v>
          </cell>
          <cell r="T307">
            <v>605</v>
          </cell>
          <cell r="U307">
            <v>630</v>
          </cell>
          <cell r="V307">
            <v>600</v>
          </cell>
          <cell r="W307">
            <v>605</v>
          </cell>
        </row>
        <row r="308">
          <cell r="A308">
            <v>1000</v>
          </cell>
          <cell r="B308">
            <v>85</v>
          </cell>
          <cell r="C308">
            <v>85</v>
          </cell>
          <cell r="D308">
            <v>85</v>
          </cell>
          <cell r="E308">
            <v>85</v>
          </cell>
          <cell r="F308">
            <v>275</v>
          </cell>
          <cell r="G308">
            <v>335</v>
          </cell>
          <cell r="H308">
            <v>335</v>
          </cell>
          <cell r="I308">
            <v>360</v>
          </cell>
          <cell r="J308">
            <v>360</v>
          </cell>
          <cell r="K308">
            <v>435</v>
          </cell>
          <cell r="L308">
            <v>275</v>
          </cell>
          <cell r="M308">
            <v>330</v>
          </cell>
          <cell r="N308">
            <v>330</v>
          </cell>
          <cell r="O308">
            <v>425</v>
          </cell>
          <cell r="P308">
            <v>560</v>
          </cell>
          <cell r="Q308">
            <v>545</v>
          </cell>
          <cell r="R308">
            <v>560</v>
          </cell>
          <cell r="S308">
            <v>560</v>
          </cell>
          <cell r="T308">
            <v>560</v>
          </cell>
          <cell r="U308">
            <v>560</v>
          </cell>
          <cell r="V308">
            <v>560</v>
          </cell>
          <cell r="W308">
            <v>560</v>
          </cell>
        </row>
        <row r="309">
          <cell r="A309">
            <v>1050</v>
          </cell>
          <cell r="B309">
            <v>255</v>
          </cell>
          <cell r="C309">
            <v>265</v>
          </cell>
          <cell r="D309">
            <v>240</v>
          </cell>
          <cell r="E309">
            <v>240</v>
          </cell>
          <cell r="F309">
            <v>290</v>
          </cell>
          <cell r="G309">
            <v>255</v>
          </cell>
          <cell r="H309">
            <v>265</v>
          </cell>
          <cell r="I309">
            <v>240</v>
          </cell>
          <cell r="J309">
            <v>240</v>
          </cell>
          <cell r="K309">
            <v>290</v>
          </cell>
          <cell r="L309">
            <v>275</v>
          </cell>
          <cell r="M309">
            <v>240</v>
          </cell>
          <cell r="N309">
            <v>240</v>
          </cell>
          <cell r="O309">
            <v>285</v>
          </cell>
          <cell r="P309">
            <v>560</v>
          </cell>
          <cell r="Q309">
            <v>515</v>
          </cell>
          <cell r="R309">
            <v>560</v>
          </cell>
          <cell r="S309">
            <v>0</v>
          </cell>
          <cell r="T309">
            <v>545</v>
          </cell>
          <cell r="U309">
            <v>560</v>
          </cell>
          <cell r="V309">
            <v>485</v>
          </cell>
          <cell r="W309">
            <v>560</v>
          </cell>
        </row>
        <row r="310">
          <cell r="A310">
            <v>1100</v>
          </cell>
          <cell r="B310">
            <v>160</v>
          </cell>
          <cell r="C310">
            <v>160</v>
          </cell>
          <cell r="D310">
            <v>160</v>
          </cell>
          <cell r="E310">
            <v>185</v>
          </cell>
          <cell r="F310">
            <v>185</v>
          </cell>
          <cell r="G310">
            <v>160</v>
          </cell>
          <cell r="H310">
            <v>165</v>
          </cell>
          <cell r="I310">
            <v>160</v>
          </cell>
          <cell r="J310">
            <v>160</v>
          </cell>
          <cell r="K310">
            <v>185</v>
          </cell>
          <cell r="L310">
            <v>185</v>
          </cell>
          <cell r="M310">
            <v>165</v>
          </cell>
          <cell r="N310">
            <v>165</v>
          </cell>
          <cell r="O310">
            <v>190</v>
          </cell>
          <cell r="P310">
            <v>505</v>
          </cell>
          <cell r="Q310">
            <v>430</v>
          </cell>
          <cell r="R310">
            <v>510</v>
          </cell>
          <cell r="S310">
            <v>0</v>
          </cell>
          <cell r="T310">
            <v>470</v>
          </cell>
          <cell r="U310">
            <v>540</v>
          </cell>
          <cell r="V310">
            <v>370</v>
          </cell>
          <cell r="W310">
            <v>435</v>
          </cell>
        </row>
        <row r="311">
          <cell r="A311">
            <v>1150</v>
          </cell>
          <cell r="B311">
            <v>105</v>
          </cell>
          <cell r="C311">
            <v>105</v>
          </cell>
          <cell r="D311">
            <v>105</v>
          </cell>
          <cell r="E311">
            <v>115</v>
          </cell>
          <cell r="F311">
            <v>135</v>
          </cell>
          <cell r="G311">
            <v>105</v>
          </cell>
          <cell r="H311">
            <v>105</v>
          </cell>
          <cell r="I311">
            <v>105</v>
          </cell>
          <cell r="J311">
            <v>105</v>
          </cell>
          <cell r="K311">
            <v>115</v>
          </cell>
          <cell r="L311">
            <v>135</v>
          </cell>
          <cell r="M311">
            <v>105</v>
          </cell>
          <cell r="N311">
            <v>105</v>
          </cell>
          <cell r="O311">
            <v>125</v>
          </cell>
          <cell r="P311">
            <v>370</v>
          </cell>
          <cell r="Q311">
            <v>330</v>
          </cell>
          <cell r="R311">
            <v>395</v>
          </cell>
          <cell r="S311">
            <v>0</v>
          </cell>
          <cell r="T311">
            <v>395</v>
          </cell>
          <cell r="U311">
            <v>455</v>
          </cell>
          <cell r="V311">
            <v>285</v>
          </cell>
          <cell r="W311">
            <v>315</v>
          </cell>
        </row>
        <row r="312">
          <cell r="A312">
            <v>1200</v>
          </cell>
          <cell r="B312">
            <v>65</v>
          </cell>
          <cell r="C312">
            <v>65</v>
          </cell>
          <cell r="D312">
            <v>65</v>
          </cell>
          <cell r="E312">
            <v>70</v>
          </cell>
          <cell r="F312">
            <v>75</v>
          </cell>
          <cell r="G312">
            <v>65</v>
          </cell>
          <cell r="H312">
            <v>55</v>
          </cell>
          <cell r="I312">
            <v>65</v>
          </cell>
          <cell r="J312">
            <v>65</v>
          </cell>
          <cell r="K312">
            <v>70</v>
          </cell>
          <cell r="L312">
            <v>75</v>
          </cell>
          <cell r="M312">
            <v>55</v>
          </cell>
          <cell r="N312">
            <v>55</v>
          </cell>
          <cell r="O312">
            <v>85</v>
          </cell>
          <cell r="P312">
            <v>240</v>
          </cell>
          <cell r="Q312">
            <v>255</v>
          </cell>
          <cell r="R312">
            <v>310</v>
          </cell>
          <cell r="S312">
            <v>0</v>
          </cell>
          <cell r="T312">
            <v>310</v>
          </cell>
          <cell r="U312">
            <v>285</v>
          </cell>
          <cell r="V312">
            <v>215</v>
          </cell>
          <cell r="W312">
            <v>230</v>
          </cell>
        </row>
        <row r="313">
          <cell r="A313">
            <v>1250</v>
          </cell>
          <cell r="B313">
            <v>190</v>
          </cell>
          <cell r="C313">
            <v>245</v>
          </cell>
          <cell r="D313">
            <v>235</v>
          </cell>
          <cell r="E313">
            <v>205</v>
          </cell>
          <cell r="F313">
            <v>165</v>
          </cell>
          <cell r="G313">
            <v>170</v>
          </cell>
          <cell r="H313">
            <v>0</v>
          </cell>
          <cell r="I313">
            <v>0</v>
          </cell>
          <cell r="J313">
            <v>0</v>
          </cell>
          <cell r="K313">
            <v>0</v>
          </cell>
          <cell r="L313">
            <v>0</v>
          </cell>
          <cell r="M313">
            <v>0</v>
          </cell>
          <cell r="N313">
            <v>0</v>
          </cell>
          <cell r="O313">
            <v>0</v>
          </cell>
          <cell r="P313">
            <v>0</v>
          </cell>
          <cell r="Q313">
            <v>190</v>
          </cell>
          <cell r="R313">
            <v>245</v>
          </cell>
          <cell r="S313">
            <v>0</v>
          </cell>
          <cell r="T313">
            <v>235</v>
          </cell>
          <cell r="U313">
            <v>205</v>
          </cell>
          <cell r="V313">
            <v>165</v>
          </cell>
          <cell r="W313">
            <v>170</v>
          </cell>
        </row>
        <row r="314">
          <cell r="A314">
            <v>1300</v>
          </cell>
          <cell r="B314">
            <v>145</v>
          </cell>
          <cell r="C314">
            <v>195</v>
          </cell>
          <cell r="D314">
            <v>185</v>
          </cell>
          <cell r="E314">
            <v>155</v>
          </cell>
          <cell r="F314">
            <v>130</v>
          </cell>
          <cell r="G314">
            <v>125</v>
          </cell>
          <cell r="H314">
            <v>0</v>
          </cell>
          <cell r="I314">
            <v>0</v>
          </cell>
          <cell r="J314">
            <v>0</v>
          </cell>
          <cell r="K314">
            <v>0</v>
          </cell>
          <cell r="L314">
            <v>0</v>
          </cell>
          <cell r="M314">
            <v>0</v>
          </cell>
          <cell r="N314">
            <v>0</v>
          </cell>
          <cell r="O314">
            <v>0</v>
          </cell>
          <cell r="P314">
            <v>0</v>
          </cell>
          <cell r="Q314">
            <v>145</v>
          </cell>
          <cell r="R314">
            <v>195</v>
          </cell>
          <cell r="S314">
            <v>0</v>
          </cell>
          <cell r="T314">
            <v>185</v>
          </cell>
          <cell r="U314">
            <v>155</v>
          </cell>
          <cell r="V314">
            <v>130</v>
          </cell>
          <cell r="W314">
            <v>125</v>
          </cell>
        </row>
        <row r="315">
          <cell r="A315">
            <v>1350</v>
          </cell>
          <cell r="B315">
            <v>105</v>
          </cell>
          <cell r="C315">
            <v>160</v>
          </cell>
          <cell r="D315">
            <v>145</v>
          </cell>
          <cell r="E315">
            <v>115</v>
          </cell>
          <cell r="F315">
            <v>100</v>
          </cell>
          <cell r="G315">
            <v>95</v>
          </cell>
          <cell r="H315">
            <v>0</v>
          </cell>
          <cell r="I315">
            <v>0</v>
          </cell>
          <cell r="J315">
            <v>0</v>
          </cell>
          <cell r="K315">
            <v>0</v>
          </cell>
          <cell r="L315">
            <v>0</v>
          </cell>
          <cell r="M315">
            <v>0</v>
          </cell>
          <cell r="N315">
            <v>0</v>
          </cell>
          <cell r="O315">
            <v>0</v>
          </cell>
          <cell r="P315">
            <v>0</v>
          </cell>
          <cell r="Q315">
            <v>105</v>
          </cell>
          <cell r="R315">
            <v>160</v>
          </cell>
          <cell r="S315">
            <v>0</v>
          </cell>
          <cell r="T315">
            <v>145</v>
          </cell>
          <cell r="U315">
            <v>115</v>
          </cell>
          <cell r="V315">
            <v>100</v>
          </cell>
          <cell r="W315">
            <v>95</v>
          </cell>
        </row>
        <row r="316">
          <cell r="A316">
            <v>1400</v>
          </cell>
          <cell r="B316">
            <v>80</v>
          </cell>
          <cell r="C316">
            <v>125</v>
          </cell>
          <cell r="D316">
            <v>110</v>
          </cell>
          <cell r="E316">
            <v>90</v>
          </cell>
          <cell r="F316">
            <v>75</v>
          </cell>
          <cell r="G316">
            <v>75</v>
          </cell>
          <cell r="H316">
            <v>0</v>
          </cell>
          <cell r="I316">
            <v>0</v>
          </cell>
          <cell r="J316">
            <v>0</v>
          </cell>
          <cell r="K316">
            <v>0</v>
          </cell>
          <cell r="L316">
            <v>0</v>
          </cell>
          <cell r="M316">
            <v>0</v>
          </cell>
          <cell r="N316">
            <v>0</v>
          </cell>
          <cell r="O316">
            <v>0</v>
          </cell>
          <cell r="P316">
            <v>0</v>
          </cell>
          <cell r="Q316">
            <v>80</v>
          </cell>
          <cell r="R316">
            <v>125</v>
          </cell>
          <cell r="S316">
            <v>0</v>
          </cell>
          <cell r="T316">
            <v>110</v>
          </cell>
          <cell r="U316">
            <v>90</v>
          </cell>
          <cell r="V316">
            <v>75</v>
          </cell>
          <cell r="W316">
            <v>75</v>
          </cell>
        </row>
        <row r="317">
          <cell r="A317">
            <v>1450</v>
          </cell>
          <cell r="B317">
            <v>55</v>
          </cell>
          <cell r="C317">
            <v>100</v>
          </cell>
          <cell r="D317">
            <v>85</v>
          </cell>
          <cell r="E317">
            <v>70</v>
          </cell>
          <cell r="F317">
            <v>50</v>
          </cell>
          <cell r="G317">
            <v>55</v>
          </cell>
          <cell r="H317">
            <v>0</v>
          </cell>
          <cell r="I317">
            <v>0</v>
          </cell>
          <cell r="J317">
            <v>0</v>
          </cell>
          <cell r="K317">
            <v>0</v>
          </cell>
          <cell r="L317">
            <v>0</v>
          </cell>
          <cell r="M317">
            <v>0</v>
          </cell>
          <cell r="N317">
            <v>0</v>
          </cell>
          <cell r="O317">
            <v>0</v>
          </cell>
          <cell r="P317">
            <v>0</v>
          </cell>
          <cell r="Q317">
            <v>55</v>
          </cell>
          <cell r="R317">
            <v>100</v>
          </cell>
          <cell r="S317">
            <v>0</v>
          </cell>
          <cell r="T317">
            <v>85</v>
          </cell>
          <cell r="U317">
            <v>70</v>
          </cell>
          <cell r="V317">
            <v>50</v>
          </cell>
          <cell r="W317">
            <v>55</v>
          </cell>
        </row>
        <row r="318">
          <cell r="A318">
            <v>1500</v>
          </cell>
          <cell r="B318">
            <v>45</v>
          </cell>
          <cell r="C318">
            <v>70</v>
          </cell>
          <cell r="D318">
            <v>65</v>
          </cell>
          <cell r="E318">
            <v>55</v>
          </cell>
          <cell r="F318">
            <v>40</v>
          </cell>
          <cell r="G318">
            <v>45</v>
          </cell>
          <cell r="H318">
            <v>0</v>
          </cell>
          <cell r="I318">
            <v>0</v>
          </cell>
          <cell r="J318">
            <v>0</v>
          </cell>
          <cell r="K318">
            <v>0</v>
          </cell>
          <cell r="L318">
            <v>0</v>
          </cell>
          <cell r="M318">
            <v>0</v>
          </cell>
          <cell r="N318">
            <v>0</v>
          </cell>
          <cell r="O318">
            <v>0</v>
          </cell>
          <cell r="P318">
            <v>0</v>
          </cell>
          <cell r="Q318">
            <v>45</v>
          </cell>
          <cell r="R318">
            <v>70</v>
          </cell>
          <cell r="S318">
            <v>0</v>
          </cell>
          <cell r="T318">
            <v>65</v>
          </cell>
          <cell r="U318">
            <v>55</v>
          </cell>
          <cell r="V318">
            <v>40</v>
          </cell>
          <cell r="W318">
            <v>45</v>
          </cell>
        </row>
        <row r="323">
          <cell r="A323">
            <v>-20</v>
          </cell>
          <cell r="B323">
            <v>1500</v>
          </cell>
          <cell r="C323">
            <v>1500</v>
          </cell>
          <cell r="D323">
            <v>1390</v>
          </cell>
          <cell r="E323">
            <v>1285</v>
          </cell>
          <cell r="F323">
            <v>1390</v>
          </cell>
          <cell r="G323">
            <v>1175</v>
          </cell>
          <cell r="H323">
            <v>1500</v>
          </cell>
          <cell r="I323">
            <v>1285</v>
          </cell>
          <cell r="J323">
            <v>1500</v>
          </cell>
          <cell r="K323">
            <v>1500</v>
          </cell>
          <cell r="L323">
            <v>1500</v>
          </cell>
          <cell r="M323">
            <v>1285</v>
          </cell>
          <cell r="N323">
            <v>1500</v>
          </cell>
          <cell r="O323">
            <v>1500</v>
          </cell>
          <cell r="P323">
            <v>1500</v>
          </cell>
          <cell r="Q323">
            <v>1500</v>
          </cell>
          <cell r="R323">
            <v>1500</v>
          </cell>
          <cell r="S323">
            <v>1340</v>
          </cell>
          <cell r="T323">
            <v>1500</v>
          </cell>
          <cell r="U323">
            <v>1500</v>
          </cell>
          <cell r="V323">
            <v>1390</v>
          </cell>
          <cell r="W323">
            <v>1395</v>
          </cell>
        </row>
        <row r="324">
          <cell r="A324">
            <v>100</v>
          </cell>
          <cell r="B324">
            <v>1500</v>
          </cell>
          <cell r="C324">
            <v>1500</v>
          </cell>
          <cell r="D324">
            <v>1390</v>
          </cell>
          <cell r="E324">
            <v>1285</v>
          </cell>
          <cell r="F324">
            <v>1390</v>
          </cell>
          <cell r="G324">
            <v>1185</v>
          </cell>
          <cell r="H324">
            <v>1500</v>
          </cell>
          <cell r="I324">
            <v>1285</v>
          </cell>
          <cell r="J324">
            <v>1500</v>
          </cell>
          <cell r="K324">
            <v>1500</v>
          </cell>
          <cell r="L324">
            <v>1500</v>
          </cell>
          <cell r="M324">
            <v>1285</v>
          </cell>
          <cell r="N324">
            <v>1500</v>
          </cell>
          <cell r="O324">
            <v>1500</v>
          </cell>
          <cell r="P324">
            <v>1500</v>
          </cell>
          <cell r="Q324">
            <v>1500</v>
          </cell>
          <cell r="R324">
            <v>1500</v>
          </cell>
          <cell r="S324">
            <v>1340</v>
          </cell>
          <cell r="T324">
            <v>1500</v>
          </cell>
          <cell r="U324">
            <v>1500</v>
          </cell>
          <cell r="V324">
            <v>1390</v>
          </cell>
          <cell r="W324">
            <v>1395</v>
          </cell>
        </row>
        <row r="325">
          <cell r="A325">
            <v>200</v>
          </cell>
          <cell r="B325">
            <v>1500</v>
          </cell>
          <cell r="C325">
            <v>1500</v>
          </cell>
          <cell r="D325">
            <v>1390</v>
          </cell>
          <cell r="E325">
            <v>1285</v>
          </cell>
          <cell r="F325">
            <v>1390</v>
          </cell>
          <cell r="G325">
            <v>1185</v>
          </cell>
          <cell r="H325">
            <v>1500</v>
          </cell>
          <cell r="I325">
            <v>1285</v>
          </cell>
          <cell r="J325">
            <v>1500</v>
          </cell>
          <cell r="K325">
            <v>1500</v>
          </cell>
          <cell r="L325">
            <v>1500</v>
          </cell>
          <cell r="M325">
            <v>1285</v>
          </cell>
          <cell r="N325">
            <v>1500</v>
          </cell>
          <cell r="O325">
            <v>1500</v>
          </cell>
          <cell r="P325">
            <v>1500</v>
          </cell>
          <cell r="Q325">
            <v>1335</v>
          </cell>
          <cell r="R325">
            <v>1380</v>
          </cell>
          <cell r="S325">
            <v>1130</v>
          </cell>
          <cell r="T325">
            <v>1365</v>
          </cell>
          <cell r="U325">
            <v>1430</v>
          </cell>
          <cell r="V325">
            <v>1280</v>
          </cell>
          <cell r="W325">
            <v>1275</v>
          </cell>
        </row>
        <row r="326">
          <cell r="A326">
            <v>300</v>
          </cell>
          <cell r="B326">
            <v>1500</v>
          </cell>
          <cell r="C326">
            <v>1500</v>
          </cell>
          <cell r="D326">
            <v>1390</v>
          </cell>
          <cell r="E326">
            <v>1285</v>
          </cell>
          <cell r="F326">
            <v>1390</v>
          </cell>
          <cell r="G326">
            <v>1185</v>
          </cell>
          <cell r="H326">
            <v>1500</v>
          </cell>
          <cell r="I326">
            <v>1285</v>
          </cell>
          <cell r="J326">
            <v>1500</v>
          </cell>
          <cell r="K326">
            <v>1485</v>
          </cell>
          <cell r="L326">
            <v>1500</v>
          </cell>
          <cell r="M326">
            <v>1245</v>
          </cell>
          <cell r="N326">
            <v>1455</v>
          </cell>
          <cell r="O326">
            <v>1500</v>
          </cell>
          <cell r="P326">
            <v>1500</v>
          </cell>
          <cell r="Q326">
            <v>1200</v>
          </cell>
          <cell r="R326">
            <v>1250</v>
          </cell>
          <cell r="S326">
            <v>1010</v>
          </cell>
          <cell r="T326">
            <v>1215</v>
          </cell>
          <cell r="U326">
            <v>1310</v>
          </cell>
          <cell r="V326">
            <v>1220</v>
          </cell>
          <cell r="W326">
            <v>1215</v>
          </cell>
        </row>
        <row r="327">
          <cell r="A327">
            <v>400</v>
          </cell>
          <cell r="B327">
            <v>1500</v>
          </cell>
          <cell r="C327">
            <v>1500</v>
          </cell>
          <cell r="D327">
            <v>1390</v>
          </cell>
          <cell r="E327">
            <v>1285</v>
          </cell>
          <cell r="F327">
            <v>1390</v>
          </cell>
          <cell r="G327">
            <v>1185</v>
          </cell>
          <cell r="H327">
            <v>1500</v>
          </cell>
          <cell r="I327">
            <v>1285</v>
          </cell>
          <cell r="J327">
            <v>1500</v>
          </cell>
          <cell r="K327">
            <v>1450</v>
          </cell>
          <cell r="L327">
            <v>1490</v>
          </cell>
          <cell r="M327">
            <v>1235</v>
          </cell>
          <cell r="N327">
            <v>1440</v>
          </cell>
          <cell r="O327">
            <v>1500</v>
          </cell>
          <cell r="P327">
            <v>1500</v>
          </cell>
          <cell r="Q327">
            <v>1105</v>
          </cell>
          <cell r="R327">
            <v>1140</v>
          </cell>
          <cell r="S327">
            <v>920</v>
          </cell>
          <cell r="T327">
            <v>1105</v>
          </cell>
          <cell r="U327">
            <v>1235</v>
          </cell>
          <cell r="V327">
            <v>1175</v>
          </cell>
          <cell r="W327">
            <v>1185</v>
          </cell>
        </row>
        <row r="328">
          <cell r="A328">
            <v>500</v>
          </cell>
          <cell r="B328">
            <v>1500</v>
          </cell>
          <cell r="C328">
            <v>1500</v>
          </cell>
          <cell r="D328">
            <v>1390</v>
          </cell>
          <cell r="E328">
            <v>1285</v>
          </cell>
          <cell r="F328">
            <v>1390</v>
          </cell>
          <cell r="G328">
            <v>1185</v>
          </cell>
          <cell r="H328">
            <v>1500</v>
          </cell>
          <cell r="I328">
            <v>1285</v>
          </cell>
          <cell r="J328">
            <v>1500</v>
          </cell>
          <cell r="K328">
            <v>1440</v>
          </cell>
          <cell r="L328">
            <v>1490</v>
          </cell>
          <cell r="M328">
            <v>1235</v>
          </cell>
          <cell r="N328">
            <v>1440</v>
          </cell>
          <cell r="O328">
            <v>1500</v>
          </cell>
          <cell r="P328">
            <v>1500</v>
          </cell>
          <cell r="Q328">
            <v>1035</v>
          </cell>
          <cell r="R328">
            <v>1065</v>
          </cell>
          <cell r="S328">
            <v>850</v>
          </cell>
          <cell r="T328">
            <v>1030</v>
          </cell>
          <cell r="U328">
            <v>1190</v>
          </cell>
          <cell r="V328">
            <v>1125</v>
          </cell>
          <cell r="W328">
            <v>1130</v>
          </cell>
        </row>
        <row r="329">
          <cell r="A329">
            <v>600</v>
          </cell>
          <cell r="B329">
            <v>1425</v>
          </cell>
          <cell r="C329">
            <v>1500</v>
          </cell>
          <cell r="D329">
            <v>1390</v>
          </cell>
          <cell r="E329">
            <v>1190</v>
          </cell>
          <cell r="F329">
            <v>1390</v>
          </cell>
          <cell r="G329">
            <v>1185</v>
          </cell>
          <cell r="H329">
            <v>1500</v>
          </cell>
          <cell r="I329">
            <v>1285</v>
          </cell>
          <cell r="J329">
            <v>1500</v>
          </cell>
          <cell r="K329">
            <v>1440</v>
          </cell>
          <cell r="L329">
            <v>1490</v>
          </cell>
          <cell r="M329">
            <v>1215</v>
          </cell>
          <cell r="N329">
            <v>1415</v>
          </cell>
          <cell r="O329">
            <v>1500</v>
          </cell>
          <cell r="P329">
            <v>1500</v>
          </cell>
          <cell r="Q329">
            <v>975</v>
          </cell>
          <cell r="R329">
            <v>1005</v>
          </cell>
          <cell r="S329">
            <v>805</v>
          </cell>
          <cell r="T329">
            <v>975</v>
          </cell>
          <cell r="U329">
            <v>1145</v>
          </cell>
          <cell r="V329">
            <v>1065</v>
          </cell>
          <cell r="W329">
            <v>1070</v>
          </cell>
        </row>
        <row r="330">
          <cell r="A330">
            <v>650</v>
          </cell>
          <cell r="B330">
            <v>1400</v>
          </cell>
          <cell r="C330">
            <v>1500</v>
          </cell>
          <cell r="D330">
            <v>1360</v>
          </cell>
          <cell r="E330">
            <v>1170</v>
          </cell>
          <cell r="F330">
            <v>1390</v>
          </cell>
          <cell r="G330">
            <v>1185</v>
          </cell>
          <cell r="H330">
            <v>1500</v>
          </cell>
          <cell r="I330">
            <v>1285</v>
          </cell>
          <cell r="J330">
            <v>1500</v>
          </cell>
          <cell r="K330">
            <v>1430</v>
          </cell>
          <cell r="L330">
            <v>1475</v>
          </cell>
          <cell r="M330">
            <v>1190</v>
          </cell>
          <cell r="N330">
            <v>1395</v>
          </cell>
          <cell r="O330">
            <v>1500</v>
          </cell>
          <cell r="P330">
            <v>1500</v>
          </cell>
          <cell r="Q330">
            <v>960</v>
          </cell>
          <cell r="R330">
            <v>985</v>
          </cell>
          <cell r="S330">
            <v>780</v>
          </cell>
          <cell r="T330">
            <v>960</v>
          </cell>
          <cell r="U330">
            <v>1125</v>
          </cell>
          <cell r="V330">
            <v>1040</v>
          </cell>
          <cell r="W330">
            <v>1045</v>
          </cell>
        </row>
        <row r="331">
          <cell r="A331">
            <v>700</v>
          </cell>
          <cell r="B331">
            <v>1390</v>
          </cell>
          <cell r="C331">
            <v>1425</v>
          </cell>
          <cell r="D331">
            <v>1330</v>
          </cell>
          <cell r="E331">
            <v>1160</v>
          </cell>
          <cell r="F331">
            <v>1390</v>
          </cell>
          <cell r="G331">
            <v>1185</v>
          </cell>
          <cell r="H331">
            <v>1465</v>
          </cell>
          <cell r="I331">
            <v>1285</v>
          </cell>
          <cell r="J331">
            <v>1465</v>
          </cell>
          <cell r="K331">
            <v>1425</v>
          </cell>
          <cell r="L331">
            <v>1455</v>
          </cell>
          <cell r="M331">
            <v>1175</v>
          </cell>
          <cell r="N331">
            <v>1370</v>
          </cell>
          <cell r="O331">
            <v>1465</v>
          </cell>
          <cell r="P331">
            <v>1465</v>
          </cell>
          <cell r="Q331">
            <v>945</v>
          </cell>
          <cell r="R331">
            <v>970</v>
          </cell>
          <cell r="S331">
            <v>765</v>
          </cell>
          <cell r="T331">
            <v>945</v>
          </cell>
          <cell r="U331">
            <v>1105</v>
          </cell>
          <cell r="V331">
            <v>1010</v>
          </cell>
          <cell r="W331">
            <v>1020</v>
          </cell>
        </row>
        <row r="332">
          <cell r="A332">
            <v>750</v>
          </cell>
          <cell r="B332">
            <v>1260</v>
          </cell>
          <cell r="C332">
            <v>1260</v>
          </cell>
          <cell r="D332">
            <v>1185</v>
          </cell>
          <cell r="E332">
            <v>1105</v>
          </cell>
          <cell r="F332">
            <v>1390</v>
          </cell>
          <cell r="G332">
            <v>1185</v>
          </cell>
          <cell r="H332">
            <v>1460</v>
          </cell>
          <cell r="I332">
            <v>1285</v>
          </cell>
          <cell r="J332">
            <v>1460</v>
          </cell>
          <cell r="K332">
            <v>1380</v>
          </cell>
          <cell r="L332">
            <v>1455</v>
          </cell>
          <cell r="M332">
            <v>1130</v>
          </cell>
          <cell r="N332">
            <v>1320</v>
          </cell>
          <cell r="O332">
            <v>1460</v>
          </cell>
          <cell r="P332">
            <v>1460</v>
          </cell>
          <cell r="Q332">
            <v>925</v>
          </cell>
          <cell r="R332">
            <v>950</v>
          </cell>
          <cell r="S332">
            <v>745</v>
          </cell>
          <cell r="T332">
            <v>935</v>
          </cell>
          <cell r="U332">
            <v>1095</v>
          </cell>
          <cell r="V332">
            <v>995</v>
          </cell>
          <cell r="W332">
            <v>1000</v>
          </cell>
        </row>
        <row r="333">
          <cell r="A333">
            <v>800</v>
          </cell>
          <cell r="B333">
            <v>1030</v>
          </cell>
          <cell r="C333">
            <v>1030</v>
          </cell>
          <cell r="D333">
            <v>980</v>
          </cell>
          <cell r="E333">
            <v>925</v>
          </cell>
          <cell r="F333">
            <v>1390</v>
          </cell>
          <cell r="G333">
            <v>1185</v>
          </cell>
          <cell r="H333">
            <v>1440</v>
          </cell>
          <cell r="I333">
            <v>1285</v>
          </cell>
          <cell r="J333">
            <v>1440</v>
          </cell>
          <cell r="K333">
            <v>1345</v>
          </cell>
          <cell r="L333">
            <v>1440</v>
          </cell>
          <cell r="M333">
            <v>1095</v>
          </cell>
          <cell r="N333">
            <v>1275</v>
          </cell>
          <cell r="O333">
            <v>1440</v>
          </cell>
          <cell r="P333">
            <v>1440</v>
          </cell>
          <cell r="Q333">
            <v>900</v>
          </cell>
          <cell r="R333">
            <v>945</v>
          </cell>
          <cell r="S333">
            <v>735</v>
          </cell>
          <cell r="T333">
            <v>925</v>
          </cell>
          <cell r="U333">
            <v>1090</v>
          </cell>
          <cell r="V333">
            <v>970</v>
          </cell>
          <cell r="W333">
            <v>975</v>
          </cell>
        </row>
        <row r="334">
          <cell r="A334">
            <v>850</v>
          </cell>
          <cell r="B334">
            <v>670</v>
          </cell>
          <cell r="C334">
            <v>670</v>
          </cell>
          <cell r="D334">
            <v>670</v>
          </cell>
          <cell r="E334">
            <v>670</v>
          </cell>
          <cell r="F334">
            <v>1355</v>
          </cell>
          <cell r="G334">
            <v>1150</v>
          </cell>
          <cell r="H334">
            <v>1355</v>
          </cell>
          <cell r="I334">
            <v>1235</v>
          </cell>
          <cell r="J334">
            <v>1355</v>
          </cell>
          <cell r="K334">
            <v>1285</v>
          </cell>
          <cell r="L334">
            <v>1355</v>
          </cell>
          <cell r="M334">
            <v>1035</v>
          </cell>
          <cell r="N334">
            <v>1210</v>
          </cell>
          <cell r="O334">
            <v>1355</v>
          </cell>
          <cell r="P334">
            <v>1355</v>
          </cell>
          <cell r="Q334">
            <v>885</v>
          </cell>
          <cell r="R334">
            <v>930</v>
          </cell>
          <cell r="S334">
            <v>720</v>
          </cell>
          <cell r="T334">
            <v>915</v>
          </cell>
          <cell r="U334">
            <v>1080</v>
          </cell>
          <cell r="V334">
            <v>950</v>
          </cell>
          <cell r="W334">
            <v>950</v>
          </cell>
        </row>
        <row r="335">
          <cell r="A335">
            <v>900</v>
          </cell>
          <cell r="B335">
            <v>430</v>
          </cell>
          <cell r="C335">
            <v>430</v>
          </cell>
          <cell r="D335">
            <v>430</v>
          </cell>
          <cell r="E335">
            <v>430</v>
          </cell>
          <cell r="F335">
            <v>1175</v>
          </cell>
          <cell r="G335">
            <v>1105</v>
          </cell>
          <cell r="H335">
            <v>1200</v>
          </cell>
          <cell r="I335">
            <v>1165</v>
          </cell>
          <cell r="J335">
            <v>1175</v>
          </cell>
          <cell r="K335">
            <v>1200</v>
          </cell>
          <cell r="L335">
            <v>1125</v>
          </cell>
          <cell r="M335">
            <v>935</v>
          </cell>
          <cell r="N335">
            <v>925</v>
          </cell>
          <cell r="O335">
            <v>1200</v>
          </cell>
          <cell r="P335">
            <v>1200</v>
          </cell>
          <cell r="Q335">
            <v>865</v>
          </cell>
          <cell r="R335">
            <v>925</v>
          </cell>
          <cell r="S335">
            <v>910</v>
          </cell>
          <cell r="T335">
            <v>910</v>
          </cell>
          <cell r="U335">
            <v>1075</v>
          </cell>
          <cell r="V335">
            <v>925</v>
          </cell>
          <cell r="W335">
            <v>930</v>
          </cell>
        </row>
        <row r="336">
          <cell r="A336">
            <v>950</v>
          </cell>
          <cell r="B336">
            <v>260</v>
          </cell>
          <cell r="C336">
            <v>260</v>
          </cell>
          <cell r="D336">
            <v>260</v>
          </cell>
          <cell r="E336">
            <v>260</v>
          </cell>
          <cell r="F336">
            <v>705</v>
          </cell>
          <cell r="G336">
            <v>790</v>
          </cell>
          <cell r="H336">
            <v>790</v>
          </cell>
          <cell r="I336">
            <v>795</v>
          </cell>
          <cell r="J336">
            <v>795</v>
          </cell>
          <cell r="K336">
            <v>945</v>
          </cell>
          <cell r="L336">
            <v>705</v>
          </cell>
          <cell r="M336">
            <v>685</v>
          </cell>
          <cell r="N336">
            <v>685</v>
          </cell>
          <cell r="O336">
            <v>945</v>
          </cell>
          <cell r="P336">
            <v>945</v>
          </cell>
          <cell r="Q336">
            <v>850</v>
          </cell>
          <cell r="R336">
            <v>915</v>
          </cell>
          <cell r="S336">
            <v>910</v>
          </cell>
          <cell r="T336">
            <v>910</v>
          </cell>
          <cell r="U336">
            <v>945</v>
          </cell>
          <cell r="V336">
            <v>900</v>
          </cell>
          <cell r="W336">
            <v>910</v>
          </cell>
        </row>
        <row r="337">
          <cell r="A337">
            <v>1000</v>
          </cell>
          <cell r="B337">
            <v>130</v>
          </cell>
          <cell r="C337">
            <v>130</v>
          </cell>
          <cell r="D337">
            <v>130</v>
          </cell>
          <cell r="E337">
            <v>130</v>
          </cell>
          <cell r="F337">
            <v>410</v>
          </cell>
          <cell r="G337">
            <v>505</v>
          </cell>
          <cell r="H337">
            <v>505</v>
          </cell>
          <cell r="I337">
            <v>540</v>
          </cell>
          <cell r="J337">
            <v>540</v>
          </cell>
          <cell r="K337">
            <v>650</v>
          </cell>
          <cell r="L337">
            <v>410</v>
          </cell>
          <cell r="M337">
            <v>495</v>
          </cell>
          <cell r="N337">
            <v>495</v>
          </cell>
          <cell r="O337">
            <v>635</v>
          </cell>
          <cell r="P337">
            <v>840</v>
          </cell>
          <cell r="Q337">
            <v>815</v>
          </cell>
          <cell r="R337">
            <v>840</v>
          </cell>
          <cell r="S337">
            <v>840</v>
          </cell>
          <cell r="T337">
            <v>840</v>
          </cell>
          <cell r="U337">
            <v>840</v>
          </cell>
          <cell r="V337">
            <v>840</v>
          </cell>
          <cell r="W337">
            <v>840</v>
          </cell>
        </row>
        <row r="338">
          <cell r="A338">
            <v>1050</v>
          </cell>
          <cell r="B338">
            <v>385</v>
          </cell>
          <cell r="C338">
            <v>395</v>
          </cell>
          <cell r="D338">
            <v>360</v>
          </cell>
          <cell r="E338">
            <v>360</v>
          </cell>
          <cell r="F338">
            <v>435</v>
          </cell>
          <cell r="G338">
            <v>385</v>
          </cell>
          <cell r="H338">
            <v>395</v>
          </cell>
          <cell r="I338">
            <v>360</v>
          </cell>
          <cell r="J338">
            <v>360</v>
          </cell>
          <cell r="K338">
            <v>435</v>
          </cell>
          <cell r="L338">
            <v>410</v>
          </cell>
          <cell r="M338">
            <v>360</v>
          </cell>
          <cell r="N338">
            <v>360</v>
          </cell>
          <cell r="O338">
            <v>430</v>
          </cell>
          <cell r="P338">
            <v>840</v>
          </cell>
          <cell r="Q338">
            <v>770</v>
          </cell>
          <cell r="R338">
            <v>840</v>
          </cell>
          <cell r="S338">
            <v>0</v>
          </cell>
          <cell r="T338">
            <v>815</v>
          </cell>
          <cell r="U338">
            <v>840</v>
          </cell>
          <cell r="V338">
            <v>730</v>
          </cell>
          <cell r="W338">
            <v>840</v>
          </cell>
        </row>
        <row r="339">
          <cell r="A339">
            <v>1100</v>
          </cell>
          <cell r="B339">
            <v>240</v>
          </cell>
          <cell r="C339">
            <v>240</v>
          </cell>
          <cell r="D339">
            <v>240</v>
          </cell>
          <cell r="E339">
            <v>275</v>
          </cell>
          <cell r="F339">
            <v>275</v>
          </cell>
          <cell r="G339">
            <v>240</v>
          </cell>
          <cell r="H339">
            <v>250</v>
          </cell>
          <cell r="I339">
            <v>240</v>
          </cell>
          <cell r="J339">
            <v>240</v>
          </cell>
          <cell r="K339">
            <v>275</v>
          </cell>
          <cell r="L339">
            <v>275</v>
          </cell>
          <cell r="M339">
            <v>250</v>
          </cell>
          <cell r="N339">
            <v>250</v>
          </cell>
          <cell r="O339">
            <v>285</v>
          </cell>
          <cell r="P339">
            <v>755</v>
          </cell>
          <cell r="Q339">
            <v>645</v>
          </cell>
          <cell r="R339">
            <v>765</v>
          </cell>
          <cell r="S339">
            <v>0</v>
          </cell>
          <cell r="T339">
            <v>705</v>
          </cell>
          <cell r="U339">
            <v>805</v>
          </cell>
          <cell r="V339">
            <v>560</v>
          </cell>
          <cell r="W339">
            <v>650</v>
          </cell>
        </row>
        <row r="340">
          <cell r="A340">
            <v>1150</v>
          </cell>
          <cell r="B340">
            <v>155</v>
          </cell>
          <cell r="C340">
            <v>155</v>
          </cell>
          <cell r="D340">
            <v>155</v>
          </cell>
          <cell r="E340">
            <v>170</v>
          </cell>
          <cell r="F340">
            <v>205</v>
          </cell>
          <cell r="G340">
            <v>155</v>
          </cell>
          <cell r="H340">
            <v>155</v>
          </cell>
          <cell r="I340">
            <v>155</v>
          </cell>
          <cell r="J340">
            <v>155</v>
          </cell>
          <cell r="K340">
            <v>170</v>
          </cell>
          <cell r="L340">
            <v>205</v>
          </cell>
          <cell r="M340">
            <v>155</v>
          </cell>
          <cell r="N340">
            <v>155</v>
          </cell>
          <cell r="O340">
            <v>190</v>
          </cell>
          <cell r="P340">
            <v>555</v>
          </cell>
          <cell r="Q340">
            <v>495</v>
          </cell>
          <cell r="R340">
            <v>505</v>
          </cell>
          <cell r="S340">
            <v>0</v>
          </cell>
          <cell r="T340">
            <v>590</v>
          </cell>
          <cell r="U340">
            <v>685</v>
          </cell>
          <cell r="V340">
            <v>430</v>
          </cell>
          <cell r="W340">
            <v>470</v>
          </cell>
        </row>
        <row r="341">
          <cell r="A341">
            <v>1200</v>
          </cell>
          <cell r="B341">
            <v>95</v>
          </cell>
          <cell r="C341">
            <v>95</v>
          </cell>
          <cell r="D341">
            <v>95</v>
          </cell>
          <cell r="E341">
            <v>105</v>
          </cell>
          <cell r="F341">
            <v>110</v>
          </cell>
          <cell r="G341">
            <v>95</v>
          </cell>
          <cell r="H341">
            <v>85</v>
          </cell>
          <cell r="I341">
            <v>95</v>
          </cell>
          <cell r="J341">
            <v>95</v>
          </cell>
          <cell r="K341">
            <v>105</v>
          </cell>
          <cell r="L341">
            <v>110</v>
          </cell>
          <cell r="M341">
            <v>85</v>
          </cell>
          <cell r="N341">
            <v>85</v>
          </cell>
          <cell r="O341">
            <v>130</v>
          </cell>
          <cell r="P341">
            <v>360</v>
          </cell>
          <cell r="Q341">
            <v>385</v>
          </cell>
          <cell r="R341">
            <v>465</v>
          </cell>
          <cell r="S341">
            <v>0</v>
          </cell>
          <cell r="T341">
            <v>465</v>
          </cell>
          <cell r="U341">
            <v>430</v>
          </cell>
          <cell r="V341">
            <v>325</v>
          </cell>
          <cell r="W341">
            <v>345</v>
          </cell>
        </row>
        <row r="342">
          <cell r="A342">
            <v>1250</v>
          </cell>
          <cell r="B342">
            <v>285</v>
          </cell>
          <cell r="C342">
            <v>370</v>
          </cell>
          <cell r="D342">
            <v>350</v>
          </cell>
          <cell r="E342">
            <v>310</v>
          </cell>
          <cell r="F342">
            <v>250</v>
          </cell>
          <cell r="G342">
            <v>255</v>
          </cell>
          <cell r="H342">
            <v>0</v>
          </cell>
          <cell r="I342">
            <v>0</v>
          </cell>
          <cell r="J342">
            <v>0</v>
          </cell>
          <cell r="K342">
            <v>0</v>
          </cell>
          <cell r="L342">
            <v>0</v>
          </cell>
          <cell r="M342">
            <v>0</v>
          </cell>
          <cell r="N342">
            <v>0</v>
          </cell>
          <cell r="O342">
            <v>0</v>
          </cell>
          <cell r="P342">
            <v>0</v>
          </cell>
          <cell r="Q342">
            <v>285</v>
          </cell>
          <cell r="R342">
            <v>370</v>
          </cell>
          <cell r="S342">
            <v>0</v>
          </cell>
          <cell r="T342">
            <v>350</v>
          </cell>
          <cell r="U342">
            <v>310</v>
          </cell>
          <cell r="V342">
            <v>250</v>
          </cell>
          <cell r="W342">
            <v>255</v>
          </cell>
        </row>
        <row r="343">
          <cell r="A343">
            <v>1300</v>
          </cell>
          <cell r="B343">
            <v>215</v>
          </cell>
          <cell r="C343">
            <v>290</v>
          </cell>
          <cell r="D343">
            <v>275</v>
          </cell>
          <cell r="E343">
            <v>230</v>
          </cell>
          <cell r="F343">
            <v>200</v>
          </cell>
          <cell r="G343">
            <v>190</v>
          </cell>
          <cell r="H343">
            <v>0</v>
          </cell>
          <cell r="I343">
            <v>0</v>
          </cell>
          <cell r="J343">
            <v>0</v>
          </cell>
          <cell r="K343">
            <v>0</v>
          </cell>
          <cell r="L343">
            <v>0</v>
          </cell>
          <cell r="M343">
            <v>0</v>
          </cell>
          <cell r="N343">
            <v>0</v>
          </cell>
          <cell r="O343">
            <v>0</v>
          </cell>
          <cell r="P343">
            <v>0</v>
          </cell>
          <cell r="Q343">
            <v>215</v>
          </cell>
          <cell r="R343">
            <v>290</v>
          </cell>
          <cell r="S343">
            <v>0</v>
          </cell>
          <cell r="T343">
            <v>275</v>
          </cell>
          <cell r="U343">
            <v>230</v>
          </cell>
          <cell r="V343">
            <v>200</v>
          </cell>
          <cell r="W343">
            <v>190</v>
          </cell>
        </row>
        <row r="344">
          <cell r="A344">
            <v>1350</v>
          </cell>
          <cell r="B344">
            <v>155</v>
          </cell>
          <cell r="C344">
            <v>240</v>
          </cell>
          <cell r="D344">
            <v>215</v>
          </cell>
          <cell r="E344">
            <v>170</v>
          </cell>
          <cell r="F344">
            <v>145</v>
          </cell>
          <cell r="G344">
            <v>145</v>
          </cell>
          <cell r="H344">
            <v>0</v>
          </cell>
          <cell r="I344">
            <v>0</v>
          </cell>
          <cell r="J344">
            <v>0</v>
          </cell>
          <cell r="K344">
            <v>0</v>
          </cell>
          <cell r="L344">
            <v>0</v>
          </cell>
          <cell r="M344">
            <v>0</v>
          </cell>
          <cell r="N344">
            <v>0</v>
          </cell>
          <cell r="O344">
            <v>0</v>
          </cell>
          <cell r="P344">
            <v>0</v>
          </cell>
          <cell r="Q344">
            <v>155</v>
          </cell>
          <cell r="R344">
            <v>240</v>
          </cell>
          <cell r="S344">
            <v>0</v>
          </cell>
          <cell r="T344">
            <v>215</v>
          </cell>
          <cell r="U344">
            <v>170</v>
          </cell>
          <cell r="V344">
            <v>145</v>
          </cell>
          <cell r="W344">
            <v>145</v>
          </cell>
        </row>
        <row r="345">
          <cell r="A345">
            <v>1400</v>
          </cell>
          <cell r="B345">
            <v>120</v>
          </cell>
          <cell r="C345">
            <v>190</v>
          </cell>
          <cell r="D345">
            <v>165</v>
          </cell>
          <cell r="E345">
            <v>135</v>
          </cell>
          <cell r="F345">
            <v>110</v>
          </cell>
          <cell r="G345">
            <v>110</v>
          </cell>
          <cell r="H345">
            <v>0</v>
          </cell>
          <cell r="I345">
            <v>0</v>
          </cell>
          <cell r="J345">
            <v>0</v>
          </cell>
          <cell r="K345">
            <v>0</v>
          </cell>
          <cell r="L345">
            <v>0</v>
          </cell>
          <cell r="M345">
            <v>0</v>
          </cell>
          <cell r="N345">
            <v>0</v>
          </cell>
          <cell r="O345">
            <v>0</v>
          </cell>
          <cell r="P345">
            <v>0</v>
          </cell>
          <cell r="Q345">
            <v>120</v>
          </cell>
          <cell r="R345">
            <v>190</v>
          </cell>
          <cell r="S345">
            <v>0</v>
          </cell>
          <cell r="T345">
            <v>165</v>
          </cell>
          <cell r="U345">
            <v>135</v>
          </cell>
          <cell r="V345">
            <v>110</v>
          </cell>
          <cell r="W345">
            <v>110</v>
          </cell>
        </row>
        <row r="346">
          <cell r="A346">
            <v>1450</v>
          </cell>
          <cell r="B346">
            <v>85</v>
          </cell>
          <cell r="C346">
            <v>145</v>
          </cell>
          <cell r="D346">
            <v>130</v>
          </cell>
          <cell r="E346">
            <v>105</v>
          </cell>
          <cell r="F346">
            <v>75</v>
          </cell>
          <cell r="G346">
            <v>85</v>
          </cell>
          <cell r="H346">
            <v>0</v>
          </cell>
          <cell r="I346">
            <v>0</v>
          </cell>
          <cell r="J346">
            <v>0</v>
          </cell>
          <cell r="K346">
            <v>0</v>
          </cell>
          <cell r="L346">
            <v>0</v>
          </cell>
          <cell r="M346">
            <v>0</v>
          </cell>
          <cell r="N346">
            <v>0</v>
          </cell>
          <cell r="O346">
            <v>0</v>
          </cell>
          <cell r="P346">
            <v>0</v>
          </cell>
          <cell r="Q346">
            <v>85</v>
          </cell>
          <cell r="R346">
            <v>145</v>
          </cell>
          <cell r="S346">
            <v>0</v>
          </cell>
          <cell r="T346">
            <v>130</v>
          </cell>
          <cell r="U346">
            <v>105</v>
          </cell>
          <cell r="V346">
            <v>75</v>
          </cell>
          <cell r="W346">
            <v>85</v>
          </cell>
        </row>
        <row r="347">
          <cell r="A347">
            <v>1500</v>
          </cell>
          <cell r="B347">
            <v>70</v>
          </cell>
          <cell r="C347">
            <v>105</v>
          </cell>
          <cell r="D347">
            <v>95</v>
          </cell>
          <cell r="E347">
            <v>85</v>
          </cell>
          <cell r="F347">
            <v>60</v>
          </cell>
          <cell r="G347">
            <v>65</v>
          </cell>
          <cell r="H347">
            <v>0</v>
          </cell>
          <cell r="I347">
            <v>0</v>
          </cell>
          <cell r="J347">
            <v>0</v>
          </cell>
          <cell r="K347">
            <v>0</v>
          </cell>
          <cell r="L347">
            <v>0</v>
          </cell>
          <cell r="M347">
            <v>0</v>
          </cell>
          <cell r="N347">
            <v>0</v>
          </cell>
          <cell r="O347">
            <v>0</v>
          </cell>
          <cell r="P347">
            <v>0</v>
          </cell>
          <cell r="Q347">
            <v>70</v>
          </cell>
          <cell r="R347">
            <v>105</v>
          </cell>
          <cell r="S347">
            <v>0</v>
          </cell>
          <cell r="T347">
            <v>95</v>
          </cell>
          <cell r="U347">
            <v>85</v>
          </cell>
          <cell r="V347">
            <v>60</v>
          </cell>
          <cell r="W347">
            <v>65</v>
          </cell>
        </row>
        <row r="352">
          <cell r="A352">
            <v>-20</v>
          </cell>
          <cell r="B352">
            <v>2250</v>
          </cell>
          <cell r="C352">
            <v>2250</v>
          </cell>
          <cell r="D352">
            <v>2085</v>
          </cell>
          <cell r="E352">
            <v>1930</v>
          </cell>
          <cell r="F352">
            <v>2085</v>
          </cell>
          <cell r="G352">
            <v>1775</v>
          </cell>
          <cell r="H352">
            <v>2250</v>
          </cell>
          <cell r="I352">
            <v>1930</v>
          </cell>
          <cell r="J352">
            <v>2250</v>
          </cell>
          <cell r="K352">
            <v>2250</v>
          </cell>
          <cell r="L352">
            <v>2250</v>
          </cell>
          <cell r="M352">
            <v>1930</v>
          </cell>
          <cell r="N352">
            <v>2250</v>
          </cell>
          <cell r="O352">
            <v>2250</v>
          </cell>
          <cell r="P352">
            <v>2250</v>
          </cell>
          <cell r="Q352">
            <v>2250</v>
          </cell>
          <cell r="R352">
            <v>2250</v>
          </cell>
          <cell r="S352">
            <v>2005</v>
          </cell>
          <cell r="T352">
            <v>2250</v>
          </cell>
          <cell r="U352">
            <v>2250</v>
          </cell>
          <cell r="V352">
            <v>2085</v>
          </cell>
          <cell r="W352">
            <v>2095</v>
          </cell>
        </row>
        <row r="353">
          <cell r="A353">
            <v>100</v>
          </cell>
          <cell r="B353">
            <v>2250</v>
          </cell>
          <cell r="C353">
            <v>2250</v>
          </cell>
          <cell r="D353">
            <v>2085</v>
          </cell>
          <cell r="E353">
            <v>1930</v>
          </cell>
          <cell r="F353">
            <v>2085</v>
          </cell>
          <cell r="G353">
            <v>1775</v>
          </cell>
          <cell r="H353">
            <v>2250</v>
          </cell>
          <cell r="I353">
            <v>1930</v>
          </cell>
          <cell r="J353">
            <v>2250</v>
          </cell>
          <cell r="K353">
            <v>2250</v>
          </cell>
          <cell r="L353">
            <v>2250</v>
          </cell>
          <cell r="M353">
            <v>1930</v>
          </cell>
          <cell r="N353">
            <v>2250</v>
          </cell>
          <cell r="O353">
            <v>2250</v>
          </cell>
          <cell r="P353">
            <v>2250</v>
          </cell>
          <cell r="Q353">
            <v>2250</v>
          </cell>
          <cell r="R353">
            <v>2250</v>
          </cell>
          <cell r="S353">
            <v>2005</v>
          </cell>
          <cell r="T353">
            <v>2250</v>
          </cell>
          <cell r="U353">
            <v>2250</v>
          </cell>
          <cell r="V353">
            <v>2085</v>
          </cell>
          <cell r="W353">
            <v>2095</v>
          </cell>
        </row>
        <row r="354">
          <cell r="A354">
            <v>200</v>
          </cell>
          <cell r="B354">
            <v>2250</v>
          </cell>
          <cell r="C354">
            <v>2250</v>
          </cell>
          <cell r="D354">
            <v>2085</v>
          </cell>
          <cell r="E354">
            <v>1930</v>
          </cell>
          <cell r="F354">
            <v>2085</v>
          </cell>
          <cell r="G354">
            <v>1775</v>
          </cell>
          <cell r="H354">
            <v>2250</v>
          </cell>
          <cell r="I354">
            <v>1930</v>
          </cell>
          <cell r="J354">
            <v>2250</v>
          </cell>
          <cell r="K354">
            <v>2250</v>
          </cell>
          <cell r="L354">
            <v>2250</v>
          </cell>
          <cell r="M354">
            <v>1930</v>
          </cell>
          <cell r="N354">
            <v>2250</v>
          </cell>
          <cell r="O354">
            <v>2250</v>
          </cell>
          <cell r="P354">
            <v>2250</v>
          </cell>
          <cell r="Q354">
            <v>2005</v>
          </cell>
          <cell r="R354">
            <v>2070</v>
          </cell>
          <cell r="S354">
            <v>1695</v>
          </cell>
          <cell r="T354">
            <v>2045</v>
          </cell>
          <cell r="U354">
            <v>2145</v>
          </cell>
          <cell r="V354">
            <v>1915</v>
          </cell>
          <cell r="W354">
            <v>1915</v>
          </cell>
        </row>
        <row r="355">
          <cell r="A355">
            <v>300</v>
          </cell>
          <cell r="B355">
            <v>2250</v>
          </cell>
          <cell r="C355">
            <v>2250</v>
          </cell>
          <cell r="D355">
            <v>2085</v>
          </cell>
          <cell r="E355">
            <v>1930</v>
          </cell>
          <cell r="F355">
            <v>2085</v>
          </cell>
          <cell r="G355">
            <v>1775</v>
          </cell>
          <cell r="H355">
            <v>2250</v>
          </cell>
          <cell r="I355">
            <v>1930</v>
          </cell>
          <cell r="J355">
            <v>2250</v>
          </cell>
          <cell r="K355">
            <v>2225</v>
          </cell>
          <cell r="L355">
            <v>2250</v>
          </cell>
          <cell r="M355">
            <v>1865</v>
          </cell>
          <cell r="N355">
            <v>2185</v>
          </cell>
          <cell r="O355">
            <v>2250</v>
          </cell>
          <cell r="P355">
            <v>2250</v>
          </cell>
          <cell r="Q355">
            <v>1800</v>
          </cell>
          <cell r="R355">
            <v>1870</v>
          </cell>
          <cell r="S355">
            <v>1520</v>
          </cell>
          <cell r="T355">
            <v>1825</v>
          </cell>
          <cell r="U355">
            <v>1965</v>
          </cell>
          <cell r="V355">
            <v>1825</v>
          </cell>
          <cell r="W355">
            <v>1825</v>
          </cell>
        </row>
        <row r="356">
          <cell r="A356">
            <v>400</v>
          </cell>
          <cell r="B356">
            <v>2250</v>
          </cell>
          <cell r="C356">
            <v>2250</v>
          </cell>
          <cell r="D356">
            <v>2085</v>
          </cell>
          <cell r="E356">
            <v>1930</v>
          </cell>
          <cell r="F356">
            <v>2085</v>
          </cell>
          <cell r="G356">
            <v>1775</v>
          </cell>
          <cell r="H356">
            <v>2250</v>
          </cell>
          <cell r="I356">
            <v>1930</v>
          </cell>
          <cell r="J356">
            <v>2250</v>
          </cell>
          <cell r="K356">
            <v>2175</v>
          </cell>
          <cell r="L356">
            <v>2235</v>
          </cell>
          <cell r="M356">
            <v>1850</v>
          </cell>
          <cell r="N356">
            <v>2160</v>
          </cell>
          <cell r="O356">
            <v>2250</v>
          </cell>
          <cell r="P356">
            <v>2250</v>
          </cell>
          <cell r="Q356">
            <v>1660</v>
          </cell>
          <cell r="R356">
            <v>1710</v>
          </cell>
          <cell r="S356">
            <v>1385</v>
          </cell>
          <cell r="T356">
            <v>1660</v>
          </cell>
          <cell r="U356">
            <v>1850</v>
          </cell>
          <cell r="V356">
            <v>1760</v>
          </cell>
          <cell r="W356">
            <v>1775</v>
          </cell>
        </row>
        <row r="357">
          <cell r="A357">
            <v>500</v>
          </cell>
          <cell r="B357">
            <v>2250</v>
          </cell>
          <cell r="C357">
            <v>2250</v>
          </cell>
          <cell r="D357">
            <v>2085</v>
          </cell>
          <cell r="E357">
            <v>1930</v>
          </cell>
          <cell r="F357">
            <v>2085</v>
          </cell>
          <cell r="G357">
            <v>1775</v>
          </cell>
          <cell r="H357">
            <v>2250</v>
          </cell>
          <cell r="I357">
            <v>1930</v>
          </cell>
          <cell r="J357">
            <v>2250</v>
          </cell>
          <cell r="K357">
            <v>2160</v>
          </cell>
          <cell r="L357">
            <v>2235</v>
          </cell>
          <cell r="M357">
            <v>1850</v>
          </cell>
          <cell r="N357">
            <v>2160</v>
          </cell>
          <cell r="O357">
            <v>2250</v>
          </cell>
          <cell r="P357">
            <v>2250</v>
          </cell>
          <cell r="Q357">
            <v>1555</v>
          </cell>
          <cell r="R357">
            <v>1595</v>
          </cell>
          <cell r="S357">
            <v>1280</v>
          </cell>
          <cell r="T357">
            <v>1545</v>
          </cell>
          <cell r="U357">
            <v>1785</v>
          </cell>
          <cell r="V357">
            <v>1685</v>
          </cell>
          <cell r="W357">
            <v>1695</v>
          </cell>
        </row>
        <row r="358">
          <cell r="A358">
            <v>600</v>
          </cell>
          <cell r="B358">
            <v>2140</v>
          </cell>
          <cell r="C358">
            <v>2250</v>
          </cell>
          <cell r="D358">
            <v>2080</v>
          </cell>
          <cell r="E358">
            <v>1785</v>
          </cell>
          <cell r="F358">
            <v>2085</v>
          </cell>
          <cell r="G358">
            <v>1775</v>
          </cell>
          <cell r="H358">
            <v>2250</v>
          </cell>
          <cell r="I358">
            <v>1930</v>
          </cell>
          <cell r="J358">
            <v>2250</v>
          </cell>
          <cell r="K358">
            <v>2160</v>
          </cell>
          <cell r="L358">
            <v>2235</v>
          </cell>
          <cell r="M358">
            <v>1825</v>
          </cell>
          <cell r="N358">
            <v>2120</v>
          </cell>
          <cell r="O358">
            <v>2250</v>
          </cell>
          <cell r="P358">
            <v>2250</v>
          </cell>
          <cell r="Q358">
            <v>1465</v>
          </cell>
          <cell r="R358">
            <v>1510</v>
          </cell>
          <cell r="S358">
            <v>1205</v>
          </cell>
          <cell r="T358">
            <v>1465</v>
          </cell>
          <cell r="U358">
            <v>1720</v>
          </cell>
          <cell r="V358">
            <v>1600</v>
          </cell>
          <cell r="W358">
            <v>1605</v>
          </cell>
        </row>
        <row r="359">
          <cell r="A359">
            <v>650</v>
          </cell>
          <cell r="B359">
            <v>2100</v>
          </cell>
          <cell r="C359">
            <v>2250</v>
          </cell>
          <cell r="D359">
            <v>2040</v>
          </cell>
          <cell r="E359">
            <v>1750</v>
          </cell>
          <cell r="F359">
            <v>2085</v>
          </cell>
          <cell r="G359">
            <v>1775</v>
          </cell>
          <cell r="H359">
            <v>2250</v>
          </cell>
          <cell r="I359">
            <v>1930</v>
          </cell>
          <cell r="J359">
            <v>2250</v>
          </cell>
          <cell r="K359">
            <v>2145</v>
          </cell>
          <cell r="L359">
            <v>2210</v>
          </cell>
          <cell r="M359">
            <v>1785</v>
          </cell>
          <cell r="N359">
            <v>2095</v>
          </cell>
          <cell r="O359">
            <v>2250</v>
          </cell>
          <cell r="P359">
            <v>2250</v>
          </cell>
          <cell r="Q359">
            <v>1440</v>
          </cell>
          <cell r="R359">
            <v>1480</v>
          </cell>
          <cell r="S359">
            <v>1170</v>
          </cell>
          <cell r="T359">
            <v>1440</v>
          </cell>
          <cell r="U359">
            <v>1690</v>
          </cell>
          <cell r="V359">
            <v>1560</v>
          </cell>
          <cell r="W359">
            <v>1565</v>
          </cell>
        </row>
        <row r="360">
          <cell r="A360">
            <v>700</v>
          </cell>
          <cell r="B360">
            <v>2080</v>
          </cell>
          <cell r="C360">
            <v>2135</v>
          </cell>
          <cell r="D360">
            <v>1995</v>
          </cell>
          <cell r="E360">
            <v>1735</v>
          </cell>
          <cell r="F360">
            <v>2085</v>
          </cell>
          <cell r="G360">
            <v>1775</v>
          </cell>
          <cell r="H360">
            <v>2200</v>
          </cell>
          <cell r="I360">
            <v>1930</v>
          </cell>
          <cell r="J360">
            <v>2200</v>
          </cell>
          <cell r="K360">
            <v>2135</v>
          </cell>
          <cell r="L360">
            <v>2185</v>
          </cell>
          <cell r="M360">
            <v>1760</v>
          </cell>
          <cell r="N360">
            <v>2055</v>
          </cell>
          <cell r="O360">
            <v>2200</v>
          </cell>
          <cell r="P360">
            <v>2200</v>
          </cell>
          <cell r="Q360">
            <v>1415</v>
          </cell>
          <cell r="R360">
            <v>1455</v>
          </cell>
          <cell r="S360">
            <v>1145</v>
          </cell>
          <cell r="T360">
            <v>1415</v>
          </cell>
          <cell r="U360">
            <v>1655</v>
          </cell>
          <cell r="V360">
            <v>1520</v>
          </cell>
          <cell r="W360">
            <v>1525</v>
          </cell>
        </row>
        <row r="361">
          <cell r="A361">
            <v>750</v>
          </cell>
          <cell r="B361">
            <v>1890</v>
          </cell>
          <cell r="C361">
            <v>1890</v>
          </cell>
          <cell r="D361">
            <v>1775</v>
          </cell>
          <cell r="E361">
            <v>1660</v>
          </cell>
          <cell r="F361">
            <v>2085</v>
          </cell>
          <cell r="G361">
            <v>1775</v>
          </cell>
          <cell r="H361">
            <v>2185</v>
          </cell>
          <cell r="I361">
            <v>1930</v>
          </cell>
          <cell r="J361">
            <v>2185</v>
          </cell>
          <cell r="K361">
            <v>2070</v>
          </cell>
          <cell r="L361">
            <v>2185</v>
          </cell>
          <cell r="M361">
            <v>1695</v>
          </cell>
          <cell r="N361">
            <v>1980</v>
          </cell>
          <cell r="O361">
            <v>2185</v>
          </cell>
          <cell r="P361">
            <v>2185</v>
          </cell>
          <cell r="Q361">
            <v>1390</v>
          </cell>
          <cell r="R361">
            <v>1425</v>
          </cell>
          <cell r="S361">
            <v>1120</v>
          </cell>
          <cell r="T361">
            <v>1400</v>
          </cell>
          <cell r="U361">
            <v>1645</v>
          </cell>
          <cell r="V361">
            <v>1495</v>
          </cell>
          <cell r="W361">
            <v>1505</v>
          </cell>
        </row>
        <row r="362">
          <cell r="A362">
            <v>800</v>
          </cell>
          <cell r="B362">
            <v>1545</v>
          </cell>
          <cell r="C362">
            <v>1545</v>
          </cell>
          <cell r="D362">
            <v>1465</v>
          </cell>
          <cell r="E362">
            <v>1390</v>
          </cell>
          <cell r="F362">
            <v>2085</v>
          </cell>
          <cell r="G362">
            <v>1775</v>
          </cell>
          <cell r="H362">
            <v>2160</v>
          </cell>
          <cell r="I362">
            <v>1930</v>
          </cell>
          <cell r="J362">
            <v>2160</v>
          </cell>
          <cell r="K362">
            <v>2020</v>
          </cell>
          <cell r="L362">
            <v>2160</v>
          </cell>
          <cell r="M362">
            <v>1645</v>
          </cell>
          <cell r="N362">
            <v>1915</v>
          </cell>
          <cell r="O362">
            <v>2160</v>
          </cell>
          <cell r="P362">
            <v>2160</v>
          </cell>
          <cell r="Q362">
            <v>1350</v>
          </cell>
          <cell r="R362">
            <v>1415</v>
          </cell>
          <cell r="S362">
            <v>1100</v>
          </cell>
          <cell r="T362">
            <v>1390</v>
          </cell>
          <cell r="U362">
            <v>1630</v>
          </cell>
          <cell r="V362">
            <v>1455</v>
          </cell>
          <cell r="W362">
            <v>1465</v>
          </cell>
        </row>
        <row r="363">
          <cell r="A363">
            <v>850</v>
          </cell>
          <cell r="B363">
            <v>1005</v>
          </cell>
          <cell r="C363">
            <v>1005</v>
          </cell>
          <cell r="D363">
            <v>1005</v>
          </cell>
          <cell r="E363">
            <v>1005</v>
          </cell>
          <cell r="F363">
            <v>2030</v>
          </cell>
          <cell r="G363">
            <v>1725</v>
          </cell>
          <cell r="H363">
            <v>2030</v>
          </cell>
          <cell r="I363">
            <v>1850</v>
          </cell>
          <cell r="J363">
            <v>2030</v>
          </cell>
          <cell r="K363">
            <v>1930</v>
          </cell>
          <cell r="L363">
            <v>2030</v>
          </cell>
          <cell r="M363">
            <v>1555</v>
          </cell>
          <cell r="N363">
            <v>1815</v>
          </cell>
          <cell r="O363">
            <v>2030</v>
          </cell>
          <cell r="P363">
            <v>2030</v>
          </cell>
          <cell r="Q363">
            <v>1325</v>
          </cell>
          <cell r="R363">
            <v>1400</v>
          </cell>
          <cell r="S363">
            <v>1075</v>
          </cell>
          <cell r="T363">
            <v>1375</v>
          </cell>
          <cell r="U363">
            <v>1625</v>
          </cell>
          <cell r="V363">
            <v>1425</v>
          </cell>
          <cell r="W363">
            <v>1425</v>
          </cell>
        </row>
        <row r="364">
          <cell r="A364">
            <v>900</v>
          </cell>
          <cell r="B364">
            <v>645</v>
          </cell>
          <cell r="C364">
            <v>645</v>
          </cell>
          <cell r="D364">
            <v>645</v>
          </cell>
          <cell r="E364">
            <v>645</v>
          </cell>
          <cell r="F364">
            <v>1760</v>
          </cell>
          <cell r="G364">
            <v>1660</v>
          </cell>
          <cell r="H364">
            <v>1800</v>
          </cell>
          <cell r="I364">
            <v>1750</v>
          </cell>
          <cell r="J364">
            <v>1760</v>
          </cell>
          <cell r="K364">
            <v>1800</v>
          </cell>
          <cell r="L364">
            <v>1685</v>
          </cell>
          <cell r="M364">
            <v>1400</v>
          </cell>
          <cell r="N364">
            <v>1390</v>
          </cell>
          <cell r="O364">
            <v>1800</v>
          </cell>
          <cell r="P364">
            <v>1800</v>
          </cell>
          <cell r="Q364">
            <v>1300</v>
          </cell>
          <cell r="R364">
            <v>1390</v>
          </cell>
          <cell r="S364">
            <v>1365</v>
          </cell>
          <cell r="T364">
            <v>1365</v>
          </cell>
          <cell r="U364">
            <v>1615</v>
          </cell>
          <cell r="V364">
            <v>1390</v>
          </cell>
          <cell r="W364">
            <v>1400</v>
          </cell>
        </row>
        <row r="365">
          <cell r="A365">
            <v>950</v>
          </cell>
          <cell r="B365">
            <v>385</v>
          </cell>
          <cell r="C365">
            <v>385</v>
          </cell>
          <cell r="D365">
            <v>385</v>
          </cell>
          <cell r="E365">
            <v>385</v>
          </cell>
          <cell r="F365">
            <v>1055</v>
          </cell>
          <cell r="G365">
            <v>1185</v>
          </cell>
          <cell r="H365">
            <v>1185</v>
          </cell>
          <cell r="I365">
            <v>1195</v>
          </cell>
          <cell r="J365">
            <v>1195</v>
          </cell>
          <cell r="K365">
            <v>1415</v>
          </cell>
          <cell r="L365">
            <v>1055</v>
          </cell>
          <cell r="M365">
            <v>1030</v>
          </cell>
          <cell r="N365">
            <v>1030</v>
          </cell>
          <cell r="O365">
            <v>1415</v>
          </cell>
          <cell r="P365">
            <v>1415</v>
          </cell>
          <cell r="Q365">
            <v>1275</v>
          </cell>
          <cell r="R365">
            <v>1375</v>
          </cell>
          <cell r="S365">
            <v>1365</v>
          </cell>
          <cell r="T365">
            <v>1365</v>
          </cell>
          <cell r="U365">
            <v>1415</v>
          </cell>
          <cell r="V365">
            <v>1350</v>
          </cell>
          <cell r="W365">
            <v>1365</v>
          </cell>
        </row>
        <row r="366">
          <cell r="A366">
            <v>1000</v>
          </cell>
          <cell r="B366">
            <v>195</v>
          </cell>
          <cell r="C366">
            <v>195</v>
          </cell>
          <cell r="D366">
            <v>195</v>
          </cell>
          <cell r="E366">
            <v>195</v>
          </cell>
          <cell r="F366">
            <v>615</v>
          </cell>
          <cell r="G366">
            <v>760</v>
          </cell>
          <cell r="H366">
            <v>760</v>
          </cell>
          <cell r="I366">
            <v>810</v>
          </cell>
          <cell r="J366">
            <v>810</v>
          </cell>
          <cell r="K366">
            <v>975</v>
          </cell>
          <cell r="L366">
            <v>615</v>
          </cell>
          <cell r="M366">
            <v>745</v>
          </cell>
          <cell r="N366">
            <v>745</v>
          </cell>
          <cell r="O366">
            <v>950</v>
          </cell>
          <cell r="P366">
            <v>1260</v>
          </cell>
          <cell r="Q366">
            <v>1220</v>
          </cell>
          <cell r="R366">
            <v>1260</v>
          </cell>
          <cell r="S366">
            <v>1260</v>
          </cell>
          <cell r="T366">
            <v>1260</v>
          </cell>
          <cell r="U366">
            <v>1260</v>
          </cell>
          <cell r="V366">
            <v>1260</v>
          </cell>
          <cell r="W366">
            <v>1260</v>
          </cell>
        </row>
        <row r="367">
          <cell r="A367">
            <v>1050</v>
          </cell>
          <cell r="B367">
            <v>580</v>
          </cell>
          <cell r="C367">
            <v>590</v>
          </cell>
          <cell r="D367">
            <v>540</v>
          </cell>
          <cell r="E367">
            <v>540</v>
          </cell>
          <cell r="F367">
            <v>655</v>
          </cell>
          <cell r="G367">
            <v>580</v>
          </cell>
          <cell r="H367">
            <v>590</v>
          </cell>
          <cell r="I367">
            <v>540</v>
          </cell>
          <cell r="J367">
            <v>540</v>
          </cell>
          <cell r="K367">
            <v>655</v>
          </cell>
          <cell r="L367">
            <v>615</v>
          </cell>
          <cell r="M367">
            <v>540</v>
          </cell>
          <cell r="N367">
            <v>540</v>
          </cell>
          <cell r="O367">
            <v>645</v>
          </cell>
          <cell r="P367">
            <v>1260</v>
          </cell>
          <cell r="Q367">
            <v>1155</v>
          </cell>
          <cell r="R367">
            <v>1260</v>
          </cell>
          <cell r="S367">
            <v>0</v>
          </cell>
          <cell r="T367">
            <v>1220</v>
          </cell>
          <cell r="U367">
            <v>1260</v>
          </cell>
          <cell r="V367">
            <v>1095</v>
          </cell>
          <cell r="W367">
            <v>1260</v>
          </cell>
        </row>
        <row r="368">
          <cell r="A368">
            <v>1100</v>
          </cell>
          <cell r="B368">
            <v>360</v>
          </cell>
          <cell r="C368">
            <v>360</v>
          </cell>
          <cell r="D368">
            <v>360</v>
          </cell>
          <cell r="E368">
            <v>410</v>
          </cell>
          <cell r="F368">
            <v>410</v>
          </cell>
          <cell r="G368">
            <v>360</v>
          </cell>
          <cell r="H368">
            <v>375</v>
          </cell>
          <cell r="I368">
            <v>360</v>
          </cell>
          <cell r="J368">
            <v>360</v>
          </cell>
          <cell r="K368">
            <v>410</v>
          </cell>
          <cell r="L368">
            <v>410</v>
          </cell>
          <cell r="M368">
            <v>375</v>
          </cell>
          <cell r="N368">
            <v>375</v>
          </cell>
          <cell r="O368">
            <v>425</v>
          </cell>
          <cell r="P368">
            <v>1130</v>
          </cell>
          <cell r="Q368">
            <v>965</v>
          </cell>
          <cell r="R368">
            <v>1145</v>
          </cell>
          <cell r="S368">
            <v>0</v>
          </cell>
          <cell r="T368">
            <v>1060</v>
          </cell>
          <cell r="U368">
            <v>1210</v>
          </cell>
          <cell r="V368">
            <v>835</v>
          </cell>
          <cell r="W368">
            <v>975</v>
          </cell>
        </row>
        <row r="369">
          <cell r="A369">
            <v>1150</v>
          </cell>
          <cell r="B369">
            <v>230</v>
          </cell>
          <cell r="C369">
            <v>230</v>
          </cell>
          <cell r="D369">
            <v>230</v>
          </cell>
          <cell r="E369">
            <v>255</v>
          </cell>
          <cell r="F369">
            <v>310</v>
          </cell>
          <cell r="G369">
            <v>230</v>
          </cell>
          <cell r="H369">
            <v>230</v>
          </cell>
          <cell r="I369">
            <v>230</v>
          </cell>
          <cell r="J369">
            <v>230</v>
          </cell>
          <cell r="K369">
            <v>255</v>
          </cell>
          <cell r="L369">
            <v>310</v>
          </cell>
          <cell r="M369">
            <v>230</v>
          </cell>
          <cell r="N369">
            <v>230</v>
          </cell>
          <cell r="O369">
            <v>285</v>
          </cell>
          <cell r="P369">
            <v>835</v>
          </cell>
          <cell r="Q369">
            <v>735</v>
          </cell>
          <cell r="R369">
            <v>885</v>
          </cell>
          <cell r="S369">
            <v>0</v>
          </cell>
          <cell r="T369">
            <v>885</v>
          </cell>
          <cell r="U369">
            <v>1030</v>
          </cell>
          <cell r="V369">
            <v>645</v>
          </cell>
          <cell r="W369">
            <v>705</v>
          </cell>
        </row>
        <row r="370">
          <cell r="A370">
            <v>1200</v>
          </cell>
          <cell r="B370">
            <v>140</v>
          </cell>
          <cell r="C370">
            <v>140</v>
          </cell>
          <cell r="D370">
            <v>140</v>
          </cell>
          <cell r="E370">
            <v>155</v>
          </cell>
          <cell r="F370">
            <v>165</v>
          </cell>
          <cell r="G370">
            <v>140</v>
          </cell>
          <cell r="H370">
            <v>130</v>
          </cell>
          <cell r="I370">
            <v>140</v>
          </cell>
          <cell r="J370">
            <v>140</v>
          </cell>
          <cell r="K370">
            <v>155</v>
          </cell>
          <cell r="L370">
            <v>165</v>
          </cell>
          <cell r="M370">
            <v>130</v>
          </cell>
          <cell r="N370">
            <v>130</v>
          </cell>
          <cell r="O370">
            <v>195</v>
          </cell>
          <cell r="P370">
            <v>540</v>
          </cell>
          <cell r="Q370">
            <v>580</v>
          </cell>
          <cell r="R370">
            <v>695</v>
          </cell>
          <cell r="S370">
            <v>0</v>
          </cell>
          <cell r="T370">
            <v>695</v>
          </cell>
          <cell r="U370">
            <v>645</v>
          </cell>
          <cell r="V370">
            <v>490</v>
          </cell>
          <cell r="W370">
            <v>515</v>
          </cell>
        </row>
        <row r="371">
          <cell r="A371">
            <v>1250</v>
          </cell>
          <cell r="B371">
            <v>425</v>
          </cell>
          <cell r="C371">
            <v>555</v>
          </cell>
          <cell r="D371">
            <v>525</v>
          </cell>
          <cell r="E371">
            <v>465</v>
          </cell>
          <cell r="F371">
            <v>375</v>
          </cell>
          <cell r="G371">
            <v>385</v>
          </cell>
          <cell r="H371">
            <v>0</v>
          </cell>
          <cell r="I371">
            <v>0</v>
          </cell>
          <cell r="J371">
            <v>0</v>
          </cell>
          <cell r="K371">
            <v>0</v>
          </cell>
          <cell r="L371">
            <v>0</v>
          </cell>
          <cell r="M371">
            <v>0</v>
          </cell>
          <cell r="N371">
            <v>0</v>
          </cell>
          <cell r="O371">
            <v>0</v>
          </cell>
          <cell r="P371">
            <v>0</v>
          </cell>
          <cell r="Q371">
            <v>425</v>
          </cell>
          <cell r="R371">
            <v>555</v>
          </cell>
          <cell r="S371">
            <v>0</v>
          </cell>
          <cell r="T371">
            <v>525</v>
          </cell>
          <cell r="U371">
            <v>465</v>
          </cell>
          <cell r="V371">
            <v>375</v>
          </cell>
          <cell r="W371">
            <v>385</v>
          </cell>
        </row>
        <row r="372">
          <cell r="A372">
            <v>1300</v>
          </cell>
          <cell r="B372">
            <v>320</v>
          </cell>
          <cell r="C372">
            <v>435</v>
          </cell>
          <cell r="D372">
            <v>410</v>
          </cell>
          <cell r="E372">
            <v>345</v>
          </cell>
          <cell r="F372">
            <v>295</v>
          </cell>
          <cell r="G372">
            <v>285</v>
          </cell>
          <cell r="H372">
            <v>0</v>
          </cell>
          <cell r="I372">
            <v>0</v>
          </cell>
          <cell r="J372">
            <v>0</v>
          </cell>
          <cell r="K372">
            <v>0</v>
          </cell>
          <cell r="L372">
            <v>0</v>
          </cell>
          <cell r="M372">
            <v>0</v>
          </cell>
          <cell r="N372">
            <v>0</v>
          </cell>
          <cell r="O372">
            <v>0</v>
          </cell>
          <cell r="P372">
            <v>0</v>
          </cell>
          <cell r="Q372">
            <v>320</v>
          </cell>
          <cell r="R372">
            <v>435</v>
          </cell>
          <cell r="S372">
            <v>0</v>
          </cell>
          <cell r="T372">
            <v>410</v>
          </cell>
          <cell r="U372">
            <v>345</v>
          </cell>
          <cell r="V372">
            <v>295</v>
          </cell>
          <cell r="W372">
            <v>285</v>
          </cell>
        </row>
        <row r="373">
          <cell r="A373">
            <v>1350</v>
          </cell>
          <cell r="B373">
            <v>230</v>
          </cell>
          <cell r="C373">
            <v>360</v>
          </cell>
          <cell r="D373">
            <v>320</v>
          </cell>
          <cell r="E373">
            <v>255</v>
          </cell>
          <cell r="F373">
            <v>220</v>
          </cell>
          <cell r="G373">
            <v>220</v>
          </cell>
          <cell r="H373">
            <v>0</v>
          </cell>
          <cell r="I373">
            <v>0</v>
          </cell>
          <cell r="J373">
            <v>0</v>
          </cell>
          <cell r="K373">
            <v>0</v>
          </cell>
          <cell r="L373">
            <v>0</v>
          </cell>
          <cell r="M373">
            <v>0</v>
          </cell>
          <cell r="N373">
            <v>0</v>
          </cell>
          <cell r="O373">
            <v>0</v>
          </cell>
          <cell r="P373">
            <v>0</v>
          </cell>
          <cell r="Q373">
            <v>230</v>
          </cell>
          <cell r="R373">
            <v>360</v>
          </cell>
          <cell r="S373">
            <v>0</v>
          </cell>
          <cell r="T373">
            <v>320</v>
          </cell>
          <cell r="U373">
            <v>255</v>
          </cell>
          <cell r="V373">
            <v>220</v>
          </cell>
          <cell r="W373">
            <v>220</v>
          </cell>
        </row>
        <row r="374">
          <cell r="A374">
            <v>1400</v>
          </cell>
          <cell r="B374">
            <v>180</v>
          </cell>
          <cell r="C374">
            <v>285</v>
          </cell>
          <cell r="D374">
            <v>245</v>
          </cell>
          <cell r="E374">
            <v>205</v>
          </cell>
          <cell r="F374">
            <v>170</v>
          </cell>
          <cell r="G374">
            <v>165</v>
          </cell>
          <cell r="H374">
            <v>0</v>
          </cell>
          <cell r="I374">
            <v>0</v>
          </cell>
          <cell r="J374">
            <v>0</v>
          </cell>
          <cell r="K374">
            <v>0</v>
          </cell>
          <cell r="L374">
            <v>0</v>
          </cell>
          <cell r="M374">
            <v>0</v>
          </cell>
          <cell r="N374">
            <v>0</v>
          </cell>
          <cell r="O374">
            <v>0</v>
          </cell>
          <cell r="P374">
            <v>0</v>
          </cell>
          <cell r="Q374">
            <v>180</v>
          </cell>
          <cell r="R374">
            <v>285</v>
          </cell>
          <cell r="S374">
            <v>0</v>
          </cell>
          <cell r="T374">
            <v>245</v>
          </cell>
          <cell r="U374">
            <v>205</v>
          </cell>
          <cell r="V374">
            <v>170</v>
          </cell>
          <cell r="W374">
            <v>165</v>
          </cell>
        </row>
        <row r="375">
          <cell r="A375">
            <v>1450</v>
          </cell>
          <cell r="B375">
            <v>130</v>
          </cell>
          <cell r="C375">
            <v>220</v>
          </cell>
          <cell r="D375">
            <v>195</v>
          </cell>
          <cell r="E375">
            <v>155</v>
          </cell>
          <cell r="F375">
            <v>115</v>
          </cell>
          <cell r="G375">
            <v>125</v>
          </cell>
          <cell r="H375">
            <v>0</v>
          </cell>
          <cell r="I375">
            <v>0</v>
          </cell>
          <cell r="J375">
            <v>0</v>
          </cell>
          <cell r="K375">
            <v>0</v>
          </cell>
          <cell r="L375">
            <v>0</v>
          </cell>
          <cell r="M375">
            <v>0</v>
          </cell>
          <cell r="N375">
            <v>0</v>
          </cell>
          <cell r="O375">
            <v>0</v>
          </cell>
          <cell r="P375">
            <v>0</v>
          </cell>
          <cell r="Q375">
            <v>130</v>
          </cell>
          <cell r="R375">
            <v>220</v>
          </cell>
          <cell r="S375">
            <v>0</v>
          </cell>
          <cell r="T375">
            <v>195</v>
          </cell>
          <cell r="U375">
            <v>155</v>
          </cell>
          <cell r="V375">
            <v>115</v>
          </cell>
          <cell r="W375">
            <v>125</v>
          </cell>
        </row>
        <row r="376">
          <cell r="A376">
            <v>1500</v>
          </cell>
          <cell r="B376">
            <v>105</v>
          </cell>
          <cell r="C376">
            <v>155</v>
          </cell>
          <cell r="D376">
            <v>140</v>
          </cell>
          <cell r="E376">
            <v>130</v>
          </cell>
          <cell r="F376">
            <v>90</v>
          </cell>
          <cell r="G376">
            <v>95</v>
          </cell>
          <cell r="H376">
            <v>0</v>
          </cell>
          <cell r="I376">
            <v>0</v>
          </cell>
          <cell r="J376">
            <v>0</v>
          </cell>
          <cell r="K376">
            <v>0</v>
          </cell>
          <cell r="L376">
            <v>0</v>
          </cell>
          <cell r="M376">
            <v>0</v>
          </cell>
          <cell r="N376">
            <v>0</v>
          </cell>
          <cell r="O376">
            <v>0</v>
          </cell>
          <cell r="P376">
            <v>0</v>
          </cell>
          <cell r="Q376">
            <v>105</v>
          </cell>
          <cell r="R376">
            <v>155</v>
          </cell>
          <cell r="S376">
            <v>0</v>
          </cell>
          <cell r="T376">
            <v>140</v>
          </cell>
          <cell r="U376">
            <v>130</v>
          </cell>
          <cell r="V376">
            <v>90</v>
          </cell>
          <cell r="W376">
            <v>95</v>
          </cell>
        </row>
        <row r="381">
          <cell r="A381">
            <v>-20</v>
          </cell>
          <cell r="B381">
            <v>3750</v>
          </cell>
          <cell r="C381">
            <v>3750</v>
          </cell>
          <cell r="D381">
            <v>3470</v>
          </cell>
          <cell r="E381">
            <v>3215</v>
          </cell>
          <cell r="F381">
            <v>3470</v>
          </cell>
          <cell r="G381">
            <v>2955</v>
          </cell>
          <cell r="H381">
            <v>3750</v>
          </cell>
          <cell r="I381">
            <v>3215</v>
          </cell>
          <cell r="J381">
            <v>3750</v>
          </cell>
          <cell r="K381">
            <v>3750</v>
          </cell>
          <cell r="L381">
            <v>3750</v>
          </cell>
          <cell r="M381">
            <v>3215</v>
          </cell>
          <cell r="N381">
            <v>3750</v>
          </cell>
          <cell r="O381">
            <v>3750</v>
          </cell>
          <cell r="P381">
            <v>3750</v>
          </cell>
          <cell r="Q381">
            <v>3750</v>
          </cell>
          <cell r="R381">
            <v>3750</v>
          </cell>
          <cell r="S381">
            <v>3345</v>
          </cell>
          <cell r="T381">
            <v>3750</v>
          </cell>
          <cell r="U381">
            <v>3750</v>
          </cell>
          <cell r="V381">
            <v>3470</v>
          </cell>
          <cell r="W381">
            <v>3495</v>
          </cell>
        </row>
        <row r="382">
          <cell r="A382">
            <v>100</v>
          </cell>
          <cell r="B382">
            <v>3750</v>
          </cell>
          <cell r="C382">
            <v>3750</v>
          </cell>
          <cell r="D382">
            <v>3470</v>
          </cell>
          <cell r="E382">
            <v>3215</v>
          </cell>
          <cell r="F382">
            <v>3470</v>
          </cell>
          <cell r="G382">
            <v>2955</v>
          </cell>
          <cell r="H382">
            <v>3750</v>
          </cell>
          <cell r="I382">
            <v>3215</v>
          </cell>
          <cell r="J382">
            <v>3750</v>
          </cell>
          <cell r="K382">
            <v>3750</v>
          </cell>
          <cell r="L382">
            <v>3750</v>
          </cell>
          <cell r="M382">
            <v>3215</v>
          </cell>
          <cell r="N382">
            <v>3750</v>
          </cell>
          <cell r="O382">
            <v>3750</v>
          </cell>
          <cell r="P382">
            <v>3750</v>
          </cell>
          <cell r="Q382">
            <v>3750</v>
          </cell>
          <cell r="R382">
            <v>3750</v>
          </cell>
          <cell r="S382">
            <v>3345</v>
          </cell>
          <cell r="T382">
            <v>3750</v>
          </cell>
          <cell r="U382">
            <v>3750</v>
          </cell>
          <cell r="V382">
            <v>3470</v>
          </cell>
          <cell r="W382">
            <v>3495</v>
          </cell>
        </row>
        <row r="383">
          <cell r="A383">
            <v>200</v>
          </cell>
          <cell r="B383">
            <v>3750</v>
          </cell>
          <cell r="C383">
            <v>3750</v>
          </cell>
          <cell r="D383">
            <v>3470</v>
          </cell>
          <cell r="E383">
            <v>3215</v>
          </cell>
          <cell r="F383">
            <v>3470</v>
          </cell>
          <cell r="G383">
            <v>2955</v>
          </cell>
          <cell r="H383">
            <v>3750</v>
          </cell>
          <cell r="I383">
            <v>3215</v>
          </cell>
          <cell r="J383">
            <v>3750</v>
          </cell>
          <cell r="K383">
            <v>3750</v>
          </cell>
          <cell r="L383">
            <v>3750</v>
          </cell>
          <cell r="M383">
            <v>3215</v>
          </cell>
          <cell r="N383">
            <v>3750</v>
          </cell>
          <cell r="O383">
            <v>3750</v>
          </cell>
          <cell r="P383">
            <v>3750</v>
          </cell>
          <cell r="Q383">
            <v>3345</v>
          </cell>
          <cell r="R383">
            <v>3450</v>
          </cell>
          <cell r="S383">
            <v>2825</v>
          </cell>
          <cell r="T383">
            <v>3405</v>
          </cell>
          <cell r="U383">
            <v>3580</v>
          </cell>
          <cell r="V383">
            <v>3195</v>
          </cell>
          <cell r="W383">
            <v>3195</v>
          </cell>
        </row>
        <row r="384">
          <cell r="A384">
            <v>300</v>
          </cell>
          <cell r="B384">
            <v>3750</v>
          </cell>
          <cell r="C384">
            <v>3750</v>
          </cell>
          <cell r="D384">
            <v>3470</v>
          </cell>
          <cell r="E384">
            <v>3215</v>
          </cell>
          <cell r="F384">
            <v>3470</v>
          </cell>
          <cell r="G384">
            <v>2955</v>
          </cell>
          <cell r="H384">
            <v>3750</v>
          </cell>
          <cell r="I384">
            <v>3215</v>
          </cell>
          <cell r="J384">
            <v>3750</v>
          </cell>
          <cell r="K384">
            <v>3705</v>
          </cell>
          <cell r="L384">
            <v>3750</v>
          </cell>
          <cell r="M384">
            <v>3105</v>
          </cell>
          <cell r="N384">
            <v>3645</v>
          </cell>
          <cell r="O384">
            <v>3750</v>
          </cell>
          <cell r="P384">
            <v>3750</v>
          </cell>
          <cell r="Q384">
            <v>3000</v>
          </cell>
          <cell r="R384">
            <v>3120</v>
          </cell>
          <cell r="S384">
            <v>2530</v>
          </cell>
          <cell r="T384">
            <v>3045</v>
          </cell>
          <cell r="U384">
            <v>3280</v>
          </cell>
          <cell r="V384">
            <v>3045</v>
          </cell>
          <cell r="W384">
            <v>3045</v>
          </cell>
        </row>
        <row r="385">
          <cell r="A385">
            <v>400</v>
          </cell>
          <cell r="B385">
            <v>3750</v>
          </cell>
          <cell r="C385">
            <v>3750</v>
          </cell>
          <cell r="D385">
            <v>3470</v>
          </cell>
          <cell r="E385">
            <v>3215</v>
          </cell>
          <cell r="F385">
            <v>3470</v>
          </cell>
          <cell r="G385">
            <v>2955</v>
          </cell>
          <cell r="H385">
            <v>3750</v>
          </cell>
          <cell r="I385">
            <v>3215</v>
          </cell>
          <cell r="J385">
            <v>3750</v>
          </cell>
          <cell r="K385">
            <v>3620</v>
          </cell>
          <cell r="L385">
            <v>3730</v>
          </cell>
          <cell r="M385">
            <v>3085</v>
          </cell>
          <cell r="N385">
            <v>3600</v>
          </cell>
          <cell r="O385">
            <v>3750</v>
          </cell>
          <cell r="P385">
            <v>3750</v>
          </cell>
          <cell r="Q385">
            <v>2765</v>
          </cell>
          <cell r="R385">
            <v>2850</v>
          </cell>
          <cell r="S385">
            <v>2305</v>
          </cell>
          <cell r="T385">
            <v>2765</v>
          </cell>
          <cell r="U385">
            <v>3085</v>
          </cell>
          <cell r="V385">
            <v>2935</v>
          </cell>
          <cell r="W385">
            <v>2955</v>
          </cell>
        </row>
        <row r="386">
          <cell r="A386">
            <v>500</v>
          </cell>
          <cell r="B386">
            <v>3750</v>
          </cell>
          <cell r="C386">
            <v>3750</v>
          </cell>
          <cell r="D386">
            <v>3470</v>
          </cell>
          <cell r="E386">
            <v>3215</v>
          </cell>
          <cell r="F386">
            <v>3470</v>
          </cell>
          <cell r="G386">
            <v>2955</v>
          </cell>
          <cell r="H386">
            <v>3750</v>
          </cell>
          <cell r="I386">
            <v>3215</v>
          </cell>
          <cell r="J386">
            <v>3750</v>
          </cell>
          <cell r="K386">
            <v>3600</v>
          </cell>
          <cell r="L386">
            <v>3730</v>
          </cell>
          <cell r="M386">
            <v>3085</v>
          </cell>
          <cell r="N386">
            <v>3600</v>
          </cell>
          <cell r="O386">
            <v>3750</v>
          </cell>
          <cell r="P386">
            <v>3750</v>
          </cell>
          <cell r="Q386">
            <v>2595</v>
          </cell>
          <cell r="R386">
            <v>2655</v>
          </cell>
          <cell r="S386">
            <v>2130</v>
          </cell>
          <cell r="T386">
            <v>2570</v>
          </cell>
          <cell r="U386">
            <v>2980</v>
          </cell>
          <cell r="V386">
            <v>2810</v>
          </cell>
          <cell r="W386">
            <v>2825</v>
          </cell>
        </row>
        <row r="387">
          <cell r="A387">
            <v>600</v>
          </cell>
          <cell r="B387">
            <v>3565</v>
          </cell>
          <cell r="C387">
            <v>3750</v>
          </cell>
          <cell r="D387">
            <v>3470</v>
          </cell>
          <cell r="E387">
            <v>2975</v>
          </cell>
          <cell r="F387">
            <v>3470</v>
          </cell>
          <cell r="G387">
            <v>2955</v>
          </cell>
          <cell r="H387">
            <v>3750</v>
          </cell>
          <cell r="I387">
            <v>3215</v>
          </cell>
          <cell r="J387">
            <v>3750</v>
          </cell>
          <cell r="K387">
            <v>3600</v>
          </cell>
          <cell r="L387">
            <v>3730</v>
          </cell>
          <cell r="M387">
            <v>3045</v>
          </cell>
          <cell r="N387">
            <v>3535</v>
          </cell>
          <cell r="O387">
            <v>3750</v>
          </cell>
          <cell r="P387">
            <v>3750</v>
          </cell>
          <cell r="Q387">
            <v>2440</v>
          </cell>
          <cell r="R387">
            <v>2520</v>
          </cell>
          <cell r="S387">
            <v>2010</v>
          </cell>
          <cell r="T387">
            <v>2445</v>
          </cell>
          <cell r="U387">
            <v>2865</v>
          </cell>
          <cell r="V387">
            <v>2665</v>
          </cell>
          <cell r="W387">
            <v>2680</v>
          </cell>
        </row>
        <row r="388">
          <cell r="A388">
            <v>650</v>
          </cell>
          <cell r="B388">
            <v>3495</v>
          </cell>
          <cell r="C388">
            <v>3750</v>
          </cell>
          <cell r="D388">
            <v>3400</v>
          </cell>
          <cell r="E388">
            <v>2920</v>
          </cell>
          <cell r="F388">
            <v>3470</v>
          </cell>
          <cell r="G388">
            <v>2955</v>
          </cell>
          <cell r="H388">
            <v>3750</v>
          </cell>
          <cell r="I388">
            <v>3215</v>
          </cell>
          <cell r="J388">
            <v>3750</v>
          </cell>
          <cell r="K388">
            <v>3580</v>
          </cell>
          <cell r="L388">
            <v>3685</v>
          </cell>
          <cell r="M388">
            <v>2980</v>
          </cell>
          <cell r="N388">
            <v>3495</v>
          </cell>
          <cell r="O388">
            <v>3750</v>
          </cell>
          <cell r="P388">
            <v>3750</v>
          </cell>
          <cell r="Q388">
            <v>2395</v>
          </cell>
          <cell r="R388">
            <v>2465</v>
          </cell>
          <cell r="S388">
            <v>1950</v>
          </cell>
          <cell r="T388">
            <v>2400</v>
          </cell>
          <cell r="U388">
            <v>2815</v>
          </cell>
          <cell r="V388">
            <v>2600</v>
          </cell>
          <cell r="W388">
            <v>2610</v>
          </cell>
        </row>
        <row r="389">
          <cell r="A389">
            <v>700</v>
          </cell>
          <cell r="B389">
            <v>3470</v>
          </cell>
          <cell r="C389">
            <v>3560</v>
          </cell>
          <cell r="D389">
            <v>3320</v>
          </cell>
          <cell r="E389">
            <v>2895</v>
          </cell>
          <cell r="F389">
            <v>3470</v>
          </cell>
          <cell r="G389">
            <v>2955</v>
          </cell>
          <cell r="H389">
            <v>3665</v>
          </cell>
          <cell r="I389">
            <v>3215</v>
          </cell>
          <cell r="J389">
            <v>3665</v>
          </cell>
          <cell r="K389">
            <v>3555</v>
          </cell>
          <cell r="L389">
            <v>3645</v>
          </cell>
          <cell r="M389">
            <v>2935</v>
          </cell>
          <cell r="N389">
            <v>3430</v>
          </cell>
          <cell r="O389">
            <v>3665</v>
          </cell>
          <cell r="P389">
            <v>3665</v>
          </cell>
          <cell r="Q389">
            <v>2355</v>
          </cell>
          <cell r="R389">
            <v>2420</v>
          </cell>
          <cell r="S389">
            <v>1910</v>
          </cell>
          <cell r="T389">
            <v>2355</v>
          </cell>
          <cell r="U389">
            <v>2760</v>
          </cell>
          <cell r="V389">
            <v>2530</v>
          </cell>
          <cell r="W389">
            <v>2545</v>
          </cell>
        </row>
        <row r="390">
          <cell r="A390">
            <v>750</v>
          </cell>
          <cell r="B390">
            <v>3150</v>
          </cell>
          <cell r="C390">
            <v>3150</v>
          </cell>
          <cell r="D390">
            <v>2960</v>
          </cell>
          <cell r="E390">
            <v>2765</v>
          </cell>
          <cell r="F390">
            <v>3470</v>
          </cell>
          <cell r="G390">
            <v>2955</v>
          </cell>
          <cell r="H390">
            <v>3645</v>
          </cell>
          <cell r="I390">
            <v>3215</v>
          </cell>
          <cell r="J390">
            <v>3645</v>
          </cell>
          <cell r="K390">
            <v>3450</v>
          </cell>
          <cell r="L390">
            <v>3645</v>
          </cell>
          <cell r="M390">
            <v>2830</v>
          </cell>
          <cell r="N390">
            <v>3300</v>
          </cell>
          <cell r="O390">
            <v>3645</v>
          </cell>
          <cell r="P390">
            <v>3645</v>
          </cell>
          <cell r="Q390">
            <v>2315</v>
          </cell>
          <cell r="R390">
            <v>2380</v>
          </cell>
          <cell r="S390">
            <v>1865</v>
          </cell>
          <cell r="T390">
            <v>2335</v>
          </cell>
          <cell r="U390">
            <v>2745</v>
          </cell>
          <cell r="V390">
            <v>2490</v>
          </cell>
          <cell r="W390">
            <v>2505</v>
          </cell>
        </row>
        <row r="391">
          <cell r="A391">
            <v>800</v>
          </cell>
          <cell r="B391">
            <v>2570</v>
          </cell>
          <cell r="C391">
            <v>2570</v>
          </cell>
          <cell r="D391">
            <v>2445</v>
          </cell>
          <cell r="E391">
            <v>2315</v>
          </cell>
          <cell r="F391">
            <v>3470</v>
          </cell>
          <cell r="G391">
            <v>2955</v>
          </cell>
          <cell r="H391">
            <v>3600</v>
          </cell>
          <cell r="I391">
            <v>3215</v>
          </cell>
          <cell r="J391">
            <v>3600</v>
          </cell>
          <cell r="K391">
            <v>3365</v>
          </cell>
          <cell r="L391">
            <v>3600</v>
          </cell>
          <cell r="M391">
            <v>2745</v>
          </cell>
          <cell r="N391">
            <v>3195</v>
          </cell>
          <cell r="O391">
            <v>3600</v>
          </cell>
          <cell r="P391">
            <v>3600</v>
          </cell>
          <cell r="Q391">
            <v>2250</v>
          </cell>
          <cell r="R391">
            <v>2355</v>
          </cell>
          <cell r="S391">
            <v>1835</v>
          </cell>
          <cell r="T391">
            <v>2315</v>
          </cell>
          <cell r="U391">
            <v>2720</v>
          </cell>
          <cell r="V391">
            <v>2420</v>
          </cell>
          <cell r="W391">
            <v>2440</v>
          </cell>
        </row>
        <row r="392">
          <cell r="A392">
            <v>850</v>
          </cell>
          <cell r="B392">
            <v>1670</v>
          </cell>
          <cell r="C392">
            <v>1670</v>
          </cell>
          <cell r="D392">
            <v>1670</v>
          </cell>
          <cell r="E392">
            <v>1670</v>
          </cell>
          <cell r="F392">
            <v>3338</v>
          </cell>
          <cell r="G392">
            <v>2870</v>
          </cell>
          <cell r="H392">
            <v>3385</v>
          </cell>
          <cell r="I392">
            <v>3085</v>
          </cell>
          <cell r="J392">
            <v>3385</v>
          </cell>
          <cell r="K392">
            <v>3215</v>
          </cell>
          <cell r="L392">
            <v>3385</v>
          </cell>
          <cell r="M392">
            <v>2595</v>
          </cell>
          <cell r="N392">
            <v>3020</v>
          </cell>
          <cell r="O392">
            <v>3385</v>
          </cell>
          <cell r="P392">
            <v>3385</v>
          </cell>
          <cell r="Q392">
            <v>2205</v>
          </cell>
          <cell r="R392">
            <v>2330</v>
          </cell>
          <cell r="S392">
            <v>1795</v>
          </cell>
          <cell r="T392">
            <v>2295</v>
          </cell>
          <cell r="U392">
            <v>2705</v>
          </cell>
          <cell r="V392">
            <v>2370</v>
          </cell>
          <cell r="W392">
            <v>2380</v>
          </cell>
        </row>
        <row r="393">
          <cell r="A393">
            <v>900</v>
          </cell>
          <cell r="B393">
            <v>1070</v>
          </cell>
          <cell r="C393">
            <v>1070</v>
          </cell>
          <cell r="D393">
            <v>1070</v>
          </cell>
          <cell r="E393">
            <v>1070</v>
          </cell>
          <cell r="F393">
            <v>2935</v>
          </cell>
          <cell r="G393">
            <v>2765</v>
          </cell>
          <cell r="H393">
            <v>3000</v>
          </cell>
          <cell r="I393">
            <v>2915</v>
          </cell>
          <cell r="J393">
            <v>2935</v>
          </cell>
          <cell r="K393">
            <v>3000</v>
          </cell>
          <cell r="L393">
            <v>2805</v>
          </cell>
          <cell r="M393">
            <v>2335</v>
          </cell>
          <cell r="N393">
            <v>2315</v>
          </cell>
          <cell r="O393">
            <v>3000</v>
          </cell>
          <cell r="P393">
            <v>3000</v>
          </cell>
          <cell r="Q393">
            <v>2165</v>
          </cell>
          <cell r="R393">
            <v>2315</v>
          </cell>
          <cell r="S393">
            <v>2270</v>
          </cell>
          <cell r="T393">
            <v>2270</v>
          </cell>
          <cell r="U393">
            <v>2690</v>
          </cell>
          <cell r="V393">
            <v>2315</v>
          </cell>
          <cell r="W393">
            <v>2330</v>
          </cell>
        </row>
        <row r="394">
          <cell r="A394">
            <v>950</v>
          </cell>
          <cell r="B394">
            <v>645</v>
          </cell>
          <cell r="C394">
            <v>645</v>
          </cell>
          <cell r="D394">
            <v>645</v>
          </cell>
          <cell r="E394">
            <v>645</v>
          </cell>
          <cell r="F394">
            <v>1755</v>
          </cell>
          <cell r="G394">
            <v>1970</v>
          </cell>
          <cell r="H394">
            <v>1970</v>
          </cell>
          <cell r="I394">
            <v>1995</v>
          </cell>
          <cell r="J394">
            <v>1995</v>
          </cell>
          <cell r="K394">
            <v>2355</v>
          </cell>
          <cell r="L394">
            <v>1755</v>
          </cell>
          <cell r="M394">
            <v>1715</v>
          </cell>
          <cell r="N394">
            <v>1715</v>
          </cell>
          <cell r="O394">
            <v>2355</v>
          </cell>
          <cell r="P394">
            <v>2360</v>
          </cell>
          <cell r="Q394">
            <v>2120</v>
          </cell>
          <cell r="R394">
            <v>2290</v>
          </cell>
          <cell r="S394">
            <v>2270</v>
          </cell>
          <cell r="T394">
            <v>2270</v>
          </cell>
          <cell r="U394">
            <v>2630</v>
          </cell>
          <cell r="V394">
            <v>2250</v>
          </cell>
          <cell r="W394">
            <v>2270</v>
          </cell>
        </row>
        <row r="395">
          <cell r="A395">
            <v>1000</v>
          </cell>
          <cell r="B395">
            <v>320</v>
          </cell>
          <cell r="C395">
            <v>320</v>
          </cell>
          <cell r="D395">
            <v>320</v>
          </cell>
          <cell r="E395">
            <v>320</v>
          </cell>
          <cell r="F395">
            <v>1030</v>
          </cell>
          <cell r="G395">
            <v>1265</v>
          </cell>
          <cell r="H395">
            <v>1265</v>
          </cell>
          <cell r="I395">
            <v>1350</v>
          </cell>
          <cell r="J395">
            <v>1350</v>
          </cell>
          <cell r="K395">
            <v>1630</v>
          </cell>
          <cell r="L395">
            <v>1030</v>
          </cell>
          <cell r="M395">
            <v>1245</v>
          </cell>
          <cell r="N395">
            <v>1245</v>
          </cell>
          <cell r="O395">
            <v>1585</v>
          </cell>
          <cell r="P395">
            <v>2105</v>
          </cell>
          <cell r="Q395">
            <v>2035</v>
          </cell>
          <cell r="R395">
            <v>2105</v>
          </cell>
          <cell r="S395">
            <v>2105</v>
          </cell>
          <cell r="T395">
            <v>2105</v>
          </cell>
          <cell r="U395">
            <v>2105</v>
          </cell>
          <cell r="V395">
            <v>2100</v>
          </cell>
          <cell r="W395">
            <v>2105</v>
          </cell>
        </row>
        <row r="396">
          <cell r="A396">
            <v>1050</v>
          </cell>
          <cell r="B396">
            <v>965</v>
          </cell>
          <cell r="C396">
            <v>985</v>
          </cell>
          <cell r="D396">
            <v>900</v>
          </cell>
          <cell r="E396">
            <v>900</v>
          </cell>
          <cell r="F396">
            <v>1095</v>
          </cell>
          <cell r="G396">
            <v>965</v>
          </cell>
          <cell r="H396">
            <v>985</v>
          </cell>
          <cell r="I396">
            <v>900</v>
          </cell>
          <cell r="J396">
            <v>900</v>
          </cell>
          <cell r="K396">
            <v>1095</v>
          </cell>
          <cell r="L396">
            <v>1030</v>
          </cell>
          <cell r="M396">
            <v>900</v>
          </cell>
          <cell r="N396">
            <v>900</v>
          </cell>
          <cell r="O396">
            <v>1070</v>
          </cell>
          <cell r="P396">
            <v>2105</v>
          </cell>
          <cell r="Q396">
            <v>1930</v>
          </cell>
          <cell r="R396">
            <v>2105</v>
          </cell>
          <cell r="S396">
            <v>0</v>
          </cell>
          <cell r="T396">
            <v>2035</v>
          </cell>
          <cell r="U396">
            <v>2105</v>
          </cell>
          <cell r="V396">
            <v>1820</v>
          </cell>
          <cell r="W396">
            <v>2100</v>
          </cell>
        </row>
        <row r="397">
          <cell r="A397">
            <v>1100</v>
          </cell>
          <cell r="B397">
            <v>600</v>
          </cell>
          <cell r="C397">
            <v>600</v>
          </cell>
          <cell r="D397">
            <v>600</v>
          </cell>
          <cell r="E397">
            <v>685</v>
          </cell>
          <cell r="F397">
            <v>685</v>
          </cell>
          <cell r="G397">
            <v>600</v>
          </cell>
          <cell r="H397">
            <v>620</v>
          </cell>
          <cell r="I397">
            <v>600</v>
          </cell>
          <cell r="J397">
            <v>600</v>
          </cell>
          <cell r="K397">
            <v>685</v>
          </cell>
          <cell r="L397">
            <v>685</v>
          </cell>
          <cell r="M397">
            <v>620</v>
          </cell>
          <cell r="N397">
            <v>620</v>
          </cell>
          <cell r="O397">
            <v>710</v>
          </cell>
          <cell r="P397">
            <v>1885</v>
          </cell>
          <cell r="Q397">
            <v>1605</v>
          </cell>
          <cell r="R397">
            <v>1905</v>
          </cell>
          <cell r="S397">
            <v>0</v>
          </cell>
          <cell r="T397">
            <v>1770</v>
          </cell>
          <cell r="U397">
            <v>2015</v>
          </cell>
          <cell r="V397">
            <v>1395</v>
          </cell>
          <cell r="W397">
            <v>1630</v>
          </cell>
        </row>
        <row r="398">
          <cell r="A398">
            <v>1150</v>
          </cell>
          <cell r="B398">
            <v>385</v>
          </cell>
          <cell r="C398">
            <v>385</v>
          </cell>
          <cell r="D398">
            <v>385</v>
          </cell>
          <cell r="E398">
            <v>430</v>
          </cell>
          <cell r="F398">
            <v>515</v>
          </cell>
          <cell r="G398">
            <v>385</v>
          </cell>
          <cell r="H398">
            <v>385</v>
          </cell>
          <cell r="I398">
            <v>385</v>
          </cell>
          <cell r="J398">
            <v>385</v>
          </cell>
          <cell r="K398">
            <v>430</v>
          </cell>
          <cell r="L398">
            <v>515</v>
          </cell>
          <cell r="M398">
            <v>385</v>
          </cell>
          <cell r="N398">
            <v>385</v>
          </cell>
          <cell r="O398">
            <v>470</v>
          </cell>
          <cell r="P398">
            <v>1395</v>
          </cell>
          <cell r="Q398">
            <v>1245</v>
          </cell>
          <cell r="R398">
            <v>1480</v>
          </cell>
          <cell r="S398">
            <v>0</v>
          </cell>
          <cell r="T398">
            <v>1480</v>
          </cell>
          <cell r="U398">
            <v>1715</v>
          </cell>
          <cell r="V398">
            <v>1070</v>
          </cell>
          <cell r="W398">
            <v>1180</v>
          </cell>
        </row>
        <row r="399">
          <cell r="A399">
            <v>1200</v>
          </cell>
          <cell r="B399">
            <v>235</v>
          </cell>
          <cell r="C399">
            <v>235</v>
          </cell>
          <cell r="D399">
            <v>235</v>
          </cell>
          <cell r="E399">
            <v>255</v>
          </cell>
          <cell r="F399">
            <v>280</v>
          </cell>
          <cell r="G399">
            <v>235</v>
          </cell>
          <cell r="H399">
            <v>215</v>
          </cell>
          <cell r="I399">
            <v>235</v>
          </cell>
          <cell r="J399">
            <v>235</v>
          </cell>
          <cell r="K399">
            <v>255</v>
          </cell>
          <cell r="L399">
            <v>280</v>
          </cell>
          <cell r="M399">
            <v>215</v>
          </cell>
          <cell r="N399">
            <v>215</v>
          </cell>
          <cell r="O399">
            <v>320</v>
          </cell>
          <cell r="P399">
            <v>900</v>
          </cell>
          <cell r="Q399">
            <v>965</v>
          </cell>
          <cell r="R399">
            <v>1155</v>
          </cell>
          <cell r="S399">
            <v>0</v>
          </cell>
          <cell r="T399">
            <v>1155</v>
          </cell>
          <cell r="U399">
            <v>1070</v>
          </cell>
          <cell r="V399">
            <v>815</v>
          </cell>
          <cell r="W399">
            <v>855</v>
          </cell>
        </row>
        <row r="400">
          <cell r="A400">
            <v>1250</v>
          </cell>
          <cell r="B400">
            <v>705</v>
          </cell>
          <cell r="C400">
            <v>920</v>
          </cell>
          <cell r="D400">
            <v>880</v>
          </cell>
          <cell r="E400">
            <v>770</v>
          </cell>
          <cell r="F400">
            <v>620</v>
          </cell>
          <cell r="G400">
            <v>645</v>
          </cell>
          <cell r="H400">
            <v>0</v>
          </cell>
          <cell r="I400">
            <v>0</v>
          </cell>
          <cell r="J400">
            <v>0</v>
          </cell>
          <cell r="K400">
            <v>0</v>
          </cell>
          <cell r="L400">
            <v>0</v>
          </cell>
          <cell r="M400">
            <v>0</v>
          </cell>
          <cell r="N400">
            <v>0</v>
          </cell>
          <cell r="O400">
            <v>0</v>
          </cell>
          <cell r="P400">
            <v>0</v>
          </cell>
          <cell r="Q400">
            <v>705</v>
          </cell>
          <cell r="R400">
            <v>920</v>
          </cell>
          <cell r="S400">
            <v>0</v>
          </cell>
          <cell r="T400">
            <v>880</v>
          </cell>
          <cell r="U400">
            <v>770</v>
          </cell>
          <cell r="V400">
            <v>620</v>
          </cell>
          <cell r="W400">
            <v>645</v>
          </cell>
        </row>
        <row r="401">
          <cell r="A401">
            <v>1300</v>
          </cell>
          <cell r="B401">
            <v>535</v>
          </cell>
          <cell r="C401">
            <v>730</v>
          </cell>
          <cell r="D401">
            <v>685</v>
          </cell>
          <cell r="E401">
            <v>580</v>
          </cell>
          <cell r="F401">
            <v>495</v>
          </cell>
          <cell r="G401">
            <v>470</v>
          </cell>
          <cell r="H401">
            <v>0</v>
          </cell>
          <cell r="I401">
            <v>0</v>
          </cell>
          <cell r="J401">
            <v>0</v>
          </cell>
          <cell r="K401">
            <v>0</v>
          </cell>
          <cell r="L401">
            <v>0</v>
          </cell>
          <cell r="M401">
            <v>0</v>
          </cell>
          <cell r="N401">
            <v>0</v>
          </cell>
          <cell r="O401">
            <v>0</v>
          </cell>
          <cell r="P401">
            <v>0</v>
          </cell>
          <cell r="Q401">
            <v>535</v>
          </cell>
          <cell r="R401">
            <v>730</v>
          </cell>
          <cell r="S401">
            <v>0</v>
          </cell>
          <cell r="T401">
            <v>685</v>
          </cell>
          <cell r="U401">
            <v>580</v>
          </cell>
          <cell r="V401">
            <v>495</v>
          </cell>
          <cell r="W401">
            <v>470</v>
          </cell>
        </row>
        <row r="402">
          <cell r="A402">
            <v>1350</v>
          </cell>
          <cell r="B402">
            <v>385</v>
          </cell>
          <cell r="C402">
            <v>600</v>
          </cell>
          <cell r="D402">
            <v>535</v>
          </cell>
          <cell r="E402">
            <v>430</v>
          </cell>
          <cell r="F402">
            <v>365</v>
          </cell>
          <cell r="G402">
            <v>365</v>
          </cell>
          <cell r="H402">
            <v>0</v>
          </cell>
          <cell r="I402">
            <v>0</v>
          </cell>
          <cell r="J402">
            <v>0</v>
          </cell>
          <cell r="K402">
            <v>0</v>
          </cell>
          <cell r="L402">
            <v>0</v>
          </cell>
          <cell r="M402">
            <v>0</v>
          </cell>
          <cell r="N402">
            <v>0</v>
          </cell>
          <cell r="O402">
            <v>0</v>
          </cell>
          <cell r="P402">
            <v>0</v>
          </cell>
          <cell r="Q402">
            <v>385</v>
          </cell>
          <cell r="R402">
            <v>600</v>
          </cell>
          <cell r="S402">
            <v>0</v>
          </cell>
          <cell r="T402">
            <v>535</v>
          </cell>
          <cell r="U402">
            <v>430</v>
          </cell>
          <cell r="V402">
            <v>365</v>
          </cell>
          <cell r="W402">
            <v>365</v>
          </cell>
        </row>
        <row r="403">
          <cell r="A403">
            <v>1400</v>
          </cell>
          <cell r="B403">
            <v>300</v>
          </cell>
          <cell r="C403">
            <v>470</v>
          </cell>
          <cell r="D403">
            <v>405</v>
          </cell>
          <cell r="E403">
            <v>345</v>
          </cell>
          <cell r="F403">
            <v>280</v>
          </cell>
          <cell r="G403">
            <v>280</v>
          </cell>
          <cell r="H403">
            <v>0</v>
          </cell>
          <cell r="I403">
            <v>0</v>
          </cell>
          <cell r="J403">
            <v>0</v>
          </cell>
          <cell r="K403">
            <v>0</v>
          </cell>
          <cell r="L403">
            <v>0</v>
          </cell>
          <cell r="M403">
            <v>0</v>
          </cell>
          <cell r="N403">
            <v>0</v>
          </cell>
          <cell r="O403">
            <v>0</v>
          </cell>
          <cell r="P403">
            <v>0</v>
          </cell>
          <cell r="Q403">
            <v>300</v>
          </cell>
          <cell r="R403">
            <v>470</v>
          </cell>
          <cell r="S403">
            <v>0</v>
          </cell>
          <cell r="T403">
            <v>405</v>
          </cell>
          <cell r="U403">
            <v>345</v>
          </cell>
          <cell r="V403">
            <v>280</v>
          </cell>
          <cell r="W403">
            <v>280</v>
          </cell>
        </row>
        <row r="404">
          <cell r="A404">
            <v>1450</v>
          </cell>
          <cell r="B404">
            <v>215</v>
          </cell>
          <cell r="C404">
            <v>365</v>
          </cell>
          <cell r="D404">
            <v>320</v>
          </cell>
          <cell r="E404">
            <v>255</v>
          </cell>
          <cell r="F404">
            <v>195</v>
          </cell>
          <cell r="G404">
            <v>210</v>
          </cell>
          <cell r="H404">
            <v>0</v>
          </cell>
          <cell r="I404">
            <v>0</v>
          </cell>
          <cell r="J404">
            <v>0</v>
          </cell>
          <cell r="K404">
            <v>0</v>
          </cell>
          <cell r="L404">
            <v>0</v>
          </cell>
          <cell r="M404">
            <v>0</v>
          </cell>
          <cell r="N404">
            <v>0</v>
          </cell>
          <cell r="O404">
            <v>0</v>
          </cell>
          <cell r="P404">
            <v>0</v>
          </cell>
          <cell r="Q404">
            <v>215</v>
          </cell>
          <cell r="R404">
            <v>365</v>
          </cell>
          <cell r="S404">
            <v>0</v>
          </cell>
          <cell r="T404">
            <v>320</v>
          </cell>
          <cell r="U404">
            <v>255</v>
          </cell>
          <cell r="V404">
            <v>195</v>
          </cell>
          <cell r="W404">
            <v>210</v>
          </cell>
        </row>
        <row r="405">
          <cell r="A405">
            <v>1500</v>
          </cell>
          <cell r="B405">
            <v>170</v>
          </cell>
          <cell r="C405">
            <v>260</v>
          </cell>
          <cell r="D405">
            <v>235</v>
          </cell>
          <cell r="E405">
            <v>215</v>
          </cell>
          <cell r="F405">
            <v>150</v>
          </cell>
          <cell r="G405">
            <v>160</v>
          </cell>
          <cell r="H405">
            <v>0</v>
          </cell>
          <cell r="I405">
            <v>0</v>
          </cell>
          <cell r="J405">
            <v>0</v>
          </cell>
          <cell r="K405">
            <v>0</v>
          </cell>
          <cell r="L405">
            <v>0</v>
          </cell>
          <cell r="M405">
            <v>0</v>
          </cell>
          <cell r="N405">
            <v>0</v>
          </cell>
          <cell r="O405">
            <v>0</v>
          </cell>
          <cell r="P405">
            <v>0</v>
          </cell>
          <cell r="Q405">
            <v>170</v>
          </cell>
          <cell r="R405">
            <v>260</v>
          </cell>
          <cell r="S405">
            <v>0</v>
          </cell>
          <cell r="T405">
            <v>235</v>
          </cell>
          <cell r="U405">
            <v>215</v>
          </cell>
          <cell r="V405">
            <v>150</v>
          </cell>
          <cell r="W405">
            <v>160</v>
          </cell>
        </row>
        <row r="409">
          <cell r="A409">
            <v>-20</v>
          </cell>
          <cell r="B409">
            <v>6250</v>
          </cell>
          <cell r="C409">
            <v>6250</v>
          </cell>
          <cell r="D409">
            <v>5785</v>
          </cell>
          <cell r="E409">
            <v>5360</v>
          </cell>
          <cell r="F409">
            <v>5785</v>
          </cell>
          <cell r="G409">
            <v>4930</v>
          </cell>
          <cell r="H409">
            <v>6250</v>
          </cell>
          <cell r="I409">
            <v>5360</v>
          </cell>
          <cell r="J409">
            <v>6250</v>
          </cell>
          <cell r="K409">
            <v>6250</v>
          </cell>
          <cell r="L409">
            <v>6250</v>
          </cell>
          <cell r="M409">
            <v>5355</v>
          </cell>
          <cell r="N409">
            <v>6250</v>
          </cell>
          <cell r="O409">
            <v>6250</v>
          </cell>
          <cell r="P409">
            <v>6250</v>
          </cell>
          <cell r="Q409">
            <v>6250</v>
          </cell>
          <cell r="R409">
            <v>6250</v>
          </cell>
          <cell r="S409">
            <v>5570</v>
          </cell>
          <cell r="T409">
            <v>6250</v>
          </cell>
          <cell r="U409">
            <v>6250</v>
          </cell>
          <cell r="V409">
            <v>5785</v>
          </cell>
          <cell r="W409">
            <v>5820</v>
          </cell>
        </row>
        <row r="410">
          <cell r="A410">
            <v>100</v>
          </cell>
          <cell r="B410">
            <v>6250</v>
          </cell>
          <cell r="C410">
            <v>6250</v>
          </cell>
          <cell r="D410">
            <v>5785</v>
          </cell>
          <cell r="E410">
            <v>5360</v>
          </cell>
          <cell r="F410">
            <v>5785</v>
          </cell>
          <cell r="G410">
            <v>4930</v>
          </cell>
          <cell r="H410">
            <v>6250</v>
          </cell>
          <cell r="I410">
            <v>5360</v>
          </cell>
          <cell r="J410">
            <v>6250</v>
          </cell>
          <cell r="K410">
            <v>6250</v>
          </cell>
          <cell r="L410">
            <v>6250</v>
          </cell>
          <cell r="M410">
            <v>5355</v>
          </cell>
          <cell r="N410">
            <v>6250</v>
          </cell>
          <cell r="O410">
            <v>6250</v>
          </cell>
          <cell r="P410">
            <v>6250</v>
          </cell>
          <cell r="Q410">
            <v>6250</v>
          </cell>
          <cell r="R410">
            <v>6250</v>
          </cell>
          <cell r="S410">
            <v>5570</v>
          </cell>
          <cell r="T410">
            <v>6250</v>
          </cell>
          <cell r="U410">
            <v>6250</v>
          </cell>
          <cell r="V410">
            <v>5785</v>
          </cell>
          <cell r="W410">
            <v>5820</v>
          </cell>
        </row>
        <row r="411">
          <cell r="A411">
            <v>200</v>
          </cell>
          <cell r="B411">
            <v>6250</v>
          </cell>
          <cell r="C411">
            <v>6250</v>
          </cell>
          <cell r="D411">
            <v>5785</v>
          </cell>
          <cell r="E411">
            <v>5360</v>
          </cell>
          <cell r="F411">
            <v>5785</v>
          </cell>
          <cell r="G411">
            <v>4930</v>
          </cell>
          <cell r="H411">
            <v>6250</v>
          </cell>
          <cell r="I411">
            <v>5360</v>
          </cell>
          <cell r="J411">
            <v>6250</v>
          </cell>
          <cell r="K411">
            <v>6250</v>
          </cell>
          <cell r="L411">
            <v>6250</v>
          </cell>
          <cell r="M411">
            <v>5355</v>
          </cell>
          <cell r="N411">
            <v>6250</v>
          </cell>
          <cell r="O411">
            <v>6250</v>
          </cell>
          <cell r="P411">
            <v>6250</v>
          </cell>
          <cell r="Q411">
            <v>5570</v>
          </cell>
          <cell r="R411">
            <v>5750</v>
          </cell>
          <cell r="S411">
            <v>4710</v>
          </cell>
          <cell r="T411">
            <v>5680</v>
          </cell>
          <cell r="U411">
            <v>5965</v>
          </cell>
          <cell r="V411">
            <v>5320</v>
          </cell>
          <cell r="W411">
            <v>5320</v>
          </cell>
        </row>
        <row r="412">
          <cell r="A412">
            <v>300</v>
          </cell>
          <cell r="B412">
            <v>6250</v>
          </cell>
          <cell r="C412">
            <v>6250</v>
          </cell>
          <cell r="D412">
            <v>5785</v>
          </cell>
          <cell r="E412">
            <v>5360</v>
          </cell>
          <cell r="F412">
            <v>5785</v>
          </cell>
          <cell r="G412">
            <v>4930</v>
          </cell>
          <cell r="H412">
            <v>6250</v>
          </cell>
          <cell r="I412">
            <v>5360</v>
          </cell>
          <cell r="J412">
            <v>6250</v>
          </cell>
          <cell r="K412">
            <v>6180</v>
          </cell>
          <cell r="L412">
            <v>6250</v>
          </cell>
          <cell r="M412">
            <v>5180</v>
          </cell>
          <cell r="N412">
            <v>6070</v>
          </cell>
          <cell r="O412">
            <v>6250</v>
          </cell>
          <cell r="P412">
            <v>6250</v>
          </cell>
          <cell r="Q412">
            <v>5000</v>
          </cell>
          <cell r="R412">
            <v>5200</v>
          </cell>
          <cell r="S412">
            <v>4215</v>
          </cell>
          <cell r="T412">
            <v>5070</v>
          </cell>
          <cell r="U412">
            <v>5465</v>
          </cell>
          <cell r="V412">
            <v>5070</v>
          </cell>
          <cell r="W412">
            <v>5070</v>
          </cell>
        </row>
        <row r="413">
          <cell r="A413">
            <v>400</v>
          </cell>
          <cell r="B413">
            <v>6250</v>
          </cell>
          <cell r="C413">
            <v>6250</v>
          </cell>
          <cell r="D413">
            <v>5785</v>
          </cell>
          <cell r="E413">
            <v>5360</v>
          </cell>
          <cell r="F413">
            <v>5785</v>
          </cell>
          <cell r="G413">
            <v>4930</v>
          </cell>
          <cell r="H413">
            <v>6250</v>
          </cell>
          <cell r="I413">
            <v>5360</v>
          </cell>
          <cell r="J413">
            <v>6250</v>
          </cell>
          <cell r="K413">
            <v>6035</v>
          </cell>
          <cell r="L413">
            <v>6215</v>
          </cell>
          <cell r="M413">
            <v>5145</v>
          </cell>
          <cell r="N413">
            <v>6000</v>
          </cell>
          <cell r="O413">
            <v>6250</v>
          </cell>
          <cell r="P413">
            <v>6250</v>
          </cell>
          <cell r="Q413">
            <v>4605</v>
          </cell>
          <cell r="R413">
            <v>4750</v>
          </cell>
          <cell r="S413">
            <v>3840</v>
          </cell>
          <cell r="T413">
            <v>4605</v>
          </cell>
          <cell r="U413">
            <v>5145</v>
          </cell>
          <cell r="V413">
            <v>4895</v>
          </cell>
          <cell r="W413">
            <v>4930</v>
          </cell>
        </row>
        <row r="414">
          <cell r="A414">
            <v>500</v>
          </cell>
          <cell r="B414">
            <v>6250</v>
          </cell>
          <cell r="C414">
            <v>6250</v>
          </cell>
          <cell r="D414">
            <v>5785</v>
          </cell>
          <cell r="E414">
            <v>5360</v>
          </cell>
          <cell r="F414">
            <v>5785</v>
          </cell>
          <cell r="G414">
            <v>4930</v>
          </cell>
          <cell r="H414">
            <v>6250</v>
          </cell>
          <cell r="I414">
            <v>5360</v>
          </cell>
          <cell r="J414">
            <v>6250</v>
          </cell>
          <cell r="K414">
            <v>6000</v>
          </cell>
          <cell r="L414">
            <v>6215</v>
          </cell>
          <cell r="M414">
            <v>5145</v>
          </cell>
          <cell r="N414">
            <v>6000</v>
          </cell>
          <cell r="O414">
            <v>6250</v>
          </cell>
          <cell r="P414">
            <v>6250</v>
          </cell>
          <cell r="Q414">
            <v>4320</v>
          </cell>
          <cell r="R414">
            <v>4430</v>
          </cell>
          <cell r="S414">
            <v>3550</v>
          </cell>
          <cell r="T414">
            <v>4285</v>
          </cell>
          <cell r="U414">
            <v>4965</v>
          </cell>
          <cell r="V414">
            <v>4680</v>
          </cell>
          <cell r="W414">
            <v>4710</v>
          </cell>
        </row>
        <row r="415">
          <cell r="A415">
            <v>600</v>
          </cell>
          <cell r="B415">
            <v>5940</v>
          </cell>
          <cell r="C415">
            <v>6250</v>
          </cell>
          <cell r="D415">
            <v>5780</v>
          </cell>
          <cell r="E415">
            <v>4955</v>
          </cell>
          <cell r="F415">
            <v>5785</v>
          </cell>
          <cell r="G415">
            <v>4930</v>
          </cell>
          <cell r="H415">
            <v>6250</v>
          </cell>
          <cell r="I415">
            <v>5360</v>
          </cell>
          <cell r="J415">
            <v>6250</v>
          </cell>
          <cell r="K415">
            <v>6000</v>
          </cell>
          <cell r="L415">
            <v>6215</v>
          </cell>
          <cell r="M415">
            <v>5070</v>
          </cell>
          <cell r="N415">
            <v>5895</v>
          </cell>
          <cell r="O415">
            <v>6250</v>
          </cell>
          <cell r="P415">
            <v>6250</v>
          </cell>
          <cell r="Q415">
            <v>4065</v>
          </cell>
          <cell r="R415">
            <v>4195</v>
          </cell>
          <cell r="S415">
            <v>3350</v>
          </cell>
          <cell r="T415">
            <v>4070</v>
          </cell>
          <cell r="U415">
            <v>4775</v>
          </cell>
          <cell r="V415">
            <v>4445</v>
          </cell>
          <cell r="W415">
            <v>4465</v>
          </cell>
        </row>
        <row r="416">
          <cell r="A416">
            <v>650</v>
          </cell>
          <cell r="B416">
            <v>5825</v>
          </cell>
          <cell r="C416">
            <v>6250</v>
          </cell>
          <cell r="D416">
            <v>5670</v>
          </cell>
          <cell r="E416">
            <v>4665</v>
          </cell>
          <cell r="F416">
            <v>5785</v>
          </cell>
          <cell r="G416">
            <v>4930</v>
          </cell>
          <cell r="H416">
            <v>6250</v>
          </cell>
          <cell r="I416">
            <v>5360</v>
          </cell>
          <cell r="J416">
            <v>6250</v>
          </cell>
          <cell r="K416">
            <v>5965</v>
          </cell>
          <cell r="L416">
            <v>6145</v>
          </cell>
          <cell r="M416">
            <v>4965</v>
          </cell>
          <cell r="N416">
            <v>5820</v>
          </cell>
          <cell r="O416">
            <v>6250</v>
          </cell>
          <cell r="P416">
            <v>6250</v>
          </cell>
          <cell r="Q416">
            <v>3995</v>
          </cell>
          <cell r="R416">
            <v>4105</v>
          </cell>
          <cell r="S416">
            <v>3250</v>
          </cell>
          <cell r="T416">
            <v>4000</v>
          </cell>
          <cell r="U416">
            <v>4690</v>
          </cell>
          <cell r="V416">
            <v>4330</v>
          </cell>
          <cell r="W416">
            <v>4355</v>
          </cell>
        </row>
        <row r="417">
          <cell r="A417">
            <v>700</v>
          </cell>
          <cell r="B417">
            <v>5780</v>
          </cell>
          <cell r="C417">
            <v>5930</v>
          </cell>
          <cell r="D417">
            <v>5535</v>
          </cell>
          <cell r="E417">
            <v>4820</v>
          </cell>
          <cell r="F417">
            <v>5785</v>
          </cell>
          <cell r="G417">
            <v>4930</v>
          </cell>
          <cell r="H417">
            <v>6110</v>
          </cell>
          <cell r="I417">
            <v>5360</v>
          </cell>
          <cell r="J417">
            <v>6110</v>
          </cell>
          <cell r="K417">
            <v>5930</v>
          </cell>
          <cell r="L417">
            <v>6070</v>
          </cell>
          <cell r="M417">
            <v>4895</v>
          </cell>
          <cell r="N417">
            <v>5715</v>
          </cell>
          <cell r="O417">
            <v>6110</v>
          </cell>
          <cell r="P417">
            <v>6110</v>
          </cell>
          <cell r="Q417">
            <v>3930</v>
          </cell>
          <cell r="R417">
            <v>4035</v>
          </cell>
          <cell r="S417">
            <v>3180</v>
          </cell>
          <cell r="T417">
            <v>3930</v>
          </cell>
          <cell r="U417">
            <v>4600</v>
          </cell>
          <cell r="V417">
            <v>4215</v>
          </cell>
          <cell r="W417">
            <v>4240</v>
          </cell>
        </row>
        <row r="418">
          <cell r="A418">
            <v>750</v>
          </cell>
          <cell r="B418">
            <v>5250</v>
          </cell>
          <cell r="C418">
            <v>5250</v>
          </cell>
          <cell r="D418">
            <v>4930</v>
          </cell>
          <cell r="E418">
            <v>4610</v>
          </cell>
          <cell r="F418">
            <v>5785</v>
          </cell>
          <cell r="G418">
            <v>4930</v>
          </cell>
          <cell r="H418">
            <v>6070</v>
          </cell>
          <cell r="I418">
            <v>5360</v>
          </cell>
          <cell r="J418">
            <v>6070</v>
          </cell>
          <cell r="K418">
            <v>5750</v>
          </cell>
          <cell r="L418">
            <v>6070</v>
          </cell>
          <cell r="M418">
            <v>4715</v>
          </cell>
          <cell r="N418">
            <v>5500</v>
          </cell>
          <cell r="O418">
            <v>6070</v>
          </cell>
          <cell r="P418">
            <v>6070</v>
          </cell>
          <cell r="Q418">
            <v>3855</v>
          </cell>
          <cell r="R418">
            <v>3965</v>
          </cell>
          <cell r="S418">
            <v>3110</v>
          </cell>
          <cell r="T418">
            <v>3895</v>
          </cell>
          <cell r="U418">
            <v>4570</v>
          </cell>
          <cell r="V418">
            <v>4150</v>
          </cell>
          <cell r="W418">
            <v>4175</v>
          </cell>
        </row>
        <row r="419">
          <cell r="A419">
            <v>800</v>
          </cell>
          <cell r="B419">
            <v>4285</v>
          </cell>
          <cell r="C419">
            <v>4285</v>
          </cell>
          <cell r="D419">
            <v>4070</v>
          </cell>
          <cell r="E419">
            <v>3860</v>
          </cell>
          <cell r="F419">
            <v>5785</v>
          </cell>
          <cell r="G419">
            <v>4930</v>
          </cell>
          <cell r="H419">
            <v>6000</v>
          </cell>
          <cell r="I419">
            <v>5360</v>
          </cell>
          <cell r="J419">
            <v>6000</v>
          </cell>
          <cell r="K419">
            <v>5605</v>
          </cell>
          <cell r="L419">
            <v>6000</v>
          </cell>
          <cell r="M419">
            <v>4570</v>
          </cell>
          <cell r="N419">
            <v>5320</v>
          </cell>
          <cell r="O419">
            <v>6000</v>
          </cell>
          <cell r="P419">
            <v>6000</v>
          </cell>
          <cell r="Q419">
            <v>3750</v>
          </cell>
          <cell r="R419">
            <v>3930</v>
          </cell>
          <cell r="S419">
            <v>3060</v>
          </cell>
          <cell r="T419">
            <v>3855</v>
          </cell>
          <cell r="U419">
            <v>4530</v>
          </cell>
          <cell r="V419">
            <v>4035</v>
          </cell>
          <cell r="W419">
            <v>4065</v>
          </cell>
        </row>
        <row r="420">
          <cell r="A420">
            <v>850</v>
          </cell>
          <cell r="B420">
            <v>2785</v>
          </cell>
          <cell r="C420">
            <v>2785</v>
          </cell>
          <cell r="D420">
            <v>2785</v>
          </cell>
          <cell r="E420">
            <v>2785</v>
          </cell>
          <cell r="F420">
            <v>5645</v>
          </cell>
          <cell r="G420">
            <v>6785</v>
          </cell>
          <cell r="H420">
            <v>5645</v>
          </cell>
          <cell r="I420">
            <v>5145</v>
          </cell>
          <cell r="J420">
            <v>5645</v>
          </cell>
          <cell r="K420">
            <v>5355</v>
          </cell>
          <cell r="L420">
            <v>5645</v>
          </cell>
          <cell r="M420">
            <v>4320</v>
          </cell>
          <cell r="N420">
            <v>5035</v>
          </cell>
          <cell r="O420">
            <v>5645</v>
          </cell>
          <cell r="P420">
            <v>5645</v>
          </cell>
          <cell r="Q420">
            <v>3680</v>
          </cell>
          <cell r="R420">
            <v>3885</v>
          </cell>
          <cell r="S420">
            <v>2990</v>
          </cell>
          <cell r="T420">
            <v>3820</v>
          </cell>
          <cell r="U420">
            <v>4510</v>
          </cell>
          <cell r="V420">
            <v>3950</v>
          </cell>
          <cell r="W420">
            <v>3965</v>
          </cell>
        </row>
        <row r="421">
          <cell r="A421">
            <v>900</v>
          </cell>
          <cell r="B421">
            <v>1785</v>
          </cell>
          <cell r="C421">
            <v>1785</v>
          </cell>
          <cell r="D421">
            <v>1785</v>
          </cell>
          <cell r="E421">
            <v>1785</v>
          </cell>
          <cell r="F421">
            <v>4895</v>
          </cell>
          <cell r="G421">
            <v>4605</v>
          </cell>
          <cell r="H421">
            <v>5000</v>
          </cell>
          <cell r="I421">
            <v>4855</v>
          </cell>
          <cell r="J421">
            <v>4895</v>
          </cell>
          <cell r="K421">
            <v>5000</v>
          </cell>
          <cell r="L421">
            <v>4680</v>
          </cell>
          <cell r="M421">
            <v>3895</v>
          </cell>
          <cell r="N421">
            <v>3855</v>
          </cell>
          <cell r="O421">
            <v>5000</v>
          </cell>
          <cell r="P421">
            <v>5000</v>
          </cell>
          <cell r="Q421">
            <v>3605</v>
          </cell>
          <cell r="R421">
            <v>3855</v>
          </cell>
          <cell r="S421">
            <v>3785</v>
          </cell>
          <cell r="T421">
            <v>3785</v>
          </cell>
          <cell r="U421">
            <v>4485</v>
          </cell>
          <cell r="V421">
            <v>3860</v>
          </cell>
          <cell r="W421">
            <v>3885</v>
          </cell>
        </row>
        <row r="422">
          <cell r="A422">
            <v>950</v>
          </cell>
          <cell r="B422">
            <v>1070</v>
          </cell>
          <cell r="C422">
            <v>1070</v>
          </cell>
          <cell r="D422">
            <v>1070</v>
          </cell>
          <cell r="E422">
            <v>1070</v>
          </cell>
          <cell r="F422">
            <v>2930</v>
          </cell>
          <cell r="G422">
            <v>3285</v>
          </cell>
          <cell r="H422">
            <v>3285</v>
          </cell>
          <cell r="I422">
            <v>3320</v>
          </cell>
          <cell r="J422">
            <v>3320</v>
          </cell>
          <cell r="K422">
            <v>3930</v>
          </cell>
          <cell r="L422">
            <v>2930</v>
          </cell>
          <cell r="M422">
            <v>2855</v>
          </cell>
          <cell r="N422">
            <v>2855</v>
          </cell>
          <cell r="O422">
            <v>3930</v>
          </cell>
          <cell r="P422">
            <v>3930</v>
          </cell>
          <cell r="Q422">
            <v>3535</v>
          </cell>
          <cell r="R422">
            <v>3815</v>
          </cell>
          <cell r="S422">
            <v>3785</v>
          </cell>
          <cell r="T422">
            <v>3785</v>
          </cell>
          <cell r="U422">
            <v>3930</v>
          </cell>
          <cell r="V422">
            <v>3750</v>
          </cell>
          <cell r="W422">
            <v>3785</v>
          </cell>
        </row>
        <row r="423">
          <cell r="A423">
            <v>1000</v>
          </cell>
          <cell r="B423">
            <v>535</v>
          </cell>
          <cell r="C423">
            <v>535</v>
          </cell>
          <cell r="D423">
            <v>535</v>
          </cell>
          <cell r="E423">
            <v>535</v>
          </cell>
          <cell r="F423">
            <v>1715</v>
          </cell>
          <cell r="G423">
            <v>2105</v>
          </cell>
          <cell r="H423">
            <v>2105</v>
          </cell>
          <cell r="I423">
            <v>2250</v>
          </cell>
          <cell r="J423">
            <v>2250</v>
          </cell>
          <cell r="K423">
            <v>2715</v>
          </cell>
          <cell r="L423">
            <v>1715</v>
          </cell>
          <cell r="M423">
            <v>2070</v>
          </cell>
          <cell r="N423">
            <v>2070</v>
          </cell>
          <cell r="O423">
            <v>2645</v>
          </cell>
          <cell r="P423">
            <v>3505</v>
          </cell>
          <cell r="Q423">
            <v>3395</v>
          </cell>
          <cell r="R423">
            <v>3505</v>
          </cell>
          <cell r="S423">
            <v>3505</v>
          </cell>
          <cell r="T423">
            <v>3505</v>
          </cell>
          <cell r="U423">
            <v>3505</v>
          </cell>
          <cell r="V423">
            <v>3500</v>
          </cell>
          <cell r="W423">
            <v>3505</v>
          </cell>
        </row>
        <row r="424">
          <cell r="A424">
            <v>1050</v>
          </cell>
          <cell r="B424">
            <v>1605</v>
          </cell>
          <cell r="C424">
            <v>1645</v>
          </cell>
          <cell r="D424">
            <v>1500</v>
          </cell>
          <cell r="E424">
            <v>1500</v>
          </cell>
          <cell r="F424">
            <v>1820</v>
          </cell>
          <cell r="G424">
            <v>1605</v>
          </cell>
          <cell r="H424">
            <v>1645</v>
          </cell>
          <cell r="I424">
            <v>1500</v>
          </cell>
          <cell r="J424">
            <v>1500</v>
          </cell>
          <cell r="K424">
            <v>1820</v>
          </cell>
          <cell r="L424">
            <v>1715</v>
          </cell>
          <cell r="M424">
            <v>1500</v>
          </cell>
          <cell r="N424">
            <v>1500</v>
          </cell>
          <cell r="O424">
            <v>1785</v>
          </cell>
          <cell r="P424">
            <v>3505</v>
          </cell>
          <cell r="Q424">
            <v>3215</v>
          </cell>
          <cell r="R424">
            <v>3505</v>
          </cell>
          <cell r="S424">
            <v>0</v>
          </cell>
          <cell r="T424">
            <v>3395</v>
          </cell>
          <cell r="U424">
            <v>3505</v>
          </cell>
          <cell r="V424">
            <v>3035</v>
          </cell>
          <cell r="W424">
            <v>3500</v>
          </cell>
        </row>
        <row r="425">
          <cell r="A425">
            <v>1100</v>
          </cell>
          <cell r="B425">
            <v>1000</v>
          </cell>
          <cell r="C425">
            <v>1000</v>
          </cell>
          <cell r="D425">
            <v>1000</v>
          </cell>
          <cell r="E425">
            <v>1145</v>
          </cell>
          <cell r="F425">
            <v>1145</v>
          </cell>
          <cell r="G425">
            <v>1000</v>
          </cell>
          <cell r="H425">
            <v>1035</v>
          </cell>
          <cell r="I425">
            <v>1000</v>
          </cell>
          <cell r="J425">
            <v>1000</v>
          </cell>
          <cell r="K425">
            <v>1145</v>
          </cell>
          <cell r="L425">
            <v>1145</v>
          </cell>
          <cell r="M425">
            <v>1035</v>
          </cell>
          <cell r="N425">
            <v>1035</v>
          </cell>
          <cell r="O425">
            <v>1180</v>
          </cell>
          <cell r="P425">
            <v>3145</v>
          </cell>
          <cell r="Q425">
            <v>2680</v>
          </cell>
          <cell r="R425">
            <v>3180</v>
          </cell>
          <cell r="S425">
            <v>0</v>
          </cell>
          <cell r="T425">
            <v>3945</v>
          </cell>
          <cell r="U425">
            <v>3360</v>
          </cell>
          <cell r="V425">
            <v>2320</v>
          </cell>
          <cell r="W425">
            <v>2715</v>
          </cell>
        </row>
        <row r="426">
          <cell r="A426">
            <v>1150</v>
          </cell>
          <cell r="B426">
            <v>645</v>
          </cell>
          <cell r="C426">
            <v>645</v>
          </cell>
          <cell r="D426">
            <v>645</v>
          </cell>
          <cell r="E426">
            <v>715</v>
          </cell>
          <cell r="F426">
            <v>855</v>
          </cell>
          <cell r="G426">
            <v>645</v>
          </cell>
          <cell r="H426">
            <v>645</v>
          </cell>
          <cell r="I426">
            <v>645</v>
          </cell>
          <cell r="J426">
            <v>645</v>
          </cell>
          <cell r="K426">
            <v>715</v>
          </cell>
          <cell r="L426">
            <v>855</v>
          </cell>
          <cell r="M426">
            <v>645</v>
          </cell>
          <cell r="N426">
            <v>645</v>
          </cell>
          <cell r="O426">
            <v>785</v>
          </cell>
          <cell r="P426">
            <v>2320</v>
          </cell>
          <cell r="Q426">
            <v>2070</v>
          </cell>
          <cell r="R426">
            <v>2465</v>
          </cell>
          <cell r="S426">
            <v>0</v>
          </cell>
          <cell r="T426">
            <v>2465</v>
          </cell>
          <cell r="U426">
            <v>2855</v>
          </cell>
          <cell r="V426">
            <v>1785</v>
          </cell>
          <cell r="W426">
            <v>1965</v>
          </cell>
        </row>
        <row r="427">
          <cell r="A427">
            <v>1200</v>
          </cell>
          <cell r="B427">
            <v>395</v>
          </cell>
          <cell r="C427">
            <v>395</v>
          </cell>
          <cell r="D427">
            <v>395</v>
          </cell>
          <cell r="E427">
            <v>430</v>
          </cell>
          <cell r="F427">
            <v>465</v>
          </cell>
          <cell r="G427">
            <v>395</v>
          </cell>
          <cell r="H427">
            <v>355</v>
          </cell>
          <cell r="I427">
            <v>395</v>
          </cell>
          <cell r="J427">
            <v>395</v>
          </cell>
          <cell r="K427">
            <v>430</v>
          </cell>
          <cell r="L427">
            <v>465</v>
          </cell>
          <cell r="M427">
            <v>355</v>
          </cell>
          <cell r="N427">
            <v>355</v>
          </cell>
          <cell r="O427">
            <v>535</v>
          </cell>
          <cell r="P427">
            <v>1500</v>
          </cell>
          <cell r="Q427">
            <v>1605</v>
          </cell>
          <cell r="R427">
            <v>1930</v>
          </cell>
          <cell r="S427">
            <v>0</v>
          </cell>
          <cell r="T427">
            <v>1930</v>
          </cell>
          <cell r="U427">
            <v>1785</v>
          </cell>
          <cell r="V427">
            <v>1355</v>
          </cell>
          <cell r="W427">
            <v>1430</v>
          </cell>
        </row>
        <row r="428">
          <cell r="A428">
            <v>1250</v>
          </cell>
          <cell r="B428">
            <v>1180</v>
          </cell>
          <cell r="C428">
            <v>1535</v>
          </cell>
          <cell r="D428">
            <v>1465</v>
          </cell>
          <cell r="E428">
            <v>1285</v>
          </cell>
          <cell r="F428">
            <v>1035</v>
          </cell>
          <cell r="G428">
            <v>1070</v>
          </cell>
          <cell r="H428">
            <v>0</v>
          </cell>
          <cell r="I428">
            <v>0</v>
          </cell>
          <cell r="J428">
            <v>0</v>
          </cell>
          <cell r="K428">
            <v>0</v>
          </cell>
          <cell r="L428">
            <v>0</v>
          </cell>
          <cell r="M428">
            <v>0</v>
          </cell>
          <cell r="N428">
            <v>0</v>
          </cell>
          <cell r="O428">
            <v>0</v>
          </cell>
          <cell r="P428">
            <v>0</v>
          </cell>
          <cell r="Q428">
            <v>1180</v>
          </cell>
          <cell r="R428">
            <v>1535</v>
          </cell>
          <cell r="S428">
            <v>0</v>
          </cell>
          <cell r="T428">
            <v>1465</v>
          </cell>
          <cell r="U428">
            <v>1285</v>
          </cell>
          <cell r="V428">
            <v>1035</v>
          </cell>
          <cell r="W428">
            <v>1070</v>
          </cell>
        </row>
        <row r="429">
          <cell r="A429">
            <v>1300</v>
          </cell>
          <cell r="B429">
            <v>895</v>
          </cell>
          <cell r="C429">
            <v>1215</v>
          </cell>
          <cell r="D429">
            <v>1145</v>
          </cell>
          <cell r="E429">
            <v>965</v>
          </cell>
          <cell r="F429">
            <v>820</v>
          </cell>
          <cell r="G429">
            <v>785</v>
          </cell>
          <cell r="H429">
            <v>0</v>
          </cell>
          <cell r="I429">
            <v>0</v>
          </cell>
          <cell r="J429">
            <v>0</v>
          </cell>
          <cell r="K429">
            <v>0</v>
          </cell>
          <cell r="L429">
            <v>0</v>
          </cell>
          <cell r="M429">
            <v>0</v>
          </cell>
          <cell r="N429">
            <v>0</v>
          </cell>
          <cell r="O429">
            <v>0</v>
          </cell>
          <cell r="P429">
            <v>0</v>
          </cell>
          <cell r="Q429">
            <v>895</v>
          </cell>
          <cell r="R429">
            <v>1215</v>
          </cell>
          <cell r="S429">
            <v>0</v>
          </cell>
          <cell r="T429">
            <v>1145</v>
          </cell>
          <cell r="U429">
            <v>965</v>
          </cell>
          <cell r="V429">
            <v>820</v>
          </cell>
          <cell r="W429">
            <v>785</v>
          </cell>
        </row>
        <row r="430">
          <cell r="A430">
            <v>1350</v>
          </cell>
          <cell r="B430">
            <v>645</v>
          </cell>
          <cell r="C430">
            <v>1000</v>
          </cell>
          <cell r="D430">
            <v>895</v>
          </cell>
          <cell r="E430">
            <v>715</v>
          </cell>
          <cell r="F430">
            <v>610</v>
          </cell>
          <cell r="G430">
            <v>605</v>
          </cell>
          <cell r="H430">
            <v>0</v>
          </cell>
          <cell r="I430">
            <v>0</v>
          </cell>
          <cell r="J430">
            <v>0</v>
          </cell>
          <cell r="K430">
            <v>0</v>
          </cell>
          <cell r="L430">
            <v>0</v>
          </cell>
          <cell r="M430">
            <v>0</v>
          </cell>
          <cell r="N430">
            <v>0</v>
          </cell>
          <cell r="O430">
            <v>0</v>
          </cell>
          <cell r="P430">
            <v>0</v>
          </cell>
          <cell r="Q430">
            <v>645</v>
          </cell>
          <cell r="R430">
            <v>1000</v>
          </cell>
          <cell r="S430">
            <v>0</v>
          </cell>
          <cell r="T430">
            <v>895</v>
          </cell>
          <cell r="U430">
            <v>715</v>
          </cell>
          <cell r="V430">
            <v>610</v>
          </cell>
          <cell r="W430">
            <v>605</v>
          </cell>
        </row>
        <row r="431">
          <cell r="A431">
            <v>1400</v>
          </cell>
          <cell r="B431">
            <v>500</v>
          </cell>
          <cell r="C431">
            <v>785</v>
          </cell>
          <cell r="D431">
            <v>680</v>
          </cell>
          <cell r="E431">
            <v>570</v>
          </cell>
          <cell r="F431">
            <v>465</v>
          </cell>
          <cell r="G431">
            <v>465</v>
          </cell>
          <cell r="H431">
            <v>0</v>
          </cell>
          <cell r="I431">
            <v>0</v>
          </cell>
          <cell r="J431">
            <v>0</v>
          </cell>
          <cell r="K431">
            <v>0</v>
          </cell>
          <cell r="L431">
            <v>0</v>
          </cell>
          <cell r="M431">
            <v>0</v>
          </cell>
          <cell r="N431">
            <v>0</v>
          </cell>
          <cell r="O431">
            <v>0</v>
          </cell>
          <cell r="P431">
            <v>0</v>
          </cell>
          <cell r="Q431">
            <v>500</v>
          </cell>
          <cell r="R431">
            <v>785</v>
          </cell>
          <cell r="S431">
            <v>0</v>
          </cell>
          <cell r="T431">
            <v>680</v>
          </cell>
          <cell r="U431">
            <v>570</v>
          </cell>
          <cell r="V431">
            <v>465</v>
          </cell>
          <cell r="W431">
            <v>465</v>
          </cell>
        </row>
        <row r="432">
          <cell r="A432">
            <v>1450</v>
          </cell>
          <cell r="B432">
            <v>355</v>
          </cell>
          <cell r="C432">
            <v>610</v>
          </cell>
          <cell r="D432">
            <v>535</v>
          </cell>
          <cell r="E432">
            <v>430</v>
          </cell>
          <cell r="F432">
            <v>320</v>
          </cell>
          <cell r="G432">
            <v>345</v>
          </cell>
          <cell r="H432">
            <v>0</v>
          </cell>
          <cell r="I432">
            <v>0</v>
          </cell>
          <cell r="J432">
            <v>0</v>
          </cell>
          <cell r="K432">
            <v>0</v>
          </cell>
          <cell r="L432">
            <v>0</v>
          </cell>
          <cell r="M432">
            <v>0</v>
          </cell>
          <cell r="N432">
            <v>0</v>
          </cell>
          <cell r="O432">
            <v>0</v>
          </cell>
          <cell r="P432">
            <v>0</v>
          </cell>
          <cell r="Q432">
            <v>355</v>
          </cell>
          <cell r="R432">
            <v>610</v>
          </cell>
          <cell r="S432">
            <v>0</v>
          </cell>
          <cell r="T432">
            <v>535</v>
          </cell>
          <cell r="U432">
            <v>430</v>
          </cell>
          <cell r="V432">
            <v>320</v>
          </cell>
          <cell r="W432">
            <v>345</v>
          </cell>
        </row>
        <row r="433">
          <cell r="A433">
            <v>1500</v>
          </cell>
          <cell r="B433">
            <v>285</v>
          </cell>
          <cell r="C433">
            <v>430</v>
          </cell>
          <cell r="D433">
            <v>395</v>
          </cell>
          <cell r="E433">
            <v>355</v>
          </cell>
          <cell r="F433">
            <v>250</v>
          </cell>
          <cell r="G433">
            <v>270</v>
          </cell>
          <cell r="H433">
            <v>0</v>
          </cell>
          <cell r="I433">
            <v>0</v>
          </cell>
          <cell r="J433">
            <v>0</v>
          </cell>
          <cell r="K433">
            <v>0</v>
          </cell>
          <cell r="L433">
            <v>0</v>
          </cell>
          <cell r="M433">
            <v>0</v>
          </cell>
          <cell r="N433">
            <v>0</v>
          </cell>
          <cell r="O433">
            <v>0</v>
          </cell>
          <cell r="P433">
            <v>0</v>
          </cell>
          <cell r="Q433">
            <v>285</v>
          </cell>
          <cell r="R433">
            <v>430</v>
          </cell>
          <cell r="S433">
            <v>0</v>
          </cell>
          <cell r="T433">
            <v>395</v>
          </cell>
          <cell r="U433">
            <v>355</v>
          </cell>
          <cell r="V433">
            <v>250</v>
          </cell>
          <cell r="W433">
            <v>270</v>
          </cell>
        </row>
        <row r="438">
          <cell r="A438">
            <v>-20</v>
          </cell>
          <cell r="B438">
            <v>11250</v>
          </cell>
          <cell r="C438">
            <v>11250</v>
          </cell>
          <cell r="D438">
            <v>10415</v>
          </cell>
          <cell r="E438">
            <v>9645</v>
          </cell>
          <cell r="F438">
            <v>10415</v>
          </cell>
          <cell r="G438">
            <v>8870</v>
          </cell>
          <cell r="H438">
            <v>11250</v>
          </cell>
          <cell r="I438">
            <v>9645</v>
          </cell>
          <cell r="J438">
            <v>11250</v>
          </cell>
          <cell r="K438">
            <v>11250</v>
          </cell>
          <cell r="L438">
            <v>11250</v>
          </cell>
          <cell r="M438">
            <v>9645</v>
          </cell>
          <cell r="N438">
            <v>11250</v>
          </cell>
          <cell r="O438">
            <v>11250</v>
          </cell>
          <cell r="P438">
            <v>11250</v>
          </cell>
          <cell r="Q438">
            <v>11250</v>
          </cell>
          <cell r="R438">
            <v>11250</v>
          </cell>
          <cell r="S438">
            <v>10030</v>
          </cell>
          <cell r="T438">
            <v>11250</v>
          </cell>
          <cell r="U438">
            <v>11250</v>
          </cell>
          <cell r="V438">
            <v>10415</v>
          </cell>
          <cell r="W438">
            <v>10480</v>
          </cell>
        </row>
        <row r="439">
          <cell r="A439">
            <v>100</v>
          </cell>
          <cell r="B439">
            <v>11250</v>
          </cell>
          <cell r="C439">
            <v>11250</v>
          </cell>
          <cell r="D439">
            <v>10415</v>
          </cell>
          <cell r="E439">
            <v>9645</v>
          </cell>
          <cell r="F439">
            <v>10415</v>
          </cell>
          <cell r="G439">
            <v>8870</v>
          </cell>
          <cell r="H439">
            <v>11250</v>
          </cell>
          <cell r="I439">
            <v>9645</v>
          </cell>
          <cell r="J439">
            <v>11250</v>
          </cell>
          <cell r="K439">
            <v>11250</v>
          </cell>
          <cell r="L439">
            <v>11250</v>
          </cell>
          <cell r="M439">
            <v>9645</v>
          </cell>
          <cell r="N439">
            <v>11250</v>
          </cell>
          <cell r="O439">
            <v>11250</v>
          </cell>
          <cell r="P439">
            <v>11250</v>
          </cell>
          <cell r="Q439">
            <v>11250</v>
          </cell>
          <cell r="R439">
            <v>11250</v>
          </cell>
          <cell r="S439">
            <v>10030</v>
          </cell>
          <cell r="T439">
            <v>11250</v>
          </cell>
          <cell r="U439">
            <v>11250</v>
          </cell>
          <cell r="V439">
            <v>10415</v>
          </cell>
          <cell r="W439">
            <v>10480</v>
          </cell>
        </row>
        <row r="440">
          <cell r="A440">
            <v>200</v>
          </cell>
          <cell r="B440">
            <v>11250</v>
          </cell>
          <cell r="C440">
            <v>11250</v>
          </cell>
          <cell r="D440">
            <v>10415</v>
          </cell>
          <cell r="E440">
            <v>9645</v>
          </cell>
          <cell r="F440">
            <v>10415</v>
          </cell>
          <cell r="G440">
            <v>8870</v>
          </cell>
          <cell r="H440">
            <v>11250</v>
          </cell>
          <cell r="I440">
            <v>9645</v>
          </cell>
          <cell r="J440">
            <v>11250</v>
          </cell>
          <cell r="K440">
            <v>11250</v>
          </cell>
          <cell r="L440">
            <v>11250</v>
          </cell>
          <cell r="M440">
            <v>9645</v>
          </cell>
          <cell r="N440">
            <v>11250</v>
          </cell>
          <cell r="O440">
            <v>11250</v>
          </cell>
          <cell r="P440">
            <v>11250</v>
          </cell>
          <cell r="Q440">
            <v>10030</v>
          </cell>
          <cell r="R440">
            <v>10350</v>
          </cell>
          <cell r="S440">
            <v>8480</v>
          </cell>
          <cell r="T440">
            <v>10220</v>
          </cell>
          <cell r="U440">
            <v>10735</v>
          </cell>
          <cell r="V440">
            <v>9580</v>
          </cell>
          <cell r="W440">
            <v>9580</v>
          </cell>
        </row>
        <row r="441">
          <cell r="A441">
            <v>300</v>
          </cell>
          <cell r="B441">
            <v>11250</v>
          </cell>
          <cell r="C441">
            <v>11250</v>
          </cell>
          <cell r="D441">
            <v>10415</v>
          </cell>
          <cell r="E441">
            <v>9645</v>
          </cell>
          <cell r="F441">
            <v>10415</v>
          </cell>
          <cell r="G441">
            <v>8870</v>
          </cell>
          <cell r="H441">
            <v>11250</v>
          </cell>
          <cell r="I441">
            <v>9645</v>
          </cell>
          <cell r="J441">
            <v>11250</v>
          </cell>
          <cell r="K441">
            <v>11120</v>
          </cell>
          <cell r="L441">
            <v>11250</v>
          </cell>
          <cell r="M441">
            <v>9320</v>
          </cell>
          <cell r="N441">
            <v>10930</v>
          </cell>
          <cell r="O441">
            <v>11250</v>
          </cell>
          <cell r="P441">
            <v>11250</v>
          </cell>
          <cell r="Q441">
            <v>9000</v>
          </cell>
          <cell r="R441">
            <v>9360</v>
          </cell>
          <cell r="S441">
            <v>7585</v>
          </cell>
          <cell r="T441">
            <v>9130</v>
          </cell>
          <cell r="U441">
            <v>9835</v>
          </cell>
          <cell r="V441">
            <v>9130</v>
          </cell>
          <cell r="W441">
            <v>9130</v>
          </cell>
        </row>
        <row r="442">
          <cell r="A442">
            <v>400</v>
          </cell>
          <cell r="B442">
            <v>11250</v>
          </cell>
          <cell r="C442">
            <v>11250</v>
          </cell>
          <cell r="D442">
            <v>10415</v>
          </cell>
          <cell r="E442">
            <v>9645</v>
          </cell>
          <cell r="F442">
            <v>10415</v>
          </cell>
          <cell r="G442">
            <v>8870</v>
          </cell>
          <cell r="H442">
            <v>11250</v>
          </cell>
          <cell r="I442">
            <v>9645</v>
          </cell>
          <cell r="J442">
            <v>11250</v>
          </cell>
          <cell r="K442">
            <v>10865</v>
          </cell>
          <cell r="L442">
            <v>11185</v>
          </cell>
          <cell r="M442">
            <v>9255</v>
          </cell>
          <cell r="N442">
            <v>10800</v>
          </cell>
          <cell r="O442">
            <v>11250</v>
          </cell>
          <cell r="P442">
            <v>11250</v>
          </cell>
          <cell r="Q442">
            <v>8295</v>
          </cell>
          <cell r="R442">
            <v>8550</v>
          </cell>
          <cell r="S442">
            <v>6910</v>
          </cell>
          <cell r="T442">
            <v>8295</v>
          </cell>
          <cell r="U442">
            <v>9255</v>
          </cell>
          <cell r="V442">
            <v>8810</v>
          </cell>
          <cell r="W442">
            <v>8870</v>
          </cell>
        </row>
        <row r="443">
          <cell r="A443">
            <v>500</v>
          </cell>
          <cell r="B443">
            <v>11250</v>
          </cell>
          <cell r="C443">
            <v>11250</v>
          </cell>
          <cell r="D443">
            <v>10415</v>
          </cell>
          <cell r="E443">
            <v>9645</v>
          </cell>
          <cell r="F443">
            <v>10415</v>
          </cell>
          <cell r="G443">
            <v>8870</v>
          </cell>
          <cell r="H443">
            <v>11250</v>
          </cell>
          <cell r="I443">
            <v>9645</v>
          </cell>
          <cell r="J443">
            <v>11250</v>
          </cell>
          <cell r="K443">
            <v>10800</v>
          </cell>
          <cell r="L443">
            <v>11185</v>
          </cell>
          <cell r="M443">
            <v>9255</v>
          </cell>
          <cell r="N443">
            <v>10800</v>
          </cell>
          <cell r="O443">
            <v>11250</v>
          </cell>
          <cell r="P443">
            <v>11250</v>
          </cell>
          <cell r="Q443">
            <v>7780</v>
          </cell>
          <cell r="R443">
            <v>7970</v>
          </cell>
          <cell r="S443">
            <v>6390</v>
          </cell>
          <cell r="T443">
            <v>7715</v>
          </cell>
          <cell r="U443">
            <v>8938</v>
          </cell>
          <cell r="V443">
            <v>8420</v>
          </cell>
          <cell r="W443">
            <v>8480</v>
          </cell>
        </row>
        <row r="444">
          <cell r="A444">
            <v>600</v>
          </cell>
          <cell r="B444">
            <v>10690</v>
          </cell>
          <cell r="C444">
            <v>11250</v>
          </cell>
          <cell r="D444">
            <v>10405</v>
          </cell>
          <cell r="E444">
            <v>8920</v>
          </cell>
          <cell r="F444">
            <v>10415</v>
          </cell>
          <cell r="G444">
            <v>8870</v>
          </cell>
          <cell r="H444">
            <v>11250</v>
          </cell>
          <cell r="I444">
            <v>9645</v>
          </cell>
          <cell r="J444">
            <v>11250</v>
          </cell>
          <cell r="K444">
            <v>10800</v>
          </cell>
          <cell r="L444">
            <v>11185</v>
          </cell>
          <cell r="M444">
            <v>9130</v>
          </cell>
          <cell r="N444">
            <v>10605</v>
          </cell>
          <cell r="O444">
            <v>11250</v>
          </cell>
          <cell r="P444">
            <v>11250</v>
          </cell>
          <cell r="Q444">
            <v>7315</v>
          </cell>
          <cell r="R444">
            <v>7555</v>
          </cell>
          <cell r="S444">
            <v>6025</v>
          </cell>
          <cell r="T444">
            <v>7330</v>
          </cell>
          <cell r="U444">
            <v>8600</v>
          </cell>
          <cell r="V444">
            <v>7995</v>
          </cell>
          <cell r="W444">
            <v>8035</v>
          </cell>
        </row>
        <row r="445">
          <cell r="A445">
            <v>650</v>
          </cell>
          <cell r="B445">
            <v>10485</v>
          </cell>
          <cell r="C445">
            <v>11250</v>
          </cell>
          <cell r="D445">
            <v>10205</v>
          </cell>
          <cell r="E445">
            <v>8760</v>
          </cell>
          <cell r="F445">
            <v>10415</v>
          </cell>
          <cell r="G445">
            <v>8870</v>
          </cell>
          <cell r="H445">
            <v>11250</v>
          </cell>
          <cell r="I445">
            <v>9645</v>
          </cell>
          <cell r="J445">
            <v>11250</v>
          </cell>
          <cell r="K445">
            <v>10735</v>
          </cell>
          <cell r="L445">
            <v>11055</v>
          </cell>
          <cell r="M445">
            <v>8935</v>
          </cell>
          <cell r="N445">
            <v>10480</v>
          </cell>
          <cell r="O445">
            <v>11250</v>
          </cell>
          <cell r="P445">
            <v>11250</v>
          </cell>
          <cell r="Q445">
            <v>7190</v>
          </cell>
          <cell r="R445">
            <v>7395</v>
          </cell>
          <cell r="S445">
            <v>5850</v>
          </cell>
          <cell r="T445">
            <v>7200</v>
          </cell>
          <cell r="U445">
            <v>8440</v>
          </cell>
          <cell r="V445">
            <v>7795</v>
          </cell>
          <cell r="W445">
            <v>7835</v>
          </cell>
        </row>
        <row r="446">
          <cell r="A446">
            <v>700</v>
          </cell>
          <cell r="B446">
            <v>10405</v>
          </cell>
          <cell r="C446">
            <v>10670</v>
          </cell>
          <cell r="D446">
            <v>9965</v>
          </cell>
          <cell r="E446">
            <v>8680</v>
          </cell>
          <cell r="F446">
            <v>10415</v>
          </cell>
          <cell r="G446">
            <v>8870</v>
          </cell>
          <cell r="H446">
            <v>10995</v>
          </cell>
          <cell r="I446">
            <v>9645</v>
          </cell>
          <cell r="J446">
            <v>10995</v>
          </cell>
          <cell r="K446">
            <v>10670</v>
          </cell>
          <cell r="L446">
            <v>10930</v>
          </cell>
          <cell r="M446">
            <v>8805</v>
          </cell>
          <cell r="N446">
            <v>10285</v>
          </cell>
          <cell r="O446">
            <v>10995</v>
          </cell>
          <cell r="P446">
            <v>10995</v>
          </cell>
          <cell r="Q446">
            <v>7070</v>
          </cell>
          <cell r="R446">
            <v>7265</v>
          </cell>
          <cell r="S446">
            <v>5720</v>
          </cell>
          <cell r="T446">
            <v>7070</v>
          </cell>
          <cell r="U446">
            <v>8275</v>
          </cell>
          <cell r="V446">
            <v>7585</v>
          </cell>
          <cell r="W446">
            <v>7635</v>
          </cell>
        </row>
        <row r="447">
          <cell r="A447">
            <v>750</v>
          </cell>
          <cell r="B447">
            <v>9450</v>
          </cell>
          <cell r="C447">
            <v>9450</v>
          </cell>
          <cell r="D447">
            <v>8870</v>
          </cell>
          <cell r="E447">
            <v>8295</v>
          </cell>
          <cell r="F447">
            <v>10415</v>
          </cell>
          <cell r="G447">
            <v>8870</v>
          </cell>
          <cell r="H447">
            <v>10930</v>
          </cell>
          <cell r="I447">
            <v>9645</v>
          </cell>
          <cell r="J447">
            <v>10930</v>
          </cell>
          <cell r="K447">
            <v>10350</v>
          </cell>
          <cell r="L447">
            <v>10930</v>
          </cell>
          <cell r="M447">
            <v>8485</v>
          </cell>
          <cell r="N447">
            <v>9900</v>
          </cell>
          <cell r="O447">
            <v>10930</v>
          </cell>
          <cell r="P447">
            <v>10930</v>
          </cell>
          <cell r="Q447">
            <v>6945</v>
          </cell>
          <cell r="R447">
            <v>7135</v>
          </cell>
          <cell r="S447">
            <v>5595</v>
          </cell>
          <cell r="T447">
            <v>7005</v>
          </cell>
          <cell r="U447">
            <v>8230</v>
          </cell>
          <cell r="V447">
            <v>7475</v>
          </cell>
          <cell r="W447">
            <v>7515</v>
          </cell>
        </row>
        <row r="448">
          <cell r="A448">
            <v>800</v>
          </cell>
          <cell r="B448">
            <v>7715</v>
          </cell>
          <cell r="C448">
            <v>7715</v>
          </cell>
          <cell r="D448">
            <v>7330</v>
          </cell>
          <cell r="E448">
            <v>6945</v>
          </cell>
          <cell r="F448">
            <v>10415</v>
          </cell>
          <cell r="G448">
            <v>8870</v>
          </cell>
          <cell r="H448">
            <v>10800</v>
          </cell>
          <cell r="I448">
            <v>9645</v>
          </cell>
          <cell r="J448">
            <v>10800</v>
          </cell>
          <cell r="K448">
            <v>10095</v>
          </cell>
          <cell r="L448">
            <v>10800</v>
          </cell>
          <cell r="M448">
            <v>8230</v>
          </cell>
          <cell r="N448">
            <v>9580</v>
          </cell>
          <cell r="O448">
            <v>10800</v>
          </cell>
          <cell r="P448">
            <v>10800</v>
          </cell>
          <cell r="Q448">
            <v>6750</v>
          </cell>
          <cell r="R448">
            <v>7070</v>
          </cell>
          <cell r="S448">
            <v>5505</v>
          </cell>
          <cell r="T448">
            <v>6945</v>
          </cell>
          <cell r="U448">
            <v>8155</v>
          </cell>
          <cell r="V448">
            <v>7265</v>
          </cell>
          <cell r="W448">
            <v>7315</v>
          </cell>
        </row>
        <row r="449">
          <cell r="A449">
            <v>850</v>
          </cell>
          <cell r="B449">
            <v>5015</v>
          </cell>
          <cell r="C449">
            <v>5015</v>
          </cell>
          <cell r="D449">
            <v>5015</v>
          </cell>
          <cell r="E449">
            <v>5015</v>
          </cell>
          <cell r="F449">
            <v>10160</v>
          </cell>
          <cell r="G449">
            <v>8615</v>
          </cell>
          <cell r="H449">
            <v>10160</v>
          </cell>
          <cell r="I449">
            <v>9255</v>
          </cell>
          <cell r="J449">
            <v>10160</v>
          </cell>
          <cell r="K449">
            <v>9645</v>
          </cell>
          <cell r="L449">
            <v>10160</v>
          </cell>
          <cell r="M449">
            <v>7780</v>
          </cell>
          <cell r="N449">
            <v>9065</v>
          </cell>
          <cell r="O449">
            <v>10160</v>
          </cell>
          <cell r="P449">
            <v>10160</v>
          </cell>
          <cell r="Q449">
            <v>6620</v>
          </cell>
          <cell r="R449">
            <v>6990</v>
          </cell>
          <cell r="S449">
            <v>5385</v>
          </cell>
          <cell r="T449">
            <v>6880</v>
          </cell>
          <cell r="U449">
            <v>8115</v>
          </cell>
          <cell r="V449">
            <v>7110</v>
          </cell>
          <cell r="W449">
            <v>7135</v>
          </cell>
        </row>
        <row r="450">
          <cell r="A450">
            <v>900</v>
          </cell>
          <cell r="B450">
            <v>3215</v>
          </cell>
          <cell r="C450">
            <v>3215</v>
          </cell>
          <cell r="D450">
            <v>3215</v>
          </cell>
          <cell r="E450">
            <v>3215</v>
          </cell>
          <cell r="F450">
            <v>8810</v>
          </cell>
          <cell r="G450">
            <v>8295</v>
          </cell>
          <cell r="H450">
            <v>9000</v>
          </cell>
          <cell r="I450">
            <v>8745</v>
          </cell>
          <cell r="J450">
            <v>8805</v>
          </cell>
          <cell r="K450">
            <v>9000</v>
          </cell>
          <cell r="L450">
            <v>8420</v>
          </cell>
          <cell r="M450">
            <v>7005</v>
          </cell>
          <cell r="N450">
            <v>6945</v>
          </cell>
          <cell r="O450">
            <v>9000</v>
          </cell>
          <cell r="P450">
            <v>9000</v>
          </cell>
          <cell r="Q450">
            <v>6495</v>
          </cell>
          <cell r="R450">
            <v>6745</v>
          </cell>
          <cell r="S450">
            <v>6815</v>
          </cell>
          <cell r="T450">
            <v>6815</v>
          </cell>
          <cell r="U450">
            <v>8075</v>
          </cell>
          <cell r="V450">
            <v>6945</v>
          </cell>
          <cell r="W450">
            <v>6990</v>
          </cell>
        </row>
        <row r="451">
          <cell r="A451">
            <v>950</v>
          </cell>
          <cell r="B451">
            <v>1930</v>
          </cell>
          <cell r="C451">
            <v>1930</v>
          </cell>
          <cell r="D451">
            <v>1930</v>
          </cell>
          <cell r="E451">
            <v>1930</v>
          </cell>
          <cell r="F451">
            <v>5270</v>
          </cell>
          <cell r="G451">
            <v>5915</v>
          </cell>
          <cell r="H451">
            <v>5915</v>
          </cell>
          <cell r="I451">
            <v>5980</v>
          </cell>
          <cell r="J451">
            <v>5980</v>
          </cell>
          <cell r="K451">
            <v>7070</v>
          </cell>
          <cell r="L451">
            <v>5270</v>
          </cell>
          <cell r="M451">
            <v>5145</v>
          </cell>
          <cell r="N451">
            <v>5145</v>
          </cell>
          <cell r="O451">
            <v>7070</v>
          </cell>
          <cell r="P451">
            <v>7070</v>
          </cell>
          <cell r="Q451">
            <v>6365</v>
          </cell>
          <cell r="R451">
            <v>6870</v>
          </cell>
          <cell r="S451">
            <v>6815</v>
          </cell>
          <cell r="T451">
            <v>6815</v>
          </cell>
          <cell r="U451">
            <v>7070</v>
          </cell>
          <cell r="V451">
            <v>6750</v>
          </cell>
          <cell r="W451">
            <v>6815</v>
          </cell>
        </row>
        <row r="452">
          <cell r="A452">
            <v>1000</v>
          </cell>
          <cell r="B452">
            <v>965</v>
          </cell>
          <cell r="C452">
            <v>965</v>
          </cell>
          <cell r="D452">
            <v>965</v>
          </cell>
          <cell r="E452">
            <v>965</v>
          </cell>
          <cell r="F452">
            <v>3085</v>
          </cell>
          <cell r="G452">
            <v>3795</v>
          </cell>
          <cell r="H452">
            <v>3795</v>
          </cell>
          <cell r="I452">
            <v>4050</v>
          </cell>
          <cell r="J452">
            <v>4050</v>
          </cell>
          <cell r="K452">
            <v>4885</v>
          </cell>
          <cell r="L452">
            <v>3085</v>
          </cell>
          <cell r="M452">
            <v>3730</v>
          </cell>
          <cell r="N452">
            <v>3730</v>
          </cell>
          <cell r="O452">
            <v>4755</v>
          </cell>
          <cell r="P452">
            <v>6310</v>
          </cell>
          <cell r="Q452">
            <v>6105</v>
          </cell>
          <cell r="R452">
            <v>6310</v>
          </cell>
          <cell r="S452">
            <v>6310</v>
          </cell>
          <cell r="T452">
            <v>6310</v>
          </cell>
          <cell r="U452">
            <v>6310</v>
          </cell>
          <cell r="V452">
            <v>6300</v>
          </cell>
          <cell r="W452">
            <v>6310</v>
          </cell>
        </row>
        <row r="453">
          <cell r="A453">
            <v>1050</v>
          </cell>
          <cell r="B453">
            <v>2895</v>
          </cell>
          <cell r="C453">
            <v>2955</v>
          </cell>
          <cell r="D453">
            <v>2700</v>
          </cell>
          <cell r="E453">
            <v>2700</v>
          </cell>
          <cell r="F453">
            <v>3280</v>
          </cell>
          <cell r="G453">
            <v>2895</v>
          </cell>
          <cell r="H453">
            <v>2955</v>
          </cell>
          <cell r="I453">
            <v>2700</v>
          </cell>
          <cell r="J453">
            <v>2700</v>
          </cell>
          <cell r="K453">
            <v>3280</v>
          </cell>
          <cell r="L453">
            <v>3085</v>
          </cell>
          <cell r="M453">
            <v>2700</v>
          </cell>
          <cell r="N453">
            <v>2700</v>
          </cell>
          <cell r="O453">
            <v>3215</v>
          </cell>
          <cell r="P453">
            <v>6310</v>
          </cell>
          <cell r="Q453">
            <v>5785</v>
          </cell>
          <cell r="R453">
            <v>6310</v>
          </cell>
          <cell r="S453">
            <v>0</v>
          </cell>
          <cell r="T453">
            <v>6105</v>
          </cell>
          <cell r="U453">
            <v>6310</v>
          </cell>
          <cell r="V453">
            <v>5465</v>
          </cell>
          <cell r="W453">
            <v>6300</v>
          </cell>
        </row>
        <row r="454">
          <cell r="A454">
            <v>1100</v>
          </cell>
          <cell r="B454">
            <v>1800</v>
          </cell>
          <cell r="C454">
            <v>1800</v>
          </cell>
          <cell r="D454">
            <v>1800</v>
          </cell>
          <cell r="E454">
            <v>2055</v>
          </cell>
          <cell r="F454">
            <v>2055</v>
          </cell>
          <cell r="G454">
            <v>1800</v>
          </cell>
          <cell r="H454">
            <v>1865</v>
          </cell>
          <cell r="I454">
            <v>1800</v>
          </cell>
          <cell r="J454">
            <v>1800</v>
          </cell>
          <cell r="K454">
            <v>2055</v>
          </cell>
          <cell r="L454">
            <v>2055</v>
          </cell>
          <cell r="M454">
            <v>1865</v>
          </cell>
          <cell r="N454">
            <v>1865</v>
          </cell>
          <cell r="O454">
            <v>2120</v>
          </cell>
          <cell r="P454">
            <v>5655</v>
          </cell>
          <cell r="Q454">
            <v>4820</v>
          </cell>
          <cell r="R454">
            <v>5720</v>
          </cell>
          <cell r="S454">
            <v>0</v>
          </cell>
          <cell r="T454">
            <v>5305</v>
          </cell>
          <cell r="U454">
            <v>6045</v>
          </cell>
          <cell r="V454">
            <v>4180</v>
          </cell>
          <cell r="W454">
            <v>4885</v>
          </cell>
        </row>
        <row r="455">
          <cell r="A455">
            <v>1150</v>
          </cell>
          <cell r="B455">
            <v>1155</v>
          </cell>
          <cell r="C455">
            <v>1155</v>
          </cell>
          <cell r="D455">
            <v>1155</v>
          </cell>
          <cell r="E455">
            <v>1285</v>
          </cell>
          <cell r="F455">
            <v>1545</v>
          </cell>
          <cell r="G455">
            <v>1155</v>
          </cell>
          <cell r="H455">
            <v>1155</v>
          </cell>
          <cell r="I455">
            <v>1155</v>
          </cell>
          <cell r="J455">
            <v>1155</v>
          </cell>
          <cell r="K455">
            <v>1285</v>
          </cell>
          <cell r="L455">
            <v>1545</v>
          </cell>
          <cell r="M455">
            <v>1155</v>
          </cell>
          <cell r="N455">
            <v>1155</v>
          </cell>
          <cell r="O455">
            <v>1415</v>
          </cell>
          <cell r="P455">
            <v>4180</v>
          </cell>
          <cell r="Q455">
            <v>3730</v>
          </cell>
          <cell r="R455">
            <v>4435</v>
          </cell>
          <cell r="S455">
            <v>0</v>
          </cell>
          <cell r="T455">
            <v>4435</v>
          </cell>
          <cell r="U455">
            <v>5145</v>
          </cell>
          <cell r="V455">
            <v>3215</v>
          </cell>
          <cell r="W455">
            <v>3535</v>
          </cell>
        </row>
        <row r="456">
          <cell r="A456">
            <v>1200</v>
          </cell>
          <cell r="B456">
            <v>705</v>
          </cell>
          <cell r="C456">
            <v>705</v>
          </cell>
          <cell r="D456">
            <v>705</v>
          </cell>
          <cell r="E456">
            <v>770</v>
          </cell>
          <cell r="F456">
            <v>835</v>
          </cell>
          <cell r="G456">
            <v>705</v>
          </cell>
          <cell r="H456">
            <v>645</v>
          </cell>
          <cell r="I456">
            <v>705</v>
          </cell>
          <cell r="J456">
            <v>705</v>
          </cell>
          <cell r="K456">
            <v>770</v>
          </cell>
          <cell r="L456">
            <v>835</v>
          </cell>
          <cell r="M456">
            <v>645</v>
          </cell>
          <cell r="N456">
            <v>645</v>
          </cell>
          <cell r="O456">
            <v>965</v>
          </cell>
          <cell r="P456">
            <v>2700</v>
          </cell>
          <cell r="Q456">
            <v>2895</v>
          </cell>
          <cell r="R456">
            <v>3470</v>
          </cell>
          <cell r="S456">
            <v>0</v>
          </cell>
          <cell r="T456">
            <v>3470</v>
          </cell>
          <cell r="U456">
            <v>3215</v>
          </cell>
          <cell r="V456">
            <v>2445</v>
          </cell>
          <cell r="W456">
            <v>2570</v>
          </cell>
        </row>
        <row r="457">
          <cell r="A457">
            <v>1250</v>
          </cell>
          <cell r="B457">
            <v>2120</v>
          </cell>
          <cell r="C457">
            <v>2765</v>
          </cell>
          <cell r="D457">
            <v>2635</v>
          </cell>
          <cell r="E457">
            <v>2315</v>
          </cell>
          <cell r="F457">
            <v>1865</v>
          </cell>
          <cell r="G457">
            <v>1930</v>
          </cell>
          <cell r="H457">
            <v>0</v>
          </cell>
          <cell r="I457">
            <v>0</v>
          </cell>
          <cell r="J457">
            <v>0</v>
          </cell>
          <cell r="K457">
            <v>0</v>
          </cell>
          <cell r="L457">
            <v>0</v>
          </cell>
          <cell r="M457">
            <v>0</v>
          </cell>
          <cell r="N457">
            <v>0</v>
          </cell>
          <cell r="O457">
            <v>0</v>
          </cell>
          <cell r="P457">
            <v>0</v>
          </cell>
          <cell r="Q457">
            <v>2120</v>
          </cell>
          <cell r="R457">
            <v>2765</v>
          </cell>
          <cell r="S457">
            <v>0</v>
          </cell>
          <cell r="T457">
            <v>2635</v>
          </cell>
          <cell r="U457">
            <v>2315</v>
          </cell>
          <cell r="V457">
            <v>1865</v>
          </cell>
          <cell r="W457">
            <v>1930</v>
          </cell>
        </row>
        <row r="458">
          <cell r="A458">
            <v>1300</v>
          </cell>
          <cell r="B458">
            <v>1605</v>
          </cell>
          <cell r="C458">
            <v>2185</v>
          </cell>
          <cell r="D458">
            <v>2055</v>
          </cell>
          <cell r="E458">
            <v>1735</v>
          </cell>
          <cell r="F458">
            <v>1480</v>
          </cell>
          <cell r="G458">
            <v>1415</v>
          </cell>
          <cell r="H458">
            <v>0</v>
          </cell>
          <cell r="I458">
            <v>0</v>
          </cell>
          <cell r="J458">
            <v>0</v>
          </cell>
          <cell r="K458">
            <v>0</v>
          </cell>
          <cell r="L458">
            <v>0</v>
          </cell>
          <cell r="M458">
            <v>0</v>
          </cell>
          <cell r="N458">
            <v>0</v>
          </cell>
          <cell r="O458">
            <v>0</v>
          </cell>
          <cell r="P458">
            <v>0</v>
          </cell>
          <cell r="Q458">
            <v>1605</v>
          </cell>
          <cell r="R458">
            <v>2185</v>
          </cell>
          <cell r="S458">
            <v>0</v>
          </cell>
          <cell r="T458">
            <v>2055</v>
          </cell>
          <cell r="U458">
            <v>1735</v>
          </cell>
          <cell r="V458">
            <v>1480</v>
          </cell>
          <cell r="W458">
            <v>1415</v>
          </cell>
        </row>
        <row r="459">
          <cell r="A459">
            <v>1350</v>
          </cell>
          <cell r="B459">
            <v>1155</v>
          </cell>
          <cell r="C459">
            <v>1800</v>
          </cell>
          <cell r="D459">
            <v>1605</v>
          </cell>
          <cell r="E459">
            <v>1285</v>
          </cell>
          <cell r="F459">
            <v>1095</v>
          </cell>
          <cell r="G459">
            <v>1095</v>
          </cell>
          <cell r="H459">
            <v>0</v>
          </cell>
          <cell r="I459">
            <v>0</v>
          </cell>
          <cell r="J459">
            <v>0</v>
          </cell>
          <cell r="K459">
            <v>0</v>
          </cell>
          <cell r="L459">
            <v>0</v>
          </cell>
          <cell r="M459">
            <v>0</v>
          </cell>
          <cell r="N459">
            <v>0</v>
          </cell>
          <cell r="O459">
            <v>0</v>
          </cell>
          <cell r="P459">
            <v>0</v>
          </cell>
          <cell r="Q459">
            <v>1155</v>
          </cell>
          <cell r="R459">
            <v>1800</v>
          </cell>
          <cell r="S459">
            <v>0</v>
          </cell>
          <cell r="T459">
            <v>1605</v>
          </cell>
          <cell r="U459">
            <v>1285</v>
          </cell>
          <cell r="V459">
            <v>1095</v>
          </cell>
          <cell r="W459">
            <v>1095</v>
          </cell>
        </row>
        <row r="460">
          <cell r="A460">
            <v>1400</v>
          </cell>
          <cell r="B460">
            <v>900</v>
          </cell>
          <cell r="C460">
            <v>1415</v>
          </cell>
          <cell r="D460">
            <v>1220</v>
          </cell>
          <cell r="E460">
            <v>1030</v>
          </cell>
          <cell r="F460">
            <v>835</v>
          </cell>
          <cell r="G460">
            <v>835</v>
          </cell>
          <cell r="H460">
            <v>0</v>
          </cell>
          <cell r="I460">
            <v>0</v>
          </cell>
          <cell r="J460">
            <v>0</v>
          </cell>
          <cell r="K460">
            <v>0</v>
          </cell>
          <cell r="L460">
            <v>0</v>
          </cell>
          <cell r="M460">
            <v>0</v>
          </cell>
          <cell r="N460">
            <v>0</v>
          </cell>
          <cell r="O460">
            <v>0</v>
          </cell>
          <cell r="P460">
            <v>0</v>
          </cell>
          <cell r="Q460">
            <v>900</v>
          </cell>
          <cell r="R460">
            <v>1415</v>
          </cell>
          <cell r="S460">
            <v>0</v>
          </cell>
          <cell r="T460">
            <v>1220</v>
          </cell>
          <cell r="U460">
            <v>1030</v>
          </cell>
          <cell r="V460">
            <v>835</v>
          </cell>
          <cell r="W460">
            <v>835</v>
          </cell>
        </row>
        <row r="461">
          <cell r="A461">
            <v>1450</v>
          </cell>
          <cell r="B461">
            <v>645</v>
          </cell>
          <cell r="C461">
            <v>1095</v>
          </cell>
          <cell r="D461">
            <v>965</v>
          </cell>
          <cell r="E461">
            <v>770</v>
          </cell>
          <cell r="F461">
            <v>580</v>
          </cell>
          <cell r="G461">
            <v>625</v>
          </cell>
          <cell r="H461">
            <v>0</v>
          </cell>
          <cell r="I461">
            <v>0</v>
          </cell>
          <cell r="J461">
            <v>0</v>
          </cell>
          <cell r="K461">
            <v>0</v>
          </cell>
          <cell r="L461">
            <v>0</v>
          </cell>
          <cell r="M461">
            <v>0</v>
          </cell>
          <cell r="N461">
            <v>0</v>
          </cell>
          <cell r="O461">
            <v>0</v>
          </cell>
          <cell r="P461">
            <v>0</v>
          </cell>
          <cell r="Q461">
            <v>645</v>
          </cell>
          <cell r="R461">
            <v>1095</v>
          </cell>
          <cell r="S461">
            <v>0</v>
          </cell>
          <cell r="T461">
            <v>965</v>
          </cell>
          <cell r="U461">
            <v>770</v>
          </cell>
          <cell r="V461">
            <v>580</v>
          </cell>
          <cell r="W461">
            <v>625</v>
          </cell>
        </row>
        <row r="462">
          <cell r="A462">
            <v>1500</v>
          </cell>
          <cell r="B462">
            <v>515</v>
          </cell>
          <cell r="C462">
            <v>770</v>
          </cell>
          <cell r="D462">
            <v>705</v>
          </cell>
          <cell r="E462">
            <v>645</v>
          </cell>
          <cell r="F462">
            <v>450</v>
          </cell>
          <cell r="G462">
            <v>480</v>
          </cell>
          <cell r="H462">
            <v>0</v>
          </cell>
          <cell r="I462">
            <v>0</v>
          </cell>
          <cell r="J462">
            <v>0</v>
          </cell>
          <cell r="K462">
            <v>0</v>
          </cell>
          <cell r="L462">
            <v>0</v>
          </cell>
          <cell r="M462">
            <v>0</v>
          </cell>
          <cell r="N462">
            <v>0</v>
          </cell>
          <cell r="O462">
            <v>0</v>
          </cell>
          <cell r="P462">
            <v>0</v>
          </cell>
          <cell r="Q462">
            <v>515</v>
          </cell>
          <cell r="R462">
            <v>770</v>
          </cell>
          <cell r="S462">
            <v>0</v>
          </cell>
          <cell r="T462">
            <v>705</v>
          </cell>
          <cell r="U462">
            <v>645</v>
          </cell>
          <cell r="V462">
            <v>450</v>
          </cell>
          <cell r="W462">
            <v>480</v>
          </cell>
        </row>
      </sheetData>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WELVE"/>
      <sheetName val="Executive Summary _Thermal"/>
      <sheetName val="Stationwise Thermal _ Hydel Gen"/>
      <sheetName val="Executive Summary -Thermal"/>
      <sheetName val="MPEB Performance"/>
      <sheetName val="Stationwise Thermal &amp; Hydel Gen"/>
      <sheetName val="Fuel Oil &amp; Aux. Cons."/>
      <sheetName val="UGEN"/>
      <sheetName val="Yearly Thermal"/>
      <sheetName val="Yearly Hydel"/>
      <sheetName val="GPUF9196"/>
      <sheetName val="MPSEB90-01MONTHLY GENPLF"/>
      <sheetName val="UNITWISE GEN &amp; FACTORS (S)"/>
      <sheetName val="GENPLF"/>
      <sheetName val="TPI"/>
      <sheetName val="TPI98-99"/>
      <sheetName val="TPI99-00"/>
      <sheetName val="TPI00-01"/>
      <sheetName val="TARGET9197"/>
      <sheetName val="TARGET 97-98"/>
      <sheetName val="TARGET 98-99"/>
      <sheetName val="TARGET 99-00"/>
      <sheetName val="TARGET 00-01"/>
      <sheetName val="C.S.GENERATION"/>
      <sheetName val="BREAKUP OF OIL"/>
      <sheetName val="R.Hrs. Since Comm"/>
      <sheetName val="Salient1"/>
      <sheetName val="Sept "/>
      <sheetName val="A"/>
      <sheetName val="agl-pump-sets"/>
      <sheetName val="EG"/>
      <sheetName val="pump-sets(AI)"/>
      <sheetName val="installes-capacity"/>
      <sheetName val="per-capita"/>
      <sheetName val="towns&amp;villages"/>
      <sheetName val="data"/>
      <sheetName val="DLC"/>
      <sheetName val="04REL"/>
      <sheetName val="A 3.7"/>
      <sheetName val="Cover"/>
      <sheetName val="Vol IV_b"/>
      <sheetName val="Executive_Summary__Thermal"/>
      <sheetName val="Stationwise_Thermal___Hydel_Gen"/>
      <sheetName val="Executive_Summary_-Thermal"/>
      <sheetName val="MPEB_Performance"/>
      <sheetName val="Stationwise_Thermal_&amp;_Hydel_Gen"/>
      <sheetName val="Fuel_Oil_&amp;_Aux__Cons_"/>
      <sheetName val="Yearly_Thermal"/>
      <sheetName val="Yearly_Hydel"/>
      <sheetName val="MPSEB90-01MONTHLY_GENPLF"/>
      <sheetName val="UNITWISE_GEN_&amp;_FACTORS_(S)"/>
      <sheetName val="TARGET_97-98"/>
      <sheetName val="TARGET_98-99"/>
      <sheetName val="TARGET_99-00"/>
      <sheetName val="TARGET_00-01"/>
      <sheetName val="Coalmine"/>
      <sheetName val="Z"/>
      <sheetName val="Cash2"/>
      <sheetName val="BOUNDARY W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당초"/>
      <sheetName val="변경"/>
      <sheetName val="집계표"/>
      <sheetName val="내역서"/>
      <sheetName val="총괄표"/>
      <sheetName val="CB"/>
      <sheetName val="경비"/>
      <sheetName val="Sheet3"/>
      <sheetName val="cvr"/>
      <sheetName val="sum"/>
      <sheetName val="indirect"/>
      <sheetName val="bm"/>
      <sheetName val="bm (2)"/>
      <sheetName val="Sheet2"/>
      <sheetName val="Instrument"/>
      <sheetName val="Junction Box"/>
      <sheetName val="JB_Final checked"/>
      <sheetName val="Equipment"/>
      <sheetName val="F&amp;G System"/>
      <sheetName val="F&amp;G System (Detail)"/>
      <sheetName val="동결보온"/>
      <sheetName val="MOTOR"/>
      <sheetName val="금액내역서"/>
      <sheetName val=" 배관자재비-SKEC구매분"/>
      <sheetName val="BID"/>
      <sheetName val="공정율 기초 Data"/>
      <sheetName val="가격분석@1100(990104)"/>
      <sheetName val="Escalation"/>
      <sheetName val="abc"/>
      <sheetName val="제경비"/>
      <sheetName val="JCS"/>
      <sheetName val="Working"/>
      <sheetName val="Manpower"/>
      <sheetName val="Datas"/>
      <sheetName val="Int. Pr.-Shell"/>
      <sheetName val="Ext. Pr.-Shell"/>
      <sheetName val="Int. Pr.-D'End"/>
      <sheetName val="Ext. Pr.-D'End"/>
      <sheetName val="Reinforcement Pad"/>
      <sheetName val="Nozzles"/>
      <sheetName val="Painting"/>
      <sheetName val="EQT-ESTN"/>
      <sheetName val="108"/>
      <sheetName val="TTL"/>
      <sheetName val="DATA"/>
      <sheetName val="fitting"/>
      <sheetName val="정부노임단가"/>
      <sheetName val="HVAC"/>
      <sheetName val="할증 "/>
      <sheetName val="품셈"/>
      <sheetName val="수입"/>
      <sheetName val="DB@Acess"/>
      <sheetName val="Civil"/>
      <sheetName val="Erection"/>
      <sheetName val="명세서"/>
      <sheetName val="Sheet1"/>
      <sheetName val="작성방법"/>
      <sheetName val="자격 땡겨오기"/>
      <sheetName val="4300 UTILITY BLDG (2)"/>
      <sheetName val="연돌일위집계"/>
      <sheetName val="Proposal"/>
      <sheetName val="WORK-VOL"/>
      <sheetName val="FAB_I"/>
      <sheetName val="12CGOU"/>
      <sheetName val="공사비 내역 (가)"/>
      <sheetName val="PUMP"/>
      <sheetName val="Main"/>
      <sheetName val="적용환율"/>
      <sheetName val="기성내역"/>
      <sheetName val="General Data"/>
      <sheetName val="직원동원SCH"/>
      <sheetName val="입찰안"/>
      <sheetName val="EQUIP"/>
      <sheetName val="예가표"/>
      <sheetName val="산근"/>
      <sheetName val="PIPING"/>
      <sheetName val="wall"/>
      <sheetName val="주요기준"/>
      <sheetName val="COVER"/>
      <sheetName val="분뇨"/>
      <sheetName val="001"/>
      <sheetName val="공문"/>
      <sheetName val="B"/>
      <sheetName val="bm_(2)"/>
      <sheetName val="Junction_Box"/>
      <sheetName val="JB_Final_checked"/>
      <sheetName val="F&amp;G_System"/>
      <sheetName val="F&amp;G_System_(Detail)"/>
      <sheetName val="_배관자재비-SKEC구매분"/>
      <sheetName val="조도계산서 (도서)"/>
      <sheetName val="현장지지물물량"/>
      <sheetName val="ITEM"/>
      <sheetName val="BQ"/>
      <sheetName val="Sheet6"/>
      <sheetName val="PBS"/>
      <sheetName val="D-3109"/>
      <sheetName val="TOEC"/>
      <sheetName val="TDC COA Sumry"/>
      <sheetName val="COA Sumry by Area"/>
      <sheetName val="COA Sumry by Contr"/>
      <sheetName val="COA Sumry by RG"/>
      <sheetName val="TDC COA Grp Sumry"/>
      <sheetName val="TDC Item Dets-Full"/>
      <sheetName val="TDC Item Dets-IPM-Full"/>
      <sheetName val="TDC Item Dets"/>
      <sheetName val="TDC Item Sumry"/>
      <sheetName val="TDC Key Qty Sumry"/>
      <sheetName val="List - Components"/>
      <sheetName val="List - Equipment"/>
      <sheetName val="Project Metrics"/>
      <sheetName val="COA Sumry - Std Imp"/>
      <sheetName val="Contr TDC - Std Imp"/>
      <sheetName val="Item Sumry - Std Imp"/>
      <sheetName val="Proj TIC - Std Imp"/>
      <sheetName val="Unit Costs - Std Imp"/>
      <sheetName val="Unit MH - Std Imp"/>
      <sheetName val="일위대가목차"/>
      <sheetName val="#REF"/>
      <sheetName val="도급양식"/>
      <sheetName val="DB_ET200(R. A)"/>
      <sheetName val="PIPE"/>
      <sheetName val="FLANGE"/>
      <sheetName val="VALVE"/>
      <sheetName val="Final Summary"/>
      <sheetName val="LinerWt"/>
      <sheetName val="inter"/>
      <sheetName val="BQMPALOC"/>
      <sheetName val="결재판(삭제하지말아주세요)"/>
      <sheetName val="Sch.1"/>
      <sheetName val="SPT vs PHI"/>
      <sheetName val="광통신 견적내역서1"/>
      <sheetName val="DRUM"/>
      <sheetName val="Requirement(Work Crew)"/>
      <sheetName val="MODELING"/>
      <sheetName val="INPUT"/>
      <sheetName val="포장공"/>
      <sheetName val="운반"/>
      <sheetName val="단중"/>
      <sheetName val="품셈표"/>
      <sheetName val="Onerous Terms"/>
      <sheetName val="INVOICE_CERT EIV'S"/>
      <sheetName val="Factor"/>
      <sheetName val="공통비"/>
      <sheetName val="SM1-09"/>
      <sheetName val="SM2-09"/>
      <sheetName val="BD-09"/>
      <sheetName val="MT-09"/>
      <sheetName val="1_RA_Master_절감후"/>
      <sheetName val="공사내역"/>
      <sheetName val="extensions lookup"/>
      <sheetName val="3. Piping"/>
      <sheetName val="1. Stationary"/>
      <sheetName val="COST SUMMARY"/>
      <sheetName val="Total"/>
      <sheetName val="산#2-1 (2)"/>
      <sheetName val="API Units"/>
      <sheetName val="15100"/>
      <sheetName val="#2_일위대가목록"/>
      <sheetName val="공통부대비"/>
      <sheetName val="Coversheet "/>
      <sheetName val="6BPRO"/>
      <sheetName val="COS_REP.XLS"/>
      <sheetName val="01"/>
      <sheetName val="계측 내역서"/>
      <sheetName val="결과조달"/>
      <sheetName val="hitlin"/>
      <sheetName val="PER"/>
      <sheetName val="PIR(석유화학)"/>
      <sheetName val="silica"/>
      <sheetName val="rw"/>
      <sheetName val="gw"/>
      <sheetName val="우레탄"/>
      <sheetName val="fg"/>
      <sheetName val="iig silica(캐나다)"/>
      <sheetName val="견적대비표"/>
      <sheetName val="변수 정의"/>
      <sheetName val="BSD (2)"/>
      <sheetName val="POWER"/>
      <sheetName val="내역"/>
      <sheetName val="TYPE-B 평균H"/>
      <sheetName val="RING WALL"/>
      <sheetName val="AC포장수량"/>
      <sheetName val="설산1.나"/>
      <sheetName val="본사S"/>
      <sheetName val="PRO_DCI"/>
      <sheetName val="INST_DCI"/>
      <sheetName val="HVAC_DCI"/>
      <sheetName val="PIPE_DCI"/>
      <sheetName val="SHL"/>
      <sheetName val="jobhist"/>
      <sheetName val="간접비내역-1"/>
      <sheetName val="WORK"/>
      <sheetName val="Sheet4"/>
      <sheetName val="CPM챠트"/>
      <sheetName val="Eq. Mobilization"/>
      <sheetName val="대비표"/>
      <sheetName val="잡비"/>
      <sheetName val="영업2"/>
      <sheetName val="Precios"/>
      <sheetName val="WEIGHT LIST"/>
      <sheetName val="POL6차-PIPING"/>
      <sheetName val="산#3-1"/>
      <sheetName val="견적정보"/>
      <sheetName val="국내"/>
      <sheetName val="SOHAR(2nd)"/>
      <sheetName val="건축내역"/>
      <sheetName val="작성기준"/>
      <sheetName val="LEGEND"/>
      <sheetName val="AILC004"/>
      <sheetName val="SG"/>
      <sheetName val="Units Def'n"/>
      <sheetName val="FAB별"/>
      <sheetName val="조명율표"/>
      <sheetName val="갑지"/>
      <sheetName val="간접인원 급료산출"/>
      <sheetName val="95삼성급(본사)"/>
      <sheetName val="입찰내역 발주처 양식"/>
      <sheetName val="견적의뢰"/>
      <sheetName val="15 문제점"/>
      <sheetName val="costing_CV"/>
      <sheetName val="Spec1"/>
      <sheetName val="설계명세서"/>
      <sheetName val="일위대가"/>
      <sheetName val="방배동내역(리라)"/>
      <sheetName val="현장경비"/>
      <sheetName val="건축공사집계표"/>
      <sheetName val="방배동내역 (총괄)"/>
      <sheetName val="부대공사총괄"/>
      <sheetName val="Rate Analysis"/>
      <sheetName val="INSTR"/>
      <sheetName val="---FAB#1업무일지---"/>
      <sheetName val="Steam-Sys"/>
      <sheetName val="bm_(2)1"/>
      <sheetName val="Junction_Box1"/>
      <sheetName val="JB_Final_checked1"/>
      <sheetName val="F&amp;G_System1"/>
      <sheetName val="F&amp;G_System_(Detail)1"/>
      <sheetName val="_배관자재비-SKEC구매분1"/>
      <sheetName val="Int__Pr_-Shell"/>
      <sheetName val="Ext__Pr_-Shell"/>
      <sheetName val="Int__Pr_-D'End"/>
      <sheetName val="Ext__Pr_-D'End"/>
      <sheetName val="Reinforcement_Pad"/>
      <sheetName val="할증_"/>
      <sheetName val="공사비_내역_(가)"/>
      <sheetName val="General_Data"/>
      <sheetName val="XZLC003_PART1"/>
      <sheetName val="XZLC004_PART2"/>
      <sheetName val="현장관리비"/>
      <sheetName val="Inst_"/>
      <sheetName val="Piping_Design_Data"/>
      <sheetName val="실행내역"/>
      <sheetName val="CAL"/>
      <sheetName val="Piping Design Data"/>
      <sheetName val="견적을지"/>
      <sheetName val="PRICES"/>
      <sheetName val="노임9월"/>
      <sheetName val=" 갑지"/>
      <sheetName val="Cash2"/>
      <sheetName val="Z"/>
      <sheetName val="BEND LOSS"/>
      <sheetName val="A"/>
      <sheetName val="계정과목 (2)"/>
      <sheetName val="계정과목"/>
      <sheetName val="EQ_E1"/>
      <sheetName val="환율"/>
      <sheetName val="산출근거#2-3"/>
      <sheetName val="#3E1_GCR"/>
      <sheetName val="cp-e1"/>
      <sheetName val="일보"/>
      <sheetName val="rate"/>
      <sheetName val="배수내역"/>
      <sheetName val="자재단가"/>
      <sheetName val="NYS"/>
      <sheetName val="10현장조직"/>
      <sheetName val="기계공사비집계(원안)"/>
      <sheetName val="기계내역서"/>
      <sheetName val="공사설계서"/>
      <sheetName val="소일위대가코드표"/>
      <sheetName val="실행(1)"/>
      <sheetName val="out_prog"/>
      <sheetName val="선적schedule (2)"/>
      <sheetName val="9509"/>
      <sheetName val="SORCE1"/>
      <sheetName val="내역(전)"/>
      <sheetName val="slipsumpR"/>
      <sheetName val="costing_ESDV"/>
      <sheetName val="costing_Misc"/>
      <sheetName val="costing_MOV"/>
      <sheetName val="가로등내역서"/>
      <sheetName val="항목별진도율"/>
      <sheetName val="C3"/>
      <sheetName val="mech"/>
      <sheetName val="w't table"/>
      <sheetName val="IT-BAT"/>
      <sheetName val="임율 Data"/>
      <sheetName val="HANJUNG EQUIPMENT"/>
      <sheetName val="SPARE PART"/>
      <sheetName val="97 사업추정(WEKI)"/>
      <sheetName val="2. 집계표"/>
      <sheetName val="LP산출"/>
      <sheetName val="45,46"/>
      <sheetName val="CF Rev.0"/>
      <sheetName val="견적"/>
      <sheetName val="실행예산SHEET도장재검토"/>
      <sheetName val="TNK12"/>
      <sheetName val="사업추진 조직도"/>
      <sheetName val="VUOTO"/>
      <sheetName val="Labor"/>
      <sheetName val="kode rekening"/>
      <sheetName val="name"/>
      <sheetName val="NAMES"/>
      <sheetName val="SUM_Steel-Strc"/>
      <sheetName val="COST-SUM"/>
      <sheetName val="산3_4"/>
      <sheetName val="환율change"/>
      <sheetName val="Onerous_Terms"/>
      <sheetName val="조도계산서_(도서)"/>
      <sheetName val="INVOICE_CERT_EIV'S"/>
      <sheetName val="COST_SUMMARY"/>
      <sheetName val="extensions_lookup"/>
      <sheetName val="3__Piping"/>
      <sheetName val="자격_땡겨오기"/>
      <sheetName val="4300_UTILITY_BLDG_(2)"/>
      <sheetName val="공정율_기초_Data"/>
      <sheetName val="Rate_Analysis"/>
      <sheetName val="광통신_견적내역서1"/>
      <sheetName val="산#2-1_(2)"/>
      <sheetName val="API_Units"/>
      <sheetName val="TDC_COA_Sumry"/>
      <sheetName val="COA_Sumry_by_Area"/>
      <sheetName val="COA_Sumry_by_Contr"/>
      <sheetName val="COA_Sumry_by_RG"/>
      <sheetName val="TDC_COA_Grp_Sumry"/>
      <sheetName val="TDC_Item_Dets-Full"/>
      <sheetName val="TDC_Item_Dets-IPM-Full"/>
      <sheetName val="TDC_Item_Dets"/>
      <sheetName val="TDC_Item_Sumry"/>
      <sheetName val="TDC_Key_Qty_Sumry"/>
      <sheetName val="List_-_Components"/>
      <sheetName val="List_-_Equipment"/>
      <sheetName val="Project_Metrics"/>
      <sheetName val="COA_Sumry_-_Std_Imp"/>
      <sheetName val="Contr_TDC_-_Std_Imp"/>
      <sheetName val="Item_Sumry_-_Std_Imp"/>
      <sheetName val="Proj_TIC_-_Std_Imp"/>
      <sheetName val="Unit_Costs_-_Std_Imp"/>
      <sheetName val="Unit_MH_-_Std_Imp"/>
      <sheetName val="Sch_1"/>
      <sheetName val="Coversheet_"/>
      <sheetName val="1__Stationary"/>
      <sheetName val="Requirement(Work_Crew)"/>
      <sheetName val="계측_내역서"/>
      <sheetName val="iig_silica(캐나다)"/>
      <sheetName val="변수_정의"/>
      <sheetName val="BSD_(2)"/>
      <sheetName val="SPT_vs_PHI"/>
      <sheetName val="COS_REP_XLS"/>
      <sheetName val="_갑지"/>
      <sheetName val="Form 0"/>
      <sheetName val="Detail Breakdown Work"/>
      <sheetName val="assy"/>
      <sheetName val="일반공사"/>
      <sheetName val="표지"/>
      <sheetName val="DTmpData"/>
      <sheetName val="건장설비"/>
      <sheetName val="ORIGINAL"/>
      <sheetName val="직재"/>
      <sheetName val="IBASE"/>
      <sheetName val="laroux"/>
      <sheetName val="자재집계"/>
      <sheetName val="N賃率-職"/>
      <sheetName val="Proj Cost Sumry"/>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예가표"/>
      <sheetName val="수암종건"/>
      <sheetName val="수암개발"/>
      <sheetName val="단성전력"/>
      <sheetName val="Sheet1"/>
      <sheetName val="Sheet2"/>
      <sheetName val="Sheet3"/>
      <sheetName val="unit 4"/>
      <sheetName val="제출내역 (2)"/>
      <sheetName val="사용방법"/>
      <sheetName val="최저투찰(입력)"/>
      <sheetName val="최저투찰(만점시)"/>
      <sheetName val="복수예가선정"/>
      <sheetName val="예가표(복수예가)"/>
      <sheetName val="오늘의예가"/>
      <sheetName val="용어정의"/>
      <sheetName val="조달031227"/>
      <sheetName val="지자체040206"/>
      <sheetName val="도로031229"/>
      <sheetName val="수자원040116"/>
      <sheetName val="적점"/>
      <sheetName val="가격조사서"/>
      <sheetName val="물가대비표"/>
      <sheetName val="내역표지"/>
      <sheetName val="공문"/>
      <sheetName val="B.O.M"/>
      <sheetName val="변경집계표"/>
      <sheetName val="#REF"/>
      <sheetName val="부대내역"/>
      <sheetName val="일위"/>
      <sheetName val="실행내역"/>
      <sheetName val="trf(36%)"/>
      <sheetName val="개소당수량"/>
      <sheetName val="Macro1"/>
      <sheetName val="자동제어"/>
      <sheetName val="일위대가(가설)"/>
      <sheetName val="단가"/>
      <sheetName val="원가계산서(남측)"/>
      <sheetName val="단가표"/>
      <sheetName val="토목주소"/>
      <sheetName val="프랜트면허"/>
      <sheetName val="SG"/>
      <sheetName val="건축-물가변동"/>
      <sheetName val="기계설비-물가변동"/>
      <sheetName val="공사개요"/>
      <sheetName val="부대tu"/>
      <sheetName val="공사비증감"/>
      <sheetName val="신표지1"/>
      <sheetName val="연결임시"/>
      <sheetName val="D-3109"/>
      <sheetName val="내역서"/>
      <sheetName val="일위대가(계측기설치)"/>
      <sheetName val="현장경비"/>
      <sheetName val="전계가"/>
      <sheetName val="내역"/>
      <sheetName val="대전-교대(A1-A2)"/>
      <sheetName val="재료비"/>
      <sheetName val="갑지"/>
      <sheetName val="집계표"/>
      <sheetName val="전차선로 물량표"/>
      <sheetName val="전기혼잡제경비(45)"/>
      <sheetName val="덕소내역"/>
      <sheetName val="Cash2"/>
      <sheetName val="Z"/>
      <sheetName val="웅진교-S2"/>
      <sheetName val="입찰안"/>
      <sheetName val="제잡비"/>
      <sheetName val="코드표"/>
      <sheetName val="파일의이용"/>
      <sheetName val="공종목록표"/>
      <sheetName val="poolupdate"/>
      <sheetName val="BID"/>
      <sheetName val="노임단가"/>
      <sheetName val="MixBed"/>
      <sheetName val="CondPol"/>
      <sheetName val="SPT vs PHI"/>
      <sheetName val=" FURNACE현설"/>
      <sheetName val="갈현동"/>
      <sheetName val="철콘공사"/>
      <sheetName val="direct"/>
      <sheetName val="wage"/>
      <sheetName val="CONCRETE"/>
      <sheetName val="총괄-1"/>
      <sheetName val="차액보증"/>
      <sheetName val="부안일위"/>
      <sheetName val="공사비예산서(토목분)"/>
      <sheetName val="당초"/>
      <sheetName val="계측 내역서"/>
      <sheetName val="전기공사"/>
      <sheetName val="ITEM"/>
      <sheetName val="환산표"/>
      <sheetName val="정부노임단가"/>
      <sheetName val="DATA"/>
      <sheetName val="여과지동"/>
      <sheetName val="기초자료"/>
      <sheetName val="일위대가"/>
      <sheetName val="포장수량"/>
      <sheetName val="결과조달"/>
      <sheetName val="A-4"/>
      <sheetName val="배수관산출"/>
      <sheetName val="경상비"/>
      <sheetName val="일위_파일"/>
      <sheetName val="TARGET"/>
      <sheetName val="노임이"/>
      <sheetName val="FAX"/>
      <sheetName val="노임"/>
      <sheetName val="9GNG운반"/>
      <sheetName val="Data&amp;Result"/>
      <sheetName val="전선 및 전선관"/>
      <sheetName val="수목표준대가"/>
      <sheetName val="견"/>
      <sheetName val="내2"/>
      <sheetName val="06년 학회협찬실적"/>
      <sheetName val="일위대가표"/>
      <sheetName val="부대공Ⅱ"/>
      <sheetName val="적용률"/>
      <sheetName val="산출내역서"/>
      <sheetName val="3.하중산정4.지지력"/>
      <sheetName val="아파트 "/>
      <sheetName val="금융비용"/>
      <sheetName val="약품설비"/>
      <sheetName val="1단계"/>
      <sheetName val="본선 토공 분배표"/>
      <sheetName val="4.인력운영계획(업무별)"/>
      <sheetName val="현장관리비 산출내역"/>
      <sheetName val="Cash"/>
      <sheetName val="일위대가-목록"/>
      <sheetName val="밸브설치"/>
      <sheetName val="조도계산서 (도서)"/>
      <sheetName val="SCHE"/>
      <sheetName val="UPRI"/>
      <sheetName val="1,2공구원가계산서"/>
      <sheetName val="2공구산출내역"/>
      <sheetName val="1공구산출내역서"/>
      <sheetName val="archi(본사)"/>
      <sheetName val="갑지(추정)"/>
      <sheetName val="인덕원내역"/>
      <sheetName val="코오롱.테크노밸리"/>
      <sheetName val="코오롱.영동고속도로"/>
      <sheetName val="CTEMCOST"/>
      <sheetName val="SULKEA"/>
      <sheetName val="잔수량(작성)"/>
      <sheetName val="잡비"/>
      <sheetName val="전력"/>
      <sheetName val="FCM"/>
      <sheetName val="금액"/>
      <sheetName val="목표세부명세"/>
      <sheetName val="건축"/>
      <sheetName val="가도공"/>
      <sheetName val="평가데이터"/>
      <sheetName val="총괄표"/>
      <sheetName val="을"/>
      <sheetName val="코드"/>
      <sheetName val="TRE TABLE"/>
      <sheetName val="실행철강하도"/>
      <sheetName val="구조물공"/>
      <sheetName val="부대공"/>
      <sheetName val="배수공"/>
      <sheetName val="토공"/>
      <sheetName val="포장공"/>
      <sheetName val="단가산출서"/>
      <sheetName val="퇴직금(울산천상)"/>
      <sheetName val="내역(가지)"/>
      <sheetName val="변경내역대비표(2)"/>
      <sheetName val="토 적 표"/>
      <sheetName val="6PILE  (돌출)"/>
      <sheetName val="DHEQSUPT"/>
      <sheetName val="LG제품"/>
      <sheetName val="2.교량(신설)"/>
      <sheetName val="SIL98"/>
      <sheetName val="설계"/>
      <sheetName val="Indirect Cost"/>
      <sheetName val="충주"/>
      <sheetName val="cable-data"/>
      <sheetName val="출자한도"/>
      <sheetName val="경비"/>
      <sheetName val="골조시행"/>
      <sheetName val="청산공사"/>
      <sheetName val="금액내역서"/>
      <sheetName val="csdim"/>
      <sheetName val="cdsload"/>
      <sheetName val="chsload"/>
      <sheetName val="CLAMP"/>
      <sheetName val="cvsload"/>
      <sheetName val="pipe"/>
      <sheetName val="에너지동"/>
      <sheetName val="D"/>
      <sheetName val="AS포장복구 "/>
      <sheetName val="실행내역서"/>
      <sheetName val="HANDHOLE(2)"/>
      <sheetName val="PAD TR보호대기초"/>
      <sheetName val="가로등기초"/>
      <sheetName val="유림골조"/>
      <sheetName val="01"/>
      <sheetName val="A"/>
      <sheetName val="Sheet17"/>
      <sheetName val="자재단가"/>
      <sheetName val="직재"/>
      <sheetName val="CAT_5"/>
      <sheetName val="부표총괄"/>
      <sheetName val="금융"/>
      <sheetName val="일위대가목차"/>
      <sheetName val="Y-WORK"/>
      <sheetName val="입찰보고"/>
      <sheetName val="기초일위대가"/>
      <sheetName val="식재일위대가"/>
      <sheetName val="단가대비표"/>
      <sheetName val="기기리스트"/>
      <sheetName val="대비"/>
      <sheetName val="ELECTRIC"/>
      <sheetName val="SCHEDULE"/>
      <sheetName val="기성2"/>
      <sheetName val="S0"/>
      <sheetName val="남양주부대"/>
      <sheetName val="U-TYPE(1)"/>
      <sheetName val="Total"/>
      <sheetName val="파주 운정지구 A8블럭"/>
      <sheetName val="대구수성3가"/>
      <sheetName val="매립"/>
      <sheetName val="배열수식"/>
      <sheetName val="상촌2교-일반수량집계"/>
      <sheetName val="노무비"/>
      <sheetName val="이토변실(A3-LINE)"/>
      <sheetName val="계장 공내역서"/>
      <sheetName val="경영상태"/>
      <sheetName val="세목전체"/>
      <sheetName val="ABUT수량-A1"/>
      <sheetName val="견적조건"/>
      <sheetName val="일위대가 "/>
      <sheetName val="관람석제출"/>
      <sheetName val="뜃맟뭁돽띿맟?-BLDG"/>
      <sheetName val="건축집계"/>
      <sheetName val="단위단가"/>
      <sheetName val="상행-교대(A1)"/>
      <sheetName val="장비손료"/>
      <sheetName val="공틀공사"/>
      <sheetName val="제경비율"/>
      <sheetName val="96보완계획7.12"/>
      <sheetName val="제조노임"/>
      <sheetName val="약품공급2"/>
      <sheetName val="DATE"/>
      <sheetName val="인공산출(도급)"/>
      <sheetName val="명단원자료(이전)"/>
      <sheetName val="날개벽(시점좌측)"/>
      <sheetName val="특수기호강도거푸집"/>
      <sheetName val="종배수관면벽신"/>
      <sheetName val="종배수관(신)"/>
      <sheetName val="1호맨홀토공"/>
      <sheetName val="방배동내역(리라)"/>
      <sheetName val="부대공사총괄"/>
      <sheetName val="건축공사집계표"/>
      <sheetName val="견적"/>
      <sheetName val="염화물시험"/>
      <sheetName val="일(4)"/>
      <sheetName val="EJ"/>
      <sheetName val="내역서2안"/>
      <sheetName val="페인트"/>
      <sheetName val="산수배수"/>
      <sheetName val="토목"/>
      <sheetName val="DCS"/>
      <sheetName val="ANALYSER"/>
      <sheetName val="준공평가"/>
      <sheetName val="데이타"/>
      <sheetName val="손익현황(1PJ)"/>
      <sheetName val="예정(3)"/>
      <sheetName val="재료"/>
      <sheetName val="전신환매도율"/>
      <sheetName val="장기차입금"/>
    </sheet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Cash1"/>
      <sheetName val="Cash2"/>
      <sheetName val="Cash_Sum"/>
      <sheetName val="Scope"/>
      <sheetName val="환산표"/>
      <sheetName val="당초"/>
      <sheetName val="Qo-1585"/>
      <sheetName val="BLR 1"/>
      <sheetName val="GEN"/>
      <sheetName val="GAS"/>
      <sheetName val="DEAE"/>
      <sheetName val="BLR2"/>
      <sheetName val="BLR3"/>
      <sheetName val="BLR4"/>
      <sheetName val="BLR5"/>
      <sheetName val="DEM"/>
      <sheetName val="SAM"/>
      <sheetName val="CHEM"/>
      <sheetName val="COP"/>
      <sheetName val="eq_data"/>
      <sheetName val="八幡"/>
      <sheetName val="TTL"/>
      <sheetName val="MixBed"/>
      <sheetName val="CondPol"/>
      <sheetName val="해외 연수비용 계산-삭제"/>
      <sheetName val="해외 기술훈련비 (합계)"/>
      <sheetName val="Utility and Fire flange"/>
      <sheetName val="jobhist"/>
      <sheetName val="현장관리비"/>
      <sheetName val="실행내역"/>
      <sheetName val="Activity(new)"/>
      <sheetName val="EQUIP"/>
      <sheetName val="CAT_5"/>
      <sheetName val="노임단가"/>
      <sheetName val="sheet1"/>
      <sheetName val="자재단가"/>
      <sheetName val="36신설수량"/>
      <sheetName val="물가대비표"/>
      <sheetName val="Sheet6"/>
      <sheetName val="갑지1"/>
      <sheetName val="갑지"/>
      <sheetName val="운반"/>
      <sheetName val="h-013211-2"/>
      <sheetName val="대비표"/>
      <sheetName val="공문"/>
      <sheetName val="BLR_1"/>
      <sheetName val="Utility_and_Fire_flange"/>
      <sheetName val="해외_연수비용_계산-삭제"/>
      <sheetName val="해외_기술훈련비_(합계)"/>
      <sheetName val="BLR_11"/>
      <sheetName val="Utility_and_Fire_flange1"/>
      <sheetName val="해외_연수비용_계산-삭제1"/>
      <sheetName val="해외_기술훈련비_(합계)1"/>
      <sheetName val="inter"/>
      <sheetName val="설산1.나"/>
      <sheetName val="본사S"/>
      <sheetName val="예가표"/>
      <sheetName val="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79">
          <cell r="T179">
            <v>205</v>
          </cell>
          <cell r="U179">
            <v>218</v>
          </cell>
          <cell r="V179">
            <v>302</v>
          </cell>
          <cell r="W179">
            <v>419</v>
          </cell>
          <cell r="X179">
            <v>433</v>
          </cell>
          <cell r="Y179">
            <v>430</v>
          </cell>
          <cell r="Z179">
            <v>494</v>
          </cell>
          <cell r="AA179">
            <v>520</v>
          </cell>
          <cell r="AB179">
            <v>522</v>
          </cell>
          <cell r="AC179">
            <v>508</v>
          </cell>
          <cell r="AD179">
            <v>581</v>
          </cell>
          <cell r="AE179">
            <v>524</v>
          </cell>
          <cell r="AF179">
            <v>526</v>
          </cell>
          <cell r="AG179">
            <v>502</v>
          </cell>
          <cell r="AH179">
            <v>248</v>
          </cell>
        </row>
        <row r="180">
          <cell r="T180">
            <v>205</v>
          </cell>
          <cell r="U180">
            <v>423</v>
          </cell>
          <cell r="V180">
            <v>725</v>
          </cell>
          <cell r="W180">
            <v>1144</v>
          </cell>
          <cell r="X180">
            <v>1577</v>
          </cell>
          <cell r="Y180">
            <v>2007</v>
          </cell>
          <cell r="Z180">
            <v>2501</v>
          </cell>
          <cell r="AA180">
            <v>3021</v>
          </cell>
          <cell r="AB180">
            <v>3543</v>
          </cell>
          <cell r="AC180">
            <v>4051</v>
          </cell>
          <cell r="AD180">
            <v>4632</v>
          </cell>
          <cell r="AE180">
            <v>5156</v>
          </cell>
          <cell r="AF180">
            <v>5682</v>
          </cell>
          <cell r="AG180">
            <v>6184</v>
          </cell>
          <cell r="AH180">
            <v>6432</v>
          </cell>
        </row>
      </sheetData>
      <sheetData sheetId="25" refreshError="1"/>
      <sheetData sheetId="26" refreshError="1"/>
      <sheetData sheetId="27" refreshError="1">
        <row r="16">
          <cell r="G16">
            <v>3100889.7360623879</v>
          </cell>
          <cell r="J16">
            <v>-3100889.7360623879</v>
          </cell>
          <cell r="K16">
            <v>-3100889.7360623879</v>
          </cell>
        </row>
        <row r="17">
          <cell r="G17">
            <v>934385.75607295427</v>
          </cell>
          <cell r="J17">
            <v>3270260.8906708667</v>
          </cell>
          <cell r="K17">
            <v>169371.15460847877</v>
          </cell>
        </row>
        <row r="18">
          <cell r="G18">
            <v>944284.9960087979</v>
          </cell>
          <cell r="J18">
            <v>-441747.35457777925</v>
          </cell>
          <cell r="K18">
            <v>-272376.19996930048</v>
          </cell>
        </row>
        <row r="19">
          <cell r="G19">
            <v>1100235.2378667907</v>
          </cell>
          <cell r="J19">
            <v>-565829.35575965873</v>
          </cell>
          <cell r="K19">
            <v>-838205.55572895915</v>
          </cell>
        </row>
        <row r="20">
          <cell r="G20">
            <v>1079751.2161132174</v>
          </cell>
          <cell r="J20">
            <v>-339427.47117581428</v>
          </cell>
          <cell r="K20">
            <v>-1177633.0269047734</v>
          </cell>
        </row>
        <row r="21">
          <cell r="G21">
            <v>1123783.6778401346</v>
          </cell>
          <cell r="J21">
            <v>-96645.766817710944</v>
          </cell>
          <cell r="K21">
            <v>-1274278.7937224843</v>
          </cell>
        </row>
        <row r="22">
          <cell r="G22">
            <v>1105143.8836787788</v>
          </cell>
          <cell r="J22">
            <v>-43686.328851310071</v>
          </cell>
          <cell r="K22">
            <v>-1317965.1225737943</v>
          </cell>
        </row>
        <row r="23">
          <cell r="G23">
            <v>1211873.7212221269</v>
          </cell>
          <cell r="J23">
            <v>-157770.37578145368</v>
          </cell>
          <cell r="K23">
            <v>-1475735.498355248</v>
          </cell>
        </row>
        <row r="24">
          <cell r="G24">
            <v>1242897.4469518734</v>
          </cell>
          <cell r="J24">
            <v>-31904.301259564934</v>
          </cell>
          <cell r="K24">
            <v>-1507639.7996148129</v>
          </cell>
        </row>
        <row r="25">
          <cell r="G25">
            <v>1242388.6634660121</v>
          </cell>
          <cell r="J25">
            <v>32340.963578523137</v>
          </cell>
          <cell r="K25">
            <v>-1475298.8360362898</v>
          </cell>
        </row>
        <row r="26">
          <cell r="G26">
            <v>1173097.4003922935</v>
          </cell>
          <cell r="J26">
            <v>106535.03291010531</v>
          </cell>
          <cell r="K26">
            <v>-1368763.8031261845</v>
          </cell>
        </row>
        <row r="27">
          <cell r="G27">
            <v>1246958.3770815907</v>
          </cell>
          <cell r="J27">
            <v>-1645.5875842371024</v>
          </cell>
          <cell r="K27">
            <v>-1370409.3907104216</v>
          </cell>
        </row>
        <row r="28">
          <cell r="G28">
            <v>1129849.8697283007</v>
          </cell>
          <cell r="J28">
            <v>294415.34818107402</v>
          </cell>
          <cell r="K28">
            <v>-1075994.0425293476</v>
          </cell>
        </row>
        <row r="29">
          <cell r="G29">
            <v>1362669.9593027527</v>
          </cell>
          <cell r="J29">
            <v>-78134.719742490212</v>
          </cell>
          <cell r="K29">
            <v>-1154128.7622718378</v>
          </cell>
        </row>
        <row r="30">
          <cell r="G30">
            <v>1257111.2537174637</v>
          </cell>
          <cell r="J30">
            <v>32326.792100662133</v>
          </cell>
          <cell r="K30">
            <v>-1121801.9701711757</v>
          </cell>
        </row>
        <row r="31">
          <cell r="G31">
            <v>766806.14375081041</v>
          </cell>
          <cell r="J31">
            <v>463798.22697295237</v>
          </cell>
          <cell r="K31">
            <v>-658003.7431982233</v>
          </cell>
        </row>
        <row r="32">
          <cell r="J32">
            <v>607947.97597508598</v>
          </cell>
          <cell r="K32">
            <v>-50055.767223137314</v>
          </cell>
        </row>
        <row r="33">
          <cell r="J33">
            <v>0</v>
          </cell>
          <cell r="K33">
            <v>-50055.767223137314</v>
          </cell>
        </row>
        <row r="34">
          <cell r="J34">
            <v>0</v>
          </cell>
          <cell r="K34">
            <v>-50055.767223137314</v>
          </cell>
        </row>
        <row r="35">
          <cell r="J35">
            <v>1051161.6616859552</v>
          </cell>
          <cell r="K35">
            <v>1001105.8944628179</v>
          </cell>
        </row>
        <row r="36">
          <cell r="J36">
            <v>0</v>
          </cell>
          <cell r="K36">
            <v>1001105.8944628179</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근"/>
      <sheetName val="#REF"/>
      <sheetName val="000000"/>
      <sheetName val="XXXXXX"/>
      <sheetName val="KUWATI(Total) "/>
      <sheetName val="GC-01"/>
      <sheetName val="GC-02"/>
      <sheetName val="GC-03"/>
      <sheetName val="GC-04"/>
      <sheetName val="GC-07"/>
      <sheetName val="GC-08"/>
      <sheetName val="GC-09"/>
      <sheetName val="GC-10"/>
      <sheetName val="GC-19"/>
      <sheetName val="GC-21"/>
      <sheetName val="GC-22"/>
      <sheetName val="집계표(OPTION)"/>
      <sheetName val="OPTION 2"/>
      <sheetName val="OPTION 3"/>
      <sheetName val="Sheet2"/>
      <sheetName val="Sheet3"/>
      <sheetName val="견적조건"/>
      <sheetName val="대비표"/>
      <sheetName val="집계표 (TOTAL)"/>
      <sheetName val="집계표 (CIVIL-23)"/>
      <sheetName val="집계표 (FGRU)"/>
      <sheetName val="집계표 (25,26)"/>
      <sheetName val="집계표 (MEROX)"/>
      <sheetName val="집계표 (NITROGEN)"/>
      <sheetName val="집계표 (M4)"/>
      <sheetName val="집계표 (CIVIL4)"/>
      <sheetName val="집계표 (CIVIL6)"/>
      <sheetName val="집계표 (CIVIL7)"/>
      <sheetName val="내역서(DEMO TOTAL)"/>
      <sheetName val="내역서 (CIVIL-23)"/>
      <sheetName val="내역서 (fgru)"/>
      <sheetName val="내역서 (25&amp;26)"/>
      <sheetName val="내역서 (MEROX)"/>
      <sheetName val="내역서 (NITROGEN)"/>
      <sheetName val="내역서 (M4)"/>
      <sheetName val="내역서 (CIVIL-4)"/>
      <sheetName val="내역서 (CIVIL-6)"/>
      <sheetName val="내역서 (CIVIL-7)"/>
      <sheetName val="2002년 현장공사비 국내 실적"/>
      <sheetName val="2003년국내현장공사비 실적"/>
      <sheetName val="_REF"/>
      <sheetName val="집계표_OPTION_"/>
      <sheetName val="단가(자재)"/>
      <sheetName val="단가(노임)"/>
      <sheetName val="기초목록"/>
      <sheetName val="당초"/>
      <sheetName val="???"/>
      <sheetName val="노임단가"/>
      <sheetName val="VC2 10.99"/>
      <sheetName val="예산"/>
      <sheetName val="inter"/>
      <sheetName val="Sheet1"/>
      <sheetName val="KP1590_E"/>
      <sheetName val="영업2"/>
      <sheetName val="ERECIN"/>
      <sheetName val="INPUT DATA"/>
      <sheetName val="BQMPALOC"/>
      <sheetName val="1월"/>
      <sheetName val="공문"/>
      <sheetName val="영업3"/>
      <sheetName val="금액내역서"/>
      <sheetName val="BQ_Utl_Off"/>
      <sheetName val="??"/>
      <sheetName val="수입"/>
      <sheetName val="집계표 (25,26ဩ"/>
      <sheetName val="»ê±Ù"/>
      <sheetName val="12CGOU"/>
      <sheetName val="경영혁신본부"/>
      <sheetName val="Final(1)summary"/>
      <sheetName val="BD集計用"/>
      <sheetName val="연돌일위집계"/>
      <sheetName val="Form 0"/>
      <sheetName val="COVER"/>
      <sheetName val="___"/>
      <sheetName val="DESCRIPTION"/>
      <sheetName val="95삼성급(본사)"/>
      <sheetName val="KUWATI(Total)_"/>
      <sheetName val="OPTION_2"/>
      <sheetName val="OPTION_3"/>
      <sheetName val="집계표_(TOTAL)"/>
      <sheetName val="집계표_(CIVIL-23)"/>
      <sheetName val="집계표_(FGRU)"/>
      <sheetName val="집계표_(25,26)"/>
      <sheetName val="집계표_(MEROX)"/>
      <sheetName val="집계표_(NITROGEN)"/>
      <sheetName val="집계표_(M4)"/>
      <sheetName val="집계표_(CIVIL4)"/>
      <sheetName val="집계표_(CIVIL6)"/>
      <sheetName val="집계표_(CIVIL7)"/>
      <sheetName val="내역서(DEMO_TOTAL)"/>
      <sheetName val="내역서_(CIVIL-23)"/>
      <sheetName val="내역서_(fgru)"/>
      <sheetName val="내역서_(25&amp;26)"/>
      <sheetName val="내역서_(MEROX)"/>
      <sheetName val="내역서_(NITROGEN)"/>
      <sheetName val="내역서_(M4)"/>
      <sheetName val="내역서_(CIVIL-4)"/>
      <sheetName val="내역서_(CIVIL-6)"/>
      <sheetName val="내역서_(CIVIL-7)"/>
      <sheetName val="2002년_현장공사비_국내_실적"/>
      <sheetName val="2003년국내현장공사비_실적"/>
      <sheetName val="VC2_10_99"/>
      <sheetName val="갑지"/>
      <sheetName val="세금자료"/>
      <sheetName val="Form D-1"/>
      <sheetName val="Form B-1"/>
      <sheetName val="Form F-1"/>
      <sheetName val="Assist(B-1)"/>
      <sheetName val="Form A"/>
      <sheetName val="General Data"/>
      <sheetName val="__"/>
      <sheetName val="DRUM"/>
      <sheetName val="eq_data"/>
      <sheetName val="SANDAN"/>
      <sheetName val="LABOR &amp; 자재"/>
      <sheetName val="제작도"/>
      <sheetName val="INPUT_DATA"/>
      <sheetName val="General_Data"/>
      <sheetName val="집계표_(25,26ဩ"/>
      <sheetName val="Form_0"/>
      <sheetName val="입출재고현황 (2)"/>
      <sheetName val="뜃맟뭁돽띿맟?-BLDG"/>
      <sheetName val="DHEQSUPT"/>
      <sheetName val="SALA-002"/>
      <sheetName val="CB"/>
      <sheetName val="ESCON"/>
      <sheetName val="3.공통공사대비"/>
      <sheetName val="M-EQPT-Z"/>
      <sheetName val="TTL"/>
      <sheetName val="주간기성"/>
      <sheetName val="기성내역"/>
      <sheetName val="뜃맟뭁돽띿맟_-BLDG"/>
      <sheetName val="B"/>
      <sheetName val="간접비 총괄"/>
      <sheetName val="내역ࠜĀ_x0000_M4)"/>
      <sheetName val="노임단가표"/>
      <sheetName val="POWER"/>
      <sheetName val="h-013211-2"/>
      <sheetName val="표지"/>
      <sheetName val="???(OPTION)"/>
      <sheetName val="IN"/>
      <sheetName val="Price Schedule"/>
      <sheetName val="간접비내역-1"/>
      <sheetName val="Lup2"/>
      <sheetName val="당진1,2호기전선관설치및접지4차공사내역서-을지"/>
      <sheetName val="合成単価作成表-BLDG"/>
      <sheetName val="BOROUGE2"/>
      <sheetName val="PRICES"/>
      <sheetName val="INSTR"/>
      <sheetName val="Rate Analysis"/>
      <sheetName val="내역서 耰&quot;_x0000__x0000_"/>
      <sheetName val="_x0008_"/>
      <sheetName val="비교검토"/>
      <sheetName val="F4-F7"/>
      <sheetName val="내역서 耰&quot;??"/>
      <sheetName val="24V"/>
      <sheetName val="EQUIPMENT -2"/>
      <sheetName val="Q&amp;pl-V"/>
      <sheetName val="Cash2"/>
      <sheetName val="Z"/>
      <sheetName val="WE'T"/>
      <sheetName val="내역"/>
      <sheetName val="EQT-ESTN"/>
      <sheetName val="CAL."/>
      <sheetName val="???¡§????"/>
      <sheetName val="????¢ç¢®¡¿????"/>
      <sheetName val="??????????¢ç??????"/>
      <sheetName val="???????¢ç¢®¢¯????"/>
      <sheetName val="???????®¡¿????"/>
      <sheetName val="??????????????????"/>
      <sheetName val="CTEMCOST"/>
      <sheetName val="A"/>
      <sheetName val="찍기"/>
      <sheetName val="실행"/>
      <sheetName val="공사비 내역 (가)"/>
      <sheetName val="물량"/>
      <sheetName val="WEIGHT LIST"/>
      <sheetName val="산#2-1 (2)"/>
      <sheetName val="POL6차-PIPING"/>
      <sheetName val="산#3-1"/>
      <sheetName val="BEND LOSS"/>
      <sheetName val="EQUIP"/>
      <sheetName val="단면 (2)"/>
      <sheetName val="6PILE  (돌출)"/>
      <sheetName val="Static Equip"/>
      <sheetName val="CAT_5"/>
      <sheetName val="Form A "/>
      <sheetName val="LEGEND"/>
      <sheetName val="내역ࠜĀ_x005f_x0000_M4)"/>
      <sheetName val="PROCURE"/>
      <sheetName val="jobhist"/>
      <sheetName val="당초내역서"/>
      <sheetName val="내역ࠜĀ"/>
      <sheetName val="내역서 耰&quot;_x005f_x0000__x005f_x0000_"/>
      <sheetName val="_x005f_x0008_"/>
      <sheetName val="SOURCE"/>
      <sheetName val="___(OPTION)"/>
      <sheetName val="___¡§____"/>
      <sheetName val="____¢ç¢®¡¿____"/>
      <sheetName val="__________¢ç______"/>
      <sheetName val="_______¢ç¢®¢¯____"/>
      <sheetName val="_______®¡¿____"/>
      <sheetName val="__________________"/>
      <sheetName val="Sheet6"/>
      <sheetName val="갑지(추정)"/>
      <sheetName val="ELEC_DCI"/>
      <sheetName val="INST_DCI"/>
      <sheetName val="KUWATI(Total)_1"/>
      <sheetName val="OPTION_21"/>
      <sheetName val="OPTION_31"/>
      <sheetName val="집계표_(TOTAL)1"/>
      <sheetName val="집계표_(CIVIL-23)1"/>
      <sheetName val="집계표_(FGRU)1"/>
      <sheetName val="집계표_(25,26)1"/>
      <sheetName val="집계표_(MEROX)1"/>
      <sheetName val="집계표_(NITROGEN)1"/>
      <sheetName val="집계표_(M4)1"/>
      <sheetName val="집계표_(CIVIL4)1"/>
      <sheetName val="집계표_(CIVIL6)1"/>
      <sheetName val="집계표_(CIVIL7)1"/>
      <sheetName val="내역서(DEMO_TOTAL)1"/>
      <sheetName val="내역서_(CIVIL-23)1"/>
      <sheetName val="내역서_(fgru)1"/>
      <sheetName val="내역서_(25&amp;26)1"/>
      <sheetName val="내역서_(MEROX)1"/>
      <sheetName val="내역서_(NITROGEN)1"/>
      <sheetName val="내역서_(M4)1"/>
      <sheetName val="내역서_(CIVIL-4)1"/>
      <sheetName val="내역서_(CIVIL-6)1"/>
      <sheetName val="내역서_(CIVIL-7)1"/>
      <sheetName val="2002년_현장공사비_국내_실적1"/>
      <sheetName val="2003년국내현장공사비_실적1"/>
      <sheetName val="VC2_10_991"/>
      <sheetName val="INPUT_DATA1"/>
      <sheetName val="집계표_(25,26ဩ1"/>
      <sheetName val="Form_01"/>
      <sheetName val="General_Data1"/>
      <sheetName val="Form_D-1"/>
      <sheetName val="Form_B-1"/>
      <sheetName val="Form_F-1"/>
      <sheetName val="Form_A"/>
      <sheetName val="LABOR_&amp;_자재"/>
      <sheetName val="입출재고현황_(2)"/>
      <sheetName val="3_공통공사대비"/>
      <sheetName val="Compare"/>
      <sheetName val="3.Breakdown Direct Paint"/>
      <sheetName val="Spl"/>
      <sheetName val="BID"/>
      <sheetName val="Quantity"/>
      <sheetName val="내역서 耰&quot;__"/>
      <sheetName val="Summary Sheets"/>
      <sheetName val="DATA"/>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국내"/>
      <sheetName val="간접비_총괄"/>
      <sheetName val="Price_Schedule"/>
      <sheetName val="내역서_耰&quot;"/>
      <sheetName val=""/>
      <sheetName val="EQUIPMENT_-2"/>
      <sheetName val="CAL_"/>
      <sheetName val="Rate_Analysis"/>
      <sheetName val="내역서_耰&quot;??"/>
      <sheetName val="PBS"/>
      <sheetName val="내역ࠜĀ?M4)"/>
      <sheetName val="°ßÀûÁ¶°Ç"/>
      <sheetName val="´ëºñÇ¥"/>
      <sheetName val="Áý°èÇ¥ (TOTAL)"/>
      <sheetName val="Áý°èÇ¥ (CIVIL-23)"/>
      <sheetName val="Áý°èÇ¥ (FGRU)"/>
      <sheetName val="Áý°èÇ¥ (25,26)"/>
      <sheetName val="Áý°èÇ¥ (MEROX)"/>
      <sheetName val="Áý°èÇ¥ (NITROGEN)"/>
      <sheetName val="Áý°èÇ¥ (M4)"/>
      <sheetName val="Áý°èÇ¥ (CIVIL4)"/>
      <sheetName val="Áý°èÇ¥ (CIVIL6)"/>
      <sheetName val="Áý°èÇ¥ (CIVIL7)"/>
      <sheetName val="³»¿ª¼­(DEMO TOTAL)"/>
      <sheetName val="³»¿ª¼­ (CIVIL-23)"/>
      <sheetName val="³»¿ª¼­ (fgru)"/>
      <sheetName val="³»¿ª¼­ (25&amp;26)"/>
      <sheetName val="³»¿ª¼­ (MEROX)"/>
      <sheetName val="³»¿ª¼­ (NITROGEN)"/>
      <sheetName val="³»¿ª¼­ (M4)"/>
      <sheetName val="³»¿ª¼­ (CIVIL-4)"/>
      <sheetName val="³»¿ª¼­ (CIVIL-6)"/>
      <sheetName val="³»¿ª¼­ (CIVIL-7)"/>
      <sheetName val="Áý°èÇ¥(OPTION)"/>
      <sheetName val="2002³â ÇöÀå°ø»çºñ ±¹³» ½ÇÀû"/>
      <sheetName val="2003³â±¹³»ÇöÀå°ø»çºñ ½ÇÀû"/>
      <sheetName val="견적"/>
      <sheetName val="9906"/>
      <sheetName val="경영혁신본뷀"/>
      <sheetName val="electrical"/>
      <sheetName val="갑지1"/>
      <sheetName val="2.2 STAFF Scedule"/>
      <sheetName val="내역ࠜĀ_x005f_x005f_x005f_x0000_M4)"/>
      <sheetName val="내역서 耰&quot;_x005f_x005f_x005f_x0000__x005f_x005f_x0000"/>
      <sheetName val="_x005f_x005f_x005f_x0008_"/>
      <sheetName val="내역ࠜĀ_M4)"/>
      <sheetName val="AREA"/>
      <sheetName val="바닥판"/>
      <sheetName val="TYPE1"/>
      <sheetName val="철근량"/>
      <sheetName val="토목주소"/>
      <sheetName val="프랜트면허"/>
      <sheetName val="역T형"/>
      <sheetName val="PILE"/>
      <sheetName val="Man Hole"/>
      <sheetName val="대로근거"/>
      <sheetName val="중로근거"/>
      <sheetName val="PRO_DCI"/>
      <sheetName val="HVAC_DCI"/>
      <sheetName val="PIPE_DCI"/>
      <sheetName val="일위대가표"/>
      <sheetName val="조건표"/>
      <sheetName val="일위대가"/>
      <sheetName val="내역표지"/>
      <sheetName val="산출2-기기동력"/>
      <sheetName val="40총괄"/>
      <sheetName val="40집계"/>
      <sheetName val="30신설일위대가"/>
      <sheetName val="30집계표"/>
      <sheetName val="NSCP견적물량"/>
      <sheetName val="공사비예산서(토목분)"/>
      <sheetName val="float&amp;bear"/>
      <sheetName val="Kfracture"/>
      <sheetName val="CIVIL"/>
      <sheetName val="ERECT"/>
      <sheetName val="PROSUM"/>
      <sheetName val="EQUIPOS"/>
      <sheetName val="기계내역서"/>
      <sheetName val="입력시트"/>
      <sheetName val="고압수량(철거)"/>
      <sheetName val="Sheet1 (2)"/>
      <sheetName val="수로보호공"/>
      <sheetName val="데이타"/>
      <sheetName val="식재인부"/>
      <sheetName val="계측 내역서"/>
      <sheetName val="7. 월별투입내역서"/>
      <sheetName val="내역서_耰&quot;__"/>
      <sheetName val="내역ࠜĀ_x005f_x005f_x005f_x005f_x005f_x005f_x005f_x0000_M4"/>
      <sheetName val="내역서 耰&quot;_x005f_x005f_x005f_x005f_x005f_x005f_x005f_x0000_"/>
      <sheetName val="_x005f_x005f_x005f_x005f_x005f_x005f_x005f_x0008_"/>
      <sheetName val="Insts"/>
      <sheetName val="Vind - BtB"/>
      <sheetName val="직재"/>
      <sheetName val="I一般比"/>
      <sheetName val="LV induction motors"/>
      <sheetName val="인원계획"/>
      <sheetName val="BSD (2)"/>
      <sheetName val="BCPAB"/>
      <sheetName val="BM DATA SHEET"/>
      <sheetName val="입찰품의서"/>
      <sheetName val="Administrative Prices"/>
      <sheetName val="Calc"/>
      <sheetName val="WBS 44"/>
      <sheetName val="WBS 41"/>
      <sheetName val="Precios por Administración"/>
      <sheetName val="Resumen"/>
      <sheetName val="Precios Unitarios"/>
      <sheetName val="Subcon A"/>
      <sheetName val="AILC004"/>
      <sheetName val="인부신상자료"/>
      <sheetName val="PI"/>
      <sheetName val="EQUIP LIST"/>
      <sheetName val="SummaryC"/>
      <sheetName val="Detail"/>
      <sheetName val="BATCH"/>
      <sheetName val="MP MOB"/>
      <sheetName val="수주추정"/>
      <sheetName val="Z- GENERAL PRICE SUMMARY"/>
      <sheetName val=" Estimate  "/>
      <sheetName val="cable-data"/>
      <sheetName val="T 3"/>
      <sheetName val="HORI. VESSEL"/>
      <sheetName val="DCS"/>
      <sheetName val="FWBS7000,8000"/>
      <sheetName val="ANALYSER"/>
      <sheetName val="Eq. Mobilization"/>
      <sheetName val="출금실적"/>
      <sheetName val="97 사업추정(WEKI)"/>
      <sheetName val="경영현황"/>
      <sheetName val="Sheet4"/>
      <sheetName val="내역서 耰&quot;"/>
      <sheetName val="내역ࠜĀ_x005f_x005f_x005f_x005f_x005f_x005f_x005f_x005f_x0"/>
      <sheetName val="내역서 耰&quot;_x005f_x005f_x005f_x005f_x005f_x005f_x005f_x005f_"/>
      <sheetName val="_x005f_x005f_x005f_x005f_x005f_x005f_x005f_x005f_x005f_x005f_"/>
      <sheetName val="일일총괄"/>
      <sheetName val="cable"/>
      <sheetName val="배관내역"/>
      <sheetName val="Form B"/>
      <sheetName val="내역서"/>
      <sheetName val="_x0002__x0000_뻘N_x0000__x0000__x0001_ࠀ역서"/>
      <sheetName val="Q-7100-001"/>
      <sheetName val="집계표"/>
      <sheetName val="Piping_물량_정리_"/>
      <sheetName val="KUWATI(Total)_2"/>
      <sheetName val="집계표_(TOTAL)2"/>
      <sheetName val="집계표_(CIVIL-23)2"/>
      <sheetName val="집계표_(FGRU)2"/>
      <sheetName val="집계표_(25,26)2"/>
      <sheetName val="집계표_(MEROX)2"/>
      <sheetName val="집계표_(NITROGEN)2"/>
      <sheetName val="집계표_(M4)2"/>
      <sheetName val="집계표_(CIVIL4)2"/>
      <sheetName val="집계표_(CIVIL6)2"/>
      <sheetName val="집계표_(CIVIL7)2"/>
      <sheetName val="내역서(DEMO_TOTAL)2"/>
      <sheetName val="내역서_(CIVIL-23)2"/>
      <sheetName val="내역서_(fgru)2"/>
      <sheetName val="내역서_(25&amp;26)2"/>
      <sheetName val="내역서_(MEROX)2"/>
      <sheetName val="내역서_(NITROGEN)2"/>
      <sheetName val="내역서_(M4)2"/>
      <sheetName val="내역서_(CIVIL-4)2"/>
      <sheetName val="내역서_(CIVIL-6)2"/>
      <sheetName val="내역서_(CIVIL-7)2"/>
      <sheetName val="OPTION_22"/>
      <sheetName val="OPTION_32"/>
      <sheetName val="2002년_현장공사비_국내_실적2"/>
      <sheetName val="2003년국내현장공사비_실적2"/>
      <sheetName val="VC2_10_992"/>
      <sheetName val="KUWATI(Total)_3"/>
      <sheetName val="집계표_(TOTAL)3"/>
      <sheetName val="집계표_(CIVIL-23)3"/>
      <sheetName val="집계표_(FGRU)3"/>
      <sheetName val="집계표_(25,26)3"/>
      <sheetName val="집계표_(MEROX)3"/>
      <sheetName val="집계표_(NITROGEN)3"/>
      <sheetName val="집계표_(M4)3"/>
      <sheetName val="집계표_(CIVIL4)3"/>
      <sheetName val="집계표_(CIVIL6)3"/>
      <sheetName val="집계표_(CIVIL7)3"/>
      <sheetName val="내역서(DEMO_TOTAL)3"/>
      <sheetName val="내역서_(CIVIL-23)3"/>
      <sheetName val="내역서_(fgru)3"/>
      <sheetName val="내역서_(25&amp;26)3"/>
      <sheetName val="내역서_(MEROX)3"/>
      <sheetName val="내역서_(NITROGEN)3"/>
      <sheetName val="내역서_(M4)3"/>
      <sheetName val="내역서_(CIVIL-4)3"/>
      <sheetName val="내역서_(CIVIL-6)3"/>
      <sheetName val="내역서_(CIVIL-7)3"/>
      <sheetName val="OPTION_23"/>
      <sheetName val="OPTION_33"/>
      <sheetName val="2002년_현장공사비_국내_실적3"/>
      <sheetName val="2003년국내현장공사비_실적3"/>
      <sheetName val="HP-Steamdrum"/>
      <sheetName val="All_2"/>
      <sheetName val="sum"/>
      <sheetName val="Summary"/>
      <sheetName val="trf(36%)"/>
      <sheetName val="[SANDAN.XLS??"/>
      <sheetName val="Lstsub"/>
      <sheetName val="변경집계표"/>
      <sheetName val="Direct"/>
      <sheetName val="FORM-12"/>
      <sheetName val="M_DB"/>
      <sheetName val="DB@Acess"/>
      <sheetName val="Monthly Load"/>
      <sheetName val="Weekly Load"/>
      <sheetName val="총괄표"/>
      <sheetName val="Material Selections"/>
      <sheetName val="RFP002"/>
      <sheetName val="VC2_10_993"/>
      <sheetName val="Hot"/>
      <sheetName val="실행집계"/>
      <sheetName val="breakdown of wage rate"/>
      <sheetName val="Indirect Cost"/>
      <sheetName val="Unit"/>
      <sheetName val="COVER-P"/>
      <sheetName val="criteria"/>
      <sheetName val="품셈"/>
      <sheetName val="목표세부명세"/>
      <sheetName val="중기일위대가"/>
      <sheetName val="수량집계"/>
      <sheetName val="총괄집계표"/>
      <sheetName val="내역서 (∮ἀ嘆ɶ_x0000_᠀㬁_x0000_"/>
      <sheetName val="당초_xd8b4_∸ἀ"/>
      <sheetName val="Cal"/>
      <sheetName val="중기"/>
      <sheetName val="BREAKDOWN(철거설치)"/>
      <sheetName val="BREAKDOWN(신규설치)"/>
      <sheetName val="SS2"/>
      <sheetName val="TDTKP"/>
      <sheetName val="DK-KH"/>
      <sheetName val="결과조달"/>
      <sheetName val="Basic_Rate"/>
      <sheetName val="appendix_2_5_final_accounts"/>
      <sheetName val="Format"/>
      <sheetName val="Labour"/>
      <sheetName val="Material"/>
      <sheetName val="Sheet1_(2)"/>
      <sheetName val="금융"/>
      <sheetName val="INPUT_DATA2"/>
      <sheetName val="집계표_(25,26ဩ2"/>
      <sheetName val="Form_02"/>
      <sheetName val="Form_D-11"/>
      <sheetName val="Form_B-11"/>
      <sheetName val="Form_F-11"/>
      <sheetName val="Form_A1"/>
      <sheetName val="입출재고현황_(2)1"/>
      <sheetName val="General_Data2"/>
      <sheetName val="LABOR_&amp;_자재1"/>
      <sheetName val="간접비_총괄1"/>
      <sheetName val="Price_Schedule1"/>
      <sheetName val="3_공통공사대비1"/>
      <sheetName val="내역서_耰&quot;??1"/>
      <sheetName val="CAL_1"/>
      <sheetName val="Rate_Analysis1"/>
      <sheetName val="EQUIPMENT_-21"/>
      <sheetName val="Static_Equip"/>
      <sheetName val="3_Breakdown_Direct_Paint"/>
      <sheetName val="WEIGHT_LIST"/>
      <sheetName val="산#2-1_(2)"/>
      <sheetName val="BEND_LOSS"/>
      <sheetName val="공사비_내역_(가)"/>
      <sheetName val="단면_(2)"/>
      <sheetName val="내역서_耰&quot;_x005f_x0000__x005f_x0000_"/>
      <sheetName val="6PILE__(돌출)"/>
      <sheetName val="Form_A_"/>
      <sheetName val="내역서_耰&quot;__1"/>
      <sheetName val="Summary_Sheets"/>
      <sheetName val="Civil_1"/>
      <sheetName val="Civil_2"/>
      <sheetName val="Civil_3"/>
      <sheetName val="Site_1"/>
      <sheetName val="Site_2"/>
      <sheetName val="Site_3"/>
      <sheetName val="Site_Faci"/>
      <sheetName val="Piping BQ for one turbine"/>
      <sheetName val="내역ࠜĀM4)"/>
      <sheetName val="General"/>
      <sheetName val="Menus"/>
      <sheetName val="_x0004__x0000__x000d__x0000__x0003__x0000__x0004__x0000__x0016__x0000__x000d__x0000__x0004_"/>
      <sheetName val="_x000a__x0000__x001b__x0000__x0006__x0000__x0006__x0000__x0008__x0000__x000a__x0000__x0000_"/>
      <sheetName val="자바라1"/>
      <sheetName val="Code_Magics"/>
      <sheetName val="Code"/>
      <sheetName val="Curves"/>
      <sheetName val="Note"/>
      <sheetName val="data_dci"/>
      <sheetName val="Heads"/>
      <sheetName val="BASE"/>
      <sheetName val="data_mci"/>
      <sheetName val="BLDG_DCI"/>
      <sheetName val="BLDG_MCI"/>
      <sheetName val="PRO_A"/>
      <sheetName val="Tables"/>
      <sheetName val="Page_2"/>
      <sheetName val="Dbase"/>
      <sheetName val="behind"/>
      <sheetName val="Main"/>
      <sheetName val="costing_CV"/>
      <sheetName val="ITB_COST"/>
      <sheetName val="costing_ESDV"/>
      <sheetName val="costing_FE"/>
      <sheetName val="PROJECT"/>
      <sheetName val="정부노임단가"/>
      <sheetName val="Jobcost"/>
      <sheetName val="Default_Magics"/>
      <sheetName val="BM_DATA_SHEET"/>
      <sheetName val="Graph_(LGEN)"/>
      <sheetName val="PumpSpec"/>
      <sheetName val="costing_MOV"/>
      <sheetName val="PRO"/>
      <sheetName val="out_prog"/>
      <sheetName val="TABLE"/>
      <sheetName val="costing_Press"/>
      <sheetName val="96_121"/>
      <sheetName val="선적schedule_(2)"/>
      <sheetName val="System구분"/>
      <sheetName val="견적기준"/>
      <sheetName val="b_balju-단가단가단가"/>
      <sheetName val="10현장조직"/>
      <sheetName val="할증표"/>
      <sheetName val="choose"/>
      <sheetName val="Resource table"/>
      <sheetName val="D-623D"/>
      <sheetName val="1350-A"/>
      <sheetName val="도"/>
      <sheetName val="w't table"/>
      <sheetName val="Heavy Equipments"/>
      <sheetName val="TOTAL"/>
      <sheetName val="원가"/>
      <sheetName val="BM-Elec"/>
      <sheetName val="BM-Inst"/>
      <sheetName val="97"/>
      <sheetName val="MANP"/>
      <sheetName val="C"/>
      <sheetName val="Equipment List"/>
      <sheetName val="info"/>
      <sheetName val="TP"/>
      <sheetName val="Form1.SQP"/>
      <sheetName val="Resource"/>
      <sheetName val="공정계획(내부계획25%,내부w.f)"/>
      <sheetName val="_x0002_?뻘N??_x0001_ࠀ역서"/>
      <sheetName val="Utility and Fire flange"/>
      <sheetName val="AG Pipe Qty Analysis"/>
      <sheetName val="Proposal"/>
      <sheetName val="단가 (2)"/>
      <sheetName val="4-3LEVEL-5 epic.4"/>
      <sheetName val="부대비율"/>
      <sheetName val="SFN ORIG"/>
      <sheetName val="SFN"/>
      <sheetName val="R2564AHDTS"/>
      <sheetName val="CPS"/>
      <sheetName val="_SANDAN.XLS__"/>
      <sheetName val="_x0002_"/>
      <sheetName val="7422CW00"/>
      <sheetName val="입찰내역 발주처 양식"/>
      <sheetName val="BOQ-B.DOWN"/>
      <sheetName val="한강운반비"/>
      <sheetName val="강재"/>
      <sheetName val="배수내역"/>
      <sheetName val="판가반영"/>
      <sheetName val="실행예산 MM"/>
      <sheetName val="OD5000"/>
      <sheetName val="SCHEDD TAMBAHAN"/>
      <sheetName val="상반기손익차2총괄"/>
      <sheetName val="breakdown_of_wage_rate"/>
      <sheetName val="Indirect_Cost"/>
      <sheetName val="생산계획"/>
      <sheetName val="VLOOKUP"/>
      <sheetName val="cal-foamglass"/>
      <sheetName val="연습"/>
      <sheetName val="운반"/>
      <sheetName val="공사내역"/>
      <sheetName val="LOB"/>
      <sheetName val="Preliminaries"/>
      <sheetName val="piping"/>
      <sheetName val="Mech"/>
      <sheetName val="Fire Protection"/>
      <sheetName val="Buildings"/>
      <sheetName val="Instrument"/>
      <sheetName val="Dir Manpower Other Exp."/>
      <sheetName val="사급자재집계표"/>
      <sheetName val="HVAC(사급자재)"/>
      <sheetName val="U-W"/>
      <sheetName val="수량산출서"/>
      <sheetName val="mto-rev0B"/>
      <sheetName val="실행내역"/>
      <sheetName val="FWBS 1530"/>
      <sheetName val="KUWATI(Total)_4"/>
      <sheetName val="OPTION_24"/>
      <sheetName val="OPTION_34"/>
      <sheetName val="집계표_(TOTAL)4"/>
      <sheetName val="집계표_(CIVIL-23)4"/>
      <sheetName val="집계표_(FGRU)4"/>
      <sheetName val="집계표_(25,26)4"/>
      <sheetName val="집계표_(MEROX)4"/>
      <sheetName val="집계표_(NITROGEN)4"/>
      <sheetName val="집계표_(M4)4"/>
      <sheetName val="집계표_(CIVIL4)4"/>
      <sheetName val="집계표_(CIVIL6)4"/>
      <sheetName val="집계표_(CIVIL7)4"/>
      <sheetName val="내역서(DEMO_TOTAL)4"/>
      <sheetName val="내역서_(CIVIL-23)4"/>
      <sheetName val="내역서_(fgru)4"/>
      <sheetName val="내역서_(25&amp;26)4"/>
      <sheetName val="내역서_(MEROX)4"/>
      <sheetName val="내역서_(NITROGEN)4"/>
      <sheetName val="내역서_(M4)4"/>
      <sheetName val="내역서_(CIVIL-4)4"/>
      <sheetName val="내역서_(CIVIL-6)4"/>
      <sheetName val="내역서_(CIVIL-7)4"/>
      <sheetName val="2002년_현장공사비_국내_실적4"/>
      <sheetName val="2003년국내현장공사비_실적4"/>
      <sheetName val="VC2_10_994"/>
      <sheetName val="INPUT_DATA3"/>
      <sheetName val="집계표_(25,26ဩ3"/>
      <sheetName val="Form_03"/>
      <sheetName val="Form_D-12"/>
      <sheetName val="Form_B-12"/>
      <sheetName val="Form_F-12"/>
      <sheetName val="Form_A2"/>
      <sheetName val="General_Data3"/>
      <sheetName val="LABOR_&amp;_자재2"/>
      <sheetName val="입출재고현황_(2)2"/>
      <sheetName val="3_공통공사대비2"/>
      <sheetName val="간접비_총괄2"/>
      <sheetName val="Price_Schedule2"/>
      <sheetName val="CAL_2"/>
      <sheetName val="Rate_Analysis2"/>
      <sheetName val="EQUIPMENT_-22"/>
      <sheetName val="공사비_내역_(가)1"/>
      <sheetName val="WEIGHT_LIST1"/>
      <sheetName val="산#2-1_(2)1"/>
      <sheetName val="BEND_LOSS1"/>
      <sheetName val="내역서_耰&quot;??2"/>
      <sheetName val="단면_(2)1"/>
      <sheetName val="6PILE__(돌출)1"/>
      <sheetName val="Static_Equip1"/>
      <sheetName val="Form_A_1"/>
      <sheetName val="내역서_耰&quot;_x005f_x0000__x005f_x0000_1"/>
      <sheetName val="3_Breakdown_Direct_Paint1"/>
      <sheetName val="내역서_耰&quot;__2"/>
      <sheetName val="Summary_Sheets1"/>
      <sheetName val="Civil_11"/>
      <sheetName val="Civil_21"/>
      <sheetName val="Civil_31"/>
      <sheetName val="Site_11"/>
      <sheetName val="Site_21"/>
      <sheetName val="Site_31"/>
      <sheetName val="Site_Faci1"/>
      <sheetName val="Man_Hole"/>
      <sheetName val="7__월별투입내역서"/>
      <sheetName val="Sheet1_(2)1"/>
      <sheetName val="Áý°èÇ¥_(TOTAL)"/>
      <sheetName val="Áý°èÇ¥_(CIVIL-23)"/>
      <sheetName val="Áý°èÇ¥_(FGRU)"/>
      <sheetName val="Áý°èÇ¥_(25,26)"/>
      <sheetName val="Áý°èÇ¥_(MEROX)"/>
      <sheetName val="Áý°èÇ¥_(NITROGEN)"/>
      <sheetName val="Áý°èÇ¥_(M4)"/>
      <sheetName val="Áý°èÇ¥_(CIVIL4)"/>
      <sheetName val="Áý°èÇ¥_(CIVIL6)"/>
      <sheetName val="Áý°èÇ¥_(CIVIL7)"/>
      <sheetName val="³»¿ª¼­(DEMO_TOTAL)"/>
      <sheetName val="³»¿ª¼­_(CIVIL-23)"/>
      <sheetName val="³»¿ª¼­_(fgru)"/>
      <sheetName val="³»¿ª¼­_(25&amp;26)"/>
      <sheetName val="³»¿ª¼­_(MEROX)"/>
      <sheetName val="³»¿ª¼­_(NITROGEN)"/>
      <sheetName val="³»¿ª¼­_(M4)"/>
      <sheetName val="³»¿ª¼­_(CIVIL-4)"/>
      <sheetName val="³»¿ª¼­_(CIVIL-6)"/>
      <sheetName val="³»¿ª¼­_(CIVIL-7)"/>
      <sheetName val="2002³â_ÇöÀå°ø»çºñ_±¹³»_½ÇÀû"/>
      <sheetName val="2003³â±¹³»ÇöÀå°ø»çºñ_½ÇÀû"/>
      <sheetName val="내역서_耰&quot;_x005f_x005f_x005f_x0000__x005f_x005f_x0000"/>
      <sheetName val="2_2_STAFF_Scedule"/>
      <sheetName val="내역서_耰&quot;_x005f_x005f_x005f_x005f_x005f_x005f_x005f_x0000_"/>
      <sheetName val="계측_내역서"/>
      <sheetName val="EQUIP_LIST"/>
      <sheetName val="Z-_GENERAL_PRICE_SUMMARY"/>
      <sheetName val="_Estimate__"/>
      <sheetName val="T_3"/>
      <sheetName val="HORI__VESSEL"/>
      <sheetName val="MP_MOB"/>
      <sheetName val="Form_B"/>
      <sheetName val="Precios_Unitarios"/>
      <sheetName val="Vind_-_BtB"/>
      <sheetName val="LV_induction_motors"/>
      <sheetName val="BSD_(2)"/>
      <sheetName val="Administrative_Prices"/>
      <sheetName val="WBS_44"/>
      <sheetName val="WBS_41"/>
      <sheetName val="Precios_por_Administración"/>
      <sheetName val="Subcon_A"/>
      <sheetName val="뻘Nࠀ역서"/>
      <sheetName val="BM_DATA_SHEET1"/>
      <sheetName val="내역서_耰&quot;_x005f_x005f_x005f_x005f_x005f_x005f_x005f_x005f_"/>
      <sheetName val="Monthly_Load"/>
      <sheetName val="Weekly_Load"/>
      <sheetName val="97_사업추정(WEKI)"/>
      <sheetName val="내역서_(∮ἀ嘆ɶ᠀㬁"/>
      <sheetName val="Eq__Mobilization"/>
      <sheetName val="[SANDAN_XLS??"/>
      <sheetName val="Piping_BQ_for_one_turbine"/>
      <sheetName val="Material_Selections"/>
      <sheetName val="Resource_table"/>
      <sheetName val="Utility_and_Fire_flange"/>
      <sheetName val="_x000a__x000a_"/>
      <sheetName val="Equipment_List"/>
      <sheetName val="Form1_SQP"/>
      <sheetName val="AG_Pipe_Qty_Analysis"/>
      <sheetName val="공정계획(내부계획25%,내부w_f)"/>
      <sheetName val="Heavy_Equipments"/>
      <sheetName val="분전반계산서(석관)"/>
      <sheetName val="이자율"/>
      <sheetName val="MODULE CONFIRM"/>
      <sheetName val="내역서 (∮ἀ嘆ɶ"/>
      <sheetName val="VIZ4"/>
      <sheetName val="VIZ7"/>
      <sheetName val="UZ"/>
      <sheetName val="K_SURFACES"/>
      <sheetName val="ITB COST"/>
      <sheetName val="내역서_耰&quot;1"/>
      <sheetName val="SFN_ORIG"/>
      <sheetName val="?뻘N??ࠀ역서"/>
      <sheetName val="_SANDAN_XLS__"/>
      <sheetName val="Costo-MO"/>
      <sheetName val="WIND"/>
      <sheetName val="SCHEDD_TAMBAHAN"/>
      <sheetName val="Dir_Manpower_Other_Exp_"/>
      <sheetName val="w't_table"/>
      <sheetName val="Fire_Protection"/>
      <sheetName val="입찰내역_발주처_양식"/>
      <sheetName val="CÓDIGOS"/>
      <sheetName val="CHANNEL"/>
      <sheetName val="PROTECTION "/>
      <sheetName val="CIBATU5OO"/>
      <sheetName val="MTP"/>
      <sheetName val="PROGRESS"/>
      <sheetName val="Cash In-Cash Out Actual"/>
      <sheetName val="Database"/>
      <sheetName val="INPUT"/>
      <sheetName val="노임9월"/>
      <sheetName val="설계명세1-1"/>
      <sheetName val="SILICATE"/>
      <sheetName val="_x0004_"/>
      <sheetName val="_x000a_"/>
      <sheetName val="CUADRO DE PRECIOS"/>
      <sheetName val="FWBS"/>
      <sheetName val="Checklist-Parameters"/>
      <sheetName val="Fillermetal"/>
      <sheetName val="Updating Form-Oct 2011"/>
      <sheetName val="Weld Consumable"/>
      <sheetName val="WQT"/>
      <sheetName val="NDE Cost-Summary"/>
      <sheetName val="9July Above Ground Pipe"/>
      <sheetName val="M 11"/>
      <sheetName val="Process Data 1"/>
      <sheetName val="내역서1999.8최종"/>
      <sheetName val="실행(ALT1)"/>
      <sheetName val="실행철강하도"/>
      <sheetName val="전기"/>
      <sheetName val="dc1"/>
      <sheetName val="REDUCER"/>
      <sheetName val="plan&amp;section of foundation"/>
      <sheetName val="DESIGN CRITERIA"/>
      <sheetName val="working load at the btm ft."/>
      <sheetName val="stability check"/>
      <sheetName val="design load"/>
      <sheetName val="breakdown_of_wage_rate1"/>
      <sheetName val="Indirect_Cost1"/>
      <sheetName val="MODULE_CONFIRM"/>
      <sheetName val="실행예산_MM"/>
      <sheetName val="plan&amp;section_of_foundation"/>
      <sheetName val="working_load_at_the_btm_ft_"/>
      <sheetName val="stability_check"/>
      <sheetName val="design_criteria"/>
      <sheetName val="design_load"/>
      <sheetName val="단가_(2)"/>
      <sheetName val="4-3LEVEL-5_epic_4"/>
      <sheetName val="BOQ-B_DOWN"/>
      <sheetName val="FWBS_1530"/>
      <sheetName val="DESIGN"/>
      <sheetName val="견적대비표"/>
      <sheetName val="일위대가(계측기설치)"/>
      <sheetName val="EP0618"/>
      <sheetName val="Labor"/>
      <sheetName val="TDC COA Sumry"/>
      <sheetName val="TDC Item Dets"/>
      <sheetName val="TDC Item Sumry"/>
      <sheetName val="TDC Key Qty Sumry"/>
      <sheetName val="List - Components"/>
      <sheetName val="List - Equipment"/>
      <sheetName val="COA Sumry - Std Imp"/>
      <sheetName val="Contr TDC - Std Imp"/>
      <sheetName val="Item Sumry - Std Imp"/>
      <sheetName val="Unit Costs - Std Imp"/>
      <sheetName val="Unit MH - Std Imp"/>
      <sheetName val="Proj TIC - Std Imp"/>
      <sheetName val="Rekapitulasi"/>
      <sheetName val="BAG-2"/>
      <sheetName val="Overall"/>
      <sheetName val="salary"/>
      <sheetName val="Unit Price "/>
      <sheetName val="master"/>
      <sheetName val="MTO"/>
      <sheetName val="Elect_BOM"/>
      <sheetName val="Elect"/>
      <sheetName val="BQ"/>
      <sheetName val="aa_piping"/>
      <sheetName val="CABLE_DATA"/>
      <sheetName val="CIVIL_UP"/>
      <sheetName val="ETUDE_de_Prix__(2)"/>
      <sheetName val="選單"/>
      <sheetName val="Hoja2"/>
      <sheetName val="경제지표"/>
      <sheetName val="1100-1200-1300-1910-2140-LEV 2"/>
      <sheetName val="SEX"/>
      <sheetName val="Currency Rate"/>
      <sheetName val="Personnel"/>
      <sheetName val="ANALISA"/>
      <sheetName val="PNT"/>
      <sheetName val="D7(1)"/>
      <sheetName val="BOQ"/>
      <sheetName val="5-ALAT(1)"/>
      <sheetName val="4-Basic Price"/>
      <sheetName val="Rekap"/>
      <sheetName val="AHS"/>
      <sheetName val="Evaluasi Penw"/>
      <sheetName val="Man Power &amp; Comp"/>
      <sheetName val="MP-PLAN"/>
      <sheetName val="L-TIGA"/>
      <sheetName val="Data List"/>
      <sheetName val="MP_PLAN"/>
      <sheetName val="10"/>
      <sheetName val="5"/>
      <sheetName val="1"/>
      <sheetName val="Material Price"/>
      <sheetName val="KUWATI(Total)_5"/>
      <sheetName val="OPTION_25"/>
      <sheetName val="OPTION_35"/>
      <sheetName val="집계표_(TOTAL)5"/>
      <sheetName val="집계표_(CIVIL-23)5"/>
      <sheetName val="집계표_(FGRU)5"/>
      <sheetName val="집계표_(25,26)5"/>
      <sheetName val="집계표_(MEROX)5"/>
      <sheetName val="집계표_(NITROGEN)5"/>
      <sheetName val="집계표_(M4)5"/>
      <sheetName val="집계표_(CIVIL4)5"/>
      <sheetName val="집계표_(CIVIL6)5"/>
      <sheetName val="집계표_(CIVIL7)5"/>
      <sheetName val="내역서(DEMO_TOTAL)5"/>
      <sheetName val="내역서_(CIVIL-23)5"/>
      <sheetName val="내역서_(fgru)5"/>
      <sheetName val="내역서_(25&amp;26)5"/>
      <sheetName val="내역서_(MEROX)5"/>
      <sheetName val="내역서_(NITROGEN)5"/>
      <sheetName val="내역서_(M4)5"/>
      <sheetName val="내역서_(CIVIL-4)5"/>
      <sheetName val="내역서_(CIVIL-6)5"/>
      <sheetName val="내역서_(CIVIL-7)5"/>
      <sheetName val="2002년_현장공사비_국내_실적5"/>
      <sheetName val="2003년국내현장공사비_실적5"/>
      <sheetName val="VC2_10_995"/>
      <sheetName val="집계표_(25,26ဩ4"/>
      <sheetName val="INPUT_DATA4"/>
      <sheetName val="Form_04"/>
      <sheetName val="Form_D-13"/>
      <sheetName val="Form_B-13"/>
      <sheetName val="Form_F-13"/>
      <sheetName val="Form_A3"/>
      <sheetName val="입출재고현황_(2)3"/>
      <sheetName val="General_Data4"/>
      <sheetName val="LABOR_&amp;_자재3"/>
      <sheetName val="간접비_총괄3"/>
      <sheetName val="Price_Schedule3"/>
      <sheetName val="3_공통공사대비3"/>
      <sheetName val="Rate_Analysis3"/>
      <sheetName val="CAL_3"/>
      <sheetName val="EQUIPMENT_-23"/>
      <sheetName val="내역서_耰&quot;??3"/>
      <sheetName val="WEIGHT_LIST2"/>
      <sheetName val="산#2-1_(2)2"/>
      <sheetName val="BEND_LOSS2"/>
      <sheetName val="공사비_내역_(가)2"/>
      <sheetName val="단면_(2)2"/>
      <sheetName val="내역서_耰&quot;_x005f_x0000__x005f_x0000_2"/>
      <sheetName val="6PILE__(돌출)2"/>
      <sheetName val="Form_A_2"/>
      <sheetName val="Civil_12"/>
      <sheetName val="Civil_22"/>
      <sheetName val="Civil_32"/>
      <sheetName val="Site_12"/>
      <sheetName val="Site_22"/>
      <sheetName val="Site_32"/>
      <sheetName val="Site_Faci2"/>
      <sheetName val="3_Breakdown_Direct_Paint2"/>
      <sheetName val="Static_Equip2"/>
      <sheetName val="Áý°èÇ¥_(TOTAL)1"/>
      <sheetName val="Áý°èÇ¥_(CIVIL-23)1"/>
      <sheetName val="Áý°èÇ¥_(FGRU)1"/>
      <sheetName val="Áý°èÇ¥_(25,26)1"/>
      <sheetName val="Áý°èÇ¥_(MEROX)1"/>
      <sheetName val="Áý°èÇ¥_(NITROGEN)1"/>
      <sheetName val="Áý°èÇ¥_(M4)1"/>
      <sheetName val="Áý°èÇ¥_(CIVIL4)1"/>
      <sheetName val="Áý°èÇ¥_(CIVIL6)1"/>
      <sheetName val="Áý°èÇ¥_(CIVIL7)1"/>
      <sheetName val="³»¿ª¼­(DEMO_TOTAL)1"/>
      <sheetName val="³»¿ª¼­_(CIVIL-23)1"/>
      <sheetName val="³»¿ª¼­_(fgru)1"/>
      <sheetName val="³»¿ª¼­_(25&amp;26)1"/>
      <sheetName val="³»¿ª¼­_(MEROX)1"/>
      <sheetName val="³»¿ª¼­_(NITROGEN)1"/>
      <sheetName val="³»¿ª¼­_(M4)1"/>
      <sheetName val="³»¿ª¼­_(CIVIL-4)1"/>
      <sheetName val="³»¿ª¼­_(CIVIL-6)1"/>
      <sheetName val="³»¿ª¼­_(CIVIL-7)1"/>
      <sheetName val="2002³â_ÇöÀå°ø»çºñ_±¹³»_½ÇÀû1"/>
      <sheetName val="2003³â±¹³»ÇöÀå°ø»çºñ_½ÇÀû1"/>
      <sheetName val="내역서_耰&quot;__3"/>
      <sheetName val="Summary_Sheets2"/>
      <sheetName val="내역서_耰&quot;2"/>
      <sheetName val="Man_Hole1"/>
      <sheetName val="7__월별투입내역서1"/>
      <sheetName val="내역서_耰&quot;_x005f_x005f_x005f_x0000__x005f_x005f_x0001"/>
      <sheetName val="2_2_STAFF_Scedule1"/>
      <sheetName val="계측_내역서1"/>
      <sheetName val="내역서_耰&quot;_x005f_x005f_x005f_x005f_x005f_x005f_x00001"/>
      <sheetName val="Z-_GENERAL_PRICE_SUMMARY1"/>
      <sheetName val="_Estimate__1"/>
      <sheetName val="Sheet1_(2)2"/>
      <sheetName val="T_31"/>
      <sheetName val="Precios_Unitarios1"/>
      <sheetName val="HORI__VESSEL1"/>
      <sheetName val="EQUIP_LIST1"/>
      <sheetName val="MP_MOB1"/>
      <sheetName val="Form_B1"/>
      <sheetName val="Administrative_Prices1"/>
      <sheetName val="WBS_441"/>
      <sheetName val="WBS_411"/>
      <sheetName val="Precios_por_Administración1"/>
      <sheetName val="Subcon_A1"/>
      <sheetName val="Vind_-_BtB1"/>
      <sheetName val="LV_induction_motors1"/>
      <sheetName val="BSD_(2)1"/>
      <sheetName val="BM_DATA_SHEET2"/>
      <sheetName val="내역서_耰&quot;_x005f_x005f_x005f_x005f_x005f_x005f_x005f1"/>
      <sheetName val="97_사업추정(WEKI)1"/>
      <sheetName val="Monthly_Load1"/>
      <sheetName val="Weekly_Load1"/>
      <sheetName val="[SANDAN_XLS??1"/>
      <sheetName val="Piping_BQ_for_one_turbine1"/>
      <sheetName val="Utility_and_Fire_flange1"/>
      <sheetName val="Material_Selections1"/>
      <sheetName val="Eq__Mobilization1"/>
      <sheetName val="_SANDAN_XLS__1"/>
      <sheetName val="Resource_table1"/>
      <sheetName val="KUWATI(Total)_6"/>
      <sheetName val="집계표_(TOTAL)6"/>
      <sheetName val="집계표_(CIVIL-23)6"/>
      <sheetName val="집계표_(FGRU)6"/>
      <sheetName val="집계표_(25,26)6"/>
      <sheetName val="집계표_(MEROX)6"/>
      <sheetName val="집계표_(NITROGEN)6"/>
      <sheetName val="집계표_(M4)6"/>
      <sheetName val="집계표_(CIVIL4)6"/>
      <sheetName val="집계표_(CIVIL6)6"/>
      <sheetName val="집계표_(CIVIL7)6"/>
      <sheetName val="내역서(DEMO_TOTAL)6"/>
      <sheetName val="내역서_(CIVIL-23)6"/>
      <sheetName val="내역서_(fgru)6"/>
      <sheetName val="내역서_(25&amp;26)6"/>
      <sheetName val="내역서_(MEROX)6"/>
      <sheetName val="내역서_(NITROGEN)6"/>
      <sheetName val="내역서_(M4)6"/>
      <sheetName val="내역서_(CIVIL-4)6"/>
      <sheetName val="내역서_(CIVIL-6)6"/>
      <sheetName val="내역서_(CIVIL-7)6"/>
      <sheetName val="OPTION_26"/>
      <sheetName val="OPTION_36"/>
      <sheetName val="2002년_현장공사비_국내_실적6"/>
      <sheetName val="2003년국내현장공사비_실적6"/>
      <sheetName val="VC2_10_996"/>
      <sheetName val="집계표_(25,26ဩ5"/>
      <sheetName val="INPUT_DATA5"/>
      <sheetName val="Form_05"/>
      <sheetName val="Form_D-14"/>
      <sheetName val="Form_B-14"/>
      <sheetName val="Form_F-14"/>
      <sheetName val="Form_A4"/>
      <sheetName val="입출재고현황_(2)4"/>
      <sheetName val="General_Data5"/>
      <sheetName val="LABOR_&amp;_자재4"/>
      <sheetName val="간접비_총괄4"/>
      <sheetName val="Price_Schedule4"/>
      <sheetName val="3_공통공사대비4"/>
      <sheetName val="CAL_4"/>
      <sheetName val="Rate_Analysis4"/>
      <sheetName val="내역서_耰&quot;??4"/>
      <sheetName val="EQUIPMENT_-24"/>
      <sheetName val="6PILE__(돌출)3"/>
      <sheetName val="WEIGHT_LIST3"/>
      <sheetName val="산#2-1_(2)3"/>
      <sheetName val="BEND_LOSS3"/>
      <sheetName val="공사비_내역_(가)3"/>
      <sheetName val="3_Breakdown_Direct_Paint3"/>
      <sheetName val="Static_Equip3"/>
      <sheetName val="단면_(2)3"/>
      <sheetName val="Form_A_3"/>
      <sheetName val="내역서_耰&quot;_x005f_x0000__x005f_x0000_3"/>
      <sheetName val="내역서_耰&quot;__4"/>
      <sheetName val="Summary_Sheets3"/>
      <sheetName val="Civil_13"/>
      <sheetName val="Civil_23"/>
      <sheetName val="Civil_33"/>
      <sheetName val="Site_13"/>
      <sheetName val="Site_23"/>
      <sheetName val="Site_33"/>
      <sheetName val="Site_Faci3"/>
      <sheetName val="Áý°èÇ¥_(TOTAL)2"/>
      <sheetName val="Áý°èÇ¥_(CIVIL-23)2"/>
      <sheetName val="Áý°èÇ¥_(FGRU)2"/>
      <sheetName val="Áý°èÇ¥_(25,26)2"/>
      <sheetName val="Áý°èÇ¥_(MEROX)2"/>
      <sheetName val="Áý°èÇ¥_(NITROGEN)2"/>
      <sheetName val="Áý°èÇ¥_(M4)2"/>
      <sheetName val="Áý°èÇ¥_(CIVIL4)2"/>
      <sheetName val="Áý°èÇ¥_(CIVIL6)2"/>
      <sheetName val="Áý°èÇ¥_(CIVIL7)2"/>
      <sheetName val="³»¿ª¼­(DEMO_TOTAL)2"/>
      <sheetName val="³»¿ª¼­_(CIVIL-23)2"/>
      <sheetName val="³»¿ª¼­_(fgru)2"/>
      <sheetName val="³»¿ª¼­_(25&amp;26)2"/>
      <sheetName val="³»¿ª¼­_(MEROX)2"/>
      <sheetName val="³»¿ª¼­_(NITROGEN)2"/>
      <sheetName val="³»¿ª¼­_(M4)2"/>
      <sheetName val="³»¿ª¼­_(CIVIL-4)2"/>
      <sheetName val="³»¿ª¼­_(CIVIL-6)2"/>
      <sheetName val="³»¿ª¼­_(CIVIL-7)2"/>
      <sheetName val="2002³â_ÇöÀå°ø»çºñ_±¹³»_½ÇÀû2"/>
      <sheetName val="2003³â±¹³»ÇöÀå°ø»çºñ_½ÇÀû2"/>
      <sheetName val="2_2_STAFF_Scedule2"/>
      <sheetName val="EQUIP_LIST2"/>
      <sheetName val="BM_DATA_SHEET3"/>
      <sheetName val="Man_Hole2"/>
      <sheetName val="내역서_耰&quot;_x005f_x005f_x005f_x0000__x005f_x005f_x0002"/>
      <sheetName val="7__월별투입내역서2"/>
      <sheetName val="계측_내역서2"/>
      <sheetName val="내역서_耰&quot;_x005f_x005f_x005f_x005f_x005f_x005f_x00002"/>
      <sheetName val="Vind_-_BtB2"/>
      <sheetName val="LV_induction_motors2"/>
      <sheetName val="BSD_(2)2"/>
      <sheetName val="Sheet1_(2)3"/>
      <sheetName val="Z-_GENERAL_PRICE_SUMMARY2"/>
      <sheetName val="_Estimate__2"/>
      <sheetName val="T_32"/>
      <sheetName val="HORI__VESSEL2"/>
      <sheetName val="Precios_Unitarios2"/>
      <sheetName val="Administrative_Prices2"/>
      <sheetName val="WBS_442"/>
      <sheetName val="WBS_412"/>
      <sheetName val="Precios_por_Administración2"/>
      <sheetName val="Subcon_A2"/>
      <sheetName val="내역서_耰&quot;_x005f_x005f_x005f_x005f_x005f_x005f_x005f2"/>
      <sheetName val="MP_MOB2"/>
      <sheetName val="Form_B2"/>
      <sheetName val="내역서_耰&quot;3"/>
      <sheetName val="[SANDAN_XLS??2"/>
      <sheetName val="Piping_BQ_for_one_turbine2"/>
      <sheetName val="Monthly_Load2"/>
      <sheetName val="Weekly_Load2"/>
      <sheetName val="Material_Selections2"/>
      <sheetName val="Utility_and_Fire_flange2"/>
      <sheetName val="_SANDAN_XLS__2"/>
      <sheetName val="97_사업추정(WEKI)2"/>
      <sheetName val="Eq__Mobilization2"/>
      <sheetName val="breakdown_of_wage_rate2"/>
      <sheetName val="Indirect_Cost2"/>
      <sheetName val="Resource_table2"/>
      <sheetName val="첨부1-집행내역(요약)"/>
      <sheetName val="Closeout Control"/>
      <sheetName val="Site Findings Status Sheet"/>
      <sheetName val="Engineering&amp;Management"/>
      <sheetName val="Tools &amp; Settings"/>
      <sheetName val="Data Summary"/>
      <sheetName val="Resources"/>
      <sheetName val="FFA"/>
      <sheetName val="Currencies"/>
      <sheetName val="Crew Costs"/>
      <sheetName val="Spread Costs"/>
      <sheetName val="Unique List_Misc"/>
      <sheetName val="내역ࠜĀ_x005f_x005f_x005f_x0000_M4"/>
      <sheetName val="내역서 耰&quot;_x005f_x005f_x005f_x0000_"/>
      <sheetName val="내역ࠜĀ_x005f_x005f_x005f_x005f_x0"/>
      <sheetName val="내역서 耰&quot;_x005f_x005f_x005f_x005f_"/>
      <sheetName val="내역서 耰&quot;_x005f_x0000__x0000"/>
      <sheetName val="_x005f_x005f_x005f_x005f_"/>
      <sheetName val="In-House Summary"/>
      <sheetName val="CONFIG"/>
      <sheetName val="Datos"/>
      <sheetName val="7422CW_x0013__x0000_"/>
      <sheetName val=" _x0000__x001b__x0000__x0006__x0000__x0006__x0000__x0008__x0000_ _x0000__x0000_"/>
      <sheetName val="할증 "/>
      <sheetName val="Pengesahan "/>
      <sheetName val="RAB AR&amp;STR"/>
      <sheetName val="I-KAMAR"/>
      <sheetName val="BILL"/>
      <sheetName val="영업소실적"/>
      <sheetName val="PROJECT BRIEF"/>
      <sheetName val="tggwan(mac)"/>
      <sheetName val="Sum (Case-3)"/>
      <sheetName val="예산-내부"/>
      <sheetName val="Library"/>
      <sheetName val="_x0002__x0000_뻘N_x0000__x0000__"/>
      <sheetName val="_x0004__x0000__x000d__x0000__x0"/>
      <sheetName val="_x000a__x0000__x001b__x0000__x0"/>
      <sheetName val="_x0002__뻘N___x0001_ࠀ역서"/>
      <sheetName val="내역서_耰&quot;_x005f_x0000__x0000"/>
      <sheetName val="DB"/>
      <sheetName val="99. FWBS(Ref)"/>
      <sheetName val="99. Change Rate"/>
      <sheetName val="Weekl_x0004__x0000__x0016__x0000__x000d__x0000_"/>
      <sheetName val="_x0000__x000e__x0000__x0005_"/>
      <sheetName val="내역서_(N _x000e__x000e__x000e_  _x0012__x0010__x000a_"/>
      <sheetName val="ഀࠀကЀЀԀЀԀ̀ᤀഀ؀Ѐༀ"/>
      <sheetName val="골조시행"/>
      <sheetName val="KUWATI(Total)_8"/>
      <sheetName val="집계표_(TOTAL)8"/>
      <sheetName val="집계표_(CIVIL-23)8"/>
      <sheetName val="집계표_(FGRU)8"/>
      <sheetName val="집계표_(25,26)8"/>
      <sheetName val="집계표_(MEROX)8"/>
      <sheetName val="집계표_(NITROGEN)8"/>
      <sheetName val="집계표_(M4)8"/>
      <sheetName val="집계표_(CIVIL4)8"/>
      <sheetName val="집계표_(CIVIL6)8"/>
      <sheetName val="집계표_(CIVIL7)8"/>
      <sheetName val="내역서(DEMO_TOTAL)8"/>
      <sheetName val="내역서_(CIVIL-23)8"/>
      <sheetName val="내역서_(fgru)8"/>
      <sheetName val="내역서_(25&amp;26)8"/>
      <sheetName val="내역서_(MEROX)8"/>
      <sheetName val="내역서_(NITROGEN)8"/>
      <sheetName val="내역서_(M4)8"/>
      <sheetName val="내역서_(CIVIL-4)8"/>
      <sheetName val="내역서_(CIVIL-6)8"/>
      <sheetName val="내역서_(CIVIL-7)8"/>
      <sheetName val="OPTION_28"/>
      <sheetName val="OPTION_38"/>
      <sheetName val="2002년_현장공사비_국내_실적8"/>
      <sheetName val="2003년국내현장공사비_실적8"/>
      <sheetName val="VC2_10_998"/>
      <sheetName val="집계표_(25,26ဩ7"/>
      <sheetName val="INPUT_DATA7"/>
      <sheetName val="Form_07"/>
      <sheetName val="Form_D-16"/>
      <sheetName val="Form_B-16"/>
      <sheetName val="Form_F-16"/>
      <sheetName val="Form_A6"/>
      <sheetName val="입출재고현황_(2)6"/>
      <sheetName val="General_Data7"/>
      <sheetName val="LABOR_&amp;_자재6"/>
      <sheetName val="간접비_총괄6"/>
      <sheetName val="Price_Schedule6"/>
      <sheetName val="3_공통공사대비6"/>
      <sheetName val="CAL_6"/>
      <sheetName val="Rate_Analysis6"/>
      <sheetName val="내역서_耰&quot;??6"/>
      <sheetName val="EQUIPMENT_-26"/>
      <sheetName val="6PILE__(돌출)5"/>
      <sheetName val="WEIGHT_LIST5"/>
      <sheetName val="산#2-1_(2)5"/>
      <sheetName val="BEND_LOSS5"/>
      <sheetName val="공사비_내역_(가)5"/>
      <sheetName val="3_Breakdown_Direct_Paint5"/>
      <sheetName val="Static_Equip5"/>
      <sheetName val="단면_(2)5"/>
      <sheetName val="Form_A_5"/>
      <sheetName val="내역서_耰&quot;_x005f_x0000__x005f_x0000_5"/>
      <sheetName val="내역서_耰&quot;__6"/>
      <sheetName val="Summary_Sheets5"/>
      <sheetName val="Civil_15"/>
      <sheetName val="Civil_25"/>
      <sheetName val="Civil_35"/>
      <sheetName val="Site_15"/>
      <sheetName val="Site_25"/>
      <sheetName val="Site_35"/>
      <sheetName val="Site_Faci5"/>
      <sheetName val="Áý°èÇ¥_(TOTAL)4"/>
      <sheetName val="Áý°èÇ¥_(CIVIL-23)4"/>
      <sheetName val="Áý°èÇ¥_(FGRU)4"/>
      <sheetName val="Áý°èÇ¥_(25,26)4"/>
      <sheetName val="Áý°èÇ¥_(MEROX)4"/>
      <sheetName val="Áý°èÇ¥_(NITROGEN)4"/>
      <sheetName val="Áý°èÇ¥_(M4)4"/>
      <sheetName val="Áý°èÇ¥_(CIVIL4)4"/>
      <sheetName val="Áý°èÇ¥_(CIVIL6)4"/>
      <sheetName val="Áý°èÇ¥_(CIVIL7)4"/>
      <sheetName val="³»¿ª¼­(DEMO_TOTAL)4"/>
      <sheetName val="³»¿ª¼­_(CIVIL-23)4"/>
      <sheetName val="³»¿ª¼­_(fgru)4"/>
      <sheetName val="³»¿ª¼­_(25&amp;26)4"/>
      <sheetName val="³»¿ª¼­_(MEROX)4"/>
      <sheetName val="³»¿ª¼­_(NITROGEN)4"/>
      <sheetName val="³»¿ª¼­_(M4)4"/>
      <sheetName val="³»¿ª¼­_(CIVIL-4)4"/>
      <sheetName val="³»¿ª¼­_(CIVIL-6)4"/>
      <sheetName val="³»¿ª¼­_(CIVIL-7)4"/>
      <sheetName val="2002³â_ÇöÀå°ø»çºñ_±¹³»_½ÇÀû4"/>
      <sheetName val="2003³â±¹³»ÇöÀå°ø»çºñ_½ÇÀû4"/>
      <sheetName val="2_2_STAFF_Scedule4"/>
      <sheetName val="EQUIP_LIST4"/>
      <sheetName val="BM_DATA_SHEET5"/>
      <sheetName val="Man_Hole4"/>
      <sheetName val="내역서_耰&quot;_x005f_x005f_x005f_x0000__x005f_x005f_x0004"/>
      <sheetName val="7__월별투입내역서4"/>
      <sheetName val="계측_내역서4"/>
      <sheetName val="내역서_耰&quot;_x005f_x005f_x005f_x005f_x005f_x005f_x00004"/>
      <sheetName val="Vind_-_BtB4"/>
      <sheetName val="LV_induction_motors4"/>
      <sheetName val="BSD_(2)4"/>
      <sheetName val="Sheet1_(2)5"/>
      <sheetName val="Z-_GENERAL_PRICE_SUMMARY4"/>
      <sheetName val="_Estimate__4"/>
      <sheetName val="T_34"/>
      <sheetName val="HORI__VESSEL4"/>
      <sheetName val="Precios_Unitarios4"/>
      <sheetName val="Administrative_Prices4"/>
      <sheetName val="WBS_444"/>
      <sheetName val="WBS_414"/>
      <sheetName val="Precios_por_Administración4"/>
      <sheetName val="Subcon_A4"/>
      <sheetName val="내역서_耰&quot;_x005f_x005f_x005f_x005f_x005f_x005f_x005f4"/>
      <sheetName val="MP_MOB4"/>
      <sheetName val="Form_B4"/>
      <sheetName val="내역서_耰&quot;5"/>
      <sheetName val="[SANDAN_XLS??4"/>
      <sheetName val="Piping_BQ_for_one_turbine4"/>
      <sheetName val="Monthly_Load4"/>
      <sheetName val="Weekly_Load4"/>
      <sheetName val="Material_Selections4"/>
      <sheetName val="Utility_and_Fire_flange4"/>
      <sheetName val="_SANDAN_XLS__4"/>
      <sheetName val="97_사업추정(WEKI)4"/>
      <sheetName val="Eq__Mobilization4"/>
      <sheetName val="breakdown_of_wage_rate4"/>
      <sheetName val="Indirect_Cost4"/>
      <sheetName val="Resource_table4"/>
      <sheetName val="Heavy_Equipments2"/>
      <sheetName val="AG_Pipe_Qty_Analysis2"/>
      <sheetName val="입찰내역_발주처_양식1"/>
      <sheetName val="Equipment_List2"/>
      <sheetName val="Form1_SQP2"/>
      <sheetName val="공정계획(내부계획25%,내부w_f)2"/>
      <sheetName val="FWBS_15301"/>
      <sheetName val="Fire_Protection1"/>
      <sheetName val="SFN_ORIG2"/>
      <sheetName val="내역서_(∮ἀ嘆ɶ1"/>
      <sheetName val="Dir_Manpower_Other_Exp_1"/>
      <sheetName val="SCHEDD_TAMBAHAN1"/>
      <sheetName val="w't_table1"/>
      <sheetName val="실행예산_MM1"/>
      <sheetName val="BOQ-B_DOWN1"/>
      <sheetName val="단가_(2)1"/>
      <sheetName val="4-3LEVEL-5_epic_41"/>
      <sheetName val="ITB_COST2"/>
      <sheetName val="KUWATI(Total)_7"/>
      <sheetName val="집계표_(TOTAL)7"/>
      <sheetName val="집계표_(CIVIL-23)7"/>
      <sheetName val="집계표_(FGRU)7"/>
      <sheetName val="집계표_(25,26)7"/>
      <sheetName val="집계표_(MEROX)7"/>
      <sheetName val="집계표_(NITROGEN)7"/>
      <sheetName val="집계표_(M4)7"/>
      <sheetName val="집계표_(CIVIL4)7"/>
      <sheetName val="집계표_(CIVIL6)7"/>
      <sheetName val="집계표_(CIVIL7)7"/>
      <sheetName val="내역서(DEMO_TOTAL)7"/>
      <sheetName val="내역서_(CIVIL-23)7"/>
      <sheetName val="내역서_(fgru)7"/>
      <sheetName val="내역서_(25&amp;26)7"/>
      <sheetName val="내역서_(MEROX)7"/>
      <sheetName val="내역서_(NITROGEN)7"/>
      <sheetName val="내역서_(M4)7"/>
      <sheetName val="내역서_(CIVIL-4)7"/>
      <sheetName val="내역서_(CIVIL-6)7"/>
      <sheetName val="내역서_(CIVIL-7)7"/>
      <sheetName val="OPTION_27"/>
      <sheetName val="OPTION_37"/>
      <sheetName val="2002년_현장공사비_국내_실적7"/>
      <sheetName val="2003년국내현장공사비_실적7"/>
      <sheetName val="VC2_10_997"/>
      <sheetName val="집계표_(25,26ဩ6"/>
      <sheetName val="INPUT_DATA6"/>
      <sheetName val="Form_06"/>
      <sheetName val="Form_D-15"/>
      <sheetName val="Form_B-15"/>
      <sheetName val="Form_F-15"/>
      <sheetName val="Form_A5"/>
      <sheetName val="입출재고현황_(2)5"/>
      <sheetName val="General_Data6"/>
      <sheetName val="LABOR_&amp;_자재5"/>
      <sheetName val="간접비_총괄5"/>
      <sheetName val="Price_Schedule5"/>
      <sheetName val="3_공통공사대비5"/>
      <sheetName val="CAL_5"/>
      <sheetName val="Rate_Analysis5"/>
      <sheetName val="내역서_耰&quot;??5"/>
      <sheetName val="EQUIPMENT_-25"/>
      <sheetName val="6PILE__(돌출)4"/>
      <sheetName val="WEIGHT_LIST4"/>
      <sheetName val="산#2-1_(2)4"/>
      <sheetName val="BEND_LOSS4"/>
      <sheetName val="공사비_내역_(가)4"/>
      <sheetName val="3_Breakdown_Direct_Paint4"/>
      <sheetName val="Static_Equip4"/>
      <sheetName val="단면_(2)4"/>
      <sheetName val="Form_A_4"/>
      <sheetName val="내역서_耰&quot;_x005f_x0000__x005f_x0000_4"/>
      <sheetName val="내역서_耰&quot;__5"/>
      <sheetName val="Summary_Sheets4"/>
      <sheetName val="Civil_14"/>
      <sheetName val="Civil_24"/>
      <sheetName val="Civil_34"/>
      <sheetName val="Site_14"/>
      <sheetName val="Site_24"/>
      <sheetName val="Site_34"/>
      <sheetName val="Site_Faci4"/>
      <sheetName val="Áý°èÇ¥_(TOTAL)3"/>
      <sheetName val="Áý°èÇ¥_(CIVIL-23)3"/>
      <sheetName val="Áý°èÇ¥_(FGRU)3"/>
      <sheetName val="Áý°èÇ¥_(25,26)3"/>
      <sheetName val="Áý°èÇ¥_(MEROX)3"/>
      <sheetName val="Áý°èÇ¥_(NITROGEN)3"/>
      <sheetName val="Áý°èÇ¥_(M4)3"/>
      <sheetName val="Áý°èÇ¥_(CIVIL4)3"/>
      <sheetName val="Áý°èÇ¥_(CIVIL6)3"/>
      <sheetName val="Áý°èÇ¥_(CIVIL7)3"/>
      <sheetName val="³»¿ª¼­(DEMO_TOTAL)3"/>
      <sheetName val="³»¿ª¼­_(CIVIL-23)3"/>
      <sheetName val="³»¿ª¼­_(fgru)3"/>
      <sheetName val="³»¿ª¼­_(25&amp;26)3"/>
      <sheetName val="³»¿ª¼­_(MEROX)3"/>
      <sheetName val="³»¿ª¼­_(NITROGEN)3"/>
      <sheetName val="³»¿ª¼­_(M4)3"/>
      <sheetName val="³»¿ª¼­_(CIVIL-4)3"/>
      <sheetName val="³»¿ª¼­_(CIVIL-6)3"/>
      <sheetName val="³»¿ª¼­_(CIVIL-7)3"/>
      <sheetName val="2002³â_ÇöÀå°ø»çºñ_±¹³»_½ÇÀû3"/>
      <sheetName val="2003³â±¹³»ÇöÀå°ø»çºñ_½ÇÀû3"/>
      <sheetName val="2_2_STAFF_Scedule3"/>
      <sheetName val="EQUIP_LIST3"/>
      <sheetName val="BM_DATA_SHEET4"/>
      <sheetName val="Man_Hole3"/>
      <sheetName val="내역서_耰&quot;_x005f_x005f_x005f_x0000__x005f_x005f_x0003"/>
      <sheetName val="7__월별투입내역서3"/>
      <sheetName val="계측_내역서3"/>
      <sheetName val="내역서_耰&quot;_x005f_x005f_x005f_x005f_x005f_x005f_x00003"/>
      <sheetName val="Vind_-_BtB3"/>
      <sheetName val="LV_induction_motors3"/>
      <sheetName val="BSD_(2)3"/>
      <sheetName val="Sheet1_(2)4"/>
      <sheetName val="Z-_GENERAL_PRICE_SUMMARY3"/>
      <sheetName val="_Estimate__3"/>
      <sheetName val="T_33"/>
      <sheetName val="HORI__VESSEL3"/>
      <sheetName val="Precios_Unitarios3"/>
      <sheetName val="Administrative_Prices3"/>
      <sheetName val="WBS_443"/>
      <sheetName val="WBS_413"/>
      <sheetName val="Precios_por_Administración3"/>
      <sheetName val="Subcon_A3"/>
      <sheetName val="내역서_耰&quot;_x005f_x005f_x005f_x005f_x005f_x005f_x005f3"/>
      <sheetName val="MP_MOB3"/>
      <sheetName val="Form_B3"/>
      <sheetName val="내역서_耰&quot;4"/>
      <sheetName val="[SANDAN_XLS??3"/>
      <sheetName val="Piping_BQ_for_one_turbine3"/>
      <sheetName val="Monthly_Load3"/>
      <sheetName val="Weekly_Load3"/>
      <sheetName val="Material_Selections3"/>
      <sheetName val="Utility_and_Fire_flange3"/>
      <sheetName val="_SANDAN_XLS__3"/>
      <sheetName val="97_사업추정(WEKI)3"/>
      <sheetName val="Eq__Mobilization3"/>
      <sheetName val="breakdown_of_wage_rate3"/>
      <sheetName val="Indirect_Cost3"/>
      <sheetName val="Resource_table3"/>
      <sheetName val="Heavy_Equipments1"/>
      <sheetName val="AG_Pipe_Qty_Analysis1"/>
      <sheetName val="Equipment_List1"/>
      <sheetName val="Form1_SQP1"/>
      <sheetName val="공정계획(내부계획25%,내부w_f)1"/>
      <sheetName val="SFN_ORIG1"/>
      <sheetName val="내역서_(∮ἀ嘆ɶ"/>
      <sheetName val="ITB_COST1"/>
      <sheetName val="HVAC"/>
      <sheetName val="7422CW_x0013_"/>
      <sheetName val=" "/>
      <sheetName val="Weekl_x0004_"/>
      <sheetName val="_x0004__x000d__x0003__x0004__x0016__x000d__x0004_"/>
      <sheetName val="_x000a__x001b__x0006__x0006__x0008__x000a_"/>
      <sheetName val=" _x001b__x0006__x0006__x0008_ "/>
      <sheetName val="_x0004__x000d__x0"/>
      <sheetName val="_x000a__x001b__x0"/>
      <sheetName val="Weekl_x0004__x0016__x000d_"/>
      <sheetName val="_x000e__x0005_"/>
      <sheetName val="drg"/>
      <sheetName val="C1C2"/>
      <sheetName val="LIFE &amp; REP PROVN"/>
      <sheetName val="O&amp;M CREW"/>
      <sheetName val="ANX3A11"/>
      <sheetName val="5.) Time Delays"/>
      <sheetName val="KP_List"/>
      <sheetName val="경비실"/>
      <sheetName val="Ocean Transporation Charge"/>
      <sheetName val="Equip Rental Summary by Contr"/>
      <sheetName val="Project Equip Rental Summary"/>
      <sheetName val="Contractor Indirect Sumry"/>
      <sheetName val="Project Indirect Sumry"/>
      <sheetName val="COA Sumry by Area"/>
      <sheetName val="COA Sumry by Contr"/>
      <sheetName val="COA Sumry by RG"/>
      <sheetName val="TDC COA Grp Sumry"/>
      <sheetName val="TDC COA Grp Sumry by Area"/>
      <sheetName val="TDC COA Grp Sumry by RG"/>
      <sheetName val="Equipment Sumry"/>
      <sheetName val="TDC Item Dets-Full"/>
      <sheetName val="TDC Item Dets-IPM-Full"/>
      <sheetName val="TDC Item Sumry by Area"/>
      <sheetName val="TDC Item Sumry by RG"/>
      <sheetName val="TDC Key Qty Sumry by RG"/>
      <sheetName val="List - Equipment by Area"/>
      <sheetName val="List - Equipment by Contr"/>
      <sheetName val="Equipment - Unit Costs by Mat"/>
      <sheetName val="List - Equipment by Rep Grp"/>
      <sheetName val="Craft Summary by Contr"/>
      <sheetName val="Project Craft Summary"/>
      <sheetName val="Project Metrics"/>
      <sheetName val="2.Overall Summary "/>
      <sheetName val="Discounted Cash Flow"/>
      <sheetName val="경상"/>
      <sheetName val="??-BLDG"/>
      <sheetName val="SUMMARY (0A)"/>
      <sheetName val="SUMMARY (1A)"/>
      <sheetName val="SUMMARY (1B)"/>
      <sheetName val="SUMMARY (03)"/>
      <sheetName val="F1"/>
      <sheetName val="F2"/>
      <sheetName val="F1(Cable Rack)"/>
      <sheetName val="F2(Cable Rack)"/>
      <sheetName val="F3(Cable Rack)"/>
      <sheetName val="F1 (POLYMER)"/>
      <sheetName val="F2 (POLYMER)"/>
      <sheetName val="F3 (POLYMER)"/>
      <sheetName val="F4 (POLYMER)"/>
      <sheetName val="F5( Polymerization )"/>
      <sheetName val="F6 ( Polymerization )"/>
      <sheetName val="B1 (Grid A-7, -6)"/>
      <sheetName val="B1 (Grid A, B)"/>
      <sheetName val="B1 (Grid C-7, -6)"/>
      <sheetName val="B2 (Grid -7 B, C) (1)"/>
      <sheetName val="B2 (Grid -7 B, C) (2)"/>
      <sheetName val="B2 (Grid -6 B, C) (1)"/>
      <sheetName val="B2 (Grid -6 B, C) (2)"/>
      <sheetName val="F1 (MONOMER)"/>
      <sheetName val="F2 (MONOMER)"/>
      <sheetName val="F3 (MONOMER)"/>
      <sheetName val="90K060C (MONOMER)"/>
      <sheetName val="F1 (EXTRUSION)"/>
      <sheetName val="F2 (EXTRUSION)"/>
      <sheetName val="F3 (EXTRUSION)"/>
      <sheetName val="F4 (EXTRUSION)"/>
      <sheetName val="F5 (EXTRUSION)"/>
      <sheetName val="F6A (EXTRUSION)"/>
      <sheetName val="F6D (EXTRUSION)"/>
      <sheetName val="F7 (EXTRUSION)"/>
      <sheetName val="F8 (EXTRUSION)"/>
      <sheetName val="F9 (EXTRUSION)"/>
      <sheetName val="F10 (EXTRUSION)"/>
      <sheetName val="F11 (EXTRUSION)"/>
      <sheetName val="B1 (Grid F-5`, 4`)"/>
      <sheetName val="B2 (Grid F,E-4`)"/>
      <sheetName val="B2 (Grid F,E-5`)"/>
      <sheetName val="B3 (Grid C,B-4`)"/>
      <sheetName val="B4 (Grid B,A-4`)"/>
      <sheetName val="B5 (Grid E-5`) &amp; (Grid D-5`)"/>
      <sheetName val="B6 (Grid E,D-5')"/>
      <sheetName val="B7 (Grid E,D-5')"/>
      <sheetName val="F-1"/>
      <sheetName val="95D040, A506"/>
      <sheetName val="95P040AB, A507"/>
      <sheetName val="95X020-U08, A602"/>
      <sheetName val="95X020-U07, A606"/>
      <sheetName val="95E040, A509"/>
      <sheetName val="95D024;025, A615"/>
      <sheetName val="95X020-U05, A601"/>
      <sheetName val="95X020-U02, A204"/>
      <sheetName val="Extruder FDN"/>
      <sheetName val="PF1a"/>
      <sheetName val="PF4"/>
      <sheetName val="PF4a"/>
      <sheetName val="PF5"/>
      <sheetName val="BOG COMP. FDN"/>
      <sheetName val="SOG COMP. FDN"/>
      <sheetName val="1G1 (Ground Beam)"/>
      <sheetName val="1G2-1(Ground Beam)"/>
      <sheetName val="1G2-2(Ground Beam)"/>
      <sheetName val="P1"/>
      <sheetName val="P2"/>
      <sheetName val="P3"/>
      <sheetName val="P4"/>
      <sheetName val="P5"/>
      <sheetName val="P6"/>
      <sheetName val="P7"/>
      <sheetName val="P8"/>
      <sheetName val="P9"/>
      <sheetName val="P10"/>
      <sheetName val="P11"/>
      <sheetName val="P12"/>
      <sheetName val="P13"/>
      <sheetName val="P14"/>
      <sheetName val="P15, 16"/>
      <sheetName val="LO CONSOLE FDN"/>
      <sheetName val="OIL COOLER FDN"/>
      <sheetName val="CW CONSOLE FDN (SOG)"/>
      <sheetName val="PD3"/>
      <sheetName val="SF1"/>
      <sheetName val="PD1"/>
      <sheetName val="PD2"/>
      <sheetName val="PD3 (SOG)"/>
      <sheetName val="SF1 (SOG)"/>
      <sheetName val="SF2 (SOG)"/>
      <sheetName val="SLAB (1S1-1)"/>
      <sheetName val="SLAB (1S1-2)"/>
      <sheetName val="SLAB (1S1-3)"/>
      <sheetName val="COLUMN (+5500)"/>
      <sheetName val="COLUMN (+12500)"/>
      <sheetName val="COLUMN (+15500)"/>
      <sheetName val="ETC."/>
      <sheetName val="예가표"/>
      <sheetName val="Cash Flow bulanan"/>
      <sheetName val="schalt"/>
      <sheetName val="schtng"/>
      <sheetName val="schbhn"/>
      <sheetName val="H.Satuan"/>
      <sheetName val="I_KAMAR"/>
      <sheetName val="Unt rate"/>
      <sheetName val="노임이"/>
      <sheetName val="Item code"/>
      <sheetName val="업체코드"/>
      <sheetName val="PROJEC䁔"/>
      <sheetName val="Jobcos䁴"/>
      <sheetName val="Sy䁳tem구분"/>
      <sheetName val="BM䀭Elec"/>
      <sheetName val="AN䁁LIS䁁"/>
      <sheetName val="BO䁑-B.䁄OWN"/>
      <sheetName val="HV䁁C(사자재)"/>
      <sheetName val="R2䀵64A䁈DTS"/>
      <sheetName val="mto-re䁶0B"/>
      <sheetName val="내역脜_(M䀴)4"/>
      <sheetName val="3_공통공사비2"/>
      <sheetName val="BEND_L䁏SS1"/>
      <sheetName val="Fo䁲m_A_1"/>
      <sheetName val="Ci䁶il_11"/>
      <sheetName val="Ci䁶il_䀳1"/>
      <sheetName val="Si䁴e_2䀱"/>
      <sheetName val="Si䁴e_F䁡ci1"/>
      <sheetName val="EQ䁕IP_䁌IST"/>
      <sheetName val="Su䁢con_A"/>
      <sheetName val="BS䁄_(2)"/>
      <sheetName val="FWBS_1䀵30"/>
      <sheetName val="Codes.Pers"/>
      <sheetName val="SCH"/>
      <sheetName val="UP MINOR"/>
      <sheetName val="Bill rekap"/>
      <sheetName val="Harga Satuan"/>
      <sheetName val="LISTRIK"/>
      <sheetName val="F ALARM"/>
      <sheetName val="Direct PMS"/>
      <sheetName val="OPT_x0012__x0000__x0010__x0000__x000a__x0000_"/>
      <sheetName val="_x0000__x0013__x0000__x0014_"/>
      <sheetName val="검측서"/>
      <sheetName val="배수공"/>
      <sheetName val="장산"/>
      <sheetName val="시행분석"/>
      <sheetName val="AUX"/>
      <sheetName val="Aux."/>
      <sheetName val="PROTECTION_"/>
      <sheetName val="CUADRO_DE_PRECIOS"/>
      <sheetName val="Cash_In-Cash_Out_Actual"/>
      <sheetName val="w't_table2"/>
      <sheetName val="SCHEDD_TAMBAHAN2"/>
      <sheetName val="Fire_Protection2"/>
      <sheetName val="입찰내역_발주처_양식2"/>
      <sheetName val="Dir_Manpower_Other_Exp_2"/>
      <sheetName val="MODULE_CONFIRM1"/>
      <sheetName val="PROTECTION_1"/>
      <sheetName val="CUADRO_DE_PRECIOS1"/>
      <sheetName val="Cash_In-Cash_Out_Actual1"/>
      <sheetName val="Equipment_List3"/>
      <sheetName val="Form1_SQP3"/>
      <sheetName val="공정계획(내부계획25%,내부w_f)3"/>
      <sheetName val="Heavy_Equipments3"/>
      <sheetName val="AG_Pipe_Qty_Analysis3"/>
      <sheetName val="SFN_ORIG3"/>
      <sheetName val="w't_table3"/>
      <sheetName val="SCHEDD_TAMBAHAN3"/>
      <sheetName val="Fire_Protection3"/>
      <sheetName val="입찰내역_발주처_양식3"/>
      <sheetName val="Dir_Manpower_Other_Exp_3"/>
      <sheetName val="FWBS_15302"/>
      <sheetName val="내역서_(∮ἀ嘆ɶ2"/>
      <sheetName val="4-3LEVEL-5_epic_42"/>
      <sheetName val="단가_(2)2"/>
      <sheetName val="실행예산_MM2"/>
      <sheetName val="MODULE_CONFIRM2"/>
      <sheetName val="PROTECTION_2"/>
      <sheetName val="BOQ-B_DOWN2"/>
      <sheetName val="ITB_COST3"/>
      <sheetName val="CUADRO_DE_PRECIOS2"/>
      <sheetName val="Cash_In-Cash_Out_Actual2"/>
      <sheetName val="Equipment_List4"/>
      <sheetName val="Form1_SQP4"/>
      <sheetName val="공정계획(내부계획25%,내부w_f)4"/>
      <sheetName val="Heavy_Equipments4"/>
      <sheetName val="AG_Pipe_Qty_Analysis4"/>
      <sheetName val="SFN_ORIG4"/>
      <sheetName val="w't_table4"/>
      <sheetName val="SCHEDD_TAMBAHAN4"/>
      <sheetName val="Fire_Protection4"/>
      <sheetName val="입찰내역_발주처_양식4"/>
      <sheetName val="Dir_Manpower_Other_Exp_4"/>
      <sheetName val="FWBS_15303"/>
      <sheetName val="내역서_(∮ἀ嘆ɶ3"/>
      <sheetName val="4-3LEVEL-5_epic_43"/>
      <sheetName val="단가_(2)3"/>
      <sheetName val="실행예산_MM3"/>
      <sheetName val="MODULE_CONFIRM3"/>
      <sheetName val="PROTECTION_3"/>
      <sheetName val="BOQ-B_DOWN3"/>
      <sheetName val="ITB_COST4"/>
      <sheetName val="CUADRO_DE_PRECIOS3"/>
      <sheetName val="Cash_In-Cash_Out_Actual3"/>
      <sheetName val="KUWATI(Total)_9"/>
      <sheetName val="집계표_(TOTAL)9"/>
      <sheetName val="집계표_(CIVIL-23)9"/>
      <sheetName val="집계표_(FGRU)9"/>
      <sheetName val="집계표_(25,26)9"/>
      <sheetName val="집계표_(MEROX)9"/>
      <sheetName val="집계표_(NITROGEN)9"/>
      <sheetName val="집계표_(M4)9"/>
      <sheetName val="집계표_(CIVIL4)9"/>
      <sheetName val="집계표_(CIVIL6)9"/>
      <sheetName val="집계표_(CIVIL7)9"/>
      <sheetName val="내역서(DEMO_TOTAL)9"/>
      <sheetName val="내역서_(CIVIL-23)9"/>
      <sheetName val="내역서_(fgru)9"/>
      <sheetName val="내역서_(25&amp;26)9"/>
      <sheetName val="내역서_(MEROX)9"/>
      <sheetName val="내역서_(NITROGEN)9"/>
      <sheetName val="내역서_(M4)9"/>
      <sheetName val="내역서_(CIVIL-4)9"/>
      <sheetName val="내역서_(CIVIL-6)9"/>
      <sheetName val="내역서_(CIVIL-7)9"/>
      <sheetName val="OPTION_29"/>
      <sheetName val="OPTION_39"/>
      <sheetName val="2002년_현장공사비_국내_실적9"/>
      <sheetName val="2003년국내현장공사비_실적9"/>
      <sheetName val="VC2_10_999"/>
      <sheetName val="집계표_(25,26ဩ8"/>
      <sheetName val="INPUT_DATA8"/>
      <sheetName val="입출재고현황_(2)7"/>
      <sheetName val="Form_08"/>
      <sheetName val="Form_D-17"/>
      <sheetName val="Form_B-17"/>
      <sheetName val="Form_F-17"/>
      <sheetName val="Form_A7"/>
      <sheetName val="General_Data8"/>
      <sheetName val="LABOR_&amp;_자재7"/>
      <sheetName val="Price_Schedule7"/>
      <sheetName val="간접비_총괄7"/>
      <sheetName val="3_공통공사대비7"/>
      <sheetName val="Rate_Analysis7"/>
      <sheetName val="CAL_7"/>
      <sheetName val="WEIGHT_LIST6"/>
      <sheetName val="산#2-1_(2)6"/>
      <sheetName val="BEND_LOSS6"/>
      <sheetName val="공사비_내역_(가)6"/>
      <sheetName val="내역서_耰&quot;??7"/>
      <sheetName val="EQUIPMENT_-27"/>
      <sheetName val="6PILE__(돌출)6"/>
      <sheetName val="Static_Equip6"/>
      <sheetName val="단면_(2)6"/>
      <sheetName val="Form_A_6"/>
      <sheetName val="내역서_耰&quot;_x005f_x0000__x005f_x0000_6"/>
      <sheetName val="3_Breakdown_Direct_Paint6"/>
      <sheetName val="내역서_耰&quot;__7"/>
      <sheetName val="Summary_Sheets6"/>
      <sheetName val="Civil_16"/>
      <sheetName val="Civil_26"/>
      <sheetName val="Civil_36"/>
      <sheetName val="Site_16"/>
      <sheetName val="Site_26"/>
      <sheetName val="Site_36"/>
      <sheetName val="Site_Faci6"/>
      <sheetName val="Administrative_Prices5"/>
      <sheetName val="WBS_445"/>
      <sheetName val="WBS_415"/>
      <sheetName val="Precios_por_Administración5"/>
      <sheetName val="Precios_Unitarios5"/>
      <sheetName val="Subcon_A5"/>
      <sheetName val="BM_DATA_SHEET6"/>
      <sheetName val="Áý°èÇ¥_(TOTAL)5"/>
      <sheetName val="Áý°èÇ¥_(CIVIL-23)5"/>
      <sheetName val="Áý°èÇ¥_(FGRU)5"/>
      <sheetName val="Áý°èÇ¥_(25,26)5"/>
      <sheetName val="Áý°èÇ¥_(MEROX)5"/>
      <sheetName val="Áý°èÇ¥_(NITROGEN)5"/>
      <sheetName val="Áý°èÇ¥_(M4)5"/>
      <sheetName val="Áý°èÇ¥_(CIVIL4)5"/>
      <sheetName val="Áý°èÇ¥_(CIVIL6)5"/>
      <sheetName val="Áý°èÇ¥_(CIVIL7)5"/>
      <sheetName val="³»¿ª¼­(DEMO_TOTAL)5"/>
      <sheetName val="³»¿ª¼­_(CIVIL-23)5"/>
      <sheetName val="³»¿ª¼­_(fgru)5"/>
      <sheetName val="³»¿ª¼­_(25&amp;26)5"/>
      <sheetName val="³»¿ª¼­_(MEROX)5"/>
      <sheetName val="³»¿ª¼­_(NITROGEN)5"/>
      <sheetName val="³»¿ª¼­_(M4)5"/>
      <sheetName val="³»¿ª¼­_(CIVIL-4)5"/>
      <sheetName val="³»¿ª¼­_(CIVIL-6)5"/>
      <sheetName val="³»¿ª¼­_(CIVIL-7)5"/>
      <sheetName val="2002³â_ÇöÀå°ø»çºñ_±¹³»_½ÇÀû5"/>
      <sheetName val="2003³â±¹³»ÇöÀå°ø»çºñ_½ÇÀû5"/>
      <sheetName val="EQUIP_LIST5"/>
      <sheetName val="Z-_GENERAL_PRICE_SUMMARY5"/>
      <sheetName val="_Estimate__5"/>
      <sheetName val="2_2_STAFF_Scedule5"/>
      <sheetName val="내역서_耰&quot;_x005f_x005f_x005f_x0000__x005f_x005f_x0005"/>
      <sheetName val="계측_내역서5"/>
      <sheetName val="Man_Hole5"/>
      <sheetName val="Sheet1_(2)6"/>
      <sheetName val="내역서_耰&quot;_x005f_x005f_x005f_x005f_x005f_x005f_x00005"/>
      <sheetName val="7__월별투입내역서5"/>
      <sheetName val="T_35"/>
      <sheetName val="HORI__VESSEL5"/>
      <sheetName val="Vind_-_BtB5"/>
      <sheetName val="LV_induction_motors5"/>
      <sheetName val="BSD_(2)5"/>
      <sheetName val="Monthly_Load5"/>
      <sheetName val="Weekly_Load5"/>
      <sheetName val="MP_MOB5"/>
      <sheetName val="Form_B5"/>
      <sheetName val="Material_Selections5"/>
      <sheetName val="내역서_耰&quot;_x005f_x005f_x005f_x005f_x005f_x005f_x005f5"/>
      <sheetName val="97_사업추정(WEKI)5"/>
      <sheetName val="breakdown_of_wage_rate5"/>
      <sheetName val="Indirect_Cost5"/>
      <sheetName val="[SANDAN_XLS??5"/>
      <sheetName val="Eq__Mobilization5"/>
      <sheetName val="Resource_table5"/>
      <sheetName val="Piping_BQ_for_one_turbine5"/>
      <sheetName val="Utility_and_Fire_flange5"/>
      <sheetName val="Equipment_List5"/>
      <sheetName val="Form1_SQP5"/>
      <sheetName val="공정계획(내부계획25%,내부w_f)5"/>
      <sheetName val="Heavy_Equipments5"/>
      <sheetName val="AG_Pipe_Qty_Analysis5"/>
      <sheetName val="_SANDAN_XLS__5"/>
      <sheetName val="SFN_ORIG5"/>
      <sheetName val="w't_table5"/>
      <sheetName val="SCHEDD_TAMBAHAN5"/>
      <sheetName val="Fire_Protection5"/>
      <sheetName val="입찰내역_발주처_양식5"/>
      <sheetName val="Dir_Manpower_Other_Exp_5"/>
      <sheetName val="FWBS_15304"/>
      <sheetName val="내역서_(∮ἀ嘆ɶ4"/>
      <sheetName val="4-3LEVEL-5_epic_44"/>
      <sheetName val="단가_(2)4"/>
      <sheetName val="실행예산_MM4"/>
      <sheetName val="MODULE_CONFIRM4"/>
      <sheetName val="PROTECTION_4"/>
      <sheetName val="BOQ-B_DOWN4"/>
      <sheetName val="ITB_COST5"/>
      <sheetName val="CUADRO_DE_PRECIOS4"/>
      <sheetName val="Cash_In-Cash_Out_Actual4"/>
      <sheetName val="  "/>
      <sheetName val="breakdown of wage ra`f"/>
      <sheetName val="breakdown of wage ra"/>
      <sheetName val="breakdown of wage rað-"/>
      <sheetName val="OCT.FDN"/>
      <sheetName val="D-3109"/>
      <sheetName val="Chart_Cable"/>
      <sheetName val="Exchange Rate"/>
      <sheetName val="예산실적전체당월"/>
      <sheetName val="00-Summary Information-ABB"/>
      <sheetName val="BD"/>
      <sheetName val="내역서_耰&quot;_x005f_x005f_x005f_x0000_"/>
      <sheetName val="내역서_耰&quot;_x005f_x005f_x005f_x005f_"/>
      <sheetName val="내역ࠜĀ_x005f_x0000_M4"/>
      <sheetName val="내역서 耰&quot;_x005f_x0000_"/>
      <sheetName val="내역ࠜĀ_x005f_x005f_x0"/>
      <sheetName val="내역서 耰&quot;_x005f_x005f_"/>
      <sheetName val="내역서 耰&quot;_x0000__x0000"/>
      <sheetName val="_x005f_x005f_"/>
      <sheetName val="내역서_耰&quot;_x0000__x0000"/>
      <sheetName val="내역서_耰&quot;_x005f_x0000__x0001"/>
      <sheetName val="내역서_耰&quot;_x005f_x005f_x00001"/>
      <sheetName val="내역서_耰&quot;_x005f_x005f_x005f1"/>
      <sheetName val="내역서_耰&quot;_x005f_x0000__x0002"/>
      <sheetName val="내역서_耰&quot;_x005f_x005f_x00002"/>
      <sheetName val="내역서_耰&quot;_x005f_x005f_x005f2"/>
      <sheetName val="Raw data"/>
      <sheetName val="수량산출"/>
      <sheetName val="2. 현장 자금투입 집계표"/>
      <sheetName val="PWA"/>
      <sheetName val="9_1차이내역"/>
      <sheetName val="pipeline-1"/>
      <sheetName val="General Notes"/>
      <sheetName val="도면자료제출일정"/>
      <sheetName val="DROP DOWN"/>
      <sheetName val="Material code"/>
      <sheetName val="Action Item"/>
      <sheetName val="Rating"/>
      <sheetName val="유림골조"/>
      <sheetName val="ID.CD"/>
      <sheetName val="개시대사 (2)"/>
      <sheetName val="Sheet5"/>
      <sheetName val="Distribution Table"/>
      <sheetName val="BA1047集約"/>
      <sheetName val="손익차9월2"/>
      <sheetName val="_도면 및 도서 제출목록 및 일정_170202.xlsx"/>
      <sheetName val="TYPE"/>
      <sheetName val="Rates &amp; Legend"/>
      <sheetName val="EE-PROP"/>
      <sheetName val="DATA MENTAH"/>
      <sheetName val="차트 (2)"/>
      <sheetName val="BM"/>
      <sheetName val="CAL1"/>
      <sheetName val="물량표"/>
      <sheetName val="PABS,Site info"/>
      <sheetName val="0. Resource　Code"/>
      <sheetName val="Process Data (2)"/>
      <sheetName val="TJ1Q47"/>
      <sheetName val="Particular Sch"/>
      <sheetName val="{}"/>
      <sheetName val="_뻘N__ࠀ역서"/>
      <sheetName val=" _x0000__x001b__x0000__x0006__x"/>
      <sheetName val="Weekl_x0004__x0000__x0016__x000"/>
      <sheetName val="내역서_(N _x000e__x000e__x00"/>
      <sheetName val="내역서_(N _x000e__x000e__x000e_  _"/>
      <sheetName val="__-BLDG"/>
      <sheetName val="BQ_IMPORT"/>
      <sheetName val="Others"/>
      <sheetName val="내역서1999_8최종"/>
      <sheetName val="plan&amp;section_of_foundation1"/>
      <sheetName val="working_load_at_the_btm_ft_1"/>
      <sheetName val="stability_check1"/>
      <sheetName val="design_load1"/>
      <sheetName val="Updating_Form-Oct_2011"/>
      <sheetName val="Weld_Consumable"/>
      <sheetName val="NDE_Cost-Summary"/>
      <sheetName val="9July_Above_Ground_Pipe"/>
      <sheetName val="M_11"/>
      <sheetName val="Process_Data_1"/>
      <sheetName val="TDC_COA_Sumry"/>
      <sheetName val="TDC_Item_Dets"/>
      <sheetName val="TDC_Item_Sumry"/>
      <sheetName val="TDC_Key_Qty_Sumry"/>
      <sheetName val="List_-_Components"/>
      <sheetName val="List_-_Equipment"/>
      <sheetName val="COA_Sumry_-_Std_Imp"/>
      <sheetName val="Contr_TDC_-_Std_Imp"/>
      <sheetName val="Item_Sumry_-_Std_Imp"/>
      <sheetName val="Unit_Costs_-_Std_Imp"/>
      <sheetName val="Unit_MH_-_Std_Imp"/>
      <sheetName val="Proj_TIC_-_Std_Imp"/>
      <sheetName val="Closeout_Control"/>
      <sheetName val="PROJECT_BRIEF"/>
      <sheetName val="Unit_Price_"/>
      <sheetName val="Site_Findings_Status_Sheet"/>
      <sheetName val="Direct_PMS"/>
      <sheetName val="Sum_(Case-3)"/>
      <sheetName val="Man_Power_&amp;_Comp"/>
      <sheetName val="Data_List"/>
      <sheetName val="4-Basic_Price"/>
      <sheetName val="Evaluasi_Penw"/>
      <sheetName val="Currency_Rate"/>
      <sheetName val="1100-1200-1300-1910-2140-LEV_2"/>
      <sheetName val="Material_Price"/>
      <sheetName val="7422CW"/>
      <sheetName val="5_)_Time_Delays"/>
      <sheetName val="Tools_&amp;_Settings"/>
      <sheetName val="Data_Summary"/>
      <sheetName val="Crew_Costs"/>
      <sheetName val="Spread_Costs"/>
      <sheetName val="Unique_List_Misc"/>
      <sheetName val="In-House_Summary"/>
      <sheetName val="OPT_x000a_"/>
      <sheetName val="Weekl_x000a_"/>
      <sheetName val="Aux_"/>
      <sheetName val="breakdown of wage rap"/>
      <sheetName val="breakdown of wage ra"/>
      <sheetName val="HO_Site Rates-2011"/>
      <sheetName val="LEGENDA"/>
      <sheetName val="Process_Data_(2)"/>
      <sheetName val="실행집_x0005_"/>
      <sheetName val="실행집聈"/>
      <sheetName val="Codes_Pers"/>
      <sheetName val="대운산출"/>
      <sheetName val="design_criteria1"/>
      <sheetName val="11.자재단가"/>
      <sheetName val="2003상반기노임기준"/>
      <sheetName val="BQMP"/>
      <sheetName val="Equipment Spec List"/>
      <sheetName val="용접품"/>
      <sheetName val="절단품"/>
      <sheetName val="Header"/>
      <sheetName val="__x0000__x001b__x0000__x0006__x"/>
      <sheetName val="_"/>
      <sheetName val="MD"/>
      <sheetName val="Pipe-Hot"/>
      <sheetName val="DISCIPLINE"/>
      <sheetName val="OPT_x0012_"/>
      <sheetName val="내역서_耰&quot;_x005f_x0000__x0003"/>
      <sheetName val="내역서_耰&quot;_x005f_x005f_x00003"/>
      <sheetName val="내역서_耰&quot;_x005f_x005f_x005f3"/>
      <sheetName val="내역서_耰&quot;_x005f_x0000__x0004"/>
      <sheetName val="내역서_耰&quot;_x005f_x005f_x00004"/>
      <sheetName val="내역서_耰&quot;_x005f_x005f_x005f4"/>
      <sheetName val="내역서_耰&quot;_x0000__x0000_6"/>
      <sheetName val="내역서_耰&quot;_x005f_x0000__x0005"/>
      <sheetName val="내역서_耰&quot;_x005f_x005f_x00005"/>
      <sheetName val="내역서_耰&quot;_x005f_x005f_x005f5"/>
      <sheetName val="내역서_耰&quot;_x005f_x0000_"/>
      <sheetName val="내역서_耰&quot;_x005f_x005f_"/>
      <sheetName val="내역ࠜĀ_x0000_M4"/>
      <sheetName val="내역ࠜĀ_x0"/>
      <sheetName val="내역서 耰&quot;_"/>
      <sheetName val="내역서_耰&quot;_x0000__x0001"/>
      <sheetName val="내역서_耰&quot;_x00001"/>
      <sheetName val="내역서_耰&quot;_x005f1"/>
      <sheetName val="내역서_耰&quot;_x0000__x0002"/>
      <sheetName val="내역서_耰&quot;_x00002"/>
      <sheetName val="내역서_耰&quot;_x005f2"/>
      <sheetName val="Al Taweelah"/>
      <sheetName val="Air Cooler-E"/>
      <sheetName val="SPEC LIST(EQUP, SYS)"/>
      <sheetName val="당초?∸ἀ"/>
      <sheetName val="Analysis"/>
      <sheetName val="EVA-004-MEC"/>
      <sheetName val="USDKRW"/>
      <sheetName val="Inquiry"/>
      <sheetName val="품셈TABLE"/>
      <sheetName val="定额"/>
      <sheetName val="BO䁑-B_䁄OWN"/>
      <sheetName val="UP_MINOR"/>
      <sheetName val="RAB_AR&amp;STR"/>
      <sheetName val="Cash_Flow_bulanan"/>
      <sheetName val="H_Satuan"/>
      <sheetName val="Bill_rekap"/>
      <sheetName val="99__FWBS(Ref)"/>
      <sheetName val="99__Change_Rate"/>
      <sheetName val="Harga_Satuan"/>
      <sheetName val="F_ALARM"/>
      <sheetName val="내역서_耰&quot;_x005f_x0000__x00001"/>
      <sheetName val="할증_"/>
      <sheetName val="내역서_(N____x000a_"/>
      <sheetName val="내역서_(N   _x000a_"/>
      <sheetName val="Discounted_Cash_Flow"/>
      <sheetName val="Ocean_Transporation_Charge"/>
      <sheetName val="차트_(2)"/>
      <sheetName val="Pengesahan_"/>
      <sheetName val="Exchange_Rate"/>
      <sheetName val="뻘N_"/>
      <sheetName val="_x000a__x0"/>
      <sheetName val="Unt_rate"/>
      <sheetName val="Equip_Rental_Summary_by_Contr"/>
      <sheetName val="Project_Equip_Rental_Summary"/>
      <sheetName val="Contractor_Indirect_Sumry"/>
      <sheetName val="Project_Indirect_Sumry"/>
      <sheetName val="COA_Sumry_by_Area"/>
      <sheetName val="COA_Sumry_by_Contr"/>
      <sheetName val="COA_Sumry_by_RG"/>
      <sheetName val="TDC_COA_Grp_Sumry"/>
      <sheetName val="TDC_COA_Grp_Sumry_by_Area"/>
      <sheetName val="TDC_COA_Grp_Sumry_by_RG"/>
      <sheetName val="Equipment_Sumry"/>
      <sheetName val="TDC_Item_Dets-Full"/>
      <sheetName val="TDC_Item_Dets-IPM-Full"/>
      <sheetName val="TDC_Item_Sumry_by_Area"/>
      <sheetName val="TDC_Item_Sumry_by_RG"/>
      <sheetName val="TDC_Key_Qty_Sumry_by_RG"/>
      <sheetName val="List_-_Equipment_by_Area"/>
      <sheetName val="List_-_Equipment_by_Contr"/>
      <sheetName val="Equipment_-_Unit_Costs_by_Mat"/>
      <sheetName val="List_-_Equipment_by_Rep_Grp"/>
      <sheetName val="Craft_Summary_by_Contr"/>
      <sheetName val="Project_Craft_Summary"/>
      <sheetName val="Project_Metrics"/>
      <sheetName val="Item_code"/>
      <sheetName val="SUMMARY_(0A)"/>
      <sheetName val="SUMMARY_(1A)"/>
      <sheetName val="SUMMARY_(1B)"/>
      <sheetName val="SUMMARY_(03)"/>
      <sheetName val="F1(Cable_Rack)"/>
      <sheetName val="F2(Cable_Rack)"/>
      <sheetName val="F3(Cable_Rack)"/>
      <sheetName val="F1_(POLYMER)"/>
      <sheetName val="F2_(POLYMER)"/>
      <sheetName val="F3_(POLYMER)"/>
      <sheetName val="F4_(POLYMER)"/>
      <sheetName val="F5(_Polymerization_)"/>
      <sheetName val="F6_(_Polymerization_)"/>
      <sheetName val="B1_(Grid_A-7,_-6)"/>
      <sheetName val="B1_(Grid_A,_B)"/>
      <sheetName val="B1_(Grid_C-7,_-6)"/>
      <sheetName val="B2_(Grid_-7_B,_C)_(1)"/>
      <sheetName val="B2_(Grid_-7_B,_C)_(2)"/>
      <sheetName val="B2_(Grid_-6_B,_C)_(1)"/>
      <sheetName val="B2_(Grid_-6_B,_C)_(2)"/>
      <sheetName val="F1_(MONOMER)"/>
      <sheetName val="F2_(MONOMER)"/>
      <sheetName val="F3_(MONOMER)"/>
      <sheetName val="90K060C_(MONOMER)"/>
      <sheetName val="F1_(EXTRUSION)"/>
      <sheetName val="F2_(EXTRUSION)"/>
      <sheetName val="F3_(EXTRUSION)"/>
      <sheetName val="F4_(EXTRUSION)"/>
      <sheetName val="F5_(EXTRUSION)"/>
      <sheetName val="F6A_(EXTRUSION)"/>
      <sheetName val="F6D_(EXTRUSION)"/>
      <sheetName val="F7_(EXTRUSION)"/>
      <sheetName val="F8_(EXTRUSION)"/>
      <sheetName val="F9_(EXTRUSION)"/>
      <sheetName val="F10_(EXTRUSION)"/>
      <sheetName val="F11_(EXTRUSION)"/>
      <sheetName val="B1_(Grid_F-5`,_4`)"/>
      <sheetName val="B2_(Grid_F,E-4`)"/>
      <sheetName val="B2_(Grid_F,E-5`)"/>
      <sheetName val="B3_(Grid_C,B-4`)"/>
      <sheetName val="B4_(Grid_B,A-4`)"/>
      <sheetName val="B5_(Grid_E-5`)_&amp;_(Grid_D-5`)"/>
      <sheetName val="B6_(Grid_E,D-5')"/>
      <sheetName val="B7_(Grid_E,D-5')"/>
      <sheetName val="95D040,_A506"/>
      <sheetName val="95P040AB,_A507"/>
      <sheetName val="95X020-U08,_A602"/>
      <sheetName val="95X020-U07,_A606"/>
      <sheetName val="95E040,_A509"/>
      <sheetName val="95D024;025,_A615"/>
      <sheetName val="95X020-U05,_A601"/>
      <sheetName val="95X020-U02,_A204"/>
      <sheetName val="Extruder_FDN"/>
      <sheetName val="BOG_COMP__FDN"/>
      <sheetName val="SOG_COMP__FDN"/>
      <sheetName val="1G1_(Ground_Beam)"/>
      <sheetName val="1G2-1(Ground_Beam)"/>
      <sheetName val="1G2-2(Ground_Beam)"/>
      <sheetName val="P15,_16"/>
      <sheetName val="LO_CONSOLE_FDN"/>
      <sheetName val="OIL_COOLER_FDN"/>
      <sheetName val="CW_CONSOLE_FDN_(SOG)"/>
      <sheetName val="PD3_(SOG)"/>
      <sheetName val="SF1_(SOG)"/>
      <sheetName val="SF2_(SOG)"/>
      <sheetName val="SLAB_(1S1-1)"/>
      <sheetName val="SLAB_(1S1-2)"/>
      <sheetName val="SLAB_(1S1-3)"/>
      <sheetName val="COLUMN_(+5500)"/>
      <sheetName val="COLUMN_(+12500)"/>
      <sheetName val="COLUMN_(+15500)"/>
      <sheetName val="ETC_"/>
      <sheetName val="2__현장_자금투입_집계표"/>
      <sheetName val="_도면_및_도서_제출목록_및_일정_170202_xlsx"/>
      <sheetName val="Rates_&amp;_Legend"/>
      <sheetName val="OCT_FDN"/>
      <sheetName val="General_Notes"/>
      <sheetName val="기기리스트"/>
      <sheetName val="내역서_(N _x000e__x000e__x000e_  _x0012__x0010_ "/>
      <sheetName val="Linelist LNGC Process"/>
      <sheetName val="2_Overall_Summary_"/>
      <sheetName val="내역서_(N_x0009__x000e__x000e__x000e__x0009__x0009__x0012__x0010__x000a_"/>
      <sheetName val="내역서_(N_x0009__x000e__x000e__x00"/>
      <sheetName val="208"/>
      <sheetName val="SUM "/>
      <sheetName val="Multi-currency"/>
      <sheetName val="구분"/>
      <sheetName val="TQ Format"/>
      <sheetName val="breakdown of wage raÐ¾"/>
      <sheetName val="Additional data"/>
      <sheetName val="공사비SUM"/>
      <sheetName val="백분율"/>
      <sheetName val="33628-Rev. A"/>
      <sheetName val="내역(한신APT)"/>
      <sheetName val="EQUIPMENT_-_x0000_"/>
      <sheetName val="손익차총괄2"/>
      <sheetName val="热力"/>
      <sheetName val="PHSB"/>
      <sheetName val="AN"/>
      <sheetName val="환율"/>
      <sheetName val="Attach 4-18"/>
      <sheetName val="Basic"/>
      <sheetName val="B_Down"/>
      <sheetName val="Scheme Area Details_Block__ C2"/>
      <sheetName val="바닥판_x0000_⽷_x0000_"/>
      <sheetName val="Values"/>
      <sheetName val="Orçamento"/>
      <sheetName val="Cashflow Analysis"/>
      <sheetName val="Codes"/>
      <sheetName val="Drop-Downs"/>
      <sheetName val="EXPAN-1"/>
      <sheetName val="공사비집계"/>
      <sheetName val="Pulldown"/>
      <sheetName val="14-Eng rate"/>
      <sheetName val="Grafico"/>
      <sheetName val="C-301E~305E"/>
      <sheetName val="Finansal tamamlanma Eğrisi"/>
      <sheetName val="SIVA"/>
      <sheetName val="인산"/>
      <sheetName val="Données"/>
      <sheetName val="GraphData"/>
      <sheetName val="내역서 (∮ἀ嘆ɶ?᠀㬁?"/>
      <sheetName val="당초_xd8b4_➴ȭ"/>
      <sheetName val="Demand"/>
      <sheetName val="Occ"/>
      <sheetName val="SPT vs PHI"/>
      <sheetName val="Master List"/>
      <sheetName val="ABUT수량-A1"/>
      <sheetName val="CONST"/>
      <sheetName val="BHANDUP"/>
      <sheetName val="Register"/>
      <sheetName val="INPUT DATA OF SCHEDULE"/>
      <sheetName val="Benchmark"/>
      <sheetName val="BSD ᯷㧓_x0001_"/>
      <sheetName val="서부산시설"/>
      <sheetName val="SUPTMTO"/>
      <sheetName val="Tender data"/>
      <sheetName val="Precios Unitariԯ_x0000_"/>
      <sheetName val="Sum(table)"/>
      <sheetName val="OIL SEPARATOR"/>
      <sheetName val="CATCH BASIN"/>
      <sheetName val="UG"/>
      <sheetName val="UG2"/>
      <sheetName val="UG3"/>
      <sheetName val="UG4"/>
      <sheetName val="FW Post Indicator Valve 24&quot;"/>
      <sheetName val="FW Post Indicator Valve 20&quot;"/>
      <sheetName val="FW Post Indicator Valve 6&quot;"/>
      <sheetName val="Fire Monitor or Hydrant 6&quot; FDN"/>
      <sheetName val="SUMP VB"/>
      <sheetName val="CLEANOUT 4&quot;"/>
      <sheetName val="Not reqd"/>
      <sheetName val="호환성 보고서"/>
      <sheetName val="#¡REF"/>
      <sheetName val="WIP"/>
      <sheetName val="내역서 ᢐ_x001f__x0000__x0000_"/>
      <sheetName val="Admin Manu 2-Equipment Type ID"/>
      <sheetName val="KUWATI(Total)_10"/>
      <sheetName val="집계표_(TOTAL)10"/>
      <sheetName val="집계표_(CIVIL-23)10"/>
      <sheetName val="집계표_(FGRU)10"/>
      <sheetName val="집계표_(25,26)10"/>
      <sheetName val="집계표_(MEROX)10"/>
      <sheetName val="집계표_(NITROGEN)10"/>
      <sheetName val="집계표_(M4)10"/>
      <sheetName val="집계표_(CIVIL4)10"/>
      <sheetName val="집계표_(CIVIL6)10"/>
      <sheetName val="집계표_(CIVIL7)10"/>
      <sheetName val="내역서(DEMO_TOTAL)10"/>
      <sheetName val="내역서_(CIVIL-23)10"/>
      <sheetName val="내역서_(fgru)10"/>
      <sheetName val="내역서_(25&amp;26)10"/>
      <sheetName val="내역서_(MEROX)10"/>
      <sheetName val="내역서_(NITROGEN)10"/>
      <sheetName val="내역서_(M4)10"/>
      <sheetName val="내역서_(CIVIL-4)10"/>
      <sheetName val="내역서_(CIVIL-6)10"/>
      <sheetName val="내역서_(CIVIL-7)10"/>
      <sheetName val="OPTION_210"/>
      <sheetName val="OPTION_310"/>
      <sheetName val="2002년_현장공사비_국내_실적10"/>
      <sheetName val="2003년국내현장공사비_실적10"/>
      <sheetName val="VC2_10_9910"/>
      <sheetName val="INPUT_DATA9"/>
      <sheetName val="General_Data9"/>
      <sheetName val="집계표_(25,26ဩ9"/>
      <sheetName val="Form_09"/>
      <sheetName val="Form_D-18"/>
      <sheetName val="Form_B-18"/>
      <sheetName val="Form_F-18"/>
      <sheetName val="Form_A8"/>
      <sheetName val="LABOR_&amp;_자재8"/>
      <sheetName val="입출재고현황_(2)8"/>
      <sheetName val="3_공통공사대비8"/>
      <sheetName val="간접비_총괄8"/>
      <sheetName val="Price_Schedule8"/>
      <sheetName val="CAL_8"/>
      <sheetName val="Rate_Analysis8"/>
      <sheetName val="WEIGHT_LIST7"/>
      <sheetName val="산#2-1_(2)7"/>
      <sheetName val="BEND_LOSS7"/>
      <sheetName val="공사비_내역_(가)7"/>
      <sheetName val="EQUIPMENT_-28"/>
      <sheetName val="6PILE__(돌출)7"/>
      <sheetName val="내역서_耰&quot;??8"/>
      <sheetName val="Static_Equip7"/>
      <sheetName val="단면_(2)7"/>
      <sheetName val="Form_A_7"/>
      <sheetName val="Man_Hole6"/>
      <sheetName val="3_Breakdown_Direct_Paint7"/>
      <sheetName val="내역서_耰&quot;_x005f_x0000__x005f_x0000_7"/>
      <sheetName val="Áý°èÇ¥_(TOTAL)6"/>
      <sheetName val="Áý°èÇ¥_(CIVIL-23)6"/>
      <sheetName val="Áý°èÇ¥_(FGRU)6"/>
      <sheetName val="Áý°èÇ¥_(25,26)6"/>
      <sheetName val="Áý°èÇ¥_(MEROX)6"/>
      <sheetName val="Áý°èÇ¥_(NITROGEN)6"/>
      <sheetName val="Áý°èÇ¥_(M4)6"/>
      <sheetName val="Áý°èÇ¥_(CIVIL4)6"/>
      <sheetName val="Áý°èÇ¥_(CIVIL6)6"/>
      <sheetName val="Áý°èÇ¥_(CIVIL7)6"/>
      <sheetName val="³»¿ª¼­(DEMO_TOTAL)6"/>
      <sheetName val="³»¿ª¼­_(CIVIL-23)6"/>
      <sheetName val="³»¿ª¼­_(fgru)6"/>
      <sheetName val="³»¿ª¼­_(25&amp;26)6"/>
      <sheetName val="³»¿ª¼­_(MEROX)6"/>
      <sheetName val="³»¿ª¼­_(NITROGEN)6"/>
      <sheetName val="³»¿ª¼­_(M4)6"/>
      <sheetName val="³»¿ª¼­_(CIVIL-4)6"/>
      <sheetName val="³»¿ª¼­_(CIVIL-6)6"/>
      <sheetName val="³»¿ª¼­_(CIVIL-7)6"/>
      <sheetName val="2002³â_ÇöÀå°ø»çºñ_±¹³»_½ÇÀû6"/>
      <sheetName val="2003³â±¹³»ÇöÀå°ø»çºñ_½ÇÀû6"/>
      <sheetName val="내역서_耰&quot;__8"/>
      <sheetName val="Summary_Sheets7"/>
      <sheetName val="Civil_17"/>
      <sheetName val="Civil_27"/>
      <sheetName val="Civil_37"/>
      <sheetName val="Site_17"/>
      <sheetName val="Site_27"/>
      <sheetName val="Site_37"/>
      <sheetName val="Site_Faci7"/>
      <sheetName val="Monthly_Load6"/>
      <sheetName val="Weekly_Load6"/>
      <sheetName val="내역서_耰&quot;_x005f_x005f_x005f_x0000__x005f_x005f_x0006"/>
      <sheetName val="Precios_Unitarios6"/>
      <sheetName val="2_2_STAFF_Scedule6"/>
      <sheetName val="내역서_耰&quot;_x005f_x005f_x005f_x005f_x005f_x005f_x00006"/>
      <sheetName val="Administrative_Prices6"/>
      <sheetName val="WBS_446"/>
      <sheetName val="WBS_416"/>
      <sheetName val="Precios_por_Administración6"/>
      <sheetName val="Subcon_A6"/>
      <sheetName val="내역서_耰&quot;_x005f_x005f_x005f_x005f_x005f_x005f_x005f6"/>
      <sheetName val="Sheet1_(2)7"/>
      <sheetName val="7__월별투입내역서6"/>
      <sheetName val="계측_내역서6"/>
      <sheetName val="Z-_GENERAL_PRICE_SUMMARY6"/>
      <sheetName val="_Estimate__6"/>
      <sheetName val="T_36"/>
      <sheetName val="HORI__VESSEL6"/>
      <sheetName val="EQUIP_LIST6"/>
      <sheetName val="Form_B6"/>
      <sheetName val="Vind_-_BtB6"/>
      <sheetName val="LV_induction_motors6"/>
      <sheetName val="BSD_(2)6"/>
      <sheetName val="MP_MOB6"/>
      <sheetName val="BM_DATA_SHEET7"/>
      <sheetName val="[SANDAN_XLS??6"/>
      <sheetName val="Piping_BQ_for_one_turbine6"/>
      <sheetName val="97_사업추정(WEKI)6"/>
      <sheetName val="breakdown_of_wage_rate6"/>
      <sheetName val="Indirect_Cost6"/>
      <sheetName val="Material_Selections6"/>
      <sheetName val="Eq__Mobilization6"/>
      <sheetName val="SFN_ORIG6"/>
      <sheetName val="Resource_table6"/>
      <sheetName val="AG_Pipe_Qty_Analysis6"/>
      <sheetName val="Utility_and_Fire_flange6"/>
      <sheetName val="Equipment_List6"/>
      <sheetName val="Form1_SQP6"/>
      <sheetName val="공정계획(내부계획25%,내부w_f)6"/>
      <sheetName val="_SANDAN_XLS__6"/>
      <sheetName val="Heavy_Equipments6"/>
      <sheetName val="입찰내역_발주처_양식6"/>
      <sheetName val="BOQ-B_DOWN5"/>
      <sheetName val="w't_table6"/>
      <sheetName val="실행예산_MM5"/>
      <sheetName val="Dir_Manpower_Other_Exp_6"/>
      <sheetName val="SCHEDD_TAMBAHAN6"/>
      <sheetName val="Fire_Protection6"/>
      <sheetName val="단가_(2)5"/>
      <sheetName val="4-3LEVEL-5_epic_45"/>
      <sheetName val="FWBS_15305"/>
      <sheetName val="MODULE_CONFIRM5"/>
      <sheetName val="내역서_(∮ἀ嘆ɶ5"/>
      <sheetName val="ITB_COST6"/>
      <sheetName val="PROTECTION_5"/>
      <sheetName val="Cash_In-Cash_Out_Actual5"/>
      <sheetName val="CUADRO_DE_PRECIOS5"/>
      <sheetName val="Updating_Form-Oct_20111"/>
      <sheetName val="Weld_Consumable1"/>
      <sheetName val="NDE_Cost-Summary1"/>
      <sheetName val="9July_Above_Ground_Pipe1"/>
      <sheetName val="M_111"/>
      <sheetName val="Process_Data_11"/>
      <sheetName val="내역서1999_8최종1"/>
      <sheetName val="plan&amp;section_of_foundation2"/>
      <sheetName val="working_load_at_the_btm_ft_2"/>
      <sheetName val="stability_check2"/>
      <sheetName val="design_load2"/>
      <sheetName val="TDC_COA_Sumry1"/>
      <sheetName val="TDC_Item_Dets1"/>
      <sheetName val="TDC_Item_Sumry1"/>
      <sheetName val="TDC_Key_Qty_Sumry1"/>
      <sheetName val="List_-_Components1"/>
      <sheetName val="List_-_Equipment1"/>
      <sheetName val="COA_Sumry_-_Std_Imp1"/>
      <sheetName val="Contr_TDC_-_Std_Imp1"/>
      <sheetName val="Item_Sumry_-_Std_Imp1"/>
      <sheetName val="Unit_Costs_-_Std_Imp1"/>
      <sheetName val="Unit_MH_-_Std_Imp1"/>
      <sheetName val="Proj_TIC_-_Std_Imp1"/>
      <sheetName val="Unit_Price_1"/>
      <sheetName val="1100-1200-1300-1910-2140-LEV_21"/>
      <sheetName val="Currency_Rate1"/>
      <sheetName val="4-Basic_Price1"/>
      <sheetName val="Evaluasi_Penw1"/>
      <sheetName val="Man_Power_&amp;_Comp1"/>
      <sheetName val="Data_List1"/>
      <sheetName val="Material_Price1"/>
      <sheetName val="Closeout_Control1"/>
      <sheetName val="Site_Findings_Status_Sheet1"/>
      <sheetName val="Tools_&amp;_Settings1"/>
      <sheetName val="Data_Summary1"/>
      <sheetName val="Crew_Costs1"/>
      <sheetName val="Spread_Costs1"/>
      <sheetName val="Unique_List_Misc1"/>
      <sheetName val="Sum_(Case-3)1"/>
      <sheetName val="In-House_Summary1"/>
      <sheetName val="PROJECT_BRIEF1"/>
      <sheetName val="Direct_PMS1"/>
      <sheetName val="내역서_耰&quot;_x005f_x005f_x005f_x0000_1"/>
      <sheetName val="내역서_耰&quot;_x005f_x005f_x005f_x005f_1"/>
      <sheetName val="5_)_Time_Delays1"/>
      <sheetName val="Aux_1"/>
      <sheetName val="Codes_Pers1"/>
      <sheetName val="00-Summary_Information-ABB"/>
      <sheetName val="PABS,Site_info"/>
      <sheetName val="0__Resource　Code"/>
      <sheetName val="__1"/>
      <sheetName val="_1"/>
      <sheetName val="breakdown_of_wage_ra`f"/>
      <sheetName val="breakdown_of_wage_ra"/>
      <sheetName val="breakdown_of_wage_rað-"/>
      <sheetName val="Material_code"/>
      <sheetName val="__x"/>
      <sheetName val="E-160"/>
      <sheetName val="CASH"/>
      <sheetName val="내역서_耰&quot;_x005f_x0000__x00002"/>
      <sheetName val="할증_1"/>
      <sheetName val="RAB_AR&amp;STR1"/>
      <sheetName val="99__FWBS(Ref)1"/>
      <sheetName val="99__Change_Rate1"/>
      <sheetName val="SUMMARY_(0A)1"/>
      <sheetName val="SUMMARY_(1A)1"/>
      <sheetName val="SUMMARY_(1B)1"/>
      <sheetName val="SUMMARY_(03)1"/>
      <sheetName val="F1(Cable_Rack)1"/>
      <sheetName val="F2(Cable_Rack)1"/>
      <sheetName val="F3(Cable_Rack)1"/>
      <sheetName val="F1_(POLYMER)1"/>
      <sheetName val="F2_(POLYMER)1"/>
      <sheetName val="F3_(POLYMER)1"/>
      <sheetName val="F4_(POLYMER)1"/>
      <sheetName val="F5(_Polymerization_)1"/>
      <sheetName val="F6_(_Polymerization_)1"/>
      <sheetName val="B1_(Grid_A-7,_-6)1"/>
      <sheetName val="B1_(Grid_A,_B)1"/>
      <sheetName val="B1_(Grid_C-7,_-6)1"/>
      <sheetName val="B2_(Grid_-7_B,_C)_(1)1"/>
      <sheetName val="B2_(Grid_-7_B,_C)_(2)1"/>
      <sheetName val="B2_(Grid_-6_B,_C)_(1)1"/>
      <sheetName val="B2_(Grid_-6_B,_C)_(2)1"/>
      <sheetName val="F1_(MONOMER)1"/>
      <sheetName val="F2_(MONOMER)1"/>
      <sheetName val="F3_(MONOMER)1"/>
      <sheetName val="90K060C_(MONOMER)1"/>
      <sheetName val="F1_(EXTRUSION)1"/>
      <sheetName val="F2_(EXTRUSION)1"/>
      <sheetName val="F3_(EXTRUSION)1"/>
      <sheetName val="F4_(EXTRUSION)1"/>
      <sheetName val="F5_(EXTRUSION)1"/>
      <sheetName val="F6A_(EXTRUSION)1"/>
      <sheetName val="F6D_(EXTRUSION)1"/>
      <sheetName val="F7_(EXTRUSION)1"/>
      <sheetName val="F8_(EXTRUSION)1"/>
      <sheetName val="F9_(EXTRUSION)1"/>
      <sheetName val="F10_(EXTRUSION)1"/>
      <sheetName val="F11_(EXTRUSION)1"/>
      <sheetName val="B1_(Grid_F-5`,_4`)1"/>
      <sheetName val="B2_(Grid_F,E-4`)1"/>
      <sheetName val="B2_(Grid_F,E-5`)1"/>
      <sheetName val="B3_(Grid_C,B-4`)1"/>
      <sheetName val="B4_(Grid_B,A-4`)1"/>
      <sheetName val="B5_(Grid_E-5`)_&amp;_(Grid_D-5`)1"/>
      <sheetName val="B6_(Grid_E,D-5')1"/>
      <sheetName val="B7_(Grid_E,D-5')1"/>
      <sheetName val="95D040,_A5061"/>
      <sheetName val="95P040AB,_A5071"/>
      <sheetName val="95X020-U08,_A6021"/>
      <sheetName val="95X020-U07,_A6061"/>
      <sheetName val="95E040,_A5091"/>
      <sheetName val="95D024;025,_A6151"/>
      <sheetName val="95X020-U05,_A6011"/>
      <sheetName val="95X020-U02,_A2041"/>
      <sheetName val="Extruder_FDN1"/>
      <sheetName val="BOG_COMP__FDN1"/>
      <sheetName val="SOG_COMP__FDN1"/>
      <sheetName val="1G1_(Ground_Beam)1"/>
      <sheetName val="1G2-1(Ground_Beam)1"/>
      <sheetName val="1G2-2(Ground_Beam)1"/>
      <sheetName val="P15,_161"/>
      <sheetName val="LO_CONSOLE_FDN1"/>
      <sheetName val="OIL_COOLER_FDN1"/>
      <sheetName val="CW_CONSOLE_FDN_(SOG)1"/>
      <sheetName val="PD3_(SOG)1"/>
      <sheetName val="SF1_(SOG)1"/>
      <sheetName val="SF2_(SOG)1"/>
      <sheetName val="SLAB_(1S1-1)1"/>
      <sheetName val="SLAB_(1S1-2)1"/>
      <sheetName val="SLAB_(1S1-3)1"/>
      <sheetName val="COLUMN_(+5500)1"/>
      <sheetName val="COLUMN_(+12500)1"/>
      <sheetName val="COLUMN_(+15500)1"/>
      <sheetName val="ETC_1"/>
      <sheetName val="UP_MINOR1"/>
      <sheetName val="Equip_Rental_Summary_by_Contr1"/>
      <sheetName val="Project_Equip_Rental_Summary1"/>
      <sheetName val="Contractor_Indirect_Sumry1"/>
      <sheetName val="Project_Indirect_Sumry1"/>
      <sheetName val="COA_Sumry_by_Area1"/>
      <sheetName val="COA_Sumry_by_Contr1"/>
      <sheetName val="COA_Sumry_by_RG1"/>
      <sheetName val="TDC_COA_Grp_Sumry1"/>
      <sheetName val="TDC_COA_Grp_Sumry_by_Area1"/>
      <sheetName val="TDC_COA_Grp_Sumry_by_RG1"/>
      <sheetName val="Equipment_Sumry1"/>
      <sheetName val="TDC_Item_Dets-Full1"/>
      <sheetName val="TDC_Item_Dets-IPM-Full1"/>
      <sheetName val="TDC_Item_Sumry_by_Area1"/>
      <sheetName val="TDC_Item_Sumry_by_RG1"/>
      <sheetName val="TDC_Key_Qty_Sumry_by_RG1"/>
      <sheetName val="List_-_Equipment_by_Area1"/>
      <sheetName val="List_-_Equipment_by_Contr1"/>
      <sheetName val="Equipment_-_Unit_Costs_by_Mat1"/>
      <sheetName val="List_-_Equipment_by_Rep_Grp1"/>
      <sheetName val="Craft_Summary_by_Contr1"/>
      <sheetName val="Project_Craft_Summary1"/>
      <sheetName val="Project_Metrics1"/>
      <sheetName val="Item_code1"/>
      <sheetName val="Unt_rate1"/>
      <sheetName val="2__현장_자금투입_집계표1"/>
      <sheetName val="_도면_및_도서_제출목록_및_일정_170202_xlsx1"/>
      <sheetName val="Rates_&amp;_Legend1"/>
      <sheetName val="Cash_Flow_bulanan1"/>
      <sheetName val="H_Satuan1"/>
      <sheetName val="Discounted_Cash_Flow1"/>
      <sheetName val="Ocean_Transporation_Charge1"/>
      <sheetName val="Pengesahan_1"/>
      <sheetName val="OCT_FDN1"/>
      <sheetName val="General_Notes1"/>
      <sheetName val="BO䁑-B_䁄OWN1"/>
      <sheetName val="Exchange_Rate1"/>
      <sheetName val="Harga_Satuan1"/>
      <sheetName val="F_ALARM1"/>
      <sheetName val="DATA_MENTAH"/>
      <sheetName val="차트_(2)1"/>
      <sheetName val="Bill_rekap1"/>
      <sheetName val="breakdown_of_wage_rap"/>
      <sheetName val="Weekl"/>
      <sheetName val="Process_Data_(2)1"/>
      <sheetName val="실행집"/>
      <sheetName val="Raw_data"/>
      <sheetName val="breakdown_of_wage_ra"/>
      <sheetName val="Precios_Unitariԯ"/>
      <sheetName val="내역서_(N____x000a_1"/>
      <sheetName val="TQ_Format"/>
      <sheetName val="DROP_DOWN"/>
      <sheetName val="개시대사_(2)"/>
      <sheetName val="Action_Item"/>
      <sheetName val="ID_CD"/>
      <sheetName val="breakdown_of_wage_raÐ¾"/>
      <sheetName val="Additional_data"/>
      <sheetName val="Distribution_Table"/>
      <sheetName val="HO_Site_Rates-2011"/>
      <sheetName val="내역서_(N____"/>
      <sheetName val="TABLAS"/>
      <sheetName val="design_criteria2"/>
      <sheetName val="내역서_耰&quot;_x005f_x0000_1"/>
      <sheetName val="내역서_耰&quot;_x005f_x005f_1"/>
      <sheetName val="OPT"/>
      <sheetName val="내역서_耰&quot;_"/>
      <sheetName val="리스크 분류체계"/>
      <sheetName val="Risk"/>
      <sheetName val="광통신 견적내역서1"/>
      <sheetName val="Cash Flow"/>
      <sheetName val="Yield"/>
      <sheetName val="날개벽"/>
      <sheetName val="Basis(site)"/>
      <sheetName val="Leyenda"/>
      <sheetName val="Itembalance Report (18-sep-18)"/>
      <sheetName val="BUDGET SUMMARY "/>
      <sheetName val="Activity Form"/>
      <sheetName val="Fig 4-14"/>
      <sheetName val="TABELE"/>
      <sheetName val="GM 000"/>
      <sheetName val="내역서_耰&quot;_x0000__x0003"/>
      <sheetName val="내역서_耰&quot;_x00003"/>
      <sheetName val="내역서_耰&quot;_x005f3"/>
      <sheetName val="내역서_耰&quot;_x0000__x0004"/>
      <sheetName val="내역서_耰&quot;_x00004"/>
      <sheetName val="내역서_耰&quot;_x005f4"/>
      <sheetName val="내역서_耰&quot;_x0000__x0005"/>
      <sheetName val="내역서_耰&quot;_x00005"/>
      <sheetName val="내역서_耰&quot;_x005f5"/>
      <sheetName val="내역서_(N _x000e__x000e__x000e_  _x0012__x0010__"/>
      <sheetName val="OPT_"/>
      <sheetName val="Weekl_"/>
      <sheetName val="내역서_耰&quot;_x0000__x0000_7"/>
      <sheetName val="내역서_耰&quot;_x005f_x0000__x0006"/>
      <sheetName val="내역서_耰&quot;_x005f_x005f_x00006"/>
      <sheetName val="내역서_耰&quot;_x005f_x005f_x005f6"/>
      <sheetName val="Perm. Test"/>
      <sheetName val="SECL 리스크 분류체계 (2)"/>
      <sheetName val="Drop"/>
      <sheetName val="1.설계기준"/>
      <sheetName val="FORM-0"/>
      <sheetName val="5. 월별투입내역서"/>
      <sheetName val="95TOTREV"/>
      <sheetName val="REF for VV"/>
      <sheetName val="REF"/>
      <sheetName val="일위대가 "/>
      <sheetName val="98수문일위"/>
      <sheetName val="조명시설"/>
      <sheetName val="설산1.나"/>
      <sheetName val="본사S"/>
      <sheetName val="건축내역"/>
      <sheetName val="인사자료총집계"/>
      <sheetName val="配管単価"/>
      <sheetName val="Mat"/>
      <sheetName val="제출계산서"/>
      <sheetName val="2857Q&amp;PL"/>
      <sheetName val="Indirect"/>
      <sheetName val="Schedule "/>
      <sheetName val="Loading Struc"/>
      <sheetName val="Loading Pip"/>
      <sheetName val="Loading Overall (BASE Proposal)"/>
      <sheetName val="SCaffold"/>
      <sheetName val="Steel Structure"/>
      <sheetName val="UR"/>
      <sheetName val="Ref-Str"/>
      <sheetName val="PIPING AG-UG_NEW UNITS"/>
      <sheetName val="MEC_PIPING PREFABR"/>
      <sheetName val="Ref-Pip"/>
      <sheetName val="Working File-Pip"/>
      <sheetName val="Consumables"/>
      <sheetName val="NDT"/>
      <sheetName val="VALVES"/>
      <sheetName val="Supports"/>
      <sheetName val="Miscellaneous"/>
      <sheetName val="Equip_ISBL &amp; OSBL "/>
      <sheetName val="Painting"/>
      <sheetName val="INS-Piping"/>
      <sheetName val="INS-Equipment"/>
      <sheetName val="ELECTRICITY"/>
      <sheetName val="INSTRUMENTATION"/>
      <sheetName val="SUM_"/>
      <sheetName val="Equipment_Spec_List"/>
      <sheetName val="SPEC_LIST(EQUP,_SYS)"/>
      <sheetName val="Direct Histogram Rev. A (f)"/>
      <sheetName val="Folha1"/>
      <sheetName val="Tables 3.1 to 3.5 EXH G"/>
      <sheetName val="Depreciation"/>
      <sheetName val="Validation"/>
      <sheetName val="ADMON"/>
      <sheetName val="EQUIPOS DE SEGURIDAD"/>
      <sheetName val="MATERIALES CONSUMIBLES"/>
      <sheetName val="PERSONAL INDIRECTO "/>
      <sheetName val="터파기및재료"/>
      <sheetName val="Rate"/>
      <sheetName val="단가대비표"/>
      <sheetName val="16"/>
      <sheetName val="50"/>
      <sheetName val="단가"/>
      <sheetName val="간접비"/>
      <sheetName val="Dropdown"/>
      <sheetName val="MC-1"/>
      <sheetName val="Att-1 CTCI MH rate"/>
      <sheetName val="목록"/>
      <sheetName val="Cost Code"/>
      <sheetName val="Data Ref"/>
      <sheetName val="Interdept Rate"/>
      <sheetName val="내역서_耰&quot;6"/>
      <sheetName val="내역서_耰&quot;_x0000__x0000_"/>
      <sheetName val="내역서_耰&quot;_x0000__x0000_1"/>
      <sheetName val="CUACA"/>
      <sheetName val="ANALISA-S"/>
      <sheetName val="hrgsat"/>
      <sheetName val="SCHEDULE"/>
      <sheetName val="Analisa Fave"/>
      <sheetName val="Bank"/>
      <sheetName val="BUA"/>
      <sheetName val="Harsat Bahan"/>
      <sheetName val="Harsat Subkon"/>
      <sheetName val="Harsat Upah"/>
      <sheetName val="PP"/>
      <sheetName val="RAB"/>
      <sheetName val="Master 1.0"/>
      <sheetName val="Estimate"/>
      <sheetName val="Agregat Halus &amp; Kasar"/>
      <sheetName val="TABEL"/>
      <sheetName val="DIV_5"/>
      <sheetName val="DIV_7A"/>
      <sheetName val="DIV_2"/>
      <sheetName val="DIV_4"/>
      <sheetName val="DIV_6"/>
      <sheetName val="DIV_8"/>
      <sheetName val="HARGA MATERIAL"/>
      <sheetName val="MT_an"/>
      <sheetName val="dasar"/>
      <sheetName val="Harga Sat_APP"/>
      <sheetName val="AMP"/>
      <sheetName val="ANTEK-AGGA"/>
      <sheetName val="BURDA"/>
      <sheetName val="ANTEK-GAL"/>
      <sheetName val="HRS-ATB"/>
      <sheetName val="ANTEK-PRIME"/>
      <sheetName val="ANTEK-TIMB"/>
      <sheetName val="BD-LS"/>
      <sheetName val="BIA-LUMPSUM"/>
      <sheetName val="CRUSER"/>
      <sheetName val="FINAL"/>
      <sheetName val="KEBALAT"/>
      <sheetName val="Div2"/>
      <sheetName val="6-AGREGAT"/>
      <sheetName val="STAF"/>
      <sheetName val="jpr"/>
      <sheetName val="Hitung"/>
      <sheetName val="Normalisasi"/>
      <sheetName val="Tgh JGC-Inv I clp"/>
      <sheetName val="PCS "/>
      <sheetName val="Progress Statement-SI"/>
      <sheetName val="Progress Payment-3110"/>
      <sheetName val="인원聈2"/>
      <sheetName val="견적서"/>
      <sheetName val="간접노무비"/>
      <sheetName val="BM #1"/>
      <sheetName val="달력"/>
      <sheetName val=" _x0000__x001b__x0000__x0"/>
      <sheetName val="OPT_x0012__x0000__x0010__x0000_ _x0000_"/>
      <sheetName val="Weekl "/>
      <sheetName val="내역서_(N___ "/>
      <sheetName val="내역서_(N    "/>
      <sheetName val=" _x0"/>
      <sheetName val="OPT "/>
      <sheetName val="급여"/>
      <sheetName val="공사"/>
      <sheetName val="총괄"/>
      <sheetName val="입찰안"/>
      <sheetName val="전표분개장(공종별)"/>
      <sheetName val="노무비집계"/>
      <sheetName val="공통가설"/>
      <sheetName val="자재비"/>
      <sheetName val="감모비"/>
      <sheetName val="Land Dev't. Ph-1"/>
      <sheetName val="4300 UTILITY BLDG (2)"/>
      <sheetName val="0000"/>
      <sheetName val="P-Ins &amp; Bonds"/>
      <sheetName val="INSTLIST 1"/>
      <sheetName val="KUWATI(Total)_11"/>
      <sheetName val="집계표_(TOTAL)11"/>
      <sheetName val="집계표_(CIVIL-23)11"/>
      <sheetName val="집계표_(FGRU)11"/>
      <sheetName val="집계표_(25,26)11"/>
      <sheetName val="집계표_(MEROX)11"/>
      <sheetName val="집계표_(NITROGEN)11"/>
      <sheetName val="집계표_(M4)11"/>
      <sheetName val="집계표_(CIVIL4)11"/>
      <sheetName val="집계표_(CIVIL6)11"/>
      <sheetName val="집계표_(CIVIL7)11"/>
      <sheetName val="내역서(DEMO_TOTAL)11"/>
      <sheetName val="내역서_(CIVIL-23)11"/>
      <sheetName val="내역서_(fgru)11"/>
      <sheetName val="내역서_(25&amp;26)11"/>
      <sheetName val="내역서_(MEROX)11"/>
      <sheetName val="내역서_(NITROGEN)11"/>
      <sheetName val="내역서_(M4)11"/>
      <sheetName val="내역서_(CIVIL-4)11"/>
      <sheetName val="내역서_(CIVIL-6)11"/>
      <sheetName val="내역서_(CIVIL-7)11"/>
      <sheetName val="OPTION_211"/>
      <sheetName val="OPTION_311"/>
      <sheetName val="2002년_현장공사비_국내_실적11"/>
      <sheetName val="2003년국내현장공사비_실적11"/>
      <sheetName val="VC2_10_9911"/>
      <sheetName val="INPUT_DATA10"/>
      <sheetName val="집계표_(25,26ဩ10"/>
      <sheetName val="Form_D-19"/>
      <sheetName val="Form_B-19"/>
      <sheetName val="Form_F-19"/>
      <sheetName val="Form_A9"/>
      <sheetName val="Form_010"/>
      <sheetName val="입출재고현황_(2)9"/>
      <sheetName val="General_Data10"/>
      <sheetName val="LABOR_&amp;_자재9"/>
      <sheetName val="간접비_총괄9"/>
      <sheetName val="3_공통공사대비9"/>
      <sheetName val="Price_Schedule9"/>
      <sheetName val="Rate_Analysis9"/>
      <sheetName val="내역서_耰&quot;??9"/>
      <sheetName val="EQUIPMENT_-29"/>
      <sheetName val="CAL_9"/>
      <sheetName val="내역서_耰&quot;_x005f_x0000__x005f_x0000_8"/>
      <sheetName val="WEIGHT_LIST8"/>
      <sheetName val="산#2-1_(2)8"/>
      <sheetName val="BEND_LOSS8"/>
      <sheetName val="공사비_내역_(가)8"/>
      <sheetName val="6PILE__(돌출)8"/>
      <sheetName val="Man_Hole7"/>
      <sheetName val="Form_A_8"/>
      <sheetName val="단면_(2)8"/>
      <sheetName val="Static_Equip8"/>
      <sheetName val="3_Breakdown_Direct_Paint8"/>
      <sheetName val="WBS_447"/>
      <sheetName val="WBS_417"/>
      <sheetName val="Administrative_Prices7"/>
      <sheetName val="Precios_por_Administración7"/>
      <sheetName val="Precios_Unitarios7"/>
      <sheetName val="내역서_耰&quot;_x005f_x005f_x005f_x0000__x005f_x005f_x0007"/>
      <sheetName val="내역서_耰&quot;__9"/>
      <sheetName val="SFN_ORIG7"/>
      <sheetName val="Z-_GENERAL_PRICE_SUMMARY7"/>
      <sheetName val="_Estimate__7"/>
      <sheetName val="Updating_Form-Oct_20112"/>
      <sheetName val="Weld_Consumable2"/>
      <sheetName val="NDE_Cost-Summary2"/>
      <sheetName val="9July_Above_Ground_Pipe2"/>
      <sheetName val="Civil_18"/>
      <sheetName val="Civil_28"/>
      <sheetName val="Civil_38"/>
      <sheetName val="Site_18"/>
      <sheetName val="Site_28"/>
      <sheetName val="Site_38"/>
      <sheetName val="Site_Faci8"/>
      <sheetName val="Áý°èÇ¥_(TOTAL)7"/>
      <sheetName val="Áý°èÇ¥_(CIVIL-23)7"/>
      <sheetName val="Áý°èÇ¥_(FGRU)7"/>
      <sheetName val="Áý°èÇ¥_(25,26)7"/>
      <sheetName val="Áý°èÇ¥_(MEROX)7"/>
      <sheetName val="Áý°èÇ¥_(NITROGEN)7"/>
      <sheetName val="Áý°èÇ¥_(M4)7"/>
      <sheetName val="Áý°èÇ¥_(CIVIL4)7"/>
      <sheetName val="Áý°èÇ¥_(CIVIL6)7"/>
      <sheetName val="Áý°èÇ¥_(CIVIL7)7"/>
      <sheetName val="³»¿ª¼­(DEMO_TOTAL)7"/>
      <sheetName val="³»¿ª¼­_(CIVIL-23)7"/>
      <sheetName val="³»¿ª¼­_(fgru)7"/>
      <sheetName val="³»¿ª¼­_(25&amp;26)7"/>
      <sheetName val="³»¿ª¼­_(MEROX)7"/>
      <sheetName val="³»¿ª¼­_(NITROGEN)7"/>
      <sheetName val="³»¿ª¼­_(M4)7"/>
      <sheetName val="³»¿ª¼­_(CIVIL-4)7"/>
      <sheetName val="³»¿ª¼­_(CIVIL-6)7"/>
      <sheetName val="³»¿ª¼­_(CIVIL-7)7"/>
      <sheetName val="2002³â_ÇöÀå°ø»çºñ_±¹³»_½ÇÀû7"/>
      <sheetName val="2003³â±¹³»ÇöÀå°ø»çºñ_½ÇÀû7"/>
      <sheetName val="Summary_Sheets8"/>
      <sheetName val="2_2_STAFF_Scedule7"/>
      <sheetName val="내역서_耰&quot;_x005f_x005f_x005f_x005f_x005f_x005f_x00007"/>
      <sheetName val="Subcon_A7"/>
      <sheetName val="Sheet1_(2)8"/>
      <sheetName val="계측_내역서7"/>
      <sheetName val="7__월별투입내역서7"/>
      <sheetName val="T_37"/>
      <sheetName val="HORI__VESSEL7"/>
      <sheetName val="BM_DATA_SHEET8"/>
      <sheetName val="Vind_-_BtB7"/>
      <sheetName val="LV_induction_motors7"/>
      <sheetName val="BSD_(2)7"/>
      <sheetName val="내역서_耰&quot;_x005f_x005f_x005f_x005f_x005f_x005f_x005f7"/>
      <sheetName val="EQUIP_LIST7"/>
      <sheetName val="MP_MOB7"/>
      <sheetName val="Form_B7"/>
      <sheetName val="Tools_&amp;_Settings2"/>
      <sheetName val="Data_Summary2"/>
      <sheetName val="Crew_Costs2"/>
      <sheetName val="Spread_Costs2"/>
      <sheetName val="Unique_List_Misc2"/>
      <sheetName val="M_112"/>
      <sheetName val="Process_Data_(2)2"/>
      <sheetName val="Monthly_Load7"/>
      <sheetName val="Weekly_Load7"/>
      <sheetName val="97_사업추정(WEKI)7"/>
      <sheetName val="breakdown_of_wage_rate7"/>
      <sheetName val="Indirect_Cost7"/>
      <sheetName val="Eq__Mobilization7"/>
      <sheetName val="Material_Selections7"/>
      <sheetName val="[SANDAN_XLS??7"/>
      <sheetName val="Piping_BQ_for_one_turbine7"/>
      <sheetName val="Resource_table7"/>
      <sheetName val="Utility_and_Fire_flange7"/>
      <sheetName val="Equipment_List7"/>
      <sheetName val="Form1_SQP7"/>
      <sheetName val="공정계획(내부계획25%,내부w_f)7"/>
      <sheetName val="_SANDAN_XLS__7"/>
      <sheetName val="w't_table7"/>
      <sheetName val="Heavy_Equipments7"/>
      <sheetName val="AG_Pipe_Qty_Analysis7"/>
      <sheetName val="SCHEDD_TAMBAHAN7"/>
      <sheetName val="Fire_Protection7"/>
      <sheetName val="입찰내역_발주처_양식7"/>
      <sheetName val="실행예산_MM6"/>
      <sheetName val="FWBS_15306"/>
      <sheetName val="Dir_Manpower_Other_Exp_7"/>
      <sheetName val="BOQ-B_DOWN6"/>
      <sheetName val="내역서_(∮ἀ嘆ɶ6"/>
      <sheetName val="MODULE_CONFIRM6"/>
      <sheetName val="ITB_COST7"/>
      <sheetName val="단가_(2)6"/>
      <sheetName val="4-3LEVEL-5_epic_46"/>
      <sheetName val="PROTECTION_6"/>
      <sheetName val="Cash_In-Cash_Out_Actual6"/>
      <sheetName val="CUADRO_DE_PRECIOS6"/>
      <sheetName val="Process_Data_12"/>
      <sheetName val="내역서1999_8최종2"/>
      <sheetName val="plan&amp;section_of_foundation3"/>
      <sheetName val="working_load_at_the_btm_ft_3"/>
      <sheetName val="stability_check3"/>
      <sheetName val="design_load3"/>
      <sheetName val="TDC_COA_Sumry2"/>
      <sheetName val="TDC_Item_Dets2"/>
      <sheetName val="TDC_Item_Sumry2"/>
      <sheetName val="TDC_Key_Qty_Sumry2"/>
      <sheetName val="List_-_Components2"/>
      <sheetName val="List_-_Equipment2"/>
      <sheetName val="COA_Sumry_-_Std_Imp2"/>
      <sheetName val="Contr_TDC_-_Std_Imp2"/>
      <sheetName val="Item_Sumry_-_Std_Imp2"/>
      <sheetName val="Unit_Costs_-_Std_Imp2"/>
      <sheetName val="Unit_MH_-_Std_Imp2"/>
      <sheetName val="Proj_TIC_-_Std_Imp2"/>
      <sheetName val="1100-1200-1300-1910-2140-LEV_22"/>
      <sheetName val="Material_Price2"/>
      <sheetName val="Currency_Rate2"/>
      <sheetName val="Unit_Price_2"/>
      <sheetName val="4-Basic_Price2"/>
      <sheetName val="Evaluasi_Penw2"/>
      <sheetName val="Man_Power_&amp;_Comp2"/>
      <sheetName val="Data_List2"/>
      <sheetName val="Closeout_Control2"/>
      <sheetName val="Sum_(Case-3)2"/>
      <sheetName val="PROJECT_BRIEF2"/>
      <sheetName val="Site_Findings_Status_Sheet2"/>
      <sheetName val="내역서_耰&quot;_x005f_x005f_x005f_x0000_2"/>
      <sheetName val="내역서_耰&quot;_x005f_x005f_x005f_x005f_2"/>
      <sheetName val="내역서_耰&quot;_x005f_x0000__x00003"/>
      <sheetName val="Equip_Rental_Summary_by_Contr2"/>
      <sheetName val="Project_Equip_Rental_Summary2"/>
      <sheetName val="Contractor_Indirect_Sumry2"/>
      <sheetName val="Project_Indirect_Sumry2"/>
      <sheetName val="COA_Sumry_by_Area2"/>
      <sheetName val="COA_Sumry_by_Contr2"/>
      <sheetName val="COA_Sumry_by_RG2"/>
      <sheetName val="TDC_COA_Grp_Sumry2"/>
      <sheetName val="TDC_COA_Grp_Sumry_by_Area2"/>
      <sheetName val="TDC_COA_Grp_Sumry_by_RG2"/>
      <sheetName val="Equipment_Sumry2"/>
      <sheetName val="TDC_Item_Dets-Full2"/>
      <sheetName val="TDC_Item_Dets-IPM-Full2"/>
      <sheetName val="TDC_Item_Sumry_by_Area2"/>
      <sheetName val="TDC_Item_Sumry_by_RG2"/>
      <sheetName val="TDC_Key_Qty_Sumry_by_RG2"/>
      <sheetName val="List_-_Equipment_by_Area2"/>
      <sheetName val="List_-_Equipment_by_Contr2"/>
      <sheetName val="Equipment_-_Unit_Costs_by_Mat2"/>
      <sheetName val="List_-_Equipment_by_Rep_Grp2"/>
      <sheetName val="Craft_Summary_by_Contr2"/>
      <sheetName val="Project_Craft_Summary2"/>
      <sheetName val="Project_Metrics2"/>
      <sheetName val="99__FWBS(Ref)2"/>
      <sheetName val="99__Change_Rate2"/>
      <sheetName val="RAB_AR&amp;STR2"/>
      <sheetName val="할증_2"/>
      <sheetName val="2_Overall_Summary_1"/>
      <sheetName val="In-House_Summary2"/>
      <sheetName val="Pengesahan_2"/>
      <sheetName val="UP_MINOR2"/>
      <sheetName val="5_)_Time_Delays2"/>
      <sheetName val="Item_code2"/>
      <sheetName val="Unt_rate2"/>
      <sheetName val="Codes_Pers2"/>
      <sheetName val="Direct_PMS2"/>
      <sheetName val="__2"/>
      <sheetName val="_2"/>
      <sheetName val="SUMMARY_(0A)2"/>
      <sheetName val="SUMMARY_(1A)2"/>
      <sheetName val="SUMMARY_(1B)2"/>
      <sheetName val="SUMMARY_(03)2"/>
      <sheetName val="F1(Cable_Rack)2"/>
      <sheetName val="F2(Cable_Rack)2"/>
      <sheetName val="F3(Cable_Rack)2"/>
      <sheetName val="F1_(POLYMER)2"/>
      <sheetName val="F2_(POLYMER)2"/>
      <sheetName val="F3_(POLYMER)2"/>
      <sheetName val="F4_(POLYMER)2"/>
      <sheetName val="F5(_Polymerization_)2"/>
      <sheetName val="F6_(_Polymerization_)2"/>
      <sheetName val="B1_(Grid_A-7,_-6)2"/>
      <sheetName val="B1_(Grid_A,_B)2"/>
      <sheetName val="B1_(Grid_C-7,_-6)2"/>
      <sheetName val="B2_(Grid_-7_B,_C)_(1)2"/>
      <sheetName val="B2_(Grid_-7_B,_C)_(2)2"/>
      <sheetName val="B2_(Grid_-6_B,_C)_(1)2"/>
      <sheetName val="B2_(Grid_-6_B,_C)_(2)2"/>
      <sheetName val="F1_(MONOMER)2"/>
      <sheetName val="F2_(MONOMER)2"/>
      <sheetName val="F3_(MONOMER)2"/>
      <sheetName val="90K060C_(MONOMER)2"/>
      <sheetName val="F1_(EXTRUSION)2"/>
      <sheetName val="F2_(EXTRUSION)2"/>
      <sheetName val="F3_(EXTRUSION)2"/>
      <sheetName val="F4_(EXTRUSION)2"/>
      <sheetName val="F5_(EXTRUSION)2"/>
      <sheetName val="F6A_(EXTRUSION)2"/>
      <sheetName val="F6D_(EXTRUSION)2"/>
      <sheetName val="F7_(EXTRUSION)2"/>
      <sheetName val="F8_(EXTRUSION)2"/>
      <sheetName val="F9_(EXTRUSION)2"/>
      <sheetName val="F10_(EXTRUSION)2"/>
      <sheetName val="F11_(EXTRUSION)2"/>
      <sheetName val="B1_(Grid_F-5`,_4`)2"/>
      <sheetName val="B2_(Grid_F,E-4`)2"/>
      <sheetName val="B2_(Grid_F,E-5`)2"/>
      <sheetName val="B3_(Grid_C,B-4`)2"/>
      <sheetName val="B4_(Grid_B,A-4`)2"/>
      <sheetName val="B5_(Grid_E-5`)_&amp;_(Grid_D-5`)2"/>
      <sheetName val="B6_(Grid_E,D-5')2"/>
      <sheetName val="B7_(Grid_E,D-5')2"/>
      <sheetName val="95D040,_A5062"/>
      <sheetName val="95P040AB,_A5072"/>
      <sheetName val="95X020-U08,_A6022"/>
      <sheetName val="95X020-U07,_A6062"/>
      <sheetName val="95E040,_A5092"/>
      <sheetName val="95D024;025,_A6152"/>
      <sheetName val="95X020-U05,_A6012"/>
      <sheetName val="95X020-U02,_A2042"/>
      <sheetName val="Extruder_FDN2"/>
      <sheetName val="BOG_COMP__FDN2"/>
      <sheetName val="SOG_COMP__FDN2"/>
      <sheetName val="1G1_(Ground_Beam)2"/>
      <sheetName val="1G2-1(Ground_Beam)2"/>
      <sheetName val="1G2-2(Ground_Beam)2"/>
      <sheetName val="P15,_162"/>
      <sheetName val="LO_CONSOLE_FDN2"/>
      <sheetName val="OIL_COOLER_FDN2"/>
      <sheetName val="CW_CONSOLE_FDN_(SOG)2"/>
      <sheetName val="PD3_(SOG)2"/>
      <sheetName val="SF1_(SOG)2"/>
      <sheetName val="SF2_(SOG)2"/>
      <sheetName val="SLAB_(1S1-1)2"/>
      <sheetName val="SLAB_(1S1-2)2"/>
      <sheetName val="SLAB_(1S1-3)2"/>
      <sheetName val="COLUMN_(+5500)2"/>
      <sheetName val="COLUMN_(+12500)2"/>
      <sheetName val="COLUMN_(+15500)2"/>
      <sheetName val="ETC_2"/>
      <sheetName val="breakdown_of_wage_ra`f1"/>
      <sheetName val="breakdown_of_wage_ra1"/>
      <sheetName val="breakdown_of_wage_rað-1"/>
      <sheetName val="00-Summary_Information-ABB1"/>
      <sheetName val="0__Resource　Code1"/>
      <sheetName val="Ocean_Transporation_Charge2"/>
      <sheetName val="Discounted_Cash_Flow2"/>
      <sheetName val="Cash_Flow_bulanan2"/>
      <sheetName val="H_Satuan2"/>
      <sheetName val="breakdown_of_wage_rap1"/>
      <sheetName val="BO䁑-B_䁄OWN2"/>
      <sheetName val="breakdown_of_wage_ra1"/>
      <sheetName val="Material_code1"/>
      <sheetName val="Aux_2"/>
      <sheetName val="OCT_FDN2"/>
      <sheetName val="Exchange_Rate2"/>
      <sheetName val="DATA_MENTAH1"/>
      <sheetName val="General_Notes2"/>
      <sheetName val="PABS,Site_info1"/>
      <sheetName val="Bill_rekap2"/>
      <sheetName val="Harga_Satuan2"/>
      <sheetName val="F_ALARM2"/>
      <sheetName val="HO_Site_Rates-20111"/>
      <sheetName val="Raw_data1"/>
      <sheetName val="2__현장_자금투입_집계표2"/>
      <sheetName val="_도면_및_도서_제출목록_및_일정_170202_xlsx2"/>
      <sheetName val="Rates_&amp;_Legend2"/>
      <sheetName val="내역서_耰&quot;_x005f_x0000_2"/>
      <sheetName val="내역서_耰&quot;_x005f_x005f_2"/>
      <sheetName val="내역서_耰&quot;_1"/>
      <sheetName val="Distribution_Table1"/>
      <sheetName val="차트_(2)2"/>
      <sheetName val="DROP_DOWN1"/>
      <sheetName val="Linelist_LNGC_Process1"/>
      <sheetName val="Action_Item1"/>
      <sheetName val="ID_CD1"/>
      <sheetName val="Equipment_Spec_List1"/>
      <sheetName val="내역서_(N____x000a_2"/>
      <sheetName val="개시대사_(2)1"/>
      <sheetName val="SPEC_LIST(EQUP,_SYS)1"/>
      <sheetName val="Air_Cooler-E1"/>
      <sheetName val="Al_Taweelah1"/>
      <sheetName val="Particular_Sch1"/>
      <sheetName val="Linelist_LNGC_Process"/>
      <sheetName val="Air_Cooler-E"/>
      <sheetName val="Al_Taweelah"/>
      <sheetName val="Particular_Sch"/>
      <sheetName val="Galian 1"/>
      <sheetName val="Analisa-Harga"/>
      <sheetName val="Analisa Lump sum"/>
      <sheetName val="data-pendukung"/>
      <sheetName val="CH-RANC"/>
      <sheetName val="351BQMCN"/>
      <sheetName val="rap"/>
      <sheetName val="As"/>
      <sheetName val="Sec I ML"/>
      <sheetName val="Har_mat"/>
      <sheetName val="chitimc"/>
      <sheetName val="dongia (2)"/>
      <sheetName val="LKVL-CK-HT-GD1"/>
      <sheetName val="本体取纏"/>
      <sheetName val="鉄骨纏め"/>
      <sheetName val="34"/>
      <sheetName val="35"/>
      <sheetName val="LOADDAT"/>
      <sheetName val="TQ_Format1"/>
      <sheetName val="11_자재단가"/>
      <sheetName val="내역서_(N____1"/>
      <sheetName val="__x1"/>
      <sheetName val="Weekl_x000"/>
      <sheetName val="내역서_(N _x00"/>
      <sheetName val="LIFE_&amp;_REP_PROVN"/>
      <sheetName val="O&amp;M_CREW"/>
      <sheetName val="내역서_(N__x00"/>
      <sheetName val="Cashflow_Analysis"/>
      <sheetName val="breakdown_of_wage_raÐ¾1"/>
      <sheetName val="Additional_data1"/>
      <sheetName val="Schedule_"/>
      <sheetName val="Loading_Struc"/>
      <sheetName val="Loading_Pip"/>
      <sheetName val="Loading_Overall_(BASE_Proposal)"/>
      <sheetName val="Steel_Structure"/>
      <sheetName val="PIPING_AG-UG_NEW_UNITS"/>
      <sheetName val="MEC_PIPING_PREFABR"/>
      <sheetName val="Working_File-Pip"/>
      <sheetName val="Equip_ISBL_&amp;_OSBL_"/>
      <sheetName val="Attach_4-18"/>
      <sheetName val="INPUT_DATA_OF_SCHEDULE"/>
      <sheetName val="OIL_SEPARATOR"/>
      <sheetName val="CATCH_BASIN"/>
      <sheetName val="FW_Post_Indicator_Valve_24&quot;"/>
      <sheetName val="FW_Post_Indicator_Valve_20&quot;"/>
      <sheetName val="FW_Post_Indicator_Valve_6&quot;"/>
      <sheetName val="Fire_Monitor_or_Hydrant_6&quot;_FDN"/>
      <sheetName val="SUMP_VB"/>
      <sheetName val="CLEANOUT_4&quot;"/>
      <sheetName val="Not_reqd"/>
      <sheetName val="호환성_보고서"/>
      <sheetName val="Finansal_tamamlanma_Eğrisi"/>
      <sheetName val="Master_List"/>
      <sheetName val="Activity_Form"/>
      <sheetName val="내역서_(∮ἀ嘆ɶ?᠀㬁?"/>
      <sheetName val="내역서_ᢐ"/>
      <sheetName val="33628-Rev__A"/>
      <sheetName val="Admin_Manu_2-Equipment_Type_ID"/>
      <sheetName val="14-Eng_rate"/>
      <sheetName val="리스크_분류체계"/>
      <sheetName val="Itembalance_Report_(18-sep-18)"/>
      <sheetName val="BUDGET_SUMMARY_"/>
      <sheetName val="List register"/>
      <sheetName val="Wellhrs"/>
      <sheetName val="37"/>
      <sheetName val="64.4"/>
      <sheetName val="64.5"/>
      <sheetName val="22"/>
      <sheetName val="36.2"/>
      <sheetName val="36.1"/>
      <sheetName val="NP"/>
      <sheetName val="Index"/>
      <sheetName val="Graph"/>
      <sheetName val="CCL"/>
      <sheetName val="tifico"/>
      <sheetName val="合成単価作成表_BLDG"/>
      <sheetName val="회사99"/>
      <sheetName val="SUMMARY MTO_02.2.35"/>
      <sheetName val="N.G METERING CALC."/>
      <sheetName val="N.G METERING"/>
      <sheetName val="N.G METERING (2)"/>
      <sheetName val="summary(order)"/>
      <sheetName val="CUMENE METERING"/>
      <sheetName val="N2 METERING "/>
      <sheetName val="H2 METERING  "/>
      <sheetName val="MS-5101"/>
      <sheetName val="MS-5401"/>
      <sheetName val="MS-5102"/>
      <sheetName val="CO METERING"/>
      <sheetName val="L-5301"/>
      <sheetName val="7-2"/>
      <sheetName val="최종(1)사용"/>
      <sheetName val="SoW"/>
      <sheetName val="Lookup"/>
      <sheetName val="SPEC(RECEPTACLE)"/>
      <sheetName val="SPEC(CABLE &amp; WIRE)"/>
      <sheetName val="Enron Form"/>
      <sheetName val="表三甲"/>
      <sheetName val="FitOutConfCentre"/>
      <sheetName val="DATASHT"/>
      <sheetName val="1.자금요약"/>
      <sheetName val="2.실행비투입"/>
      <sheetName val="3.본사집계"/>
      <sheetName val="3-1.본사투입"/>
      <sheetName val="4.지사집계"/>
      <sheetName val="4-1.지사투입"/>
      <sheetName val="5.현장총집계"/>
      <sheetName val="5-1.현금집계"/>
      <sheetName val="5-2.현금출납"/>
      <sheetName val="5-3.외상집계"/>
      <sheetName val="5-4.외상투입"/>
      <sheetName val="6.미지급금"/>
      <sheetName val="5-5.기타공제집계"/>
      <sheetName val="5-6.기타공제"/>
      <sheetName val="7.기성현황(실)"/>
      <sheetName val="8.한국인수당"/>
      <sheetName val="8.한국인수당 (Master file)"/>
      <sheetName val="9.기타수입"/>
      <sheetName val="10.투입집계"/>
      <sheetName val="(참고)CashFlow"/>
      <sheetName val="(참고)기성대투입"/>
      <sheetName val="(참고)기타공제"/>
      <sheetName val="(참고)미지급금"/>
      <sheetName val="5-4.외상투입 (2)"/>
      <sheetName val="16.기성현황(예)"/>
      <sheetName val="17.자금요약2"/>
      <sheetName val="18.실행대비투입2"/>
      <sheetName val="설명서"/>
      <sheetName val="TESİSAT"/>
      <sheetName val="1.11.b"/>
      <sheetName val="품의서(지출)"/>
      <sheetName val="손익합산"/>
      <sheetName val="5. Work load(현재원기준)"/>
      <sheetName val="05. Curva S"/>
      <sheetName val="Offer"/>
      <sheetName val="TR Rev vs Commit"/>
      <sheetName val="TR +MMHE PL report"/>
      <sheetName val="P23P2724 _ Commitment "/>
      <sheetName val="Up"/>
      <sheetName val="부재치수입력"/>
      <sheetName val="OPT_x0012__x0000__x0010__x0000_"/>
      <sheetName val="PI-18031-M3-BOQ"/>
      <sheetName val="Void"/>
      <sheetName val="F&amp;C"/>
      <sheetName val="Settings"/>
      <sheetName val="6.공정표"/>
      <sheetName val="주차구획선수량"/>
      <sheetName val="MEMBER"/>
      <sheetName val="A. ENGINEERING"/>
      <sheetName val="B-1. 배관자재"/>
      <sheetName val="B-2. 전기자재"/>
      <sheetName val="B-3. 계장자재"/>
      <sheetName val="B-4. 기계자재"/>
      <sheetName val="C-1. 공통가설"/>
      <sheetName val="C-2. 토목"/>
      <sheetName val="C-4. 철골"/>
      <sheetName val="C-5. 기계"/>
      <sheetName val="C-6. 배관"/>
      <sheetName val="C-7. 전기"/>
      <sheetName val="C-8. 계장"/>
      <sheetName val="C-9. 중장비"/>
      <sheetName val="C-10. 소방설비"/>
      <sheetName val="C-11. 보온"/>
      <sheetName val="C-12. CMS"/>
      <sheetName val="금융비용"/>
      <sheetName val="을지"/>
      <sheetName val="RESUMEN CD"/>
      <sheetName val="BOQ REV6"/>
      <sheetName val="QUANTITIES"/>
      <sheetName val="NAV000"/>
      <sheetName val="Maliyet Ozet"/>
      <sheetName val="USD"/>
      <sheetName val="OZET"/>
      <sheetName val="1.1-1.2"/>
      <sheetName val="1.3- 1.4"/>
      <sheetName val="2"/>
      <sheetName val="3.1"/>
      <sheetName val="3.2"/>
      <sheetName val="4.1(a)"/>
      <sheetName val="4.1(b)"/>
      <sheetName val="4.1.(c)"/>
      <sheetName val="5.1"/>
      <sheetName val="Kuwaitisation"/>
      <sheetName val="_x005f_x005f_x005f_x005f_x005f_x005f_x00ည톐ឮ"/>
      <sheetName val="eqpmad2"/>
      <sheetName val="BazaEL"/>
      <sheetName val="광통신_견적내역서1"/>
      <sheetName val="내역서_(N__x001"/>
      <sheetName val="KUWATI(Total)_12"/>
      <sheetName val="집계표_(TOTAL)12"/>
      <sheetName val="집계표_(CIVIL-23)12"/>
      <sheetName val="집계표_(FGRU)12"/>
      <sheetName val="집계표_(25,26)12"/>
      <sheetName val="집계표_(MEROX)12"/>
      <sheetName val="집계표_(NITROGEN)12"/>
      <sheetName val="집계표_(M4)12"/>
      <sheetName val="집계표_(CIVIL4)12"/>
      <sheetName val="집계표_(CIVIL6)12"/>
      <sheetName val="집계표_(CIVIL7)12"/>
      <sheetName val="내역서(DEMO_TOTAL)12"/>
      <sheetName val="내역서_(CIVIL-23)12"/>
      <sheetName val="내역서_(fgru)12"/>
      <sheetName val="내역서_(25&amp;26)12"/>
      <sheetName val="내역서_(MEROX)12"/>
      <sheetName val="내역서_(NITROGEN)12"/>
      <sheetName val="내역서_(M4)12"/>
      <sheetName val="내역서_(CIVIL-4)12"/>
      <sheetName val="내역서_(CIVIL-6)12"/>
      <sheetName val="내역서_(CIVIL-7)12"/>
      <sheetName val="OPTION_212"/>
      <sheetName val="OPTION_312"/>
      <sheetName val="2002년_현장공사비_국내_실적12"/>
      <sheetName val="2003년국내현장공사비_실적12"/>
      <sheetName val="VC2_10_9912"/>
      <sheetName val="INPUT_DATA11"/>
      <sheetName val="집계표_(25,26ဩ11"/>
      <sheetName val="Form_D-110"/>
      <sheetName val="Form_B-110"/>
      <sheetName val="Form_F-110"/>
      <sheetName val="Form_A10"/>
      <sheetName val="Form_011"/>
      <sheetName val="General_Data11"/>
      <sheetName val="LABOR_&amp;_자재10"/>
      <sheetName val="입출재고현황_(2)10"/>
      <sheetName val="Price_Schedule10"/>
      <sheetName val="간접비_총괄10"/>
      <sheetName val="3_공통공사대비10"/>
      <sheetName val="Rate_Analysis10"/>
      <sheetName val="내역서_耰&quot;??10"/>
      <sheetName val="EQUIPMENT_-210"/>
      <sheetName val="CAL_10"/>
      <sheetName val="공사비_내역_(가)9"/>
      <sheetName val="WEIGHT_LIST9"/>
      <sheetName val="산#2-1_(2)9"/>
      <sheetName val="BEND_LOSS9"/>
      <sheetName val="단면_(2)9"/>
      <sheetName val="6PILE__(돌출)9"/>
      <sheetName val="Static_Equip9"/>
      <sheetName val="Form_A_9"/>
      <sheetName val="내역서_耰&quot;_x005f_x0000__x005f_x0000_9"/>
      <sheetName val="3_Breakdown_Direct_Paint9"/>
      <sheetName val="내역서_耰&quot;__10"/>
      <sheetName val="Summary_Sheets9"/>
      <sheetName val="Civil_19"/>
      <sheetName val="Civil_29"/>
      <sheetName val="Civil_39"/>
      <sheetName val="Site_19"/>
      <sheetName val="Site_29"/>
      <sheetName val="Site_39"/>
      <sheetName val="Site_Faci9"/>
      <sheetName val="Administrative_Prices8"/>
      <sheetName val="WBS_448"/>
      <sheetName val="WBS_418"/>
      <sheetName val="Precios_por_Administración8"/>
      <sheetName val="Precios_Unitarios8"/>
      <sheetName val="Subcon_A8"/>
      <sheetName val="Áý°èÇ¥_(TOTAL)8"/>
      <sheetName val="Áý°èÇ¥_(CIVIL-23)8"/>
      <sheetName val="Áý°èÇ¥_(FGRU)8"/>
      <sheetName val="Áý°èÇ¥_(25,26)8"/>
      <sheetName val="Áý°èÇ¥_(MEROX)8"/>
      <sheetName val="Áý°èÇ¥_(NITROGEN)8"/>
      <sheetName val="Áý°èÇ¥_(M4)8"/>
      <sheetName val="Áý°èÇ¥_(CIVIL4)8"/>
      <sheetName val="Áý°èÇ¥_(CIVIL6)8"/>
      <sheetName val="Áý°èÇ¥_(CIVIL7)8"/>
      <sheetName val="³»¿ª¼­(DEMO_TOTAL)8"/>
      <sheetName val="³»¿ª¼­_(CIVIL-23)8"/>
      <sheetName val="³»¿ª¼­_(fgru)8"/>
      <sheetName val="³»¿ª¼­_(25&amp;26)8"/>
      <sheetName val="³»¿ª¼­_(MEROX)8"/>
      <sheetName val="³»¿ª¼­_(NITROGEN)8"/>
      <sheetName val="³»¿ª¼­_(M4)8"/>
      <sheetName val="³»¿ª¼­_(CIVIL-4)8"/>
      <sheetName val="³»¿ª¼­_(CIVIL-6)8"/>
      <sheetName val="³»¿ª¼­_(CIVIL-7)8"/>
      <sheetName val="2002³â_ÇöÀå°ø»çºñ_±¹³»_½ÇÀû8"/>
      <sheetName val="2003³â±¹³»ÇöÀå°ø»çºñ_½ÇÀû8"/>
      <sheetName val="Man_Hole8"/>
      <sheetName val="2_2_STAFF_Scedule8"/>
      <sheetName val="내역서_耰&quot;_x005f_x005f_x005f_x0000__x005f_x005f_x0008"/>
      <sheetName val="내역서_耰&quot;_x005f_x005f_x005f_x005f_x005f_x005f_x00008"/>
      <sheetName val="Z-_GENERAL_PRICE_SUMMARY8"/>
      <sheetName val="_Estimate__8"/>
      <sheetName val="내역서_耰&quot;_x005f_x005f_x005f_x005f_x005f_x005f_x005f8"/>
      <sheetName val="7__월별투입내역서8"/>
      <sheetName val="계측_내역서8"/>
      <sheetName val="Vind_-_BtB8"/>
      <sheetName val="LV_induction_motors8"/>
      <sheetName val="BSD_(2)8"/>
      <sheetName val="BM_DATA_SHEET9"/>
      <sheetName val="Sheet1_(2)9"/>
      <sheetName val="T_38"/>
      <sheetName val="HORI__VESSEL8"/>
      <sheetName val="EQUIP_LIST8"/>
      <sheetName val="MP_MOB8"/>
      <sheetName val="Form_B8"/>
      <sheetName val="97_사업추정(WEKI)8"/>
      <sheetName val="breakdown_of_wage_rate8"/>
      <sheetName val="Monthly_Load8"/>
      <sheetName val="Material_Selections8"/>
      <sheetName val="Weekly_Load8"/>
      <sheetName val="[SANDAN_XLS??8"/>
      <sheetName val="Piping_BQ_for_one_turbine8"/>
      <sheetName val="Eq__Mobilization8"/>
      <sheetName val="Indirect_Cost8"/>
      <sheetName val="Heavy_Equipments8"/>
      <sheetName val="AG_Pipe_Qty_Analysis8"/>
      <sheetName val="Utility_and_Fire_flange8"/>
      <sheetName val="_SANDAN_XLS__8"/>
      <sheetName val="입찰내역_발주처_양식8"/>
      <sheetName val="Resource_table8"/>
      <sheetName val="SFN_ORIG8"/>
      <sheetName val="Equipment_List8"/>
      <sheetName val="Form1_SQP8"/>
      <sheetName val="공정계획(내부계획25%,내부w_f)8"/>
      <sheetName val="w't_table8"/>
      <sheetName val="SCHEDD_TAMBAHAN8"/>
      <sheetName val="Fire_Protection8"/>
      <sheetName val="Dir_Manpower_Other_Exp_8"/>
      <sheetName val="FWBS_15307"/>
      <sheetName val="내역서_(∮ἀ嘆ɶ7"/>
      <sheetName val="4-3LEVEL-5_epic_47"/>
      <sheetName val="단가_(2)7"/>
      <sheetName val="실행예산_MM7"/>
      <sheetName val="ITB_COST8"/>
      <sheetName val="MODULE_CONFIRM7"/>
      <sheetName val="BOQ-B_DOWN7"/>
      <sheetName val="PROTECTION_7"/>
      <sheetName val="plan&amp;section_of_foundation4"/>
      <sheetName val="Unit_Price_3"/>
      <sheetName val="Cash_In-Cash_Out_Actual7"/>
      <sheetName val="내역서1999_8최종3"/>
      <sheetName val="CUADRO_DE_PRECIOS7"/>
      <sheetName val="working_load_at_the_btm_ft_4"/>
      <sheetName val="stability_check4"/>
      <sheetName val="design_load4"/>
      <sheetName val="1100-1200-1300-1910-2140-LEV_23"/>
      <sheetName val="Updating_Form-Oct_20113"/>
      <sheetName val="Weld_Consumable3"/>
      <sheetName val="NDE_Cost-Summary3"/>
      <sheetName val="9July_Above_Ground_Pipe3"/>
      <sheetName val="M_113"/>
      <sheetName val="Process_Data_13"/>
      <sheetName val="TDC_COA_Sumry3"/>
      <sheetName val="TDC_Item_Dets3"/>
      <sheetName val="TDC_Item_Sumry3"/>
      <sheetName val="TDC_Key_Qty_Sumry3"/>
      <sheetName val="List_-_Components3"/>
      <sheetName val="List_-_Equipment3"/>
      <sheetName val="COA_Sumry_-_Std_Imp3"/>
      <sheetName val="Contr_TDC_-_Std_Imp3"/>
      <sheetName val="Item_Sumry_-_Std_Imp3"/>
      <sheetName val="Unit_Costs_-_Std_Imp3"/>
      <sheetName val="Unit_MH_-_Std_Imp3"/>
      <sheetName val="Proj_TIC_-_Std_Imp3"/>
      <sheetName val="Closeout_Control3"/>
      <sheetName val="Site_Findings_Status_Sheet3"/>
      <sheetName val="내역서_耰&quot;_x005f_x005f_x005f_x0000_3"/>
      <sheetName val="내역서_耰&quot;_x005f_x005f_x005f_x005f_3"/>
      <sheetName val="Currency_Rate3"/>
      <sheetName val="4-Basic_Price3"/>
      <sheetName val="Evaluasi_Penw3"/>
      <sheetName val="Man_Power_&amp;_Comp3"/>
      <sheetName val="Data_List3"/>
      <sheetName val="Material_Price3"/>
      <sheetName val="Codes_Pers3"/>
      <sheetName val="Sum_(Case-3)3"/>
      <sheetName val="PROJECT_BRIEF3"/>
      <sheetName val="Tools_&amp;_Settings3"/>
      <sheetName val="Data_Summary3"/>
      <sheetName val="Crew_Costs3"/>
      <sheetName val="Spread_Costs3"/>
      <sheetName val="Unique_List_Misc3"/>
      <sheetName val="In-House_Summary3"/>
      <sheetName val="Direct_PMS3"/>
      <sheetName val="5_)_Time_Delays3"/>
      <sheetName val="Aux_3"/>
      <sheetName val="Process_Data_(2)3"/>
      <sheetName val="Material_code2"/>
      <sheetName val="__3"/>
      <sheetName val="_3"/>
      <sheetName val="breakdown_of_wage_ra`f2"/>
      <sheetName val="breakdown_of_wage_ra2"/>
      <sheetName val="breakdown_of_wage_rað-2"/>
      <sheetName val="00-Summary_Information-ABB2"/>
      <sheetName val="내역서_耰&quot;_x005f_x0000_3"/>
      <sheetName val="내역서_耰&quot;_x005f_x005f_3"/>
      <sheetName val="2_Overall_Summary_2"/>
      <sheetName val="0__Resource　Code2"/>
      <sheetName val="breakdown_of_wage_rap2"/>
      <sheetName val="breakdown_of_wage_ra2"/>
      <sheetName val="Finansal_tamamlanma_Eğrisi1"/>
      <sheetName val="내역서_耰&quot;8"/>
      <sheetName val="내역서_耰&quot;_2"/>
      <sheetName val="PABS,Site_info2"/>
      <sheetName val="Distribution_Table2"/>
      <sheetName val="Raw_data2"/>
      <sheetName val="Action_Item2"/>
      <sheetName val="Cashflow_Analysis1"/>
      <sheetName val="Attach_4-181"/>
      <sheetName val="SUM_1"/>
      <sheetName val="내역서_(∮ἀ嘆ɶ?᠀㬁?1"/>
      <sheetName val="광통신_견적내역서11"/>
      <sheetName val="리스크_분류체계1"/>
      <sheetName val="OIL_SEPARATOR1"/>
      <sheetName val="CATCH_BASIN1"/>
      <sheetName val="FW_Post_Indicator_Valve_24&quot;1"/>
      <sheetName val="FW_Post_Indicator_Valve_20&quot;1"/>
      <sheetName val="FW_Post_Indicator_Valve_6&quot;1"/>
      <sheetName val="Fire_Monitor_or_Hydrant_6&quot;_FDN1"/>
      <sheetName val="SUMP_VB1"/>
      <sheetName val="CLEANOUT_4&quot;1"/>
      <sheetName val="Not_reqd1"/>
      <sheetName val="호환성_보고서1"/>
      <sheetName val="11_자재단가1"/>
      <sheetName val="LIFE_&amp;_REP_PROVN1"/>
      <sheetName val="O&amp;M_CREW1"/>
      <sheetName val="Option"/>
      <sheetName val="Kodlamalar"/>
      <sheetName val="Kod_Location"/>
      <sheetName val="5.Cennik"/>
      <sheetName val="5_Cennik"/>
      <sheetName val="Powierzchnie"/>
      <sheetName val="Payment Certificate-1"/>
      <sheetName val="PCL-1"/>
      <sheetName val="Floor wet"/>
      <sheetName val="Floor Balcony"/>
      <sheetName val="Hard scape Floor"/>
      <sheetName val="P03 Skirting"/>
      <sheetName val="GF wall"/>
      <sheetName val="Kitchen Wall wet LIN-701"/>
      <sheetName val="Wall wet LIN-601 "/>
      <sheetName val="BOQ (2)"/>
      <sheetName val="Kitchen"/>
      <sheetName val="VO Schedule-1"/>
      <sheetName val="Fly-1"/>
      <sheetName val="HOLD AMOUNT"/>
      <sheetName val="Back Charge (2)"/>
      <sheetName val="Penalties-1"/>
      <sheetName val="Temporary Deductions-1 "/>
      <sheetName val="Contracharges Check list-1 "/>
      <sheetName val="PC 03"/>
      <sheetName val="Sheet7"/>
      <sheetName val="Measurement sheet"/>
      <sheetName val="Material Only"/>
      <sheetName val="Man power supply"/>
      <sheetName val="Camp Deduction"/>
      <sheetName val="RefG"/>
      <sheetName val="IRR sponsor"/>
      <sheetName val="4-Lane bridge"/>
      <sheetName val="Insulation_Utl_Off"/>
      <sheetName val="Note_Piping"/>
      <sheetName val="List Equip"/>
      <sheetName val="MatCost"/>
      <sheetName val="Concrete"/>
      <sheetName val="Process C (1-166)"/>
      <sheetName val="TRUCK HAUL CYCLE-waste"/>
      <sheetName val="Existing PC Pavement"/>
      <sheetName val="Subgrade"/>
      <sheetName val="GAE8'97"/>
      <sheetName val="LLEGADA"/>
      <sheetName val="Sch.6"/>
      <sheetName val="DESBASTE"/>
      <sheetName val="Cash-Flow"/>
      <sheetName val="Master Data"/>
      <sheetName val="ind'l cp"/>
      <sheetName val="coutprod"/>
      <sheetName val="LAST UPDATE"/>
      <sheetName val="author_spending"/>
      <sheetName val="0.품의서(전체)"/>
      <sheetName val="3.부제O호표"/>
      <sheetName val="5.소모재료비"/>
      <sheetName val="8.시멘트제원표"/>
      <sheetName val="2.품제O호표"/>
      <sheetName val="변수데이타"/>
      <sheetName val="입고대장"/>
      <sheetName val="SK-정비동"/>
      <sheetName val="본부 SHOP"/>
      <sheetName val="사업부"/>
      <sheetName val="로디아"/>
      <sheetName val="#6 MDU 일반"/>
      <sheetName val="#6 MDU엄반장"/>
      <sheetName val="FCC일상"/>
      <sheetName val="오만기계배관"/>
      <sheetName val="#6MDU 기계"/>
      <sheetName val="SK동력"/>
      <sheetName val="SOHAR철골"/>
      <sheetName val="HOU COMP`"/>
      <sheetName val="태국ATC"/>
      <sheetName val="FCC OBL-SHOP"/>
      <sheetName val="NEW FCC OBL"/>
      <sheetName val="#4 MDU"/>
      <sheetName val="#6 SHOP"/>
      <sheetName val="NRC OBL-조연식"/>
      <sheetName val="PE합성"/>
      <sheetName val="GDS"/>
      <sheetName val="광양복합"/>
      <sheetName val="광양-신철균"/>
      <sheetName val="광양-조연식 반장"/>
      <sheetName val="25BL"/>
      <sheetName val="#5MDU REV"/>
      <sheetName val="육상시설"/>
      <sheetName val="EPDM재가동"/>
      <sheetName val="쿠웨이트"/>
      <sheetName val="노임정리"/>
      <sheetName val="인원"/>
      <sheetName val="인원(8월)"/>
      <sheetName val="직영"/>
      <sheetName val="일반"/>
      <sheetName val="비계"/>
      <sheetName val="비계(조은)"/>
      <sheetName val="비계(영동)"/>
      <sheetName val="배관"/>
      <sheetName val="제관"/>
      <sheetName val="배관LBO"/>
      <sheetName val="TD"/>
      <sheetName val="열교"/>
      <sheetName val="열비"/>
      <sheetName val="BLC"/>
      <sheetName val="토목"/>
      <sheetName val="LBO PROJECT"/>
      <sheetName val="PEL"/>
      <sheetName val="유형분류"/>
      <sheetName val="VENDOR LIST"/>
      <sheetName val="공통비"/>
      <sheetName val="BOP LINE LIST"/>
      <sheetName val="매출관리"/>
      <sheetName val="절단표"/>
      <sheetName val="Consortium VP"/>
      <sheetName val="Summary MONTH"/>
      <sheetName val="DESICON SUM"/>
      <sheetName val="DES TCF Rental"/>
      <sheetName val="DES TCF Maints pers"/>
      <sheetName val="DES TCF Heavy Equipment"/>
      <sheetName val="EQUIPMENT"/>
      <sheetName val="SECURITY"/>
      <sheetName val="SERVICES"/>
      <sheetName val="BANK BOND"/>
      <sheetName val="PHC WAREHOUSE - INFOONLY"/>
      <sheetName val="VENDORS"/>
      <sheetName val="CATERING CONTROL"/>
      <sheetName val="SUB CONTRACT"/>
      <sheetName val="SPDC - INFONLY"/>
      <sheetName val="VENDOR SCHEDUL"/>
      <sheetName val="VENDOR PRESENCE - COMM"/>
      <sheetName val="VENDOR PRESENCE - RECH"/>
      <sheetName val="VENDOR PRESENCE - COMM "/>
      <sheetName val="CONTRACT RATES"/>
      <sheetName val="내역서_(N___ 1"/>
      <sheetName val="공통부대비"/>
      <sheetName val="재공품기초자료"/>
      <sheetName val="하치장수불부"/>
      <sheetName val="산수배수"/>
      <sheetName val="PROGRAM"/>
      <sheetName val="CASHFLOW"/>
      <sheetName val="สรุปราคา"/>
      <sheetName val="Bill 4.7 Predestain Bridge "/>
      <sheetName val="Bill 4.7 Predestain"/>
      <sheetName val="1.1 FT type 1"/>
      <sheetName val="1.2 FT type 1A"/>
      <sheetName val="1.3 FT type 2"/>
      <sheetName val="1.4 FT type 3"/>
      <sheetName val="1.5 FT type 4"/>
      <sheetName val="2.1 CL Outside"/>
      <sheetName val="2.2 CL Inside"/>
      <sheetName val="2.3 CL Ramp"/>
      <sheetName val="3.1 CB Outside"/>
      <sheetName val="3.2 CB Inside"/>
      <sheetName val="4.Stair"/>
      <sheetName val="5.Ramp"/>
      <sheetName val="6.Handrail"/>
      <sheetName val="Invoice (Interim No.28)"/>
      <sheetName val="Cost Summary"/>
      <sheetName val="Direct Cost"/>
      <sheetName val="Direct Cost (2)"/>
      <sheetName val="Summary (3)"/>
      <sheetName val="Indirect Cost Summary"/>
      <sheetName val="CodeSheet"/>
      <sheetName val="CodeSheet(신2)"/>
      <sheetName val="내역서(실행)"/>
      <sheetName val="Equipt Rental"/>
      <sheetName val="CFA"/>
      <sheetName val="EQ"/>
      <sheetName val="EQ USED (CORRECTED)"/>
      <sheetName val="6BPRO"/>
      <sheetName val="2013电气概算 价目表 (营改增调整)"/>
      <sheetName val="06定额"/>
      <sheetName val="CERTIFICATE"/>
      <sheetName val="Rebar Constant"/>
      <sheetName val="Map"/>
      <sheetName val="CONCRETE TYPE"/>
      <sheetName val="실행대비"/>
      <sheetName val="Sheet"/>
      <sheetName val="Statprod gab"/>
      <sheetName val="L 1"/>
      <sheetName val="External Issues"/>
      <sheetName val="BSD_᯷㧓"/>
      <sheetName val="Tender_data"/>
      <sheetName val="Scheme_Area_Details_Block___C2"/>
      <sheetName val="Cash_Flow"/>
      <sheetName val="5__월별투입내역서"/>
      <sheetName val="GM_000"/>
      <sheetName val="1_설계기준"/>
      <sheetName val="일위대가_"/>
      <sheetName val="MOD-MOI-DOT"/>
      <sheetName val="EQUI-CONS"/>
      <sheetName val="기준표"/>
      <sheetName val="Equip_Mstr"/>
      <sheetName val="Costing"/>
      <sheetName val="Equip_Mstr FOR 3A1"/>
      <sheetName val="Welder"/>
      <sheetName val="예정(3)"/>
      <sheetName val="PIPE"/>
      <sheetName val="기초견적가"/>
      <sheetName val="TANK"/>
      <sheetName val="SG"/>
      <sheetName val="포장복구집계"/>
      <sheetName val="간선계산"/>
      <sheetName val="AS복구"/>
      <sheetName val="2000년1차"/>
      <sheetName val="DATE"/>
      <sheetName val="ITEM"/>
      <sheetName val="일반공사"/>
      <sheetName val="터널조도"/>
      <sheetName val="노임"/>
      <sheetName val="중기터파기"/>
      <sheetName val="G.R300경비"/>
      <sheetName val="계수시트"/>
      <sheetName val="투찰"/>
      <sheetName val="AS포장복구 "/>
      <sheetName val="시설물일위"/>
      <sheetName val="가설공사"/>
      <sheetName val="수목데이타"/>
      <sheetName val="단가조사"/>
      <sheetName val="식재"/>
      <sheetName val="99노임기준"/>
      <sheetName val="총괄내역서"/>
      <sheetName val="변수값"/>
      <sheetName val="청천내"/>
      <sheetName val="요율"/>
      <sheetName val="2공구하도급내역서"/>
      <sheetName val="기계경비(시간당)"/>
      <sheetName val="시설물"/>
      <sheetName val="연결임시"/>
      <sheetName val="구조물공"/>
      <sheetName val="부대tu"/>
      <sheetName val="중기조종사 단위단가"/>
      <sheetName val="9509"/>
      <sheetName val="투찰추정"/>
      <sheetName val="하부철근수량"/>
      <sheetName val="JUCKEYK"/>
      <sheetName val="식재출력용"/>
      <sheetName val="부대공"/>
      <sheetName val="가로등내역서"/>
      <sheetName val="램머"/>
      <sheetName val="저"/>
      <sheetName val="Baby일위대가"/>
      <sheetName val="45,46"/>
      <sheetName val="노무비"/>
      <sheetName val="지급자재"/>
      <sheetName val="노무비단가"/>
      <sheetName val="관리,공감"/>
      <sheetName val="입찰"/>
      <sheetName val="원가계산서"/>
      <sheetName val="산출내역서"/>
      <sheetName val="4차원가계산서"/>
      <sheetName val="중기상차"/>
      <sheetName val="단가결정"/>
      <sheetName val="유지관리"/>
      <sheetName val="단가산출"/>
      <sheetName val="9GNG운반"/>
      <sheetName val="내역아"/>
      <sheetName val="원가서"/>
      <sheetName val="여과지동"/>
      <sheetName val="울타리"/>
      <sheetName val="기초자료"/>
      <sheetName val="자재대"/>
      <sheetName val="조명율표"/>
      <sheetName val="재료"/>
      <sheetName val="200"/>
      <sheetName val="공정코드"/>
      <sheetName val="토공"/>
      <sheetName val="총괄-1"/>
      <sheetName val="도급"/>
      <sheetName val="포장공"/>
      <sheetName val="설 계"/>
      <sheetName val="현경"/>
      <sheetName val="소야공정계획표"/>
      <sheetName val="내역서_耰&quot;_x0000__x0006"/>
      <sheetName val="내역서_耰&quot;_x00006"/>
      <sheetName val="내역서_耰&quot;_x005f6"/>
      <sheetName val="name"/>
      <sheetName val="tblg denda"/>
      <sheetName val="304-06"/>
      <sheetName val="Sheet307"/>
      <sheetName val="Sheet358"/>
      <sheetName val="Sheet359"/>
      <sheetName val="Sheet360"/>
      <sheetName val="Sheet361"/>
      <sheetName val="Sheet362"/>
      <sheetName val="Sheet363"/>
      <sheetName val="Sheet364"/>
      <sheetName val="Sheet365"/>
      <sheetName val="Sheet366"/>
      <sheetName val="Sheet367"/>
      <sheetName val="Sheet368"/>
      <sheetName val="Sheet369"/>
      <sheetName val="Sheet370"/>
      <sheetName val="Sheet371"/>
      <sheetName val="Sheet372"/>
      <sheetName val="Sheet373"/>
      <sheetName val=" 토목 처리장도급내역서 "/>
      <sheetName val="สรุปยอดเหล็กตาม Cost Record VY "/>
      <sheetName val="แนบ PR"/>
      <sheetName val="OR21 Final Forecast Rev.2"/>
      <sheetName val="Summary Forecast Budget 1&amp;2"/>
      <sheetName val="Summary Forecast Budget Rev 2"/>
      <sheetName val="Backup OR21 "/>
      <sheetName val="Budget for ENT"/>
      <sheetName val="ADJ. D-Wall&amp;BR Ent. Rev.2.1"/>
      <sheetName val="Rebar+Conพื้น Waste10%"/>
      <sheetName val="Backup D-Wall Ent. 13.07.19"/>
      <sheetName val="Backup BR.ENT. 13.07.19"/>
      <sheetName val="Final Forecast 72111"/>
      <sheetName val="IMP OR21 2019.07.11"/>
      <sheetName val="Concrete 72112"/>
      <sheetName val="หินเกล็ด "/>
      <sheetName val="เปรียบเทียบBudget BR."/>
      <sheetName val="ADJ. BR Ent. Rev.2.1 (2)"/>
      <sheetName val="แผนงานBarrette Pile"/>
      <sheetName val="BOQ  VI 03.09.19 "/>
      <sheetName val="Backup BR.BMA"/>
      <sheetName val="Sum Budget&amp;Rev.1"/>
      <sheetName val="Sum Budget Rev.1"/>
      <sheetName val="Sum Budget&amp;Rev.1_Rebar"/>
      <sheetName val="Sum Budget Rev 2_Rebar"/>
      <sheetName val="Rebar+Conพื้น Waste10% Rev.00"/>
      <sheetName val="Rebar+Conพื้น Waste10% Rev.01 "/>
      <sheetName val="Equip Rev.00 Budget"/>
      <sheetName val="Budget Waterpoofing"/>
      <sheetName val="FAB별"/>
      <sheetName val="Quotation"/>
      <sheetName val="ABB Summary"/>
      <sheetName val="Man power rate"/>
      <sheetName val="Const equip rate"/>
      <sheetName val="01-Gang Rate &amp; Info"/>
      <sheetName val="02-Precal"/>
      <sheetName val="03-WBS_IA-EI-OF-751-01-0202"/>
      <sheetName val="04-CA"/>
      <sheetName val="05-Sum Cost"/>
      <sheetName val="06-Indirect Loading"/>
      <sheetName val="07-Heavy Equipment"/>
      <sheetName val="08-RR Check List"/>
      <sheetName val="09-THABB"/>
      <sheetName val="10-FD33"/>
      <sheetName val="11-IndustryUsage"/>
      <sheetName val="12-ServiceCategory"/>
      <sheetName val="13-ChannelClass"/>
      <sheetName val="15-Master"/>
      <sheetName val="1) Risk and Opportunities"/>
      <sheetName val="2) Full Cost Calculation"/>
      <sheetName val="FxExchangeRatesBudget"/>
      <sheetName val="Budget"/>
      <sheetName val="Vehicle Log"/>
      <sheetName val="Garph Work-Cost"/>
      <sheetName val="견적의뢰"/>
      <sheetName val="InsertListDrawing 1 "/>
      <sheetName val="InD Mpower"/>
      <sheetName val="ANAL"/>
      <sheetName val="내역서 ᢐ_x001f_"/>
      <sheetName val="EQUIPMENT_-"/>
      <sheetName val="내역서_耰&quot;7"/>
      <sheetName val="내역서_耰&quot;_x0000"/>
      <sheetName val="내역서_耰&quot;_x0000__x0000_2"/>
      <sheetName val="내역서_耰&quot;_x0000__x0000_3"/>
      <sheetName val="내역서_耰&quot;_x0000__x0000_4"/>
      <sheetName val="내역서_耰&quot;_x0000__x0000_5"/>
      <sheetName val="내역서 耰&quot;_x0000_"/>
      <sheetName val="내역서_耰&quot;_x0000_"/>
      <sheetName val="내역ࠜĀM4"/>
      <sheetName val="내역서_耰&quot;_x0001"/>
      <sheetName val="내역서_耰&quot;_x0002"/>
      <sheetName val="Precios Unitariԯ"/>
      <sheetName val="내역서_耰&quot;_x0000__x00001"/>
      <sheetName val="_x0000__x0004_"/>
      <sheetName val="영동(D)"/>
      <sheetName val="동상부 Tact 기준 반입일정 및 수량_0217"/>
      <sheetName val="Data Ref."/>
      <sheetName val="KKS System Codes"/>
      <sheetName val="Price Schedule Code"/>
      <sheetName val="VAT TU DIEN"/>
      <sheetName val="bldg list"/>
      <sheetName val="Instrumentation&amp;Automation"/>
      <sheetName val="MFG &amp; DEL"/>
      <sheetName val="05__Curva_S"/>
      <sheetName val="구매DWG-정산용"/>
      <sheetName val="Tubing"/>
      <sheetName val="F1.4"/>
      <sheetName val="tblg_denda"/>
      <sheetName val="LRK "/>
      <sheetName val="GRAND REKAP"/>
      <sheetName val="HARSAT"/>
      <sheetName val="analisa (2)"/>
      <sheetName val="HargaDasar"/>
      <sheetName val="D-4-Struktur"/>
      <sheetName val="Analisa 2"/>
      <sheetName val="Up &amp; bhn"/>
      <sheetName val="Str"/>
      <sheetName val="HRG BHN"/>
      <sheetName val="Analisa (ok punya)"/>
      <sheetName val="SAT-DAS"/>
      <sheetName val="sdm"/>
      <sheetName val="Alat (2)"/>
      <sheetName val="RAB-NEGO"/>
      <sheetName val="DAF-2"/>
      <sheetName val="Anl"/>
      <sheetName val="AC"/>
      <sheetName val="내역서_耰&quot;_x005f_x0000__x0007"/>
      <sheetName val="내역서_耰&quot;_x005f_x005f_x00007"/>
      <sheetName val="내역서_耰&quot;_x005f_x005f_x005f7"/>
      <sheetName val="당초_∸ἀ"/>
      <sheetName val="내역서 (∮ἀ嘆ɶ_᠀㬁_"/>
      <sheetName val="내역서_(∮ἀ嘆ɶ_᠀㬁_"/>
      <sheetName val="M&amp;E Summary"/>
      <sheetName val="rev summary"/>
      <sheetName val="M&amp;E Prelims"/>
      <sheetName val="A-ELECT&amp;ELV"/>
      <sheetName val="B-FP (2)"/>
      <sheetName val="C-ACMV"/>
      <sheetName val="D-P&amp;S"/>
      <sheetName val="equiplist"/>
      <sheetName val="Sch.1"/>
      <sheetName val="Other data"/>
      <sheetName val="Manpower Categories"/>
      <sheetName val="SD_Trains_2019"/>
      <sheetName val="Analisa_Fave"/>
      <sheetName val="Harsat_Bahan"/>
      <sheetName val="Harsat_Subkon"/>
      <sheetName val="Harsat_Upah"/>
      <sheetName val="Agregat_Halus_&amp;_Kasar"/>
      <sheetName val="Master_1_0"/>
      <sheetName val="HARGA_MATERIAL"/>
      <sheetName val="Harga_Sat_APP"/>
      <sheetName val="Rekap Biaya"/>
      <sheetName val="Kuantitas &amp; Harga"/>
      <sheetName val="Nopember (2)"/>
      <sheetName val="Nopember"/>
      <sheetName val="Units"/>
      <sheetName val="Chap 2- Page 4 "/>
      <sheetName val="Eng_Hrs (HO)"/>
      <sheetName val="RAB_AR&amp;STR3"/>
      <sheetName val="할증_3"/>
      <sheetName val="BO䁑-B_䁄OWN3"/>
      <sheetName val="내역서_耰&quot;_x005f_x0000__x00004"/>
      <sheetName val="Ocean_Transporation_Charge3"/>
      <sheetName val="Exchange_Rate3"/>
      <sheetName val="99__FWBS(Ref)3"/>
      <sheetName val="99__Change_Rate3"/>
      <sheetName val="UP_MINOR3"/>
      <sheetName val="Cash_Flow_bulanan3"/>
      <sheetName val="H_Satuan3"/>
      <sheetName val="Bill_rekap3"/>
      <sheetName val="2__현장_자금투입_집계표3"/>
      <sheetName val="Item_code3"/>
      <sheetName val="Equip_Rental_Summary_by_Contr3"/>
      <sheetName val="Project_Equip_Rental_Summary3"/>
      <sheetName val="Contractor_Indirect_Sumry3"/>
      <sheetName val="Project_Indirect_Sumry3"/>
      <sheetName val="COA_Sumry_by_Area3"/>
      <sheetName val="COA_Sumry_by_Contr3"/>
      <sheetName val="COA_Sumry_by_RG3"/>
      <sheetName val="TDC_COA_Grp_Sumry3"/>
      <sheetName val="TDC_COA_Grp_Sumry_by_Area3"/>
      <sheetName val="TDC_COA_Grp_Sumry_by_RG3"/>
      <sheetName val="Equipment_Sumry3"/>
      <sheetName val="TDC_Item_Dets-Full3"/>
      <sheetName val="TDC_Item_Dets-IPM-Full3"/>
      <sheetName val="TDC_Item_Sumry_by_Area3"/>
      <sheetName val="TDC_Item_Sumry_by_RG3"/>
      <sheetName val="TDC_Key_Qty_Sumry_by_RG3"/>
      <sheetName val="List_-_Equipment_by_Area3"/>
      <sheetName val="List_-_Equipment_by_Contr3"/>
      <sheetName val="Equipment_-_Unit_Costs_by_Mat3"/>
      <sheetName val="List_-_Equipment_by_Rep_Grp3"/>
      <sheetName val="Craft_Summary_by_Contr3"/>
      <sheetName val="Project_Craft_Summary3"/>
      <sheetName val="Project_Metrics3"/>
      <sheetName val="Unt_rate3"/>
      <sheetName val="SUMMARY_(0A)3"/>
      <sheetName val="SUMMARY_(1A)3"/>
      <sheetName val="SUMMARY_(1B)3"/>
      <sheetName val="SUMMARY_(03)3"/>
      <sheetName val="F1(Cable_Rack)3"/>
      <sheetName val="F2(Cable_Rack)3"/>
      <sheetName val="F3(Cable_Rack)3"/>
      <sheetName val="F1_(POLYMER)3"/>
      <sheetName val="F2_(POLYMER)3"/>
      <sheetName val="F3_(POLYMER)3"/>
      <sheetName val="F4_(POLYMER)3"/>
      <sheetName val="F5(_Polymerization_)3"/>
      <sheetName val="F6_(_Polymerization_)3"/>
      <sheetName val="B1_(Grid_A-7,_-6)3"/>
      <sheetName val="B1_(Grid_A,_B)3"/>
      <sheetName val="B1_(Grid_C-7,_-6)3"/>
      <sheetName val="B2_(Grid_-7_B,_C)_(1)3"/>
      <sheetName val="B2_(Grid_-7_B,_C)_(2)3"/>
      <sheetName val="B2_(Grid_-6_B,_C)_(1)3"/>
      <sheetName val="B2_(Grid_-6_B,_C)_(2)3"/>
      <sheetName val="F1_(MONOMER)3"/>
      <sheetName val="F2_(MONOMER)3"/>
      <sheetName val="F3_(MONOMER)3"/>
      <sheetName val="90K060C_(MONOMER)3"/>
      <sheetName val="F1_(EXTRUSION)3"/>
      <sheetName val="F2_(EXTRUSION)3"/>
      <sheetName val="F3_(EXTRUSION)3"/>
      <sheetName val="F4_(EXTRUSION)3"/>
      <sheetName val="F5_(EXTRUSION)3"/>
      <sheetName val="F6A_(EXTRUSION)3"/>
      <sheetName val="F6D_(EXTRUSION)3"/>
      <sheetName val="F7_(EXTRUSION)3"/>
      <sheetName val="F8_(EXTRUSION)3"/>
      <sheetName val="F9_(EXTRUSION)3"/>
      <sheetName val="F10_(EXTRUSION)3"/>
      <sheetName val="F11_(EXTRUSION)3"/>
      <sheetName val="B1_(Grid_F-5`,_4`)3"/>
      <sheetName val="B2_(Grid_F,E-4`)3"/>
      <sheetName val="B2_(Grid_F,E-5`)3"/>
      <sheetName val="B3_(Grid_C,B-4`)3"/>
      <sheetName val="B4_(Grid_B,A-4`)3"/>
      <sheetName val="B5_(Grid_E-5`)_&amp;_(Grid_D-5`)3"/>
      <sheetName val="B6_(Grid_E,D-5')3"/>
      <sheetName val="B7_(Grid_E,D-5')3"/>
      <sheetName val="95D040,_A5063"/>
      <sheetName val="95P040AB,_A5073"/>
      <sheetName val="95X020-U08,_A6023"/>
      <sheetName val="95X020-U07,_A6063"/>
      <sheetName val="95E040,_A5093"/>
      <sheetName val="95D024;025,_A6153"/>
      <sheetName val="95X020-U05,_A6013"/>
      <sheetName val="95X020-U02,_A2043"/>
      <sheetName val="Extruder_FDN3"/>
      <sheetName val="BOG_COMP__FDN3"/>
      <sheetName val="SOG_COMP__FDN3"/>
      <sheetName val="1G1_(Ground_Beam)3"/>
      <sheetName val="1G2-1(Ground_Beam)3"/>
      <sheetName val="1G2-2(Ground_Beam)3"/>
      <sheetName val="P15,_163"/>
      <sheetName val="LO_CONSOLE_FDN3"/>
      <sheetName val="OIL_COOLER_FDN3"/>
      <sheetName val="CW_CONSOLE_FDN_(SOG)3"/>
      <sheetName val="PD3_(SOG)3"/>
      <sheetName val="SF1_(SOG)3"/>
      <sheetName val="SF2_(SOG)3"/>
      <sheetName val="SLAB_(1S1-1)3"/>
      <sheetName val="SLAB_(1S1-2)3"/>
      <sheetName val="SLAB_(1S1-3)3"/>
      <sheetName val="COLUMN_(+5500)3"/>
      <sheetName val="COLUMN_(+12500)3"/>
      <sheetName val="COLUMN_(+15500)3"/>
      <sheetName val="ETC_3"/>
      <sheetName val="General_Notes3"/>
      <sheetName val="_도면_및_도서_제출목록_및_일정_170202_xlsx3"/>
      <sheetName val="Rates_&amp;_Legend3"/>
      <sheetName val="Discounted_Cash_Flow3"/>
      <sheetName val="OCT_FDN3"/>
      <sheetName val="Pengesahan_3"/>
      <sheetName val="Air_Cooler-E2"/>
      <sheetName val="DROP_DOWN2"/>
      <sheetName val="차트_(2)3"/>
      <sheetName val="Harga_Satuan3"/>
      <sheetName val="F_ALARM3"/>
      <sheetName val="DATA_MENTAH2"/>
      <sheetName val="HO_Site_Rates-20112"/>
      <sheetName val="Particular_Sch2"/>
      <sheetName val="Al_Taweelah2"/>
      <sheetName val="ID_CD2"/>
      <sheetName val="Equipment_Spec_List2"/>
      <sheetName val="개시대사_(2)2"/>
      <sheetName val="SPEC_LIST(EQUP,_SYS)2"/>
      <sheetName val="내역서_(N____x000a_3"/>
      <sheetName val="TQ_Format2"/>
      <sheetName val="breakdown_of_wage_raÐ¾2"/>
      <sheetName val="Additional_data2"/>
      <sheetName val="Linelist_LNGC_Process2"/>
      <sheetName val="33628-Rev__A1"/>
      <sheetName val="INPUT_DATA_OF_SCHEDULE1"/>
      <sheetName val="14-Eng_rate1"/>
      <sheetName val="Master_List1"/>
      <sheetName val="Admin_Manu_2-Equipment_Type_ID1"/>
      <sheetName val="Fig_4-14"/>
      <sheetName val="설산1_나"/>
      <sheetName val="BM_#1"/>
      <sheetName val="Itembalance_Report_(18-sep-18)1"/>
      <sheetName val="BUDGET_SUMMARY_1"/>
      <sheetName val="REF_for_VV"/>
      <sheetName val="__x0"/>
      <sheetName val="SECL_리스크_분류체계_(2)"/>
      <sheetName val="Cost_Code"/>
      <sheetName val="Data_Ref"/>
      <sheetName val="Interdept_Rate"/>
      <sheetName val="Tgh_JGC-Inv_I_clp"/>
      <sheetName val="PCS_"/>
      <sheetName val="Progress_Statement-SI"/>
      <sheetName val="Progress_Payment-3110"/>
      <sheetName val="Direct_Histogram_Rev__A_(f)"/>
      <sheetName val="Weekl_1"/>
      <sheetName val="내역서_(N____2"/>
      <sheetName val="내역서_(N____3"/>
      <sheetName val="OPT_1"/>
      <sheetName val="6_공정표"/>
      <sheetName val="Activity_Form1"/>
      <sheetName val="Schedule_1"/>
      <sheetName val="Loading_Struc1"/>
      <sheetName val="Loading_Pip1"/>
      <sheetName val="Loading_Overall_(BASE_Proposal1"/>
      <sheetName val="Steel_Structure1"/>
      <sheetName val="PIPING_AG-UG_NEW_UNITS1"/>
      <sheetName val="MEC_PIPING_PREFABR1"/>
      <sheetName val="Working_File-Pip1"/>
      <sheetName val="Equip_ISBL_&amp;_OSBL_1"/>
      <sheetName val="Tables_3_1_to_3_5_EXH_G"/>
      <sheetName val="Perm__Test"/>
      <sheetName val="Galian_1"/>
      <sheetName val="Analisa_Lump_sum"/>
      <sheetName val="Sec_I_ML"/>
      <sheetName val="EQUIPOS_DE_SEGURIDAD"/>
      <sheetName val="MATERIALES_CONSUMIBLES"/>
      <sheetName val="PERSONAL_INDIRECTO_"/>
      <sheetName val="Land_Dev't__Ph-1"/>
      <sheetName val="4300_UTILITY_BLDG_(2)"/>
      <sheetName val="P-Ins_&amp;_Bonds"/>
      <sheetName val="INSTLIST_1"/>
      <sheetName val="List_register"/>
      <sheetName val="Att-1_CTCI_MH_rate"/>
      <sheetName val="64_4"/>
      <sheetName val="64_5"/>
      <sheetName val="36_2"/>
      <sheetName val="36_1"/>
      <sheetName val="SPEC(CABLE_&amp;_WIRE)"/>
      <sheetName val="dongia_(2)"/>
      <sheetName val="Enron_Form"/>
      <sheetName val="SUMMARY_MTO_02_2_35"/>
      <sheetName val="N_G_METERING_CALC_"/>
      <sheetName val="N_G_METERING"/>
      <sheetName val="N_G_METERING_(2)"/>
      <sheetName val="CUMENE_METERING"/>
      <sheetName val="N2_METERING_"/>
      <sheetName val="H2_METERING__"/>
      <sheetName val="CO_METERING"/>
      <sheetName val="SPT_vs_PHI"/>
      <sheetName val="1_자금요약"/>
      <sheetName val="2_실행비투입"/>
      <sheetName val="3_본사집계"/>
      <sheetName val="3-1_본사투입"/>
      <sheetName val="4_지사집계"/>
      <sheetName val="4-1_지사투입"/>
      <sheetName val="5_현장총집계"/>
      <sheetName val="5-1_현금집계"/>
      <sheetName val="5-2_현금출납"/>
      <sheetName val="5-3_외상집계"/>
      <sheetName val="5-4_외상투입"/>
      <sheetName val="6_미지급금"/>
      <sheetName val="5-5_기타공제집계"/>
      <sheetName val="5-6_기타공제"/>
      <sheetName val="7_기성현황(실)"/>
      <sheetName val="8_한국인수당"/>
      <sheetName val="8_한국인수당_(Master_file)"/>
      <sheetName val="9_기타수입"/>
      <sheetName val="10_투입집계"/>
      <sheetName val="5-4_외상투입_(2)"/>
      <sheetName val="16_기성현황(예)"/>
      <sheetName val="17_자금요약2"/>
      <sheetName val="18_실행대비투입2"/>
      <sheetName val="TR_Rev_vs_Commit"/>
      <sheetName val="TR_+MMHE_PL_report"/>
      <sheetName val="P23P2724___Commitment_"/>
      <sheetName val="A__ENGINEERING"/>
      <sheetName val="B-1__배관자재"/>
      <sheetName val="B-2__전기자재"/>
      <sheetName val="B-3__계장자재"/>
      <sheetName val="B-4__기계자재"/>
      <sheetName val="C-1__공통가설"/>
      <sheetName val="C-2__토목"/>
      <sheetName val="C-4__철골"/>
      <sheetName val="C-5__기계"/>
      <sheetName val="C-6__배관"/>
      <sheetName val="C-7__전기"/>
      <sheetName val="C-8__계장"/>
      <sheetName val="C-9__중장비"/>
      <sheetName val="C-10__소방설비"/>
      <sheetName val="C-11__보온"/>
      <sheetName val="C-12__CMS"/>
      <sheetName val="5__Work_load(현재원기준)"/>
      <sheetName val="1_11_b"/>
      <sheetName val="Consortium_VP"/>
      <sheetName val="Summary_MONTH"/>
      <sheetName val="DESICON_SUM"/>
      <sheetName val="DES_TCF_Rental"/>
      <sheetName val="DES_TCF_Maints_pers"/>
      <sheetName val="DES_TCF_Heavy_Equipment"/>
      <sheetName val="BANK_BOND"/>
      <sheetName val="PHC_WAREHOUSE_-_INFOONLY"/>
      <sheetName val="CATERING_CONTROL"/>
      <sheetName val="SUB_CONTRACT"/>
      <sheetName val="SPDC_-_INFONLY"/>
      <sheetName val="VENDOR_SCHEDUL"/>
      <sheetName val="VENDOR_PRESENCE_-_COMM"/>
      <sheetName val="VENDOR_PRESENCE_-_RECH"/>
      <sheetName val="VENDOR_PRESENCE_-_COMM_"/>
      <sheetName val="CONTRACT_RATES"/>
      <sheetName val="0_품의서(전체)"/>
      <sheetName val="LAST_UPDATE"/>
      <sheetName val="External_Issues"/>
      <sheetName val="G_R300경비"/>
      <sheetName val="AS포장복구_"/>
      <sheetName val="중기조종사_단위단가"/>
      <sheetName val="설_계"/>
      <sheetName val="Payment_Certificate-1"/>
      <sheetName val="Floor_wet"/>
      <sheetName val="Floor_Balcony"/>
      <sheetName val="Hard_scape_Floor"/>
      <sheetName val="P03_Skirting"/>
      <sheetName val="GF_wall"/>
      <sheetName val="Kitchen_Wall_wet_LIN-701"/>
      <sheetName val="Wall_wet_LIN-601_"/>
      <sheetName val="BOQ_(2)"/>
      <sheetName val="VO_Schedule-1"/>
      <sheetName val="HOLD_AMOUNT"/>
      <sheetName val="Back_Charge_(2)"/>
      <sheetName val="Temporary_Deductions-1_"/>
      <sheetName val="Contracharges_Check_list-1_"/>
      <sheetName val="PC_03"/>
      <sheetName val="Measurement_sheet"/>
      <sheetName val="Material_Only"/>
      <sheetName val="Man_power_supply"/>
      <sheetName val="Camp_Deduction"/>
      <sheetName val="내역서(전체)"/>
      <sheetName val="ENE-CAL"/>
      <sheetName val="원가조정 내역"/>
      <sheetName val="대비"/>
      <sheetName val="경영상태"/>
      <sheetName val="MOTORDATA"/>
      <sheetName val="P2-Project Data"/>
      <sheetName val="Ramp data"/>
      <sheetName val="Lower Ground"/>
      <sheetName val="Income"/>
      <sheetName val="Assumptions"/>
      <sheetName val="Letting"/>
      <sheetName val="S-C+Market"/>
      <sheetName val="UBR"/>
      <sheetName val="Inputs"/>
      <sheetName val="AFFAN"/>
      <sheetName val="BOULEVARD"/>
      <sheetName val="PPlay_Data"/>
      <sheetName val="Cap Cost"/>
      <sheetName val="Control"/>
      <sheetName val="Data_Sheet"/>
      <sheetName val="RLV Calc"/>
      <sheetName val="Costs (dev)"/>
      <sheetName val="DE"/>
      <sheetName val="Bluewater NPV - sell January"/>
      <sheetName val="DW"/>
      <sheetName val="Calcs"/>
      <sheetName val="Upper Ground"/>
      <sheetName val="LANDSCAPE"/>
      <sheetName val="MALL"/>
      <sheetName val="PARK NE"/>
      <sheetName val="Financial Summary"/>
      <sheetName val="D&amp;C Calcs"/>
      <sheetName val="CA Upside_Downside Old"/>
      <sheetName val="EASEL CA Example"/>
      <sheetName val="공통비총괄표"/>
      <sheetName val="Appendix A"/>
      <sheetName val="P Staff fac"/>
      <sheetName val="beam-reinft-IIInd floor"/>
      <sheetName val="P-Site fac"/>
      <sheetName val="P-Clients fac"/>
      <sheetName val="EXR"/>
      <sheetName val="Scaffolding Volume"/>
      <sheetName val="7.공정표"/>
      <sheetName val="Urai _Resap pengikat"/>
      <sheetName val="DAF.HRG"/>
      <sheetName val="Kolom UT"/>
      <sheetName val="HB "/>
      <sheetName val="Statprod_gab"/>
      <sheetName val="L_1"/>
      <sheetName val="design_criteria3"/>
      <sheetName val="64_41"/>
      <sheetName val="64_51"/>
      <sheetName val="36_21"/>
      <sheetName val="36_11"/>
      <sheetName val="Statprod_gab1"/>
      <sheetName val="L_11"/>
      <sheetName val="Riser-1"/>
      <sheetName val="당초�ἀ"/>
      <sheetName val="빙장비사양"/>
      <sheetName val="장비사양"/>
      <sheetName val="철거산출근거"/>
      <sheetName val="배합비(99-05-25)"/>
      <sheetName val="Mobilisasi"/>
      <sheetName val="Default"/>
      <sheetName val="harga"/>
      <sheetName val="upah"/>
      <sheetName val="4-MVAC"/>
      <sheetName val="G_SUMMARY"/>
      <sheetName val="Memb Schd"/>
      <sheetName val="PPC"/>
      <sheetName val="Tableau"/>
      <sheetName val="Coef et données"/>
      <sheetName val="SAP"/>
      <sheetName val="Pag_hal"/>
      <sheetName val="SAT-BHN"/>
      <sheetName val="PCV"/>
      <sheetName val="Site_x0000__x0000_"/>
      <sheetName val="MRS"/>
      <sheetName val="P&amp;L"/>
      <sheetName val="Monthly S Curve SPK"/>
      <sheetName val="Load"/>
      <sheetName val="Data_ST"/>
      <sheetName val="VV_Ped"/>
      <sheetName val="SKEDULmaterial"/>
      <sheetName val="lab_eng"/>
      <sheetName val="eqp"/>
      <sheetName val="lab"/>
      <sheetName val="pricelist"/>
      <sheetName val="HAL-1"/>
      <sheetName val="a.h ars sum"/>
      <sheetName val="a.h ars"/>
      <sheetName val="3"/>
      <sheetName val="UPAH &amp; BHN ARS"/>
      <sheetName val="AHS ARS"/>
      <sheetName val="Analisa HSP"/>
      <sheetName val="입찰내역 발주처 양卤"/>
      <sheetName val="Analisa Neraca"/>
      <sheetName val="Peralatan"/>
      <sheetName val="COST BD"/>
      <sheetName val="내역서_(N   _"/>
      <sheetName val="Dsr Hitung"/>
      <sheetName val="Mat Tower"/>
      <sheetName val="RT13526 CPI"/>
      <sheetName val="RT15918"/>
      <sheetName val="DPKlah"/>
      <sheetName val="HARVEST02"/>
      <sheetName val="Inputs - Results"/>
      <sheetName val="CONTENT"/>
      <sheetName val="GENERAL "/>
      <sheetName val="Spec"/>
      <sheetName val="PCT"/>
      <sheetName val="Comb"/>
      <sheetName val="Tank Loading"/>
      <sheetName val="Fdn Calc"/>
      <sheetName val="PHT"/>
      <sheetName val="Resume"/>
      <sheetName val="ATTACHMENT"/>
      <sheetName val="LATERAL OCDI BH-02"/>
      <sheetName val="Lateral Broms"/>
      <sheetName val="N-SPT corr"/>
      <sheetName val="Curve N-SPT"/>
      <sheetName val="MSP-Operator Building-Area C"/>
      <sheetName val="Condition"/>
      <sheetName val="HSATUAN"/>
      <sheetName val="Terbilang"/>
      <sheetName val="Harga Mat "/>
      <sheetName val="har-sat"/>
      <sheetName val="Ana. PU"/>
      <sheetName val="tr-28202"/>
      <sheetName val="내역서_耰&quot;9"/>
      <sheetName val="design_criteria4"/>
      <sheetName val="64_42"/>
      <sheetName val="64_52"/>
      <sheetName val="36_22"/>
      <sheetName val="36_12"/>
      <sheetName val="Statprod_gab2"/>
      <sheetName val="L_12"/>
      <sheetName val="Analisa_(ok_punya)"/>
      <sheetName val="SWALE (구산)"/>
      <sheetName val="1234"/>
      <sheetName val="05__Curva_S1"/>
      <sheetName val="RESUMEN_CD"/>
      <sheetName val="BOQ_REV6"/>
      <sheetName val="Maliyet_Ozet"/>
      <sheetName val="1_1-1_2"/>
      <sheetName val="1_3-_1_4"/>
      <sheetName val="3_1"/>
      <sheetName val="3_2"/>
      <sheetName val="4_1(a)"/>
      <sheetName val="4_1(b)"/>
      <sheetName val="4_1_(c)"/>
      <sheetName val="5_1"/>
      <sheetName val="Other_data"/>
      <sheetName val="Bill_4_7_Predestain_Bridge_"/>
      <sheetName val="Bill_4_7_Predestain"/>
      <sheetName val="1_1_FT_type_1"/>
      <sheetName val="1_2_FT_type_1A"/>
      <sheetName val="1_3_FT_type_2"/>
      <sheetName val="1_4_FT_type_3"/>
      <sheetName val="1_5_FT_type_4"/>
      <sheetName val="2_1_CL_Outside"/>
      <sheetName val="2_2_CL_Inside"/>
      <sheetName val="2_3_CL_Ramp"/>
      <sheetName val="3_1_CB_Outside"/>
      <sheetName val="3_2_CB_Inside"/>
      <sheetName val="4_Stair"/>
      <sheetName val="5_Ramp"/>
      <sheetName val="6_Handrail"/>
      <sheetName val="Invoice_(Interim_No_28)"/>
      <sheetName val="Cost_Summary"/>
      <sheetName val="Direct_Cost"/>
      <sheetName val="Direct_Cost_(2)"/>
      <sheetName val="Summary_(3)"/>
      <sheetName val="Indirect_Cost_Summary"/>
      <sheetName val="Tabla"/>
      <sheetName val="Addition-ProtectionSummary"/>
      <sheetName val="Project D"/>
      <sheetName val="ARCH"/>
      <sheetName val="Tender Summary"/>
      <sheetName val="PERSONNELIST"/>
      <sheetName val="매립"/>
      <sheetName val="자금신청서"/>
      <sheetName val="Setup"/>
      <sheetName val="@"/>
      <sheetName val="09월"/>
      <sheetName val="10월"/>
      <sheetName val="Drop-Down"/>
      <sheetName val="KUWATI(Total)_13"/>
      <sheetName val="집계표_(TOTAL)13"/>
      <sheetName val="집계표_(CIVIL-23)13"/>
      <sheetName val="집계표_(FGRU)13"/>
      <sheetName val="집계표_(25,26)13"/>
      <sheetName val="집계표_(MEROX)13"/>
      <sheetName val="집계표_(NITROGEN)13"/>
      <sheetName val="집계표_(M4)13"/>
      <sheetName val="집계표_(CIVIL4)13"/>
      <sheetName val="집계표_(CIVIL6)13"/>
      <sheetName val="집계표_(CIVIL7)13"/>
      <sheetName val="내역서(DEMO_TOTAL)13"/>
      <sheetName val="내역서_(CIVIL-23)13"/>
      <sheetName val="내역서_(fgru)13"/>
      <sheetName val="내역서_(25&amp;26)13"/>
      <sheetName val="내역서_(MEROX)13"/>
      <sheetName val="내역서_(NITROGEN)13"/>
      <sheetName val="내역서_(M4)13"/>
      <sheetName val="내역서_(CIVIL-4)13"/>
      <sheetName val="내역서_(CIVIL-6)13"/>
      <sheetName val="내역서_(CIVIL-7)13"/>
      <sheetName val="OPTION_213"/>
      <sheetName val="OPTION_313"/>
      <sheetName val="2002년_현장공사비_국내_실적13"/>
      <sheetName val="2003년국내현장공사비_실적13"/>
      <sheetName val="VC2_10_9913"/>
      <sheetName val="WEIGHT_LIST10"/>
      <sheetName val="산#2-1_(2)10"/>
      <sheetName val="BEND_LOSS10"/>
      <sheetName val="INPUT_DATA12"/>
      <sheetName val="집계표_(25,26ဩ12"/>
      <sheetName val="Form_012"/>
      <sheetName val="General_Data12"/>
      <sheetName val="LABOR_&amp;_자재11"/>
      <sheetName val="입출재고현황_(2)11"/>
      <sheetName val="Form_D-111"/>
      <sheetName val="Form_B-111"/>
      <sheetName val="Form_F-111"/>
      <sheetName val="Form_A11"/>
      <sheetName val="3_공통공사대비11"/>
      <sheetName val="간접비_총괄11"/>
      <sheetName val="Price_Schedule11"/>
      <sheetName val="CAL_11"/>
      <sheetName val="Rate_Analysis11"/>
      <sheetName val="단면_(2)10"/>
      <sheetName val="EQUIPMENT_-211"/>
      <sheetName val="공사비_내역_(가)10"/>
      <sheetName val="내역서_耰&quot;??11"/>
      <sheetName val="내역서_耰&quot;_x005f_x0000__x005f_x0000_10"/>
      <sheetName val="6PILE__(돌출)10"/>
      <sheetName val="Static_Equip10"/>
      <sheetName val="Form_A_10"/>
      <sheetName val="3_Breakdown_Direct_Paint10"/>
      <sheetName val="내역서_耰&quot;__11"/>
      <sheetName val="Summary_Sheets10"/>
      <sheetName val="Civil_110"/>
      <sheetName val="Civil_210"/>
      <sheetName val="Civil_310"/>
      <sheetName val="Site_110"/>
      <sheetName val="Site_210"/>
      <sheetName val="Site_310"/>
      <sheetName val="Site_Faci10"/>
      <sheetName val="7__월별투입내역서9"/>
      <sheetName val="Man_Hole9"/>
      <sheetName val="Sheet1_(2)10"/>
      <sheetName val="Áý°èÇ¥_(TOTAL)9"/>
      <sheetName val="Áý°èÇ¥_(CIVIL-23)9"/>
      <sheetName val="Áý°èÇ¥_(FGRU)9"/>
      <sheetName val="Áý°èÇ¥_(25,26)9"/>
      <sheetName val="Áý°èÇ¥_(MEROX)9"/>
      <sheetName val="Áý°èÇ¥_(NITROGEN)9"/>
      <sheetName val="Áý°èÇ¥_(M4)9"/>
      <sheetName val="Áý°èÇ¥_(CIVIL4)9"/>
      <sheetName val="Áý°èÇ¥_(CIVIL6)9"/>
      <sheetName val="Áý°èÇ¥_(CIVIL7)9"/>
      <sheetName val="³»¿ª¼­(DEMO_TOTAL)9"/>
      <sheetName val="³»¿ª¼­_(CIVIL-23)9"/>
      <sheetName val="³»¿ª¼­_(fgru)9"/>
      <sheetName val="³»¿ª¼­_(25&amp;26)9"/>
      <sheetName val="³»¿ª¼­_(MEROX)9"/>
      <sheetName val="³»¿ª¼­_(NITROGEN)9"/>
      <sheetName val="³»¿ª¼­_(M4)9"/>
      <sheetName val="³»¿ª¼­_(CIVIL-4)9"/>
      <sheetName val="³»¿ª¼­_(CIVIL-6)9"/>
      <sheetName val="³»¿ª¼­_(CIVIL-7)9"/>
      <sheetName val="2002³â_ÇöÀå°ø»çºñ_±¹³»_½ÇÀû9"/>
      <sheetName val="2003³â±¹³»ÇöÀå°ø»çºñ_½ÇÀû9"/>
      <sheetName val="계측_내역서9"/>
      <sheetName val="내역서_耰&quot;_x005f_x005f_x005f_x0000__x005f_x005f_x0009"/>
      <sheetName val="2_2_STAFF_Scedule9"/>
      <sheetName val="내역서_耰&quot;_x005f_x005f_x005f_x005f_x005f_x005f_x00009"/>
      <sheetName val="Z-_GENERAL_PRICE_SUMMARY9"/>
      <sheetName val="_Estimate__9"/>
      <sheetName val="T_39"/>
      <sheetName val="HORI__VESSEL9"/>
      <sheetName val="MP_MOB9"/>
      <sheetName val="BM_DATA_SHEET10"/>
      <sheetName val="w't_table9"/>
      <sheetName val="Administrative_Prices9"/>
      <sheetName val="WBS_449"/>
      <sheetName val="WBS_419"/>
      <sheetName val="Precios_por_Administración9"/>
      <sheetName val="Precios_Unitarios9"/>
      <sheetName val="Subcon_A9"/>
      <sheetName val="EQUIP_LIST9"/>
      <sheetName val="Vind_-_BtB9"/>
      <sheetName val="LV_induction_motors9"/>
      <sheetName val="BSD_(2)9"/>
      <sheetName val="Form_B9"/>
      <sheetName val="내역서_耰&quot;_x005f_x005f_x005f_x005f_x005f_x005f_x005f9"/>
      <sheetName val="97_사업추정(WEKI)9"/>
      <sheetName val="[SANDAN_XLS??9"/>
      <sheetName val="Eq__Mobilization9"/>
      <sheetName val="Monthly_Load9"/>
      <sheetName val="Weekly_Load9"/>
      <sheetName val="breakdown_of_wage_rate9"/>
      <sheetName val="Indirect_Cost9"/>
      <sheetName val="Material_Selections9"/>
      <sheetName val="Piping_BQ_for_one_turbine9"/>
      <sheetName val="Item_code4"/>
      <sheetName val="공정계획(내부계획25%,내부w_f)9"/>
      <sheetName val="Utility_and_Fire_flange9"/>
      <sheetName val="SFN_ORIG9"/>
      <sheetName val="Resource_table9"/>
      <sheetName val="AG_Pipe_Qty_Analysis9"/>
      <sheetName val="Equipment_List9"/>
      <sheetName val="Form1_SQP9"/>
      <sheetName val="_SANDAN_XLS__9"/>
      <sheetName val="Heavy_Equipments9"/>
      <sheetName val="입찰내역_발주처_양식9"/>
      <sheetName val="BOQ-B_DOWN8"/>
      <sheetName val="실행예산_MM8"/>
      <sheetName val="Dir_Manpower_Other_Exp_9"/>
      <sheetName val="SCHEDD_TAMBAHAN9"/>
      <sheetName val="Fire_Protection9"/>
      <sheetName val="단가_(2)8"/>
      <sheetName val="4-3LEVEL-5_epic_48"/>
      <sheetName val="FWBS_15308"/>
      <sheetName val="MODULE_CONFIRM8"/>
      <sheetName val="내역서_(∮ἀ嘆ɶ8"/>
      <sheetName val="ITB_COST9"/>
      <sheetName val="PROTECTION_8"/>
      <sheetName val="Cash_In-Cash_Out_Actual8"/>
      <sheetName val="5_)_Time_Delays4"/>
      <sheetName val="Site_Findings_Status_Sheet4"/>
      <sheetName val="CUADRO_DE_PRECIOS8"/>
      <sheetName val="plan&amp;section_of_foundation5"/>
      <sheetName val="working_load_at_the_btm_ft_5"/>
      <sheetName val="stability_check5"/>
      <sheetName val="design_load5"/>
      <sheetName val="1100-1200-1300-1910-2140-LEV_24"/>
      <sheetName val="Material_Price4"/>
      <sheetName val="TDC_COA_Sumry4"/>
      <sheetName val="TDC_Item_Dets4"/>
      <sheetName val="TDC_Item_Sumry4"/>
      <sheetName val="TDC_Key_Qty_Sumry4"/>
      <sheetName val="List_-_Components4"/>
      <sheetName val="List_-_Equipment4"/>
      <sheetName val="COA_Sumry_-_Std_Imp4"/>
      <sheetName val="Contr_TDC_-_Std_Imp4"/>
      <sheetName val="Item_Sumry_-_Std_Imp4"/>
      <sheetName val="Unit_Costs_-_Std_Imp4"/>
      <sheetName val="Unit_MH_-_Std_Imp4"/>
      <sheetName val="Proj_TIC_-_Std_Imp4"/>
      <sheetName val="내역서1999_8최종4"/>
      <sheetName val="Closeout_Control4"/>
      <sheetName val="Currency_Rate4"/>
      <sheetName val="Unit_Price_4"/>
      <sheetName val="4-Basic_Price4"/>
      <sheetName val="Evaluasi_Penw4"/>
      <sheetName val="Man_Power_&amp;_Comp4"/>
      <sheetName val="Data_List4"/>
      <sheetName val="RAB_AR&amp;STR4"/>
      <sheetName val="PROJECT_BRIEF4"/>
      <sheetName val="내역서_耰&quot;_x005f_x005f_x005f_x0000_4"/>
      <sheetName val="내역서_耰&quot;_x005f_x005f_x005f_x005f_4"/>
      <sheetName val="내역서_耰&quot;_x005f_x0000__x00005"/>
      <sheetName val="Updating_Form-Oct_20114"/>
      <sheetName val="Weld_Consumable4"/>
      <sheetName val="NDE_Cost-Summary4"/>
      <sheetName val="9July_Above_Ground_Pipe4"/>
      <sheetName val="M_114"/>
      <sheetName val="Process_Data_14"/>
      <sheetName val="Sum_(Case-3)4"/>
      <sheetName val="할증_4"/>
      <sheetName val="Air_Cooler-E3"/>
      <sheetName val="2__현장_자금투입_집계표4"/>
      <sheetName val="Tools_&amp;_Settings4"/>
      <sheetName val="Data_Summary4"/>
      <sheetName val="Crew_Costs4"/>
      <sheetName val="Spread_Costs4"/>
      <sheetName val="Unique_List_Misc4"/>
      <sheetName val="UP_MINOR4"/>
      <sheetName val="Equip_Rental_Summary_by_Contr4"/>
      <sheetName val="Project_Equip_Rental_Summary4"/>
      <sheetName val="Contractor_Indirect_Sumry4"/>
      <sheetName val="Project_Indirect_Sumry4"/>
      <sheetName val="COA_Sumry_by_Area4"/>
      <sheetName val="COA_Sumry_by_Contr4"/>
      <sheetName val="COA_Sumry_by_RG4"/>
      <sheetName val="TDC_COA_Grp_Sumry4"/>
      <sheetName val="TDC_COA_Grp_Sumry_by_Area4"/>
      <sheetName val="TDC_COA_Grp_Sumry_by_RG4"/>
      <sheetName val="Equipment_Sumry4"/>
      <sheetName val="TDC_Item_Dets-Full4"/>
      <sheetName val="TDC_Item_Dets-IPM-Full4"/>
      <sheetName val="TDC_Item_Sumry_by_Area4"/>
      <sheetName val="TDC_Item_Sumry_by_RG4"/>
      <sheetName val="TDC_Key_Qty_Sumry_by_RG4"/>
      <sheetName val="List_-_Equipment_by_Area4"/>
      <sheetName val="List_-_Equipment_by_Contr4"/>
      <sheetName val="Equipment_-_Unit_Costs_by_Mat4"/>
      <sheetName val="List_-_Equipment_by_Rep_Grp4"/>
      <sheetName val="Craft_Summary_by_Contr4"/>
      <sheetName val="Project_Craft_Summary4"/>
      <sheetName val="Project_Metrics4"/>
      <sheetName val="99__FWBS(Ref)4"/>
      <sheetName val="99__Change_Rate4"/>
      <sheetName val="In-House_Summary4"/>
      <sheetName val="Unt_rate4"/>
      <sheetName val="SUMMARY_(0A)4"/>
      <sheetName val="SUMMARY_(1A)4"/>
      <sheetName val="SUMMARY_(1B)4"/>
      <sheetName val="SUMMARY_(03)4"/>
      <sheetName val="F1(Cable_Rack)4"/>
      <sheetName val="F2(Cable_Rack)4"/>
      <sheetName val="F3(Cable_Rack)4"/>
      <sheetName val="F1_(POLYMER)4"/>
      <sheetName val="F2_(POLYMER)4"/>
      <sheetName val="F3_(POLYMER)4"/>
      <sheetName val="F4_(POLYMER)4"/>
      <sheetName val="F5(_Polymerization_)4"/>
      <sheetName val="F6_(_Polymerization_)4"/>
      <sheetName val="B1_(Grid_A-7,_-6)4"/>
      <sheetName val="B1_(Grid_A,_B)4"/>
      <sheetName val="B1_(Grid_C-7,_-6)4"/>
      <sheetName val="B2_(Grid_-7_B,_C)_(1)4"/>
      <sheetName val="B2_(Grid_-7_B,_C)_(2)4"/>
      <sheetName val="B2_(Grid_-6_B,_C)_(1)4"/>
      <sheetName val="B2_(Grid_-6_B,_C)_(2)4"/>
      <sheetName val="F1_(MONOMER)4"/>
      <sheetName val="F2_(MONOMER)4"/>
      <sheetName val="F3_(MONOMER)4"/>
      <sheetName val="90K060C_(MONOMER)4"/>
      <sheetName val="F1_(EXTRUSION)4"/>
      <sheetName val="F2_(EXTRUSION)4"/>
      <sheetName val="F3_(EXTRUSION)4"/>
      <sheetName val="F4_(EXTRUSION)4"/>
      <sheetName val="F5_(EXTRUSION)4"/>
      <sheetName val="F6A_(EXTRUSION)4"/>
      <sheetName val="F6D_(EXTRUSION)4"/>
      <sheetName val="F7_(EXTRUSION)4"/>
      <sheetName val="F8_(EXTRUSION)4"/>
      <sheetName val="F9_(EXTRUSION)4"/>
      <sheetName val="F10_(EXTRUSION)4"/>
      <sheetName val="F11_(EXTRUSION)4"/>
      <sheetName val="B1_(Grid_F-5`,_4`)4"/>
      <sheetName val="B2_(Grid_F,E-4`)4"/>
      <sheetName val="B2_(Grid_F,E-5`)4"/>
      <sheetName val="B3_(Grid_C,B-4`)4"/>
      <sheetName val="B4_(Grid_B,A-4`)4"/>
      <sheetName val="B5_(Grid_E-5`)_&amp;_(Grid_D-5`)4"/>
      <sheetName val="B6_(Grid_E,D-5')4"/>
      <sheetName val="B7_(Grid_E,D-5')4"/>
      <sheetName val="95D040,_A5064"/>
      <sheetName val="95P040AB,_A5074"/>
      <sheetName val="95X020-U08,_A6024"/>
      <sheetName val="95X020-U07,_A6064"/>
      <sheetName val="95E040,_A5094"/>
      <sheetName val="95D024;025,_A6154"/>
      <sheetName val="95X020-U05,_A6014"/>
      <sheetName val="95X020-U02,_A2044"/>
      <sheetName val="Extruder_FDN4"/>
      <sheetName val="BOG_COMP__FDN4"/>
      <sheetName val="SOG_COMP__FDN4"/>
      <sheetName val="1G1_(Ground_Beam)4"/>
      <sheetName val="1G2-1(Ground_Beam)4"/>
      <sheetName val="1G2-2(Ground_Beam)4"/>
      <sheetName val="P15,_164"/>
      <sheetName val="LO_CONSOLE_FDN4"/>
      <sheetName val="OIL_COOLER_FDN4"/>
      <sheetName val="CW_CONSOLE_FDN_(SOG)4"/>
      <sheetName val="PD3_(SOG)4"/>
      <sheetName val="SF1_(SOG)4"/>
      <sheetName val="SF2_(SOG)4"/>
      <sheetName val="SLAB_(1S1-1)4"/>
      <sheetName val="SLAB_(1S1-2)4"/>
      <sheetName val="SLAB_(1S1-3)4"/>
      <sheetName val="COLUMN_(+5500)4"/>
      <sheetName val="COLUMN_(+12500)4"/>
      <sheetName val="COLUMN_(+15500)4"/>
      <sheetName val="ETC_4"/>
      <sheetName val="Discounted_Cash_Flow4"/>
      <sheetName val="Ocean_Transporation_Charge4"/>
      <sheetName val="Cash_Flow_bulanan4"/>
      <sheetName val="H_Satuan4"/>
      <sheetName val="OCT_FDN4"/>
      <sheetName val="Codes_Pers4"/>
      <sheetName val="General_Notes4"/>
      <sheetName val="BO䁑-B_䁄OWN4"/>
      <sheetName val="_도면_및_도서_제출목록_및_일정_170202_xlsx4"/>
      <sheetName val="Direct_PMS4"/>
      <sheetName val="Aux_4"/>
      <sheetName val="Rates_&amp;_Legend4"/>
      <sheetName val="Pengesahan_4"/>
      <sheetName val="00-Summary_Information-ABB3"/>
      <sheetName val="Harga_Satuan4"/>
      <sheetName val="F_ALARM4"/>
      <sheetName val="Distribution_Table3"/>
      <sheetName val="2_Overall_Summary_3"/>
      <sheetName val="__4"/>
      <sheetName val="_4"/>
      <sheetName val="breakdown_of_wage_ra`f3"/>
      <sheetName val="breakdown_of_wage_ra3"/>
      <sheetName val="breakdown_of_wage_rað-3"/>
      <sheetName val="Raw_data3"/>
      <sheetName val="Exchange_Rate4"/>
      <sheetName val="Bill_rekap4"/>
      <sheetName val="차트_(2)4"/>
      <sheetName val="Action_Item3"/>
      <sheetName val="PABS,Site_info3"/>
      <sheetName val="0__Resource　Code3"/>
      <sheetName val="Material_code3"/>
      <sheetName val="DATA_MENTAH3"/>
      <sheetName val="breakdown_of_wage_rap3"/>
      <sheetName val="내역서_耰&quot;_x005f_x0000_4"/>
      <sheetName val="내역서_耰&quot;_x005f_x005f_4"/>
      <sheetName val="Process_Data_(2)4"/>
      <sheetName val="Equipment_Spec_List3"/>
      <sheetName val="SPEC_LIST(EQUP,_SYS)3"/>
      <sheetName val="DROP_DOWN3"/>
      <sheetName val="ID_CD3"/>
      <sheetName val="개시대사_(2)3"/>
      <sheetName val="SUM_2"/>
      <sheetName val="내역서_(N____x000a_4"/>
      <sheetName val="HO_Site_Rates-20113"/>
      <sheetName val="Al_Taweelah3"/>
      <sheetName val="Particular_Sch3"/>
      <sheetName val="내역서_耰&quot;_3"/>
      <sheetName val="1_설계기준1"/>
      <sheetName val="5__Work_load(현재원기준)1"/>
      <sheetName val="Linelist_LNGC_Process3"/>
      <sheetName val="Direct_Histogram_Rev__A_(f)1"/>
      <sheetName val="Tender_data1"/>
      <sheetName val="Scheme_Area_Details_Block___C21"/>
      <sheetName val="Cash_Flow1"/>
      <sheetName val="5__월별투입내역서1"/>
      <sheetName val="Fig_4-141"/>
      <sheetName val="GM_0001"/>
      <sheetName val="설산1_나1"/>
      <sheetName val="Tables_3_1_to_3_5_EXH_G1"/>
      <sheetName val="EQUIPOS_DE_SEGURIDAD1"/>
      <sheetName val="MATERIALES_CONSUMIBLES1"/>
      <sheetName val="PERSONAL_INDIRECTO_1"/>
      <sheetName val="일위대가_1"/>
      <sheetName val="BM_#11"/>
      <sheetName val="SECL_리스크_분류체계_(2)1"/>
      <sheetName val="Cost_Code1"/>
      <sheetName val="Data_Ref1"/>
      <sheetName val="Interdept_Rate1"/>
      <sheetName val="Analisa_Fave1"/>
      <sheetName val="Harsat_Bahan1"/>
      <sheetName val="Harsat_Subkon1"/>
      <sheetName val="Harsat_Upah1"/>
      <sheetName val="Master_1_01"/>
      <sheetName val="Agregat_Halus_&amp;_Kasar1"/>
      <sheetName val="HARGA_MATERIAL1"/>
      <sheetName val="Harga_Sat_APP1"/>
      <sheetName val="Tgh_JGC-Inv_I_clp1"/>
      <sheetName val="PCS_1"/>
      <sheetName val="Progress_Statement-SI1"/>
      <sheetName val="Progress_Payment-31101"/>
      <sheetName val="REF_for_VV1"/>
      <sheetName val="Weekl_2"/>
      <sheetName val="내역서_(N____4"/>
      <sheetName val="__x01"/>
      <sheetName val="OPT_2"/>
      <sheetName val="INSTLIST_11"/>
      <sheetName val="Land_Dev't__Ph-11"/>
      <sheetName val="4300_UTILITY_BLDG_(2)1"/>
      <sheetName val="P-Ins_&amp;_Bonds1"/>
      <sheetName val="Perm__Test1"/>
      <sheetName val="Galian_11"/>
      <sheetName val="Analisa_Lump_sum1"/>
      <sheetName val="Sec_I_ML1"/>
      <sheetName val="List_register1"/>
      <sheetName val="Att-1_CTCI_MH_rate1"/>
      <sheetName val="dongia_(2)1"/>
      <sheetName val="revenue"/>
      <sheetName val="sga"/>
      <sheetName val="engineering"/>
      <sheetName val="KUWATI(Total)_14"/>
      <sheetName val="집계표_(TOTAL)14"/>
      <sheetName val="집계표_(CIVIL-23)14"/>
      <sheetName val="집계표_(FGRU)14"/>
      <sheetName val="집계표_(25,26)14"/>
      <sheetName val="집계표_(MEROX)14"/>
      <sheetName val="집계표_(NITROGEN)14"/>
      <sheetName val="집계표_(M4)14"/>
      <sheetName val="집계표_(CIVIL4)14"/>
      <sheetName val="집계표_(CIVIL6)14"/>
      <sheetName val="집계표_(CIVIL7)14"/>
      <sheetName val="내역서(DEMO_TOTAL)14"/>
      <sheetName val="내역서_(CIVIL-23)14"/>
      <sheetName val="내역서_(fgru)14"/>
      <sheetName val="내역서_(25&amp;26)14"/>
      <sheetName val="내역서_(MEROX)14"/>
      <sheetName val="내역서_(NITROGEN)14"/>
      <sheetName val="내역서_(M4)14"/>
      <sheetName val="내역서_(CIVIL-4)14"/>
      <sheetName val="내역서_(CIVIL-6)14"/>
      <sheetName val="내역서_(CIVIL-7)14"/>
      <sheetName val="OPTION_214"/>
      <sheetName val="OPTION_314"/>
      <sheetName val="2002년_현장공사비_국내_실적14"/>
      <sheetName val="2003년국내현장공사비_실적14"/>
      <sheetName val="VC2_10_9914"/>
      <sheetName val="WEIGHT_LIST11"/>
      <sheetName val="산#2-1_(2)11"/>
      <sheetName val="BEND_LOSS11"/>
      <sheetName val="INPUT_DATA13"/>
      <sheetName val="집계표_(25,26ဩ13"/>
      <sheetName val="Form_013"/>
      <sheetName val="General_Data13"/>
      <sheetName val="LABOR_&amp;_자재12"/>
      <sheetName val="입출재고현황_(2)12"/>
      <sheetName val="Form_D-112"/>
      <sheetName val="Form_B-112"/>
      <sheetName val="Form_F-112"/>
      <sheetName val="Form_A12"/>
      <sheetName val="3_공통공사대비12"/>
      <sheetName val="간접비_총괄12"/>
      <sheetName val="Price_Schedule12"/>
      <sheetName val="CAL_12"/>
      <sheetName val="Rate_Analysis12"/>
      <sheetName val="단면_(2)11"/>
      <sheetName val="EQUIPMENT_-212"/>
      <sheetName val="공사비_내역_(가)11"/>
      <sheetName val="내역서_耰&quot;??12"/>
      <sheetName val="내역서_耰&quot;_x005f_x0000__x005f_x0000_11"/>
      <sheetName val="6PILE__(돌출)11"/>
      <sheetName val="Static_Equip11"/>
      <sheetName val="Form_A_11"/>
      <sheetName val="3_Breakdown_Direct_Paint11"/>
      <sheetName val="내역서_耰&quot;__12"/>
      <sheetName val="Summary_Sheets11"/>
      <sheetName val="Civil_111"/>
      <sheetName val="Civil_211"/>
      <sheetName val="Civil_311"/>
      <sheetName val="Site_111"/>
      <sheetName val="Site_211"/>
      <sheetName val="Site_311"/>
      <sheetName val="Site_Faci11"/>
      <sheetName val="7__월별투입내역서10"/>
      <sheetName val="Man_Hole10"/>
      <sheetName val="Sheet1_(2)11"/>
      <sheetName val="Áý°èÇ¥_(TOTAL)10"/>
      <sheetName val="Áý°èÇ¥_(CIVIL-23)10"/>
      <sheetName val="Áý°èÇ¥_(FGRU)10"/>
      <sheetName val="Áý°èÇ¥_(25,26)10"/>
      <sheetName val="Áý°èÇ¥_(MEROX)10"/>
      <sheetName val="Áý°èÇ¥_(NITROGEN)10"/>
      <sheetName val="Áý°èÇ¥_(M4)10"/>
      <sheetName val="Áý°èÇ¥_(CIVIL4)10"/>
      <sheetName val="Áý°èÇ¥_(CIVIL6)10"/>
      <sheetName val="Áý°èÇ¥_(CIVIL7)10"/>
      <sheetName val="³»¿ª¼­(DEMO_TOTAL)10"/>
      <sheetName val="³»¿ª¼­_(CIVIL-23)10"/>
      <sheetName val="³»¿ª¼­_(fgru)10"/>
      <sheetName val="³»¿ª¼­_(25&amp;26)10"/>
      <sheetName val="³»¿ª¼­_(MEROX)10"/>
      <sheetName val="³»¿ª¼­_(NITROGEN)10"/>
      <sheetName val="³»¿ª¼­_(M4)10"/>
      <sheetName val="³»¿ª¼­_(CIVIL-4)10"/>
      <sheetName val="³»¿ª¼­_(CIVIL-6)10"/>
      <sheetName val="³»¿ª¼­_(CIVIL-7)10"/>
      <sheetName val="2002³â_ÇöÀå°ø»çºñ_±¹³»_½ÇÀû10"/>
      <sheetName val="2003³â±¹³»ÇöÀå°ø»çºñ_½ÇÀû10"/>
      <sheetName val="계측_내역서10"/>
      <sheetName val="내역서_耰&quot;_x005f_x005f_x005f_x0000__x005f_x005f_x0010"/>
      <sheetName val="2_2_STAFF_Scedule10"/>
      <sheetName val="내역서_耰&quot;_x005f_x005f_x005f_x005f_x005f_x005f_x00010"/>
      <sheetName val="Z-_GENERAL_PRICE_SUMMARY10"/>
      <sheetName val="_Estimate__10"/>
      <sheetName val="T_310"/>
      <sheetName val="HORI__VESSEL10"/>
      <sheetName val="MP_MOB10"/>
      <sheetName val="BM_DATA_SHEET11"/>
      <sheetName val="w't_table10"/>
      <sheetName val="Administrative_Prices10"/>
      <sheetName val="WBS_4410"/>
      <sheetName val="WBS_4110"/>
      <sheetName val="Precios_por_Administración10"/>
      <sheetName val="Precios_Unitarios10"/>
      <sheetName val="Subcon_A10"/>
      <sheetName val="EQUIP_LIST10"/>
      <sheetName val="Vind_-_BtB10"/>
      <sheetName val="LV_induction_motors10"/>
      <sheetName val="BSD_(2)10"/>
      <sheetName val="Form_B10"/>
      <sheetName val="내역서_耰&quot;_x005f_x005f_x005f_x005f_x005f_x005f_x00510"/>
      <sheetName val="97_사업추정(WEKI)10"/>
      <sheetName val="[SANDAN_XLS??10"/>
      <sheetName val="Eq__Mobilization10"/>
      <sheetName val="Monthly_Load10"/>
      <sheetName val="Weekly_Load10"/>
      <sheetName val="breakdown_of_wage_rate10"/>
      <sheetName val="Indirect_Cost10"/>
      <sheetName val="Material_Selections10"/>
      <sheetName val="Piping_BQ_for_one_turbine10"/>
      <sheetName val="Item_code5"/>
      <sheetName val="공정계획(내부계획25%,내부w_f)10"/>
      <sheetName val="Utility_and_Fire_flange10"/>
      <sheetName val="SFN_ORIG10"/>
      <sheetName val="Resource_table10"/>
      <sheetName val="AG_Pipe_Qty_Analysis10"/>
      <sheetName val="Equipment_List10"/>
      <sheetName val="Form1_SQP10"/>
      <sheetName val="_SANDAN_XLS__10"/>
      <sheetName val="Heavy_Equipments10"/>
      <sheetName val="입찰내역_발주처_양식10"/>
      <sheetName val="BOQ-B_DOWN9"/>
      <sheetName val="실행예산_MM9"/>
      <sheetName val="Dir_Manpower_Other_Exp_10"/>
      <sheetName val="SCHEDD_TAMBAHAN10"/>
      <sheetName val="Fire_Protection10"/>
      <sheetName val="단가_(2)9"/>
      <sheetName val="4-3LEVEL-5_epic_49"/>
      <sheetName val="FWBS_15309"/>
      <sheetName val="MODULE_CONFIRM9"/>
      <sheetName val="내역서_(∮ἀ嘆ɶ9"/>
      <sheetName val="ITB_COST10"/>
      <sheetName val="PROTECTION_9"/>
      <sheetName val="Cash_In-Cash_Out_Actual9"/>
      <sheetName val="5_)_Time_Delays5"/>
      <sheetName val="Site_Findings_Status_Sheet5"/>
      <sheetName val="CUADRO_DE_PRECIOS9"/>
      <sheetName val="plan&amp;section_of_foundation6"/>
      <sheetName val="working_load_at_the_btm_ft_6"/>
      <sheetName val="stability_check6"/>
      <sheetName val="design_criteria5"/>
      <sheetName val="design_load6"/>
      <sheetName val="1100-1200-1300-1910-2140-LEV_25"/>
      <sheetName val="Material_Price5"/>
      <sheetName val="TDC_COA_Sumry5"/>
      <sheetName val="TDC_Item_Dets5"/>
      <sheetName val="TDC_Item_Sumry5"/>
      <sheetName val="TDC_Key_Qty_Sumry5"/>
      <sheetName val="List_-_Components5"/>
      <sheetName val="List_-_Equipment5"/>
      <sheetName val="COA_Sumry_-_Std_Imp5"/>
      <sheetName val="Contr_TDC_-_Std_Imp5"/>
      <sheetName val="Item_Sumry_-_Std_Imp5"/>
      <sheetName val="Unit_Costs_-_Std_Imp5"/>
      <sheetName val="Unit_MH_-_Std_Imp5"/>
      <sheetName val="Proj_TIC_-_Std_Imp5"/>
      <sheetName val="내역서1999_8최종5"/>
      <sheetName val="Closeout_Control5"/>
      <sheetName val="Currency_Rate5"/>
      <sheetName val="Unit_Price_5"/>
      <sheetName val="4-Basic_Price5"/>
      <sheetName val="Evaluasi_Penw5"/>
      <sheetName val="Man_Power_&amp;_Comp5"/>
      <sheetName val="Data_List5"/>
      <sheetName val="RAB_AR&amp;STR5"/>
      <sheetName val="PROJECT_BRIEF5"/>
      <sheetName val="내역서_耰&quot;_x005f_x005f_x005f_x0000_5"/>
      <sheetName val="내역서_耰&quot;_x005f_x005f_x005f_x005f_5"/>
      <sheetName val="내역서_耰&quot;_x005f_x0000__x00006"/>
      <sheetName val="Updating_Form-Oct_20115"/>
      <sheetName val="Weld_Consumable5"/>
      <sheetName val="NDE_Cost-Summary5"/>
      <sheetName val="9July_Above_Ground_Pipe5"/>
      <sheetName val="M_115"/>
      <sheetName val="Process_Data_15"/>
      <sheetName val="Sum_(Case-3)5"/>
      <sheetName val="할증_5"/>
      <sheetName val="Air_Cooler-E4"/>
      <sheetName val="2__현장_자금투입_집계표5"/>
      <sheetName val="Tools_&amp;_Settings5"/>
      <sheetName val="Data_Summary5"/>
      <sheetName val="Crew_Costs5"/>
      <sheetName val="Spread_Costs5"/>
      <sheetName val="Unique_List_Misc5"/>
      <sheetName val="UP_MINOR5"/>
      <sheetName val="Equip_Rental_Summary_by_Contr5"/>
      <sheetName val="Project_Equip_Rental_Summary5"/>
      <sheetName val="Contractor_Indirect_Sumry5"/>
      <sheetName val="Project_Indirect_Sumry5"/>
      <sheetName val="COA_Sumry_by_Area5"/>
      <sheetName val="COA_Sumry_by_Contr5"/>
      <sheetName val="COA_Sumry_by_RG5"/>
      <sheetName val="TDC_COA_Grp_Sumry5"/>
      <sheetName val="TDC_COA_Grp_Sumry_by_Area5"/>
      <sheetName val="TDC_COA_Grp_Sumry_by_RG5"/>
      <sheetName val="Equipment_Sumry5"/>
      <sheetName val="TDC_Item_Dets-Full5"/>
      <sheetName val="TDC_Item_Dets-IPM-Full5"/>
      <sheetName val="TDC_Item_Sumry_by_Area5"/>
      <sheetName val="TDC_Item_Sumry_by_RG5"/>
      <sheetName val="TDC_Key_Qty_Sumry_by_RG5"/>
      <sheetName val="List_-_Equipment_by_Area5"/>
      <sheetName val="List_-_Equipment_by_Contr5"/>
      <sheetName val="Equipment_-_Unit_Costs_by_Mat5"/>
      <sheetName val="List_-_Equipment_by_Rep_Grp5"/>
      <sheetName val="Craft_Summary_by_Contr5"/>
      <sheetName val="Project_Craft_Summary5"/>
      <sheetName val="Project_Metrics5"/>
      <sheetName val="99__FWBS(Ref)5"/>
      <sheetName val="99__Change_Rate5"/>
      <sheetName val="In-House_Summary5"/>
      <sheetName val="Unt_rate5"/>
      <sheetName val="SUMMARY_(0A)5"/>
      <sheetName val="SUMMARY_(1A)5"/>
      <sheetName val="SUMMARY_(1B)5"/>
      <sheetName val="SUMMARY_(03)5"/>
      <sheetName val="F1(Cable_Rack)5"/>
      <sheetName val="F2(Cable_Rack)5"/>
      <sheetName val="F3(Cable_Rack)5"/>
      <sheetName val="F1_(POLYMER)5"/>
      <sheetName val="F2_(POLYMER)5"/>
      <sheetName val="F3_(POLYMER)5"/>
      <sheetName val="F4_(POLYMER)5"/>
      <sheetName val="F5(_Polymerization_)5"/>
      <sheetName val="F6_(_Polymerization_)5"/>
      <sheetName val="B1_(Grid_A-7,_-6)5"/>
      <sheetName val="B1_(Grid_A,_B)5"/>
      <sheetName val="B1_(Grid_C-7,_-6)5"/>
      <sheetName val="B2_(Grid_-7_B,_C)_(1)5"/>
      <sheetName val="B2_(Grid_-7_B,_C)_(2)5"/>
      <sheetName val="B2_(Grid_-6_B,_C)_(1)5"/>
      <sheetName val="B2_(Grid_-6_B,_C)_(2)5"/>
      <sheetName val="F1_(MONOMER)5"/>
      <sheetName val="F2_(MONOMER)5"/>
      <sheetName val="F3_(MONOMER)5"/>
      <sheetName val="90K060C_(MONOMER)5"/>
      <sheetName val="F1_(EXTRUSION)5"/>
      <sheetName val="F2_(EXTRUSION)5"/>
      <sheetName val="F3_(EXTRUSION)5"/>
      <sheetName val="F4_(EXTRUSION)5"/>
      <sheetName val="F5_(EXTRUSION)5"/>
      <sheetName val="F6A_(EXTRUSION)5"/>
      <sheetName val="F6D_(EXTRUSION)5"/>
      <sheetName val="F7_(EXTRUSION)5"/>
      <sheetName val="F8_(EXTRUSION)5"/>
      <sheetName val="F9_(EXTRUSION)5"/>
      <sheetName val="F10_(EXTRUSION)5"/>
      <sheetName val="F11_(EXTRUSION)5"/>
      <sheetName val="B1_(Grid_F-5`,_4`)5"/>
      <sheetName val="B2_(Grid_F,E-4`)5"/>
      <sheetName val="B2_(Grid_F,E-5`)5"/>
      <sheetName val="B3_(Grid_C,B-4`)5"/>
      <sheetName val="B4_(Grid_B,A-4`)5"/>
      <sheetName val="B5_(Grid_E-5`)_&amp;_(Grid_D-5`)5"/>
      <sheetName val="B6_(Grid_E,D-5')5"/>
      <sheetName val="B7_(Grid_E,D-5')5"/>
      <sheetName val="95D040,_A5065"/>
      <sheetName val="95P040AB,_A5075"/>
      <sheetName val="95X020-U08,_A6025"/>
      <sheetName val="95X020-U07,_A6065"/>
      <sheetName val="95E040,_A5095"/>
      <sheetName val="95D024;025,_A6155"/>
      <sheetName val="95X020-U05,_A6015"/>
      <sheetName val="95X020-U02,_A2045"/>
      <sheetName val="Extruder_FDN5"/>
      <sheetName val="BOG_COMP__FDN5"/>
      <sheetName val="SOG_COMP__FDN5"/>
      <sheetName val="1G1_(Ground_Beam)5"/>
      <sheetName val="1G2-1(Ground_Beam)5"/>
      <sheetName val="1G2-2(Ground_Beam)5"/>
      <sheetName val="P15,_165"/>
      <sheetName val="LO_CONSOLE_FDN5"/>
      <sheetName val="OIL_COOLER_FDN5"/>
      <sheetName val="CW_CONSOLE_FDN_(SOG)5"/>
      <sheetName val="PD3_(SOG)5"/>
      <sheetName val="SF1_(SOG)5"/>
      <sheetName val="SF2_(SOG)5"/>
      <sheetName val="SLAB_(1S1-1)5"/>
      <sheetName val="SLAB_(1S1-2)5"/>
      <sheetName val="SLAB_(1S1-3)5"/>
      <sheetName val="COLUMN_(+5500)5"/>
      <sheetName val="COLUMN_(+12500)5"/>
      <sheetName val="COLUMN_(+15500)5"/>
      <sheetName val="ETC_5"/>
      <sheetName val="Discounted_Cash_Flow5"/>
      <sheetName val="Ocean_Transporation_Charge5"/>
      <sheetName val="Cash_Flow_bulanan5"/>
      <sheetName val="H_Satuan5"/>
      <sheetName val="OCT_FDN5"/>
      <sheetName val="Codes_Pers5"/>
      <sheetName val="General_Notes5"/>
      <sheetName val="BO䁑-B_䁄OWN5"/>
      <sheetName val="_도면_및_도서_제출목록_및_일정_170202_xlsx5"/>
      <sheetName val="Direct_PMS5"/>
      <sheetName val="Aux_5"/>
      <sheetName val="Rates_&amp;_Legend5"/>
      <sheetName val="Pengesahan_5"/>
      <sheetName val="00-Summary_Information-ABB4"/>
      <sheetName val="Harga_Satuan5"/>
      <sheetName val="F_ALARM5"/>
      <sheetName val="Distribution_Table4"/>
      <sheetName val="2_Overall_Summary_4"/>
      <sheetName val="__5"/>
      <sheetName val="_5"/>
      <sheetName val="breakdown_of_wage_ra`f4"/>
      <sheetName val="breakdown_of_wage_ra4"/>
      <sheetName val="breakdown_of_wage_rað-4"/>
      <sheetName val="Raw_data4"/>
      <sheetName val="Exchange_Rate5"/>
      <sheetName val="Bill_rekap5"/>
      <sheetName val="차트_(2)5"/>
      <sheetName val="Action_Item4"/>
      <sheetName val="PABS,Site_info4"/>
      <sheetName val="0__Resource　Code4"/>
      <sheetName val="Material_code4"/>
      <sheetName val="DATA_MENTAH4"/>
      <sheetName val="breakdown_of_wage_rap4"/>
      <sheetName val="내역서_耰&quot;_x005f_x0000_5"/>
      <sheetName val="내역서_耰&quot;_x005f_x005f_5"/>
      <sheetName val="Process_Data_(2)5"/>
      <sheetName val="HO_Site_Rates-20114"/>
      <sheetName val="Particular_Sch4"/>
      <sheetName val="내역서_耰&quot;_4"/>
      <sheetName val="DROP_DOWN4"/>
      <sheetName val="Al_Taweelah4"/>
      <sheetName val="ID_CD4"/>
      <sheetName val="Equipment_Spec_List4"/>
      <sheetName val="개시대사_(2)4"/>
      <sheetName val="SPEC_LIST(EQUP,_SYS)4"/>
      <sheetName val="내역서_(N____x000a_5"/>
      <sheetName val="Cashflow_Analysis2"/>
      <sheetName val="INPUT_DATA_OF_SCHEDULE2"/>
      <sheetName val="Linelist_LNGC_Process4"/>
      <sheetName val="SUM_3"/>
      <sheetName val="11_자재단가2"/>
      <sheetName val="LIFE_&amp;_REP_PROVN2"/>
      <sheetName val="O&amp;M_CREW2"/>
      <sheetName val="Tender_data2"/>
      <sheetName val="TQ_Format3"/>
      <sheetName val="breakdown_of_wage_raÐ¾3"/>
      <sheetName val="Additional_data3"/>
      <sheetName val="Attach_4-182"/>
      <sheetName val="33628-Rev__A2"/>
      <sheetName val="Finansal_tamamlanma_Eğrisi2"/>
      <sheetName val="Master_List2"/>
      <sheetName val="내역서_(∮ἀ嘆ɶ?᠀㬁?2"/>
      <sheetName val="Cash_Flow2"/>
      <sheetName val="Scheme_Area_Details_Block___C22"/>
      <sheetName val="14-Eng_rate2"/>
      <sheetName val="리스크_분류체계2"/>
      <sheetName val="광통신_견적내역서12"/>
      <sheetName val="Admin_Manu_2-Equipment_Type_ID2"/>
      <sheetName val="OIL_SEPARATOR2"/>
      <sheetName val="CATCH_BASIN2"/>
      <sheetName val="FW_Post_Indicator_Valve_24&quot;2"/>
      <sheetName val="FW_Post_Indicator_Valve_20&quot;2"/>
      <sheetName val="FW_Post_Indicator_Valve_6&quot;2"/>
      <sheetName val="Fire_Monitor_or_Hydrant_6&quot;_FDN2"/>
      <sheetName val="SUMP_VB2"/>
      <sheetName val="CLEANOUT_4&quot;2"/>
      <sheetName val="Not_reqd2"/>
      <sheetName val="호환성_보고서2"/>
      <sheetName val="Fig_4-142"/>
      <sheetName val="GM_0002"/>
      <sheetName val="Itembalance_Report_(18-sep-18)2"/>
      <sheetName val="BUDGET_SUMMARY_2"/>
      <sheetName val="Activity_Form2"/>
      <sheetName val="Schedule_2"/>
      <sheetName val="Loading_Struc2"/>
      <sheetName val="Loading_Pip2"/>
      <sheetName val="Loading_Overall_(BASE_Proposal2"/>
      <sheetName val="Steel_Structure2"/>
      <sheetName val="PIPING_AG-UG_NEW_UNITS2"/>
      <sheetName val="MEC_PIPING_PREFABR2"/>
      <sheetName val="Working_File-Pip2"/>
      <sheetName val="Equip_ISBL_&amp;_OSBL_2"/>
      <sheetName val="Tables_3_1_to_3_5_EXH_G2"/>
      <sheetName val="EQUIPOS_DE_SEGURIDAD2"/>
      <sheetName val="MATERIALES_CONSUMIBLES2"/>
      <sheetName val="PERSONAL_INDIRECTO_2"/>
      <sheetName val="설산1_나2"/>
      <sheetName val="일위대가_2"/>
      <sheetName val="SECL_리스크_분류체계_(2)2"/>
      <sheetName val="5__월별투입내역서2"/>
      <sheetName val="1_설계기준2"/>
      <sheetName val="BM_#12"/>
      <sheetName val="Cost_Code2"/>
      <sheetName val="Data_Ref2"/>
      <sheetName val="Interdept_Rate2"/>
      <sheetName val="REF_for_VV2"/>
      <sheetName val="Weekl_3"/>
      <sheetName val="내역서_(N____5"/>
      <sheetName val="내역서_(N____6"/>
      <sheetName val="__x02"/>
      <sheetName val="OPT_3"/>
      <sheetName val="P-Ins_&amp;_Bonds2"/>
      <sheetName val="Land_Dev't__Ph-12"/>
      <sheetName val="4300_UTILITY_BLDG_(2)2"/>
      <sheetName val="INSTLIST_12"/>
      <sheetName val="Analisa_Fave2"/>
      <sheetName val="Harsat_Bahan2"/>
      <sheetName val="Harsat_Subkon2"/>
      <sheetName val="Harsat_Upah2"/>
      <sheetName val="Master_1_02"/>
      <sheetName val="Agregat_Halus_&amp;_Kasar2"/>
      <sheetName val="HARGA_MATERIAL2"/>
      <sheetName val="Harga_Sat_APP2"/>
      <sheetName val="Tgh_JGC-Inv_I_clp2"/>
      <sheetName val="PCS_2"/>
      <sheetName val="Progress_Statement-SI2"/>
      <sheetName val="Progress_Payment-31102"/>
      <sheetName val="Direct_Histogram_Rev__A_(f)2"/>
      <sheetName val="List_register2"/>
      <sheetName val="Att-1_CTCI_MH_rate2"/>
      <sheetName val="Perm__Test2"/>
      <sheetName val="Galian_12"/>
      <sheetName val="Analisa_Lump_sum2"/>
      <sheetName val="Sec_I_ML2"/>
      <sheetName val="dongia_(2)2"/>
      <sheetName val="내역서_(N__x002"/>
      <sheetName val="5__Work_load(현재원기준)2"/>
      <sheetName val="FC04_2030"/>
      <sheetName val="FC04_203099"/>
      <sheetName val="REF.ONLY"/>
      <sheetName val="-0.5 TABLA PRESUPUESTOS"/>
      <sheetName val="Sithe-PPL"/>
      <sheetName val="ﾄﾞﾊﾞｲFUEL GAS追見"/>
      <sheetName val="見積書"/>
      <sheetName val="Precios_Unitariԯ1"/>
      <sheetName val="2013电气概算_价目表_(营改增调整)"/>
      <sheetName val="CONCRETE_TYPE"/>
      <sheetName val="Sch_6"/>
      <sheetName val="IRR_sponsor"/>
      <sheetName val="4-Lane_bridge"/>
      <sheetName val="Existing_PC_Pavement"/>
      <sheetName val="List_Equip"/>
      <sheetName val="Process_C_(1-166)"/>
      <sheetName val="Master_Data"/>
      <sheetName val="ind'l_cp"/>
      <sheetName val="TRUCK_HAUL_CYCLE-waste"/>
      <sheetName val="Equipt_Rental"/>
      <sheetName val="EQ_USED_(CORRECTED)"/>
      <sheetName val="Rebar_Constant"/>
      <sheetName val="3_부제O호표"/>
      <sheetName val="5_소모재료비"/>
      <sheetName val="8_시멘트제원표"/>
      <sheetName val="2_품제O호표"/>
      <sheetName val="본부_SHOP"/>
      <sheetName val="#6_MDU_일반"/>
      <sheetName val="#6_MDU엄반장"/>
      <sheetName val="#6MDU_기계"/>
      <sheetName val="HOU_COMP`"/>
      <sheetName val="FCC_OBL-SHOP"/>
      <sheetName val="NEW_FCC_OBL"/>
      <sheetName val="#4_MDU"/>
      <sheetName val="#6_SHOP"/>
      <sheetName val="NRC_OBL-조연식"/>
      <sheetName val="광양-조연식_반장"/>
      <sheetName val="#5MDU_REV"/>
      <sheetName val="LBO_PROJECT"/>
      <sheetName val="VENDOR_LIST"/>
      <sheetName val="BOP_LINE_LIST"/>
      <sheetName val="내역서_(N____11"/>
      <sheetName val="-0_5_TABLA_PRESUPUESTOS"/>
      <sheetName val="ﾄﾞﾊﾞｲFUEL_GAS追見"/>
      <sheetName val="Pomoćni"/>
      <sheetName val="SI-1"/>
      <sheetName val="ENE-CAL 1"/>
      <sheetName val="파이프류"/>
      <sheetName val="변수"/>
      <sheetName val="CAP"/>
      <sheetName val="내역서_(N___ 2"/>
      <sheetName val="Assmpns"/>
      <sheetName val="MASTER_RATE ANALYSIS"/>
      <sheetName val="Intro"/>
      <sheetName val="CASHFLOWS"/>
      <sheetName val="MN T.B."/>
      <sheetName val="Headings"/>
      <sheetName val="INDIGINEOUS ITEMS "/>
      <sheetName val="Core Data"/>
      <sheetName val="final abstract"/>
      <sheetName val="Order_Summary"/>
      <sheetName val="Order_Summary_New"/>
      <sheetName val="phuluc1"/>
      <sheetName val="TONGKE1P"/>
      <sheetName val="TKThep"/>
      <sheetName val="Bang KL"/>
      <sheetName val="GAEYO"/>
      <sheetName val="CEQ_Master"/>
      <sheetName val="Man_Master"/>
      <sheetName val="여흥"/>
      <sheetName val="Diary"/>
      <sheetName val="RSC"/>
      <sheetName val="TTL_Qty"/>
      <sheetName val="QTY"/>
      <sheetName val="график финансирования"/>
      <sheetName val="SPT_vs_PHI1"/>
      <sheetName val="1_자금요약1"/>
      <sheetName val="2_실행비투입1"/>
      <sheetName val="3_본사집계1"/>
      <sheetName val="3-1_본사투입1"/>
      <sheetName val="4_지사집계1"/>
      <sheetName val="4-1_지사투입1"/>
      <sheetName val="5_현장총집계1"/>
      <sheetName val="5-1_현금집계1"/>
      <sheetName val="5-2_현금출납1"/>
      <sheetName val="5-3_외상집계1"/>
      <sheetName val="5-4_외상투입1"/>
      <sheetName val="6_미지급금1"/>
      <sheetName val="5-5_기타공제집계1"/>
      <sheetName val="5-6_기타공제1"/>
      <sheetName val="7_기성현황(실)1"/>
      <sheetName val="8_한국인수당1"/>
      <sheetName val="8_한국인수당_(Master_file)1"/>
      <sheetName val="9_기타수입1"/>
      <sheetName val="10_투입집계1"/>
      <sheetName val="5-4_외상투입_(2)1"/>
      <sheetName val="16_기성현황(예)1"/>
      <sheetName val="17_자금요약21"/>
      <sheetName val="18_실행대비투입21"/>
      <sheetName val="05__Curva_S2"/>
      <sheetName val="Payment_Certificate-11"/>
      <sheetName val="Floor_wet1"/>
      <sheetName val="Floor_Balcony1"/>
      <sheetName val="Hard_scape_Floor1"/>
      <sheetName val="P03_Skirting1"/>
      <sheetName val="GF_wall1"/>
      <sheetName val="Kitchen_Wall_wet_LIN-7011"/>
      <sheetName val="Wall_wet_LIN-601_1"/>
      <sheetName val="BOQ_(2)1"/>
      <sheetName val="VO_Schedule-11"/>
      <sheetName val="HOLD_AMOUNT1"/>
      <sheetName val="Back_Charge_(2)1"/>
      <sheetName val="Temporary_Deductions-1_1"/>
      <sheetName val="Contracharges_Check_list-1_1"/>
      <sheetName val="PC_031"/>
      <sheetName val="Measurement_sheet1"/>
      <sheetName val="Material_Only1"/>
      <sheetName val="Man_power_supply1"/>
      <sheetName val="Camp_Deduction1"/>
      <sheetName val="Other_data1"/>
      <sheetName val="RESUMEN_CD1"/>
      <sheetName val="BOQ_REV61"/>
      <sheetName val="Maliyet_Ozet1"/>
      <sheetName val="1_1-1_21"/>
      <sheetName val="1_3-_1_41"/>
      <sheetName val="3_11"/>
      <sheetName val="3_21"/>
      <sheetName val="4_1(a)1"/>
      <sheetName val="4_1(b)1"/>
      <sheetName val="4_1_(c)1"/>
      <sheetName val="5_11"/>
      <sheetName val="Consortium_VP1"/>
      <sheetName val="Summary_MONTH1"/>
      <sheetName val="DESICON_SUM1"/>
      <sheetName val="DES_TCF_Rental1"/>
      <sheetName val="DES_TCF_Maints_pers1"/>
      <sheetName val="DES_TCF_Heavy_Equipment1"/>
      <sheetName val="BANK_BOND1"/>
      <sheetName val="PHC_WAREHOUSE_-_INFOONLY1"/>
      <sheetName val="CATERING_CONTROL1"/>
      <sheetName val="SUB_CONTRACT1"/>
      <sheetName val="SPDC_-_INFONLY1"/>
      <sheetName val="VENDOR_SCHEDUL1"/>
      <sheetName val="VENDOR_PRESENCE_-_COMM1"/>
      <sheetName val="VENDOR_PRESENCE_-_RECH1"/>
      <sheetName val="VENDOR_PRESENCE_-_COMM_1"/>
      <sheetName val="CONTRACT_RATES1"/>
      <sheetName val="SPEC(CABLE_&amp;_WIRE)1"/>
      <sheetName val="Enron_Form1"/>
      <sheetName val="SUMMARY_MTO_02_2_351"/>
      <sheetName val="N_G_METERING_CALC_1"/>
      <sheetName val="N_G_METERING1"/>
      <sheetName val="N_G_METERING_(2)1"/>
      <sheetName val="CUMENE_METERING1"/>
      <sheetName val="N2_METERING_1"/>
      <sheetName val="H2_METERING__1"/>
      <sheetName val="CO_METERING1"/>
      <sheetName val="6_공정표1"/>
      <sheetName val="Bill_4_7_Predestain_Bridge_1"/>
      <sheetName val="Bill_4_7_Predestain1"/>
      <sheetName val="1_1_FT_type_11"/>
      <sheetName val="1_2_FT_type_1A1"/>
      <sheetName val="1_3_FT_type_21"/>
      <sheetName val="1_4_FT_type_31"/>
      <sheetName val="1_5_FT_type_41"/>
      <sheetName val="2_1_CL_Outside1"/>
      <sheetName val="2_2_CL_Inside1"/>
      <sheetName val="2_3_CL_Ramp1"/>
      <sheetName val="3_1_CB_Outside1"/>
      <sheetName val="3_2_CB_Inside1"/>
      <sheetName val="4_Stair1"/>
      <sheetName val="5_Ramp1"/>
      <sheetName val="6_Handrail1"/>
      <sheetName val="Invoice_(Interim_No_28)1"/>
      <sheetName val="Cost_Summary1"/>
      <sheetName val="Direct_Cost1"/>
      <sheetName val="Direct_Cost_(2)1"/>
      <sheetName val="Summary_(3)1"/>
      <sheetName val="Indirect_Cost_Summary1"/>
      <sheetName val="1_11_b1"/>
      <sheetName val="5_Cennik1"/>
      <sheetName val="XZLC003_PART1"/>
      <sheetName val="S1BOQ"/>
      <sheetName val="6.2 Floor Finishes"/>
      <sheetName val="C1 (calcolo)"/>
      <sheetName val="TABLO-3"/>
      <sheetName val="CC"/>
      <sheetName val="Insulation 150108"/>
      <sheetName val="InD_Mpower"/>
      <sheetName val="내역서_(∮ἀ嘆ɶ_᠀㬁_1"/>
      <sheetName val="สรุปยอดเหล็กตาม_Cost_Record_VY_"/>
      <sheetName val="แนบ_PR"/>
      <sheetName val="OR21_Final_Forecast_Rev_2"/>
      <sheetName val="Summary_Forecast_Budget_1&amp;2"/>
      <sheetName val="Summary_Forecast_Budget_Rev_2"/>
      <sheetName val="Backup_OR21_"/>
      <sheetName val="Budget_for_ENT"/>
      <sheetName val="ADJ__D-Wall&amp;BR_Ent__Rev_2_1"/>
      <sheetName val="Rebar+Conพื้น_Waste10%"/>
      <sheetName val="Backup_D-Wall_Ent__13_07_19"/>
      <sheetName val="Backup_BR_ENT__13_07_19"/>
      <sheetName val="Final_Forecast_72111"/>
      <sheetName val="IMP_OR21_2019_07_11"/>
      <sheetName val="Concrete_72112"/>
      <sheetName val="หินเกล็ด_"/>
      <sheetName val="เปรียบเทียบBudget_BR_"/>
      <sheetName val="ADJ__BR_Ent__Rev_2_1_(2)"/>
      <sheetName val="แผนงานBarrette_Pile"/>
      <sheetName val="BOQ__VI_03_09_19_"/>
      <sheetName val="Backup_BR_BMA"/>
      <sheetName val="Sum_Budget&amp;Rev_1"/>
      <sheetName val="Sum_Budget_Rev_1"/>
      <sheetName val="Sum_Budget&amp;Rev_1_Rebar"/>
      <sheetName val="Sum_Budget_Rev_2_Rebar"/>
      <sheetName val="Rebar+Conพื้น_Waste10%_Rev_00"/>
      <sheetName val="Rebar+Conพื้น_Waste10%_Rev_01_"/>
      <sheetName val="Equip_Rev_00_Budget"/>
      <sheetName val="Budget_Waterpoofing"/>
      <sheetName val="ABB_Summary"/>
      <sheetName val="Man_power_rate"/>
      <sheetName val="Const_equip_rate"/>
      <sheetName val="01-Gang_Rate_&amp;_Info"/>
      <sheetName val="05-Sum_Cost"/>
      <sheetName val="06-Indirect_Loading"/>
      <sheetName val="07-Heavy_Equipment"/>
      <sheetName val="08-RR_Check_List"/>
      <sheetName val="1)_Risk_and_Opportunities"/>
      <sheetName val="2)_Full_Cost_Calculation"/>
      <sheetName val="F1_4"/>
      <sheetName val="tblg_denda1"/>
      <sheetName val="LRK_"/>
      <sheetName val="Insulation_150108"/>
      <sheetName val="Vehicle_Log"/>
      <sheetName val="M&amp;E_Summary"/>
      <sheetName val="rev_summary"/>
      <sheetName val="M&amp;E_Prelims"/>
      <sheetName val="B-FP_(2)"/>
      <sheetName val="Sch_1"/>
      <sheetName val="PLSt 03  "/>
      <sheetName val="П 7 курс аванса"/>
      <sheetName val="IncStat 03-04"/>
      <sheetName val="IncStat 03  "/>
      <sheetName val="Авансы по СНГ"/>
      <sheetName val="INPUT_TABLE"/>
      <sheetName val="5.5FWBS CODE"/>
      <sheetName val="LDB"/>
      <sheetName val="Raw Ref"/>
      <sheetName val="Cost Codes"/>
      <sheetName val="Addendum No.1 BILL 2"/>
      <sheetName val="Code 07"/>
      <sheetName val="Expenses"/>
      <sheetName val="Week ending"/>
      <sheetName val="Planners Workload"/>
      <sheetName val="MAY 00-Bobbins"/>
      <sheetName val="BALAN1"/>
      <sheetName val="2.2 띠장의 설계"/>
      <sheetName val="(10) Other Costs5"/>
      <sheetName val="breakdown of FA113"/>
      <sheetName val="Sheet 14"/>
      <sheetName val="DivLabor_Report"/>
      <sheetName val="8-31-98"/>
      <sheetName val="combined 9-30"/>
      <sheetName val="worksheet inchican"/>
      <sheetName val="combined_9-30"/>
      <sheetName val="worksheet_inchican"/>
      <sheetName val="combined_9-301"/>
      <sheetName val="worksheet_inchican1"/>
      <sheetName val="8_31_98"/>
      <sheetName val="combined 9_30"/>
      <sheetName val="bar chart-rev"/>
      <sheetName val="combined_9_30"/>
      <sheetName val="bar_chart-rev"/>
      <sheetName val="combined_9_301"/>
      <sheetName val="bar_chart-rev1"/>
      <sheetName val="MATERIAL'S PRICE"/>
      <sheetName val="combined_9-303"/>
      <sheetName val="worksheet_inchican3"/>
      <sheetName val="combined_9_303"/>
      <sheetName val="bar_chart-rev3"/>
      <sheetName val="MATERIAL'S_PRICE1"/>
      <sheetName val="combined_9-302"/>
      <sheetName val="worksheet_inchican2"/>
      <sheetName val="combined_9_302"/>
      <sheetName val="bar_chart-rev2"/>
      <sheetName val="MATERIAL'S_PRICE"/>
      <sheetName val="arch-derivation"/>
      <sheetName val="Schedule S-Curve Revision#3"/>
      <sheetName val="Schedule_S-Curve_Revision#31"/>
      <sheetName val="Schedule_S-Curve_Revision#3"/>
      <sheetName val="PC &amp; PVS"/>
      <sheetName val="combined_9-304"/>
      <sheetName val="worksheet_inchican4"/>
      <sheetName val="combined_9_304"/>
      <sheetName val="bar_chart-rev4"/>
      <sheetName val="MATERIAL'S_PRICE2"/>
      <sheetName val="combined_9-305"/>
      <sheetName val="worksheet_inchican5"/>
      <sheetName val="combined_9_305"/>
      <sheetName val="bar_chart-rev5"/>
      <sheetName val="MATERIAL'S_PRICE3"/>
      <sheetName val="2.223M_due to adj profit"/>
      <sheetName val="derive"/>
      <sheetName val="Factor"/>
      <sheetName val="deriv"/>
      <sheetName val="Inchican Road Accomplishment"/>
      <sheetName val="Bill3-Basement"/>
      <sheetName val="combined_9-306"/>
      <sheetName val="worksheet_inchican6"/>
      <sheetName val="combined_9_306"/>
      <sheetName val="bar_chart-rev6"/>
      <sheetName val="MATERIAL'S_PRICE4"/>
      <sheetName val="Schedule_S-Curve_Revision#32"/>
      <sheetName val="PC_&amp;_PVS"/>
      <sheetName val="combined_9-307"/>
      <sheetName val="worksheet_inchican7"/>
      <sheetName val="combined_9_307"/>
      <sheetName val="bar_chart-rev7"/>
      <sheetName val="MATERIAL'S_PRICE5"/>
      <sheetName val="Schedule_S-Curve_Revision#33"/>
      <sheetName val="PC_&amp;_PVS1"/>
      <sheetName val="combined_9-308"/>
      <sheetName val="worksheet_inchican8"/>
      <sheetName val="combined_9_308"/>
      <sheetName val="bar_chart-rev8"/>
      <sheetName val="MATERIAL'S_PRICE6"/>
      <sheetName val="Schedule_S-Curve_Revision#34"/>
      <sheetName val="PC_&amp;_PVS2"/>
      <sheetName val="Shut down"/>
      <sheetName val="Building"/>
      <sheetName val="HSBC"/>
      <sheetName val="bill 2"/>
      <sheetName val="combined_9-309"/>
      <sheetName val="worksheet_inchican9"/>
      <sheetName val="combined_9_309"/>
      <sheetName val="bar_chart-rev9"/>
      <sheetName val="MATERIAL'S_PRICE7"/>
      <sheetName val="Schedule_S-Curve_Revision#36"/>
      <sheetName val="Schedule_S-Curve_Revision#35"/>
      <sheetName val="P2P"/>
      <sheetName val="combined_9-3010"/>
      <sheetName val="worksheet_inchican10"/>
      <sheetName val="combined_9_3010"/>
      <sheetName val="bar_chart-rev10"/>
      <sheetName val="MATERIAL'S_PRICE8"/>
      <sheetName val="PC_&amp;_PVS4"/>
      <sheetName val="PC_&amp;_PVS3"/>
      <sheetName val="factors"/>
      <sheetName val="s-31-98"/>
      <sheetName val="sorksheet inchican"/>
      <sheetName val="sombined 9-30"/>
      <sheetName val="30120302(PT3)-Nov"/>
      <sheetName val="S-Curve"/>
      <sheetName val="OPT1"/>
      <sheetName val="03"/>
      <sheetName val="REBAR"/>
      <sheetName val="PH 5"/>
      <sheetName val="Inchican_Road_Accomplishment"/>
      <sheetName val="Inchican_Road_Accomplishment2"/>
      <sheetName val="4-Lane_bridge2"/>
      <sheetName val="Inchican_Road_Accomplishment1"/>
      <sheetName val="4-Lane_bridge1"/>
      <sheetName val="MU"/>
      <sheetName val="CONTRACT-SUM"/>
      <sheetName val="remaining billing"/>
      <sheetName val="Hac.Lots"/>
      <sheetName val="Res.Lots"/>
      <sheetName val="Spine Road"/>
      <sheetName val="CSA"/>
      <sheetName val="INPUT DATA HERE"/>
      <sheetName val="combined_9-3011"/>
      <sheetName val="worksheet_inchican11"/>
      <sheetName val="combined_9_3011"/>
      <sheetName val="bar_chart-rev11"/>
      <sheetName val="MATERIAL'S_PRICE9"/>
      <sheetName val="Schedule_S-Curve_Revision#37"/>
      <sheetName val="PC_&amp;_PVS5"/>
      <sheetName val="2_223M_due_to_adj_profit"/>
      <sheetName val="bill_2"/>
      <sheetName val="Shut_down"/>
      <sheetName val="sorksheet_inchican"/>
      <sheetName val="sombined_9-30"/>
      <sheetName val="PH_5"/>
      <sheetName val="conditions"/>
      <sheetName val="openings"/>
      <sheetName val="option Y1"/>
      <sheetName val="Poundage"/>
      <sheetName val="4-Lane_bridge3"/>
      <sheetName val="Inchican_Road_Accomplishment3"/>
      <sheetName val="Land_Dev't__Ph-13"/>
      <sheetName val="remaining_billing"/>
      <sheetName val="Hac_Lots"/>
      <sheetName val="Res_Lots"/>
      <sheetName val="Spine_Road"/>
      <sheetName val="derivationB2&amp;B3"/>
      <sheetName val="Summary (overall)"/>
      <sheetName val="breakdown"/>
      <sheetName val="Adimi bldg"/>
      <sheetName val="Pump House"/>
      <sheetName val="Fuel Regu Station"/>
      <sheetName val="combined_9-3012"/>
      <sheetName val="worksheet_inchican12"/>
      <sheetName val="combined_9_3012"/>
      <sheetName val="bar_chart-rev12"/>
      <sheetName val="MATERIAL'S_PRICE10"/>
      <sheetName val="Schedule_S-Curve_Revision#38"/>
      <sheetName val="PC_&amp;_PVS6"/>
      <sheetName val="2_223M_due_to_adj_profit1"/>
      <sheetName val="4-Lane_bridge4"/>
      <sheetName val="Inchican_Road_Accomplishment4"/>
      <sheetName val="Land_Dev't__Ph-14"/>
      <sheetName val="bill_21"/>
      <sheetName val="Shut_down1"/>
      <sheetName val="sorksheet_inchican1"/>
      <sheetName val="sombined_9-301"/>
      <sheetName val="PH_51"/>
      <sheetName val="remaining_billing1"/>
      <sheetName val="Hac_Lots1"/>
      <sheetName val="Res_Lots1"/>
      <sheetName val="Spine_Road1"/>
      <sheetName val="INPUT_DATA_HERE"/>
      <sheetName val="option_Y1"/>
      <sheetName val="combined_9-3013"/>
      <sheetName val="worksheet_inchican13"/>
      <sheetName val="combined_9_3013"/>
      <sheetName val="bar_chart-rev13"/>
      <sheetName val="MATERIAL'S_PRICE11"/>
      <sheetName val="Schedule_S-Curve_Revision#39"/>
      <sheetName val="PC_&amp;_PVS7"/>
      <sheetName val="2_223M_due_to_adj_profit2"/>
      <sheetName val="4-Lane_bridge5"/>
      <sheetName val="Inchican_Road_Accomplishment5"/>
      <sheetName val="Land_Dev't__Ph-15"/>
      <sheetName val="bill_22"/>
      <sheetName val="Shut_down2"/>
      <sheetName val="sorksheet_inchican2"/>
      <sheetName val="sombined_9-302"/>
      <sheetName val="PH_52"/>
      <sheetName val="remaining_billing2"/>
      <sheetName val="Hac_Lots2"/>
      <sheetName val="Res_Lots2"/>
      <sheetName val="Spine_Road2"/>
      <sheetName val="INPUT_DATA_HERE1"/>
      <sheetName val="option_Y11"/>
      <sheetName val="combined_9-3014"/>
      <sheetName val="worksheet_inchican14"/>
      <sheetName val="combined_9_3014"/>
      <sheetName val="bar_chart-rev14"/>
      <sheetName val="MATERIAL'S_PRICE12"/>
      <sheetName val="Schedule_S-Curve_Revision#310"/>
      <sheetName val="PC_&amp;_PVS8"/>
      <sheetName val="2_223M_due_to_adj_profit3"/>
      <sheetName val="4-Lane_bridge6"/>
      <sheetName val="Inchican_Road_Accomplishment6"/>
      <sheetName val="Land_Dev't__Ph-16"/>
      <sheetName val="bill_23"/>
      <sheetName val="Shut_down3"/>
      <sheetName val="sorksheet_inchican3"/>
      <sheetName val="sombined_9-303"/>
      <sheetName val="PH_53"/>
      <sheetName val="remaining_billing3"/>
      <sheetName val="Hac_Lots3"/>
      <sheetName val="Res_Lots3"/>
      <sheetName val="Spine_Road3"/>
      <sheetName val="INPUT_DATA_HERE2"/>
      <sheetName val="option_Y12"/>
      <sheetName val="combined_9-3015"/>
      <sheetName val="worksheet_inchican15"/>
      <sheetName val="combined_9_3015"/>
      <sheetName val="bar_chart-rev15"/>
      <sheetName val="MATERIAL'S_PRICE13"/>
      <sheetName val="Schedule_S-Curve_Revision#311"/>
      <sheetName val="PC_&amp;_PVS9"/>
      <sheetName val="2_223M_due_to_adj_profit4"/>
      <sheetName val="4-Lane_bridge7"/>
      <sheetName val="Inchican_Road_Accomplishment7"/>
      <sheetName val="Land_Dev't__Ph-17"/>
      <sheetName val="bill_24"/>
      <sheetName val="Shut_down4"/>
      <sheetName val="sorksheet_inchican4"/>
      <sheetName val="sombined_9-304"/>
      <sheetName val="PH_54"/>
      <sheetName val="remaining_billing4"/>
      <sheetName val="Hac_Lots4"/>
      <sheetName val="Res_Lots4"/>
      <sheetName val="Spine_Road4"/>
      <sheetName val="INPUT_DATA_HERE3"/>
      <sheetName val="option_Y13"/>
      <sheetName val="combined_9-3016"/>
      <sheetName val="worksheet_inchican16"/>
      <sheetName val="combined_9_3016"/>
      <sheetName val="bar_chart-rev16"/>
      <sheetName val="MATERIAL'S_PRICE14"/>
      <sheetName val="Schedule_S-Curve_Revision#312"/>
      <sheetName val="PC_&amp;_PVS10"/>
      <sheetName val="2_223M_due_to_adj_profit5"/>
      <sheetName val="4-Lane_bridge8"/>
      <sheetName val="Inchican_Road_Accomplishment8"/>
      <sheetName val="Land_Dev't__Ph-18"/>
      <sheetName val="bill_25"/>
      <sheetName val="Shut_down5"/>
      <sheetName val="sorksheet_inchican5"/>
      <sheetName val="sombined_9-305"/>
      <sheetName val="PH_55"/>
      <sheetName val="remaining_billing5"/>
      <sheetName val="Hac_Lots5"/>
      <sheetName val="Res_Lots5"/>
      <sheetName val="Spine_Road5"/>
      <sheetName val="INPUT_DATA_HERE4"/>
      <sheetName val="option_Y14"/>
      <sheetName val="combined_9-3017"/>
      <sheetName val="worksheet_inchican17"/>
      <sheetName val="combined_9_3017"/>
      <sheetName val="bar_chart-rev17"/>
      <sheetName val="MATERIAL'S_PRICE15"/>
      <sheetName val="Schedule_S-Curve_Revision#313"/>
      <sheetName val="PC_&amp;_PVS11"/>
      <sheetName val="2_223M_due_to_adj_profit6"/>
      <sheetName val="Material_Price6"/>
      <sheetName val="4-Lane_bridge9"/>
      <sheetName val="Inchican_Road_Accomplishment9"/>
      <sheetName val="Land_Dev't__Ph-19"/>
      <sheetName val="bill_26"/>
      <sheetName val="Shut_down6"/>
      <sheetName val="sorksheet_inchican6"/>
      <sheetName val="sombined_9-306"/>
      <sheetName val="PH_56"/>
      <sheetName val="remaining_billing6"/>
      <sheetName val="Hac_Lots6"/>
      <sheetName val="Res_Lots6"/>
      <sheetName val="Spine_Road6"/>
      <sheetName val="INPUT_DATA_HERE5"/>
      <sheetName val="option_Y15"/>
      <sheetName val="combined_9-3018"/>
      <sheetName val="worksheet_inchican18"/>
      <sheetName val="combined_9_3018"/>
      <sheetName val="bar_chart-rev18"/>
      <sheetName val="MATERIAL'S_PRICE16"/>
      <sheetName val="Schedule_S-Curve_Revision#314"/>
      <sheetName val="PC_&amp;_PVS12"/>
      <sheetName val="2_223M_due_to_adj_profit7"/>
      <sheetName val="Material_Price7"/>
      <sheetName val="4-Lane_bridge10"/>
      <sheetName val="Inchican_Road_Accomplishment10"/>
      <sheetName val="Land_Dev't__Ph-110"/>
      <sheetName val="bill_27"/>
      <sheetName val="Shut_down7"/>
      <sheetName val="remaining_billing7"/>
      <sheetName val="Hac_Lots7"/>
      <sheetName val="Res_Lots7"/>
      <sheetName val="Spine_Road7"/>
      <sheetName val="sorksheet_inchican7"/>
      <sheetName val="sombined_9-307"/>
      <sheetName val="INPUT_DATA_HERE6"/>
      <sheetName val="PH_57"/>
      <sheetName val="option_Y16"/>
      <sheetName val="combined_9-3019"/>
      <sheetName val="worksheet_inchican19"/>
      <sheetName val="combined_9_3019"/>
      <sheetName val="bar_chart-rev19"/>
      <sheetName val="MATERIAL'S_PRICE17"/>
      <sheetName val="Schedule_S-Curve_Revision#315"/>
      <sheetName val="PC_&amp;_PVS13"/>
      <sheetName val="2_223M_due_to_adj_profit8"/>
      <sheetName val="Material_Price8"/>
      <sheetName val="4-Lane_bridge11"/>
      <sheetName val="Inchican_Road_Accomplishment11"/>
      <sheetName val="Land_Dev't__Ph-111"/>
      <sheetName val="bill_28"/>
      <sheetName val="Shut_down8"/>
      <sheetName val="sorksheet_inchican8"/>
      <sheetName val="sombined_9-308"/>
      <sheetName val="PH_58"/>
      <sheetName val="remaining_billing8"/>
      <sheetName val="Hac_Lots8"/>
      <sheetName val="Res_Lots8"/>
      <sheetName val="Spine_Road8"/>
      <sheetName val="INPUT_DATA_HERE7"/>
      <sheetName val="option_Y17"/>
      <sheetName val="combined_9-3020"/>
      <sheetName val="worksheet_inchican20"/>
      <sheetName val="combined_9_3020"/>
      <sheetName val="bar_chart-rev20"/>
      <sheetName val="MATERIAL'S_PRICE18"/>
      <sheetName val="Schedule_S-Curve_Revision#316"/>
      <sheetName val="PC_&amp;_PVS14"/>
      <sheetName val="2_223M_due_to_adj_profit9"/>
      <sheetName val="Material_Price9"/>
      <sheetName val="4-Lane_bridge12"/>
      <sheetName val="Inchican_Road_Accomplishment12"/>
      <sheetName val="Land_Dev't__Ph-112"/>
      <sheetName val="bill_29"/>
      <sheetName val="Shut_down9"/>
      <sheetName val="sorksheet_inchican9"/>
      <sheetName val="sombined_9-309"/>
      <sheetName val="PH_59"/>
      <sheetName val="remaining_billing9"/>
      <sheetName val="Hac_Lots9"/>
      <sheetName val="Res_Lots9"/>
      <sheetName val="Spine_Road9"/>
      <sheetName val="INPUT_DATA_HERE8"/>
      <sheetName val="option_Y18"/>
      <sheetName val="combined_9-3021"/>
      <sheetName val="worksheet_inchican21"/>
      <sheetName val="combined_9_3021"/>
      <sheetName val="bar_chart-rev21"/>
      <sheetName val="MATERIAL'S_PRICE19"/>
      <sheetName val="Schedule_S-Curve_Revision#317"/>
      <sheetName val="PC_&amp;_PVS15"/>
      <sheetName val="2_223M_due_to_adj_profit10"/>
      <sheetName val="Material_Price10"/>
      <sheetName val="4-Lane_bridge13"/>
      <sheetName val="Inchican_Road_Accomplishment13"/>
      <sheetName val="Land_Dev't__Ph-113"/>
      <sheetName val="bill_210"/>
      <sheetName val="Shut_down10"/>
      <sheetName val="sorksheet_inchican10"/>
      <sheetName val="sombined_9-3010"/>
      <sheetName val="PH_510"/>
      <sheetName val="remaining_billing10"/>
      <sheetName val="Hac_Lots10"/>
      <sheetName val="Res_Lots10"/>
      <sheetName val="Spine_Road10"/>
      <sheetName val="INPUT_DATA_HERE9"/>
      <sheetName val="option_Y19"/>
      <sheetName val="combined_9-3022"/>
      <sheetName val="worksheet_inchican22"/>
      <sheetName val="combined_9_3022"/>
      <sheetName val="bar_chart-rev22"/>
      <sheetName val="MATERIAL'S_PRICE20"/>
      <sheetName val="Schedule_S-Curve_Revision#318"/>
      <sheetName val="PC_&amp;_PVS16"/>
      <sheetName val="2_223M_due_to_adj_profit11"/>
      <sheetName val="Material_Price11"/>
      <sheetName val="4-Lane_bridge14"/>
      <sheetName val="Inchican_Road_Accomplishment14"/>
      <sheetName val="Land_Dev't__Ph-114"/>
      <sheetName val="bill_211"/>
      <sheetName val="Shut_down11"/>
      <sheetName val="sorksheet_inchican11"/>
      <sheetName val="sombined_9-3011"/>
      <sheetName val="PH_511"/>
      <sheetName val="remaining_billing11"/>
      <sheetName val="Hac_Lots11"/>
      <sheetName val="Res_Lots11"/>
      <sheetName val="Spine_Road11"/>
      <sheetName val="INPUT_DATA_HERE10"/>
      <sheetName val="option_Y110"/>
      <sheetName val="combined_9-3023"/>
      <sheetName val="worksheet_inchican23"/>
      <sheetName val="combined_9_3023"/>
      <sheetName val="bar_chart-rev23"/>
      <sheetName val="MATERIAL'S_PRICE21"/>
      <sheetName val="Schedule_S-Curve_Revision#319"/>
      <sheetName val="PC_&amp;_PVS17"/>
      <sheetName val="2_223M_due_to_adj_profit12"/>
      <sheetName val="Material_Price12"/>
      <sheetName val="4-Lane_bridge15"/>
      <sheetName val="Inchican_Road_Accomplishment15"/>
      <sheetName val="Land_Dev't__Ph-115"/>
      <sheetName val="bill_212"/>
      <sheetName val="Shut_down12"/>
      <sheetName val="sorksheet_inchican12"/>
      <sheetName val="sombined_9-3012"/>
      <sheetName val="PH_512"/>
      <sheetName val="remaining_billing12"/>
      <sheetName val="Hac_Lots12"/>
      <sheetName val="Res_Lots12"/>
      <sheetName val="Spine_Road12"/>
      <sheetName val="INPUT_DATA_HERE11"/>
      <sheetName val="option_Y111"/>
      <sheetName val="Footing Tie Beam"/>
      <sheetName val="combined_9-3024"/>
      <sheetName val="worksheet_inchican24"/>
      <sheetName val="combined_9_3024"/>
      <sheetName val="bar_chart-rev24"/>
      <sheetName val="MATERIAL'S_PRICE22"/>
      <sheetName val="Schedule_S-Curve_Revision#320"/>
      <sheetName val="PC_&amp;_PVS18"/>
      <sheetName val="2_223M_due_to_adj_profit13"/>
      <sheetName val="Material_Price13"/>
      <sheetName val="4-Lane_bridge16"/>
      <sheetName val="Inchican_Road_Accomplishment16"/>
      <sheetName val="Land_Dev't__Ph-116"/>
      <sheetName val="bill_213"/>
      <sheetName val="Shut_down13"/>
      <sheetName val="sorksheet_inchican13"/>
      <sheetName val="sombined_9-3013"/>
      <sheetName val="PH_513"/>
      <sheetName val="remaining_billing13"/>
      <sheetName val="Hac_Lots13"/>
      <sheetName val="Res_Lots13"/>
      <sheetName val="Spine_Road13"/>
      <sheetName val="INPUT_DATA_HERE12"/>
      <sheetName val="option_Y112"/>
      <sheetName val="UTILITIES"/>
      <sheetName val="FINAL NEGO"/>
      <sheetName val="DISCUSSION"/>
      <sheetName val="SIGN-OFF"/>
      <sheetName val="RFP Codes"/>
      <sheetName val="Bill summary of cost"/>
      <sheetName val="unit price"/>
      <sheetName val="Schedule S-Curve (new scheme)"/>
      <sheetName val="UPA-struc"/>
      <sheetName val="Fire Suppression"/>
      <sheetName val="revised#1"/>
      <sheetName val="Materials"/>
      <sheetName val="lookups"/>
      <sheetName val="tabulation (comparison)"/>
      <sheetName val="area comp 2011 01 18"/>
      <sheetName val="combined_9-3025"/>
      <sheetName val="worksheet_inchican25"/>
      <sheetName val="combined_9_3025"/>
      <sheetName val="bar_chart-rev25"/>
      <sheetName val="MATERIAL'S_PRICE23"/>
      <sheetName val="PC_&amp;_PVS19"/>
      <sheetName val="Schedule_S-Curve_Revision#321"/>
      <sheetName val="Land_Dev't__Ph-117"/>
      <sheetName val="4-Lane_bridge17"/>
      <sheetName val="2_223M_due_to_adj_profit14"/>
      <sheetName val="Material_Price14"/>
      <sheetName val="Inchican_Road_Accomplishment17"/>
      <sheetName val="Shut_down14"/>
      <sheetName val="bill_214"/>
      <sheetName val="sorksheet_inchican14"/>
      <sheetName val="sombined_9-3014"/>
      <sheetName val="PH_514"/>
      <sheetName val="option_Y113"/>
      <sheetName val="remaining_billing14"/>
      <sheetName val="Hac_Lots14"/>
      <sheetName val="Res_Lots14"/>
      <sheetName val="Spine_Road14"/>
      <sheetName val="INPUT_DATA_HERE13"/>
      <sheetName val="Summary_(overall)"/>
      <sheetName val="Adimi_bldg"/>
      <sheetName val="Pump_House"/>
      <sheetName val="Fuel_Regu_Station"/>
      <sheetName val="FINAL_NEGO"/>
      <sheetName val="Footing_Tie_Beam"/>
      <sheetName val="RFP_Codes"/>
      <sheetName val="Bill_summary_of_cost"/>
      <sheetName val="unit_price"/>
      <sheetName val="Schedule_S-Curve_(new_scheme)"/>
      <sheetName val="Fire_Suppression"/>
      <sheetName val="tabulation_(comparison)"/>
      <sheetName val="area_comp_2011_01_18"/>
      <sheetName val="Addendum_No_1_BILL_2"/>
      <sheetName val="Tabulation "/>
      <sheetName val="afis"/>
      <sheetName val="COLUMN"/>
      <sheetName val="3.-RESOURCE LIST"/>
      <sheetName val="0.-SUMMARY"/>
      <sheetName val="3.2.AUX"/>
      <sheetName val="3.3.AUX-2"/>
      <sheetName val="galian saluran"/>
      <sheetName val="Perhit.Alat"/>
      <sheetName val="CF"/>
      <sheetName val="05 Analisa Teknik"/>
      <sheetName val="見管SＴ"/>
      <sheetName val="見管ＧＴ"/>
      <sheetName val="GRAND SUM"/>
      <sheetName val="VCC 11110-461"/>
      <sheetName val="7.6.3.J.Inline Instrument"/>
      <sheetName val="F-31"/>
      <sheetName val="BQ_E20_02_Rp_"/>
      <sheetName val="ANAL.BOW"/>
      <sheetName val="Isolasi Luar Dalam"/>
      <sheetName val="Isolasi Luar"/>
      <sheetName val="OE (KSB)"/>
      <sheetName val="TEST1"/>
      <sheetName val="Sew-Tahan"/>
      <sheetName val="내역ࠜĀ_x005f"/>
      <sheetName val="내역서 耰&quot;_x005f"/>
      <sheetName val="_x005f_x005f_x005f_x005F_x005f_x005f_"/>
      <sheetName val="당초?ἀ"/>
      <sheetName val="_x0004_?_x000d_?_x0003_?_x0004_?_x0016_?_x000d_?_x0004_"/>
      <sheetName val="_x000a_?_x001b_?_x0006_?_x0006_?_x0008_?_x000a_??"/>
      <sheetName val="내역서_耰&quot;_x005f"/>
      <sheetName val=" ?_x001b_?_x0006_?_x0006_?_x0008_? ??"/>
      <sheetName val="Weekl_x0004_?_x0016_?_x000d_?"/>
      <sheetName val="?_x000e_?_x0005_"/>
      <sheetName val="_x0002_?뻘N??_"/>
      <sheetName val="_x0004_?_x000d_?_x0"/>
      <sheetName val="_x000a_?_x001b_?_x0"/>
      <sheetName val="7422CW_x0013_?"/>
      <sheetName val="OPT_x0012_?_x0010_?_x000a_?"/>
      <sheetName val="?_x0013_?_x0014_"/>
      <sheetName val="Analisa SNI STANDART "/>
      <sheetName val="Schedul"/>
      <sheetName val="1.B"/>
      <sheetName val="EVAL-ANAL"/>
      <sheetName val="div-6"/>
      <sheetName val="RKP"/>
      <sheetName val="div-2"/>
      <sheetName val="JGSummit Package 2 (CTCI)"/>
      <sheetName val="변경내역대비표(2)"/>
      <sheetName val="Lists"/>
      <sheetName val="MSH51C"/>
      <sheetName val="Micro"/>
      <sheetName val="Macro"/>
      <sheetName val="6_2_Floor_Finishes"/>
      <sheetName val="Definitions"/>
      <sheetName val="_x005f_x005f_x00ည톐ឮ"/>
      <sheetName val="Integrated-S Curve"/>
      <sheetName val="JKT"/>
      <sheetName val="1195 B1"/>
      <sheetName val="page 6"/>
      <sheetName val="Capel KI"/>
      <sheetName val="Capel PK"/>
      <sheetName val="Summary HS Pipa CS"/>
      <sheetName val="AsumsiDasar"/>
      <sheetName val="Raw Data-Combined"/>
      <sheetName val="Rates"/>
      <sheetName val="Spread"/>
      <sheetName val="TRNS-C1"/>
      <sheetName val="plumbing"/>
      <sheetName val="MANPOWER-RATES"/>
      <sheetName val="EQUIPMENT-PRICE"/>
      <sheetName val="Instrument Proc"/>
      <sheetName val="MTO Civil Work"/>
      <sheetName val="Sched 3 (Construction)"/>
      <sheetName val="Sched 1 (Engineering)"/>
      <sheetName val="Sched 2 (Procurement "/>
      <sheetName val="JOB Code"/>
      <sheetName val="Days"/>
      <sheetName val="COVER_RECAP_INSTALL (2)"/>
      <sheetName val="COVER_RECAP_INSTALL"/>
      <sheetName val="Rekap Summary"/>
      <sheetName val="Rekap Breakdown"/>
      <sheetName val="Mapping"/>
      <sheetName val="Acceptance"/>
      <sheetName val="ISR"/>
      <sheetName val="Detail Eng"/>
      <sheetName val="Equiv.Length"/>
      <sheetName val="lkalibrasi BENENAIN"/>
      <sheetName val="뜃맟뭁돽띿맟-BLDG"/>
      <sheetName val="(OPTION)"/>
      <sheetName val="¢ç¢®¡¿"/>
      <sheetName val="¢ç"/>
      <sheetName val="¡§"/>
      <sheetName val="¢ç¢®¢¯"/>
      <sheetName val="®¡¿"/>
      <sheetName val="SANDAN.XLS"/>
      <sheetName val="SANDAN_XLS"/>
      <sheetName val="SANDAN_XLS1"/>
      <sheetName val="SANDAN_XLS2"/>
      <sheetName val="-BLDG"/>
      <sheetName val="SANDAN_XLS3"/>
      <sheetName val="SANDAN_XLS4"/>
      <sheetName val="SANDAN_XLS5"/>
      <sheetName val="SANDAN_XLS6"/>
      <sheetName val="SANDAN_XLS7"/>
      <sheetName val="Accountingword"/>
      <sheetName val="Main Control"/>
      <sheetName val="upa"/>
      <sheetName val="Ra  stair"/>
      <sheetName val="일위"/>
      <sheetName val="Home Office"/>
      <sheetName val="전계가"/>
      <sheetName val="소화실적"/>
      <sheetName val="热工设备"/>
      <sheetName val="仪表设备"/>
      <sheetName val="Man Power"/>
      <sheetName val="grafik"/>
      <sheetName val="OP-DSU"/>
      <sheetName val="pro ra op"/>
      <sheetName val="analis standar(8m)"/>
      <sheetName val="Ex_Rate"/>
      <sheetName val="ShareCapital "/>
      <sheetName val="Inventories"/>
      <sheetName val="BAG_2"/>
      <sheetName val="HS"/>
      <sheetName val="BAHAN"/>
      <sheetName val="Koordinat"/>
      <sheetName val="3-DIV4"/>
      <sheetName val="PESANTREN"/>
      <sheetName val="G"/>
      <sheetName val="ANALIS"/>
      <sheetName val="_x005f_x0002__x005f_x0000_뻘N_x005f_x0000__x005f_x0000__"/>
      <sheetName val="내역서 (∮ἀ嘆ɶ_x005f_x0000_᠀㬁_x005f_x0000_"/>
      <sheetName val="당초_x005f_xd8b4_∸ἀ"/>
      <sheetName val="_x005f_x0002__뻘N___x005f_x0001_ࠀ역서"/>
      <sheetName val="_x005f_x0002_"/>
      <sheetName val="_x005f_x0004__x005f_x0000__x005f_x000d__x005f_x0000__x0"/>
      <sheetName val="_x005f_x000a__x005f_x0000__x005f_x001b__x005f_x0000__x0"/>
      <sheetName val="_x005f_x000a__x005f_x000a_"/>
      <sheetName val="_x005f_x0004_"/>
      <sheetName val="_x005f_x000a_"/>
      <sheetName val=" _x005f_x0000__x005f_x001b__x005f_x0000__x005f_x0006__x"/>
      <sheetName val="내역서 耰&quot;_x005f_x005f_x005f_x0000__x0000"/>
      <sheetName val="_x005f_x005f_x005f_x005f_x005f_x005f_x005f_x005f_"/>
      <sheetName val="Weekl_x005f_x0004__x005f_x0000__x005f_x0016__x000"/>
      <sheetName val="_x005f_x0000__x005f_x000e__x005f_x0000__x005f_x0005_"/>
      <sheetName val="내역서_(N_x005f_x0009__x005f_x000e__x005f_x000e__x00"/>
      <sheetName val="내역서_(N _x005f_x000e__x005f_x000e__x005f_x000e_  _"/>
      <sheetName val="내역서_耰&quot;_x005f_x005f_x005f_x0000__x0000"/>
      <sheetName val="7422CW_x005f_x0013__x005f_x0000_"/>
      <sheetName val="OPT_x005f_x0012__x005f_x0000__x005f_x0010__x005f_x0000_"/>
      <sheetName val="_x005f_x0000__x005f_x0013__x005f_x0000__x005f_x0014_"/>
      <sheetName val="Weekl_x005f_x0004_"/>
      <sheetName val="내역서_耰&quot;_x005f_x005f_x005f_x0000__x0001"/>
      <sheetName val="내역서_耰&quot;_x005f_x005f_x005f_x005f_x00001"/>
      <sheetName val="내역서_耰&quot;_x005f_x005f_x005f_x005f_x005f1"/>
      <sheetName val="내역서_耰&quot;_x005f_x005f_x005f_x0000__x0002"/>
      <sheetName val="내역서_耰&quot;_x005f_x005f_x005f_x005f_x00002"/>
      <sheetName val="내역서_耰&quot;_x005f_x005f_x005f_x005f_x005f2"/>
      <sheetName val="실행집_x005f_x0005_"/>
      <sheetName val="내역서_耰&quot;_x005f_x005f_x005f_x0000__x00001"/>
      <sheetName val="Weekl_x005f_x000a_"/>
      <sheetName val="내역서_(N____x005f_x000a_"/>
      <sheetName val="내역서_(N   _x005f_x000a_"/>
      <sheetName val="_x005f_x000a__x0"/>
      <sheetName val="OPT_x005f_x000a_"/>
      <sheetName val="9-1차이내역"/>
      <sheetName val="Bangunan Utama"/>
      <sheetName val="daf-3(OK)"/>
      <sheetName val="daf-7(OK)"/>
      <sheetName val="Hrg.Sat"/>
      <sheetName val="Step2 -&gt; Mat. Cost"/>
      <sheetName val="Section 1"/>
      <sheetName val=" hrg bhn"/>
      <sheetName val="Áý°èÇ¥_(TOTAN)5"/>
      <sheetName val="2_x0010__x0000__x000a__x0000__x0003__x0000__x000d__x0000__x0008__x0000__x0010__x0000__x0004__x0000__x0004__x0000__x0004_"/>
      <sheetName val="계수"/>
      <sheetName val="수주계획('22)"/>
      <sheetName val="수주계획(22)"/>
      <sheetName val="Monomers"/>
      <sheetName val="cost curve calc"/>
      <sheetName val="QPL"/>
      <sheetName val="EST_EQUIPOS"/>
      <sheetName val="P. control"/>
      <sheetName val="EVAL"/>
      <sheetName val="Costing Detailed"/>
      <sheetName val="ER10_Old"/>
      <sheetName val="Basic Data Inputs"/>
      <sheetName val="Elektrikal"/>
      <sheetName val="Page1"/>
      <sheetName val="hs-str"/>
      <sheetName val="hs_str"/>
      <sheetName val="Rekap Addendum"/>
      <sheetName val="6"/>
      <sheetName val="7"/>
      <sheetName val="8"/>
      <sheetName val="9"/>
      <sheetName val="11"/>
      <sheetName val="12"/>
      <sheetName val="13"/>
      <sheetName val="14"/>
      <sheetName val="15"/>
      <sheetName val="17"/>
      <sheetName val="18"/>
      <sheetName val="19"/>
      <sheetName val="20"/>
      <sheetName val="4"/>
      <sheetName val="AT 2"/>
      <sheetName val="Jateng"/>
      <sheetName val="Jatim"/>
      <sheetName val="Steel-Twr"/>
      <sheetName val="Alat"/>
      <sheetName val="CC8"/>
      <sheetName val="SOR"/>
      <sheetName val="FR"/>
      <sheetName val="AIRCOND"/>
      <sheetName val="EXTERNAL"/>
      <sheetName val="MDGAS"/>
      <sheetName val="BILL 1"/>
      <sheetName val="BLN_PKG"/>
      <sheetName val="TEMP PROFILE"/>
      <sheetName val="_선택 속성(잠금)"/>
      <sheetName val="Drop-down lists"/>
      <sheetName val="음료실행"/>
      <sheetName val="Team 3 S-Curve"/>
      <sheetName val="내역서_耰&quot;_x005f_x0000__x0008"/>
      <sheetName val="내역서_耰&quot;_x005f_x005f_x00008"/>
      <sheetName val="내역서_耰&quot;_x005f_x005f_x005f8"/>
      <sheetName val="내역서_耰&quot;_x00007"/>
      <sheetName val="내역서_耰&quot;_x005f7"/>
      <sheetName val="_x00ည톐ឮ"/>
      <sheetName val="내역서_耰&quot;_x0000__x0007"/>
      <sheetName val="9011 EXPAT_MANP"/>
      <sheetName val="2_x0010_"/>
      <sheetName val="PriceSummary"/>
      <sheetName val="App A Basis of Design"/>
      <sheetName val="단가표"/>
      <sheetName val="GKP"/>
      <sheetName val="renc mgn"/>
      <sheetName val="Rekap Analisa"/>
      <sheetName val="SchC"/>
      <sheetName val="SchA"/>
      <sheetName val="SewAlat"/>
      <sheetName val="ANALISA PEK.UMUM"/>
      <sheetName val="IN OUT"/>
      <sheetName val="7422CW_x005f_x0013_"/>
      <sheetName val="OPT_x005f_x0012_"/>
      <sheetName val="내역서 ᢐ_x005f_x001f_"/>
      <sheetName val="내역서_耰&quot;_x005f_x005f_x005f_x0000__x0003"/>
      <sheetName val="내역서_耰&quot;_x005f_x005f_x005f_x005f_x00003"/>
      <sheetName val="내역서_耰&quot;_x005f_x005f_x005f_x005f_x005f3"/>
      <sheetName val="내역서_耰&quot;_x005f_x005f_x005f_x0000__x0004"/>
      <sheetName val="내역서_耰&quot;_x005f_x005f_x005f_x005f_x00004"/>
      <sheetName val="내역서_耰&quot;_x005f_x005f_x005f_x005f_x005f4"/>
      <sheetName val="내역서_耰&quot;_x005f_x005f_x005f_x0000__x0005"/>
      <sheetName val="내역서_耰&quot;_x005f_x005f_x005f_x005f_x00005"/>
      <sheetName val="내역서_耰&quot;_x005f_x005f_x005f_x005f_x005f5"/>
      <sheetName val="내역서 ᢐ_x005f_x001f__x005f_x0000__x005f_x0000_"/>
      <sheetName val="EQUIPMENT_-_x005f_x0000_"/>
      <sheetName val="__x005f_x0000__x005f_x001b__x005f_x0000__x005f_x0006__x"/>
      <sheetName val="바닥판_x005f_x0000_⽷_x005f_x0000_"/>
      <sheetName val="내역서_耰&quot;_x005f_x005f_x005f_x0000__x00002"/>
      <sheetName val="내역서_(N____x005f_x000a_2"/>
      <sheetName val="내역서_(N____x005f_x000a_1"/>
      <sheetName val="내역서_耰&quot;_x005f_x005f_x005f_x0000__x00003"/>
      <sheetName val="Sat Bah _ Up"/>
      <sheetName val="DATA PROYEK"/>
      <sheetName val="rab me (by owner) "/>
      <sheetName val="BQ (by owner)"/>
      <sheetName val="rab me (fisik)"/>
      <sheetName val="abut2"/>
      <sheetName val="LIST ANHARSAT"/>
      <sheetName val="_______x005f_x005f_x005f_x0000__x005f_x005f_x00_2"/>
      <sheetName val="_____x005f_x005f_x005f_x005f_x005f_x005f_x005f_x0000__2"/>
      <sheetName val="_______x005f_x005f_x005f_x005f_x005f_x005f_x000_2"/>
      <sheetName val="REQDELTA"/>
      <sheetName val="기준"/>
      <sheetName val="IndirectSum"/>
      <sheetName val="2공구산출내역"/>
      <sheetName val="Process Piping"/>
      <sheetName val="BQ Summary"/>
      <sheetName val="FittingR1"/>
      <sheetName val="Gasket"/>
      <sheetName val="Bolt"/>
      <sheetName val="SCOPES"/>
      <sheetName val="5대총괄"/>
      <sheetName val="분양가표"/>
      <sheetName val="Mucluc"/>
      <sheetName val="Dinh muc CP KTCB khac"/>
      <sheetName val="TH May TC"/>
      <sheetName val="KLDT DIEN"/>
      <sheetName val="PTVT DIEN"/>
      <sheetName val="TH kinh phi"/>
      <sheetName val="Thong ke thiet bi"/>
      <sheetName val="TH vat tu"/>
      <sheetName val="Earthwork"/>
      <sheetName val="BREAKDOWN-PRICE"/>
      <sheetName val="A.SIS"/>
      <sheetName val="BQ-E20-02(Rp)"/>
      <sheetName val="gia vt"/>
      <sheetName val="1.BILL MOI THAU CAN THUONG"/>
      <sheetName val="PHAN NGAM"/>
      <sheetName val="SITE-E"/>
      <sheetName val="sch6-rm"/>
      <sheetName val="침하계"/>
      <sheetName val="原始数据"/>
      <sheetName val="经评"/>
      <sheetName val="G2TempSheet"/>
      <sheetName val="30万表三"/>
      <sheetName val="Z- GENERAL PRIC橿⿂_x0000__x0000_⒘_x0000__x0000__x0000_ࡈ"/>
      <sheetName val="Z- GENERAL PRIC鋘@俀~橿⿂_x0000__x0000_⍈"/>
      <sheetName val="Z- GENERAL PRIC_x0000__x0000__x0005__x0000_ẹ_x0000__x0000__x0000_"/>
      <sheetName val="TABLE-A"/>
      <sheetName val="tabel berat"/>
      <sheetName val="daf_3_OK_"/>
      <sheetName val="daf_7_OK_"/>
      <sheetName val="L_TIGA"/>
      <sheetName val="내역서_耰&quot;10"/>
      <sheetName val="SANDAN_XLS8"/>
      <sheetName val="내역서_(∮ἀ嘆ɶ᠀㬁1"/>
      <sheetName val="LV induction _x0000__x0000__x0005__x0000_묠"/>
      <sheetName val="satuan"/>
      <sheetName val="DHSD"/>
      <sheetName val="CBA"/>
      <sheetName val="MH and Unit Cost"/>
      <sheetName val="BOQ_PAINTING"/>
      <sheetName val="Material Cost(as per Nation)"/>
      <sheetName val="价格取值"/>
      <sheetName val="Daily Forwards"/>
      <sheetName val="报价说明 (3)"/>
      <sheetName val="报价说明 (4)"/>
      <sheetName val="2.履约阶段供应链管理计划"/>
      <sheetName val="XREF"/>
      <sheetName val="sis.xlm"/>
      <sheetName val="spot prices"/>
      <sheetName val="Forma E-17"/>
      <sheetName val="1999 BUDGET"/>
      <sheetName val="MAN-STD"/>
      <sheetName val="LV induction "/>
      <sheetName val="내역서(전기)"/>
      <sheetName val="본부소개"/>
      <sheetName val="NM2"/>
      <sheetName val="NW1"/>
      <sheetName val="NW2"/>
      <sheetName val="PW3"/>
      <sheetName val="PW4"/>
      <sheetName val="SC1"/>
      <sheetName val="DNW"/>
      <sheetName val="NE"/>
      <sheetName val="PM"/>
      <sheetName val="TR"/>
      <sheetName val="TQ_Format4"/>
      <sheetName val="breakdown_of_wage_raÐ¾4"/>
      <sheetName val="Additional_data4"/>
      <sheetName val="OIL_SEPARATOR3"/>
      <sheetName val="CATCH_BASIN3"/>
      <sheetName val="FW_Post_Indicator_Valve_24&quot;3"/>
      <sheetName val="FW_Post_Indicator_Valve_20&quot;3"/>
      <sheetName val="FW_Post_Indicator_Valve_6&quot;3"/>
      <sheetName val="Fire_Monitor_or_Hydrant_6&quot;_FDN3"/>
      <sheetName val="SUMP_VB3"/>
      <sheetName val="CLEANOUT_4&quot;3"/>
      <sheetName val="Not_reqd3"/>
      <sheetName val="호환성_보고서3"/>
      <sheetName val="Attach_4-183"/>
      <sheetName val="11_자재단가3"/>
      <sheetName val="리스크_분류체계3"/>
      <sheetName val="Cashflow_Analysis3"/>
      <sheetName val="INPUT_DATA_OF_SCHEDULE3"/>
      <sheetName val="LIFE_&amp;_REP_PROVN3"/>
      <sheetName val="O&amp;M_CREW3"/>
      <sheetName val="Activity_Form3"/>
      <sheetName val="Master_List3"/>
      <sheetName val="Finansal_tamamlanma_Eğrisi3"/>
      <sheetName val="33628-Rev__A3"/>
      <sheetName val="Admin_Manu_2-Equipment_Type_ID3"/>
      <sheetName val="내역서_(∮ἀ嘆ɶ?᠀㬁?3"/>
      <sheetName val="Schedule_3"/>
      <sheetName val="Loading_Struc3"/>
      <sheetName val="Loading_Pip3"/>
      <sheetName val="Loading_Overall_(BASE_Proposal3"/>
      <sheetName val="Steel_Structure3"/>
      <sheetName val="PIPING_AG-UG_NEW_UNITS3"/>
      <sheetName val="MEC_PIPING_PREFABR3"/>
      <sheetName val="Working_File-Pip3"/>
      <sheetName val="Equip_ISBL_&amp;_OSBL_3"/>
      <sheetName val="14-Eng_rate3"/>
      <sheetName val="내역서_(N____7"/>
      <sheetName val="Itembalance_Report_(18-sep-18)3"/>
      <sheetName val="BUDGET_SUMMARY_3"/>
      <sheetName val="SPEC(CABLE_&amp;_WIRE)2"/>
      <sheetName val="1_자금요약2"/>
      <sheetName val="2_실행비투입2"/>
      <sheetName val="3_본사집계2"/>
      <sheetName val="3-1_본사투입2"/>
      <sheetName val="4_지사집계2"/>
      <sheetName val="4-1_지사투입2"/>
      <sheetName val="5_현장총집계2"/>
      <sheetName val="5-1_현금집계2"/>
      <sheetName val="5-2_현금출납2"/>
      <sheetName val="5-3_외상집계2"/>
      <sheetName val="5-4_외상투입2"/>
      <sheetName val="6_미지급금2"/>
      <sheetName val="5-5_기타공제집계2"/>
      <sheetName val="5-6_기타공제2"/>
      <sheetName val="7_기성현황(실)2"/>
      <sheetName val="8_한국인수당2"/>
      <sheetName val="8_한국인수당_(Master_file)2"/>
      <sheetName val="9_기타수입2"/>
      <sheetName val="10_투입집계2"/>
      <sheetName val="5-4_외상투입_(2)2"/>
      <sheetName val="16_기성현황(예)2"/>
      <sheetName val="17_자금요약22"/>
      <sheetName val="18_실행대비투입22"/>
      <sheetName val="SPT_vs_PHI2"/>
      <sheetName val="1_11_b2"/>
      <sheetName val="내역서_(N__x003"/>
      <sheetName val="SUMMARY_MTO_02_2_352"/>
      <sheetName val="N_G_METERING_CALC_2"/>
      <sheetName val="N_G_METERING2"/>
      <sheetName val="N_G_METERING_(2)2"/>
      <sheetName val="CUMENE_METERING2"/>
      <sheetName val="N2_METERING_2"/>
      <sheetName val="H2_METERING__2"/>
      <sheetName val="CO_METERING2"/>
      <sheetName val="G_R300경비2"/>
      <sheetName val="AS포장복구_2"/>
      <sheetName val="중기조종사_단위단가2"/>
      <sheetName val="설_계2"/>
      <sheetName val="Enron_Form2"/>
      <sheetName val="6_공정표2"/>
      <sheetName val="Payment_Certificate-12"/>
      <sheetName val="Floor_wet2"/>
      <sheetName val="Floor_Balcony2"/>
      <sheetName val="Hard_scape_Floor2"/>
      <sheetName val="P03_Skirting2"/>
      <sheetName val="GF_wall2"/>
      <sheetName val="Kitchen_Wall_wet_LIN-7012"/>
      <sheetName val="Wall_wet_LIN-601_2"/>
      <sheetName val="BOQ_(2)2"/>
      <sheetName val="VO_Schedule-12"/>
      <sheetName val="HOLD_AMOUNT2"/>
      <sheetName val="Back_Charge_(2)2"/>
      <sheetName val="Temporary_Deductions-1_2"/>
      <sheetName val="Contracharges_Check_list-1_2"/>
      <sheetName val="PC_032"/>
      <sheetName val="Measurement_sheet2"/>
      <sheetName val="Material_Only2"/>
      <sheetName val="Man_power_supply2"/>
      <sheetName val="Camp_Deduction2"/>
      <sheetName val="Consortium_VP2"/>
      <sheetName val="Summary_MONTH2"/>
      <sheetName val="DESICON_SUM2"/>
      <sheetName val="DES_TCF_Rental2"/>
      <sheetName val="DES_TCF_Maints_pers2"/>
      <sheetName val="DES_TCF_Heavy_Equipment2"/>
      <sheetName val="BANK_BOND2"/>
      <sheetName val="PHC_WAREHOUSE_-_INFOONLY2"/>
      <sheetName val="CATERING_CONTROL2"/>
      <sheetName val="SUB_CONTRACT2"/>
      <sheetName val="SPDC_-_INFONLY2"/>
      <sheetName val="VENDOR_SCHEDUL2"/>
      <sheetName val="VENDOR_PRESENCE_-_COMM2"/>
      <sheetName val="VENDOR_PRESENCE_-_RECH2"/>
      <sheetName val="VENDOR_PRESENCE_-_COMM_2"/>
      <sheetName val="CONTRACT_RATES2"/>
      <sheetName val="0_품의서(전체)2"/>
      <sheetName val="LAST_UPDATE2"/>
      <sheetName val="External_Issues2"/>
      <sheetName val="TR_Rev_vs_Commit2"/>
      <sheetName val="TR_+MMHE_PL_report2"/>
      <sheetName val="P23P2724___Commitment_2"/>
      <sheetName val="CONCRETE_TYPE1"/>
      <sheetName val="내역서_(N____12"/>
      <sheetName val="A__ENGINEERING2"/>
      <sheetName val="B-1__배관자재2"/>
      <sheetName val="B-2__전기자재2"/>
      <sheetName val="B-3__계장자재2"/>
      <sheetName val="B-4__기계자재2"/>
      <sheetName val="C-1__공통가설2"/>
      <sheetName val="C-2__토목2"/>
      <sheetName val="C-4__철골2"/>
      <sheetName val="C-5__기계2"/>
      <sheetName val="C-6__배관2"/>
      <sheetName val="C-7__전기2"/>
      <sheetName val="C-8__계장2"/>
      <sheetName val="C-9__중장비2"/>
      <sheetName val="C-10__소방설비2"/>
      <sheetName val="C-11__보온2"/>
      <sheetName val="C-12__CMS2"/>
      <sheetName val="IRR_sponsor1"/>
      <sheetName val="List_Equip1"/>
      <sheetName val="Process_C_(1-166)1"/>
      <sheetName val="TRUCK_HAUL_CYCLE-waste1"/>
      <sheetName val="Existing_PC_Pavement1"/>
      <sheetName val="Sch_61"/>
      <sheetName val="Master_Data1"/>
      <sheetName val="ind'l_cp1"/>
      <sheetName val="본부_SHOP1"/>
      <sheetName val="#6_MDU_일반1"/>
      <sheetName val="#6_MDU엄반장1"/>
      <sheetName val="#6MDU_기계1"/>
      <sheetName val="HOU_COMP`1"/>
      <sheetName val="FCC_OBL-SHOP1"/>
      <sheetName val="NEW_FCC_OBL1"/>
      <sheetName val="#4_MDU1"/>
      <sheetName val="#6_SHOP1"/>
      <sheetName val="NRC_OBL-조연식1"/>
      <sheetName val="광양-조연식_반장1"/>
      <sheetName val="#5MDU_REV1"/>
      <sheetName val="LBO_PROJECT1"/>
      <sheetName val="VENDOR_LIST1"/>
      <sheetName val="BOP_LINE_LIST1"/>
      <sheetName val="3_부제O호표1"/>
      <sheetName val="5_소모재료비1"/>
      <sheetName val="8_시멘트제원표1"/>
      <sheetName val="2_품제O호표1"/>
      <sheetName val="동상부_Tact_기준_반입일정_및_수량_02171"/>
      <sheetName val="tblg_denda2"/>
      <sheetName val="5_Cennik2"/>
      <sheetName val="_토목_처리장도급내역서_1"/>
      <sheetName val="Equip_Mstr_FOR_3A11"/>
      <sheetName val="สรุปยอดเหล็กตาม_Cost_Record_VY1"/>
      <sheetName val="แนบ_PR1"/>
      <sheetName val="OR21_Final_Forecast_Rev_21"/>
      <sheetName val="Summary_Forecast_Budget_1&amp;21"/>
      <sheetName val="Summary_Forecast_Budget_Rev_21"/>
      <sheetName val="Backup_OR21_1"/>
      <sheetName val="Budget_for_ENT1"/>
      <sheetName val="ADJ__D-Wall&amp;BR_Ent__Rev_2_11"/>
      <sheetName val="Rebar+Conพื้น_Waste10%1"/>
      <sheetName val="Backup_D-Wall_Ent__13_07_191"/>
      <sheetName val="Backup_BR_ENT__13_07_191"/>
      <sheetName val="Final_Forecast_721111"/>
      <sheetName val="IMP_OR21_2019_07_111"/>
      <sheetName val="Concrete_721121"/>
      <sheetName val="หินเกล็ด_1"/>
      <sheetName val="เปรียบเทียบBudget_BR_1"/>
      <sheetName val="ADJ__BR_Ent__Rev_2_1_(2)1"/>
      <sheetName val="แผนงานBarrette_Pile1"/>
      <sheetName val="BOQ__VI_03_09_19_1"/>
      <sheetName val="Backup_BR_BMA1"/>
      <sheetName val="Sum_Budget&amp;Rev_11"/>
      <sheetName val="Sum_Budget_Rev_11"/>
      <sheetName val="Sum_Budget&amp;Rev_1_Rebar1"/>
      <sheetName val="Sum_Budget_Rev_2_Rebar1"/>
      <sheetName val="Rebar+Conพื้น_Waste10%_Rev_001"/>
      <sheetName val="Rebar+Conพื้น_Waste10%_Rev_01_1"/>
      <sheetName val="Equip_Rev_00_Budget1"/>
      <sheetName val="Budget_Waterpoofing1"/>
      <sheetName val="2013电气概算_价目表_(营改增调整)1"/>
      <sheetName val="ABB_Summary1"/>
      <sheetName val="Man_power_rate1"/>
      <sheetName val="Const_equip_rate1"/>
      <sheetName val="01-Gang_Rate_&amp;_Info1"/>
      <sheetName val="05-Sum_Cost1"/>
      <sheetName val="06-Indirect_Loading1"/>
      <sheetName val="07-Heavy_Equipment1"/>
      <sheetName val="08-RR_Check_List1"/>
      <sheetName val="1)_Risk_and_Opportunities1"/>
      <sheetName val="2)_Full_Cost_Calculation1"/>
      <sheetName val="내역서_(∮ἀ嘆ɶ_᠀㬁_2"/>
      <sheetName val="M&amp;E_Summary1"/>
      <sheetName val="rev_summary1"/>
      <sheetName val="M&amp;E_Prelims1"/>
      <sheetName val="B-FP_(2)1"/>
      <sheetName val="Sch_11"/>
      <sheetName val="Rekap_Biaya1"/>
      <sheetName val="Kuantitas_&amp;_Harga1"/>
      <sheetName val="Nopember_(2)1"/>
      <sheetName val="GRAND_REKAP1"/>
      <sheetName val="analisa_(2)1"/>
      <sheetName val="Analisa_21"/>
      <sheetName val="F1_41"/>
      <sheetName val="LRK_1"/>
      <sheetName val="Equipt_Rental1"/>
      <sheetName val="EQ_USED_(CORRECTED)1"/>
      <sheetName val="Rebar_Constant1"/>
      <sheetName val="Eng_Hrs_(HO)1"/>
      <sheetName val="Up_&amp;_bhn1"/>
      <sheetName val="HRG_BHN1"/>
      <sheetName val="Analisa_(ok_punya)1"/>
      <sheetName val="Alat_(2)1"/>
      <sheetName val="ENE-CAL_11"/>
      <sheetName val="원가조정_내역1"/>
      <sheetName val="Vehicle_Log1"/>
      <sheetName val="G_R300경비1"/>
      <sheetName val="AS포장복구_1"/>
      <sheetName val="중기조종사_단위단가1"/>
      <sheetName val="설_계1"/>
      <sheetName val="0_품의서(전체)1"/>
      <sheetName val="LAST_UPDATE1"/>
      <sheetName val="External_Issues1"/>
      <sheetName val="TR_Rev_vs_Commit1"/>
      <sheetName val="TR_+MMHE_PL_report1"/>
      <sheetName val="P23P2724___Commitment_1"/>
      <sheetName val="A__ENGINEERING1"/>
      <sheetName val="B-1__배관자재1"/>
      <sheetName val="B-2__전기자재1"/>
      <sheetName val="B-3__계장자재1"/>
      <sheetName val="B-4__기계자재1"/>
      <sheetName val="C-1__공통가설1"/>
      <sheetName val="C-2__토목1"/>
      <sheetName val="C-4__철골1"/>
      <sheetName val="C-5__기계1"/>
      <sheetName val="C-6__배관1"/>
      <sheetName val="C-7__전기1"/>
      <sheetName val="C-8__계장1"/>
      <sheetName val="C-9__중장비1"/>
      <sheetName val="C-10__소방설비1"/>
      <sheetName val="C-11__보온1"/>
      <sheetName val="C-12__CMS1"/>
      <sheetName val="동상부_Tact_기준_반입일정_및_수량_0217"/>
      <sheetName val="_토목_처리장도급내역서_"/>
      <sheetName val="Equip_Mstr_FOR_3A1"/>
      <sheetName val="Rekap_Biaya"/>
      <sheetName val="Kuantitas_&amp;_Harga"/>
      <sheetName val="Nopember_(2)"/>
      <sheetName val="GRAND_REKAP"/>
      <sheetName val="analisa_(2)"/>
      <sheetName val="Analisa_2"/>
      <sheetName val="Eng_Hrs_(HO)"/>
      <sheetName val="Up_&amp;_bhn"/>
      <sheetName val="HRG_BHN"/>
      <sheetName val="Alat_(2)"/>
      <sheetName val="ENE-CAL_1"/>
      <sheetName val="원가조정_내역"/>
      <sheetName val="uraian analisa"/>
      <sheetName val="8LT 12"/>
      <sheetName val="Basic Price"/>
      <sheetName val="내역서_耰&quot;11"/>
      <sheetName val="SANDAN_XLS9"/>
      <sheetName val="내역서_(∮ἀ嘆ɶ᠀㬁2"/>
      <sheetName val="적용단가"/>
      <sheetName val="현금흐름표"/>
      <sheetName val="VS P-Q"/>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sheetData sheetId="796"/>
      <sheetData sheetId="797"/>
      <sheetData sheetId="798"/>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sheetData sheetId="815" refreshError="1"/>
      <sheetData sheetId="816"/>
      <sheetData sheetId="817" refreshError="1"/>
      <sheetData sheetId="818"/>
      <sheetData sheetId="819"/>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sheetData sheetId="832" refreshError="1"/>
      <sheetData sheetId="833"/>
      <sheetData sheetId="834"/>
      <sheetData sheetId="835"/>
      <sheetData sheetId="836"/>
      <sheetData sheetId="837"/>
      <sheetData sheetId="838"/>
      <sheetData sheetId="839"/>
      <sheetData sheetId="840"/>
      <sheetData sheetId="84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sheetData sheetId="1357"/>
      <sheetData sheetId="1358"/>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sheetData sheetId="1654" refreshError="1"/>
      <sheetData sheetId="1655" refreshError="1"/>
      <sheetData sheetId="1656" refreshError="1"/>
      <sheetData sheetId="1657" refreshError="1"/>
      <sheetData sheetId="1658" refreshError="1"/>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sheetData sheetId="1881"/>
      <sheetData sheetId="1882"/>
      <sheetData sheetId="1883"/>
      <sheetData sheetId="1884" refreshError="1"/>
      <sheetData sheetId="1885" refreshError="1"/>
      <sheetData sheetId="1886"/>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sheetData sheetId="1979"/>
      <sheetData sheetId="1980"/>
      <sheetData sheetId="1981" refreshError="1"/>
      <sheetData sheetId="1982" refreshError="1"/>
      <sheetData sheetId="1983" refreshError="1"/>
      <sheetData sheetId="1984" refreshError="1"/>
      <sheetData sheetId="1985"/>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sheetData sheetId="2047"/>
      <sheetData sheetId="2048"/>
      <sheetData sheetId="2049"/>
      <sheetData sheetId="2050"/>
      <sheetData sheetId="2051"/>
      <sheetData sheetId="2052"/>
      <sheetData sheetId="2053"/>
      <sheetData sheetId="2054"/>
      <sheetData sheetId="2055"/>
      <sheetData sheetId="2056"/>
      <sheetData sheetId="2057"/>
      <sheetData sheetId="2058"/>
      <sheetData sheetId="2059"/>
      <sheetData sheetId="2060"/>
      <sheetData sheetId="2061"/>
      <sheetData sheetId="2062"/>
      <sheetData sheetId="2063"/>
      <sheetData sheetId="2064"/>
      <sheetData sheetId="2065"/>
      <sheetData sheetId="2066"/>
      <sheetData sheetId="2067"/>
      <sheetData sheetId="2068"/>
      <sheetData sheetId="2069"/>
      <sheetData sheetId="2070"/>
      <sheetData sheetId="2071"/>
      <sheetData sheetId="2072"/>
      <sheetData sheetId="2073"/>
      <sheetData sheetId="2074"/>
      <sheetData sheetId="2075"/>
      <sheetData sheetId="2076"/>
      <sheetData sheetId="2077"/>
      <sheetData sheetId="2078"/>
      <sheetData sheetId="2079"/>
      <sheetData sheetId="2080"/>
      <sheetData sheetId="2081"/>
      <sheetData sheetId="2082"/>
      <sheetData sheetId="2083"/>
      <sheetData sheetId="2084"/>
      <sheetData sheetId="2085"/>
      <sheetData sheetId="2086"/>
      <sheetData sheetId="2087"/>
      <sheetData sheetId="2088"/>
      <sheetData sheetId="2089"/>
      <sheetData sheetId="2090"/>
      <sheetData sheetId="2091"/>
      <sheetData sheetId="2092"/>
      <sheetData sheetId="2093"/>
      <sheetData sheetId="2094"/>
      <sheetData sheetId="2095"/>
      <sheetData sheetId="2096"/>
      <sheetData sheetId="2097"/>
      <sheetData sheetId="2098"/>
      <sheetData sheetId="2099"/>
      <sheetData sheetId="2100"/>
      <sheetData sheetId="2101"/>
      <sheetData sheetId="2102"/>
      <sheetData sheetId="2103"/>
      <sheetData sheetId="2104"/>
      <sheetData sheetId="2105"/>
      <sheetData sheetId="2106"/>
      <sheetData sheetId="2107"/>
      <sheetData sheetId="2108"/>
      <sheetData sheetId="2109"/>
      <sheetData sheetId="2110"/>
      <sheetData sheetId="2111"/>
      <sheetData sheetId="2112"/>
      <sheetData sheetId="2113"/>
      <sheetData sheetId="2114"/>
      <sheetData sheetId="2115"/>
      <sheetData sheetId="2116"/>
      <sheetData sheetId="2117"/>
      <sheetData sheetId="2118"/>
      <sheetData sheetId="2119"/>
      <sheetData sheetId="2120"/>
      <sheetData sheetId="2121"/>
      <sheetData sheetId="2122"/>
      <sheetData sheetId="2123"/>
      <sheetData sheetId="2124"/>
      <sheetData sheetId="2125"/>
      <sheetData sheetId="2126"/>
      <sheetData sheetId="2127"/>
      <sheetData sheetId="2128"/>
      <sheetData sheetId="2129"/>
      <sheetData sheetId="2130"/>
      <sheetData sheetId="2131"/>
      <sheetData sheetId="2132"/>
      <sheetData sheetId="2133"/>
      <sheetData sheetId="2134"/>
      <sheetData sheetId="2135"/>
      <sheetData sheetId="2136"/>
      <sheetData sheetId="2137"/>
      <sheetData sheetId="2138"/>
      <sheetData sheetId="2139"/>
      <sheetData sheetId="2140"/>
      <sheetData sheetId="2141"/>
      <sheetData sheetId="2142"/>
      <sheetData sheetId="2143"/>
      <sheetData sheetId="2144"/>
      <sheetData sheetId="2145"/>
      <sheetData sheetId="2146"/>
      <sheetData sheetId="2147"/>
      <sheetData sheetId="2148"/>
      <sheetData sheetId="2149"/>
      <sheetData sheetId="2150" refreshError="1"/>
      <sheetData sheetId="2151" refreshError="1"/>
      <sheetData sheetId="2152" refreshError="1"/>
      <sheetData sheetId="2153"/>
      <sheetData sheetId="2154" refreshError="1"/>
      <sheetData sheetId="2155" refreshError="1"/>
      <sheetData sheetId="2156"/>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sheetData sheetId="2229" refreshError="1"/>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refreshError="1"/>
      <sheetData sheetId="2571"/>
      <sheetData sheetId="2572">
        <row r="4">
          <cell r="I4">
            <v>0</v>
          </cell>
        </row>
      </sheetData>
      <sheetData sheetId="2573">
        <row r="4">
          <cell r="I4">
            <v>0</v>
          </cell>
        </row>
      </sheetData>
      <sheetData sheetId="2574">
        <row r="4">
          <cell r="I4">
            <v>0</v>
          </cell>
        </row>
      </sheetData>
      <sheetData sheetId="2575">
        <row r="4">
          <cell r="I4">
            <v>0</v>
          </cell>
        </row>
      </sheetData>
      <sheetData sheetId="2576" refreshError="1"/>
      <sheetData sheetId="2577" refreshError="1"/>
      <sheetData sheetId="2578" refreshError="1"/>
      <sheetData sheetId="2579" refreshError="1"/>
      <sheetData sheetId="2580" refreshError="1"/>
      <sheetData sheetId="2581" refreshError="1"/>
      <sheetData sheetId="2582" refreshError="1"/>
      <sheetData sheetId="2583" refreshError="1"/>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sheetData sheetId="2594"/>
      <sheetData sheetId="2595"/>
      <sheetData sheetId="2596"/>
      <sheetData sheetId="2597"/>
      <sheetData sheetId="2598"/>
      <sheetData sheetId="2599" refreshError="1"/>
      <sheetData sheetId="2600" refreshError="1"/>
      <sheetData sheetId="2601" refreshError="1"/>
      <sheetData sheetId="2602" refreshError="1"/>
      <sheetData sheetId="2603">
        <row r="4">
          <cell r="I4">
            <v>0</v>
          </cell>
        </row>
      </sheetData>
      <sheetData sheetId="2604"/>
      <sheetData sheetId="2605">
        <row r="4">
          <cell r="I4">
            <v>0</v>
          </cell>
        </row>
      </sheetData>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efreshError="1"/>
      <sheetData sheetId="2616" refreshError="1"/>
      <sheetData sheetId="2617" refreshError="1"/>
      <sheetData sheetId="2618" refreshError="1"/>
      <sheetData sheetId="2619" refreshError="1"/>
      <sheetData sheetId="2620" refreshError="1"/>
      <sheetData sheetId="2621" refreshError="1"/>
      <sheetData sheetId="2622" refreshError="1"/>
      <sheetData sheetId="2623" refreshError="1"/>
      <sheetData sheetId="2624" refreshError="1"/>
      <sheetData sheetId="2625" refreshError="1"/>
      <sheetData sheetId="2626">
        <row r="4">
          <cell r="I4">
            <v>0</v>
          </cell>
        </row>
      </sheetData>
      <sheetData sheetId="2627">
        <row r="4">
          <cell r="I4">
            <v>0</v>
          </cell>
        </row>
      </sheetData>
      <sheetData sheetId="2628"/>
      <sheetData sheetId="2629"/>
      <sheetData sheetId="2630"/>
      <sheetData sheetId="2631"/>
      <sheetData sheetId="2632"/>
      <sheetData sheetId="2633"/>
      <sheetData sheetId="2634">
        <row r="4">
          <cell r="I4">
            <v>0</v>
          </cell>
        </row>
      </sheetData>
      <sheetData sheetId="2635">
        <row r="4">
          <cell r="I4">
            <v>0</v>
          </cell>
        </row>
      </sheetData>
      <sheetData sheetId="2636">
        <row r="4">
          <cell r="I4">
            <v>0</v>
          </cell>
        </row>
      </sheetData>
      <sheetData sheetId="2637">
        <row r="4">
          <cell r="I4">
            <v>0</v>
          </cell>
        </row>
      </sheetData>
      <sheetData sheetId="2638"/>
      <sheetData sheetId="2639"/>
      <sheetData sheetId="2640"/>
      <sheetData sheetId="2641">
        <row r="4">
          <cell r="I4">
            <v>0</v>
          </cell>
        </row>
      </sheetData>
      <sheetData sheetId="2642"/>
      <sheetData sheetId="2643">
        <row r="4">
          <cell r="I4">
            <v>0</v>
          </cell>
        </row>
      </sheetData>
      <sheetData sheetId="2644"/>
      <sheetData sheetId="2645"/>
      <sheetData sheetId="2646"/>
      <sheetData sheetId="2647"/>
      <sheetData sheetId="2648"/>
      <sheetData sheetId="2649">
        <row r="4">
          <cell r="I4">
            <v>0</v>
          </cell>
        </row>
      </sheetData>
      <sheetData sheetId="2650" refreshError="1"/>
      <sheetData sheetId="2651">
        <row r="4">
          <cell r="I4">
            <v>0</v>
          </cell>
        </row>
      </sheetData>
      <sheetData sheetId="2652" refreshError="1"/>
      <sheetData sheetId="2653" refreshError="1"/>
      <sheetData sheetId="2654"/>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refreshError="1"/>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efreshError="1"/>
      <sheetData sheetId="2675" refreshError="1"/>
      <sheetData sheetId="2676"/>
      <sheetData sheetId="2677" refreshError="1"/>
      <sheetData sheetId="2678" refreshError="1"/>
      <sheetData sheetId="2679"/>
      <sheetData sheetId="2680"/>
      <sheetData sheetId="2681"/>
      <sheetData sheetId="2682"/>
      <sheetData sheetId="2683"/>
      <sheetData sheetId="2684"/>
      <sheetData sheetId="2685">
        <row r="4">
          <cell r="I4">
            <v>0</v>
          </cell>
        </row>
      </sheetData>
      <sheetData sheetId="2686">
        <row r="4">
          <cell r="I4">
            <v>0</v>
          </cell>
        </row>
      </sheetData>
      <sheetData sheetId="2687">
        <row r="4">
          <cell r="I4">
            <v>0</v>
          </cell>
        </row>
      </sheetData>
      <sheetData sheetId="2688">
        <row r="4">
          <cell r="I4">
            <v>0</v>
          </cell>
        </row>
      </sheetData>
      <sheetData sheetId="2689">
        <row r="4">
          <cell r="I4">
            <v>0</v>
          </cell>
        </row>
      </sheetData>
      <sheetData sheetId="2690">
        <row r="4">
          <cell r="I4">
            <v>0</v>
          </cell>
        </row>
      </sheetData>
      <sheetData sheetId="2691"/>
      <sheetData sheetId="2692"/>
      <sheetData sheetId="2693">
        <row r="4">
          <cell r="I4">
            <v>0</v>
          </cell>
        </row>
      </sheetData>
      <sheetData sheetId="2694">
        <row r="4">
          <cell r="I4">
            <v>0</v>
          </cell>
        </row>
      </sheetData>
      <sheetData sheetId="2695">
        <row r="4">
          <cell r="I4">
            <v>0</v>
          </cell>
        </row>
      </sheetData>
      <sheetData sheetId="2696" refreshError="1"/>
      <sheetData sheetId="2697" refreshError="1"/>
      <sheetData sheetId="2698" refreshError="1"/>
      <sheetData sheetId="2699" refreshError="1"/>
      <sheetData sheetId="2700" refreshError="1"/>
      <sheetData sheetId="2701" refreshError="1"/>
      <sheetData sheetId="2702" refreshError="1"/>
      <sheetData sheetId="2703" refreshError="1"/>
      <sheetData sheetId="2704" refreshError="1"/>
      <sheetData sheetId="2705" refreshError="1"/>
      <sheetData sheetId="2706" refreshError="1"/>
      <sheetData sheetId="2707" refreshError="1"/>
      <sheetData sheetId="2708" refreshError="1"/>
      <sheetData sheetId="2709" refreshError="1"/>
      <sheetData sheetId="2710" refreshError="1"/>
      <sheetData sheetId="2711" refreshError="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efreshError="1"/>
      <sheetData sheetId="2722" refreshError="1"/>
      <sheetData sheetId="2723"/>
      <sheetData sheetId="2724"/>
      <sheetData sheetId="2725"/>
      <sheetData sheetId="2726"/>
      <sheetData sheetId="2727" refreshError="1"/>
      <sheetData sheetId="2728"/>
      <sheetData sheetId="2729"/>
      <sheetData sheetId="2730"/>
      <sheetData sheetId="2731"/>
      <sheetData sheetId="2732"/>
      <sheetData sheetId="2733"/>
      <sheetData sheetId="2734"/>
      <sheetData sheetId="2735"/>
      <sheetData sheetId="2736"/>
      <sheetData sheetId="2737"/>
      <sheetData sheetId="2738"/>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ow r="4">
          <cell r="I4">
            <v>0</v>
          </cell>
        </row>
      </sheetData>
      <sheetData sheetId="2754">
        <row r="4">
          <cell r="I4">
            <v>0</v>
          </cell>
        </row>
      </sheetData>
      <sheetData sheetId="2755">
        <row r="4">
          <cell r="I4">
            <v>0</v>
          </cell>
        </row>
      </sheetData>
      <sheetData sheetId="2756">
        <row r="4">
          <cell r="I4">
            <v>0</v>
          </cell>
        </row>
      </sheetData>
      <sheetData sheetId="2757">
        <row r="4">
          <cell r="I4">
            <v>0</v>
          </cell>
        </row>
      </sheetData>
      <sheetData sheetId="2758">
        <row r="4">
          <cell r="I4">
            <v>0</v>
          </cell>
        </row>
      </sheetData>
      <sheetData sheetId="2759">
        <row r="4">
          <cell r="I4">
            <v>0</v>
          </cell>
        </row>
      </sheetData>
      <sheetData sheetId="2760">
        <row r="4">
          <cell r="I4">
            <v>0</v>
          </cell>
        </row>
      </sheetData>
      <sheetData sheetId="2761">
        <row r="4">
          <cell r="I4">
            <v>0</v>
          </cell>
        </row>
      </sheetData>
      <sheetData sheetId="2762">
        <row r="4">
          <cell r="I4">
            <v>0</v>
          </cell>
        </row>
      </sheetData>
      <sheetData sheetId="2763">
        <row r="4">
          <cell r="I4">
            <v>0</v>
          </cell>
        </row>
      </sheetData>
      <sheetData sheetId="2764">
        <row r="4">
          <cell r="I4">
            <v>0</v>
          </cell>
        </row>
      </sheetData>
      <sheetData sheetId="2765">
        <row r="4">
          <cell r="I4">
            <v>0</v>
          </cell>
        </row>
      </sheetData>
      <sheetData sheetId="2766">
        <row r="4">
          <cell r="I4">
            <v>0</v>
          </cell>
        </row>
      </sheetData>
      <sheetData sheetId="2767">
        <row r="4">
          <cell r="I4">
            <v>0</v>
          </cell>
        </row>
      </sheetData>
      <sheetData sheetId="2768">
        <row r="4">
          <cell r="I4">
            <v>0</v>
          </cell>
        </row>
      </sheetData>
      <sheetData sheetId="2769">
        <row r="4">
          <cell r="I4">
            <v>0</v>
          </cell>
        </row>
      </sheetData>
      <sheetData sheetId="2770">
        <row r="4">
          <cell r="I4">
            <v>0</v>
          </cell>
        </row>
      </sheetData>
      <sheetData sheetId="2771">
        <row r="4">
          <cell r="I4">
            <v>0</v>
          </cell>
        </row>
      </sheetData>
      <sheetData sheetId="2772">
        <row r="4">
          <cell r="I4">
            <v>0</v>
          </cell>
        </row>
      </sheetData>
      <sheetData sheetId="2773">
        <row r="4">
          <cell r="I4">
            <v>0</v>
          </cell>
        </row>
      </sheetData>
      <sheetData sheetId="2774">
        <row r="4">
          <cell r="I4">
            <v>0</v>
          </cell>
        </row>
      </sheetData>
      <sheetData sheetId="2775">
        <row r="4">
          <cell r="I4">
            <v>0</v>
          </cell>
        </row>
      </sheetData>
      <sheetData sheetId="2776">
        <row r="4">
          <cell r="I4">
            <v>0</v>
          </cell>
        </row>
      </sheetData>
      <sheetData sheetId="2777">
        <row r="4">
          <cell r="I4">
            <v>0</v>
          </cell>
        </row>
      </sheetData>
      <sheetData sheetId="2778">
        <row r="4">
          <cell r="I4">
            <v>0</v>
          </cell>
        </row>
      </sheetData>
      <sheetData sheetId="2779">
        <row r="4">
          <cell r="I4">
            <v>0</v>
          </cell>
        </row>
      </sheetData>
      <sheetData sheetId="2780">
        <row r="4">
          <cell r="I4">
            <v>0</v>
          </cell>
        </row>
      </sheetData>
      <sheetData sheetId="2781">
        <row r="4">
          <cell r="I4">
            <v>0</v>
          </cell>
        </row>
      </sheetData>
      <sheetData sheetId="2782">
        <row r="4">
          <cell r="I4">
            <v>0</v>
          </cell>
        </row>
      </sheetData>
      <sheetData sheetId="2783">
        <row r="4">
          <cell r="I4">
            <v>0</v>
          </cell>
        </row>
      </sheetData>
      <sheetData sheetId="2784">
        <row r="4">
          <cell r="I4">
            <v>0</v>
          </cell>
        </row>
      </sheetData>
      <sheetData sheetId="2785">
        <row r="4">
          <cell r="I4">
            <v>0</v>
          </cell>
        </row>
      </sheetData>
      <sheetData sheetId="2786">
        <row r="4">
          <cell r="I4">
            <v>0</v>
          </cell>
        </row>
      </sheetData>
      <sheetData sheetId="2787">
        <row r="4">
          <cell r="I4">
            <v>0</v>
          </cell>
        </row>
      </sheetData>
      <sheetData sheetId="2788">
        <row r="4">
          <cell r="I4">
            <v>0</v>
          </cell>
        </row>
      </sheetData>
      <sheetData sheetId="2789">
        <row r="4">
          <cell r="I4">
            <v>0</v>
          </cell>
        </row>
      </sheetData>
      <sheetData sheetId="2790">
        <row r="4">
          <cell r="I4">
            <v>0</v>
          </cell>
        </row>
      </sheetData>
      <sheetData sheetId="2791">
        <row r="4">
          <cell r="I4">
            <v>0</v>
          </cell>
        </row>
      </sheetData>
      <sheetData sheetId="2792">
        <row r="4">
          <cell r="I4">
            <v>0</v>
          </cell>
        </row>
      </sheetData>
      <sheetData sheetId="2793">
        <row r="4">
          <cell r="I4">
            <v>0</v>
          </cell>
        </row>
      </sheetData>
      <sheetData sheetId="2794">
        <row r="4">
          <cell r="I4">
            <v>0</v>
          </cell>
        </row>
      </sheetData>
      <sheetData sheetId="2795">
        <row r="4">
          <cell r="I4">
            <v>0</v>
          </cell>
        </row>
      </sheetData>
      <sheetData sheetId="2796">
        <row r="4">
          <cell r="I4">
            <v>0</v>
          </cell>
        </row>
      </sheetData>
      <sheetData sheetId="2797">
        <row r="4">
          <cell r="I4">
            <v>0</v>
          </cell>
        </row>
      </sheetData>
      <sheetData sheetId="2798">
        <row r="4">
          <cell r="I4">
            <v>0</v>
          </cell>
        </row>
      </sheetData>
      <sheetData sheetId="2799">
        <row r="4">
          <cell r="I4">
            <v>0</v>
          </cell>
        </row>
      </sheetData>
      <sheetData sheetId="2800">
        <row r="4">
          <cell r="I4">
            <v>0</v>
          </cell>
        </row>
      </sheetData>
      <sheetData sheetId="2801">
        <row r="4">
          <cell r="I4">
            <v>0</v>
          </cell>
        </row>
      </sheetData>
      <sheetData sheetId="2802">
        <row r="4">
          <cell r="I4">
            <v>0</v>
          </cell>
        </row>
      </sheetData>
      <sheetData sheetId="2803">
        <row r="4">
          <cell r="I4">
            <v>0</v>
          </cell>
        </row>
      </sheetData>
      <sheetData sheetId="2804">
        <row r="4">
          <cell r="I4">
            <v>0</v>
          </cell>
        </row>
      </sheetData>
      <sheetData sheetId="2805">
        <row r="4">
          <cell r="I4">
            <v>0</v>
          </cell>
        </row>
      </sheetData>
      <sheetData sheetId="2806">
        <row r="4">
          <cell r="I4">
            <v>0</v>
          </cell>
        </row>
      </sheetData>
      <sheetData sheetId="2807">
        <row r="4">
          <cell r="I4">
            <v>0</v>
          </cell>
        </row>
      </sheetData>
      <sheetData sheetId="2808">
        <row r="4">
          <cell r="I4">
            <v>0</v>
          </cell>
        </row>
      </sheetData>
      <sheetData sheetId="2809">
        <row r="4">
          <cell r="I4">
            <v>0</v>
          </cell>
        </row>
      </sheetData>
      <sheetData sheetId="2810">
        <row r="4">
          <cell r="I4">
            <v>0</v>
          </cell>
        </row>
      </sheetData>
      <sheetData sheetId="2811">
        <row r="4">
          <cell r="I4">
            <v>0</v>
          </cell>
        </row>
      </sheetData>
      <sheetData sheetId="2812">
        <row r="4">
          <cell r="I4">
            <v>0</v>
          </cell>
        </row>
      </sheetData>
      <sheetData sheetId="2813">
        <row r="4">
          <cell r="I4">
            <v>0</v>
          </cell>
        </row>
      </sheetData>
      <sheetData sheetId="2814">
        <row r="4">
          <cell r="I4">
            <v>0</v>
          </cell>
        </row>
      </sheetData>
      <sheetData sheetId="2815">
        <row r="4">
          <cell r="I4">
            <v>0</v>
          </cell>
        </row>
      </sheetData>
      <sheetData sheetId="2816">
        <row r="4">
          <cell r="I4">
            <v>0</v>
          </cell>
        </row>
      </sheetData>
      <sheetData sheetId="2817">
        <row r="4">
          <cell r="I4">
            <v>0</v>
          </cell>
        </row>
      </sheetData>
      <sheetData sheetId="2818">
        <row r="4">
          <cell r="I4">
            <v>0</v>
          </cell>
        </row>
      </sheetData>
      <sheetData sheetId="2819">
        <row r="4">
          <cell r="I4">
            <v>0</v>
          </cell>
        </row>
      </sheetData>
      <sheetData sheetId="2820">
        <row r="4">
          <cell r="I4">
            <v>0</v>
          </cell>
        </row>
      </sheetData>
      <sheetData sheetId="2821">
        <row r="4">
          <cell r="I4">
            <v>0</v>
          </cell>
        </row>
      </sheetData>
      <sheetData sheetId="2822">
        <row r="4">
          <cell r="I4">
            <v>0</v>
          </cell>
        </row>
      </sheetData>
      <sheetData sheetId="2823">
        <row r="4">
          <cell r="I4">
            <v>0</v>
          </cell>
        </row>
      </sheetData>
      <sheetData sheetId="2824">
        <row r="4">
          <cell r="I4">
            <v>0</v>
          </cell>
        </row>
      </sheetData>
      <sheetData sheetId="2825">
        <row r="4">
          <cell r="I4">
            <v>0</v>
          </cell>
        </row>
      </sheetData>
      <sheetData sheetId="2826">
        <row r="4">
          <cell r="I4">
            <v>0</v>
          </cell>
        </row>
      </sheetData>
      <sheetData sheetId="2827">
        <row r="4">
          <cell r="I4">
            <v>0</v>
          </cell>
        </row>
      </sheetData>
      <sheetData sheetId="2828">
        <row r="4">
          <cell r="I4">
            <v>0</v>
          </cell>
        </row>
      </sheetData>
      <sheetData sheetId="2829">
        <row r="4">
          <cell r="I4">
            <v>0</v>
          </cell>
        </row>
      </sheetData>
      <sheetData sheetId="2830">
        <row r="4">
          <cell r="I4">
            <v>0</v>
          </cell>
        </row>
      </sheetData>
      <sheetData sheetId="2831">
        <row r="4">
          <cell r="I4">
            <v>0</v>
          </cell>
        </row>
      </sheetData>
      <sheetData sheetId="2832">
        <row r="4">
          <cell r="I4">
            <v>0</v>
          </cell>
        </row>
      </sheetData>
      <sheetData sheetId="2833">
        <row r="4">
          <cell r="I4">
            <v>0</v>
          </cell>
        </row>
      </sheetData>
      <sheetData sheetId="2834">
        <row r="4">
          <cell r="I4">
            <v>0</v>
          </cell>
        </row>
      </sheetData>
      <sheetData sheetId="2835">
        <row r="4">
          <cell r="I4">
            <v>0</v>
          </cell>
        </row>
      </sheetData>
      <sheetData sheetId="2836">
        <row r="4">
          <cell r="I4">
            <v>0</v>
          </cell>
        </row>
      </sheetData>
      <sheetData sheetId="2837">
        <row r="4">
          <cell r="I4">
            <v>0</v>
          </cell>
        </row>
      </sheetData>
      <sheetData sheetId="2838">
        <row r="4">
          <cell r="I4">
            <v>0</v>
          </cell>
        </row>
      </sheetData>
      <sheetData sheetId="2839">
        <row r="4">
          <cell r="I4">
            <v>0</v>
          </cell>
        </row>
      </sheetData>
      <sheetData sheetId="2840">
        <row r="4">
          <cell r="I4">
            <v>0</v>
          </cell>
        </row>
      </sheetData>
      <sheetData sheetId="2841">
        <row r="4">
          <cell r="I4">
            <v>0</v>
          </cell>
        </row>
      </sheetData>
      <sheetData sheetId="2842">
        <row r="4">
          <cell r="I4">
            <v>0</v>
          </cell>
        </row>
      </sheetData>
      <sheetData sheetId="2843">
        <row r="4">
          <cell r="I4">
            <v>0</v>
          </cell>
        </row>
      </sheetData>
      <sheetData sheetId="2844">
        <row r="4">
          <cell r="I4">
            <v>0</v>
          </cell>
        </row>
      </sheetData>
      <sheetData sheetId="2845">
        <row r="4">
          <cell r="I4">
            <v>0</v>
          </cell>
        </row>
      </sheetData>
      <sheetData sheetId="2846">
        <row r="4">
          <cell r="I4">
            <v>0</v>
          </cell>
        </row>
      </sheetData>
      <sheetData sheetId="2847">
        <row r="4">
          <cell r="I4">
            <v>0</v>
          </cell>
        </row>
      </sheetData>
      <sheetData sheetId="2848">
        <row r="4">
          <cell r="I4">
            <v>0</v>
          </cell>
        </row>
      </sheetData>
      <sheetData sheetId="2849">
        <row r="4">
          <cell r="I4">
            <v>0</v>
          </cell>
        </row>
      </sheetData>
      <sheetData sheetId="2850"/>
      <sheetData sheetId="2851">
        <row r="4">
          <cell r="I4">
            <v>0</v>
          </cell>
        </row>
      </sheetData>
      <sheetData sheetId="2852">
        <row r="4">
          <cell r="I4">
            <v>0</v>
          </cell>
        </row>
      </sheetData>
      <sheetData sheetId="2853">
        <row r="4">
          <cell r="I4">
            <v>0</v>
          </cell>
        </row>
      </sheetData>
      <sheetData sheetId="2854">
        <row r="4">
          <cell r="I4">
            <v>0</v>
          </cell>
        </row>
      </sheetData>
      <sheetData sheetId="2855"/>
      <sheetData sheetId="2856">
        <row r="4">
          <cell r="I4">
            <v>0</v>
          </cell>
        </row>
      </sheetData>
      <sheetData sheetId="2857">
        <row r="4">
          <cell r="I4">
            <v>0</v>
          </cell>
        </row>
      </sheetData>
      <sheetData sheetId="2858">
        <row r="4">
          <cell r="I4">
            <v>0</v>
          </cell>
        </row>
      </sheetData>
      <sheetData sheetId="2859">
        <row r="4">
          <cell r="I4">
            <v>0</v>
          </cell>
        </row>
      </sheetData>
      <sheetData sheetId="2860">
        <row r="4">
          <cell r="I4">
            <v>0</v>
          </cell>
        </row>
      </sheetData>
      <sheetData sheetId="2861">
        <row r="4">
          <cell r="I4">
            <v>0</v>
          </cell>
        </row>
      </sheetData>
      <sheetData sheetId="2862">
        <row r="4">
          <cell r="I4">
            <v>0</v>
          </cell>
        </row>
      </sheetData>
      <sheetData sheetId="2863">
        <row r="4">
          <cell r="I4">
            <v>0</v>
          </cell>
        </row>
      </sheetData>
      <sheetData sheetId="2864">
        <row r="4">
          <cell r="I4">
            <v>0</v>
          </cell>
        </row>
      </sheetData>
      <sheetData sheetId="2865">
        <row r="4">
          <cell r="I4">
            <v>0</v>
          </cell>
        </row>
      </sheetData>
      <sheetData sheetId="2866">
        <row r="4">
          <cell r="I4">
            <v>0</v>
          </cell>
        </row>
      </sheetData>
      <sheetData sheetId="2867">
        <row r="4">
          <cell r="I4">
            <v>0</v>
          </cell>
        </row>
      </sheetData>
      <sheetData sheetId="2868">
        <row r="4">
          <cell r="I4">
            <v>0</v>
          </cell>
        </row>
      </sheetData>
      <sheetData sheetId="2869">
        <row r="4">
          <cell r="I4">
            <v>0</v>
          </cell>
        </row>
      </sheetData>
      <sheetData sheetId="2870">
        <row r="4">
          <cell r="I4">
            <v>0</v>
          </cell>
        </row>
      </sheetData>
      <sheetData sheetId="2871">
        <row r="4">
          <cell r="I4">
            <v>0</v>
          </cell>
        </row>
      </sheetData>
      <sheetData sheetId="2872">
        <row r="4">
          <cell r="I4">
            <v>0</v>
          </cell>
        </row>
      </sheetData>
      <sheetData sheetId="2873">
        <row r="4">
          <cell r="I4">
            <v>0</v>
          </cell>
        </row>
      </sheetData>
      <sheetData sheetId="2874">
        <row r="4">
          <cell r="I4">
            <v>0</v>
          </cell>
        </row>
      </sheetData>
      <sheetData sheetId="2875">
        <row r="4">
          <cell r="I4">
            <v>0</v>
          </cell>
        </row>
      </sheetData>
      <sheetData sheetId="2876">
        <row r="4">
          <cell r="I4">
            <v>0</v>
          </cell>
        </row>
      </sheetData>
      <sheetData sheetId="2877">
        <row r="4">
          <cell r="I4">
            <v>0</v>
          </cell>
        </row>
      </sheetData>
      <sheetData sheetId="2878">
        <row r="4">
          <cell r="I4">
            <v>0</v>
          </cell>
        </row>
      </sheetData>
      <sheetData sheetId="2879">
        <row r="4">
          <cell r="I4">
            <v>0</v>
          </cell>
        </row>
      </sheetData>
      <sheetData sheetId="2880">
        <row r="4">
          <cell r="I4">
            <v>0</v>
          </cell>
        </row>
      </sheetData>
      <sheetData sheetId="2881">
        <row r="4">
          <cell r="I4">
            <v>0</v>
          </cell>
        </row>
      </sheetData>
      <sheetData sheetId="2882">
        <row r="4">
          <cell r="I4">
            <v>0</v>
          </cell>
        </row>
      </sheetData>
      <sheetData sheetId="2883">
        <row r="4">
          <cell r="I4">
            <v>0</v>
          </cell>
        </row>
      </sheetData>
      <sheetData sheetId="2884">
        <row r="4">
          <cell r="I4">
            <v>0</v>
          </cell>
        </row>
      </sheetData>
      <sheetData sheetId="2885">
        <row r="4">
          <cell r="I4">
            <v>0</v>
          </cell>
        </row>
      </sheetData>
      <sheetData sheetId="2886">
        <row r="4">
          <cell r="I4">
            <v>0</v>
          </cell>
        </row>
      </sheetData>
      <sheetData sheetId="2887">
        <row r="4">
          <cell r="I4">
            <v>0</v>
          </cell>
        </row>
      </sheetData>
      <sheetData sheetId="2888">
        <row r="4">
          <cell r="I4">
            <v>0</v>
          </cell>
        </row>
      </sheetData>
      <sheetData sheetId="2889">
        <row r="4">
          <cell r="I4">
            <v>0</v>
          </cell>
        </row>
      </sheetData>
      <sheetData sheetId="2890">
        <row r="4">
          <cell r="I4">
            <v>0</v>
          </cell>
        </row>
      </sheetData>
      <sheetData sheetId="2891">
        <row r="4">
          <cell r="I4">
            <v>0</v>
          </cell>
        </row>
      </sheetData>
      <sheetData sheetId="2892">
        <row r="4">
          <cell r="I4">
            <v>0</v>
          </cell>
        </row>
      </sheetData>
      <sheetData sheetId="2893">
        <row r="4">
          <cell r="I4">
            <v>0</v>
          </cell>
        </row>
      </sheetData>
      <sheetData sheetId="2894">
        <row r="4">
          <cell r="I4">
            <v>0</v>
          </cell>
        </row>
      </sheetData>
      <sheetData sheetId="2895">
        <row r="4">
          <cell r="I4">
            <v>0</v>
          </cell>
        </row>
      </sheetData>
      <sheetData sheetId="2896">
        <row r="4">
          <cell r="I4">
            <v>0</v>
          </cell>
        </row>
      </sheetData>
      <sheetData sheetId="2897">
        <row r="4">
          <cell r="I4">
            <v>0</v>
          </cell>
        </row>
      </sheetData>
      <sheetData sheetId="2898">
        <row r="4">
          <cell r="I4">
            <v>0</v>
          </cell>
        </row>
      </sheetData>
      <sheetData sheetId="2899">
        <row r="4">
          <cell r="I4">
            <v>0</v>
          </cell>
        </row>
      </sheetData>
      <sheetData sheetId="2900">
        <row r="4">
          <cell r="I4">
            <v>0</v>
          </cell>
        </row>
      </sheetData>
      <sheetData sheetId="2901">
        <row r="4">
          <cell r="I4">
            <v>0</v>
          </cell>
        </row>
      </sheetData>
      <sheetData sheetId="2902">
        <row r="4">
          <cell r="I4">
            <v>0</v>
          </cell>
        </row>
      </sheetData>
      <sheetData sheetId="2903">
        <row r="4">
          <cell r="I4">
            <v>0</v>
          </cell>
        </row>
      </sheetData>
      <sheetData sheetId="2904">
        <row r="4">
          <cell r="I4">
            <v>0</v>
          </cell>
        </row>
      </sheetData>
      <sheetData sheetId="2905">
        <row r="4">
          <cell r="I4">
            <v>0</v>
          </cell>
        </row>
      </sheetData>
      <sheetData sheetId="2906">
        <row r="4">
          <cell r="I4">
            <v>0</v>
          </cell>
        </row>
      </sheetData>
      <sheetData sheetId="2907">
        <row r="4">
          <cell r="I4">
            <v>0</v>
          </cell>
        </row>
      </sheetData>
      <sheetData sheetId="2908">
        <row r="4">
          <cell r="I4">
            <v>0</v>
          </cell>
        </row>
      </sheetData>
      <sheetData sheetId="2909">
        <row r="4">
          <cell r="I4">
            <v>0</v>
          </cell>
        </row>
      </sheetData>
      <sheetData sheetId="2910">
        <row r="4">
          <cell r="I4">
            <v>0</v>
          </cell>
        </row>
      </sheetData>
      <sheetData sheetId="2911">
        <row r="4">
          <cell r="I4">
            <v>0</v>
          </cell>
        </row>
      </sheetData>
      <sheetData sheetId="2912">
        <row r="4">
          <cell r="I4">
            <v>0</v>
          </cell>
        </row>
      </sheetData>
      <sheetData sheetId="2913">
        <row r="4">
          <cell r="I4">
            <v>0</v>
          </cell>
        </row>
      </sheetData>
      <sheetData sheetId="2914">
        <row r="4">
          <cell r="I4">
            <v>0</v>
          </cell>
        </row>
      </sheetData>
      <sheetData sheetId="2915">
        <row r="4">
          <cell r="I4">
            <v>0</v>
          </cell>
        </row>
      </sheetData>
      <sheetData sheetId="2916">
        <row r="4">
          <cell r="I4">
            <v>0</v>
          </cell>
        </row>
      </sheetData>
      <sheetData sheetId="2917">
        <row r="4">
          <cell r="I4">
            <v>0</v>
          </cell>
        </row>
      </sheetData>
      <sheetData sheetId="2918">
        <row r="4">
          <cell r="I4">
            <v>0</v>
          </cell>
        </row>
      </sheetData>
      <sheetData sheetId="2919">
        <row r="4">
          <cell r="I4">
            <v>0</v>
          </cell>
        </row>
      </sheetData>
      <sheetData sheetId="2920">
        <row r="4">
          <cell r="I4">
            <v>0</v>
          </cell>
        </row>
      </sheetData>
      <sheetData sheetId="2921">
        <row r="4">
          <cell r="I4">
            <v>0</v>
          </cell>
        </row>
      </sheetData>
      <sheetData sheetId="2922">
        <row r="4">
          <cell r="I4">
            <v>0</v>
          </cell>
        </row>
      </sheetData>
      <sheetData sheetId="2923">
        <row r="4">
          <cell r="I4">
            <v>0</v>
          </cell>
        </row>
      </sheetData>
      <sheetData sheetId="2924">
        <row r="4">
          <cell r="I4">
            <v>0</v>
          </cell>
        </row>
      </sheetData>
      <sheetData sheetId="2925">
        <row r="4">
          <cell r="I4">
            <v>0</v>
          </cell>
        </row>
      </sheetData>
      <sheetData sheetId="2926">
        <row r="4">
          <cell r="I4">
            <v>0</v>
          </cell>
        </row>
      </sheetData>
      <sheetData sheetId="2927">
        <row r="4">
          <cell r="I4">
            <v>0</v>
          </cell>
        </row>
      </sheetData>
      <sheetData sheetId="2928">
        <row r="4">
          <cell r="I4">
            <v>0</v>
          </cell>
        </row>
      </sheetData>
      <sheetData sheetId="2929">
        <row r="4">
          <cell r="I4">
            <v>0</v>
          </cell>
        </row>
      </sheetData>
      <sheetData sheetId="2930">
        <row r="4">
          <cell r="I4">
            <v>0</v>
          </cell>
        </row>
      </sheetData>
      <sheetData sheetId="2931">
        <row r="4">
          <cell r="I4">
            <v>0</v>
          </cell>
        </row>
      </sheetData>
      <sheetData sheetId="2932">
        <row r="4">
          <cell r="I4">
            <v>0</v>
          </cell>
        </row>
      </sheetData>
      <sheetData sheetId="2933">
        <row r="4">
          <cell r="I4">
            <v>0</v>
          </cell>
        </row>
      </sheetData>
      <sheetData sheetId="2934">
        <row r="4">
          <cell r="I4">
            <v>0</v>
          </cell>
        </row>
      </sheetData>
      <sheetData sheetId="2935">
        <row r="4">
          <cell r="I4">
            <v>0</v>
          </cell>
        </row>
      </sheetData>
      <sheetData sheetId="2936">
        <row r="4">
          <cell r="I4">
            <v>0</v>
          </cell>
        </row>
      </sheetData>
      <sheetData sheetId="2937">
        <row r="4">
          <cell r="I4">
            <v>0</v>
          </cell>
        </row>
      </sheetData>
      <sheetData sheetId="2938">
        <row r="4">
          <cell r="I4">
            <v>0</v>
          </cell>
        </row>
      </sheetData>
      <sheetData sheetId="2939">
        <row r="4">
          <cell r="I4">
            <v>0</v>
          </cell>
        </row>
      </sheetData>
      <sheetData sheetId="2940">
        <row r="4">
          <cell r="I4">
            <v>0</v>
          </cell>
        </row>
      </sheetData>
      <sheetData sheetId="2941">
        <row r="4">
          <cell r="I4">
            <v>0</v>
          </cell>
        </row>
      </sheetData>
      <sheetData sheetId="2942">
        <row r="4">
          <cell r="I4">
            <v>0</v>
          </cell>
        </row>
      </sheetData>
      <sheetData sheetId="2943">
        <row r="4">
          <cell r="I4">
            <v>0</v>
          </cell>
        </row>
      </sheetData>
      <sheetData sheetId="2944">
        <row r="4">
          <cell r="I4">
            <v>0</v>
          </cell>
        </row>
      </sheetData>
      <sheetData sheetId="2945">
        <row r="4">
          <cell r="I4">
            <v>0</v>
          </cell>
        </row>
      </sheetData>
      <sheetData sheetId="2946">
        <row r="4">
          <cell r="I4">
            <v>0</v>
          </cell>
        </row>
      </sheetData>
      <sheetData sheetId="2947">
        <row r="4">
          <cell r="I4">
            <v>0</v>
          </cell>
        </row>
      </sheetData>
      <sheetData sheetId="2948">
        <row r="4">
          <cell r="I4">
            <v>0</v>
          </cell>
        </row>
      </sheetData>
      <sheetData sheetId="2949">
        <row r="4">
          <cell r="I4">
            <v>0</v>
          </cell>
        </row>
      </sheetData>
      <sheetData sheetId="2950">
        <row r="4">
          <cell r="I4">
            <v>0</v>
          </cell>
        </row>
      </sheetData>
      <sheetData sheetId="2951">
        <row r="4">
          <cell r="I4">
            <v>0</v>
          </cell>
        </row>
      </sheetData>
      <sheetData sheetId="2952"/>
      <sheetData sheetId="2953">
        <row r="4">
          <cell r="I4">
            <v>0</v>
          </cell>
        </row>
      </sheetData>
      <sheetData sheetId="2954">
        <row r="4">
          <cell r="I4">
            <v>0</v>
          </cell>
        </row>
      </sheetData>
      <sheetData sheetId="2955">
        <row r="4">
          <cell r="I4">
            <v>0</v>
          </cell>
        </row>
      </sheetData>
      <sheetData sheetId="2956">
        <row r="4">
          <cell r="I4">
            <v>0</v>
          </cell>
        </row>
      </sheetData>
      <sheetData sheetId="2957">
        <row r="4">
          <cell r="I4">
            <v>0</v>
          </cell>
        </row>
      </sheetData>
      <sheetData sheetId="2958">
        <row r="4">
          <cell r="I4">
            <v>0</v>
          </cell>
        </row>
      </sheetData>
      <sheetData sheetId="2959">
        <row r="4">
          <cell r="I4">
            <v>0</v>
          </cell>
        </row>
      </sheetData>
      <sheetData sheetId="2960"/>
      <sheetData sheetId="2961">
        <row r="4">
          <cell r="I4">
            <v>0</v>
          </cell>
        </row>
      </sheetData>
      <sheetData sheetId="2962"/>
      <sheetData sheetId="2963"/>
      <sheetData sheetId="2964"/>
      <sheetData sheetId="2965">
        <row r="4">
          <cell r="I4">
            <v>0</v>
          </cell>
        </row>
      </sheetData>
      <sheetData sheetId="2966">
        <row r="4">
          <cell r="I4">
            <v>0</v>
          </cell>
        </row>
      </sheetData>
      <sheetData sheetId="2967">
        <row r="4">
          <cell r="I4">
            <v>0</v>
          </cell>
        </row>
      </sheetData>
      <sheetData sheetId="2968">
        <row r="4">
          <cell r="I4">
            <v>0</v>
          </cell>
        </row>
      </sheetData>
      <sheetData sheetId="2969">
        <row r="4">
          <cell r="I4">
            <v>0</v>
          </cell>
        </row>
      </sheetData>
      <sheetData sheetId="2970">
        <row r="4">
          <cell r="I4">
            <v>0</v>
          </cell>
        </row>
      </sheetData>
      <sheetData sheetId="2971">
        <row r="4">
          <cell r="I4">
            <v>0</v>
          </cell>
        </row>
      </sheetData>
      <sheetData sheetId="2972">
        <row r="4">
          <cell r="I4">
            <v>0</v>
          </cell>
        </row>
      </sheetData>
      <sheetData sheetId="2973">
        <row r="4">
          <cell r="I4">
            <v>0</v>
          </cell>
        </row>
      </sheetData>
      <sheetData sheetId="2974">
        <row r="4">
          <cell r="I4">
            <v>0</v>
          </cell>
        </row>
      </sheetData>
      <sheetData sheetId="2975">
        <row r="4">
          <cell r="I4">
            <v>0</v>
          </cell>
        </row>
      </sheetData>
      <sheetData sheetId="2976">
        <row r="4">
          <cell r="I4">
            <v>0</v>
          </cell>
        </row>
      </sheetData>
      <sheetData sheetId="2977">
        <row r="4">
          <cell r="I4">
            <v>0</v>
          </cell>
        </row>
      </sheetData>
      <sheetData sheetId="2978">
        <row r="4">
          <cell r="I4">
            <v>0</v>
          </cell>
        </row>
      </sheetData>
      <sheetData sheetId="2979">
        <row r="4">
          <cell r="I4">
            <v>0</v>
          </cell>
        </row>
      </sheetData>
      <sheetData sheetId="2980">
        <row r="4">
          <cell r="I4">
            <v>0</v>
          </cell>
        </row>
      </sheetData>
      <sheetData sheetId="2981">
        <row r="4">
          <cell r="I4">
            <v>0</v>
          </cell>
        </row>
      </sheetData>
      <sheetData sheetId="2982">
        <row r="4">
          <cell r="I4">
            <v>0</v>
          </cell>
        </row>
      </sheetData>
      <sheetData sheetId="2983">
        <row r="4">
          <cell r="I4">
            <v>0</v>
          </cell>
        </row>
      </sheetData>
      <sheetData sheetId="2984">
        <row r="4">
          <cell r="I4">
            <v>0</v>
          </cell>
        </row>
      </sheetData>
      <sheetData sheetId="2985">
        <row r="4">
          <cell r="I4">
            <v>0</v>
          </cell>
        </row>
      </sheetData>
      <sheetData sheetId="2986">
        <row r="4">
          <cell r="I4">
            <v>0</v>
          </cell>
        </row>
      </sheetData>
      <sheetData sheetId="2987">
        <row r="4">
          <cell r="I4">
            <v>0</v>
          </cell>
        </row>
      </sheetData>
      <sheetData sheetId="2988">
        <row r="4">
          <cell r="I4">
            <v>0</v>
          </cell>
        </row>
      </sheetData>
      <sheetData sheetId="2989">
        <row r="4">
          <cell r="I4">
            <v>0</v>
          </cell>
        </row>
      </sheetData>
      <sheetData sheetId="2990">
        <row r="4">
          <cell r="I4">
            <v>0</v>
          </cell>
        </row>
      </sheetData>
      <sheetData sheetId="2991">
        <row r="4">
          <cell r="I4">
            <v>0</v>
          </cell>
        </row>
      </sheetData>
      <sheetData sheetId="2992">
        <row r="4">
          <cell r="I4">
            <v>0</v>
          </cell>
        </row>
      </sheetData>
      <sheetData sheetId="2993">
        <row r="4">
          <cell r="I4">
            <v>0</v>
          </cell>
        </row>
      </sheetData>
      <sheetData sheetId="2994">
        <row r="4">
          <cell r="I4">
            <v>0</v>
          </cell>
        </row>
      </sheetData>
      <sheetData sheetId="2995">
        <row r="4">
          <cell r="I4">
            <v>0</v>
          </cell>
        </row>
      </sheetData>
      <sheetData sheetId="2996">
        <row r="4">
          <cell r="I4">
            <v>0</v>
          </cell>
        </row>
      </sheetData>
      <sheetData sheetId="2997">
        <row r="4">
          <cell r="I4">
            <v>0</v>
          </cell>
        </row>
      </sheetData>
      <sheetData sheetId="2998">
        <row r="4">
          <cell r="I4">
            <v>0</v>
          </cell>
        </row>
      </sheetData>
      <sheetData sheetId="2999">
        <row r="4">
          <cell r="I4">
            <v>0</v>
          </cell>
        </row>
      </sheetData>
      <sheetData sheetId="3000">
        <row r="4">
          <cell r="I4">
            <v>0</v>
          </cell>
        </row>
      </sheetData>
      <sheetData sheetId="3001">
        <row r="4">
          <cell r="I4">
            <v>0</v>
          </cell>
        </row>
      </sheetData>
      <sheetData sheetId="3002">
        <row r="4">
          <cell r="I4">
            <v>0</v>
          </cell>
        </row>
      </sheetData>
      <sheetData sheetId="3003">
        <row r="4">
          <cell r="I4">
            <v>0</v>
          </cell>
        </row>
      </sheetData>
      <sheetData sheetId="3004">
        <row r="4">
          <cell r="I4">
            <v>0</v>
          </cell>
        </row>
      </sheetData>
      <sheetData sheetId="3005">
        <row r="4">
          <cell r="I4">
            <v>0</v>
          </cell>
        </row>
      </sheetData>
      <sheetData sheetId="3006">
        <row r="4">
          <cell r="I4">
            <v>0</v>
          </cell>
        </row>
      </sheetData>
      <sheetData sheetId="3007">
        <row r="4">
          <cell r="I4">
            <v>0</v>
          </cell>
        </row>
      </sheetData>
      <sheetData sheetId="3008">
        <row r="4">
          <cell r="I4">
            <v>0</v>
          </cell>
        </row>
      </sheetData>
      <sheetData sheetId="3009">
        <row r="4">
          <cell r="I4">
            <v>0</v>
          </cell>
        </row>
      </sheetData>
      <sheetData sheetId="3010">
        <row r="4">
          <cell r="I4">
            <v>0</v>
          </cell>
        </row>
      </sheetData>
      <sheetData sheetId="3011">
        <row r="4">
          <cell r="I4">
            <v>0</v>
          </cell>
        </row>
      </sheetData>
      <sheetData sheetId="3012">
        <row r="4">
          <cell r="I4">
            <v>0</v>
          </cell>
        </row>
      </sheetData>
      <sheetData sheetId="3013">
        <row r="4">
          <cell r="I4">
            <v>0</v>
          </cell>
        </row>
      </sheetData>
      <sheetData sheetId="3014">
        <row r="4">
          <cell r="I4">
            <v>0</v>
          </cell>
        </row>
      </sheetData>
      <sheetData sheetId="3015">
        <row r="4">
          <cell r="I4">
            <v>0</v>
          </cell>
        </row>
      </sheetData>
      <sheetData sheetId="3016">
        <row r="4">
          <cell r="I4">
            <v>0</v>
          </cell>
        </row>
      </sheetData>
      <sheetData sheetId="3017">
        <row r="4">
          <cell r="I4">
            <v>0</v>
          </cell>
        </row>
      </sheetData>
      <sheetData sheetId="3018">
        <row r="4">
          <cell r="I4">
            <v>0</v>
          </cell>
        </row>
      </sheetData>
      <sheetData sheetId="3019">
        <row r="4">
          <cell r="I4">
            <v>0</v>
          </cell>
        </row>
      </sheetData>
      <sheetData sheetId="3020">
        <row r="4">
          <cell r="I4">
            <v>0</v>
          </cell>
        </row>
      </sheetData>
      <sheetData sheetId="3021">
        <row r="4">
          <cell r="I4">
            <v>0</v>
          </cell>
        </row>
      </sheetData>
      <sheetData sheetId="3022">
        <row r="4">
          <cell r="I4">
            <v>0</v>
          </cell>
        </row>
      </sheetData>
      <sheetData sheetId="3023">
        <row r="4">
          <cell r="I4">
            <v>0</v>
          </cell>
        </row>
      </sheetData>
      <sheetData sheetId="3024">
        <row r="4">
          <cell r="I4">
            <v>0</v>
          </cell>
        </row>
      </sheetData>
      <sheetData sheetId="3025">
        <row r="4">
          <cell r="I4">
            <v>0</v>
          </cell>
        </row>
      </sheetData>
      <sheetData sheetId="3026">
        <row r="4">
          <cell r="I4">
            <v>0</v>
          </cell>
        </row>
      </sheetData>
      <sheetData sheetId="3027">
        <row r="4">
          <cell r="I4">
            <v>0</v>
          </cell>
        </row>
      </sheetData>
      <sheetData sheetId="3028">
        <row r="4">
          <cell r="I4">
            <v>0</v>
          </cell>
        </row>
      </sheetData>
      <sheetData sheetId="3029">
        <row r="4">
          <cell r="I4">
            <v>0</v>
          </cell>
        </row>
      </sheetData>
      <sheetData sheetId="3030">
        <row r="4">
          <cell r="I4">
            <v>0</v>
          </cell>
        </row>
      </sheetData>
      <sheetData sheetId="3031">
        <row r="4">
          <cell r="I4">
            <v>0</v>
          </cell>
        </row>
      </sheetData>
      <sheetData sheetId="3032">
        <row r="4">
          <cell r="I4">
            <v>0</v>
          </cell>
        </row>
      </sheetData>
      <sheetData sheetId="3033">
        <row r="4">
          <cell r="I4">
            <v>0</v>
          </cell>
        </row>
      </sheetData>
      <sheetData sheetId="3034">
        <row r="4">
          <cell r="I4">
            <v>0</v>
          </cell>
        </row>
      </sheetData>
      <sheetData sheetId="3035">
        <row r="4">
          <cell r="I4">
            <v>0</v>
          </cell>
        </row>
      </sheetData>
      <sheetData sheetId="3036">
        <row r="4">
          <cell r="I4">
            <v>0</v>
          </cell>
        </row>
      </sheetData>
      <sheetData sheetId="3037">
        <row r="4">
          <cell r="I4">
            <v>0</v>
          </cell>
        </row>
      </sheetData>
      <sheetData sheetId="3038">
        <row r="4">
          <cell r="I4">
            <v>0</v>
          </cell>
        </row>
      </sheetData>
      <sheetData sheetId="3039">
        <row r="4">
          <cell r="I4">
            <v>0</v>
          </cell>
        </row>
      </sheetData>
      <sheetData sheetId="3040">
        <row r="4">
          <cell r="I4">
            <v>0</v>
          </cell>
        </row>
      </sheetData>
      <sheetData sheetId="3041">
        <row r="4">
          <cell r="I4">
            <v>0</v>
          </cell>
        </row>
      </sheetData>
      <sheetData sheetId="3042">
        <row r="4">
          <cell r="I4">
            <v>0</v>
          </cell>
        </row>
      </sheetData>
      <sheetData sheetId="3043">
        <row r="4">
          <cell r="I4">
            <v>0</v>
          </cell>
        </row>
      </sheetData>
      <sheetData sheetId="3044">
        <row r="4">
          <cell r="I4">
            <v>0</v>
          </cell>
        </row>
      </sheetData>
      <sheetData sheetId="3045">
        <row r="4">
          <cell r="I4">
            <v>0</v>
          </cell>
        </row>
      </sheetData>
      <sheetData sheetId="3046">
        <row r="4">
          <cell r="I4">
            <v>0</v>
          </cell>
        </row>
      </sheetData>
      <sheetData sheetId="3047">
        <row r="4">
          <cell r="I4">
            <v>0</v>
          </cell>
        </row>
      </sheetData>
      <sheetData sheetId="3048">
        <row r="4">
          <cell r="I4">
            <v>0</v>
          </cell>
        </row>
      </sheetData>
      <sheetData sheetId="3049">
        <row r="4">
          <cell r="I4">
            <v>0</v>
          </cell>
        </row>
      </sheetData>
      <sheetData sheetId="3050">
        <row r="4">
          <cell r="I4">
            <v>0</v>
          </cell>
        </row>
      </sheetData>
      <sheetData sheetId="3051">
        <row r="4">
          <cell r="I4">
            <v>0</v>
          </cell>
        </row>
      </sheetData>
      <sheetData sheetId="3052">
        <row r="4">
          <cell r="I4">
            <v>0</v>
          </cell>
        </row>
      </sheetData>
      <sheetData sheetId="3053">
        <row r="4">
          <cell r="I4">
            <v>0</v>
          </cell>
        </row>
      </sheetData>
      <sheetData sheetId="3054">
        <row r="4">
          <cell r="I4">
            <v>0</v>
          </cell>
        </row>
      </sheetData>
      <sheetData sheetId="3055">
        <row r="4">
          <cell r="I4">
            <v>0</v>
          </cell>
        </row>
      </sheetData>
      <sheetData sheetId="3056">
        <row r="4">
          <cell r="I4">
            <v>0</v>
          </cell>
        </row>
      </sheetData>
      <sheetData sheetId="3057">
        <row r="4">
          <cell r="I4">
            <v>0</v>
          </cell>
        </row>
      </sheetData>
      <sheetData sheetId="3058">
        <row r="4">
          <cell r="I4">
            <v>0</v>
          </cell>
        </row>
      </sheetData>
      <sheetData sheetId="3059">
        <row r="4">
          <cell r="I4">
            <v>0</v>
          </cell>
        </row>
      </sheetData>
      <sheetData sheetId="3060">
        <row r="4">
          <cell r="I4">
            <v>0</v>
          </cell>
        </row>
      </sheetData>
      <sheetData sheetId="3061">
        <row r="4">
          <cell r="I4">
            <v>0</v>
          </cell>
        </row>
      </sheetData>
      <sheetData sheetId="3062">
        <row r="4">
          <cell r="I4">
            <v>0</v>
          </cell>
        </row>
      </sheetData>
      <sheetData sheetId="3063">
        <row r="4">
          <cell r="I4">
            <v>0</v>
          </cell>
        </row>
      </sheetData>
      <sheetData sheetId="3064">
        <row r="4">
          <cell r="I4">
            <v>0</v>
          </cell>
        </row>
      </sheetData>
      <sheetData sheetId="3065">
        <row r="4">
          <cell r="I4">
            <v>0</v>
          </cell>
        </row>
      </sheetData>
      <sheetData sheetId="3066">
        <row r="4">
          <cell r="I4">
            <v>0</v>
          </cell>
        </row>
      </sheetData>
      <sheetData sheetId="3067">
        <row r="4">
          <cell r="I4">
            <v>0</v>
          </cell>
        </row>
      </sheetData>
      <sheetData sheetId="3068">
        <row r="4">
          <cell r="I4">
            <v>0</v>
          </cell>
        </row>
      </sheetData>
      <sheetData sheetId="3069">
        <row r="4">
          <cell r="I4">
            <v>0</v>
          </cell>
        </row>
      </sheetData>
      <sheetData sheetId="3070">
        <row r="4">
          <cell r="I4">
            <v>0</v>
          </cell>
        </row>
      </sheetData>
      <sheetData sheetId="3071">
        <row r="4">
          <cell r="I4">
            <v>0</v>
          </cell>
        </row>
      </sheetData>
      <sheetData sheetId="3072">
        <row r="4">
          <cell r="I4">
            <v>0</v>
          </cell>
        </row>
      </sheetData>
      <sheetData sheetId="3073">
        <row r="4">
          <cell r="I4">
            <v>0</v>
          </cell>
        </row>
      </sheetData>
      <sheetData sheetId="3074">
        <row r="4">
          <cell r="I4">
            <v>0</v>
          </cell>
        </row>
      </sheetData>
      <sheetData sheetId="3075">
        <row r="4">
          <cell r="I4">
            <v>0</v>
          </cell>
        </row>
      </sheetData>
      <sheetData sheetId="3076"/>
      <sheetData sheetId="3077">
        <row r="4">
          <cell r="I4">
            <v>0</v>
          </cell>
        </row>
      </sheetData>
      <sheetData sheetId="3078"/>
      <sheetData sheetId="3079">
        <row r="4">
          <cell r="I4">
            <v>0</v>
          </cell>
        </row>
      </sheetData>
      <sheetData sheetId="3080"/>
      <sheetData sheetId="3081">
        <row r="4">
          <cell r="I4">
            <v>0</v>
          </cell>
        </row>
      </sheetData>
      <sheetData sheetId="3082"/>
      <sheetData sheetId="3083">
        <row r="4">
          <cell r="I4">
            <v>0</v>
          </cell>
        </row>
      </sheetData>
      <sheetData sheetId="3084"/>
      <sheetData sheetId="3085"/>
      <sheetData sheetId="3086">
        <row r="4">
          <cell r="I4">
            <v>0</v>
          </cell>
        </row>
      </sheetData>
      <sheetData sheetId="3087">
        <row r="4">
          <cell r="I4">
            <v>0</v>
          </cell>
        </row>
      </sheetData>
      <sheetData sheetId="3088">
        <row r="4">
          <cell r="I4">
            <v>0</v>
          </cell>
        </row>
      </sheetData>
      <sheetData sheetId="3089">
        <row r="4">
          <cell r="I4">
            <v>0</v>
          </cell>
        </row>
      </sheetData>
      <sheetData sheetId="3090">
        <row r="4">
          <cell r="I4">
            <v>0</v>
          </cell>
        </row>
      </sheetData>
      <sheetData sheetId="3091"/>
      <sheetData sheetId="3092">
        <row r="4">
          <cell r="I4">
            <v>0</v>
          </cell>
        </row>
      </sheetData>
      <sheetData sheetId="3093"/>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ow r="4">
          <cell r="I4">
            <v>0</v>
          </cell>
        </row>
      </sheetData>
      <sheetData sheetId="3116"/>
      <sheetData sheetId="3117"/>
      <sheetData sheetId="3118"/>
      <sheetData sheetId="3119"/>
      <sheetData sheetId="3120"/>
      <sheetData sheetId="3121"/>
      <sheetData sheetId="3122"/>
      <sheetData sheetId="3123">
        <row r="4">
          <cell r="I4">
            <v>0</v>
          </cell>
        </row>
      </sheetData>
      <sheetData sheetId="3124"/>
      <sheetData sheetId="3125">
        <row r="4">
          <cell r="I4">
            <v>0</v>
          </cell>
        </row>
      </sheetData>
      <sheetData sheetId="3126"/>
      <sheetData sheetId="3127">
        <row r="4">
          <cell r="I4">
            <v>0</v>
          </cell>
        </row>
      </sheetData>
      <sheetData sheetId="3128">
        <row r="4">
          <cell r="I4">
            <v>0</v>
          </cell>
        </row>
      </sheetData>
      <sheetData sheetId="3129"/>
      <sheetData sheetId="3130">
        <row r="4">
          <cell r="I4">
            <v>0</v>
          </cell>
        </row>
      </sheetData>
      <sheetData sheetId="3131"/>
      <sheetData sheetId="3132">
        <row r="4">
          <cell r="I4">
            <v>0</v>
          </cell>
        </row>
      </sheetData>
      <sheetData sheetId="3133">
        <row r="4">
          <cell r="I4">
            <v>0</v>
          </cell>
        </row>
      </sheetData>
      <sheetData sheetId="3134"/>
      <sheetData sheetId="3135">
        <row r="4">
          <cell r="I4">
            <v>0</v>
          </cell>
        </row>
      </sheetData>
      <sheetData sheetId="3136">
        <row r="4">
          <cell r="I4">
            <v>0</v>
          </cell>
        </row>
      </sheetData>
      <sheetData sheetId="3137">
        <row r="4">
          <cell r="I4">
            <v>0</v>
          </cell>
        </row>
      </sheetData>
      <sheetData sheetId="3138">
        <row r="4">
          <cell r="I4">
            <v>0</v>
          </cell>
        </row>
      </sheetData>
      <sheetData sheetId="3139"/>
      <sheetData sheetId="3140">
        <row r="4">
          <cell r="I4">
            <v>0</v>
          </cell>
        </row>
      </sheetData>
      <sheetData sheetId="3141">
        <row r="4">
          <cell r="I4">
            <v>0</v>
          </cell>
        </row>
      </sheetData>
      <sheetData sheetId="3142"/>
      <sheetData sheetId="3143">
        <row r="4">
          <cell r="I4">
            <v>0</v>
          </cell>
        </row>
      </sheetData>
      <sheetData sheetId="3144"/>
      <sheetData sheetId="3145">
        <row r="4">
          <cell r="I4">
            <v>0</v>
          </cell>
        </row>
      </sheetData>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refreshError="1"/>
      <sheetData sheetId="3188" refreshError="1"/>
      <sheetData sheetId="3189" refreshError="1"/>
      <sheetData sheetId="3190" refreshError="1"/>
      <sheetData sheetId="3191" refreshError="1"/>
      <sheetData sheetId="3192" refreshError="1"/>
      <sheetData sheetId="3193"/>
      <sheetData sheetId="3194"/>
      <sheetData sheetId="3195" refreshError="1"/>
      <sheetData sheetId="3196" refreshError="1"/>
      <sheetData sheetId="3197" refreshError="1"/>
      <sheetData sheetId="3198"/>
      <sheetData sheetId="3199"/>
      <sheetData sheetId="3200"/>
      <sheetData sheetId="3201"/>
      <sheetData sheetId="3202"/>
      <sheetData sheetId="3203"/>
      <sheetData sheetId="3204"/>
      <sheetData sheetId="3205"/>
      <sheetData sheetId="3206"/>
      <sheetData sheetId="3207"/>
      <sheetData sheetId="3208"/>
      <sheetData sheetId="3209"/>
      <sheetData sheetId="3210"/>
      <sheetData sheetId="3211"/>
      <sheetData sheetId="3212"/>
      <sheetData sheetId="3213"/>
      <sheetData sheetId="3214"/>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sheetData sheetId="3284">
        <row r="4">
          <cell r="I4">
            <v>0</v>
          </cell>
        </row>
      </sheetData>
      <sheetData sheetId="3285"/>
      <sheetData sheetId="3286"/>
      <sheetData sheetId="3287"/>
      <sheetData sheetId="3288"/>
      <sheetData sheetId="3289"/>
      <sheetData sheetId="3290"/>
      <sheetData sheetId="3291"/>
      <sheetData sheetId="3292">
        <row r="4">
          <cell r="I4">
            <v>0</v>
          </cell>
        </row>
      </sheetData>
      <sheetData sheetId="3293"/>
      <sheetData sheetId="3294">
        <row r="4">
          <cell r="I4">
            <v>0</v>
          </cell>
        </row>
      </sheetData>
      <sheetData sheetId="3295"/>
      <sheetData sheetId="3296"/>
      <sheetData sheetId="3297"/>
      <sheetData sheetId="3298"/>
      <sheetData sheetId="3299"/>
      <sheetData sheetId="3300">
        <row r="4">
          <cell r="M4">
            <v>100</v>
          </cell>
        </row>
      </sheetData>
      <sheetData sheetId="3301"/>
      <sheetData sheetId="3302">
        <row r="4">
          <cell r="M4">
            <v>100</v>
          </cell>
        </row>
      </sheetData>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row r="4">
          <cell r="M4">
            <v>100</v>
          </cell>
        </row>
      </sheetData>
      <sheetData sheetId="3317"/>
      <sheetData sheetId="3318">
        <row r="4">
          <cell r="M4">
            <v>100</v>
          </cell>
        </row>
      </sheetData>
      <sheetData sheetId="3319"/>
      <sheetData sheetId="3320"/>
      <sheetData sheetId="3321"/>
      <sheetData sheetId="3322"/>
      <sheetData sheetId="3323"/>
      <sheetData sheetId="3324">
        <row r="4">
          <cell r="M4">
            <v>100</v>
          </cell>
        </row>
      </sheetData>
      <sheetData sheetId="3325"/>
      <sheetData sheetId="3326">
        <row r="4">
          <cell r="M4">
            <v>100</v>
          </cell>
        </row>
      </sheetData>
      <sheetData sheetId="3327"/>
      <sheetData sheetId="3328">
        <row r="4">
          <cell r="M4">
            <v>100</v>
          </cell>
        </row>
      </sheetData>
      <sheetData sheetId="3329"/>
      <sheetData sheetId="3330"/>
      <sheetData sheetId="3331"/>
      <sheetData sheetId="3332"/>
      <sheetData sheetId="3333"/>
      <sheetData sheetId="3334">
        <row r="4">
          <cell r="M4">
            <v>100</v>
          </cell>
        </row>
      </sheetData>
      <sheetData sheetId="3335"/>
      <sheetData sheetId="3336">
        <row r="4">
          <cell r="M4">
            <v>100</v>
          </cell>
        </row>
      </sheetData>
      <sheetData sheetId="3337"/>
      <sheetData sheetId="3338"/>
      <sheetData sheetId="3339"/>
      <sheetData sheetId="3340"/>
      <sheetData sheetId="3341"/>
      <sheetData sheetId="3342">
        <row r="4">
          <cell r="M4">
            <v>100</v>
          </cell>
        </row>
      </sheetData>
      <sheetData sheetId="3343"/>
      <sheetData sheetId="3344">
        <row r="4">
          <cell r="M4">
            <v>100</v>
          </cell>
        </row>
      </sheetData>
      <sheetData sheetId="3345">
        <row r="4">
          <cell r="M4">
            <v>100</v>
          </cell>
        </row>
      </sheetData>
      <sheetData sheetId="3346"/>
      <sheetData sheetId="3347">
        <row r="4">
          <cell r="M4">
            <v>100</v>
          </cell>
        </row>
      </sheetData>
      <sheetData sheetId="3348"/>
      <sheetData sheetId="3349"/>
      <sheetData sheetId="3350"/>
      <sheetData sheetId="3351"/>
      <sheetData sheetId="3352"/>
      <sheetData sheetId="3353">
        <row r="4">
          <cell r="M4">
            <v>100</v>
          </cell>
        </row>
      </sheetData>
      <sheetData sheetId="3354"/>
      <sheetData sheetId="3355">
        <row r="4">
          <cell r="M4">
            <v>100</v>
          </cell>
        </row>
      </sheetData>
      <sheetData sheetId="3356">
        <row r="4">
          <cell r="M4">
            <v>100</v>
          </cell>
        </row>
      </sheetData>
      <sheetData sheetId="3357"/>
      <sheetData sheetId="3358">
        <row r="4">
          <cell r="M4">
            <v>100</v>
          </cell>
        </row>
      </sheetData>
      <sheetData sheetId="3359"/>
      <sheetData sheetId="3360"/>
      <sheetData sheetId="3361"/>
      <sheetData sheetId="3362"/>
      <sheetData sheetId="3363"/>
      <sheetData sheetId="3364">
        <row r="4">
          <cell r="M4">
            <v>100</v>
          </cell>
        </row>
      </sheetData>
      <sheetData sheetId="3365"/>
      <sheetData sheetId="3366">
        <row r="4">
          <cell r="M4">
            <v>100</v>
          </cell>
        </row>
      </sheetData>
      <sheetData sheetId="3367"/>
      <sheetData sheetId="3368">
        <row r="4">
          <cell r="M4">
            <v>100</v>
          </cell>
        </row>
      </sheetData>
      <sheetData sheetId="3369">
        <row r="4">
          <cell r="M4">
            <v>100</v>
          </cell>
        </row>
      </sheetData>
      <sheetData sheetId="3370">
        <row r="4">
          <cell r="M4">
            <v>100</v>
          </cell>
        </row>
      </sheetData>
      <sheetData sheetId="3371">
        <row r="4">
          <cell r="M4">
            <v>100</v>
          </cell>
        </row>
      </sheetData>
      <sheetData sheetId="3372"/>
      <sheetData sheetId="3373"/>
      <sheetData sheetId="3374"/>
      <sheetData sheetId="3375"/>
      <sheetData sheetId="3376">
        <row r="4">
          <cell r="M4">
            <v>100</v>
          </cell>
        </row>
      </sheetData>
      <sheetData sheetId="3377">
        <row r="4">
          <cell r="M4">
            <v>100</v>
          </cell>
        </row>
      </sheetData>
      <sheetData sheetId="3378">
        <row r="4">
          <cell r="M4">
            <v>100</v>
          </cell>
        </row>
      </sheetData>
      <sheetData sheetId="3379">
        <row r="4">
          <cell r="M4">
            <v>100</v>
          </cell>
        </row>
      </sheetData>
      <sheetData sheetId="3380"/>
      <sheetData sheetId="3381"/>
      <sheetData sheetId="3382"/>
      <sheetData sheetId="3383"/>
      <sheetData sheetId="3384"/>
      <sheetData sheetId="3385"/>
      <sheetData sheetId="3386"/>
      <sheetData sheetId="3387"/>
      <sheetData sheetId="3388"/>
      <sheetData sheetId="3389"/>
      <sheetData sheetId="3390"/>
      <sheetData sheetId="3391"/>
      <sheetData sheetId="3392"/>
      <sheetData sheetId="3393"/>
      <sheetData sheetId="3394"/>
      <sheetData sheetId="3395"/>
      <sheetData sheetId="3396"/>
      <sheetData sheetId="3397"/>
      <sheetData sheetId="3398"/>
      <sheetData sheetId="3399"/>
      <sheetData sheetId="3400"/>
      <sheetData sheetId="3401"/>
      <sheetData sheetId="3402"/>
      <sheetData sheetId="3403"/>
      <sheetData sheetId="3404"/>
      <sheetData sheetId="3405"/>
      <sheetData sheetId="3406"/>
      <sheetData sheetId="3407"/>
      <sheetData sheetId="3408"/>
      <sheetData sheetId="3409"/>
      <sheetData sheetId="3410"/>
      <sheetData sheetId="3411"/>
      <sheetData sheetId="3412"/>
      <sheetData sheetId="3413"/>
      <sheetData sheetId="3414"/>
      <sheetData sheetId="3415"/>
      <sheetData sheetId="3416"/>
      <sheetData sheetId="3417"/>
      <sheetData sheetId="3418"/>
      <sheetData sheetId="3419"/>
      <sheetData sheetId="3420"/>
      <sheetData sheetId="3421"/>
      <sheetData sheetId="3422"/>
      <sheetData sheetId="3423"/>
      <sheetData sheetId="3424"/>
      <sheetData sheetId="3425"/>
      <sheetData sheetId="3426"/>
      <sheetData sheetId="3427"/>
      <sheetData sheetId="3428"/>
      <sheetData sheetId="3429"/>
      <sheetData sheetId="3430"/>
      <sheetData sheetId="3431"/>
      <sheetData sheetId="3432"/>
      <sheetData sheetId="3433"/>
      <sheetData sheetId="3434"/>
      <sheetData sheetId="3435"/>
      <sheetData sheetId="3436"/>
      <sheetData sheetId="3437"/>
      <sheetData sheetId="3438"/>
      <sheetData sheetId="3439"/>
      <sheetData sheetId="3440"/>
      <sheetData sheetId="3441"/>
      <sheetData sheetId="3442"/>
      <sheetData sheetId="3443"/>
      <sheetData sheetId="3444">
        <row r="4">
          <cell r="I4">
            <v>0</v>
          </cell>
        </row>
      </sheetData>
      <sheetData sheetId="3445"/>
      <sheetData sheetId="3446">
        <row r="4">
          <cell r="I4">
            <v>0</v>
          </cell>
        </row>
      </sheetData>
      <sheetData sheetId="3447"/>
      <sheetData sheetId="3448"/>
      <sheetData sheetId="3449"/>
      <sheetData sheetId="3450"/>
      <sheetData sheetId="3451"/>
      <sheetData sheetId="3452">
        <row r="4">
          <cell r="I4">
            <v>0</v>
          </cell>
        </row>
      </sheetData>
      <sheetData sheetId="3453"/>
      <sheetData sheetId="3454">
        <row r="4">
          <cell r="I4">
            <v>0</v>
          </cell>
        </row>
      </sheetData>
      <sheetData sheetId="3455"/>
      <sheetData sheetId="3456"/>
      <sheetData sheetId="3457">
        <row r="4">
          <cell r="I4">
            <v>0</v>
          </cell>
        </row>
      </sheetData>
      <sheetData sheetId="3458"/>
      <sheetData sheetId="3459">
        <row r="4">
          <cell r="I4">
            <v>0</v>
          </cell>
        </row>
      </sheetData>
      <sheetData sheetId="3460"/>
      <sheetData sheetId="3461"/>
      <sheetData sheetId="3462">
        <row r="4">
          <cell r="I4">
            <v>0</v>
          </cell>
        </row>
      </sheetData>
      <sheetData sheetId="3463">
        <row r="4">
          <cell r="I4">
            <v>0</v>
          </cell>
        </row>
      </sheetData>
      <sheetData sheetId="3464">
        <row r="4">
          <cell r="I4">
            <v>0</v>
          </cell>
        </row>
      </sheetData>
      <sheetData sheetId="3465">
        <row r="4">
          <cell r="I4">
            <v>0</v>
          </cell>
        </row>
      </sheetData>
      <sheetData sheetId="3466">
        <row r="4">
          <cell r="I4">
            <v>0</v>
          </cell>
        </row>
      </sheetData>
      <sheetData sheetId="3467">
        <row r="4">
          <cell r="I4">
            <v>0</v>
          </cell>
        </row>
      </sheetData>
      <sheetData sheetId="3468">
        <row r="4">
          <cell r="I4">
            <v>0</v>
          </cell>
        </row>
      </sheetData>
      <sheetData sheetId="3469">
        <row r="4">
          <cell r="M4">
            <v>100</v>
          </cell>
        </row>
      </sheetData>
      <sheetData sheetId="3470">
        <row r="4">
          <cell r="I4">
            <v>0</v>
          </cell>
        </row>
      </sheetData>
      <sheetData sheetId="3471">
        <row r="4">
          <cell r="I4">
            <v>0</v>
          </cell>
        </row>
      </sheetData>
      <sheetData sheetId="3472">
        <row r="4">
          <cell r="I4">
            <v>0</v>
          </cell>
        </row>
      </sheetData>
      <sheetData sheetId="3473">
        <row r="4">
          <cell r="I4">
            <v>0</v>
          </cell>
        </row>
      </sheetData>
      <sheetData sheetId="3474">
        <row r="4">
          <cell r="I4">
            <v>0</v>
          </cell>
        </row>
      </sheetData>
      <sheetData sheetId="3475">
        <row r="4">
          <cell r="I4">
            <v>0</v>
          </cell>
        </row>
      </sheetData>
      <sheetData sheetId="3476">
        <row r="4">
          <cell r="I4">
            <v>0</v>
          </cell>
        </row>
      </sheetData>
      <sheetData sheetId="3477">
        <row r="4">
          <cell r="M4">
            <v>100</v>
          </cell>
        </row>
      </sheetData>
      <sheetData sheetId="3478">
        <row r="4">
          <cell r="M4">
            <v>100</v>
          </cell>
        </row>
      </sheetData>
      <sheetData sheetId="3479">
        <row r="4">
          <cell r="M4">
            <v>100</v>
          </cell>
        </row>
      </sheetData>
      <sheetData sheetId="3480">
        <row r="4">
          <cell r="M4">
            <v>100</v>
          </cell>
        </row>
      </sheetData>
      <sheetData sheetId="3481">
        <row r="4">
          <cell r="M4">
            <v>100</v>
          </cell>
        </row>
      </sheetData>
      <sheetData sheetId="3482">
        <row r="4">
          <cell r="M4">
            <v>100</v>
          </cell>
        </row>
      </sheetData>
      <sheetData sheetId="3483">
        <row r="4">
          <cell r="M4">
            <v>100</v>
          </cell>
        </row>
      </sheetData>
      <sheetData sheetId="3484">
        <row r="4">
          <cell r="M4">
            <v>100</v>
          </cell>
        </row>
      </sheetData>
      <sheetData sheetId="3485">
        <row r="4">
          <cell r="M4">
            <v>100</v>
          </cell>
        </row>
      </sheetData>
      <sheetData sheetId="3486">
        <row r="4">
          <cell r="M4">
            <v>100</v>
          </cell>
        </row>
      </sheetData>
      <sheetData sheetId="3487">
        <row r="4">
          <cell r="M4">
            <v>100</v>
          </cell>
        </row>
      </sheetData>
      <sheetData sheetId="3488">
        <row r="4">
          <cell r="M4">
            <v>100</v>
          </cell>
        </row>
      </sheetData>
      <sheetData sheetId="3489">
        <row r="4">
          <cell r="M4">
            <v>100</v>
          </cell>
        </row>
      </sheetData>
      <sheetData sheetId="3490">
        <row r="4">
          <cell r="M4">
            <v>100</v>
          </cell>
        </row>
      </sheetData>
      <sheetData sheetId="3491">
        <row r="4">
          <cell r="M4">
            <v>100</v>
          </cell>
        </row>
      </sheetData>
      <sheetData sheetId="3492">
        <row r="4">
          <cell r="M4">
            <v>100</v>
          </cell>
        </row>
      </sheetData>
      <sheetData sheetId="3493">
        <row r="4">
          <cell r="M4">
            <v>100</v>
          </cell>
        </row>
      </sheetData>
      <sheetData sheetId="3494">
        <row r="4">
          <cell r="M4">
            <v>100</v>
          </cell>
        </row>
      </sheetData>
      <sheetData sheetId="3495">
        <row r="4">
          <cell r="M4">
            <v>100</v>
          </cell>
        </row>
      </sheetData>
      <sheetData sheetId="3496">
        <row r="4">
          <cell r="M4">
            <v>100</v>
          </cell>
        </row>
      </sheetData>
      <sheetData sheetId="3497">
        <row r="4">
          <cell r="M4">
            <v>100</v>
          </cell>
        </row>
      </sheetData>
      <sheetData sheetId="3498">
        <row r="4">
          <cell r="M4">
            <v>100</v>
          </cell>
        </row>
      </sheetData>
      <sheetData sheetId="3499">
        <row r="4">
          <cell r="M4">
            <v>100</v>
          </cell>
        </row>
      </sheetData>
      <sheetData sheetId="3500">
        <row r="4">
          <cell r="M4">
            <v>100</v>
          </cell>
        </row>
      </sheetData>
      <sheetData sheetId="3501">
        <row r="4">
          <cell r="M4">
            <v>100</v>
          </cell>
        </row>
      </sheetData>
      <sheetData sheetId="3502">
        <row r="4">
          <cell r="M4">
            <v>100</v>
          </cell>
        </row>
      </sheetData>
      <sheetData sheetId="3503">
        <row r="4">
          <cell r="M4">
            <v>100</v>
          </cell>
        </row>
      </sheetData>
      <sheetData sheetId="3504">
        <row r="4">
          <cell r="M4">
            <v>100</v>
          </cell>
        </row>
      </sheetData>
      <sheetData sheetId="3505">
        <row r="4">
          <cell r="M4">
            <v>100</v>
          </cell>
        </row>
      </sheetData>
      <sheetData sheetId="3506">
        <row r="4">
          <cell r="M4">
            <v>100</v>
          </cell>
        </row>
      </sheetData>
      <sheetData sheetId="3507">
        <row r="4">
          <cell r="M4">
            <v>100</v>
          </cell>
        </row>
      </sheetData>
      <sheetData sheetId="3508">
        <row r="4">
          <cell r="M4">
            <v>100</v>
          </cell>
        </row>
      </sheetData>
      <sheetData sheetId="3509">
        <row r="4">
          <cell r="M4">
            <v>100</v>
          </cell>
        </row>
      </sheetData>
      <sheetData sheetId="3510">
        <row r="4">
          <cell r="M4">
            <v>100</v>
          </cell>
        </row>
      </sheetData>
      <sheetData sheetId="3511">
        <row r="4">
          <cell r="M4">
            <v>100</v>
          </cell>
        </row>
      </sheetData>
      <sheetData sheetId="3512">
        <row r="4">
          <cell r="M4">
            <v>100</v>
          </cell>
        </row>
      </sheetData>
      <sheetData sheetId="3513">
        <row r="4">
          <cell r="M4">
            <v>100</v>
          </cell>
        </row>
      </sheetData>
      <sheetData sheetId="3514">
        <row r="4">
          <cell r="M4">
            <v>100</v>
          </cell>
        </row>
      </sheetData>
      <sheetData sheetId="3515" refreshError="1"/>
      <sheetData sheetId="3516" refreshError="1"/>
      <sheetData sheetId="3517" refreshError="1"/>
      <sheetData sheetId="3518" refreshError="1"/>
      <sheetData sheetId="3519" refreshError="1"/>
      <sheetData sheetId="3520" refreshError="1"/>
      <sheetData sheetId="3521">
        <row r="4">
          <cell r="M4">
            <v>100</v>
          </cell>
        </row>
      </sheetData>
      <sheetData sheetId="3522">
        <row r="4">
          <cell r="M4">
            <v>100</v>
          </cell>
        </row>
      </sheetData>
      <sheetData sheetId="3523">
        <row r="4">
          <cell r="M4">
            <v>100</v>
          </cell>
        </row>
      </sheetData>
      <sheetData sheetId="3524">
        <row r="4">
          <cell r="M4">
            <v>100</v>
          </cell>
        </row>
      </sheetData>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sheetData sheetId="3627">
        <row r="4">
          <cell r="I4">
            <v>0</v>
          </cell>
        </row>
      </sheetData>
      <sheetData sheetId="3628">
        <row r="4">
          <cell r="I4">
            <v>0</v>
          </cell>
        </row>
      </sheetData>
      <sheetData sheetId="3629">
        <row r="4">
          <cell r="I4">
            <v>0</v>
          </cell>
        </row>
      </sheetData>
      <sheetData sheetId="3630">
        <row r="4">
          <cell r="I4">
            <v>0</v>
          </cell>
        </row>
      </sheetData>
      <sheetData sheetId="3631">
        <row r="4">
          <cell r="I4">
            <v>0</v>
          </cell>
        </row>
      </sheetData>
      <sheetData sheetId="3632">
        <row r="4">
          <cell r="I4">
            <v>0</v>
          </cell>
        </row>
      </sheetData>
      <sheetData sheetId="3633">
        <row r="4">
          <cell r="I4">
            <v>0</v>
          </cell>
        </row>
      </sheetData>
      <sheetData sheetId="3634">
        <row r="4">
          <cell r="I4">
            <v>0</v>
          </cell>
        </row>
      </sheetData>
      <sheetData sheetId="3635">
        <row r="4">
          <cell r="I4">
            <v>0</v>
          </cell>
        </row>
      </sheetData>
      <sheetData sheetId="3636">
        <row r="4">
          <cell r="I4">
            <v>0</v>
          </cell>
        </row>
      </sheetData>
      <sheetData sheetId="3637">
        <row r="4">
          <cell r="I4">
            <v>0</v>
          </cell>
        </row>
      </sheetData>
      <sheetData sheetId="3638">
        <row r="4">
          <cell r="I4">
            <v>0</v>
          </cell>
        </row>
      </sheetData>
      <sheetData sheetId="3639">
        <row r="4">
          <cell r="I4">
            <v>0</v>
          </cell>
        </row>
      </sheetData>
      <sheetData sheetId="3640">
        <row r="4">
          <cell r="I4">
            <v>0</v>
          </cell>
        </row>
      </sheetData>
      <sheetData sheetId="3641">
        <row r="4">
          <cell r="I4">
            <v>0</v>
          </cell>
        </row>
      </sheetData>
      <sheetData sheetId="3642">
        <row r="4">
          <cell r="I4">
            <v>0</v>
          </cell>
        </row>
      </sheetData>
      <sheetData sheetId="3643">
        <row r="4">
          <cell r="I4">
            <v>0</v>
          </cell>
        </row>
      </sheetData>
      <sheetData sheetId="3644">
        <row r="4">
          <cell r="I4">
            <v>0</v>
          </cell>
        </row>
      </sheetData>
      <sheetData sheetId="3645">
        <row r="4">
          <cell r="I4">
            <v>0</v>
          </cell>
        </row>
      </sheetData>
      <sheetData sheetId="3646" refreshError="1"/>
      <sheetData sheetId="3647" refreshError="1"/>
      <sheetData sheetId="3648">
        <row r="4">
          <cell r="I4">
            <v>0</v>
          </cell>
        </row>
      </sheetData>
      <sheetData sheetId="3649">
        <row r="4">
          <cell r="I4">
            <v>0</v>
          </cell>
        </row>
      </sheetData>
      <sheetData sheetId="3650" refreshError="1"/>
      <sheetData sheetId="3651" refreshError="1"/>
      <sheetData sheetId="3652" refreshError="1"/>
      <sheetData sheetId="3653">
        <row r="4">
          <cell r="I4">
            <v>0</v>
          </cell>
        </row>
      </sheetData>
      <sheetData sheetId="3654">
        <row r="4">
          <cell r="I4">
            <v>0</v>
          </cell>
        </row>
      </sheetData>
      <sheetData sheetId="3655">
        <row r="4">
          <cell r="I4">
            <v>0</v>
          </cell>
        </row>
      </sheetData>
      <sheetData sheetId="3656">
        <row r="4">
          <cell r="I4">
            <v>0</v>
          </cell>
        </row>
      </sheetData>
      <sheetData sheetId="3657">
        <row r="4">
          <cell r="M4">
            <v>100</v>
          </cell>
        </row>
      </sheetData>
      <sheetData sheetId="3658">
        <row r="4">
          <cell r="M4">
            <v>100</v>
          </cell>
        </row>
      </sheetData>
      <sheetData sheetId="3659">
        <row r="4">
          <cell r="M4">
            <v>100</v>
          </cell>
        </row>
      </sheetData>
      <sheetData sheetId="3660">
        <row r="4">
          <cell r="M4">
            <v>100</v>
          </cell>
        </row>
      </sheetData>
      <sheetData sheetId="3661">
        <row r="4">
          <cell r="M4">
            <v>100</v>
          </cell>
        </row>
      </sheetData>
      <sheetData sheetId="3662">
        <row r="4">
          <cell r="I4">
            <v>0</v>
          </cell>
        </row>
      </sheetData>
      <sheetData sheetId="3663">
        <row r="4">
          <cell r="M4">
            <v>100</v>
          </cell>
        </row>
      </sheetData>
      <sheetData sheetId="3664">
        <row r="4">
          <cell r="I4">
            <v>0</v>
          </cell>
        </row>
      </sheetData>
      <sheetData sheetId="3665">
        <row r="4">
          <cell r="M4">
            <v>100</v>
          </cell>
        </row>
      </sheetData>
      <sheetData sheetId="3666">
        <row r="4">
          <cell r="M4">
            <v>100</v>
          </cell>
        </row>
      </sheetData>
      <sheetData sheetId="3667">
        <row r="4">
          <cell r="M4">
            <v>100</v>
          </cell>
        </row>
      </sheetData>
      <sheetData sheetId="3668">
        <row r="4">
          <cell r="M4">
            <v>100</v>
          </cell>
        </row>
      </sheetData>
      <sheetData sheetId="3669">
        <row r="4">
          <cell r="M4">
            <v>100</v>
          </cell>
        </row>
      </sheetData>
      <sheetData sheetId="3670">
        <row r="4">
          <cell r="M4">
            <v>100</v>
          </cell>
        </row>
      </sheetData>
      <sheetData sheetId="3671">
        <row r="4">
          <cell r="M4">
            <v>100</v>
          </cell>
        </row>
      </sheetData>
      <sheetData sheetId="3672">
        <row r="4">
          <cell r="M4">
            <v>100</v>
          </cell>
        </row>
      </sheetData>
      <sheetData sheetId="3673">
        <row r="4">
          <cell r="M4">
            <v>100</v>
          </cell>
        </row>
      </sheetData>
      <sheetData sheetId="3674">
        <row r="4">
          <cell r="M4">
            <v>100</v>
          </cell>
        </row>
      </sheetData>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ow r="4">
          <cell r="M4">
            <v>100</v>
          </cell>
        </row>
      </sheetData>
      <sheetData sheetId="3695"/>
      <sheetData sheetId="3696">
        <row r="4">
          <cell r="M4">
            <v>100</v>
          </cell>
        </row>
      </sheetData>
      <sheetData sheetId="3697">
        <row r="4">
          <cell r="M4">
            <v>100</v>
          </cell>
        </row>
      </sheetData>
      <sheetData sheetId="3698">
        <row r="4">
          <cell r="M4">
            <v>100</v>
          </cell>
        </row>
      </sheetData>
      <sheetData sheetId="3699">
        <row r="4">
          <cell r="M4">
            <v>100</v>
          </cell>
        </row>
      </sheetData>
      <sheetData sheetId="3700">
        <row r="4">
          <cell r="M4">
            <v>100</v>
          </cell>
        </row>
      </sheetData>
      <sheetData sheetId="3701">
        <row r="4">
          <cell r="M4">
            <v>100</v>
          </cell>
        </row>
      </sheetData>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refreshError="1"/>
      <sheetData sheetId="3724" refreshError="1"/>
      <sheetData sheetId="3725" refreshError="1"/>
      <sheetData sheetId="3726" refreshError="1"/>
      <sheetData sheetId="3727" refreshError="1"/>
      <sheetData sheetId="3728" refreshError="1"/>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refreshError="1"/>
      <sheetData sheetId="3738" refreshError="1"/>
      <sheetData sheetId="3739" refreshError="1"/>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refreshError="1"/>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refreshError="1"/>
      <sheetData sheetId="3770" refreshError="1"/>
      <sheetData sheetId="3771" refreshError="1"/>
      <sheetData sheetId="3772" refreshError="1"/>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sheetData sheetId="3793"/>
      <sheetData sheetId="3794"/>
      <sheetData sheetId="3795"/>
      <sheetData sheetId="3796">
        <row r="4">
          <cell r="M4">
            <v>100</v>
          </cell>
        </row>
      </sheetData>
      <sheetData sheetId="3797"/>
      <sheetData sheetId="3798"/>
      <sheetData sheetId="3799"/>
      <sheetData sheetId="3800"/>
      <sheetData sheetId="3801">
        <row r="4">
          <cell r="M4">
            <v>100</v>
          </cell>
        </row>
      </sheetData>
      <sheetData sheetId="3802"/>
      <sheetData sheetId="3803">
        <row r="4">
          <cell r="M4">
            <v>100</v>
          </cell>
        </row>
      </sheetData>
      <sheetData sheetId="3804">
        <row r="4">
          <cell r="M4">
            <v>100</v>
          </cell>
        </row>
      </sheetData>
      <sheetData sheetId="3805">
        <row r="4">
          <cell r="M4">
            <v>100</v>
          </cell>
        </row>
      </sheetData>
      <sheetData sheetId="3806">
        <row r="4">
          <cell r="M4">
            <v>100</v>
          </cell>
        </row>
      </sheetData>
      <sheetData sheetId="3807">
        <row r="4">
          <cell r="M4">
            <v>100</v>
          </cell>
        </row>
      </sheetData>
      <sheetData sheetId="3808">
        <row r="4">
          <cell r="M4">
            <v>100</v>
          </cell>
        </row>
      </sheetData>
      <sheetData sheetId="3809" refreshError="1"/>
      <sheetData sheetId="3810" refreshError="1"/>
      <sheetData sheetId="3811" refreshError="1"/>
      <sheetData sheetId="3812">
        <row r="4">
          <cell r="M4">
            <v>100</v>
          </cell>
        </row>
      </sheetData>
      <sheetData sheetId="3813">
        <row r="4">
          <cell r="M4">
            <v>100</v>
          </cell>
        </row>
      </sheetData>
      <sheetData sheetId="3814">
        <row r="4">
          <cell r="M4">
            <v>100</v>
          </cell>
        </row>
      </sheetData>
      <sheetData sheetId="3815">
        <row r="4">
          <cell r="M4">
            <v>100</v>
          </cell>
        </row>
      </sheetData>
      <sheetData sheetId="3816">
        <row r="4">
          <cell r="M4">
            <v>100</v>
          </cell>
        </row>
      </sheetData>
      <sheetData sheetId="3817">
        <row r="4">
          <cell r="M4">
            <v>100</v>
          </cell>
        </row>
      </sheetData>
      <sheetData sheetId="3818">
        <row r="4">
          <cell r="M4">
            <v>100</v>
          </cell>
        </row>
      </sheetData>
      <sheetData sheetId="3819">
        <row r="4">
          <cell r="M4">
            <v>100</v>
          </cell>
        </row>
      </sheetData>
      <sheetData sheetId="3820">
        <row r="4">
          <cell r="M4">
            <v>100</v>
          </cell>
        </row>
      </sheetData>
      <sheetData sheetId="3821" refreshError="1"/>
      <sheetData sheetId="3822">
        <row r="4">
          <cell r="M4">
            <v>100</v>
          </cell>
        </row>
      </sheetData>
      <sheetData sheetId="3823" refreshError="1"/>
      <sheetData sheetId="3824" refreshError="1"/>
      <sheetData sheetId="3825" refreshError="1"/>
      <sheetData sheetId="3826" refreshError="1"/>
      <sheetData sheetId="3827" refreshError="1"/>
      <sheetData sheetId="3828">
        <row r="4">
          <cell r="M4">
            <v>100</v>
          </cell>
        </row>
      </sheetData>
      <sheetData sheetId="3829">
        <row r="4">
          <cell r="M4">
            <v>100</v>
          </cell>
        </row>
      </sheetData>
      <sheetData sheetId="3830">
        <row r="4">
          <cell r="M4">
            <v>100</v>
          </cell>
        </row>
      </sheetData>
      <sheetData sheetId="3831">
        <row r="4">
          <cell r="M4">
            <v>100</v>
          </cell>
        </row>
      </sheetData>
      <sheetData sheetId="3832">
        <row r="4">
          <cell r="M4">
            <v>100</v>
          </cell>
        </row>
      </sheetData>
      <sheetData sheetId="3833">
        <row r="4">
          <cell r="M4">
            <v>100</v>
          </cell>
        </row>
      </sheetData>
      <sheetData sheetId="3834">
        <row r="4">
          <cell r="M4">
            <v>100</v>
          </cell>
        </row>
      </sheetData>
      <sheetData sheetId="3835">
        <row r="4">
          <cell r="M4">
            <v>100</v>
          </cell>
        </row>
      </sheetData>
      <sheetData sheetId="3836">
        <row r="4">
          <cell r="M4">
            <v>100</v>
          </cell>
        </row>
      </sheetData>
      <sheetData sheetId="3837" refreshError="1"/>
      <sheetData sheetId="3838" refreshError="1"/>
      <sheetData sheetId="3839">
        <row r="4">
          <cell r="M4">
            <v>100</v>
          </cell>
        </row>
      </sheetData>
      <sheetData sheetId="3840">
        <row r="4">
          <cell r="M4">
            <v>100</v>
          </cell>
        </row>
      </sheetData>
      <sheetData sheetId="3841">
        <row r="4">
          <cell r="M4">
            <v>100</v>
          </cell>
        </row>
      </sheetData>
      <sheetData sheetId="3842">
        <row r="4">
          <cell r="M4">
            <v>100</v>
          </cell>
        </row>
      </sheetData>
      <sheetData sheetId="3843">
        <row r="4">
          <cell r="M4">
            <v>100</v>
          </cell>
        </row>
      </sheetData>
      <sheetData sheetId="3844">
        <row r="4">
          <cell r="M4">
            <v>100</v>
          </cell>
        </row>
      </sheetData>
      <sheetData sheetId="3845">
        <row r="4">
          <cell r="M4">
            <v>100</v>
          </cell>
        </row>
      </sheetData>
      <sheetData sheetId="3846">
        <row r="4">
          <cell r="M4">
            <v>100</v>
          </cell>
        </row>
      </sheetData>
      <sheetData sheetId="3847">
        <row r="4">
          <cell r="M4">
            <v>100</v>
          </cell>
        </row>
      </sheetData>
      <sheetData sheetId="3848">
        <row r="4">
          <cell r="M4">
            <v>100</v>
          </cell>
        </row>
      </sheetData>
      <sheetData sheetId="3849">
        <row r="4">
          <cell r="M4">
            <v>100</v>
          </cell>
        </row>
      </sheetData>
      <sheetData sheetId="3850">
        <row r="4">
          <cell r="M4">
            <v>100</v>
          </cell>
        </row>
      </sheetData>
      <sheetData sheetId="3851">
        <row r="4">
          <cell r="M4">
            <v>100</v>
          </cell>
        </row>
      </sheetData>
      <sheetData sheetId="3852">
        <row r="4">
          <cell r="M4">
            <v>100</v>
          </cell>
        </row>
      </sheetData>
      <sheetData sheetId="3853">
        <row r="4">
          <cell r="M4">
            <v>100</v>
          </cell>
        </row>
      </sheetData>
      <sheetData sheetId="3854">
        <row r="4">
          <cell r="M4">
            <v>100</v>
          </cell>
        </row>
      </sheetData>
      <sheetData sheetId="3855">
        <row r="4">
          <cell r="M4">
            <v>100</v>
          </cell>
        </row>
      </sheetData>
      <sheetData sheetId="3856">
        <row r="4">
          <cell r="M4">
            <v>100</v>
          </cell>
        </row>
      </sheetData>
      <sheetData sheetId="3857">
        <row r="4">
          <cell r="M4">
            <v>100</v>
          </cell>
        </row>
      </sheetData>
      <sheetData sheetId="3858">
        <row r="4">
          <cell r="M4">
            <v>100</v>
          </cell>
        </row>
      </sheetData>
      <sheetData sheetId="3859">
        <row r="4">
          <cell r="M4">
            <v>100</v>
          </cell>
        </row>
      </sheetData>
      <sheetData sheetId="3860" refreshError="1"/>
      <sheetData sheetId="3861" refreshError="1"/>
      <sheetData sheetId="3862" refreshError="1"/>
      <sheetData sheetId="3863">
        <row r="4">
          <cell r="I4">
            <v>0</v>
          </cell>
        </row>
      </sheetData>
      <sheetData sheetId="3864" refreshError="1"/>
      <sheetData sheetId="3865" refreshError="1"/>
      <sheetData sheetId="3866" refreshError="1"/>
      <sheetData sheetId="3867" refreshError="1"/>
      <sheetData sheetId="3868" refreshError="1"/>
      <sheetData sheetId="3869" refreshError="1"/>
      <sheetData sheetId="3870"/>
      <sheetData sheetId="3871">
        <row r="4">
          <cell r="I4">
            <v>0</v>
          </cell>
        </row>
      </sheetData>
      <sheetData sheetId="3872" refreshError="1"/>
      <sheetData sheetId="3873" refreshError="1"/>
      <sheetData sheetId="3874" refreshError="1"/>
      <sheetData sheetId="3875" refreshError="1"/>
      <sheetData sheetId="3876" refreshError="1"/>
      <sheetData sheetId="3877" refreshError="1"/>
      <sheetData sheetId="3878"/>
      <sheetData sheetId="3879"/>
      <sheetData sheetId="3880"/>
      <sheetData sheetId="3881"/>
      <sheetData sheetId="3882"/>
      <sheetData sheetId="3883"/>
      <sheetData sheetId="3884">
        <row r="4">
          <cell r="I4">
            <v>0</v>
          </cell>
        </row>
      </sheetData>
      <sheetData sheetId="3885" refreshError="1"/>
      <sheetData sheetId="3886" refreshError="1"/>
      <sheetData sheetId="3887" refreshError="1"/>
      <sheetData sheetId="3888" refreshError="1"/>
      <sheetData sheetId="3889" refreshError="1"/>
      <sheetData sheetId="3890" refreshError="1"/>
      <sheetData sheetId="3891" refreshError="1"/>
      <sheetData sheetId="3892" refreshError="1"/>
      <sheetData sheetId="3893" refreshError="1"/>
      <sheetData sheetId="3894" refreshError="1"/>
      <sheetData sheetId="3895" refreshError="1"/>
      <sheetData sheetId="3896" refreshError="1"/>
      <sheetData sheetId="3897">
        <row r="4">
          <cell r="M4">
            <v>100</v>
          </cell>
        </row>
      </sheetData>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ow r="4">
          <cell r="I4">
            <v>0</v>
          </cell>
        </row>
      </sheetData>
      <sheetData sheetId="3923">
        <row r="4">
          <cell r="I4">
            <v>0</v>
          </cell>
        </row>
      </sheetData>
      <sheetData sheetId="3924">
        <row r="4">
          <cell r="I4">
            <v>0</v>
          </cell>
        </row>
      </sheetData>
      <sheetData sheetId="3925">
        <row r="4">
          <cell r="I4">
            <v>0</v>
          </cell>
        </row>
      </sheetData>
      <sheetData sheetId="3926">
        <row r="4">
          <cell r="M4">
            <v>100</v>
          </cell>
        </row>
      </sheetData>
      <sheetData sheetId="3927">
        <row r="4">
          <cell r="M4">
            <v>100</v>
          </cell>
        </row>
      </sheetData>
      <sheetData sheetId="3928">
        <row r="4">
          <cell r="M4">
            <v>100</v>
          </cell>
        </row>
      </sheetData>
      <sheetData sheetId="3929" refreshError="1"/>
      <sheetData sheetId="3930" refreshError="1"/>
      <sheetData sheetId="3931" refreshError="1"/>
      <sheetData sheetId="3932" refreshError="1"/>
      <sheetData sheetId="3933" refreshError="1"/>
      <sheetData sheetId="3934">
        <row r="4">
          <cell r="I4">
            <v>0</v>
          </cell>
        </row>
      </sheetData>
      <sheetData sheetId="3935">
        <row r="4">
          <cell r="I4">
            <v>0</v>
          </cell>
        </row>
      </sheetData>
      <sheetData sheetId="3936">
        <row r="4">
          <cell r="I4">
            <v>0</v>
          </cell>
        </row>
      </sheetData>
      <sheetData sheetId="3937">
        <row r="4">
          <cell r="I4">
            <v>0</v>
          </cell>
        </row>
      </sheetData>
      <sheetData sheetId="3938">
        <row r="4">
          <cell r="I4">
            <v>0</v>
          </cell>
        </row>
      </sheetData>
      <sheetData sheetId="3939">
        <row r="4">
          <cell r="I4">
            <v>0</v>
          </cell>
        </row>
      </sheetData>
      <sheetData sheetId="3940">
        <row r="4">
          <cell r="I4">
            <v>0</v>
          </cell>
        </row>
      </sheetData>
      <sheetData sheetId="3941">
        <row r="4">
          <cell r="I4">
            <v>0</v>
          </cell>
        </row>
      </sheetData>
      <sheetData sheetId="3942" refreshError="1"/>
      <sheetData sheetId="3943" refreshError="1"/>
      <sheetData sheetId="3944" refreshError="1"/>
      <sheetData sheetId="3945" refreshError="1"/>
      <sheetData sheetId="3946" refreshError="1"/>
      <sheetData sheetId="3947" refreshError="1"/>
      <sheetData sheetId="3948" refreshError="1"/>
      <sheetData sheetId="3949">
        <row r="4">
          <cell r="I4">
            <v>0</v>
          </cell>
        </row>
      </sheetData>
      <sheetData sheetId="3950">
        <row r="4">
          <cell r="I4">
            <v>0</v>
          </cell>
        </row>
      </sheetData>
      <sheetData sheetId="3951">
        <row r="4">
          <cell r="I4">
            <v>0</v>
          </cell>
        </row>
      </sheetData>
      <sheetData sheetId="3952">
        <row r="4">
          <cell r="I4">
            <v>0</v>
          </cell>
        </row>
      </sheetData>
      <sheetData sheetId="3953">
        <row r="4">
          <cell r="I4">
            <v>0</v>
          </cell>
        </row>
      </sheetData>
      <sheetData sheetId="3954">
        <row r="4">
          <cell r="I4">
            <v>0</v>
          </cell>
        </row>
      </sheetData>
      <sheetData sheetId="3955">
        <row r="4">
          <cell r="I4">
            <v>0</v>
          </cell>
        </row>
      </sheetData>
      <sheetData sheetId="3956">
        <row r="4">
          <cell r="I4">
            <v>0</v>
          </cell>
        </row>
      </sheetData>
      <sheetData sheetId="3957">
        <row r="4">
          <cell r="I4">
            <v>0</v>
          </cell>
        </row>
      </sheetData>
      <sheetData sheetId="3958">
        <row r="4">
          <cell r="I4">
            <v>0</v>
          </cell>
        </row>
      </sheetData>
      <sheetData sheetId="3959">
        <row r="4">
          <cell r="I4">
            <v>0</v>
          </cell>
        </row>
      </sheetData>
      <sheetData sheetId="3960">
        <row r="4">
          <cell r="I4">
            <v>0</v>
          </cell>
        </row>
      </sheetData>
      <sheetData sheetId="3961">
        <row r="4">
          <cell r="I4">
            <v>0</v>
          </cell>
        </row>
      </sheetData>
      <sheetData sheetId="3962">
        <row r="4">
          <cell r="I4">
            <v>0</v>
          </cell>
        </row>
      </sheetData>
      <sheetData sheetId="3963">
        <row r="4">
          <cell r="I4">
            <v>0</v>
          </cell>
        </row>
      </sheetData>
      <sheetData sheetId="3964">
        <row r="4">
          <cell r="I4">
            <v>0</v>
          </cell>
        </row>
      </sheetData>
      <sheetData sheetId="3965">
        <row r="4">
          <cell r="I4">
            <v>0</v>
          </cell>
        </row>
      </sheetData>
      <sheetData sheetId="3966">
        <row r="4">
          <cell r="I4">
            <v>0</v>
          </cell>
        </row>
      </sheetData>
      <sheetData sheetId="3967">
        <row r="4">
          <cell r="I4">
            <v>0</v>
          </cell>
        </row>
      </sheetData>
      <sheetData sheetId="3968">
        <row r="4">
          <cell r="I4">
            <v>0</v>
          </cell>
        </row>
      </sheetData>
      <sheetData sheetId="3969">
        <row r="4">
          <cell r="I4">
            <v>0</v>
          </cell>
        </row>
      </sheetData>
      <sheetData sheetId="3970">
        <row r="4">
          <cell r="I4">
            <v>0</v>
          </cell>
        </row>
      </sheetData>
      <sheetData sheetId="3971">
        <row r="4">
          <cell r="I4">
            <v>0</v>
          </cell>
        </row>
      </sheetData>
      <sheetData sheetId="3972">
        <row r="4">
          <cell r="I4">
            <v>0</v>
          </cell>
        </row>
      </sheetData>
      <sheetData sheetId="3973">
        <row r="4">
          <cell r="I4">
            <v>0</v>
          </cell>
        </row>
      </sheetData>
      <sheetData sheetId="3974">
        <row r="4">
          <cell r="I4">
            <v>0</v>
          </cell>
        </row>
      </sheetData>
      <sheetData sheetId="3975">
        <row r="4">
          <cell r="I4">
            <v>0</v>
          </cell>
        </row>
      </sheetData>
      <sheetData sheetId="3976">
        <row r="4">
          <cell r="I4">
            <v>0</v>
          </cell>
        </row>
      </sheetData>
      <sheetData sheetId="3977">
        <row r="4">
          <cell r="I4">
            <v>0</v>
          </cell>
        </row>
      </sheetData>
      <sheetData sheetId="3978">
        <row r="4">
          <cell r="I4">
            <v>0</v>
          </cell>
        </row>
      </sheetData>
      <sheetData sheetId="3979">
        <row r="4">
          <cell r="I4">
            <v>0</v>
          </cell>
        </row>
      </sheetData>
      <sheetData sheetId="3980">
        <row r="4">
          <cell r="I4">
            <v>0</v>
          </cell>
        </row>
      </sheetData>
      <sheetData sheetId="3981">
        <row r="4">
          <cell r="I4">
            <v>0</v>
          </cell>
        </row>
      </sheetData>
      <sheetData sheetId="3982">
        <row r="4">
          <cell r="I4">
            <v>0</v>
          </cell>
        </row>
      </sheetData>
      <sheetData sheetId="3983">
        <row r="4">
          <cell r="I4">
            <v>0</v>
          </cell>
        </row>
      </sheetData>
      <sheetData sheetId="3984">
        <row r="4">
          <cell r="I4">
            <v>0</v>
          </cell>
        </row>
      </sheetData>
      <sheetData sheetId="3985">
        <row r="4">
          <cell r="I4">
            <v>0</v>
          </cell>
        </row>
      </sheetData>
      <sheetData sheetId="3986">
        <row r="4">
          <cell r="I4">
            <v>0</v>
          </cell>
        </row>
      </sheetData>
      <sheetData sheetId="3987">
        <row r="4">
          <cell r="I4">
            <v>0</v>
          </cell>
        </row>
      </sheetData>
      <sheetData sheetId="3988">
        <row r="4">
          <cell r="I4">
            <v>0</v>
          </cell>
        </row>
      </sheetData>
      <sheetData sheetId="3989">
        <row r="4">
          <cell r="I4">
            <v>0</v>
          </cell>
        </row>
      </sheetData>
      <sheetData sheetId="3990">
        <row r="4">
          <cell r="I4">
            <v>0</v>
          </cell>
        </row>
      </sheetData>
      <sheetData sheetId="3991">
        <row r="4">
          <cell r="I4">
            <v>0</v>
          </cell>
        </row>
      </sheetData>
      <sheetData sheetId="3992">
        <row r="4">
          <cell r="I4">
            <v>0</v>
          </cell>
        </row>
      </sheetData>
      <sheetData sheetId="3993">
        <row r="4">
          <cell r="I4">
            <v>0</v>
          </cell>
        </row>
      </sheetData>
      <sheetData sheetId="3994">
        <row r="4">
          <cell r="I4">
            <v>0</v>
          </cell>
        </row>
      </sheetData>
      <sheetData sheetId="3995">
        <row r="4">
          <cell r="I4">
            <v>0</v>
          </cell>
        </row>
      </sheetData>
      <sheetData sheetId="3996">
        <row r="4">
          <cell r="I4">
            <v>0</v>
          </cell>
        </row>
      </sheetData>
      <sheetData sheetId="3997">
        <row r="4">
          <cell r="I4">
            <v>0</v>
          </cell>
        </row>
      </sheetData>
      <sheetData sheetId="3998">
        <row r="4">
          <cell r="I4">
            <v>0</v>
          </cell>
        </row>
      </sheetData>
      <sheetData sheetId="3999">
        <row r="4">
          <cell r="I4">
            <v>0</v>
          </cell>
        </row>
      </sheetData>
      <sheetData sheetId="4000">
        <row r="4">
          <cell r="I4">
            <v>0</v>
          </cell>
        </row>
      </sheetData>
      <sheetData sheetId="4001">
        <row r="4">
          <cell r="I4">
            <v>0</v>
          </cell>
        </row>
      </sheetData>
      <sheetData sheetId="4002">
        <row r="4">
          <cell r="I4">
            <v>0</v>
          </cell>
        </row>
      </sheetData>
      <sheetData sheetId="4003">
        <row r="4">
          <cell r="I4">
            <v>0</v>
          </cell>
        </row>
      </sheetData>
      <sheetData sheetId="4004">
        <row r="4">
          <cell r="I4">
            <v>0</v>
          </cell>
        </row>
      </sheetData>
      <sheetData sheetId="4005">
        <row r="4">
          <cell r="I4">
            <v>0</v>
          </cell>
        </row>
      </sheetData>
      <sheetData sheetId="4006">
        <row r="4">
          <cell r="I4">
            <v>0</v>
          </cell>
        </row>
      </sheetData>
      <sheetData sheetId="4007">
        <row r="4">
          <cell r="I4">
            <v>0</v>
          </cell>
        </row>
      </sheetData>
      <sheetData sheetId="4008">
        <row r="4">
          <cell r="I4">
            <v>0</v>
          </cell>
        </row>
      </sheetData>
      <sheetData sheetId="4009">
        <row r="4">
          <cell r="I4">
            <v>0</v>
          </cell>
        </row>
      </sheetData>
      <sheetData sheetId="4010">
        <row r="4">
          <cell r="I4">
            <v>0</v>
          </cell>
        </row>
      </sheetData>
      <sheetData sheetId="4011">
        <row r="4">
          <cell r="I4">
            <v>0</v>
          </cell>
        </row>
      </sheetData>
      <sheetData sheetId="4012">
        <row r="4">
          <cell r="I4">
            <v>0</v>
          </cell>
        </row>
      </sheetData>
      <sheetData sheetId="4013">
        <row r="4">
          <cell r="I4">
            <v>0</v>
          </cell>
        </row>
      </sheetData>
      <sheetData sheetId="4014">
        <row r="4">
          <cell r="I4">
            <v>0</v>
          </cell>
        </row>
      </sheetData>
      <sheetData sheetId="4015">
        <row r="4">
          <cell r="I4">
            <v>0</v>
          </cell>
        </row>
      </sheetData>
      <sheetData sheetId="4016">
        <row r="4">
          <cell r="I4">
            <v>0</v>
          </cell>
        </row>
      </sheetData>
      <sheetData sheetId="4017">
        <row r="4">
          <cell r="I4">
            <v>0</v>
          </cell>
        </row>
      </sheetData>
      <sheetData sheetId="4018">
        <row r="4">
          <cell r="I4">
            <v>0</v>
          </cell>
        </row>
      </sheetData>
      <sheetData sheetId="4019">
        <row r="4">
          <cell r="I4">
            <v>0</v>
          </cell>
        </row>
      </sheetData>
      <sheetData sheetId="4020">
        <row r="4">
          <cell r="I4">
            <v>0</v>
          </cell>
        </row>
      </sheetData>
      <sheetData sheetId="4021">
        <row r="4">
          <cell r="I4">
            <v>0</v>
          </cell>
        </row>
      </sheetData>
      <sheetData sheetId="4022">
        <row r="4">
          <cell r="I4">
            <v>0</v>
          </cell>
        </row>
      </sheetData>
      <sheetData sheetId="4023">
        <row r="4">
          <cell r="I4">
            <v>0</v>
          </cell>
        </row>
      </sheetData>
      <sheetData sheetId="4024">
        <row r="4">
          <cell r="I4">
            <v>0</v>
          </cell>
        </row>
      </sheetData>
      <sheetData sheetId="4025">
        <row r="4">
          <cell r="I4">
            <v>0</v>
          </cell>
        </row>
      </sheetData>
      <sheetData sheetId="4026">
        <row r="4">
          <cell r="I4">
            <v>0</v>
          </cell>
        </row>
      </sheetData>
      <sheetData sheetId="4027">
        <row r="4">
          <cell r="I4">
            <v>0</v>
          </cell>
        </row>
      </sheetData>
      <sheetData sheetId="4028">
        <row r="4">
          <cell r="I4">
            <v>0</v>
          </cell>
        </row>
      </sheetData>
      <sheetData sheetId="4029">
        <row r="4">
          <cell r="I4">
            <v>0</v>
          </cell>
        </row>
      </sheetData>
      <sheetData sheetId="4030">
        <row r="4">
          <cell r="I4">
            <v>0</v>
          </cell>
        </row>
      </sheetData>
      <sheetData sheetId="4031">
        <row r="4">
          <cell r="I4">
            <v>0</v>
          </cell>
        </row>
      </sheetData>
      <sheetData sheetId="4032">
        <row r="4">
          <cell r="I4">
            <v>0</v>
          </cell>
        </row>
      </sheetData>
      <sheetData sheetId="4033">
        <row r="4">
          <cell r="I4">
            <v>0</v>
          </cell>
        </row>
      </sheetData>
      <sheetData sheetId="4034">
        <row r="4">
          <cell r="I4">
            <v>0</v>
          </cell>
        </row>
      </sheetData>
      <sheetData sheetId="4035">
        <row r="4">
          <cell r="I4">
            <v>0</v>
          </cell>
        </row>
      </sheetData>
      <sheetData sheetId="4036">
        <row r="4">
          <cell r="I4">
            <v>0</v>
          </cell>
        </row>
      </sheetData>
      <sheetData sheetId="4037">
        <row r="4">
          <cell r="I4">
            <v>0</v>
          </cell>
        </row>
      </sheetData>
      <sheetData sheetId="4038">
        <row r="4">
          <cell r="I4">
            <v>0</v>
          </cell>
        </row>
      </sheetData>
      <sheetData sheetId="4039">
        <row r="4">
          <cell r="I4">
            <v>0</v>
          </cell>
        </row>
      </sheetData>
      <sheetData sheetId="4040">
        <row r="4">
          <cell r="I4">
            <v>0</v>
          </cell>
        </row>
      </sheetData>
      <sheetData sheetId="4041">
        <row r="4">
          <cell r="I4">
            <v>0</v>
          </cell>
        </row>
      </sheetData>
      <sheetData sheetId="4042">
        <row r="4">
          <cell r="I4">
            <v>0</v>
          </cell>
        </row>
      </sheetData>
      <sheetData sheetId="4043">
        <row r="4">
          <cell r="I4">
            <v>0</v>
          </cell>
        </row>
      </sheetData>
      <sheetData sheetId="4044">
        <row r="4">
          <cell r="I4">
            <v>0</v>
          </cell>
        </row>
      </sheetData>
      <sheetData sheetId="4045">
        <row r="4">
          <cell r="I4">
            <v>0</v>
          </cell>
        </row>
      </sheetData>
      <sheetData sheetId="4046">
        <row r="4">
          <cell r="I4">
            <v>0</v>
          </cell>
        </row>
      </sheetData>
      <sheetData sheetId="4047">
        <row r="4">
          <cell r="I4">
            <v>0</v>
          </cell>
        </row>
      </sheetData>
      <sheetData sheetId="4048">
        <row r="4">
          <cell r="I4">
            <v>0</v>
          </cell>
        </row>
      </sheetData>
      <sheetData sheetId="4049">
        <row r="4">
          <cell r="I4">
            <v>0</v>
          </cell>
        </row>
      </sheetData>
      <sheetData sheetId="4050">
        <row r="4">
          <cell r="I4">
            <v>0</v>
          </cell>
        </row>
      </sheetData>
      <sheetData sheetId="4051">
        <row r="4">
          <cell r="I4">
            <v>0</v>
          </cell>
        </row>
      </sheetData>
      <sheetData sheetId="4052">
        <row r="4">
          <cell r="I4">
            <v>0</v>
          </cell>
        </row>
      </sheetData>
      <sheetData sheetId="4053">
        <row r="4">
          <cell r="I4">
            <v>0</v>
          </cell>
        </row>
      </sheetData>
      <sheetData sheetId="4054">
        <row r="4">
          <cell r="I4">
            <v>0</v>
          </cell>
        </row>
      </sheetData>
      <sheetData sheetId="4055">
        <row r="4">
          <cell r="I4">
            <v>0</v>
          </cell>
        </row>
      </sheetData>
      <sheetData sheetId="4056">
        <row r="4">
          <cell r="I4">
            <v>0</v>
          </cell>
        </row>
      </sheetData>
      <sheetData sheetId="4057">
        <row r="4">
          <cell r="I4">
            <v>0</v>
          </cell>
        </row>
      </sheetData>
      <sheetData sheetId="4058">
        <row r="4">
          <cell r="I4">
            <v>0</v>
          </cell>
        </row>
      </sheetData>
      <sheetData sheetId="4059">
        <row r="4">
          <cell r="I4">
            <v>0</v>
          </cell>
        </row>
      </sheetData>
      <sheetData sheetId="4060">
        <row r="4">
          <cell r="I4">
            <v>0</v>
          </cell>
        </row>
      </sheetData>
      <sheetData sheetId="4061">
        <row r="4">
          <cell r="I4">
            <v>0</v>
          </cell>
        </row>
      </sheetData>
      <sheetData sheetId="4062">
        <row r="4">
          <cell r="I4">
            <v>0</v>
          </cell>
        </row>
      </sheetData>
      <sheetData sheetId="4063">
        <row r="4">
          <cell r="I4">
            <v>0</v>
          </cell>
        </row>
      </sheetData>
      <sheetData sheetId="4064">
        <row r="4">
          <cell r="I4">
            <v>0</v>
          </cell>
        </row>
      </sheetData>
      <sheetData sheetId="4065">
        <row r="4">
          <cell r="I4">
            <v>0</v>
          </cell>
        </row>
      </sheetData>
      <sheetData sheetId="4066">
        <row r="4">
          <cell r="I4">
            <v>0</v>
          </cell>
        </row>
      </sheetData>
      <sheetData sheetId="4067">
        <row r="4">
          <cell r="I4">
            <v>0</v>
          </cell>
        </row>
      </sheetData>
      <sheetData sheetId="4068">
        <row r="4">
          <cell r="I4">
            <v>0</v>
          </cell>
        </row>
      </sheetData>
      <sheetData sheetId="4069">
        <row r="4">
          <cell r="I4">
            <v>0</v>
          </cell>
        </row>
      </sheetData>
      <sheetData sheetId="4070">
        <row r="4">
          <cell r="I4">
            <v>0</v>
          </cell>
        </row>
      </sheetData>
      <sheetData sheetId="4071">
        <row r="4">
          <cell r="I4">
            <v>0</v>
          </cell>
        </row>
      </sheetData>
      <sheetData sheetId="4072">
        <row r="4">
          <cell r="I4">
            <v>0</v>
          </cell>
        </row>
      </sheetData>
      <sheetData sheetId="4073">
        <row r="4">
          <cell r="I4">
            <v>0</v>
          </cell>
        </row>
      </sheetData>
      <sheetData sheetId="4074">
        <row r="4">
          <cell r="I4">
            <v>0</v>
          </cell>
        </row>
      </sheetData>
      <sheetData sheetId="4075">
        <row r="4">
          <cell r="I4">
            <v>0</v>
          </cell>
        </row>
      </sheetData>
      <sheetData sheetId="4076">
        <row r="4">
          <cell r="I4">
            <v>0</v>
          </cell>
        </row>
      </sheetData>
      <sheetData sheetId="4077">
        <row r="4">
          <cell r="I4">
            <v>0</v>
          </cell>
        </row>
      </sheetData>
      <sheetData sheetId="4078">
        <row r="4">
          <cell r="I4">
            <v>0</v>
          </cell>
        </row>
      </sheetData>
      <sheetData sheetId="4079">
        <row r="4">
          <cell r="I4">
            <v>0</v>
          </cell>
        </row>
      </sheetData>
      <sheetData sheetId="4080">
        <row r="4">
          <cell r="I4">
            <v>0</v>
          </cell>
        </row>
      </sheetData>
      <sheetData sheetId="4081">
        <row r="4">
          <cell r="I4">
            <v>0</v>
          </cell>
        </row>
      </sheetData>
      <sheetData sheetId="4082">
        <row r="4">
          <cell r="I4">
            <v>0</v>
          </cell>
        </row>
      </sheetData>
      <sheetData sheetId="4083">
        <row r="4">
          <cell r="I4">
            <v>0</v>
          </cell>
        </row>
      </sheetData>
      <sheetData sheetId="4084">
        <row r="4">
          <cell r="I4">
            <v>0</v>
          </cell>
        </row>
      </sheetData>
      <sheetData sheetId="4085">
        <row r="4">
          <cell r="I4">
            <v>0</v>
          </cell>
        </row>
      </sheetData>
      <sheetData sheetId="4086">
        <row r="4">
          <cell r="I4">
            <v>0</v>
          </cell>
        </row>
      </sheetData>
      <sheetData sheetId="4087">
        <row r="4">
          <cell r="I4">
            <v>0</v>
          </cell>
        </row>
      </sheetData>
      <sheetData sheetId="4088">
        <row r="4">
          <cell r="I4">
            <v>0</v>
          </cell>
        </row>
      </sheetData>
      <sheetData sheetId="4089">
        <row r="4">
          <cell r="I4">
            <v>0</v>
          </cell>
        </row>
      </sheetData>
      <sheetData sheetId="4090">
        <row r="4">
          <cell r="I4">
            <v>0</v>
          </cell>
        </row>
      </sheetData>
      <sheetData sheetId="4091">
        <row r="4">
          <cell r="I4">
            <v>0</v>
          </cell>
        </row>
      </sheetData>
      <sheetData sheetId="4092">
        <row r="4">
          <cell r="I4">
            <v>0</v>
          </cell>
        </row>
      </sheetData>
      <sheetData sheetId="4093">
        <row r="4">
          <cell r="I4">
            <v>0</v>
          </cell>
        </row>
      </sheetData>
      <sheetData sheetId="4094">
        <row r="4">
          <cell r="I4">
            <v>0</v>
          </cell>
        </row>
      </sheetData>
      <sheetData sheetId="4095">
        <row r="4">
          <cell r="I4">
            <v>0</v>
          </cell>
        </row>
      </sheetData>
      <sheetData sheetId="4096">
        <row r="4">
          <cell r="I4">
            <v>0</v>
          </cell>
        </row>
      </sheetData>
      <sheetData sheetId="4097">
        <row r="4">
          <cell r="I4">
            <v>0</v>
          </cell>
        </row>
      </sheetData>
      <sheetData sheetId="4098">
        <row r="4">
          <cell r="I4">
            <v>0</v>
          </cell>
        </row>
      </sheetData>
      <sheetData sheetId="4099">
        <row r="4">
          <cell r="I4">
            <v>0</v>
          </cell>
        </row>
      </sheetData>
      <sheetData sheetId="4100">
        <row r="4">
          <cell r="I4">
            <v>0</v>
          </cell>
        </row>
      </sheetData>
      <sheetData sheetId="4101">
        <row r="4">
          <cell r="I4">
            <v>0</v>
          </cell>
        </row>
      </sheetData>
      <sheetData sheetId="4102">
        <row r="4">
          <cell r="I4">
            <v>0</v>
          </cell>
        </row>
      </sheetData>
      <sheetData sheetId="4103">
        <row r="4">
          <cell r="I4">
            <v>0</v>
          </cell>
        </row>
      </sheetData>
      <sheetData sheetId="4104">
        <row r="4">
          <cell r="I4">
            <v>0</v>
          </cell>
        </row>
      </sheetData>
      <sheetData sheetId="4105">
        <row r="4">
          <cell r="I4">
            <v>0</v>
          </cell>
        </row>
      </sheetData>
      <sheetData sheetId="4106">
        <row r="4">
          <cell r="I4">
            <v>0</v>
          </cell>
        </row>
      </sheetData>
      <sheetData sheetId="4107">
        <row r="4">
          <cell r="I4">
            <v>0</v>
          </cell>
        </row>
      </sheetData>
      <sheetData sheetId="4108">
        <row r="4">
          <cell r="I4">
            <v>0</v>
          </cell>
        </row>
      </sheetData>
      <sheetData sheetId="4109">
        <row r="4">
          <cell r="I4">
            <v>0</v>
          </cell>
        </row>
      </sheetData>
      <sheetData sheetId="4110">
        <row r="4">
          <cell r="I4">
            <v>0</v>
          </cell>
        </row>
      </sheetData>
      <sheetData sheetId="4111">
        <row r="4">
          <cell r="I4">
            <v>0</v>
          </cell>
        </row>
      </sheetData>
      <sheetData sheetId="4112">
        <row r="4">
          <cell r="I4">
            <v>0</v>
          </cell>
        </row>
      </sheetData>
      <sheetData sheetId="4113">
        <row r="4">
          <cell r="I4">
            <v>0</v>
          </cell>
        </row>
      </sheetData>
      <sheetData sheetId="4114">
        <row r="4">
          <cell r="I4">
            <v>0</v>
          </cell>
        </row>
      </sheetData>
      <sheetData sheetId="4115">
        <row r="4">
          <cell r="I4">
            <v>0</v>
          </cell>
        </row>
      </sheetData>
      <sheetData sheetId="4116">
        <row r="4">
          <cell r="I4">
            <v>0</v>
          </cell>
        </row>
      </sheetData>
      <sheetData sheetId="4117">
        <row r="4">
          <cell r="I4">
            <v>0</v>
          </cell>
        </row>
      </sheetData>
      <sheetData sheetId="4118">
        <row r="4">
          <cell r="I4">
            <v>0</v>
          </cell>
        </row>
      </sheetData>
      <sheetData sheetId="4119">
        <row r="4">
          <cell r="I4">
            <v>0</v>
          </cell>
        </row>
      </sheetData>
      <sheetData sheetId="4120">
        <row r="4">
          <cell r="I4">
            <v>0</v>
          </cell>
        </row>
      </sheetData>
      <sheetData sheetId="4121">
        <row r="4">
          <cell r="I4">
            <v>0</v>
          </cell>
        </row>
      </sheetData>
      <sheetData sheetId="4122">
        <row r="4">
          <cell r="I4">
            <v>0</v>
          </cell>
        </row>
      </sheetData>
      <sheetData sheetId="4123">
        <row r="4">
          <cell r="I4">
            <v>0</v>
          </cell>
        </row>
      </sheetData>
      <sheetData sheetId="4124">
        <row r="4">
          <cell r="I4">
            <v>0</v>
          </cell>
        </row>
      </sheetData>
      <sheetData sheetId="4125">
        <row r="4">
          <cell r="I4">
            <v>0</v>
          </cell>
        </row>
      </sheetData>
      <sheetData sheetId="4126">
        <row r="4">
          <cell r="I4">
            <v>0</v>
          </cell>
        </row>
      </sheetData>
      <sheetData sheetId="4127">
        <row r="4">
          <cell r="I4">
            <v>0</v>
          </cell>
        </row>
      </sheetData>
      <sheetData sheetId="4128">
        <row r="4">
          <cell r="I4">
            <v>0</v>
          </cell>
        </row>
      </sheetData>
      <sheetData sheetId="4129">
        <row r="4">
          <cell r="I4">
            <v>0</v>
          </cell>
        </row>
      </sheetData>
      <sheetData sheetId="4130">
        <row r="4">
          <cell r="I4">
            <v>0</v>
          </cell>
        </row>
      </sheetData>
      <sheetData sheetId="4131">
        <row r="4">
          <cell r="I4">
            <v>0</v>
          </cell>
        </row>
      </sheetData>
      <sheetData sheetId="4132">
        <row r="4">
          <cell r="I4">
            <v>0</v>
          </cell>
        </row>
      </sheetData>
      <sheetData sheetId="4133">
        <row r="4">
          <cell r="I4">
            <v>0</v>
          </cell>
        </row>
      </sheetData>
      <sheetData sheetId="4134">
        <row r="4">
          <cell r="I4">
            <v>0</v>
          </cell>
        </row>
      </sheetData>
      <sheetData sheetId="4135">
        <row r="4">
          <cell r="I4">
            <v>0</v>
          </cell>
        </row>
      </sheetData>
      <sheetData sheetId="4136">
        <row r="4">
          <cell r="I4">
            <v>0</v>
          </cell>
        </row>
      </sheetData>
      <sheetData sheetId="4137">
        <row r="4">
          <cell r="I4">
            <v>0</v>
          </cell>
        </row>
      </sheetData>
      <sheetData sheetId="4138">
        <row r="4">
          <cell r="I4">
            <v>0</v>
          </cell>
        </row>
      </sheetData>
      <sheetData sheetId="4139">
        <row r="4">
          <cell r="I4">
            <v>0</v>
          </cell>
        </row>
      </sheetData>
      <sheetData sheetId="4140">
        <row r="4">
          <cell r="I4">
            <v>0</v>
          </cell>
        </row>
      </sheetData>
      <sheetData sheetId="4141">
        <row r="4">
          <cell r="I4">
            <v>0</v>
          </cell>
        </row>
      </sheetData>
      <sheetData sheetId="4142">
        <row r="4">
          <cell r="I4">
            <v>0</v>
          </cell>
        </row>
      </sheetData>
      <sheetData sheetId="4143">
        <row r="4">
          <cell r="I4">
            <v>0</v>
          </cell>
        </row>
      </sheetData>
      <sheetData sheetId="4144">
        <row r="4">
          <cell r="I4">
            <v>0</v>
          </cell>
        </row>
      </sheetData>
      <sheetData sheetId="4145">
        <row r="4">
          <cell r="I4">
            <v>0</v>
          </cell>
        </row>
      </sheetData>
      <sheetData sheetId="4146">
        <row r="4">
          <cell r="I4">
            <v>0</v>
          </cell>
        </row>
      </sheetData>
      <sheetData sheetId="4147">
        <row r="4">
          <cell r="I4">
            <v>0</v>
          </cell>
        </row>
      </sheetData>
      <sheetData sheetId="4148">
        <row r="4">
          <cell r="I4">
            <v>0</v>
          </cell>
        </row>
      </sheetData>
      <sheetData sheetId="4149">
        <row r="4">
          <cell r="I4">
            <v>0</v>
          </cell>
        </row>
      </sheetData>
      <sheetData sheetId="4150">
        <row r="4">
          <cell r="I4">
            <v>0</v>
          </cell>
        </row>
      </sheetData>
      <sheetData sheetId="4151">
        <row r="4">
          <cell r="I4">
            <v>0</v>
          </cell>
        </row>
      </sheetData>
      <sheetData sheetId="4152">
        <row r="4">
          <cell r="I4">
            <v>0</v>
          </cell>
        </row>
      </sheetData>
      <sheetData sheetId="4153">
        <row r="4">
          <cell r="I4">
            <v>0</v>
          </cell>
        </row>
      </sheetData>
      <sheetData sheetId="4154">
        <row r="4">
          <cell r="I4">
            <v>0</v>
          </cell>
        </row>
      </sheetData>
      <sheetData sheetId="4155">
        <row r="4">
          <cell r="I4">
            <v>0</v>
          </cell>
        </row>
      </sheetData>
      <sheetData sheetId="4156">
        <row r="4">
          <cell r="I4">
            <v>0</v>
          </cell>
        </row>
      </sheetData>
      <sheetData sheetId="4157">
        <row r="4">
          <cell r="I4">
            <v>0</v>
          </cell>
        </row>
      </sheetData>
      <sheetData sheetId="4158">
        <row r="4">
          <cell r="I4">
            <v>0</v>
          </cell>
        </row>
      </sheetData>
      <sheetData sheetId="4159">
        <row r="4">
          <cell r="I4">
            <v>0</v>
          </cell>
        </row>
      </sheetData>
      <sheetData sheetId="4160">
        <row r="4">
          <cell r="I4">
            <v>0</v>
          </cell>
        </row>
      </sheetData>
      <sheetData sheetId="4161">
        <row r="4">
          <cell r="I4">
            <v>0</v>
          </cell>
        </row>
      </sheetData>
      <sheetData sheetId="4162">
        <row r="4">
          <cell r="I4">
            <v>0</v>
          </cell>
        </row>
      </sheetData>
      <sheetData sheetId="4163">
        <row r="4">
          <cell r="I4">
            <v>0</v>
          </cell>
        </row>
      </sheetData>
      <sheetData sheetId="4164">
        <row r="4">
          <cell r="I4">
            <v>0</v>
          </cell>
        </row>
      </sheetData>
      <sheetData sheetId="4165">
        <row r="4">
          <cell r="I4">
            <v>0</v>
          </cell>
        </row>
      </sheetData>
      <sheetData sheetId="4166">
        <row r="4">
          <cell r="I4">
            <v>0</v>
          </cell>
        </row>
      </sheetData>
      <sheetData sheetId="4167">
        <row r="4">
          <cell r="I4">
            <v>0</v>
          </cell>
        </row>
      </sheetData>
      <sheetData sheetId="4168">
        <row r="4">
          <cell r="I4">
            <v>0</v>
          </cell>
        </row>
      </sheetData>
      <sheetData sheetId="4169">
        <row r="4">
          <cell r="I4">
            <v>0</v>
          </cell>
        </row>
      </sheetData>
      <sheetData sheetId="4170">
        <row r="4">
          <cell r="I4">
            <v>0</v>
          </cell>
        </row>
      </sheetData>
      <sheetData sheetId="4171">
        <row r="4">
          <cell r="I4">
            <v>0</v>
          </cell>
        </row>
      </sheetData>
      <sheetData sheetId="4172">
        <row r="4">
          <cell r="I4">
            <v>0</v>
          </cell>
        </row>
      </sheetData>
      <sheetData sheetId="4173">
        <row r="4">
          <cell r="I4">
            <v>0</v>
          </cell>
        </row>
      </sheetData>
      <sheetData sheetId="4174">
        <row r="4">
          <cell r="I4">
            <v>0</v>
          </cell>
        </row>
      </sheetData>
      <sheetData sheetId="4175">
        <row r="4">
          <cell r="I4">
            <v>0</v>
          </cell>
        </row>
      </sheetData>
      <sheetData sheetId="4176">
        <row r="4">
          <cell r="I4">
            <v>0</v>
          </cell>
        </row>
      </sheetData>
      <sheetData sheetId="4177">
        <row r="4">
          <cell r="I4">
            <v>0</v>
          </cell>
        </row>
      </sheetData>
      <sheetData sheetId="4178">
        <row r="4">
          <cell r="I4">
            <v>0</v>
          </cell>
        </row>
      </sheetData>
      <sheetData sheetId="4179">
        <row r="4">
          <cell r="I4">
            <v>0</v>
          </cell>
        </row>
      </sheetData>
      <sheetData sheetId="4180">
        <row r="4">
          <cell r="I4">
            <v>0</v>
          </cell>
        </row>
      </sheetData>
      <sheetData sheetId="4181">
        <row r="4">
          <cell r="I4">
            <v>0</v>
          </cell>
        </row>
      </sheetData>
      <sheetData sheetId="4182">
        <row r="4">
          <cell r="I4">
            <v>0</v>
          </cell>
        </row>
      </sheetData>
      <sheetData sheetId="4183">
        <row r="4">
          <cell r="I4">
            <v>0</v>
          </cell>
        </row>
      </sheetData>
      <sheetData sheetId="4184">
        <row r="4">
          <cell r="I4">
            <v>0</v>
          </cell>
        </row>
      </sheetData>
      <sheetData sheetId="4185">
        <row r="4">
          <cell r="I4">
            <v>0</v>
          </cell>
        </row>
      </sheetData>
      <sheetData sheetId="4186">
        <row r="4">
          <cell r="I4">
            <v>0</v>
          </cell>
        </row>
      </sheetData>
      <sheetData sheetId="4187">
        <row r="4">
          <cell r="I4">
            <v>0</v>
          </cell>
        </row>
      </sheetData>
      <sheetData sheetId="4188">
        <row r="4">
          <cell r="I4">
            <v>0</v>
          </cell>
        </row>
      </sheetData>
      <sheetData sheetId="4189">
        <row r="4">
          <cell r="I4">
            <v>0</v>
          </cell>
        </row>
      </sheetData>
      <sheetData sheetId="4190">
        <row r="4">
          <cell r="I4">
            <v>0</v>
          </cell>
        </row>
      </sheetData>
      <sheetData sheetId="4191">
        <row r="4">
          <cell r="I4">
            <v>0</v>
          </cell>
        </row>
      </sheetData>
      <sheetData sheetId="4192">
        <row r="4">
          <cell r="I4">
            <v>0</v>
          </cell>
        </row>
      </sheetData>
      <sheetData sheetId="4193">
        <row r="4">
          <cell r="I4">
            <v>0</v>
          </cell>
        </row>
      </sheetData>
      <sheetData sheetId="4194">
        <row r="4">
          <cell r="I4">
            <v>0</v>
          </cell>
        </row>
      </sheetData>
      <sheetData sheetId="4195">
        <row r="4">
          <cell r="I4">
            <v>0</v>
          </cell>
        </row>
      </sheetData>
      <sheetData sheetId="4196">
        <row r="4">
          <cell r="I4">
            <v>0</v>
          </cell>
        </row>
      </sheetData>
      <sheetData sheetId="4197">
        <row r="4">
          <cell r="I4">
            <v>0</v>
          </cell>
        </row>
      </sheetData>
      <sheetData sheetId="4198">
        <row r="4">
          <cell r="I4">
            <v>0</v>
          </cell>
        </row>
      </sheetData>
      <sheetData sheetId="4199">
        <row r="4">
          <cell r="I4">
            <v>0</v>
          </cell>
        </row>
      </sheetData>
      <sheetData sheetId="4200">
        <row r="4">
          <cell r="I4">
            <v>0</v>
          </cell>
        </row>
      </sheetData>
      <sheetData sheetId="4201">
        <row r="4">
          <cell r="I4">
            <v>0</v>
          </cell>
        </row>
      </sheetData>
      <sheetData sheetId="4202">
        <row r="4">
          <cell r="I4">
            <v>0</v>
          </cell>
        </row>
      </sheetData>
      <sheetData sheetId="4203">
        <row r="4">
          <cell r="I4">
            <v>0</v>
          </cell>
        </row>
      </sheetData>
      <sheetData sheetId="4204">
        <row r="4">
          <cell r="I4">
            <v>0</v>
          </cell>
        </row>
      </sheetData>
      <sheetData sheetId="4205">
        <row r="4">
          <cell r="I4">
            <v>0</v>
          </cell>
        </row>
      </sheetData>
      <sheetData sheetId="4206">
        <row r="4">
          <cell r="I4">
            <v>0</v>
          </cell>
        </row>
      </sheetData>
      <sheetData sheetId="4207">
        <row r="4">
          <cell r="I4">
            <v>0</v>
          </cell>
        </row>
      </sheetData>
      <sheetData sheetId="4208">
        <row r="4">
          <cell r="I4">
            <v>0</v>
          </cell>
        </row>
      </sheetData>
      <sheetData sheetId="4209">
        <row r="4">
          <cell r="I4">
            <v>0</v>
          </cell>
        </row>
      </sheetData>
      <sheetData sheetId="4210">
        <row r="4">
          <cell r="I4">
            <v>0</v>
          </cell>
        </row>
      </sheetData>
      <sheetData sheetId="4211">
        <row r="4">
          <cell r="I4">
            <v>0</v>
          </cell>
        </row>
      </sheetData>
      <sheetData sheetId="4212">
        <row r="4">
          <cell r="I4">
            <v>0</v>
          </cell>
        </row>
      </sheetData>
      <sheetData sheetId="4213">
        <row r="4">
          <cell r="I4">
            <v>0</v>
          </cell>
        </row>
      </sheetData>
      <sheetData sheetId="4214">
        <row r="4">
          <cell r="I4">
            <v>0</v>
          </cell>
        </row>
      </sheetData>
      <sheetData sheetId="4215">
        <row r="4">
          <cell r="I4">
            <v>0</v>
          </cell>
        </row>
      </sheetData>
      <sheetData sheetId="4216">
        <row r="4">
          <cell r="I4">
            <v>0</v>
          </cell>
        </row>
      </sheetData>
      <sheetData sheetId="4217">
        <row r="4">
          <cell r="I4">
            <v>0</v>
          </cell>
        </row>
      </sheetData>
      <sheetData sheetId="4218">
        <row r="4">
          <cell r="I4">
            <v>0</v>
          </cell>
        </row>
      </sheetData>
      <sheetData sheetId="4219">
        <row r="4">
          <cell r="I4">
            <v>0</v>
          </cell>
        </row>
      </sheetData>
      <sheetData sheetId="4220">
        <row r="4">
          <cell r="I4">
            <v>0</v>
          </cell>
        </row>
      </sheetData>
      <sheetData sheetId="4221">
        <row r="4">
          <cell r="I4">
            <v>0</v>
          </cell>
        </row>
      </sheetData>
      <sheetData sheetId="4222">
        <row r="4">
          <cell r="I4">
            <v>0</v>
          </cell>
        </row>
      </sheetData>
      <sheetData sheetId="4223">
        <row r="4">
          <cell r="I4">
            <v>0</v>
          </cell>
        </row>
      </sheetData>
      <sheetData sheetId="4224">
        <row r="4">
          <cell r="I4">
            <v>0</v>
          </cell>
        </row>
      </sheetData>
      <sheetData sheetId="4225">
        <row r="4">
          <cell r="I4">
            <v>0</v>
          </cell>
        </row>
      </sheetData>
      <sheetData sheetId="4226">
        <row r="4">
          <cell r="I4">
            <v>0</v>
          </cell>
        </row>
      </sheetData>
      <sheetData sheetId="4227">
        <row r="4">
          <cell r="I4">
            <v>0</v>
          </cell>
        </row>
      </sheetData>
      <sheetData sheetId="4228">
        <row r="4">
          <cell r="I4">
            <v>0</v>
          </cell>
        </row>
      </sheetData>
      <sheetData sheetId="4229">
        <row r="4">
          <cell r="I4">
            <v>0</v>
          </cell>
        </row>
      </sheetData>
      <sheetData sheetId="4230">
        <row r="4">
          <cell r="I4">
            <v>0</v>
          </cell>
        </row>
      </sheetData>
      <sheetData sheetId="4231">
        <row r="4">
          <cell r="I4">
            <v>0</v>
          </cell>
        </row>
      </sheetData>
      <sheetData sheetId="4232">
        <row r="4">
          <cell r="I4">
            <v>0</v>
          </cell>
        </row>
      </sheetData>
      <sheetData sheetId="4233">
        <row r="4">
          <cell r="I4">
            <v>0</v>
          </cell>
        </row>
      </sheetData>
      <sheetData sheetId="4234">
        <row r="4">
          <cell r="I4">
            <v>0</v>
          </cell>
        </row>
      </sheetData>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refreshError="1"/>
      <sheetData sheetId="4245" refreshError="1"/>
      <sheetData sheetId="4246" refreshError="1"/>
      <sheetData sheetId="4247" refreshError="1"/>
      <sheetData sheetId="4248" refreshError="1"/>
      <sheetData sheetId="4249" refreshError="1"/>
      <sheetData sheetId="4250" refreshError="1"/>
      <sheetData sheetId="4251" refreshError="1"/>
      <sheetData sheetId="4252" refreshError="1"/>
      <sheetData sheetId="4253" refreshError="1"/>
      <sheetData sheetId="4254" refreshError="1"/>
      <sheetData sheetId="4255" refreshError="1"/>
      <sheetData sheetId="4256" refreshError="1"/>
      <sheetData sheetId="4257" refreshError="1"/>
      <sheetData sheetId="4258" refreshError="1"/>
      <sheetData sheetId="4259" refreshError="1"/>
      <sheetData sheetId="4260" refreshError="1"/>
      <sheetData sheetId="4261" refreshError="1"/>
      <sheetData sheetId="4262" refreshError="1"/>
      <sheetData sheetId="4263" refreshError="1"/>
      <sheetData sheetId="4264" refreshError="1"/>
      <sheetData sheetId="4265" refreshError="1"/>
      <sheetData sheetId="4266" refreshError="1"/>
      <sheetData sheetId="4267" refreshError="1"/>
      <sheetData sheetId="4268" refreshError="1"/>
      <sheetData sheetId="4269" refreshError="1"/>
      <sheetData sheetId="4270" refreshError="1"/>
      <sheetData sheetId="4271" refreshError="1"/>
      <sheetData sheetId="4272" refreshError="1"/>
      <sheetData sheetId="4273" refreshError="1"/>
      <sheetData sheetId="4274" refreshError="1"/>
      <sheetData sheetId="4275" refreshError="1"/>
      <sheetData sheetId="4276" refreshError="1"/>
      <sheetData sheetId="4277" refreshError="1"/>
      <sheetData sheetId="4278" refreshError="1"/>
      <sheetData sheetId="4279" refreshError="1"/>
      <sheetData sheetId="4280" refreshError="1"/>
      <sheetData sheetId="4281" refreshError="1"/>
      <sheetData sheetId="4282" refreshError="1"/>
      <sheetData sheetId="4283">
        <row r="4">
          <cell r="I4">
            <v>0</v>
          </cell>
        </row>
      </sheetData>
      <sheetData sheetId="4284">
        <row r="4">
          <cell r="I4">
            <v>0</v>
          </cell>
        </row>
      </sheetData>
      <sheetData sheetId="4285">
        <row r="4">
          <cell r="I4">
            <v>0</v>
          </cell>
        </row>
      </sheetData>
      <sheetData sheetId="4286" refreshError="1"/>
      <sheetData sheetId="4287" refreshError="1"/>
      <sheetData sheetId="4288" refreshError="1"/>
      <sheetData sheetId="4289" refreshError="1"/>
      <sheetData sheetId="4290" refreshError="1"/>
      <sheetData sheetId="4291" refreshError="1"/>
      <sheetData sheetId="4292" refreshError="1"/>
      <sheetData sheetId="4293" refreshError="1"/>
      <sheetData sheetId="4294" refreshError="1"/>
      <sheetData sheetId="4295" refreshError="1"/>
      <sheetData sheetId="4296" refreshError="1"/>
      <sheetData sheetId="4297" refreshError="1"/>
      <sheetData sheetId="4298" refreshError="1"/>
      <sheetData sheetId="4299" refreshError="1"/>
      <sheetData sheetId="4300" refreshError="1"/>
      <sheetData sheetId="4301" refreshError="1"/>
      <sheetData sheetId="4302" refreshError="1"/>
      <sheetData sheetId="4303" refreshError="1"/>
      <sheetData sheetId="4304" refreshError="1"/>
      <sheetData sheetId="4305" refreshError="1"/>
      <sheetData sheetId="4306" refreshError="1"/>
      <sheetData sheetId="4307" refreshError="1"/>
      <sheetData sheetId="4308" refreshError="1"/>
      <sheetData sheetId="4309" refreshError="1"/>
      <sheetData sheetId="4310" refreshError="1"/>
      <sheetData sheetId="4311" refreshError="1"/>
      <sheetData sheetId="4312"/>
      <sheetData sheetId="4313" refreshError="1"/>
      <sheetData sheetId="4314" refreshError="1"/>
      <sheetData sheetId="4315" refreshError="1"/>
      <sheetData sheetId="4316" refreshError="1"/>
      <sheetData sheetId="4317" refreshError="1"/>
      <sheetData sheetId="4318" refreshError="1"/>
      <sheetData sheetId="4319" refreshError="1"/>
      <sheetData sheetId="4320" refreshError="1"/>
      <sheetData sheetId="4321" refreshError="1"/>
      <sheetData sheetId="4322" refreshError="1"/>
      <sheetData sheetId="4323" refreshError="1"/>
      <sheetData sheetId="4324" refreshError="1"/>
      <sheetData sheetId="4325" refreshError="1"/>
      <sheetData sheetId="4326" refreshError="1"/>
      <sheetData sheetId="4327" refreshError="1"/>
      <sheetData sheetId="4328" refreshError="1"/>
      <sheetData sheetId="4329" refreshError="1"/>
      <sheetData sheetId="4330" refreshError="1"/>
      <sheetData sheetId="4331" refreshError="1"/>
      <sheetData sheetId="4332" refreshError="1"/>
      <sheetData sheetId="4333" refreshError="1"/>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refreshError="1"/>
      <sheetData sheetId="4343" refreshError="1"/>
      <sheetData sheetId="4344" refreshError="1"/>
      <sheetData sheetId="4345" refreshError="1"/>
      <sheetData sheetId="4346" refreshError="1"/>
      <sheetData sheetId="4347" refreshError="1"/>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ow r="4">
          <cell r="I4">
            <v>0</v>
          </cell>
        </row>
      </sheetData>
      <sheetData sheetId="4364">
        <row r="4">
          <cell r="I4">
            <v>0</v>
          </cell>
        </row>
      </sheetData>
      <sheetData sheetId="4365">
        <row r="4">
          <cell r="I4">
            <v>0</v>
          </cell>
        </row>
      </sheetData>
      <sheetData sheetId="4366">
        <row r="4">
          <cell r="I4">
            <v>0</v>
          </cell>
        </row>
      </sheetData>
      <sheetData sheetId="4367" refreshError="1"/>
      <sheetData sheetId="4368" refreshError="1"/>
      <sheetData sheetId="4369" refreshError="1"/>
      <sheetData sheetId="4370">
        <row r="4">
          <cell r="I4">
            <v>0</v>
          </cell>
        </row>
      </sheetData>
      <sheetData sheetId="4371" refreshError="1"/>
      <sheetData sheetId="4372" refreshError="1"/>
      <sheetData sheetId="4373" refreshError="1"/>
      <sheetData sheetId="4374" refreshError="1"/>
      <sheetData sheetId="4375">
        <row r="4">
          <cell r="I4">
            <v>0</v>
          </cell>
        </row>
      </sheetData>
      <sheetData sheetId="4376">
        <row r="4">
          <cell r="I4">
            <v>0</v>
          </cell>
        </row>
      </sheetData>
      <sheetData sheetId="4377">
        <row r="4">
          <cell r="I4">
            <v>0</v>
          </cell>
        </row>
      </sheetData>
      <sheetData sheetId="4378">
        <row r="4">
          <cell r="I4">
            <v>0</v>
          </cell>
        </row>
      </sheetData>
      <sheetData sheetId="4379">
        <row r="4">
          <cell r="I4">
            <v>0</v>
          </cell>
        </row>
      </sheetData>
      <sheetData sheetId="4380">
        <row r="4">
          <cell r="I4">
            <v>0</v>
          </cell>
        </row>
      </sheetData>
      <sheetData sheetId="4381">
        <row r="4">
          <cell r="I4">
            <v>0</v>
          </cell>
        </row>
      </sheetData>
      <sheetData sheetId="4382">
        <row r="4">
          <cell r="I4">
            <v>0</v>
          </cell>
        </row>
      </sheetData>
      <sheetData sheetId="4383">
        <row r="4">
          <cell r="I4">
            <v>0</v>
          </cell>
        </row>
      </sheetData>
      <sheetData sheetId="4384">
        <row r="4">
          <cell r="I4">
            <v>0</v>
          </cell>
        </row>
      </sheetData>
      <sheetData sheetId="4385">
        <row r="4">
          <cell r="I4">
            <v>0</v>
          </cell>
        </row>
      </sheetData>
      <sheetData sheetId="4386">
        <row r="4">
          <cell r="I4">
            <v>0</v>
          </cell>
        </row>
      </sheetData>
      <sheetData sheetId="4387">
        <row r="4">
          <cell r="I4">
            <v>0</v>
          </cell>
        </row>
      </sheetData>
      <sheetData sheetId="4388">
        <row r="4">
          <cell r="I4">
            <v>0</v>
          </cell>
        </row>
      </sheetData>
      <sheetData sheetId="4389">
        <row r="4">
          <cell r="I4">
            <v>0</v>
          </cell>
        </row>
      </sheetData>
      <sheetData sheetId="4390">
        <row r="4">
          <cell r="I4">
            <v>0</v>
          </cell>
        </row>
      </sheetData>
      <sheetData sheetId="4391">
        <row r="4">
          <cell r="I4">
            <v>0</v>
          </cell>
        </row>
      </sheetData>
      <sheetData sheetId="4392">
        <row r="4">
          <cell r="I4">
            <v>0</v>
          </cell>
        </row>
      </sheetData>
      <sheetData sheetId="4393">
        <row r="4">
          <cell r="I4">
            <v>0</v>
          </cell>
        </row>
      </sheetData>
      <sheetData sheetId="4394">
        <row r="4">
          <cell r="I4">
            <v>0</v>
          </cell>
        </row>
      </sheetData>
      <sheetData sheetId="4395">
        <row r="4">
          <cell r="I4">
            <v>0</v>
          </cell>
        </row>
      </sheetData>
      <sheetData sheetId="4396">
        <row r="4">
          <cell r="I4">
            <v>0</v>
          </cell>
        </row>
      </sheetData>
      <sheetData sheetId="4397">
        <row r="4">
          <cell r="I4">
            <v>0</v>
          </cell>
        </row>
      </sheetData>
      <sheetData sheetId="4398">
        <row r="4">
          <cell r="I4">
            <v>0</v>
          </cell>
        </row>
      </sheetData>
      <sheetData sheetId="4399">
        <row r="4">
          <cell r="I4">
            <v>0</v>
          </cell>
        </row>
      </sheetData>
      <sheetData sheetId="4400">
        <row r="4">
          <cell r="I4">
            <v>0</v>
          </cell>
        </row>
      </sheetData>
      <sheetData sheetId="4401">
        <row r="4">
          <cell r="I4">
            <v>0</v>
          </cell>
        </row>
      </sheetData>
      <sheetData sheetId="4402">
        <row r="4">
          <cell r="I4">
            <v>0</v>
          </cell>
        </row>
      </sheetData>
      <sheetData sheetId="4403">
        <row r="4">
          <cell r="I4">
            <v>0</v>
          </cell>
        </row>
      </sheetData>
      <sheetData sheetId="4404">
        <row r="4">
          <cell r="I4">
            <v>0</v>
          </cell>
        </row>
      </sheetData>
      <sheetData sheetId="4405">
        <row r="4">
          <cell r="I4">
            <v>0</v>
          </cell>
        </row>
      </sheetData>
      <sheetData sheetId="4406">
        <row r="4">
          <cell r="I4">
            <v>0</v>
          </cell>
        </row>
      </sheetData>
      <sheetData sheetId="4407">
        <row r="4">
          <cell r="I4">
            <v>0</v>
          </cell>
        </row>
      </sheetData>
      <sheetData sheetId="4408">
        <row r="4">
          <cell r="I4">
            <v>0</v>
          </cell>
        </row>
      </sheetData>
      <sheetData sheetId="4409">
        <row r="4">
          <cell r="I4">
            <v>0</v>
          </cell>
        </row>
      </sheetData>
      <sheetData sheetId="4410" refreshError="1"/>
      <sheetData sheetId="4411" refreshError="1"/>
      <sheetData sheetId="4412" refreshError="1"/>
      <sheetData sheetId="4413" refreshError="1"/>
      <sheetData sheetId="4414" refreshError="1"/>
      <sheetData sheetId="4415" refreshError="1"/>
      <sheetData sheetId="4416" refreshError="1"/>
      <sheetData sheetId="4417" refreshError="1"/>
      <sheetData sheetId="4418" refreshError="1"/>
      <sheetData sheetId="4419" refreshError="1"/>
      <sheetData sheetId="4420" refreshError="1"/>
      <sheetData sheetId="4421" refreshError="1"/>
      <sheetData sheetId="4422" refreshError="1"/>
      <sheetData sheetId="4423">
        <row r="4">
          <cell r="I4">
            <v>0</v>
          </cell>
        </row>
      </sheetData>
      <sheetData sheetId="4424">
        <row r="4">
          <cell r="I4">
            <v>0</v>
          </cell>
        </row>
      </sheetData>
      <sheetData sheetId="4425">
        <row r="4">
          <cell r="I4">
            <v>0</v>
          </cell>
        </row>
      </sheetData>
      <sheetData sheetId="4426">
        <row r="4">
          <cell r="I4">
            <v>0</v>
          </cell>
        </row>
      </sheetData>
      <sheetData sheetId="4427">
        <row r="4">
          <cell r="I4">
            <v>0</v>
          </cell>
        </row>
      </sheetData>
      <sheetData sheetId="4428">
        <row r="4">
          <cell r="I4">
            <v>0</v>
          </cell>
        </row>
      </sheetData>
      <sheetData sheetId="4429">
        <row r="4">
          <cell r="I4">
            <v>0</v>
          </cell>
        </row>
      </sheetData>
      <sheetData sheetId="4430">
        <row r="4">
          <cell r="I4">
            <v>0</v>
          </cell>
        </row>
      </sheetData>
      <sheetData sheetId="4431">
        <row r="4">
          <cell r="I4">
            <v>0</v>
          </cell>
        </row>
      </sheetData>
      <sheetData sheetId="4432">
        <row r="4">
          <cell r="I4">
            <v>0</v>
          </cell>
        </row>
      </sheetData>
      <sheetData sheetId="4433">
        <row r="4">
          <cell r="I4">
            <v>0</v>
          </cell>
        </row>
      </sheetData>
      <sheetData sheetId="4434">
        <row r="4">
          <cell r="I4">
            <v>0</v>
          </cell>
        </row>
      </sheetData>
      <sheetData sheetId="4435">
        <row r="4">
          <cell r="I4">
            <v>0</v>
          </cell>
        </row>
      </sheetData>
      <sheetData sheetId="4436">
        <row r="4">
          <cell r="I4">
            <v>0</v>
          </cell>
        </row>
      </sheetData>
      <sheetData sheetId="4437">
        <row r="4">
          <cell r="I4">
            <v>0</v>
          </cell>
        </row>
      </sheetData>
      <sheetData sheetId="4438">
        <row r="4">
          <cell r="I4">
            <v>0</v>
          </cell>
        </row>
      </sheetData>
      <sheetData sheetId="4439">
        <row r="4">
          <cell r="I4">
            <v>0</v>
          </cell>
        </row>
      </sheetData>
      <sheetData sheetId="4440">
        <row r="4">
          <cell r="I4">
            <v>0</v>
          </cell>
        </row>
      </sheetData>
      <sheetData sheetId="4441">
        <row r="4">
          <cell r="I4">
            <v>0</v>
          </cell>
        </row>
      </sheetData>
      <sheetData sheetId="4442">
        <row r="4">
          <cell r="I4">
            <v>0</v>
          </cell>
        </row>
      </sheetData>
      <sheetData sheetId="4443">
        <row r="4">
          <cell r="I4">
            <v>0</v>
          </cell>
        </row>
      </sheetData>
      <sheetData sheetId="4444">
        <row r="4">
          <cell r="I4">
            <v>0</v>
          </cell>
        </row>
      </sheetData>
      <sheetData sheetId="4445">
        <row r="4">
          <cell r="I4">
            <v>0</v>
          </cell>
        </row>
      </sheetData>
      <sheetData sheetId="4446">
        <row r="4">
          <cell r="I4">
            <v>0</v>
          </cell>
        </row>
      </sheetData>
      <sheetData sheetId="4447">
        <row r="4">
          <cell r="I4">
            <v>0</v>
          </cell>
        </row>
      </sheetData>
      <sheetData sheetId="4448">
        <row r="4">
          <cell r="I4">
            <v>0</v>
          </cell>
        </row>
      </sheetData>
      <sheetData sheetId="4449">
        <row r="4">
          <cell r="I4">
            <v>0</v>
          </cell>
        </row>
      </sheetData>
      <sheetData sheetId="4450">
        <row r="4">
          <cell r="I4">
            <v>0</v>
          </cell>
        </row>
      </sheetData>
      <sheetData sheetId="4451">
        <row r="4">
          <cell r="I4">
            <v>0</v>
          </cell>
        </row>
      </sheetData>
      <sheetData sheetId="4452">
        <row r="4">
          <cell r="I4">
            <v>0</v>
          </cell>
        </row>
      </sheetData>
      <sheetData sheetId="4453">
        <row r="4">
          <cell r="I4">
            <v>0</v>
          </cell>
        </row>
      </sheetData>
      <sheetData sheetId="4454">
        <row r="4">
          <cell r="I4">
            <v>0</v>
          </cell>
        </row>
      </sheetData>
      <sheetData sheetId="4455">
        <row r="4">
          <cell r="I4">
            <v>0</v>
          </cell>
        </row>
      </sheetData>
      <sheetData sheetId="4456">
        <row r="4">
          <cell r="I4">
            <v>0</v>
          </cell>
        </row>
      </sheetData>
      <sheetData sheetId="4457">
        <row r="4">
          <cell r="I4">
            <v>0</v>
          </cell>
        </row>
      </sheetData>
      <sheetData sheetId="4458">
        <row r="4">
          <cell r="I4">
            <v>0</v>
          </cell>
        </row>
      </sheetData>
      <sheetData sheetId="4459">
        <row r="4">
          <cell r="I4">
            <v>0</v>
          </cell>
        </row>
      </sheetData>
      <sheetData sheetId="4460">
        <row r="4">
          <cell r="I4">
            <v>0</v>
          </cell>
        </row>
      </sheetData>
      <sheetData sheetId="4461">
        <row r="4">
          <cell r="I4">
            <v>0</v>
          </cell>
        </row>
      </sheetData>
      <sheetData sheetId="4462">
        <row r="4">
          <cell r="I4">
            <v>0</v>
          </cell>
        </row>
      </sheetData>
      <sheetData sheetId="4463">
        <row r="4">
          <cell r="I4">
            <v>0</v>
          </cell>
        </row>
      </sheetData>
      <sheetData sheetId="4464">
        <row r="4">
          <cell r="I4">
            <v>0</v>
          </cell>
        </row>
      </sheetData>
      <sheetData sheetId="4465">
        <row r="4">
          <cell r="I4">
            <v>0</v>
          </cell>
        </row>
      </sheetData>
      <sheetData sheetId="4466">
        <row r="4">
          <cell r="I4">
            <v>0</v>
          </cell>
        </row>
      </sheetData>
      <sheetData sheetId="4467">
        <row r="4">
          <cell r="I4">
            <v>0</v>
          </cell>
        </row>
      </sheetData>
      <sheetData sheetId="4468">
        <row r="4">
          <cell r="I4">
            <v>0</v>
          </cell>
        </row>
      </sheetData>
      <sheetData sheetId="4469">
        <row r="4">
          <cell r="I4">
            <v>0</v>
          </cell>
        </row>
      </sheetData>
      <sheetData sheetId="4470">
        <row r="4">
          <cell r="I4">
            <v>0</v>
          </cell>
        </row>
      </sheetData>
      <sheetData sheetId="4471">
        <row r="4">
          <cell r="I4">
            <v>0</v>
          </cell>
        </row>
      </sheetData>
      <sheetData sheetId="4472">
        <row r="4">
          <cell r="I4">
            <v>0</v>
          </cell>
        </row>
      </sheetData>
      <sheetData sheetId="4473">
        <row r="4">
          <cell r="I4">
            <v>0</v>
          </cell>
        </row>
      </sheetData>
      <sheetData sheetId="4474">
        <row r="4">
          <cell r="I4">
            <v>0</v>
          </cell>
        </row>
      </sheetData>
      <sheetData sheetId="4475">
        <row r="4">
          <cell r="I4">
            <v>0</v>
          </cell>
        </row>
      </sheetData>
      <sheetData sheetId="4476">
        <row r="4">
          <cell r="I4">
            <v>0</v>
          </cell>
        </row>
      </sheetData>
      <sheetData sheetId="4477">
        <row r="4">
          <cell r="I4">
            <v>0</v>
          </cell>
        </row>
      </sheetData>
      <sheetData sheetId="4478">
        <row r="4">
          <cell r="I4">
            <v>0</v>
          </cell>
        </row>
      </sheetData>
      <sheetData sheetId="4479">
        <row r="4">
          <cell r="I4">
            <v>0</v>
          </cell>
        </row>
      </sheetData>
      <sheetData sheetId="4480">
        <row r="4">
          <cell r="I4">
            <v>0</v>
          </cell>
        </row>
      </sheetData>
      <sheetData sheetId="4481">
        <row r="4">
          <cell r="I4">
            <v>0</v>
          </cell>
        </row>
      </sheetData>
      <sheetData sheetId="4482">
        <row r="4">
          <cell r="I4">
            <v>0</v>
          </cell>
        </row>
      </sheetData>
      <sheetData sheetId="4483">
        <row r="4">
          <cell r="I4">
            <v>0</v>
          </cell>
        </row>
      </sheetData>
      <sheetData sheetId="4484">
        <row r="4">
          <cell r="I4">
            <v>0</v>
          </cell>
        </row>
      </sheetData>
      <sheetData sheetId="4485">
        <row r="4">
          <cell r="I4">
            <v>0</v>
          </cell>
        </row>
      </sheetData>
      <sheetData sheetId="4486">
        <row r="4">
          <cell r="I4">
            <v>0</v>
          </cell>
        </row>
      </sheetData>
      <sheetData sheetId="4487" refreshError="1"/>
      <sheetData sheetId="4488" refreshError="1"/>
      <sheetData sheetId="4489" refreshError="1"/>
      <sheetData sheetId="4490" refreshError="1"/>
      <sheetData sheetId="4491" refreshError="1"/>
      <sheetData sheetId="4492" refreshError="1"/>
      <sheetData sheetId="4493">
        <row r="4">
          <cell r="I4">
            <v>0</v>
          </cell>
        </row>
      </sheetData>
      <sheetData sheetId="4494">
        <row r="4">
          <cell r="I4">
            <v>0</v>
          </cell>
        </row>
      </sheetData>
      <sheetData sheetId="4495">
        <row r="4">
          <cell r="I4">
            <v>0</v>
          </cell>
        </row>
      </sheetData>
      <sheetData sheetId="4496">
        <row r="4">
          <cell r="I4">
            <v>0</v>
          </cell>
        </row>
      </sheetData>
      <sheetData sheetId="4497">
        <row r="4">
          <cell r="I4">
            <v>0</v>
          </cell>
        </row>
      </sheetData>
      <sheetData sheetId="4498">
        <row r="4">
          <cell r="I4">
            <v>0</v>
          </cell>
        </row>
      </sheetData>
      <sheetData sheetId="4499">
        <row r="4">
          <cell r="I4">
            <v>0</v>
          </cell>
        </row>
      </sheetData>
      <sheetData sheetId="4500">
        <row r="4">
          <cell r="I4">
            <v>0</v>
          </cell>
        </row>
      </sheetData>
      <sheetData sheetId="4501">
        <row r="4">
          <cell r="I4">
            <v>0</v>
          </cell>
        </row>
      </sheetData>
      <sheetData sheetId="4502">
        <row r="4">
          <cell r="I4">
            <v>0</v>
          </cell>
        </row>
      </sheetData>
      <sheetData sheetId="4503">
        <row r="4">
          <cell r="I4">
            <v>0</v>
          </cell>
        </row>
      </sheetData>
      <sheetData sheetId="4504">
        <row r="4">
          <cell r="I4">
            <v>0</v>
          </cell>
        </row>
      </sheetData>
      <sheetData sheetId="4505">
        <row r="4">
          <cell r="I4">
            <v>0</v>
          </cell>
        </row>
      </sheetData>
      <sheetData sheetId="4506">
        <row r="4">
          <cell r="I4">
            <v>0</v>
          </cell>
        </row>
      </sheetData>
      <sheetData sheetId="4507">
        <row r="4">
          <cell r="I4">
            <v>0</v>
          </cell>
        </row>
      </sheetData>
      <sheetData sheetId="4508">
        <row r="4">
          <cell r="I4">
            <v>0</v>
          </cell>
        </row>
      </sheetData>
      <sheetData sheetId="4509">
        <row r="4">
          <cell r="I4">
            <v>0</v>
          </cell>
        </row>
      </sheetData>
      <sheetData sheetId="4510">
        <row r="4">
          <cell r="I4">
            <v>0</v>
          </cell>
        </row>
      </sheetData>
      <sheetData sheetId="4511">
        <row r="4">
          <cell r="I4">
            <v>0</v>
          </cell>
        </row>
      </sheetData>
      <sheetData sheetId="4512">
        <row r="4">
          <cell r="I4">
            <v>0</v>
          </cell>
        </row>
      </sheetData>
      <sheetData sheetId="4513">
        <row r="4">
          <cell r="I4">
            <v>0</v>
          </cell>
        </row>
      </sheetData>
      <sheetData sheetId="4514">
        <row r="4">
          <cell r="I4">
            <v>0</v>
          </cell>
        </row>
      </sheetData>
      <sheetData sheetId="4515">
        <row r="4">
          <cell r="I4">
            <v>0</v>
          </cell>
        </row>
      </sheetData>
      <sheetData sheetId="4516">
        <row r="4">
          <cell r="I4">
            <v>0</v>
          </cell>
        </row>
      </sheetData>
      <sheetData sheetId="4517">
        <row r="4">
          <cell r="I4">
            <v>0</v>
          </cell>
        </row>
      </sheetData>
      <sheetData sheetId="4518">
        <row r="4">
          <cell r="I4">
            <v>0</v>
          </cell>
        </row>
      </sheetData>
      <sheetData sheetId="4519">
        <row r="4">
          <cell r="I4">
            <v>0</v>
          </cell>
        </row>
      </sheetData>
      <sheetData sheetId="4520">
        <row r="4">
          <cell r="I4">
            <v>0</v>
          </cell>
        </row>
      </sheetData>
      <sheetData sheetId="4521">
        <row r="4">
          <cell r="I4">
            <v>0</v>
          </cell>
        </row>
      </sheetData>
      <sheetData sheetId="4522">
        <row r="4">
          <cell r="I4">
            <v>0</v>
          </cell>
        </row>
      </sheetData>
      <sheetData sheetId="4523">
        <row r="4">
          <cell r="I4">
            <v>0</v>
          </cell>
        </row>
      </sheetData>
      <sheetData sheetId="4524">
        <row r="4">
          <cell r="I4">
            <v>0</v>
          </cell>
        </row>
      </sheetData>
      <sheetData sheetId="4525">
        <row r="4">
          <cell r="I4">
            <v>0</v>
          </cell>
        </row>
      </sheetData>
      <sheetData sheetId="4526">
        <row r="4">
          <cell r="I4">
            <v>0</v>
          </cell>
        </row>
      </sheetData>
      <sheetData sheetId="4527">
        <row r="4">
          <cell r="I4">
            <v>0</v>
          </cell>
        </row>
      </sheetData>
      <sheetData sheetId="4528">
        <row r="4">
          <cell r="I4">
            <v>0</v>
          </cell>
        </row>
      </sheetData>
      <sheetData sheetId="4529">
        <row r="4">
          <cell r="I4">
            <v>0</v>
          </cell>
        </row>
      </sheetData>
      <sheetData sheetId="4530">
        <row r="4">
          <cell r="I4">
            <v>0</v>
          </cell>
        </row>
      </sheetData>
      <sheetData sheetId="4531">
        <row r="4">
          <cell r="I4">
            <v>0</v>
          </cell>
        </row>
      </sheetData>
      <sheetData sheetId="4532">
        <row r="4">
          <cell r="I4">
            <v>0</v>
          </cell>
        </row>
      </sheetData>
      <sheetData sheetId="4533">
        <row r="4">
          <cell r="I4">
            <v>0</v>
          </cell>
        </row>
      </sheetData>
      <sheetData sheetId="4534">
        <row r="4">
          <cell r="I4">
            <v>0</v>
          </cell>
        </row>
      </sheetData>
      <sheetData sheetId="4535">
        <row r="4">
          <cell r="I4">
            <v>0</v>
          </cell>
        </row>
      </sheetData>
      <sheetData sheetId="4536">
        <row r="4">
          <cell r="I4">
            <v>0</v>
          </cell>
        </row>
      </sheetData>
      <sheetData sheetId="4537">
        <row r="4">
          <cell r="I4">
            <v>0</v>
          </cell>
        </row>
      </sheetData>
      <sheetData sheetId="4538">
        <row r="4">
          <cell r="I4">
            <v>0</v>
          </cell>
        </row>
      </sheetData>
      <sheetData sheetId="4539">
        <row r="4">
          <cell r="I4">
            <v>0</v>
          </cell>
        </row>
      </sheetData>
      <sheetData sheetId="4540">
        <row r="4">
          <cell r="I4">
            <v>0</v>
          </cell>
        </row>
      </sheetData>
      <sheetData sheetId="4541">
        <row r="4">
          <cell r="I4">
            <v>0</v>
          </cell>
        </row>
      </sheetData>
      <sheetData sheetId="4542">
        <row r="4">
          <cell r="I4">
            <v>0</v>
          </cell>
        </row>
      </sheetData>
      <sheetData sheetId="4543">
        <row r="4">
          <cell r="I4">
            <v>0</v>
          </cell>
        </row>
      </sheetData>
      <sheetData sheetId="4544">
        <row r="4">
          <cell r="I4">
            <v>0</v>
          </cell>
        </row>
      </sheetData>
      <sheetData sheetId="4545">
        <row r="4">
          <cell r="I4">
            <v>0</v>
          </cell>
        </row>
      </sheetData>
      <sheetData sheetId="4546">
        <row r="4">
          <cell r="I4">
            <v>0</v>
          </cell>
        </row>
      </sheetData>
      <sheetData sheetId="4547">
        <row r="4">
          <cell r="I4">
            <v>0</v>
          </cell>
        </row>
      </sheetData>
      <sheetData sheetId="4548">
        <row r="4">
          <cell r="I4">
            <v>0</v>
          </cell>
        </row>
      </sheetData>
      <sheetData sheetId="4549">
        <row r="4">
          <cell r="I4">
            <v>0</v>
          </cell>
        </row>
      </sheetData>
      <sheetData sheetId="4550">
        <row r="4">
          <cell r="I4">
            <v>0</v>
          </cell>
        </row>
      </sheetData>
      <sheetData sheetId="4551">
        <row r="4">
          <cell r="I4">
            <v>0</v>
          </cell>
        </row>
      </sheetData>
      <sheetData sheetId="4552">
        <row r="4">
          <cell r="I4">
            <v>0</v>
          </cell>
        </row>
      </sheetData>
      <sheetData sheetId="4553">
        <row r="4">
          <cell r="I4">
            <v>0</v>
          </cell>
        </row>
      </sheetData>
      <sheetData sheetId="4554">
        <row r="4">
          <cell r="I4">
            <v>0</v>
          </cell>
        </row>
      </sheetData>
      <sheetData sheetId="4555">
        <row r="4">
          <cell r="I4">
            <v>0</v>
          </cell>
        </row>
      </sheetData>
      <sheetData sheetId="4556">
        <row r="4">
          <cell r="I4">
            <v>0</v>
          </cell>
        </row>
      </sheetData>
      <sheetData sheetId="4557">
        <row r="4">
          <cell r="I4">
            <v>0</v>
          </cell>
        </row>
      </sheetData>
      <sheetData sheetId="4558">
        <row r="4">
          <cell r="I4">
            <v>0</v>
          </cell>
        </row>
      </sheetData>
      <sheetData sheetId="4559">
        <row r="4">
          <cell r="I4">
            <v>0</v>
          </cell>
        </row>
      </sheetData>
      <sheetData sheetId="4560">
        <row r="4">
          <cell r="I4">
            <v>0</v>
          </cell>
        </row>
      </sheetData>
      <sheetData sheetId="4561">
        <row r="4">
          <cell r="I4">
            <v>0</v>
          </cell>
        </row>
      </sheetData>
      <sheetData sheetId="4562">
        <row r="4">
          <cell r="I4">
            <v>0</v>
          </cell>
        </row>
      </sheetData>
      <sheetData sheetId="4563">
        <row r="4">
          <cell r="I4">
            <v>0</v>
          </cell>
        </row>
      </sheetData>
      <sheetData sheetId="4564">
        <row r="4">
          <cell r="I4">
            <v>0</v>
          </cell>
        </row>
      </sheetData>
      <sheetData sheetId="4565">
        <row r="4">
          <cell r="I4">
            <v>0</v>
          </cell>
        </row>
      </sheetData>
      <sheetData sheetId="4566">
        <row r="4">
          <cell r="I4">
            <v>0</v>
          </cell>
        </row>
      </sheetData>
      <sheetData sheetId="4567">
        <row r="4">
          <cell r="I4">
            <v>0</v>
          </cell>
        </row>
      </sheetData>
      <sheetData sheetId="4568">
        <row r="4">
          <cell r="I4">
            <v>0</v>
          </cell>
        </row>
      </sheetData>
      <sheetData sheetId="4569">
        <row r="4">
          <cell r="I4">
            <v>0</v>
          </cell>
        </row>
      </sheetData>
      <sheetData sheetId="4570">
        <row r="4">
          <cell r="I4">
            <v>0</v>
          </cell>
        </row>
      </sheetData>
      <sheetData sheetId="4571">
        <row r="4">
          <cell r="I4">
            <v>0</v>
          </cell>
        </row>
      </sheetData>
      <sheetData sheetId="4572">
        <row r="4">
          <cell r="I4">
            <v>0</v>
          </cell>
        </row>
      </sheetData>
      <sheetData sheetId="4573">
        <row r="4">
          <cell r="I4">
            <v>0</v>
          </cell>
        </row>
      </sheetData>
      <sheetData sheetId="4574">
        <row r="4">
          <cell r="I4">
            <v>0</v>
          </cell>
        </row>
      </sheetData>
      <sheetData sheetId="4575">
        <row r="4">
          <cell r="I4">
            <v>0</v>
          </cell>
        </row>
      </sheetData>
      <sheetData sheetId="4576">
        <row r="4">
          <cell r="I4">
            <v>0</v>
          </cell>
        </row>
      </sheetData>
      <sheetData sheetId="4577">
        <row r="4">
          <cell r="I4">
            <v>0</v>
          </cell>
        </row>
      </sheetData>
      <sheetData sheetId="4578">
        <row r="4">
          <cell r="I4">
            <v>0</v>
          </cell>
        </row>
      </sheetData>
      <sheetData sheetId="4579">
        <row r="4">
          <cell r="I4">
            <v>0</v>
          </cell>
        </row>
      </sheetData>
      <sheetData sheetId="4580">
        <row r="4">
          <cell r="I4">
            <v>0</v>
          </cell>
        </row>
      </sheetData>
      <sheetData sheetId="4581">
        <row r="4">
          <cell r="I4">
            <v>0</v>
          </cell>
        </row>
      </sheetData>
      <sheetData sheetId="4582">
        <row r="4">
          <cell r="I4">
            <v>0</v>
          </cell>
        </row>
      </sheetData>
      <sheetData sheetId="4583">
        <row r="4">
          <cell r="I4">
            <v>0</v>
          </cell>
        </row>
      </sheetData>
      <sheetData sheetId="4584">
        <row r="4">
          <cell r="I4">
            <v>0</v>
          </cell>
        </row>
      </sheetData>
      <sheetData sheetId="4585">
        <row r="4">
          <cell r="I4">
            <v>0</v>
          </cell>
        </row>
      </sheetData>
      <sheetData sheetId="4586">
        <row r="4">
          <cell r="I4">
            <v>0</v>
          </cell>
        </row>
      </sheetData>
      <sheetData sheetId="4587">
        <row r="4">
          <cell r="I4">
            <v>0</v>
          </cell>
        </row>
      </sheetData>
      <sheetData sheetId="4588">
        <row r="4">
          <cell r="I4">
            <v>0</v>
          </cell>
        </row>
      </sheetData>
      <sheetData sheetId="4589">
        <row r="4">
          <cell r="I4">
            <v>0</v>
          </cell>
        </row>
      </sheetData>
      <sheetData sheetId="4590">
        <row r="4">
          <cell r="I4">
            <v>0</v>
          </cell>
        </row>
      </sheetData>
      <sheetData sheetId="4591">
        <row r="4">
          <cell r="I4">
            <v>0</v>
          </cell>
        </row>
      </sheetData>
      <sheetData sheetId="4592">
        <row r="4">
          <cell r="I4">
            <v>0</v>
          </cell>
        </row>
      </sheetData>
      <sheetData sheetId="4593">
        <row r="4">
          <cell r="I4">
            <v>0</v>
          </cell>
        </row>
      </sheetData>
      <sheetData sheetId="4594">
        <row r="4">
          <cell r="I4">
            <v>0</v>
          </cell>
        </row>
      </sheetData>
      <sheetData sheetId="4595">
        <row r="4">
          <cell r="I4">
            <v>0</v>
          </cell>
        </row>
      </sheetData>
      <sheetData sheetId="4596">
        <row r="4">
          <cell r="I4">
            <v>0</v>
          </cell>
        </row>
      </sheetData>
      <sheetData sheetId="4597">
        <row r="4">
          <cell r="I4">
            <v>0</v>
          </cell>
        </row>
      </sheetData>
      <sheetData sheetId="4598">
        <row r="4">
          <cell r="I4">
            <v>0</v>
          </cell>
        </row>
      </sheetData>
      <sheetData sheetId="4599">
        <row r="4">
          <cell r="I4">
            <v>0</v>
          </cell>
        </row>
      </sheetData>
      <sheetData sheetId="4600">
        <row r="4">
          <cell r="I4">
            <v>0</v>
          </cell>
        </row>
      </sheetData>
      <sheetData sheetId="4601">
        <row r="4">
          <cell r="I4">
            <v>0</v>
          </cell>
        </row>
      </sheetData>
      <sheetData sheetId="4602">
        <row r="4">
          <cell r="I4">
            <v>0</v>
          </cell>
        </row>
      </sheetData>
      <sheetData sheetId="4603">
        <row r="4">
          <cell r="I4">
            <v>0</v>
          </cell>
        </row>
      </sheetData>
      <sheetData sheetId="4604">
        <row r="4">
          <cell r="I4">
            <v>0</v>
          </cell>
        </row>
      </sheetData>
      <sheetData sheetId="4605">
        <row r="4">
          <cell r="I4">
            <v>0</v>
          </cell>
        </row>
      </sheetData>
      <sheetData sheetId="4606">
        <row r="4">
          <cell r="I4">
            <v>0</v>
          </cell>
        </row>
      </sheetData>
      <sheetData sheetId="4607">
        <row r="4">
          <cell r="I4">
            <v>0</v>
          </cell>
        </row>
      </sheetData>
      <sheetData sheetId="4608">
        <row r="4">
          <cell r="I4">
            <v>0</v>
          </cell>
        </row>
      </sheetData>
      <sheetData sheetId="4609">
        <row r="4">
          <cell r="I4">
            <v>0</v>
          </cell>
        </row>
      </sheetData>
      <sheetData sheetId="4610">
        <row r="4">
          <cell r="I4">
            <v>0</v>
          </cell>
        </row>
      </sheetData>
      <sheetData sheetId="4611">
        <row r="4">
          <cell r="I4">
            <v>0</v>
          </cell>
        </row>
      </sheetData>
      <sheetData sheetId="4612">
        <row r="4">
          <cell r="I4">
            <v>0</v>
          </cell>
        </row>
      </sheetData>
      <sheetData sheetId="4613">
        <row r="4">
          <cell r="I4">
            <v>0</v>
          </cell>
        </row>
      </sheetData>
      <sheetData sheetId="4614">
        <row r="4">
          <cell r="I4">
            <v>0</v>
          </cell>
        </row>
      </sheetData>
      <sheetData sheetId="4615">
        <row r="4">
          <cell r="I4">
            <v>0</v>
          </cell>
        </row>
      </sheetData>
      <sheetData sheetId="4616">
        <row r="4">
          <cell r="I4">
            <v>0</v>
          </cell>
        </row>
      </sheetData>
      <sheetData sheetId="4617">
        <row r="4">
          <cell r="I4">
            <v>0</v>
          </cell>
        </row>
      </sheetData>
      <sheetData sheetId="4618">
        <row r="4">
          <cell r="I4">
            <v>0</v>
          </cell>
        </row>
      </sheetData>
      <sheetData sheetId="4619">
        <row r="4">
          <cell r="I4">
            <v>0</v>
          </cell>
        </row>
      </sheetData>
      <sheetData sheetId="4620">
        <row r="4">
          <cell r="I4">
            <v>0</v>
          </cell>
        </row>
      </sheetData>
      <sheetData sheetId="4621">
        <row r="4">
          <cell r="I4">
            <v>0</v>
          </cell>
        </row>
      </sheetData>
      <sheetData sheetId="4622">
        <row r="4">
          <cell r="I4">
            <v>0</v>
          </cell>
        </row>
      </sheetData>
      <sheetData sheetId="4623">
        <row r="4">
          <cell r="I4">
            <v>0</v>
          </cell>
        </row>
      </sheetData>
      <sheetData sheetId="4624">
        <row r="4">
          <cell r="I4">
            <v>0</v>
          </cell>
        </row>
      </sheetData>
      <sheetData sheetId="4625">
        <row r="4">
          <cell r="I4">
            <v>0</v>
          </cell>
        </row>
      </sheetData>
      <sheetData sheetId="4626">
        <row r="4">
          <cell r="I4">
            <v>0</v>
          </cell>
        </row>
      </sheetData>
      <sheetData sheetId="4627">
        <row r="4">
          <cell r="I4">
            <v>0</v>
          </cell>
        </row>
      </sheetData>
      <sheetData sheetId="4628">
        <row r="4">
          <cell r="I4">
            <v>0</v>
          </cell>
        </row>
      </sheetData>
      <sheetData sheetId="4629">
        <row r="4">
          <cell r="I4">
            <v>0</v>
          </cell>
        </row>
      </sheetData>
      <sheetData sheetId="4630">
        <row r="4">
          <cell r="I4">
            <v>0</v>
          </cell>
        </row>
      </sheetData>
      <sheetData sheetId="4631">
        <row r="4">
          <cell r="I4">
            <v>0</v>
          </cell>
        </row>
      </sheetData>
      <sheetData sheetId="4632">
        <row r="4">
          <cell r="I4">
            <v>0</v>
          </cell>
        </row>
      </sheetData>
      <sheetData sheetId="4633">
        <row r="4">
          <cell r="I4">
            <v>0</v>
          </cell>
        </row>
      </sheetData>
      <sheetData sheetId="4634">
        <row r="4">
          <cell r="I4">
            <v>0</v>
          </cell>
        </row>
      </sheetData>
      <sheetData sheetId="4635">
        <row r="4">
          <cell r="I4">
            <v>0</v>
          </cell>
        </row>
      </sheetData>
      <sheetData sheetId="4636">
        <row r="4">
          <cell r="I4">
            <v>0</v>
          </cell>
        </row>
      </sheetData>
      <sheetData sheetId="4637">
        <row r="4">
          <cell r="I4">
            <v>0</v>
          </cell>
        </row>
      </sheetData>
      <sheetData sheetId="4638">
        <row r="4">
          <cell r="I4">
            <v>0</v>
          </cell>
        </row>
      </sheetData>
      <sheetData sheetId="4639">
        <row r="4">
          <cell r="I4">
            <v>0</v>
          </cell>
        </row>
      </sheetData>
      <sheetData sheetId="4640">
        <row r="4">
          <cell r="I4">
            <v>0</v>
          </cell>
        </row>
      </sheetData>
      <sheetData sheetId="4641">
        <row r="4">
          <cell r="I4">
            <v>0</v>
          </cell>
        </row>
      </sheetData>
      <sheetData sheetId="4642">
        <row r="4">
          <cell r="I4">
            <v>0</v>
          </cell>
        </row>
      </sheetData>
      <sheetData sheetId="4643">
        <row r="4">
          <cell r="I4">
            <v>0</v>
          </cell>
        </row>
      </sheetData>
      <sheetData sheetId="4644">
        <row r="4">
          <cell r="I4">
            <v>0</v>
          </cell>
        </row>
      </sheetData>
      <sheetData sheetId="4645">
        <row r="4">
          <cell r="I4">
            <v>0</v>
          </cell>
        </row>
      </sheetData>
      <sheetData sheetId="4646">
        <row r="4">
          <cell r="I4">
            <v>0</v>
          </cell>
        </row>
      </sheetData>
      <sheetData sheetId="4647">
        <row r="4">
          <cell r="I4">
            <v>0</v>
          </cell>
        </row>
      </sheetData>
      <sheetData sheetId="4648">
        <row r="4">
          <cell r="I4">
            <v>0</v>
          </cell>
        </row>
      </sheetData>
      <sheetData sheetId="4649">
        <row r="4">
          <cell r="I4">
            <v>0</v>
          </cell>
        </row>
      </sheetData>
      <sheetData sheetId="4650">
        <row r="4">
          <cell r="I4">
            <v>0</v>
          </cell>
        </row>
      </sheetData>
      <sheetData sheetId="4651">
        <row r="4">
          <cell r="I4">
            <v>0</v>
          </cell>
        </row>
      </sheetData>
      <sheetData sheetId="4652">
        <row r="4">
          <cell r="I4">
            <v>0</v>
          </cell>
        </row>
      </sheetData>
      <sheetData sheetId="4653">
        <row r="4">
          <cell r="I4">
            <v>0</v>
          </cell>
        </row>
      </sheetData>
      <sheetData sheetId="4654">
        <row r="4">
          <cell r="I4">
            <v>0</v>
          </cell>
        </row>
      </sheetData>
      <sheetData sheetId="4655">
        <row r="4">
          <cell r="I4">
            <v>0</v>
          </cell>
        </row>
      </sheetData>
      <sheetData sheetId="4656">
        <row r="4">
          <cell r="I4">
            <v>0</v>
          </cell>
        </row>
      </sheetData>
      <sheetData sheetId="4657">
        <row r="4">
          <cell r="I4">
            <v>0</v>
          </cell>
        </row>
      </sheetData>
      <sheetData sheetId="4658">
        <row r="4">
          <cell r="I4">
            <v>0</v>
          </cell>
        </row>
      </sheetData>
      <sheetData sheetId="4659">
        <row r="4">
          <cell r="I4">
            <v>0</v>
          </cell>
        </row>
      </sheetData>
      <sheetData sheetId="4660">
        <row r="4">
          <cell r="I4">
            <v>0</v>
          </cell>
        </row>
      </sheetData>
      <sheetData sheetId="4661">
        <row r="4">
          <cell r="I4">
            <v>0</v>
          </cell>
        </row>
      </sheetData>
      <sheetData sheetId="4662">
        <row r="4">
          <cell r="I4">
            <v>0</v>
          </cell>
        </row>
      </sheetData>
      <sheetData sheetId="4663">
        <row r="4">
          <cell r="I4">
            <v>0</v>
          </cell>
        </row>
      </sheetData>
      <sheetData sheetId="4664">
        <row r="4">
          <cell r="I4">
            <v>0</v>
          </cell>
        </row>
      </sheetData>
      <sheetData sheetId="4665">
        <row r="4">
          <cell r="I4">
            <v>0</v>
          </cell>
        </row>
      </sheetData>
      <sheetData sheetId="4666">
        <row r="4">
          <cell r="I4">
            <v>0</v>
          </cell>
        </row>
      </sheetData>
      <sheetData sheetId="4667">
        <row r="4">
          <cell r="I4">
            <v>0</v>
          </cell>
        </row>
      </sheetData>
      <sheetData sheetId="4668">
        <row r="4">
          <cell r="I4">
            <v>0</v>
          </cell>
        </row>
      </sheetData>
      <sheetData sheetId="4669">
        <row r="4">
          <cell r="I4">
            <v>0</v>
          </cell>
        </row>
      </sheetData>
      <sheetData sheetId="4670">
        <row r="4">
          <cell r="I4">
            <v>0</v>
          </cell>
        </row>
      </sheetData>
      <sheetData sheetId="4671">
        <row r="4">
          <cell r="I4">
            <v>0</v>
          </cell>
        </row>
      </sheetData>
      <sheetData sheetId="4672">
        <row r="4">
          <cell r="I4">
            <v>0</v>
          </cell>
        </row>
      </sheetData>
      <sheetData sheetId="4673">
        <row r="4">
          <cell r="I4">
            <v>0</v>
          </cell>
        </row>
      </sheetData>
      <sheetData sheetId="4674">
        <row r="4">
          <cell r="I4">
            <v>0</v>
          </cell>
        </row>
      </sheetData>
      <sheetData sheetId="4675">
        <row r="4">
          <cell r="I4">
            <v>0</v>
          </cell>
        </row>
      </sheetData>
      <sheetData sheetId="4676">
        <row r="4">
          <cell r="I4">
            <v>0</v>
          </cell>
        </row>
      </sheetData>
      <sheetData sheetId="4677">
        <row r="4">
          <cell r="I4">
            <v>0</v>
          </cell>
        </row>
      </sheetData>
      <sheetData sheetId="4678">
        <row r="4">
          <cell r="I4">
            <v>0</v>
          </cell>
        </row>
      </sheetData>
      <sheetData sheetId="4679">
        <row r="4">
          <cell r="I4">
            <v>0</v>
          </cell>
        </row>
      </sheetData>
      <sheetData sheetId="4680">
        <row r="4">
          <cell r="I4">
            <v>0</v>
          </cell>
        </row>
      </sheetData>
      <sheetData sheetId="4681">
        <row r="4">
          <cell r="I4">
            <v>0</v>
          </cell>
        </row>
      </sheetData>
      <sheetData sheetId="4682">
        <row r="4">
          <cell r="I4">
            <v>0</v>
          </cell>
        </row>
      </sheetData>
      <sheetData sheetId="4683">
        <row r="4">
          <cell r="I4">
            <v>0</v>
          </cell>
        </row>
      </sheetData>
      <sheetData sheetId="4684">
        <row r="4">
          <cell r="I4">
            <v>0</v>
          </cell>
        </row>
      </sheetData>
      <sheetData sheetId="4685">
        <row r="4">
          <cell r="I4">
            <v>0</v>
          </cell>
        </row>
      </sheetData>
      <sheetData sheetId="4686">
        <row r="4">
          <cell r="I4">
            <v>0</v>
          </cell>
        </row>
      </sheetData>
      <sheetData sheetId="4687">
        <row r="4">
          <cell r="I4">
            <v>0</v>
          </cell>
        </row>
      </sheetData>
      <sheetData sheetId="4688">
        <row r="4">
          <cell r="I4">
            <v>0</v>
          </cell>
        </row>
      </sheetData>
      <sheetData sheetId="4689">
        <row r="4">
          <cell r="I4">
            <v>0</v>
          </cell>
        </row>
      </sheetData>
      <sheetData sheetId="4690">
        <row r="4">
          <cell r="I4">
            <v>0</v>
          </cell>
        </row>
      </sheetData>
      <sheetData sheetId="4691">
        <row r="4">
          <cell r="I4">
            <v>0</v>
          </cell>
        </row>
      </sheetData>
      <sheetData sheetId="4692">
        <row r="4">
          <cell r="I4">
            <v>0</v>
          </cell>
        </row>
      </sheetData>
      <sheetData sheetId="4693">
        <row r="4">
          <cell r="I4">
            <v>0</v>
          </cell>
        </row>
      </sheetData>
      <sheetData sheetId="4694">
        <row r="4">
          <cell r="I4">
            <v>0</v>
          </cell>
        </row>
      </sheetData>
      <sheetData sheetId="4695">
        <row r="4">
          <cell r="I4">
            <v>0</v>
          </cell>
        </row>
      </sheetData>
      <sheetData sheetId="4696">
        <row r="4">
          <cell r="I4">
            <v>0</v>
          </cell>
        </row>
      </sheetData>
      <sheetData sheetId="4697">
        <row r="4">
          <cell r="I4">
            <v>0</v>
          </cell>
        </row>
      </sheetData>
      <sheetData sheetId="4698">
        <row r="4">
          <cell r="I4">
            <v>0</v>
          </cell>
        </row>
      </sheetData>
      <sheetData sheetId="4699">
        <row r="4">
          <cell r="I4">
            <v>0</v>
          </cell>
        </row>
      </sheetData>
      <sheetData sheetId="4700">
        <row r="4">
          <cell r="I4">
            <v>0</v>
          </cell>
        </row>
      </sheetData>
      <sheetData sheetId="4701">
        <row r="4">
          <cell r="I4">
            <v>0</v>
          </cell>
        </row>
      </sheetData>
      <sheetData sheetId="4702">
        <row r="4">
          <cell r="I4">
            <v>0</v>
          </cell>
        </row>
      </sheetData>
      <sheetData sheetId="4703">
        <row r="4">
          <cell r="I4">
            <v>0</v>
          </cell>
        </row>
      </sheetData>
      <sheetData sheetId="4704">
        <row r="4">
          <cell r="I4">
            <v>0</v>
          </cell>
        </row>
      </sheetData>
      <sheetData sheetId="4705">
        <row r="4">
          <cell r="I4">
            <v>0</v>
          </cell>
        </row>
      </sheetData>
      <sheetData sheetId="4706">
        <row r="4">
          <cell r="I4">
            <v>0</v>
          </cell>
        </row>
      </sheetData>
      <sheetData sheetId="4707">
        <row r="4">
          <cell r="I4">
            <v>0</v>
          </cell>
        </row>
      </sheetData>
      <sheetData sheetId="4708">
        <row r="4">
          <cell r="I4">
            <v>0</v>
          </cell>
        </row>
      </sheetData>
      <sheetData sheetId="4709">
        <row r="4">
          <cell r="I4">
            <v>0</v>
          </cell>
        </row>
      </sheetData>
      <sheetData sheetId="4710">
        <row r="4">
          <cell r="I4">
            <v>0</v>
          </cell>
        </row>
      </sheetData>
      <sheetData sheetId="4711">
        <row r="4">
          <cell r="I4">
            <v>0</v>
          </cell>
        </row>
      </sheetData>
      <sheetData sheetId="4712">
        <row r="4">
          <cell r="I4">
            <v>0</v>
          </cell>
        </row>
      </sheetData>
      <sheetData sheetId="4713">
        <row r="4">
          <cell r="I4">
            <v>0</v>
          </cell>
        </row>
      </sheetData>
      <sheetData sheetId="4714">
        <row r="4">
          <cell r="I4">
            <v>0</v>
          </cell>
        </row>
      </sheetData>
      <sheetData sheetId="4715">
        <row r="4">
          <cell r="I4">
            <v>0</v>
          </cell>
        </row>
      </sheetData>
      <sheetData sheetId="4716">
        <row r="4">
          <cell r="I4">
            <v>0</v>
          </cell>
        </row>
      </sheetData>
      <sheetData sheetId="4717">
        <row r="4">
          <cell r="I4">
            <v>0</v>
          </cell>
        </row>
      </sheetData>
      <sheetData sheetId="4718">
        <row r="4">
          <cell r="I4">
            <v>0</v>
          </cell>
        </row>
      </sheetData>
      <sheetData sheetId="4719">
        <row r="4">
          <cell r="I4">
            <v>0</v>
          </cell>
        </row>
      </sheetData>
      <sheetData sheetId="4720">
        <row r="4">
          <cell r="I4">
            <v>0</v>
          </cell>
        </row>
      </sheetData>
      <sheetData sheetId="4721">
        <row r="4">
          <cell r="I4">
            <v>0</v>
          </cell>
        </row>
      </sheetData>
      <sheetData sheetId="4722">
        <row r="4">
          <cell r="I4">
            <v>0</v>
          </cell>
        </row>
      </sheetData>
      <sheetData sheetId="4723">
        <row r="4">
          <cell r="I4">
            <v>0</v>
          </cell>
        </row>
      </sheetData>
      <sheetData sheetId="4724">
        <row r="4">
          <cell r="I4">
            <v>0</v>
          </cell>
        </row>
      </sheetData>
      <sheetData sheetId="4725">
        <row r="4">
          <cell r="I4">
            <v>0</v>
          </cell>
        </row>
      </sheetData>
      <sheetData sheetId="4726">
        <row r="4">
          <cell r="I4">
            <v>0</v>
          </cell>
        </row>
      </sheetData>
      <sheetData sheetId="4727">
        <row r="4">
          <cell r="I4">
            <v>0</v>
          </cell>
        </row>
      </sheetData>
      <sheetData sheetId="4728" refreshError="1"/>
      <sheetData sheetId="4729" refreshError="1"/>
      <sheetData sheetId="4730" refreshError="1"/>
      <sheetData sheetId="4731">
        <row r="4">
          <cell r="I4">
            <v>0</v>
          </cell>
        </row>
      </sheetData>
      <sheetData sheetId="4732">
        <row r="4">
          <cell r="I4">
            <v>0</v>
          </cell>
        </row>
      </sheetData>
      <sheetData sheetId="4733">
        <row r="4">
          <cell r="I4">
            <v>0</v>
          </cell>
        </row>
      </sheetData>
      <sheetData sheetId="4734">
        <row r="4">
          <cell r="I4">
            <v>0</v>
          </cell>
        </row>
      </sheetData>
      <sheetData sheetId="4735">
        <row r="4">
          <cell r="I4">
            <v>0</v>
          </cell>
        </row>
      </sheetData>
      <sheetData sheetId="4736">
        <row r="4">
          <cell r="I4">
            <v>0</v>
          </cell>
        </row>
      </sheetData>
      <sheetData sheetId="4737">
        <row r="4">
          <cell r="I4">
            <v>0</v>
          </cell>
        </row>
      </sheetData>
      <sheetData sheetId="4738">
        <row r="4">
          <cell r="I4">
            <v>0</v>
          </cell>
        </row>
      </sheetData>
      <sheetData sheetId="4739">
        <row r="4">
          <cell r="I4">
            <v>0</v>
          </cell>
        </row>
      </sheetData>
      <sheetData sheetId="4740">
        <row r="4">
          <cell r="I4">
            <v>0</v>
          </cell>
        </row>
      </sheetData>
      <sheetData sheetId="4741">
        <row r="4">
          <cell r="I4">
            <v>0</v>
          </cell>
        </row>
      </sheetData>
      <sheetData sheetId="4742">
        <row r="4">
          <cell r="I4">
            <v>0</v>
          </cell>
        </row>
      </sheetData>
      <sheetData sheetId="4743">
        <row r="4">
          <cell r="I4">
            <v>0</v>
          </cell>
        </row>
      </sheetData>
      <sheetData sheetId="4744">
        <row r="4">
          <cell r="I4">
            <v>0</v>
          </cell>
        </row>
      </sheetData>
      <sheetData sheetId="4745">
        <row r="4">
          <cell r="I4">
            <v>0</v>
          </cell>
        </row>
      </sheetData>
      <sheetData sheetId="4746">
        <row r="4">
          <cell r="I4">
            <v>0</v>
          </cell>
        </row>
      </sheetData>
      <sheetData sheetId="4747">
        <row r="4">
          <cell r="I4">
            <v>0</v>
          </cell>
        </row>
      </sheetData>
      <sheetData sheetId="4748">
        <row r="4">
          <cell r="I4">
            <v>0</v>
          </cell>
        </row>
      </sheetData>
      <sheetData sheetId="4749">
        <row r="4">
          <cell r="I4">
            <v>0</v>
          </cell>
        </row>
      </sheetData>
      <sheetData sheetId="4750">
        <row r="4">
          <cell r="I4">
            <v>0</v>
          </cell>
        </row>
      </sheetData>
      <sheetData sheetId="4751">
        <row r="4">
          <cell r="I4">
            <v>0</v>
          </cell>
        </row>
      </sheetData>
      <sheetData sheetId="4752">
        <row r="4">
          <cell r="I4">
            <v>0</v>
          </cell>
        </row>
      </sheetData>
      <sheetData sheetId="4753">
        <row r="4">
          <cell r="I4">
            <v>0</v>
          </cell>
        </row>
      </sheetData>
      <sheetData sheetId="4754">
        <row r="4">
          <cell r="I4">
            <v>0</v>
          </cell>
        </row>
      </sheetData>
      <sheetData sheetId="4755">
        <row r="4">
          <cell r="I4">
            <v>0</v>
          </cell>
        </row>
      </sheetData>
      <sheetData sheetId="4756">
        <row r="4">
          <cell r="I4">
            <v>0</v>
          </cell>
        </row>
      </sheetData>
      <sheetData sheetId="4757">
        <row r="4">
          <cell r="I4">
            <v>0</v>
          </cell>
        </row>
      </sheetData>
      <sheetData sheetId="4758">
        <row r="4">
          <cell r="I4">
            <v>0</v>
          </cell>
        </row>
      </sheetData>
      <sheetData sheetId="4759">
        <row r="4">
          <cell r="I4">
            <v>0</v>
          </cell>
        </row>
      </sheetData>
      <sheetData sheetId="4760">
        <row r="4">
          <cell r="I4">
            <v>0</v>
          </cell>
        </row>
      </sheetData>
      <sheetData sheetId="4761">
        <row r="4">
          <cell r="I4">
            <v>0</v>
          </cell>
        </row>
      </sheetData>
      <sheetData sheetId="4762">
        <row r="4">
          <cell r="I4">
            <v>0</v>
          </cell>
        </row>
      </sheetData>
      <sheetData sheetId="4763">
        <row r="4">
          <cell r="I4">
            <v>0</v>
          </cell>
        </row>
      </sheetData>
      <sheetData sheetId="4764">
        <row r="4">
          <cell r="I4">
            <v>0</v>
          </cell>
        </row>
      </sheetData>
      <sheetData sheetId="4765">
        <row r="4">
          <cell r="I4">
            <v>0</v>
          </cell>
        </row>
      </sheetData>
      <sheetData sheetId="4766">
        <row r="4">
          <cell r="I4">
            <v>0</v>
          </cell>
        </row>
      </sheetData>
      <sheetData sheetId="4767">
        <row r="4">
          <cell r="I4">
            <v>0</v>
          </cell>
        </row>
      </sheetData>
      <sheetData sheetId="4768">
        <row r="4">
          <cell r="I4">
            <v>0</v>
          </cell>
        </row>
      </sheetData>
      <sheetData sheetId="4769">
        <row r="4">
          <cell r="I4">
            <v>0</v>
          </cell>
        </row>
      </sheetData>
      <sheetData sheetId="4770">
        <row r="4">
          <cell r="I4">
            <v>0</v>
          </cell>
        </row>
      </sheetData>
      <sheetData sheetId="4771">
        <row r="4">
          <cell r="I4">
            <v>0</v>
          </cell>
        </row>
      </sheetData>
      <sheetData sheetId="4772">
        <row r="4">
          <cell r="I4">
            <v>0</v>
          </cell>
        </row>
      </sheetData>
      <sheetData sheetId="4773">
        <row r="4">
          <cell r="I4">
            <v>0</v>
          </cell>
        </row>
      </sheetData>
      <sheetData sheetId="4774">
        <row r="4">
          <cell r="I4">
            <v>0</v>
          </cell>
        </row>
      </sheetData>
      <sheetData sheetId="4775">
        <row r="4">
          <cell r="I4">
            <v>0</v>
          </cell>
        </row>
      </sheetData>
      <sheetData sheetId="4776">
        <row r="4">
          <cell r="I4">
            <v>0</v>
          </cell>
        </row>
      </sheetData>
      <sheetData sheetId="4777">
        <row r="4">
          <cell r="I4">
            <v>0</v>
          </cell>
        </row>
      </sheetData>
      <sheetData sheetId="4778">
        <row r="4">
          <cell r="I4">
            <v>0</v>
          </cell>
        </row>
      </sheetData>
      <sheetData sheetId="4779">
        <row r="4">
          <cell r="I4">
            <v>0</v>
          </cell>
        </row>
      </sheetData>
      <sheetData sheetId="4780">
        <row r="4">
          <cell r="I4">
            <v>0</v>
          </cell>
        </row>
      </sheetData>
      <sheetData sheetId="4781">
        <row r="4">
          <cell r="I4">
            <v>0</v>
          </cell>
        </row>
      </sheetData>
      <sheetData sheetId="4782">
        <row r="4">
          <cell r="I4">
            <v>0</v>
          </cell>
        </row>
      </sheetData>
      <sheetData sheetId="4783">
        <row r="4">
          <cell r="I4">
            <v>0</v>
          </cell>
        </row>
      </sheetData>
      <sheetData sheetId="4784">
        <row r="4">
          <cell r="I4">
            <v>0</v>
          </cell>
        </row>
      </sheetData>
      <sheetData sheetId="4785">
        <row r="4">
          <cell r="I4">
            <v>0</v>
          </cell>
        </row>
      </sheetData>
      <sheetData sheetId="4786">
        <row r="4">
          <cell r="I4">
            <v>0</v>
          </cell>
        </row>
      </sheetData>
      <sheetData sheetId="4787">
        <row r="4">
          <cell r="I4">
            <v>0</v>
          </cell>
        </row>
      </sheetData>
      <sheetData sheetId="4788">
        <row r="4">
          <cell r="I4">
            <v>0</v>
          </cell>
        </row>
      </sheetData>
      <sheetData sheetId="4789">
        <row r="4">
          <cell r="I4">
            <v>0</v>
          </cell>
        </row>
      </sheetData>
      <sheetData sheetId="4790">
        <row r="4">
          <cell r="I4">
            <v>0</v>
          </cell>
        </row>
      </sheetData>
      <sheetData sheetId="4791">
        <row r="4">
          <cell r="I4">
            <v>0</v>
          </cell>
        </row>
      </sheetData>
      <sheetData sheetId="4792">
        <row r="4">
          <cell r="I4">
            <v>0</v>
          </cell>
        </row>
      </sheetData>
      <sheetData sheetId="4793">
        <row r="4">
          <cell r="I4">
            <v>0</v>
          </cell>
        </row>
      </sheetData>
      <sheetData sheetId="4794">
        <row r="4">
          <cell r="I4">
            <v>0</v>
          </cell>
        </row>
      </sheetData>
      <sheetData sheetId="4795">
        <row r="4">
          <cell r="I4">
            <v>0</v>
          </cell>
        </row>
      </sheetData>
      <sheetData sheetId="4796">
        <row r="4">
          <cell r="I4">
            <v>0</v>
          </cell>
        </row>
      </sheetData>
      <sheetData sheetId="4797">
        <row r="4">
          <cell r="I4">
            <v>0</v>
          </cell>
        </row>
      </sheetData>
      <sheetData sheetId="4798">
        <row r="4">
          <cell r="I4">
            <v>0</v>
          </cell>
        </row>
      </sheetData>
      <sheetData sheetId="4799">
        <row r="4">
          <cell r="I4">
            <v>0</v>
          </cell>
        </row>
      </sheetData>
      <sheetData sheetId="4800">
        <row r="4">
          <cell r="I4">
            <v>0</v>
          </cell>
        </row>
      </sheetData>
      <sheetData sheetId="4801">
        <row r="4">
          <cell r="I4">
            <v>0</v>
          </cell>
        </row>
      </sheetData>
      <sheetData sheetId="4802">
        <row r="4">
          <cell r="I4">
            <v>0</v>
          </cell>
        </row>
      </sheetData>
      <sheetData sheetId="4803">
        <row r="4">
          <cell r="I4">
            <v>0</v>
          </cell>
        </row>
      </sheetData>
      <sheetData sheetId="4804">
        <row r="4">
          <cell r="I4">
            <v>0</v>
          </cell>
        </row>
      </sheetData>
      <sheetData sheetId="4805">
        <row r="4">
          <cell r="I4">
            <v>0</v>
          </cell>
        </row>
      </sheetData>
      <sheetData sheetId="4806">
        <row r="4">
          <cell r="I4">
            <v>0</v>
          </cell>
        </row>
      </sheetData>
      <sheetData sheetId="4807">
        <row r="4">
          <cell r="I4">
            <v>0</v>
          </cell>
        </row>
      </sheetData>
      <sheetData sheetId="4808">
        <row r="4">
          <cell r="I4">
            <v>0</v>
          </cell>
        </row>
      </sheetData>
      <sheetData sheetId="4809">
        <row r="4">
          <cell r="I4">
            <v>0</v>
          </cell>
        </row>
      </sheetData>
      <sheetData sheetId="4810">
        <row r="4">
          <cell r="I4">
            <v>0</v>
          </cell>
        </row>
      </sheetData>
      <sheetData sheetId="4811">
        <row r="4">
          <cell r="I4">
            <v>0</v>
          </cell>
        </row>
      </sheetData>
      <sheetData sheetId="4812">
        <row r="4">
          <cell r="I4">
            <v>0</v>
          </cell>
        </row>
      </sheetData>
      <sheetData sheetId="4813">
        <row r="4">
          <cell r="I4">
            <v>0</v>
          </cell>
        </row>
      </sheetData>
      <sheetData sheetId="4814">
        <row r="4">
          <cell r="I4">
            <v>0</v>
          </cell>
        </row>
      </sheetData>
      <sheetData sheetId="4815">
        <row r="4">
          <cell r="I4">
            <v>0</v>
          </cell>
        </row>
      </sheetData>
      <sheetData sheetId="4816">
        <row r="4">
          <cell r="I4">
            <v>0</v>
          </cell>
        </row>
      </sheetData>
      <sheetData sheetId="4817">
        <row r="4">
          <cell r="I4">
            <v>0</v>
          </cell>
        </row>
      </sheetData>
      <sheetData sheetId="4818">
        <row r="4">
          <cell r="I4">
            <v>0</v>
          </cell>
        </row>
      </sheetData>
      <sheetData sheetId="4819">
        <row r="4">
          <cell r="I4">
            <v>0</v>
          </cell>
        </row>
      </sheetData>
      <sheetData sheetId="4820">
        <row r="4">
          <cell r="I4">
            <v>0</v>
          </cell>
        </row>
      </sheetData>
      <sheetData sheetId="4821">
        <row r="4">
          <cell r="I4">
            <v>0</v>
          </cell>
        </row>
      </sheetData>
      <sheetData sheetId="4822">
        <row r="4">
          <cell r="I4">
            <v>0</v>
          </cell>
        </row>
      </sheetData>
      <sheetData sheetId="4823">
        <row r="4">
          <cell r="I4">
            <v>0</v>
          </cell>
        </row>
      </sheetData>
      <sheetData sheetId="4824">
        <row r="4">
          <cell r="I4">
            <v>0</v>
          </cell>
        </row>
      </sheetData>
      <sheetData sheetId="4825">
        <row r="4">
          <cell r="I4">
            <v>0</v>
          </cell>
        </row>
      </sheetData>
      <sheetData sheetId="4826">
        <row r="4">
          <cell r="I4">
            <v>0</v>
          </cell>
        </row>
      </sheetData>
      <sheetData sheetId="4827">
        <row r="4">
          <cell r="I4">
            <v>0</v>
          </cell>
        </row>
      </sheetData>
      <sheetData sheetId="4828">
        <row r="4">
          <cell r="I4">
            <v>0</v>
          </cell>
        </row>
      </sheetData>
      <sheetData sheetId="4829">
        <row r="4">
          <cell r="I4">
            <v>0</v>
          </cell>
        </row>
      </sheetData>
      <sheetData sheetId="4830">
        <row r="4">
          <cell r="I4">
            <v>0</v>
          </cell>
        </row>
      </sheetData>
      <sheetData sheetId="4831">
        <row r="4">
          <cell r="I4">
            <v>0</v>
          </cell>
        </row>
      </sheetData>
      <sheetData sheetId="4832">
        <row r="4">
          <cell r="I4">
            <v>0</v>
          </cell>
        </row>
      </sheetData>
      <sheetData sheetId="4833">
        <row r="4">
          <cell r="I4">
            <v>0</v>
          </cell>
        </row>
      </sheetData>
      <sheetData sheetId="4834">
        <row r="4">
          <cell r="I4">
            <v>0</v>
          </cell>
        </row>
      </sheetData>
      <sheetData sheetId="4835">
        <row r="4">
          <cell r="I4">
            <v>0</v>
          </cell>
        </row>
      </sheetData>
      <sheetData sheetId="4836">
        <row r="4">
          <cell r="I4">
            <v>0</v>
          </cell>
        </row>
      </sheetData>
      <sheetData sheetId="4837">
        <row r="4">
          <cell r="I4">
            <v>0</v>
          </cell>
        </row>
      </sheetData>
      <sheetData sheetId="4838">
        <row r="4">
          <cell r="I4">
            <v>0</v>
          </cell>
        </row>
      </sheetData>
      <sheetData sheetId="4839">
        <row r="4">
          <cell r="I4">
            <v>0</v>
          </cell>
        </row>
      </sheetData>
      <sheetData sheetId="4840">
        <row r="4">
          <cell r="I4">
            <v>0</v>
          </cell>
        </row>
      </sheetData>
      <sheetData sheetId="4841">
        <row r="4">
          <cell r="I4">
            <v>0</v>
          </cell>
        </row>
      </sheetData>
      <sheetData sheetId="4842">
        <row r="4">
          <cell r="I4">
            <v>0</v>
          </cell>
        </row>
      </sheetData>
      <sheetData sheetId="4843">
        <row r="4">
          <cell r="I4">
            <v>0</v>
          </cell>
        </row>
      </sheetData>
      <sheetData sheetId="4844">
        <row r="4">
          <cell r="I4">
            <v>0</v>
          </cell>
        </row>
      </sheetData>
      <sheetData sheetId="4845">
        <row r="4">
          <cell r="I4">
            <v>0</v>
          </cell>
        </row>
      </sheetData>
      <sheetData sheetId="4846">
        <row r="4">
          <cell r="I4">
            <v>0</v>
          </cell>
        </row>
      </sheetData>
      <sheetData sheetId="4847">
        <row r="4">
          <cell r="I4">
            <v>0</v>
          </cell>
        </row>
      </sheetData>
      <sheetData sheetId="4848">
        <row r="4">
          <cell r="I4">
            <v>0</v>
          </cell>
        </row>
      </sheetData>
      <sheetData sheetId="4849">
        <row r="4">
          <cell r="I4">
            <v>0</v>
          </cell>
        </row>
      </sheetData>
      <sheetData sheetId="4850">
        <row r="4">
          <cell r="I4">
            <v>0</v>
          </cell>
        </row>
      </sheetData>
      <sheetData sheetId="4851">
        <row r="4">
          <cell r="I4">
            <v>0</v>
          </cell>
        </row>
      </sheetData>
      <sheetData sheetId="4852">
        <row r="4">
          <cell r="I4">
            <v>0</v>
          </cell>
        </row>
      </sheetData>
      <sheetData sheetId="4853">
        <row r="4">
          <cell r="I4">
            <v>0</v>
          </cell>
        </row>
      </sheetData>
      <sheetData sheetId="4854">
        <row r="4">
          <cell r="I4">
            <v>0</v>
          </cell>
        </row>
      </sheetData>
      <sheetData sheetId="4855">
        <row r="4">
          <cell r="I4">
            <v>0</v>
          </cell>
        </row>
      </sheetData>
      <sheetData sheetId="4856">
        <row r="4">
          <cell r="I4">
            <v>0</v>
          </cell>
        </row>
      </sheetData>
      <sheetData sheetId="4857">
        <row r="4">
          <cell r="I4">
            <v>0</v>
          </cell>
        </row>
      </sheetData>
      <sheetData sheetId="4858">
        <row r="4">
          <cell r="I4">
            <v>0</v>
          </cell>
        </row>
      </sheetData>
      <sheetData sheetId="4859">
        <row r="4">
          <cell r="I4">
            <v>0</v>
          </cell>
        </row>
      </sheetData>
      <sheetData sheetId="4860">
        <row r="4">
          <cell r="I4">
            <v>0</v>
          </cell>
        </row>
      </sheetData>
      <sheetData sheetId="4861">
        <row r="4">
          <cell r="I4">
            <v>0</v>
          </cell>
        </row>
      </sheetData>
      <sheetData sheetId="4862">
        <row r="4">
          <cell r="I4">
            <v>0</v>
          </cell>
        </row>
      </sheetData>
      <sheetData sheetId="4863">
        <row r="4">
          <cell r="I4">
            <v>0</v>
          </cell>
        </row>
      </sheetData>
      <sheetData sheetId="4864">
        <row r="4">
          <cell r="I4">
            <v>0</v>
          </cell>
        </row>
      </sheetData>
      <sheetData sheetId="4865">
        <row r="4">
          <cell r="I4">
            <v>0</v>
          </cell>
        </row>
      </sheetData>
      <sheetData sheetId="4866">
        <row r="4">
          <cell r="I4">
            <v>0</v>
          </cell>
        </row>
      </sheetData>
      <sheetData sheetId="4867">
        <row r="4">
          <cell r="I4">
            <v>0</v>
          </cell>
        </row>
      </sheetData>
      <sheetData sheetId="4868">
        <row r="4">
          <cell r="I4">
            <v>0</v>
          </cell>
        </row>
      </sheetData>
      <sheetData sheetId="4869">
        <row r="4">
          <cell r="I4">
            <v>0</v>
          </cell>
        </row>
      </sheetData>
      <sheetData sheetId="4870">
        <row r="4">
          <cell r="I4">
            <v>0</v>
          </cell>
        </row>
      </sheetData>
      <sheetData sheetId="4871">
        <row r="4">
          <cell r="I4">
            <v>0</v>
          </cell>
        </row>
      </sheetData>
      <sheetData sheetId="4872">
        <row r="4">
          <cell r="I4">
            <v>0</v>
          </cell>
        </row>
      </sheetData>
      <sheetData sheetId="4873">
        <row r="4">
          <cell r="I4">
            <v>0</v>
          </cell>
        </row>
      </sheetData>
      <sheetData sheetId="4874">
        <row r="4">
          <cell r="I4">
            <v>0</v>
          </cell>
        </row>
      </sheetData>
      <sheetData sheetId="4875">
        <row r="4">
          <cell r="I4">
            <v>0</v>
          </cell>
        </row>
      </sheetData>
      <sheetData sheetId="4876">
        <row r="4">
          <cell r="I4">
            <v>0</v>
          </cell>
        </row>
      </sheetData>
      <sheetData sheetId="4877">
        <row r="4">
          <cell r="I4">
            <v>0</v>
          </cell>
        </row>
      </sheetData>
      <sheetData sheetId="4878">
        <row r="4">
          <cell r="I4">
            <v>0</v>
          </cell>
        </row>
      </sheetData>
      <sheetData sheetId="4879">
        <row r="4">
          <cell r="I4">
            <v>0</v>
          </cell>
        </row>
      </sheetData>
      <sheetData sheetId="4880">
        <row r="4">
          <cell r="I4">
            <v>0</v>
          </cell>
        </row>
      </sheetData>
      <sheetData sheetId="4881">
        <row r="4">
          <cell r="I4">
            <v>0</v>
          </cell>
        </row>
      </sheetData>
      <sheetData sheetId="4882">
        <row r="4">
          <cell r="I4">
            <v>0</v>
          </cell>
        </row>
      </sheetData>
      <sheetData sheetId="4883">
        <row r="4">
          <cell r="I4">
            <v>0</v>
          </cell>
        </row>
      </sheetData>
      <sheetData sheetId="4884">
        <row r="4">
          <cell r="I4">
            <v>0</v>
          </cell>
        </row>
      </sheetData>
      <sheetData sheetId="4885">
        <row r="4">
          <cell r="I4">
            <v>0</v>
          </cell>
        </row>
      </sheetData>
      <sheetData sheetId="4886">
        <row r="4">
          <cell r="I4">
            <v>0</v>
          </cell>
        </row>
      </sheetData>
      <sheetData sheetId="4887">
        <row r="4">
          <cell r="I4">
            <v>0</v>
          </cell>
        </row>
      </sheetData>
      <sheetData sheetId="4888">
        <row r="4">
          <cell r="I4">
            <v>0</v>
          </cell>
        </row>
      </sheetData>
      <sheetData sheetId="4889">
        <row r="4">
          <cell r="I4">
            <v>0</v>
          </cell>
        </row>
      </sheetData>
      <sheetData sheetId="4890">
        <row r="4">
          <cell r="I4">
            <v>0</v>
          </cell>
        </row>
      </sheetData>
      <sheetData sheetId="4891">
        <row r="4">
          <cell r="I4">
            <v>0</v>
          </cell>
        </row>
      </sheetData>
      <sheetData sheetId="4892">
        <row r="4">
          <cell r="I4">
            <v>0</v>
          </cell>
        </row>
      </sheetData>
      <sheetData sheetId="4893">
        <row r="4">
          <cell r="I4">
            <v>0</v>
          </cell>
        </row>
      </sheetData>
      <sheetData sheetId="4894">
        <row r="4">
          <cell r="I4">
            <v>0</v>
          </cell>
        </row>
      </sheetData>
      <sheetData sheetId="4895">
        <row r="4">
          <cell r="I4">
            <v>0</v>
          </cell>
        </row>
      </sheetData>
      <sheetData sheetId="4896">
        <row r="4">
          <cell r="I4">
            <v>0</v>
          </cell>
        </row>
      </sheetData>
      <sheetData sheetId="4897">
        <row r="4">
          <cell r="I4">
            <v>0</v>
          </cell>
        </row>
      </sheetData>
      <sheetData sheetId="4898">
        <row r="4">
          <cell r="I4">
            <v>0</v>
          </cell>
        </row>
      </sheetData>
      <sheetData sheetId="4899">
        <row r="4">
          <cell r="I4">
            <v>0</v>
          </cell>
        </row>
      </sheetData>
      <sheetData sheetId="4900">
        <row r="4">
          <cell r="I4">
            <v>0</v>
          </cell>
        </row>
      </sheetData>
      <sheetData sheetId="4901">
        <row r="4">
          <cell r="I4">
            <v>0</v>
          </cell>
        </row>
      </sheetData>
      <sheetData sheetId="4902">
        <row r="4">
          <cell r="I4">
            <v>0</v>
          </cell>
        </row>
      </sheetData>
      <sheetData sheetId="4903">
        <row r="4">
          <cell r="I4">
            <v>0</v>
          </cell>
        </row>
      </sheetData>
      <sheetData sheetId="4904">
        <row r="4">
          <cell r="I4">
            <v>0</v>
          </cell>
        </row>
      </sheetData>
      <sheetData sheetId="4905">
        <row r="4">
          <cell r="I4">
            <v>0</v>
          </cell>
        </row>
      </sheetData>
      <sheetData sheetId="4906">
        <row r="4">
          <cell r="I4">
            <v>0</v>
          </cell>
        </row>
      </sheetData>
      <sheetData sheetId="4907">
        <row r="4">
          <cell r="I4">
            <v>0</v>
          </cell>
        </row>
      </sheetData>
      <sheetData sheetId="4908">
        <row r="4">
          <cell r="I4">
            <v>0</v>
          </cell>
        </row>
      </sheetData>
      <sheetData sheetId="4909">
        <row r="4">
          <cell r="I4">
            <v>0</v>
          </cell>
        </row>
      </sheetData>
      <sheetData sheetId="4910">
        <row r="4">
          <cell r="I4">
            <v>0</v>
          </cell>
        </row>
      </sheetData>
      <sheetData sheetId="4911">
        <row r="4">
          <cell r="I4">
            <v>0</v>
          </cell>
        </row>
      </sheetData>
      <sheetData sheetId="4912">
        <row r="4">
          <cell r="I4">
            <v>0</v>
          </cell>
        </row>
      </sheetData>
      <sheetData sheetId="4913">
        <row r="4">
          <cell r="I4">
            <v>0</v>
          </cell>
        </row>
      </sheetData>
      <sheetData sheetId="4914">
        <row r="4">
          <cell r="I4">
            <v>0</v>
          </cell>
        </row>
      </sheetData>
      <sheetData sheetId="4915">
        <row r="4">
          <cell r="I4">
            <v>0</v>
          </cell>
        </row>
      </sheetData>
      <sheetData sheetId="4916">
        <row r="4">
          <cell r="I4">
            <v>0</v>
          </cell>
        </row>
      </sheetData>
      <sheetData sheetId="4917">
        <row r="4">
          <cell r="I4">
            <v>0</v>
          </cell>
        </row>
      </sheetData>
      <sheetData sheetId="4918">
        <row r="4">
          <cell r="I4">
            <v>0</v>
          </cell>
        </row>
      </sheetData>
      <sheetData sheetId="4919">
        <row r="4">
          <cell r="I4">
            <v>0</v>
          </cell>
        </row>
      </sheetData>
      <sheetData sheetId="4920">
        <row r="4">
          <cell r="I4">
            <v>0</v>
          </cell>
        </row>
      </sheetData>
      <sheetData sheetId="4921">
        <row r="4">
          <cell r="I4">
            <v>0</v>
          </cell>
        </row>
      </sheetData>
      <sheetData sheetId="4922">
        <row r="4">
          <cell r="I4">
            <v>0</v>
          </cell>
        </row>
      </sheetData>
      <sheetData sheetId="4923">
        <row r="4">
          <cell r="I4">
            <v>0</v>
          </cell>
        </row>
      </sheetData>
      <sheetData sheetId="4924">
        <row r="4">
          <cell r="I4">
            <v>0</v>
          </cell>
        </row>
      </sheetData>
      <sheetData sheetId="4925">
        <row r="4">
          <cell r="I4">
            <v>0</v>
          </cell>
        </row>
      </sheetData>
      <sheetData sheetId="4926">
        <row r="4">
          <cell r="I4">
            <v>0</v>
          </cell>
        </row>
      </sheetData>
      <sheetData sheetId="4927">
        <row r="4">
          <cell r="I4">
            <v>0</v>
          </cell>
        </row>
      </sheetData>
      <sheetData sheetId="4928">
        <row r="4">
          <cell r="I4">
            <v>0</v>
          </cell>
        </row>
      </sheetData>
      <sheetData sheetId="4929">
        <row r="4">
          <cell r="I4">
            <v>0</v>
          </cell>
        </row>
      </sheetData>
      <sheetData sheetId="4930">
        <row r="4">
          <cell r="I4">
            <v>0</v>
          </cell>
        </row>
      </sheetData>
      <sheetData sheetId="4931">
        <row r="4">
          <cell r="I4">
            <v>0</v>
          </cell>
        </row>
      </sheetData>
      <sheetData sheetId="4932">
        <row r="4">
          <cell r="I4">
            <v>0</v>
          </cell>
        </row>
      </sheetData>
      <sheetData sheetId="4933">
        <row r="4">
          <cell r="I4">
            <v>0</v>
          </cell>
        </row>
      </sheetData>
      <sheetData sheetId="4934">
        <row r="4">
          <cell r="I4">
            <v>0</v>
          </cell>
        </row>
      </sheetData>
      <sheetData sheetId="4935">
        <row r="4">
          <cell r="I4">
            <v>0</v>
          </cell>
        </row>
      </sheetData>
      <sheetData sheetId="4936">
        <row r="4">
          <cell r="I4">
            <v>0</v>
          </cell>
        </row>
      </sheetData>
      <sheetData sheetId="4937">
        <row r="4">
          <cell r="I4">
            <v>0</v>
          </cell>
        </row>
      </sheetData>
      <sheetData sheetId="4938">
        <row r="4">
          <cell r="I4">
            <v>0</v>
          </cell>
        </row>
      </sheetData>
      <sheetData sheetId="4939">
        <row r="4">
          <cell r="I4">
            <v>0</v>
          </cell>
        </row>
      </sheetData>
      <sheetData sheetId="4940">
        <row r="4">
          <cell r="I4">
            <v>0</v>
          </cell>
        </row>
      </sheetData>
      <sheetData sheetId="4941">
        <row r="4">
          <cell r="I4">
            <v>0</v>
          </cell>
        </row>
      </sheetData>
      <sheetData sheetId="4942">
        <row r="4">
          <cell r="I4">
            <v>0</v>
          </cell>
        </row>
      </sheetData>
      <sheetData sheetId="4943">
        <row r="4">
          <cell r="I4">
            <v>0</v>
          </cell>
        </row>
      </sheetData>
      <sheetData sheetId="4944">
        <row r="4">
          <cell r="I4">
            <v>0</v>
          </cell>
        </row>
      </sheetData>
      <sheetData sheetId="4945">
        <row r="4">
          <cell r="I4">
            <v>0</v>
          </cell>
        </row>
      </sheetData>
      <sheetData sheetId="4946">
        <row r="4">
          <cell r="I4">
            <v>0</v>
          </cell>
        </row>
      </sheetData>
      <sheetData sheetId="4947">
        <row r="4">
          <cell r="I4">
            <v>0</v>
          </cell>
        </row>
      </sheetData>
      <sheetData sheetId="4948">
        <row r="4">
          <cell r="I4">
            <v>0</v>
          </cell>
        </row>
      </sheetData>
      <sheetData sheetId="4949">
        <row r="4">
          <cell r="I4">
            <v>0</v>
          </cell>
        </row>
      </sheetData>
      <sheetData sheetId="4950">
        <row r="4">
          <cell r="I4">
            <v>0</v>
          </cell>
        </row>
      </sheetData>
      <sheetData sheetId="4951">
        <row r="4">
          <cell r="I4">
            <v>0</v>
          </cell>
        </row>
      </sheetData>
      <sheetData sheetId="4952">
        <row r="4">
          <cell r="I4">
            <v>0</v>
          </cell>
        </row>
      </sheetData>
      <sheetData sheetId="4953">
        <row r="4">
          <cell r="I4">
            <v>0</v>
          </cell>
        </row>
      </sheetData>
      <sheetData sheetId="4954">
        <row r="4">
          <cell r="I4">
            <v>0</v>
          </cell>
        </row>
      </sheetData>
      <sheetData sheetId="4955">
        <row r="4">
          <cell r="I4">
            <v>0</v>
          </cell>
        </row>
      </sheetData>
      <sheetData sheetId="4956">
        <row r="4">
          <cell r="I4">
            <v>0</v>
          </cell>
        </row>
      </sheetData>
      <sheetData sheetId="4957">
        <row r="4">
          <cell r="I4">
            <v>0</v>
          </cell>
        </row>
      </sheetData>
      <sheetData sheetId="4958">
        <row r="4">
          <cell r="I4">
            <v>0</v>
          </cell>
        </row>
      </sheetData>
      <sheetData sheetId="4959">
        <row r="4">
          <cell r="I4">
            <v>0</v>
          </cell>
        </row>
      </sheetData>
      <sheetData sheetId="4960">
        <row r="4">
          <cell r="I4">
            <v>0</v>
          </cell>
        </row>
      </sheetData>
      <sheetData sheetId="4961">
        <row r="4">
          <cell r="I4">
            <v>0</v>
          </cell>
        </row>
      </sheetData>
      <sheetData sheetId="4962">
        <row r="4">
          <cell r="I4">
            <v>0</v>
          </cell>
        </row>
      </sheetData>
      <sheetData sheetId="4963">
        <row r="4">
          <cell r="I4">
            <v>0</v>
          </cell>
        </row>
      </sheetData>
      <sheetData sheetId="4964">
        <row r="4">
          <cell r="I4">
            <v>0</v>
          </cell>
        </row>
      </sheetData>
      <sheetData sheetId="4965">
        <row r="4">
          <cell r="I4">
            <v>0</v>
          </cell>
        </row>
      </sheetData>
      <sheetData sheetId="4966">
        <row r="4">
          <cell r="I4">
            <v>0</v>
          </cell>
        </row>
      </sheetData>
      <sheetData sheetId="4967">
        <row r="4">
          <cell r="I4">
            <v>0</v>
          </cell>
        </row>
      </sheetData>
      <sheetData sheetId="4968">
        <row r="4">
          <cell r="I4">
            <v>0</v>
          </cell>
        </row>
      </sheetData>
      <sheetData sheetId="4969">
        <row r="4">
          <cell r="I4">
            <v>0</v>
          </cell>
        </row>
      </sheetData>
      <sheetData sheetId="4970">
        <row r="4">
          <cell r="I4">
            <v>0</v>
          </cell>
        </row>
      </sheetData>
      <sheetData sheetId="4971">
        <row r="4">
          <cell r="I4">
            <v>0</v>
          </cell>
        </row>
      </sheetData>
      <sheetData sheetId="4972">
        <row r="4">
          <cell r="I4">
            <v>0</v>
          </cell>
        </row>
      </sheetData>
      <sheetData sheetId="4973">
        <row r="4">
          <cell r="I4">
            <v>0</v>
          </cell>
        </row>
      </sheetData>
      <sheetData sheetId="4974">
        <row r="4">
          <cell r="I4">
            <v>0</v>
          </cell>
        </row>
      </sheetData>
      <sheetData sheetId="4975">
        <row r="4">
          <cell r="I4">
            <v>0</v>
          </cell>
        </row>
      </sheetData>
      <sheetData sheetId="4976">
        <row r="4">
          <cell r="I4">
            <v>0</v>
          </cell>
        </row>
      </sheetData>
      <sheetData sheetId="4977">
        <row r="4">
          <cell r="I4">
            <v>0</v>
          </cell>
        </row>
      </sheetData>
      <sheetData sheetId="4978">
        <row r="4">
          <cell r="I4">
            <v>0</v>
          </cell>
        </row>
      </sheetData>
      <sheetData sheetId="4979">
        <row r="4">
          <cell r="I4">
            <v>0</v>
          </cell>
        </row>
      </sheetData>
      <sheetData sheetId="4980">
        <row r="4">
          <cell r="I4">
            <v>0</v>
          </cell>
        </row>
      </sheetData>
      <sheetData sheetId="4981">
        <row r="4">
          <cell r="I4">
            <v>0</v>
          </cell>
        </row>
      </sheetData>
      <sheetData sheetId="4982">
        <row r="4">
          <cell r="I4">
            <v>0</v>
          </cell>
        </row>
      </sheetData>
      <sheetData sheetId="4983">
        <row r="4">
          <cell r="I4">
            <v>0</v>
          </cell>
        </row>
      </sheetData>
      <sheetData sheetId="4984">
        <row r="4">
          <cell r="I4">
            <v>0</v>
          </cell>
        </row>
      </sheetData>
      <sheetData sheetId="4985">
        <row r="4">
          <cell r="I4">
            <v>0</v>
          </cell>
        </row>
      </sheetData>
      <sheetData sheetId="4986">
        <row r="4">
          <cell r="I4">
            <v>0</v>
          </cell>
        </row>
      </sheetData>
      <sheetData sheetId="4987">
        <row r="4">
          <cell r="I4">
            <v>0</v>
          </cell>
        </row>
      </sheetData>
      <sheetData sheetId="4988">
        <row r="4">
          <cell r="I4">
            <v>0</v>
          </cell>
        </row>
      </sheetData>
      <sheetData sheetId="4989">
        <row r="4">
          <cell r="I4">
            <v>0</v>
          </cell>
        </row>
      </sheetData>
      <sheetData sheetId="4990">
        <row r="4">
          <cell r="I4">
            <v>0</v>
          </cell>
        </row>
      </sheetData>
      <sheetData sheetId="4991">
        <row r="4">
          <cell r="I4">
            <v>0</v>
          </cell>
        </row>
      </sheetData>
      <sheetData sheetId="4992">
        <row r="4">
          <cell r="I4">
            <v>0</v>
          </cell>
        </row>
      </sheetData>
      <sheetData sheetId="4993">
        <row r="4">
          <cell r="I4">
            <v>0</v>
          </cell>
        </row>
      </sheetData>
      <sheetData sheetId="4994">
        <row r="4">
          <cell r="I4">
            <v>0</v>
          </cell>
        </row>
      </sheetData>
      <sheetData sheetId="4995">
        <row r="4">
          <cell r="I4">
            <v>0</v>
          </cell>
        </row>
      </sheetData>
      <sheetData sheetId="4996">
        <row r="4">
          <cell r="I4">
            <v>0</v>
          </cell>
        </row>
      </sheetData>
      <sheetData sheetId="4997">
        <row r="4">
          <cell r="I4">
            <v>0</v>
          </cell>
        </row>
      </sheetData>
      <sheetData sheetId="4998">
        <row r="4">
          <cell r="I4">
            <v>0</v>
          </cell>
        </row>
      </sheetData>
      <sheetData sheetId="4999">
        <row r="4">
          <cell r="I4">
            <v>0</v>
          </cell>
        </row>
      </sheetData>
      <sheetData sheetId="5000">
        <row r="4">
          <cell r="I4">
            <v>0</v>
          </cell>
        </row>
      </sheetData>
      <sheetData sheetId="5001">
        <row r="4">
          <cell r="I4">
            <v>0</v>
          </cell>
        </row>
      </sheetData>
      <sheetData sheetId="5002">
        <row r="4">
          <cell r="I4">
            <v>0</v>
          </cell>
        </row>
      </sheetData>
      <sheetData sheetId="5003">
        <row r="4">
          <cell r="I4">
            <v>0</v>
          </cell>
        </row>
      </sheetData>
      <sheetData sheetId="5004">
        <row r="4">
          <cell r="I4">
            <v>0</v>
          </cell>
        </row>
      </sheetData>
      <sheetData sheetId="5005">
        <row r="4">
          <cell r="I4">
            <v>0</v>
          </cell>
        </row>
      </sheetData>
      <sheetData sheetId="5006">
        <row r="4">
          <cell r="I4">
            <v>0</v>
          </cell>
        </row>
      </sheetData>
      <sheetData sheetId="5007">
        <row r="4">
          <cell r="I4">
            <v>0</v>
          </cell>
        </row>
      </sheetData>
      <sheetData sheetId="5008">
        <row r="4">
          <cell r="I4">
            <v>0</v>
          </cell>
        </row>
      </sheetData>
      <sheetData sheetId="5009">
        <row r="4">
          <cell r="I4">
            <v>0</v>
          </cell>
        </row>
      </sheetData>
      <sheetData sheetId="5010">
        <row r="4">
          <cell r="I4">
            <v>0</v>
          </cell>
        </row>
      </sheetData>
      <sheetData sheetId="5011">
        <row r="4">
          <cell r="I4">
            <v>0</v>
          </cell>
        </row>
      </sheetData>
      <sheetData sheetId="5012">
        <row r="4">
          <cell r="I4">
            <v>0</v>
          </cell>
        </row>
      </sheetData>
      <sheetData sheetId="5013">
        <row r="4">
          <cell r="I4">
            <v>0</v>
          </cell>
        </row>
      </sheetData>
      <sheetData sheetId="5014">
        <row r="4">
          <cell r="I4">
            <v>0</v>
          </cell>
        </row>
      </sheetData>
      <sheetData sheetId="5015">
        <row r="4">
          <cell r="I4">
            <v>0</v>
          </cell>
        </row>
      </sheetData>
      <sheetData sheetId="5016">
        <row r="4">
          <cell r="I4">
            <v>0</v>
          </cell>
        </row>
      </sheetData>
      <sheetData sheetId="5017">
        <row r="4">
          <cell r="I4">
            <v>0</v>
          </cell>
        </row>
      </sheetData>
      <sheetData sheetId="5018">
        <row r="4">
          <cell r="I4">
            <v>0</v>
          </cell>
        </row>
      </sheetData>
      <sheetData sheetId="5019">
        <row r="4">
          <cell r="I4">
            <v>0</v>
          </cell>
        </row>
      </sheetData>
      <sheetData sheetId="5020">
        <row r="4">
          <cell r="I4">
            <v>0</v>
          </cell>
        </row>
      </sheetData>
      <sheetData sheetId="5021">
        <row r="4">
          <cell r="I4">
            <v>0</v>
          </cell>
        </row>
      </sheetData>
      <sheetData sheetId="5022">
        <row r="4">
          <cell r="I4">
            <v>0</v>
          </cell>
        </row>
      </sheetData>
      <sheetData sheetId="5023">
        <row r="4">
          <cell r="I4">
            <v>0</v>
          </cell>
        </row>
      </sheetData>
      <sheetData sheetId="5024">
        <row r="4">
          <cell r="I4">
            <v>0</v>
          </cell>
        </row>
      </sheetData>
      <sheetData sheetId="5025">
        <row r="4">
          <cell r="I4">
            <v>0</v>
          </cell>
        </row>
      </sheetData>
      <sheetData sheetId="5026">
        <row r="4">
          <cell r="I4">
            <v>0</v>
          </cell>
        </row>
      </sheetData>
      <sheetData sheetId="5027">
        <row r="4">
          <cell r="I4">
            <v>0</v>
          </cell>
        </row>
      </sheetData>
      <sheetData sheetId="5028">
        <row r="4">
          <cell r="I4">
            <v>0</v>
          </cell>
        </row>
      </sheetData>
      <sheetData sheetId="5029">
        <row r="4">
          <cell r="I4">
            <v>0</v>
          </cell>
        </row>
      </sheetData>
      <sheetData sheetId="5030">
        <row r="4">
          <cell r="I4">
            <v>0</v>
          </cell>
        </row>
      </sheetData>
      <sheetData sheetId="5031">
        <row r="4">
          <cell r="I4">
            <v>0</v>
          </cell>
        </row>
      </sheetData>
      <sheetData sheetId="5032">
        <row r="4">
          <cell r="I4">
            <v>0</v>
          </cell>
        </row>
      </sheetData>
      <sheetData sheetId="5033">
        <row r="4">
          <cell r="I4">
            <v>0</v>
          </cell>
        </row>
      </sheetData>
      <sheetData sheetId="5034">
        <row r="4">
          <cell r="I4">
            <v>0</v>
          </cell>
        </row>
      </sheetData>
      <sheetData sheetId="5035">
        <row r="4">
          <cell r="I4">
            <v>0</v>
          </cell>
        </row>
      </sheetData>
      <sheetData sheetId="5036">
        <row r="4">
          <cell r="I4">
            <v>0</v>
          </cell>
        </row>
      </sheetData>
      <sheetData sheetId="5037">
        <row r="4">
          <cell r="I4">
            <v>0</v>
          </cell>
        </row>
      </sheetData>
      <sheetData sheetId="5038">
        <row r="4">
          <cell r="I4">
            <v>0</v>
          </cell>
        </row>
      </sheetData>
      <sheetData sheetId="5039">
        <row r="4">
          <cell r="I4">
            <v>0</v>
          </cell>
        </row>
      </sheetData>
      <sheetData sheetId="5040">
        <row r="4">
          <cell r="I4">
            <v>0</v>
          </cell>
        </row>
      </sheetData>
      <sheetData sheetId="5041">
        <row r="4">
          <cell r="I4">
            <v>0</v>
          </cell>
        </row>
      </sheetData>
      <sheetData sheetId="5042">
        <row r="4">
          <cell r="I4">
            <v>0</v>
          </cell>
        </row>
      </sheetData>
      <sheetData sheetId="5043">
        <row r="4">
          <cell r="I4">
            <v>0</v>
          </cell>
        </row>
      </sheetData>
      <sheetData sheetId="5044">
        <row r="4">
          <cell r="I4">
            <v>0</v>
          </cell>
        </row>
      </sheetData>
      <sheetData sheetId="5045">
        <row r="4">
          <cell r="I4">
            <v>0</v>
          </cell>
        </row>
      </sheetData>
      <sheetData sheetId="5046">
        <row r="4">
          <cell r="I4">
            <v>0</v>
          </cell>
        </row>
      </sheetData>
      <sheetData sheetId="5047">
        <row r="4">
          <cell r="I4">
            <v>0</v>
          </cell>
        </row>
      </sheetData>
      <sheetData sheetId="5048">
        <row r="4">
          <cell r="I4">
            <v>0</v>
          </cell>
        </row>
      </sheetData>
      <sheetData sheetId="5049">
        <row r="4">
          <cell r="I4">
            <v>0</v>
          </cell>
        </row>
      </sheetData>
      <sheetData sheetId="5050">
        <row r="4">
          <cell r="I4">
            <v>0</v>
          </cell>
        </row>
      </sheetData>
      <sheetData sheetId="5051">
        <row r="4">
          <cell r="I4">
            <v>0</v>
          </cell>
        </row>
      </sheetData>
      <sheetData sheetId="5052">
        <row r="4">
          <cell r="I4">
            <v>0</v>
          </cell>
        </row>
      </sheetData>
      <sheetData sheetId="5053">
        <row r="4">
          <cell r="I4">
            <v>0</v>
          </cell>
        </row>
      </sheetData>
      <sheetData sheetId="5054">
        <row r="4">
          <cell r="I4">
            <v>0</v>
          </cell>
        </row>
      </sheetData>
      <sheetData sheetId="5055">
        <row r="4">
          <cell r="I4">
            <v>0</v>
          </cell>
        </row>
      </sheetData>
      <sheetData sheetId="5056">
        <row r="4">
          <cell r="I4">
            <v>0</v>
          </cell>
        </row>
      </sheetData>
      <sheetData sheetId="5057">
        <row r="4">
          <cell r="I4">
            <v>0</v>
          </cell>
        </row>
      </sheetData>
      <sheetData sheetId="5058">
        <row r="4">
          <cell r="I4">
            <v>0</v>
          </cell>
        </row>
      </sheetData>
      <sheetData sheetId="5059">
        <row r="4">
          <cell r="I4">
            <v>0</v>
          </cell>
        </row>
      </sheetData>
      <sheetData sheetId="5060">
        <row r="4">
          <cell r="I4">
            <v>0</v>
          </cell>
        </row>
      </sheetData>
      <sheetData sheetId="5061">
        <row r="4">
          <cell r="I4">
            <v>0</v>
          </cell>
        </row>
      </sheetData>
      <sheetData sheetId="5062">
        <row r="4">
          <cell r="I4">
            <v>0</v>
          </cell>
        </row>
      </sheetData>
      <sheetData sheetId="5063">
        <row r="4">
          <cell r="I4">
            <v>0</v>
          </cell>
        </row>
      </sheetData>
      <sheetData sheetId="5064">
        <row r="4">
          <cell r="I4">
            <v>0</v>
          </cell>
        </row>
      </sheetData>
      <sheetData sheetId="5065">
        <row r="4">
          <cell r="I4">
            <v>0</v>
          </cell>
        </row>
      </sheetData>
      <sheetData sheetId="5066">
        <row r="4">
          <cell r="I4">
            <v>0</v>
          </cell>
        </row>
      </sheetData>
      <sheetData sheetId="5067">
        <row r="4">
          <cell r="I4">
            <v>0</v>
          </cell>
        </row>
      </sheetData>
      <sheetData sheetId="5068">
        <row r="4">
          <cell r="I4">
            <v>0</v>
          </cell>
        </row>
      </sheetData>
      <sheetData sheetId="5069">
        <row r="4">
          <cell r="I4">
            <v>0</v>
          </cell>
        </row>
      </sheetData>
      <sheetData sheetId="5070">
        <row r="4">
          <cell r="I4">
            <v>0</v>
          </cell>
        </row>
      </sheetData>
      <sheetData sheetId="5071">
        <row r="4">
          <cell r="I4">
            <v>0</v>
          </cell>
        </row>
      </sheetData>
      <sheetData sheetId="5072">
        <row r="4">
          <cell r="I4">
            <v>0</v>
          </cell>
        </row>
      </sheetData>
      <sheetData sheetId="5073">
        <row r="4">
          <cell r="I4">
            <v>0</v>
          </cell>
        </row>
      </sheetData>
      <sheetData sheetId="5074">
        <row r="4">
          <cell r="I4">
            <v>0</v>
          </cell>
        </row>
      </sheetData>
      <sheetData sheetId="5075">
        <row r="4">
          <cell r="I4">
            <v>0</v>
          </cell>
        </row>
      </sheetData>
      <sheetData sheetId="5076">
        <row r="4">
          <cell r="I4">
            <v>0</v>
          </cell>
        </row>
      </sheetData>
      <sheetData sheetId="5077">
        <row r="4">
          <cell r="I4">
            <v>0</v>
          </cell>
        </row>
      </sheetData>
      <sheetData sheetId="5078">
        <row r="4">
          <cell r="I4">
            <v>0</v>
          </cell>
        </row>
      </sheetData>
      <sheetData sheetId="5079">
        <row r="4">
          <cell r="I4">
            <v>0</v>
          </cell>
        </row>
      </sheetData>
      <sheetData sheetId="5080">
        <row r="4">
          <cell r="I4">
            <v>0</v>
          </cell>
        </row>
      </sheetData>
      <sheetData sheetId="5081">
        <row r="4">
          <cell r="I4">
            <v>0</v>
          </cell>
        </row>
      </sheetData>
      <sheetData sheetId="5082">
        <row r="4">
          <cell r="I4">
            <v>0</v>
          </cell>
        </row>
      </sheetData>
      <sheetData sheetId="5083">
        <row r="4">
          <cell r="I4">
            <v>0</v>
          </cell>
        </row>
      </sheetData>
      <sheetData sheetId="5084">
        <row r="4">
          <cell r="I4">
            <v>0</v>
          </cell>
        </row>
      </sheetData>
      <sheetData sheetId="5085">
        <row r="4">
          <cell r="I4">
            <v>0</v>
          </cell>
        </row>
      </sheetData>
      <sheetData sheetId="5086">
        <row r="4">
          <cell r="I4">
            <v>0</v>
          </cell>
        </row>
      </sheetData>
      <sheetData sheetId="5087">
        <row r="4">
          <cell r="I4">
            <v>0</v>
          </cell>
        </row>
      </sheetData>
      <sheetData sheetId="5088">
        <row r="4">
          <cell r="I4">
            <v>0</v>
          </cell>
        </row>
      </sheetData>
      <sheetData sheetId="5089">
        <row r="4">
          <cell r="I4">
            <v>0</v>
          </cell>
        </row>
      </sheetData>
      <sheetData sheetId="5090">
        <row r="4">
          <cell r="I4">
            <v>0</v>
          </cell>
        </row>
      </sheetData>
      <sheetData sheetId="5091">
        <row r="4">
          <cell r="I4">
            <v>0</v>
          </cell>
        </row>
      </sheetData>
      <sheetData sheetId="5092">
        <row r="4">
          <cell r="I4">
            <v>0</v>
          </cell>
        </row>
      </sheetData>
      <sheetData sheetId="5093">
        <row r="4">
          <cell r="I4">
            <v>0</v>
          </cell>
        </row>
      </sheetData>
      <sheetData sheetId="5094">
        <row r="4">
          <cell r="I4">
            <v>0</v>
          </cell>
        </row>
      </sheetData>
      <sheetData sheetId="5095">
        <row r="4">
          <cell r="I4">
            <v>0</v>
          </cell>
        </row>
      </sheetData>
      <sheetData sheetId="5096">
        <row r="4">
          <cell r="I4">
            <v>0</v>
          </cell>
        </row>
      </sheetData>
      <sheetData sheetId="5097">
        <row r="4">
          <cell r="I4">
            <v>0</v>
          </cell>
        </row>
      </sheetData>
      <sheetData sheetId="5098">
        <row r="4">
          <cell r="I4">
            <v>0</v>
          </cell>
        </row>
      </sheetData>
      <sheetData sheetId="5099">
        <row r="4">
          <cell r="I4">
            <v>0</v>
          </cell>
        </row>
      </sheetData>
      <sheetData sheetId="5100">
        <row r="4">
          <cell r="I4">
            <v>0</v>
          </cell>
        </row>
      </sheetData>
      <sheetData sheetId="5101">
        <row r="4">
          <cell r="I4">
            <v>0</v>
          </cell>
        </row>
      </sheetData>
      <sheetData sheetId="5102">
        <row r="4">
          <cell r="I4">
            <v>0</v>
          </cell>
        </row>
      </sheetData>
      <sheetData sheetId="5103">
        <row r="4">
          <cell r="I4">
            <v>0</v>
          </cell>
        </row>
      </sheetData>
      <sheetData sheetId="5104">
        <row r="4">
          <cell r="I4">
            <v>0</v>
          </cell>
        </row>
      </sheetData>
      <sheetData sheetId="5105">
        <row r="4">
          <cell r="I4">
            <v>0</v>
          </cell>
        </row>
      </sheetData>
      <sheetData sheetId="5106">
        <row r="4">
          <cell r="I4">
            <v>0</v>
          </cell>
        </row>
      </sheetData>
      <sheetData sheetId="5107">
        <row r="4">
          <cell r="I4">
            <v>0</v>
          </cell>
        </row>
      </sheetData>
      <sheetData sheetId="5108">
        <row r="4">
          <cell r="I4">
            <v>0</v>
          </cell>
        </row>
      </sheetData>
      <sheetData sheetId="5109">
        <row r="4">
          <cell r="I4">
            <v>0</v>
          </cell>
        </row>
      </sheetData>
      <sheetData sheetId="5110">
        <row r="4">
          <cell r="I4">
            <v>0</v>
          </cell>
        </row>
      </sheetData>
      <sheetData sheetId="5111">
        <row r="4">
          <cell r="I4">
            <v>0</v>
          </cell>
        </row>
      </sheetData>
      <sheetData sheetId="5112">
        <row r="4">
          <cell r="I4">
            <v>0</v>
          </cell>
        </row>
      </sheetData>
      <sheetData sheetId="5113">
        <row r="4">
          <cell r="I4">
            <v>0</v>
          </cell>
        </row>
      </sheetData>
      <sheetData sheetId="5114">
        <row r="4">
          <cell r="I4">
            <v>0</v>
          </cell>
        </row>
      </sheetData>
      <sheetData sheetId="5115">
        <row r="4">
          <cell r="I4">
            <v>0</v>
          </cell>
        </row>
      </sheetData>
      <sheetData sheetId="5116">
        <row r="4">
          <cell r="I4">
            <v>0</v>
          </cell>
        </row>
      </sheetData>
      <sheetData sheetId="5117">
        <row r="4">
          <cell r="I4">
            <v>0</v>
          </cell>
        </row>
      </sheetData>
      <sheetData sheetId="5118">
        <row r="4">
          <cell r="I4">
            <v>0</v>
          </cell>
        </row>
      </sheetData>
      <sheetData sheetId="5119">
        <row r="4">
          <cell r="I4">
            <v>0</v>
          </cell>
        </row>
      </sheetData>
      <sheetData sheetId="5120">
        <row r="4">
          <cell r="I4">
            <v>0</v>
          </cell>
        </row>
      </sheetData>
      <sheetData sheetId="5121">
        <row r="4">
          <cell r="I4">
            <v>0</v>
          </cell>
        </row>
      </sheetData>
      <sheetData sheetId="5122">
        <row r="4">
          <cell r="I4">
            <v>0</v>
          </cell>
        </row>
      </sheetData>
      <sheetData sheetId="5123">
        <row r="4">
          <cell r="I4">
            <v>0</v>
          </cell>
        </row>
      </sheetData>
      <sheetData sheetId="5124">
        <row r="4">
          <cell r="I4">
            <v>0</v>
          </cell>
        </row>
      </sheetData>
      <sheetData sheetId="5125">
        <row r="4">
          <cell r="I4">
            <v>0</v>
          </cell>
        </row>
      </sheetData>
      <sheetData sheetId="5126">
        <row r="4">
          <cell r="I4">
            <v>0</v>
          </cell>
        </row>
      </sheetData>
      <sheetData sheetId="5127">
        <row r="4">
          <cell r="I4">
            <v>0</v>
          </cell>
        </row>
      </sheetData>
      <sheetData sheetId="5128">
        <row r="4">
          <cell r="I4">
            <v>0</v>
          </cell>
        </row>
      </sheetData>
      <sheetData sheetId="5129">
        <row r="4">
          <cell r="I4">
            <v>0</v>
          </cell>
        </row>
      </sheetData>
      <sheetData sheetId="5130">
        <row r="4">
          <cell r="I4">
            <v>0</v>
          </cell>
        </row>
      </sheetData>
      <sheetData sheetId="5131">
        <row r="4">
          <cell r="I4">
            <v>0</v>
          </cell>
        </row>
      </sheetData>
      <sheetData sheetId="5132">
        <row r="4">
          <cell r="I4">
            <v>0</v>
          </cell>
        </row>
      </sheetData>
      <sheetData sheetId="5133">
        <row r="4">
          <cell r="I4">
            <v>0</v>
          </cell>
        </row>
      </sheetData>
      <sheetData sheetId="5134">
        <row r="4">
          <cell r="I4">
            <v>0</v>
          </cell>
        </row>
      </sheetData>
      <sheetData sheetId="5135">
        <row r="4">
          <cell r="I4">
            <v>0</v>
          </cell>
        </row>
      </sheetData>
      <sheetData sheetId="5136">
        <row r="4">
          <cell r="I4">
            <v>0</v>
          </cell>
        </row>
      </sheetData>
      <sheetData sheetId="5137">
        <row r="4">
          <cell r="I4">
            <v>0</v>
          </cell>
        </row>
      </sheetData>
      <sheetData sheetId="5138">
        <row r="4">
          <cell r="I4">
            <v>0</v>
          </cell>
        </row>
      </sheetData>
      <sheetData sheetId="5139">
        <row r="4">
          <cell r="I4">
            <v>0</v>
          </cell>
        </row>
      </sheetData>
      <sheetData sheetId="5140">
        <row r="4">
          <cell r="I4">
            <v>0</v>
          </cell>
        </row>
      </sheetData>
      <sheetData sheetId="5141">
        <row r="4">
          <cell r="I4">
            <v>0</v>
          </cell>
        </row>
      </sheetData>
      <sheetData sheetId="5142">
        <row r="4">
          <cell r="I4">
            <v>0</v>
          </cell>
        </row>
      </sheetData>
      <sheetData sheetId="5143">
        <row r="4">
          <cell r="I4">
            <v>0</v>
          </cell>
        </row>
      </sheetData>
      <sheetData sheetId="5144">
        <row r="4">
          <cell r="I4">
            <v>0</v>
          </cell>
        </row>
      </sheetData>
      <sheetData sheetId="5145">
        <row r="4">
          <cell r="I4">
            <v>0</v>
          </cell>
        </row>
      </sheetData>
      <sheetData sheetId="5146">
        <row r="4">
          <cell r="I4">
            <v>0</v>
          </cell>
        </row>
      </sheetData>
      <sheetData sheetId="5147">
        <row r="4">
          <cell r="I4">
            <v>0</v>
          </cell>
        </row>
      </sheetData>
      <sheetData sheetId="5148">
        <row r="4">
          <cell r="I4">
            <v>0</v>
          </cell>
        </row>
      </sheetData>
      <sheetData sheetId="5149">
        <row r="4">
          <cell r="I4">
            <v>0</v>
          </cell>
        </row>
      </sheetData>
      <sheetData sheetId="5150">
        <row r="4">
          <cell r="I4">
            <v>0</v>
          </cell>
        </row>
      </sheetData>
      <sheetData sheetId="5151">
        <row r="4">
          <cell r="I4">
            <v>0</v>
          </cell>
        </row>
      </sheetData>
      <sheetData sheetId="5152">
        <row r="4">
          <cell r="I4">
            <v>0</v>
          </cell>
        </row>
      </sheetData>
      <sheetData sheetId="5153">
        <row r="4">
          <cell r="I4">
            <v>0</v>
          </cell>
        </row>
      </sheetData>
      <sheetData sheetId="5154">
        <row r="4">
          <cell r="I4">
            <v>0</v>
          </cell>
        </row>
      </sheetData>
      <sheetData sheetId="5155">
        <row r="4">
          <cell r="I4">
            <v>0</v>
          </cell>
        </row>
      </sheetData>
      <sheetData sheetId="5156">
        <row r="4">
          <cell r="I4">
            <v>0</v>
          </cell>
        </row>
      </sheetData>
      <sheetData sheetId="5157">
        <row r="4">
          <cell r="I4">
            <v>0</v>
          </cell>
        </row>
      </sheetData>
      <sheetData sheetId="5158">
        <row r="4">
          <cell r="I4">
            <v>0</v>
          </cell>
        </row>
      </sheetData>
      <sheetData sheetId="5159">
        <row r="4">
          <cell r="I4">
            <v>0</v>
          </cell>
        </row>
      </sheetData>
      <sheetData sheetId="5160">
        <row r="4">
          <cell r="I4">
            <v>0</v>
          </cell>
        </row>
      </sheetData>
      <sheetData sheetId="5161">
        <row r="4">
          <cell r="I4">
            <v>0</v>
          </cell>
        </row>
      </sheetData>
      <sheetData sheetId="5162">
        <row r="4">
          <cell r="I4">
            <v>0</v>
          </cell>
        </row>
      </sheetData>
      <sheetData sheetId="5163">
        <row r="4">
          <cell r="I4">
            <v>0</v>
          </cell>
        </row>
      </sheetData>
      <sheetData sheetId="5164">
        <row r="4">
          <cell r="I4">
            <v>0</v>
          </cell>
        </row>
      </sheetData>
      <sheetData sheetId="5165">
        <row r="4">
          <cell r="I4">
            <v>0</v>
          </cell>
        </row>
      </sheetData>
      <sheetData sheetId="5166">
        <row r="4">
          <cell r="I4">
            <v>0</v>
          </cell>
        </row>
      </sheetData>
      <sheetData sheetId="5167">
        <row r="4">
          <cell r="I4">
            <v>0</v>
          </cell>
        </row>
      </sheetData>
      <sheetData sheetId="5168">
        <row r="4">
          <cell r="I4">
            <v>0</v>
          </cell>
        </row>
      </sheetData>
      <sheetData sheetId="5169">
        <row r="4">
          <cell r="I4">
            <v>0</v>
          </cell>
        </row>
      </sheetData>
      <sheetData sheetId="5170">
        <row r="4">
          <cell r="I4">
            <v>0</v>
          </cell>
        </row>
      </sheetData>
      <sheetData sheetId="5171">
        <row r="4">
          <cell r="I4">
            <v>0</v>
          </cell>
        </row>
      </sheetData>
      <sheetData sheetId="5172">
        <row r="4">
          <cell r="I4">
            <v>0</v>
          </cell>
        </row>
      </sheetData>
      <sheetData sheetId="5173">
        <row r="4">
          <cell r="I4">
            <v>0</v>
          </cell>
        </row>
      </sheetData>
      <sheetData sheetId="5174" refreshError="1"/>
      <sheetData sheetId="5175">
        <row r="4">
          <cell r="I4">
            <v>0</v>
          </cell>
        </row>
      </sheetData>
      <sheetData sheetId="5176">
        <row r="4">
          <cell r="I4">
            <v>0</v>
          </cell>
        </row>
      </sheetData>
      <sheetData sheetId="5177">
        <row r="4">
          <cell r="I4">
            <v>0</v>
          </cell>
        </row>
      </sheetData>
      <sheetData sheetId="5178">
        <row r="4">
          <cell r="I4">
            <v>0</v>
          </cell>
        </row>
      </sheetData>
      <sheetData sheetId="5179">
        <row r="4">
          <cell r="I4">
            <v>0</v>
          </cell>
        </row>
      </sheetData>
      <sheetData sheetId="5180">
        <row r="4">
          <cell r="I4">
            <v>0</v>
          </cell>
        </row>
      </sheetData>
      <sheetData sheetId="5181">
        <row r="4">
          <cell r="I4">
            <v>0</v>
          </cell>
        </row>
      </sheetData>
      <sheetData sheetId="5182">
        <row r="4">
          <cell r="I4">
            <v>0</v>
          </cell>
        </row>
      </sheetData>
      <sheetData sheetId="5183">
        <row r="4">
          <cell r="I4">
            <v>0</v>
          </cell>
        </row>
      </sheetData>
      <sheetData sheetId="5184">
        <row r="4">
          <cell r="I4">
            <v>0</v>
          </cell>
        </row>
      </sheetData>
      <sheetData sheetId="5185">
        <row r="4">
          <cell r="I4">
            <v>0</v>
          </cell>
        </row>
      </sheetData>
      <sheetData sheetId="5186">
        <row r="4">
          <cell r="I4">
            <v>0</v>
          </cell>
        </row>
      </sheetData>
      <sheetData sheetId="5187">
        <row r="4">
          <cell r="I4">
            <v>0</v>
          </cell>
        </row>
      </sheetData>
      <sheetData sheetId="5188">
        <row r="4">
          <cell r="I4">
            <v>0</v>
          </cell>
        </row>
      </sheetData>
      <sheetData sheetId="5189">
        <row r="4">
          <cell r="I4">
            <v>0</v>
          </cell>
        </row>
      </sheetData>
      <sheetData sheetId="5190">
        <row r="4">
          <cell r="I4">
            <v>0</v>
          </cell>
        </row>
      </sheetData>
      <sheetData sheetId="5191">
        <row r="4">
          <cell r="I4">
            <v>0</v>
          </cell>
        </row>
      </sheetData>
      <sheetData sheetId="5192">
        <row r="4">
          <cell r="I4">
            <v>0</v>
          </cell>
        </row>
      </sheetData>
      <sheetData sheetId="5193">
        <row r="4">
          <cell r="I4">
            <v>0</v>
          </cell>
        </row>
      </sheetData>
      <sheetData sheetId="5194">
        <row r="4">
          <cell r="I4">
            <v>0</v>
          </cell>
        </row>
      </sheetData>
      <sheetData sheetId="5195" refreshError="1"/>
      <sheetData sheetId="5196">
        <row r="4">
          <cell r="I4">
            <v>0</v>
          </cell>
        </row>
      </sheetData>
      <sheetData sheetId="5197">
        <row r="4">
          <cell r="I4">
            <v>0</v>
          </cell>
        </row>
      </sheetData>
      <sheetData sheetId="5198">
        <row r="4">
          <cell r="I4">
            <v>0</v>
          </cell>
        </row>
      </sheetData>
      <sheetData sheetId="5199">
        <row r="4">
          <cell r="I4">
            <v>0</v>
          </cell>
        </row>
      </sheetData>
      <sheetData sheetId="5200">
        <row r="4">
          <cell r="I4">
            <v>0</v>
          </cell>
        </row>
      </sheetData>
      <sheetData sheetId="5201">
        <row r="4">
          <cell r="I4">
            <v>0</v>
          </cell>
        </row>
      </sheetData>
      <sheetData sheetId="5202">
        <row r="4">
          <cell r="I4">
            <v>0</v>
          </cell>
        </row>
      </sheetData>
      <sheetData sheetId="5203">
        <row r="4">
          <cell r="I4">
            <v>0</v>
          </cell>
        </row>
      </sheetData>
      <sheetData sheetId="5204">
        <row r="4">
          <cell r="I4">
            <v>0</v>
          </cell>
        </row>
      </sheetData>
      <sheetData sheetId="5205">
        <row r="4">
          <cell r="I4">
            <v>0</v>
          </cell>
        </row>
      </sheetData>
      <sheetData sheetId="5206">
        <row r="4">
          <cell r="I4">
            <v>0</v>
          </cell>
        </row>
      </sheetData>
      <sheetData sheetId="5207">
        <row r="4">
          <cell r="I4">
            <v>0</v>
          </cell>
        </row>
      </sheetData>
      <sheetData sheetId="5208">
        <row r="4">
          <cell r="I4">
            <v>0</v>
          </cell>
        </row>
      </sheetData>
      <sheetData sheetId="5209">
        <row r="4">
          <cell r="I4">
            <v>0</v>
          </cell>
        </row>
      </sheetData>
      <sheetData sheetId="5210">
        <row r="4">
          <cell r="I4">
            <v>0</v>
          </cell>
        </row>
      </sheetData>
      <sheetData sheetId="5211">
        <row r="4">
          <cell r="I4">
            <v>0</v>
          </cell>
        </row>
      </sheetData>
      <sheetData sheetId="5212">
        <row r="4">
          <cell r="I4">
            <v>0</v>
          </cell>
        </row>
      </sheetData>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ow r="4">
          <cell r="I4">
            <v>0</v>
          </cell>
        </row>
      </sheetData>
      <sheetData sheetId="5244" refreshError="1"/>
      <sheetData sheetId="5245" refreshError="1"/>
      <sheetData sheetId="5246" refreshError="1"/>
      <sheetData sheetId="5247" refreshError="1"/>
      <sheetData sheetId="5248" refreshError="1"/>
      <sheetData sheetId="5249" refreshError="1"/>
      <sheetData sheetId="5250" refreshError="1"/>
      <sheetData sheetId="5251"/>
      <sheetData sheetId="5252">
        <row r="4">
          <cell r="I4">
            <v>0</v>
          </cell>
        </row>
      </sheetData>
      <sheetData sheetId="5253">
        <row r="4">
          <cell r="M4">
            <v>100</v>
          </cell>
        </row>
      </sheetData>
      <sheetData sheetId="5254">
        <row r="4">
          <cell r="I4">
            <v>0</v>
          </cell>
        </row>
      </sheetData>
      <sheetData sheetId="5255">
        <row r="4">
          <cell r="I4">
            <v>0</v>
          </cell>
        </row>
      </sheetData>
      <sheetData sheetId="5256">
        <row r="4">
          <cell r="I4">
            <v>0</v>
          </cell>
        </row>
      </sheetData>
      <sheetData sheetId="5257">
        <row r="4">
          <cell r="I4">
            <v>0</v>
          </cell>
        </row>
      </sheetData>
      <sheetData sheetId="5258">
        <row r="4">
          <cell r="I4">
            <v>0</v>
          </cell>
        </row>
      </sheetData>
      <sheetData sheetId="5259">
        <row r="4">
          <cell r="I4">
            <v>0</v>
          </cell>
        </row>
      </sheetData>
      <sheetData sheetId="5260">
        <row r="4">
          <cell r="I4">
            <v>0</v>
          </cell>
        </row>
      </sheetData>
      <sheetData sheetId="5261">
        <row r="4">
          <cell r="I4">
            <v>0</v>
          </cell>
        </row>
      </sheetData>
      <sheetData sheetId="5262">
        <row r="4">
          <cell r="I4">
            <v>0</v>
          </cell>
        </row>
      </sheetData>
      <sheetData sheetId="5263">
        <row r="4">
          <cell r="I4">
            <v>0</v>
          </cell>
        </row>
      </sheetData>
      <sheetData sheetId="5264">
        <row r="4">
          <cell r="I4">
            <v>0</v>
          </cell>
        </row>
      </sheetData>
      <sheetData sheetId="5265">
        <row r="4">
          <cell r="I4">
            <v>0</v>
          </cell>
        </row>
      </sheetData>
      <sheetData sheetId="5266">
        <row r="4">
          <cell r="I4">
            <v>0</v>
          </cell>
        </row>
      </sheetData>
      <sheetData sheetId="5267">
        <row r="4">
          <cell r="I4">
            <v>0</v>
          </cell>
        </row>
      </sheetData>
      <sheetData sheetId="5268">
        <row r="4">
          <cell r="I4">
            <v>0</v>
          </cell>
        </row>
      </sheetData>
      <sheetData sheetId="5269">
        <row r="4">
          <cell r="I4">
            <v>0</v>
          </cell>
        </row>
      </sheetData>
      <sheetData sheetId="5270">
        <row r="4">
          <cell r="I4">
            <v>0</v>
          </cell>
        </row>
      </sheetData>
      <sheetData sheetId="5271">
        <row r="4">
          <cell r="I4">
            <v>0</v>
          </cell>
        </row>
      </sheetData>
      <sheetData sheetId="5272">
        <row r="4">
          <cell r="I4">
            <v>0</v>
          </cell>
        </row>
      </sheetData>
      <sheetData sheetId="5273">
        <row r="4">
          <cell r="I4">
            <v>0</v>
          </cell>
        </row>
      </sheetData>
      <sheetData sheetId="5274">
        <row r="4">
          <cell r="I4">
            <v>0</v>
          </cell>
        </row>
      </sheetData>
      <sheetData sheetId="5275">
        <row r="4">
          <cell r="I4">
            <v>0</v>
          </cell>
        </row>
      </sheetData>
      <sheetData sheetId="5276">
        <row r="4">
          <cell r="I4">
            <v>0</v>
          </cell>
        </row>
      </sheetData>
      <sheetData sheetId="5277">
        <row r="4">
          <cell r="I4">
            <v>0</v>
          </cell>
        </row>
      </sheetData>
      <sheetData sheetId="5278">
        <row r="4">
          <cell r="I4">
            <v>0</v>
          </cell>
        </row>
      </sheetData>
      <sheetData sheetId="5279">
        <row r="4">
          <cell r="I4">
            <v>0</v>
          </cell>
        </row>
      </sheetData>
      <sheetData sheetId="5280">
        <row r="4">
          <cell r="I4">
            <v>0</v>
          </cell>
        </row>
      </sheetData>
      <sheetData sheetId="5281">
        <row r="4">
          <cell r="I4">
            <v>0</v>
          </cell>
        </row>
      </sheetData>
      <sheetData sheetId="5282">
        <row r="4">
          <cell r="I4">
            <v>0</v>
          </cell>
        </row>
      </sheetData>
      <sheetData sheetId="5283">
        <row r="4">
          <cell r="I4">
            <v>0</v>
          </cell>
        </row>
      </sheetData>
      <sheetData sheetId="5284">
        <row r="4">
          <cell r="I4">
            <v>0</v>
          </cell>
        </row>
      </sheetData>
      <sheetData sheetId="5285">
        <row r="4">
          <cell r="I4">
            <v>0</v>
          </cell>
        </row>
      </sheetData>
      <sheetData sheetId="5286">
        <row r="4">
          <cell r="I4">
            <v>0</v>
          </cell>
        </row>
      </sheetData>
      <sheetData sheetId="5287">
        <row r="4">
          <cell r="I4">
            <v>0</v>
          </cell>
        </row>
      </sheetData>
      <sheetData sheetId="5288" refreshError="1"/>
      <sheetData sheetId="5289" refreshError="1"/>
      <sheetData sheetId="5290" refreshError="1"/>
      <sheetData sheetId="5291" refreshError="1"/>
      <sheetData sheetId="5292" refreshError="1"/>
      <sheetData sheetId="5293" refreshError="1"/>
      <sheetData sheetId="5294">
        <row r="4">
          <cell r="I4">
            <v>0</v>
          </cell>
        </row>
      </sheetData>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ow r="4">
          <cell r="I4">
            <v>0</v>
          </cell>
        </row>
      </sheetData>
      <sheetData sheetId="5320">
        <row r="4">
          <cell r="M4">
            <v>100</v>
          </cell>
        </row>
      </sheetData>
      <sheetData sheetId="5321"/>
      <sheetData sheetId="5322">
        <row r="4">
          <cell r="I4">
            <v>0</v>
          </cell>
        </row>
      </sheetData>
      <sheetData sheetId="5323">
        <row r="4">
          <cell r="I4">
            <v>0</v>
          </cell>
        </row>
      </sheetData>
      <sheetData sheetId="5324">
        <row r="4">
          <cell r="I4">
            <v>0</v>
          </cell>
        </row>
      </sheetData>
      <sheetData sheetId="5325">
        <row r="4">
          <cell r="I4">
            <v>0</v>
          </cell>
        </row>
      </sheetData>
      <sheetData sheetId="5326">
        <row r="4">
          <cell r="I4">
            <v>0</v>
          </cell>
        </row>
      </sheetData>
      <sheetData sheetId="5327">
        <row r="4">
          <cell r="I4">
            <v>0</v>
          </cell>
        </row>
      </sheetData>
      <sheetData sheetId="5328">
        <row r="4">
          <cell r="I4">
            <v>0</v>
          </cell>
        </row>
      </sheetData>
      <sheetData sheetId="5329">
        <row r="4">
          <cell r="I4">
            <v>0</v>
          </cell>
        </row>
      </sheetData>
      <sheetData sheetId="5330">
        <row r="4">
          <cell r="I4">
            <v>0</v>
          </cell>
        </row>
      </sheetData>
      <sheetData sheetId="5331">
        <row r="4">
          <cell r="I4">
            <v>0</v>
          </cell>
        </row>
      </sheetData>
      <sheetData sheetId="5332">
        <row r="4">
          <cell r="I4">
            <v>0</v>
          </cell>
        </row>
      </sheetData>
      <sheetData sheetId="5333">
        <row r="4">
          <cell r="I4">
            <v>0</v>
          </cell>
        </row>
      </sheetData>
      <sheetData sheetId="5334">
        <row r="4">
          <cell r="I4">
            <v>0</v>
          </cell>
        </row>
      </sheetData>
      <sheetData sheetId="5335">
        <row r="4">
          <cell r="I4">
            <v>0</v>
          </cell>
        </row>
      </sheetData>
      <sheetData sheetId="5336">
        <row r="4">
          <cell r="I4">
            <v>0</v>
          </cell>
        </row>
      </sheetData>
      <sheetData sheetId="5337">
        <row r="4">
          <cell r="I4">
            <v>0</v>
          </cell>
        </row>
      </sheetData>
      <sheetData sheetId="5338">
        <row r="4">
          <cell r="I4">
            <v>0</v>
          </cell>
        </row>
      </sheetData>
      <sheetData sheetId="5339">
        <row r="4">
          <cell r="I4">
            <v>0</v>
          </cell>
        </row>
      </sheetData>
      <sheetData sheetId="5340">
        <row r="4">
          <cell r="I4">
            <v>0</v>
          </cell>
        </row>
      </sheetData>
      <sheetData sheetId="5341">
        <row r="4">
          <cell r="I4">
            <v>0</v>
          </cell>
        </row>
      </sheetData>
      <sheetData sheetId="5342">
        <row r="4">
          <cell r="I4">
            <v>0</v>
          </cell>
        </row>
      </sheetData>
      <sheetData sheetId="5343">
        <row r="4">
          <cell r="I4">
            <v>0</v>
          </cell>
        </row>
      </sheetData>
      <sheetData sheetId="5344">
        <row r="4">
          <cell r="I4">
            <v>0</v>
          </cell>
        </row>
      </sheetData>
      <sheetData sheetId="5345">
        <row r="4">
          <cell r="I4">
            <v>0</v>
          </cell>
        </row>
      </sheetData>
      <sheetData sheetId="5346">
        <row r="4">
          <cell r="I4">
            <v>0</v>
          </cell>
        </row>
      </sheetData>
      <sheetData sheetId="5347">
        <row r="4">
          <cell r="I4">
            <v>0</v>
          </cell>
        </row>
      </sheetData>
      <sheetData sheetId="5348">
        <row r="4">
          <cell r="I4">
            <v>0</v>
          </cell>
        </row>
      </sheetData>
      <sheetData sheetId="5349">
        <row r="4">
          <cell r="I4">
            <v>0</v>
          </cell>
        </row>
      </sheetData>
      <sheetData sheetId="5350">
        <row r="4">
          <cell r="I4">
            <v>0</v>
          </cell>
        </row>
      </sheetData>
      <sheetData sheetId="5351">
        <row r="4">
          <cell r="I4">
            <v>0</v>
          </cell>
        </row>
      </sheetData>
      <sheetData sheetId="5352">
        <row r="4">
          <cell r="I4">
            <v>0</v>
          </cell>
        </row>
      </sheetData>
      <sheetData sheetId="5353">
        <row r="4">
          <cell r="I4">
            <v>0</v>
          </cell>
        </row>
      </sheetData>
      <sheetData sheetId="5354">
        <row r="4">
          <cell r="I4">
            <v>0</v>
          </cell>
        </row>
      </sheetData>
      <sheetData sheetId="5355">
        <row r="4">
          <cell r="I4">
            <v>0</v>
          </cell>
        </row>
      </sheetData>
      <sheetData sheetId="5356">
        <row r="4">
          <cell r="I4">
            <v>0</v>
          </cell>
        </row>
      </sheetData>
      <sheetData sheetId="5357">
        <row r="4">
          <cell r="I4">
            <v>0</v>
          </cell>
        </row>
      </sheetData>
      <sheetData sheetId="5358">
        <row r="4">
          <cell r="I4">
            <v>0</v>
          </cell>
        </row>
      </sheetData>
      <sheetData sheetId="5359">
        <row r="4">
          <cell r="I4">
            <v>0</v>
          </cell>
        </row>
      </sheetData>
      <sheetData sheetId="5360">
        <row r="4">
          <cell r="I4">
            <v>0</v>
          </cell>
        </row>
      </sheetData>
      <sheetData sheetId="5361">
        <row r="4">
          <cell r="I4">
            <v>0</v>
          </cell>
        </row>
      </sheetData>
      <sheetData sheetId="5362">
        <row r="4">
          <cell r="I4">
            <v>0</v>
          </cell>
        </row>
      </sheetData>
      <sheetData sheetId="5363">
        <row r="4">
          <cell r="I4">
            <v>0</v>
          </cell>
        </row>
      </sheetData>
      <sheetData sheetId="5364">
        <row r="4">
          <cell r="I4">
            <v>0</v>
          </cell>
        </row>
      </sheetData>
      <sheetData sheetId="5365">
        <row r="4">
          <cell r="I4">
            <v>0</v>
          </cell>
        </row>
      </sheetData>
      <sheetData sheetId="5366">
        <row r="4">
          <cell r="I4">
            <v>0</v>
          </cell>
        </row>
      </sheetData>
      <sheetData sheetId="5367">
        <row r="4">
          <cell r="I4">
            <v>0</v>
          </cell>
        </row>
      </sheetData>
      <sheetData sheetId="5368">
        <row r="4">
          <cell r="I4">
            <v>0</v>
          </cell>
        </row>
      </sheetData>
      <sheetData sheetId="5369">
        <row r="4">
          <cell r="I4">
            <v>0</v>
          </cell>
        </row>
      </sheetData>
      <sheetData sheetId="5370">
        <row r="4">
          <cell r="I4">
            <v>0</v>
          </cell>
        </row>
      </sheetData>
      <sheetData sheetId="5371">
        <row r="4">
          <cell r="I4">
            <v>0</v>
          </cell>
        </row>
      </sheetData>
      <sheetData sheetId="5372">
        <row r="4">
          <cell r="I4">
            <v>0</v>
          </cell>
        </row>
      </sheetData>
      <sheetData sheetId="5373">
        <row r="4">
          <cell r="I4">
            <v>0</v>
          </cell>
        </row>
      </sheetData>
      <sheetData sheetId="5374">
        <row r="4">
          <cell r="I4">
            <v>0</v>
          </cell>
        </row>
      </sheetData>
      <sheetData sheetId="5375">
        <row r="4">
          <cell r="I4">
            <v>0</v>
          </cell>
        </row>
      </sheetData>
      <sheetData sheetId="5376">
        <row r="4">
          <cell r="I4">
            <v>0</v>
          </cell>
        </row>
      </sheetData>
      <sheetData sheetId="5377">
        <row r="4">
          <cell r="I4">
            <v>0</v>
          </cell>
        </row>
      </sheetData>
      <sheetData sheetId="5378">
        <row r="4">
          <cell r="I4">
            <v>0</v>
          </cell>
        </row>
      </sheetData>
      <sheetData sheetId="5379">
        <row r="4">
          <cell r="I4">
            <v>0</v>
          </cell>
        </row>
      </sheetData>
      <sheetData sheetId="5380">
        <row r="4">
          <cell r="I4">
            <v>0</v>
          </cell>
        </row>
      </sheetData>
      <sheetData sheetId="5381">
        <row r="4">
          <cell r="I4">
            <v>0</v>
          </cell>
        </row>
      </sheetData>
      <sheetData sheetId="5382">
        <row r="4">
          <cell r="I4">
            <v>0</v>
          </cell>
        </row>
      </sheetData>
      <sheetData sheetId="5383">
        <row r="4">
          <cell r="I4">
            <v>0</v>
          </cell>
        </row>
      </sheetData>
      <sheetData sheetId="5384">
        <row r="4">
          <cell r="I4">
            <v>0</v>
          </cell>
        </row>
      </sheetData>
      <sheetData sheetId="5385">
        <row r="4">
          <cell r="I4">
            <v>0</v>
          </cell>
        </row>
      </sheetData>
      <sheetData sheetId="5386">
        <row r="4">
          <cell r="I4">
            <v>0</v>
          </cell>
        </row>
      </sheetData>
      <sheetData sheetId="5387">
        <row r="4">
          <cell r="I4">
            <v>0</v>
          </cell>
        </row>
      </sheetData>
      <sheetData sheetId="5388">
        <row r="4">
          <cell r="I4">
            <v>0</v>
          </cell>
        </row>
      </sheetData>
      <sheetData sheetId="5389">
        <row r="4">
          <cell r="I4">
            <v>0</v>
          </cell>
        </row>
      </sheetData>
      <sheetData sheetId="5390">
        <row r="4">
          <cell r="I4">
            <v>0</v>
          </cell>
        </row>
      </sheetData>
      <sheetData sheetId="5391">
        <row r="4">
          <cell r="I4">
            <v>0</v>
          </cell>
        </row>
      </sheetData>
      <sheetData sheetId="5392">
        <row r="4">
          <cell r="I4">
            <v>0</v>
          </cell>
        </row>
      </sheetData>
      <sheetData sheetId="5393">
        <row r="4">
          <cell r="I4">
            <v>0</v>
          </cell>
        </row>
      </sheetData>
      <sheetData sheetId="5394">
        <row r="4">
          <cell r="I4">
            <v>0</v>
          </cell>
        </row>
      </sheetData>
      <sheetData sheetId="5395">
        <row r="4">
          <cell r="I4">
            <v>0</v>
          </cell>
        </row>
      </sheetData>
      <sheetData sheetId="5396">
        <row r="4">
          <cell r="I4">
            <v>0</v>
          </cell>
        </row>
      </sheetData>
      <sheetData sheetId="5397">
        <row r="4">
          <cell r="I4">
            <v>0</v>
          </cell>
        </row>
      </sheetData>
      <sheetData sheetId="5398">
        <row r="4">
          <cell r="I4">
            <v>0</v>
          </cell>
        </row>
      </sheetData>
      <sheetData sheetId="5399">
        <row r="4">
          <cell r="I4">
            <v>0</v>
          </cell>
        </row>
      </sheetData>
      <sheetData sheetId="5400">
        <row r="4">
          <cell r="I4">
            <v>0</v>
          </cell>
        </row>
      </sheetData>
      <sheetData sheetId="5401">
        <row r="4">
          <cell r="I4">
            <v>0</v>
          </cell>
        </row>
      </sheetData>
      <sheetData sheetId="5402">
        <row r="4">
          <cell r="I4">
            <v>0</v>
          </cell>
        </row>
      </sheetData>
      <sheetData sheetId="5403">
        <row r="4">
          <cell r="I4">
            <v>0</v>
          </cell>
        </row>
      </sheetData>
      <sheetData sheetId="5404">
        <row r="4">
          <cell r="I4">
            <v>0</v>
          </cell>
        </row>
      </sheetData>
      <sheetData sheetId="5405">
        <row r="4">
          <cell r="I4">
            <v>0</v>
          </cell>
        </row>
      </sheetData>
      <sheetData sheetId="5406">
        <row r="4">
          <cell r="I4">
            <v>0</v>
          </cell>
        </row>
      </sheetData>
      <sheetData sheetId="5407">
        <row r="4">
          <cell r="I4">
            <v>0</v>
          </cell>
        </row>
      </sheetData>
      <sheetData sheetId="5408">
        <row r="4">
          <cell r="I4">
            <v>0</v>
          </cell>
        </row>
      </sheetData>
      <sheetData sheetId="5409">
        <row r="4">
          <cell r="I4">
            <v>0</v>
          </cell>
        </row>
      </sheetData>
      <sheetData sheetId="5410">
        <row r="4">
          <cell r="I4">
            <v>0</v>
          </cell>
        </row>
      </sheetData>
      <sheetData sheetId="5411">
        <row r="4">
          <cell r="I4">
            <v>0</v>
          </cell>
        </row>
      </sheetData>
      <sheetData sheetId="5412">
        <row r="4">
          <cell r="I4">
            <v>0</v>
          </cell>
        </row>
      </sheetData>
      <sheetData sheetId="5413">
        <row r="4">
          <cell r="I4">
            <v>0</v>
          </cell>
        </row>
      </sheetData>
      <sheetData sheetId="5414">
        <row r="4">
          <cell r="I4">
            <v>0</v>
          </cell>
        </row>
      </sheetData>
      <sheetData sheetId="5415">
        <row r="4">
          <cell r="I4">
            <v>0</v>
          </cell>
        </row>
      </sheetData>
      <sheetData sheetId="5416">
        <row r="4">
          <cell r="I4">
            <v>0</v>
          </cell>
        </row>
      </sheetData>
      <sheetData sheetId="5417">
        <row r="4">
          <cell r="I4">
            <v>0</v>
          </cell>
        </row>
      </sheetData>
      <sheetData sheetId="5418">
        <row r="4">
          <cell r="I4">
            <v>0</v>
          </cell>
        </row>
      </sheetData>
      <sheetData sheetId="5419">
        <row r="4">
          <cell r="I4">
            <v>0</v>
          </cell>
        </row>
      </sheetData>
      <sheetData sheetId="5420">
        <row r="4">
          <cell r="I4">
            <v>0</v>
          </cell>
        </row>
      </sheetData>
      <sheetData sheetId="5421">
        <row r="4">
          <cell r="I4">
            <v>0</v>
          </cell>
        </row>
      </sheetData>
      <sheetData sheetId="5422">
        <row r="4">
          <cell r="I4">
            <v>0</v>
          </cell>
        </row>
      </sheetData>
      <sheetData sheetId="5423">
        <row r="4">
          <cell r="I4">
            <v>0</v>
          </cell>
        </row>
      </sheetData>
      <sheetData sheetId="5424">
        <row r="4">
          <cell r="I4">
            <v>0</v>
          </cell>
        </row>
      </sheetData>
      <sheetData sheetId="5425" refreshError="1"/>
      <sheetData sheetId="5426" refreshError="1"/>
      <sheetData sheetId="5427" refreshError="1"/>
      <sheetData sheetId="5428" refreshError="1"/>
      <sheetData sheetId="5429" refreshError="1"/>
      <sheetData sheetId="5430" refreshError="1"/>
      <sheetData sheetId="5431" refreshError="1"/>
      <sheetData sheetId="5432">
        <row r="4">
          <cell r="I4">
            <v>0</v>
          </cell>
        </row>
      </sheetData>
      <sheetData sheetId="5433">
        <row r="4">
          <cell r="I4">
            <v>0</v>
          </cell>
        </row>
      </sheetData>
      <sheetData sheetId="5434">
        <row r="4">
          <cell r="M4">
            <v>100</v>
          </cell>
        </row>
      </sheetData>
      <sheetData sheetId="5435">
        <row r="4">
          <cell r="M4">
            <v>100</v>
          </cell>
        </row>
      </sheetData>
      <sheetData sheetId="5436">
        <row r="4">
          <cell r="I4">
            <v>0</v>
          </cell>
        </row>
      </sheetData>
      <sheetData sheetId="5437">
        <row r="4">
          <cell r="I4">
            <v>0</v>
          </cell>
        </row>
      </sheetData>
      <sheetData sheetId="5438">
        <row r="4">
          <cell r="I4">
            <v>0</v>
          </cell>
        </row>
      </sheetData>
      <sheetData sheetId="5439">
        <row r="4">
          <cell r="I4">
            <v>0</v>
          </cell>
        </row>
      </sheetData>
      <sheetData sheetId="5440">
        <row r="4">
          <cell r="I4">
            <v>0</v>
          </cell>
        </row>
      </sheetData>
      <sheetData sheetId="5441">
        <row r="4">
          <cell r="I4">
            <v>0</v>
          </cell>
        </row>
      </sheetData>
      <sheetData sheetId="5442">
        <row r="4">
          <cell r="I4">
            <v>0</v>
          </cell>
        </row>
      </sheetData>
      <sheetData sheetId="5443">
        <row r="4">
          <cell r="I4">
            <v>0</v>
          </cell>
        </row>
      </sheetData>
      <sheetData sheetId="5444">
        <row r="4">
          <cell r="I4">
            <v>0</v>
          </cell>
        </row>
      </sheetData>
      <sheetData sheetId="5445">
        <row r="4">
          <cell r="I4">
            <v>0</v>
          </cell>
        </row>
      </sheetData>
      <sheetData sheetId="5446">
        <row r="4">
          <cell r="I4">
            <v>0</v>
          </cell>
        </row>
      </sheetData>
      <sheetData sheetId="5447">
        <row r="4">
          <cell r="I4">
            <v>0</v>
          </cell>
        </row>
      </sheetData>
      <sheetData sheetId="5448">
        <row r="4">
          <cell r="I4">
            <v>0</v>
          </cell>
        </row>
      </sheetData>
      <sheetData sheetId="5449">
        <row r="4">
          <cell r="I4">
            <v>0</v>
          </cell>
        </row>
      </sheetData>
      <sheetData sheetId="5450">
        <row r="4">
          <cell r="I4">
            <v>0</v>
          </cell>
        </row>
      </sheetData>
      <sheetData sheetId="5451">
        <row r="4">
          <cell r="I4">
            <v>0</v>
          </cell>
        </row>
      </sheetData>
      <sheetData sheetId="5452">
        <row r="4">
          <cell r="I4">
            <v>0</v>
          </cell>
        </row>
      </sheetData>
      <sheetData sheetId="5453">
        <row r="4">
          <cell r="I4">
            <v>0</v>
          </cell>
        </row>
      </sheetData>
      <sheetData sheetId="5454">
        <row r="4">
          <cell r="I4">
            <v>0</v>
          </cell>
        </row>
      </sheetData>
      <sheetData sheetId="5455">
        <row r="4">
          <cell r="I4">
            <v>0</v>
          </cell>
        </row>
      </sheetData>
      <sheetData sheetId="5456">
        <row r="4">
          <cell r="I4">
            <v>0</v>
          </cell>
        </row>
      </sheetData>
      <sheetData sheetId="5457">
        <row r="4">
          <cell r="I4">
            <v>0</v>
          </cell>
        </row>
      </sheetData>
      <sheetData sheetId="5458">
        <row r="4">
          <cell r="I4">
            <v>0</v>
          </cell>
        </row>
      </sheetData>
      <sheetData sheetId="5459">
        <row r="4">
          <cell r="I4">
            <v>0</v>
          </cell>
        </row>
      </sheetData>
      <sheetData sheetId="5460">
        <row r="4">
          <cell r="I4">
            <v>0</v>
          </cell>
        </row>
      </sheetData>
      <sheetData sheetId="5461">
        <row r="4">
          <cell r="I4">
            <v>0</v>
          </cell>
        </row>
      </sheetData>
      <sheetData sheetId="5462">
        <row r="4">
          <cell r="I4">
            <v>0</v>
          </cell>
        </row>
      </sheetData>
      <sheetData sheetId="5463">
        <row r="4">
          <cell r="I4">
            <v>0</v>
          </cell>
        </row>
      </sheetData>
      <sheetData sheetId="5464">
        <row r="4">
          <cell r="I4">
            <v>0</v>
          </cell>
        </row>
      </sheetData>
      <sheetData sheetId="5465">
        <row r="4">
          <cell r="I4">
            <v>0</v>
          </cell>
        </row>
      </sheetData>
      <sheetData sheetId="5466">
        <row r="4">
          <cell r="I4">
            <v>0</v>
          </cell>
        </row>
      </sheetData>
      <sheetData sheetId="5467">
        <row r="4">
          <cell r="I4">
            <v>0</v>
          </cell>
        </row>
      </sheetData>
      <sheetData sheetId="5468">
        <row r="4">
          <cell r="I4">
            <v>0</v>
          </cell>
        </row>
      </sheetData>
      <sheetData sheetId="5469">
        <row r="4">
          <cell r="I4">
            <v>0</v>
          </cell>
        </row>
      </sheetData>
      <sheetData sheetId="5470">
        <row r="4">
          <cell r="I4">
            <v>0</v>
          </cell>
        </row>
      </sheetData>
      <sheetData sheetId="5471">
        <row r="4">
          <cell r="I4">
            <v>0</v>
          </cell>
        </row>
      </sheetData>
      <sheetData sheetId="5472">
        <row r="4">
          <cell r="I4">
            <v>0</v>
          </cell>
        </row>
      </sheetData>
      <sheetData sheetId="5473">
        <row r="4">
          <cell r="I4">
            <v>0</v>
          </cell>
        </row>
      </sheetData>
      <sheetData sheetId="5474">
        <row r="4">
          <cell r="I4">
            <v>0</v>
          </cell>
        </row>
      </sheetData>
      <sheetData sheetId="5475">
        <row r="4">
          <cell r="I4">
            <v>0</v>
          </cell>
        </row>
      </sheetData>
      <sheetData sheetId="5476">
        <row r="4">
          <cell r="I4">
            <v>0</v>
          </cell>
        </row>
      </sheetData>
      <sheetData sheetId="5477">
        <row r="4">
          <cell r="I4">
            <v>0</v>
          </cell>
        </row>
      </sheetData>
      <sheetData sheetId="5478">
        <row r="4">
          <cell r="I4">
            <v>0</v>
          </cell>
        </row>
      </sheetData>
      <sheetData sheetId="5479">
        <row r="4">
          <cell r="I4">
            <v>0</v>
          </cell>
        </row>
      </sheetData>
      <sheetData sheetId="5480">
        <row r="4">
          <cell r="I4">
            <v>0</v>
          </cell>
        </row>
      </sheetData>
      <sheetData sheetId="5481">
        <row r="4">
          <cell r="I4">
            <v>0</v>
          </cell>
        </row>
      </sheetData>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ow r="4">
          <cell r="I4">
            <v>0</v>
          </cell>
        </row>
      </sheetData>
      <sheetData sheetId="5520">
        <row r="4">
          <cell r="I4">
            <v>0</v>
          </cell>
        </row>
      </sheetData>
      <sheetData sheetId="5521">
        <row r="4">
          <cell r="I4">
            <v>0</v>
          </cell>
        </row>
      </sheetData>
      <sheetData sheetId="5522">
        <row r="4">
          <cell r="I4">
            <v>0</v>
          </cell>
        </row>
      </sheetData>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ow r="4">
          <cell r="I4">
            <v>0</v>
          </cell>
        </row>
      </sheetData>
      <sheetData sheetId="5535">
        <row r="4">
          <cell r="I4">
            <v>0</v>
          </cell>
        </row>
      </sheetData>
      <sheetData sheetId="5536">
        <row r="4">
          <cell r="I4">
            <v>0</v>
          </cell>
        </row>
      </sheetData>
      <sheetData sheetId="5537">
        <row r="4">
          <cell r="I4">
            <v>0</v>
          </cell>
        </row>
      </sheetData>
      <sheetData sheetId="5538">
        <row r="4">
          <cell r="I4">
            <v>0</v>
          </cell>
        </row>
      </sheetData>
      <sheetData sheetId="5539">
        <row r="4">
          <cell r="I4">
            <v>0</v>
          </cell>
        </row>
      </sheetData>
      <sheetData sheetId="5540">
        <row r="4">
          <cell r="I4">
            <v>0</v>
          </cell>
        </row>
      </sheetData>
      <sheetData sheetId="5541">
        <row r="4">
          <cell r="I4">
            <v>0</v>
          </cell>
        </row>
      </sheetData>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ow r="4">
          <cell r="I4">
            <v>0</v>
          </cell>
        </row>
      </sheetData>
      <sheetData sheetId="5551">
        <row r="4">
          <cell r="I4">
            <v>0</v>
          </cell>
        </row>
      </sheetData>
      <sheetData sheetId="5552">
        <row r="4">
          <cell r="I4">
            <v>0</v>
          </cell>
        </row>
      </sheetData>
      <sheetData sheetId="5553">
        <row r="4">
          <cell r="I4">
            <v>0</v>
          </cell>
        </row>
      </sheetData>
      <sheetData sheetId="5554">
        <row r="4">
          <cell r="I4">
            <v>0</v>
          </cell>
        </row>
      </sheetData>
      <sheetData sheetId="5555">
        <row r="4">
          <cell r="I4">
            <v>0</v>
          </cell>
        </row>
      </sheetData>
      <sheetData sheetId="5556">
        <row r="4">
          <cell r="I4">
            <v>0</v>
          </cell>
        </row>
      </sheetData>
      <sheetData sheetId="5557">
        <row r="4">
          <cell r="I4">
            <v>0</v>
          </cell>
        </row>
      </sheetData>
      <sheetData sheetId="5558">
        <row r="4">
          <cell r="I4">
            <v>0</v>
          </cell>
        </row>
      </sheetData>
      <sheetData sheetId="5559">
        <row r="4">
          <cell r="I4">
            <v>0</v>
          </cell>
        </row>
      </sheetData>
      <sheetData sheetId="5560">
        <row r="4">
          <cell r="I4">
            <v>0</v>
          </cell>
        </row>
      </sheetData>
      <sheetData sheetId="5561">
        <row r="4">
          <cell r="I4">
            <v>0</v>
          </cell>
        </row>
      </sheetData>
      <sheetData sheetId="5562">
        <row r="4">
          <cell r="I4">
            <v>0</v>
          </cell>
        </row>
      </sheetData>
      <sheetData sheetId="5563">
        <row r="4">
          <cell r="I4">
            <v>0</v>
          </cell>
        </row>
      </sheetData>
      <sheetData sheetId="5564">
        <row r="4">
          <cell r="I4">
            <v>0</v>
          </cell>
        </row>
      </sheetData>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ow r="4">
          <cell r="I4">
            <v>0</v>
          </cell>
        </row>
      </sheetData>
      <sheetData sheetId="5576">
        <row r="4">
          <cell r="M4">
            <v>100</v>
          </cell>
        </row>
      </sheetData>
      <sheetData sheetId="5577">
        <row r="4">
          <cell r="I4">
            <v>0</v>
          </cell>
        </row>
      </sheetData>
      <sheetData sheetId="5578">
        <row r="4">
          <cell r="I4">
            <v>0</v>
          </cell>
        </row>
      </sheetData>
      <sheetData sheetId="5579">
        <row r="4">
          <cell r="I4">
            <v>0</v>
          </cell>
        </row>
      </sheetData>
      <sheetData sheetId="5580">
        <row r="4">
          <cell r="I4">
            <v>0</v>
          </cell>
        </row>
      </sheetData>
      <sheetData sheetId="5581" refreshError="1"/>
      <sheetData sheetId="5582" refreshError="1"/>
      <sheetData sheetId="5583" refreshError="1"/>
      <sheetData sheetId="5584">
        <row r="4">
          <cell r="I4">
            <v>0</v>
          </cell>
        </row>
      </sheetData>
      <sheetData sheetId="5585">
        <row r="4">
          <cell r="I4">
            <v>0</v>
          </cell>
        </row>
      </sheetData>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ow r="4">
          <cell r="I4">
            <v>0</v>
          </cell>
        </row>
      </sheetData>
      <sheetData sheetId="5631">
        <row r="4">
          <cell r="I4">
            <v>0</v>
          </cell>
        </row>
      </sheetData>
      <sheetData sheetId="5632">
        <row r="4">
          <cell r="I4">
            <v>0</v>
          </cell>
        </row>
      </sheetData>
      <sheetData sheetId="5633">
        <row r="4">
          <cell r="I4">
            <v>0</v>
          </cell>
        </row>
      </sheetData>
      <sheetData sheetId="5634">
        <row r="4">
          <cell r="I4">
            <v>0</v>
          </cell>
        </row>
      </sheetData>
      <sheetData sheetId="5635">
        <row r="4">
          <cell r="I4">
            <v>0</v>
          </cell>
        </row>
      </sheetData>
      <sheetData sheetId="5636" refreshError="1"/>
      <sheetData sheetId="5637" refreshError="1"/>
      <sheetData sheetId="5638">
        <row r="4">
          <cell r="I4">
            <v>0</v>
          </cell>
        </row>
      </sheetData>
      <sheetData sheetId="5639" refreshError="1"/>
      <sheetData sheetId="5640" refreshError="1"/>
      <sheetData sheetId="5641" refreshError="1"/>
      <sheetData sheetId="5642" refreshError="1"/>
      <sheetData sheetId="5643">
        <row r="4">
          <cell r="I4">
            <v>0</v>
          </cell>
        </row>
      </sheetData>
      <sheetData sheetId="5644">
        <row r="4">
          <cell r="I4">
            <v>0</v>
          </cell>
        </row>
      </sheetData>
      <sheetData sheetId="5645">
        <row r="4">
          <cell r="I4">
            <v>0</v>
          </cell>
        </row>
      </sheetData>
      <sheetData sheetId="5646">
        <row r="4">
          <cell r="I4">
            <v>0</v>
          </cell>
        </row>
      </sheetData>
      <sheetData sheetId="5647">
        <row r="4">
          <cell r="I4">
            <v>0</v>
          </cell>
        </row>
      </sheetData>
      <sheetData sheetId="5648">
        <row r="4">
          <cell r="I4">
            <v>0</v>
          </cell>
        </row>
      </sheetData>
      <sheetData sheetId="5649">
        <row r="4">
          <cell r="I4">
            <v>0</v>
          </cell>
        </row>
      </sheetData>
      <sheetData sheetId="5650">
        <row r="4">
          <cell r="I4">
            <v>0</v>
          </cell>
        </row>
      </sheetData>
      <sheetData sheetId="5651">
        <row r="4">
          <cell r="I4">
            <v>0</v>
          </cell>
        </row>
      </sheetData>
      <sheetData sheetId="5652">
        <row r="4">
          <cell r="I4">
            <v>0</v>
          </cell>
        </row>
      </sheetData>
      <sheetData sheetId="5653">
        <row r="4">
          <cell r="I4">
            <v>0</v>
          </cell>
        </row>
      </sheetData>
      <sheetData sheetId="5654">
        <row r="4">
          <cell r="I4">
            <v>0</v>
          </cell>
        </row>
      </sheetData>
      <sheetData sheetId="5655">
        <row r="4">
          <cell r="I4">
            <v>0</v>
          </cell>
        </row>
      </sheetData>
      <sheetData sheetId="5656">
        <row r="4">
          <cell r="I4">
            <v>0</v>
          </cell>
        </row>
      </sheetData>
      <sheetData sheetId="5657">
        <row r="4">
          <cell r="I4">
            <v>0</v>
          </cell>
        </row>
      </sheetData>
      <sheetData sheetId="5658">
        <row r="4">
          <cell r="I4">
            <v>0</v>
          </cell>
        </row>
      </sheetData>
      <sheetData sheetId="5659">
        <row r="4">
          <cell r="I4">
            <v>0</v>
          </cell>
        </row>
      </sheetData>
      <sheetData sheetId="5660">
        <row r="4">
          <cell r="I4">
            <v>0</v>
          </cell>
        </row>
      </sheetData>
      <sheetData sheetId="5661">
        <row r="4">
          <cell r="I4">
            <v>0</v>
          </cell>
        </row>
      </sheetData>
      <sheetData sheetId="5662">
        <row r="4">
          <cell r="I4">
            <v>0</v>
          </cell>
        </row>
      </sheetData>
      <sheetData sheetId="5663">
        <row r="4">
          <cell r="I4">
            <v>0</v>
          </cell>
        </row>
      </sheetData>
      <sheetData sheetId="5664">
        <row r="4">
          <cell r="I4">
            <v>0</v>
          </cell>
        </row>
      </sheetData>
      <sheetData sheetId="5665">
        <row r="4">
          <cell r="I4">
            <v>0</v>
          </cell>
        </row>
      </sheetData>
      <sheetData sheetId="5666">
        <row r="4">
          <cell r="I4">
            <v>0</v>
          </cell>
        </row>
      </sheetData>
      <sheetData sheetId="5667">
        <row r="4">
          <cell r="I4">
            <v>0</v>
          </cell>
        </row>
      </sheetData>
      <sheetData sheetId="5668">
        <row r="4">
          <cell r="I4">
            <v>0</v>
          </cell>
        </row>
      </sheetData>
      <sheetData sheetId="5669">
        <row r="4">
          <cell r="I4">
            <v>0</v>
          </cell>
        </row>
      </sheetData>
      <sheetData sheetId="5670">
        <row r="4">
          <cell r="I4">
            <v>0</v>
          </cell>
        </row>
      </sheetData>
      <sheetData sheetId="5671">
        <row r="4">
          <cell r="I4">
            <v>0</v>
          </cell>
        </row>
      </sheetData>
      <sheetData sheetId="5672">
        <row r="4">
          <cell r="I4">
            <v>0</v>
          </cell>
        </row>
      </sheetData>
      <sheetData sheetId="5673">
        <row r="4">
          <cell r="I4">
            <v>0</v>
          </cell>
        </row>
      </sheetData>
      <sheetData sheetId="5674">
        <row r="4">
          <cell r="I4">
            <v>0</v>
          </cell>
        </row>
      </sheetData>
      <sheetData sheetId="5675">
        <row r="4">
          <cell r="I4">
            <v>0</v>
          </cell>
        </row>
      </sheetData>
      <sheetData sheetId="5676">
        <row r="4">
          <cell r="I4">
            <v>0</v>
          </cell>
        </row>
      </sheetData>
      <sheetData sheetId="5677">
        <row r="4">
          <cell r="I4">
            <v>0</v>
          </cell>
        </row>
      </sheetData>
      <sheetData sheetId="5678">
        <row r="4">
          <cell r="I4">
            <v>0</v>
          </cell>
        </row>
      </sheetData>
      <sheetData sheetId="5679">
        <row r="4">
          <cell r="I4">
            <v>0</v>
          </cell>
        </row>
      </sheetData>
      <sheetData sheetId="5680">
        <row r="4">
          <cell r="I4">
            <v>0</v>
          </cell>
        </row>
      </sheetData>
      <sheetData sheetId="5681">
        <row r="4">
          <cell r="I4">
            <v>0</v>
          </cell>
        </row>
      </sheetData>
      <sheetData sheetId="5682">
        <row r="4">
          <cell r="I4">
            <v>0</v>
          </cell>
        </row>
      </sheetData>
      <sheetData sheetId="5683">
        <row r="4">
          <cell r="I4">
            <v>0</v>
          </cell>
        </row>
      </sheetData>
      <sheetData sheetId="5684">
        <row r="4">
          <cell r="I4">
            <v>0</v>
          </cell>
        </row>
      </sheetData>
      <sheetData sheetId="5685">
        <row r="4">
          <cell r="I4">
            <v>0</v>
          </cell>
        </row>
      </sheetData>
      <sheetData sheetId="5686">
        <row r="4">
          <cell r="I4">
            <v>0</v>
          </cell>
        </row>
      </sheetData>
      <sheetData sheetId="5687">
        <row r="4">
          <cell r="I4">
            <v>0</v>
          </cell>
        </row>
      </sheetData>
      <sheetData sheetId="5688">
        <row r="4">
          <cell r="I4">
            <v>0</v>
          </cell>
        </row>
      </sheetData>
      <sheetData sheetId="5689">
        <row r="4">
          <cell r="I4">
            <v>0</v>
          </cell>
        </row>
      </sheetData>
      <sheetData sheetId="5690">
        <row r="4">
          <cell r="I4">
            <v>0</v>
          </cell>
        </row>
      </sheetData>
      <sheetData sheetId="5691">
        <row r="4">
          <cell r="I4">
            <v>0</v>
          </cell>
        </row>
      </sheetData>
      <sheetData sheetId="5692">
        <row r="4">
          <cell r="I4">
            <v>0</v>
          </cell>
        </row>
      </sheetData>
      <sheetData sheetId="5693">
        <row r="4">
          <cell r="I4">
            <v>0</v>
          </cell>
        </row>
      </sheetData>
      <sheetData sheetId="5694">
        <row r="4">
          <cell r="I4">
            <v>0</v>
          </cell>
        </row>
      </sheetData>
      <sheetData sheetId="5695">
        <row r="4">
          <cell r="I4">
            <v>0</v>
          </cell>
        </row>
      </sheetData>
      <sheetData sheetId="5696">
        <row r="4">
          <cell r="I4">
            <v>0</v>
          </cell>
        </row>
      </sheetData>
      <sheetData sheetId="5697">
        <row r="4">
          <cell r="I4">
            <v>0</v>
          </cell>
        </row>
      </sheetData>
      <sheetData sheetId="5698">
        <row r="4">
          <cell r="I4">
            <v>0</v>
          </cell>
        </row>
      </sheetData>
      <sheetData sheetId="5699">
        <row r="4">
          <cell r="I4">
            <v>0</v>
          </cell>
        </row>
      </sheetData>
      <sheetData sheetId="5700">
        <row r="4">
          <cell r="I4">
            <v>0</v>
          </cell>
        </row>
      </sheetData>
      <sheetData sheetId="5701">
        <row r="4">
          <cell r="I4">
            <v>0</v>
          </cell>
        </row>
      </sheetData>
      <sheetData sheetId="5702">
        <row r="4">
          <cell r="I4">
            <v>0</v>
          </cell>
        </row>
      </sheetData>
      <sheetData sheetId="5703">
        <row r="4">
          <cell r="I4">
            <v>0</v>
          </cell>
        </row>
      </sheetData>
      <sheetData sheetId="5704">
        <row r="4">
          <cell r="I4">
            <v>0</v>
          </cell>
        </row>
      </sheetData>
      <sheetData sheetId="5705">
        <row r="4">
          <cell r="I4">
            <v>0</v>
          </cell>
        </row>
      </sheetData>
      <sheetData sheetId="5706">
        <row r="4">
          <cell r="I4">
            <v>0</v>
          </cell>
        </row>
      </sheetData>
      <sheetData sheetId="5707">
        <row r="4">
          <cell r="I4">
            <v>0</v>
          </cell>
        </row>
      </sheetData>
      <sheetData sheetId="5708">
        <row r="4">
          <cell r="I4">
            <v>0</v>
          </cell>
        </row>
      </sheetData>
      <sheetData sheetId="5709">
        <row r="4">
          <cell r="I4">
            <v>0</v>
          </cell>
        </row>
      </sheetData>
      <sheetData sheetId="5710">
        <row r="4">
          <cell r="I4">
            <v>0</v>
          </cell>
        </row>
      </sheetData>
      <sheetData sheetId="5711">
        <row r="4">
          <cell r="I4">
            <v>0</v>
          </cell>
        </row>
      </sheetData>
      <sheetData sheetId="5712">
        <row r="4">
          <cell r="I4">
            <v>0</v>
          </cell>
        </row>
      </sheetData>
      <sheetData sheetId="5713">
        <row r="4">
          <cell r="I4">
            <v>0</v>
          </cell>
        </row>
      </sheetData>
      <sheetData sheetId="5714">
        <row r="4">
          <cell r="I4">
            <v>0</v>
          </cell>
        </row>
      </sheetData>
      <sheetData sheetId="5715">
        <row r="4">
          <cell r="I4">
            <v>0</v>
          </cell>
        </row>
      </sheetData>
      <sheetData sheetId="5716">
        <row r="4">
          <cell r="I4">
            <v>0</v>
          </cell>
        </row>
      </sheetData>
      <sheetData sheetId="5717">
        <row r="4">
          <cell r="I4">
            <v>0</v>
          </cell>
        </row>
      </sheetData>
      <sheetData sheetId="5718">
        <row r="4">
          <cell r="I4">
            <v>0</v>
          </cell>
        </row>
      </sheetData>
      <sheetData sheetId="5719">
        <row r="4">
          <cell r="I4">
            <v>0</v>
          </cell>
        </row>
      </sheetData>
      <sheetData sheetId="5720">
        <row r="4">
          <cell r="I4">
            <v>0</v>
          </cell>
        </row>
      </sheetData>
      <sheetData sheetId="5721">
        <row r="4">
          <cell r="I4">
            <v>0</v>
          </cell>
        </row>
      </sheetData>
      <sheetData sheetId="5722">
        <row r="4">
          <cell r="I4">
            <v>0</v>
          </cell>
        </row>
      </sheetData>
      <sheetData sheetId="5723">
        <row r="4">
          <cell r="I4">
            <v>0</v>
          </cell>
        </row>
      </sheetData>
      <sheetData sheetId="5724">
        <row r="4">
          <cell r="I4">
            <v>0</v>
          </cell>
        </row>
      </sheetData>
      <sheetData sheetId="5725">
        <row r="4">
          <cell r="I4">
            <v>0</v>
          </cell>
        </row>
      </sheetData>
      <sheetData sheetId="5726">
        <row r="4">
          <cell r="I4">
            <v>0</v>
          </cell>
        </row>
      </sheetData>
      <sheetData sheetId="5727">
        <row r="4">
          <cell r="I4">
            <v>0</v>
          </cell>
        </row>
      </sheetData>
      <sheetData sheetId="5728">
        <row r="4">
          <cell r="I4">
            <v>0</v>
          </cell>
        </row>
      </sheetData>
      <sheetData sheetId="5729">
        <row r="4">
          <cell r="I4">
            <v>0</v>
          </cell>
        </row>
      </sheetData>
      <sheetData sheetId="5730">
        <row r="4">
          <cell r="I4">
            <v>0</v>
          </cell>
        </row>
      </sheetData>
      <sheetData sheetId="5731">
        <row r="4">
          <cell r="I4">
            <v>0</v>
          </cell>
        </row>
      </sheetData>
      <sheetData sheetId="5732">
        <row r="4">
          <cell r="I4">
            <v>0</v>
          </cell>
        </row>
      </sheetData>
      <sheetData sheetId="5733">
        <row r="4">
          <cell r="I4">
            <v>0</v>
          </cell>
        </row>
      </sheetData>
      <sheetData sheetId="5734">
        <row r="4">
          <cell r="I4">
            <v>0</v>
          </cell>
        </row>
      </sheetData>
      <sheetData sheetId="5735">
        <row r="4">
          <cell r="I4">
            <v>0</v>
          </cell>
        </row>
      </sheetData>
      <sheetData sheetId="5736">
        <row r="4">
          <cell r="I4">
            <v>0</v>
          </cell>
        </row>
      </sheetData>
      <sheetData sheetId="5737">
        <row r="4">
          <cell r="I4">
            <v>0</v>
          </cell>
        </row>
      </sheetData>
      <sheetData sheetId="5738">
        <row r="4">
          <cell r="I4">
            <v>0</v>
          </cell>
        </row>
      </sheetData>
      <sheetData sheetId="5739">
        <row r="4">
          <cell r="I4">
            <v>0</v>
          </cell>
        </row>
      </sheetData>
      <sheetData sheetId="5740">
        <row r="4">
          <cell r="I4">
            <v>0</v>
          </cell>
        </row>
      </sheetData>
      <sheetData sheetId="5741">
        <row r="4">
          <cell r="I4">
            <v>0</v>
          </cell>
        </row>
      </sheetData>
      <sheetData sheetId="5742">
        <row r="4">
          <cell r="I4">
            <v>0</v>
          </cell>
        </row>
      </sheetData>
      <sheetData sheetId="5743">
        <row r="4">
          <cell r="I4">
            <v>0</v>
          </cell>
        </row>
      </sheetData>
      <sheetData sheetId="5744">
        <row r="4">
          <cell r="I4">
            <v>0</v>
          </cell>
        </row>
      </sheetData>
      <sheetData sheetId="5745">
        <row r="4">
          <cell r="I4">
            <v>0</v>
          </cell>
        </row>
      </sheetData>
      <sheetData sheetId="5746">
        <row r="4">
          <cell r="I4">
            <v>0</v>
          </cell>
        </row>
      </sheetData>
      <sheetData sheetId="5747">
        <row r="4">
          <cell r="I4">
            <v>0</v>
          </cell>
        </row>
      </sheetData>
      <sheetData sheetId="5748">
        <row r="4">
          <cell r="I4">
            <v>0</v>
          </cell>
        </row>
      </sheetData>
      <sheetData sheetId="5749">
        <row r="4">
          <cell r="I4">
            <v>0</v>
          </cell>
        </row>
      </sheetData>
      <sheetData sheetId="5750">
        <row r="4">
          <cell r="I4">
            <v>0</v>
          </cell>
        </row>
      </sheetData>
      <sheetData sheetId="5751">
        <row r="4">
          <cell r="I4">
            <v>0</v>
          </cell>
        </row>
      </sheetData>
      <sheetData sheetId="5752">
        <row r="4">
          <cell r="I4">
            <v>0</v>
          </cell>
        </row>
      </sheetData>
      <sheetData sheetId="5753">
        <row r="4">
          <cell r="I4">
            <v>0</v>
          </cell>
        </row>
      </sheetData>
      <sheetData sheetId="5754">
        <row r="4">
          <cell r="I4">
            <v>0</v>
          </cell>
        </row>
      </sheetData>
      <sheetData sheetId="5755">
        <row r="4">
          <cell r="I4">
            <v>0</v>
          </cell>
        </row>
      </sheetData>
      <sheetData sheetId="5756">
        <row r="4">
          <cell r="I4">
            <v>0</v>
          </cell>
        </row>
      </sheetData>
      <sheetData sheetId="5757">
        <row r="4">
          <cell r="I4">
            <v>0</v>
          </cell>
        </row>
      </sheetData>
      <sheetData sheetId="5758">
        <row r="4">
          <cell r="I4">
            <v>0</v>
          </cell>
        </row>
      </sheetData>
      <sheetData sheetId="5759">
        <row r="4">
          <cell r="I4">
            <v>0</v>
          </cell>
        </row>
      </sheetData>
      <sheetData sheetId="5760">
        <row r="4">
          <cell r="I4">
            <v>0</v>
          </cell>
        </row>
      </sheetData>
      <sheetData sheetId="5761">
        <row r="4">
          <cell r="I4">
            <v>0</v>
          </cell>
        </row>
      </sheetData>
      <sheetData sheetId="5762">
        <row r="4">
          <cell r="I4">
            <v>0</v>
          </cell>
        </row>
      </sheetData>
      <sheetData sheetId="5763">
        <row r="4">
          <cell r="I4">
            <v>0</v>
          </cell>
        </row>
      </sheetData>
      <sheetData sheetId="5764">
        <row r="4">
          <cell r="I4">
            <v>0</v>
          </cell>
        </row>
      </sheetData>
      <sheetData sheetId="5765">
        <row r="4">
          <cell r="I4">
            <v>0</v>
          </cell>
        </row>
      </sheetData>
      <sheetData sheetId="5766">
        <row r="4">
          <cell r="I4">
            <v>0</v>
          </cell>
        </row>
      </sheetData>
      <sheetData sheetId="5767">
        <row r="4">
          <cell r="I4">
            <v>0</v>
          </cell>
        </row>
      </sheetData>
      <sheetData sheetId="5768">
        <row r="4">
          <cell r="I4">
            <v>0</v>
          </cell>
        </row>
      </sheetData>
      <sheetData sheetId="5769">
        <row r="4">
          <cell r="I4">
            <v>0</v>
          </cell>
        </row>
      </sheetData>
      <sheetData sheetId="5770">
        <row r="4">
          <cell r="I4">
            <v>0</v>
          </cell>
        </row>
      </sheetData>
      <sheetData sheetId="5771">
        <row r="4">
          <cell r="I4">
            <v>0</v>
          </cell>
        </row>
      </sheetData>
      <sheetData sheetId="5772">
        <row r="4">
          <cell r="I4">
            <v>0</v>
          </cell>
        </row>
      </sheetData>
      <sheetData sheetId="5773">
        <row r="4">
          <cell r="I4">
            <v>0</v>
          </cell>
        </row>
      </sheetData>
      <sheetData sheetId="5774">
        <row r="4">
          <cell r="I4">
            <v>0</v>
          </cell>
        </row>
      </sheetData>
      <sheetData sheetId="5775">
        <row r="4">
          <cell r="I4">
            <v>0</v>
          </cell>
        </row>
      </sheetData>
      <sheetData sheetId="5776">
        <row r="4">
          <cell r="I4">
            <v>0</v>
          </cell>
        </row>
      </sheetData>
      <sheetData sheetId="5777">
        <row r="4">
          <cell r="I4">
            <v>0</v>
          </cell>
        </row>
      </sheetData>
      <sheetData sheetId="5778">
        <row r="4">
          <cell r="I4">
            <v>0</v>
          </cell>
        </row>
      </sheetData>
      <sheetData sheetId="5779">
        <row r="4">
          <cell r="I4">
            <v>0</v>
          </cell>
        </row>
      </sheetData>
      <sheetData sheetId="5780">
        <row r="4">
          <cell r="I4">
            <v>0</v>
          </cell>
        </row>
      </sheetData>
      <sheetData sheetId="5781">
        <row r="4">
          <cell r="I4">
            <v>0</v>
          </cell>
        </row>
      </sheetData>
      <sheetData sheetId="5782">
        <row r="4">
          <cell r="I4">
            <v>0</v>
          </cell>
        </row>
      </sheetData>
      <sheetData sheetId="5783">
        <row r="4">
          <cell r="I4">
            <v>0</v>
          </cell>
        </row>
      </sheetData>
      <sheetData sheetId="5784">
        <row r="4">
          <cell r="I4">
            <v>0</v>
          </cell>
        </row>
      </sheetData>
      <sheetData sheetId="5785">
        <row r="4">
          <cell r="I4">
            <v>0</v>
          </cell>
        </row>
      </sheetData>
      <sheetData sheetId="5786">
        <row r="4">
          <cell r="I4">
            <v>0</v>
          </cell>
        </row>
      </sheetData>
      <sheetData sheetId="5787">
        <row r="4">
          <cell r="I4">
            <v>0</v>
          </cell>
        </row>
      </sheetData>
      <sheetData sheetId="5788">
        <row r="4">
          <cell r="I4">
            <v>0</v>
          </cell>
        </row>
      </sheetData>
      <sheetData sheetId="5789">
        <row r="4">
          <cell r="I4">
            <v>0</v>
          </cell>
        </row>
      </sheetData>
      <sheetData sheetId="5790">
        <row r="4">
          <cell r="I4">
            <v>0</v>
          </cell>
        </row>
      </sheetData>
      <sheetData sheetId="5791">
        <row r="4">
          <cell r="I4">
            <v>0</v>
          </cell>
        </row>
      </sheetData>
      <sheetData sheetId="5792">
        <row r="4">
          <cell r="I4">
            <v>0</v>
          </cell>
        </row>
      </sheetData>
      <sheetData sheetId="5793">
        <row r="4">
          <cell r="I4">
            <v>0</v>
          </cell>
        </row>
      </sheetData>
      <sheetData sheetId="5794">
        <row r="4">
          <cell r="I4">
            <v>0</v>
          </cell>
        </row>
      </sheetData>
      <sheetData sheetId="5795">
        <row r="4">
          <cell r="I4">
            <v>0</v>
          </cell>
        </row>
      </sheetData>
      <sheetData sheetId="5796">
        <row r="4">
          <cell r="I4">
            <v>0</v>
          </cell>
        </row>
      </sheetData>
      <sheetData sheetId="5797">
        <row r="4">
          <cell r="I4">
            <v>0</v>
          </cell>
        </row>
      </sheetData>
      <sheetData sheetId="5798">
        <row r="4">
          <cell r="I4">
            <v>0</v>
          </cell>
        </row>
      </sheetData>
      <sheetData sheetId="5799">
        <row r="4">
          <cell r="I4">
            <v>0</v>
          </cell>
        </row>
      </sheetData>
      <sheetData sheetId="5800">
        <row r="4">
          <cell r="I4">
            <v>0</v>
          </cell>
        </row>
      </sheetData>
      <sheetData sheetId="5801">
        <row r="4">
          <cell r="I4">
            <v>0</v>
          </cell>
        </row>
      </sheetData>
      <sheetData sheetId="5802">
        <row r="4">
          <cell r="I4">
            <v>0</v>
          </cell>
        </row>
      </sheetData>
      <sheetData sheetId="5803">
        <row r="4">
          <cell r="I4">
            <v>0</v>
          </cell>
        </row>
      </sheetData>
      <sheetData sheetId="5804">
        <row r="4">
          <cell r="I4">
            <v>0</v>
          </cell>
        </row>
      </sheetData>
      <sheetData sheetId="5805">
        <row r="4">
          <cell r="I4">
            <v>0</v>
          </cell>
        </row>
      </sheetData>
      <sheetData sheetId="5806">
        <row r="4">
          <cell r="I4">
            <v>0</v>
          </cell>
        </row>
      </sheetData>
      <sheetData sheetId="5807">
        <row r="4">
          <cell r="I4">
            <v>0</v>
          </cell>
        </row>
      </sheetData>
      <sheetData sheetId="5808">
        <row r="4">
          <cell r="I4">
            <v>0</v>
          </cell>
        </row>
      </sheetData>
      <sheetData sheetId="5809">
        <row r="4">
          <cell r="I4">
            <v>0</v>
          </cell>
        </row>
      </sheetData>
      <sheetData sheetId="5810">
        <row r="4">
          <cell r="I4">
            <v>0</v>
          </cell>
        </row>
      </sheetData>
      <sheetData sheetId="5811">
        <row r="4">
          <cell r="I4">
            <v>0</v>
          </cell>
        </row>
      </sheetData>
      <sheetData sheetId="5812">
        <row r="4">
          <cell r="I4">
            <v>0</v>
          </cell>
        </row>
      </sheetData>
      <sheetData sheetId="5813">
        <row r="4">
          <cell r="I4">
            <v>0</v>
          </cell>
        </row>
      </sheetData>
      <sheetData sheetId="5814">
        <row r="4">
          <cell r="I4">
            <v>0</v>
          </cell>
        </row>
      </sheetData>
      <sheetData sheetId="5815">
        <row r="4">
          <cell r="I4">
            <v>0</v>
          </cell>
        </row>
      </sheetData>
      <sheetData sheetId="5816">
        <row r="4">
          <cell r="I4">
            <v>0</v>
          </cell>
        </row>
      </sheetData>
      <sheetData sheetId="5817">
        <row r="4">
          <cell r="I4">
            <v>0</v>
          </cell>
        </row>
      </sheetData>
      <sheetData sheetId="5818">
        <row r="4">
          <cell r="I4">
            <v>0</v>
          </cell>
        </row>
      </sheetData>
      <sheetData sheetId="5819">
        <row r="4">
          <cell r="I4">
            <v>0</v>
          </cell>
        </row>
      </sheetData>
      <sheetData sheetId="5820">
        <row r="4">
          <cell r="I4">
            <v>0</v>
          </cell>
        </row>
      </sheetData>
      <sheetData sheetId="5821">
        <row r="4">
          <cell r="I4">
            <v>0</v>
          </cell>
        </row>
      </sheetData>
      <sheetData sheetId="5822">
        <row r="4">
          <cell r="I4">
            <v>0</v>
          </cell>
        </row>
      </sheetData>
      <sheetData sheetId="5823">
        <row r="4">
          <cell r="I4">
            <v>0</v>
          </cell>
        </row>
      </sheetData>
      <sheetData sheetId="5824">
        <row r="4">
          <cell r="I4">
            <v>0</v>
          </cell>
        </row>
      </sheetData>
      <sheetData sheetId="5825">
        <row r="4">
          <cell r="I4">
            <v>0</v>
          </cell>
        </row>
      </sheetData>
      <sheetData sheetId="5826">
        <row r="4">
          <cell r="I4">
            <v>0</v>
          </cell>
        </row>
      </sheetData>
      <sheetData sheetId="5827">
        <row r="4">
          <cell r="I4">
            <v>0</v>
          </cell>
        </row>
      </sheetData>
      <sheetData sheetId="5828">
        <row r="4">
          <cell r="I4">
            <v>0</v>
          </cell>
        </row>
      </sheetData>
      <sheetData sheetId="5829">
        <row r="4">
          <cell r="I4">
            <v>0</v>
          </cell>
        </row>
      </sheetData>
      <sheetData sheetId="5830">
        <row r="4">
          <cell r="I4">
            <v>0</v>
          </cell>
        </row>
      </sheetData>
      <sheetData sheetId="5831">
        <row r="4">
          <cell r="I4">
            <v>0</v>
          </cell>
        </row>
      </sheetData>
      <sheetData sheetId="5832">
        <row r="4">
          <cell r="I4">
            <v>0</v>
          </cell>
        </row>
      </sheetData>
      <sheetData sheetId="5833">
        <row r="4">
          <cell r="I4">
            <v>0</v>
          </cell>
        </row>
      </sheetData>
      <sheetData sheetId="5834">
        <row r="4">
          <cell r="I4">
            <v>0</v>
          </cell>
        </row>
      </sheetData>
      <sheetData sheetId="5835">
        <row r="4">
          <cell r="I4">
            <v>0</v>
          </cell>
        </row>
      </sheetData>
      <sheetData sheetId="5836">
        <row r="4">
          <cell r="I4">
            <v>0</v>
          </cell>
        </row>
      </sheetData>
      <sheetData sheetId="5837">
        <row r="4">
          <cell r="I4">
            <v>0</v>
          </cell>
        </row>
      </sheetData>
      <sheetData sheetId="5838">
        <row r="4">
          <cell r="I4">
            <v>0</v>
          </cell>
        </row>
      </sheetData>
      <sheetData sheetId="5839">
        <row r="4">
          <cell r="I4">
            <v>0</v>
          </cell>
        </row>
      </sheetData>
      <sheetData sheetId="5840">
        <row r="4">
          <cell r="I4">
            <v>0</v>
          </cell>
        </row>
      </sheetData>
      <sheetData sheetId="5841">
        <row r="4">
          <cell r="I4">
            <v>0</v>
          </cell>
        </row>
      </sheetData>
      <sheetData sheetId="5842">
        <row r="4">
          <cell r="I4">
            <v>0</v>
          </cell>
        </row>
      </sheetData>
      <sheetData sheetId="5843">
        <row r="4">
          <cell r="I4">
            <v>0</v>
          </cell>
        </row>
      </sheetData>
      <sheetData sheetId="5844">
        <row r="4">
          <cell r="I4">
            <v>0</v>
          </cell>
        </row>
      </sheetData>
      <sheetData sheetId="5845">
        <row r="4">
          <cell r="I4">
            <v>0</v>
          </cell>
        </row>
      </sheetData>
      <sheetData sheetId="5846">
        <row r="4">
          <cell r="I4">
            <v>0</v>
          </cell>
        </row>
      </sheetData>
      <sheetData sheetId="5847">
        <row r="4">
          <cell r="I4">
            <v>0</v>
          </cell>
        </row>
      </sheetData>
      <sheetData sheetId="5848">
        <row r="4">
          <cell r="I4">
            <v>0</v>
          </cell>
        </row>
      </sheetData>
      <sheetData sheetId="5849">
        <row r="4">
          <cell r="I4">
            <v>0</v>
          </cell>
        </row>
      </sheetData>
      <sheetData sheetId="5850">
        <row r="4">
          <cell r="I4">
            <v>0</v>
          </cell>
        </row>
      </sheetData>
      <sheetData sheetId="5851">
        <row r="4">
          <cell r="I4">
            <v>0</v>
          </cell>
        </row>
      </sheetData>
      <sheetData sheetId="5852">
        <row r="4">
          <cell r="I4">
            <v>0</v>
          </cell>
        </row>
      </sheetData>
      <sheetData sheetId="5853">
        <row r="4">
          <cell r="I4">
            <v>0</v>
          </cell>
        </row>
      </sheetData>
      <sheetData sheetId="5854">
        <row r="4">
          <cell r="I4">
            <v>0</v>
          </cell>
        </row>
      </sheetData>
      <sheetData sheetId="5855">
        <row r="4">
          <cell r="I4">
            <v>0</v>
          </cell>
        </row>
      </sheetData>
      <sheetData sheetId="5856">
        <row r="4">
          <cell r="I4">
            <v>0</v>
          </cell>
        </row>
      </sheetData>
      <sheetData sheetId="5857">
        <row r="4">
          <cell r="I4">
            <v>0</v>
          </cell>
        </row>
      </sheetData>
      <sheetData sheetId="5858">
        <row r="4">
          <cell r="I4">
            <v>0</v>
          </cell>
        </row>
      </sheetData>
      <sheetData sheetId="5859">
        <row r="4">
          <cell r="I4">
            <v>0</v>
          </cell>
        </row>
      </sheetData>
      <sheetData sheetId="5860">
        <row r="4">
          <cell r="I4">
            <v>0</v>
          </cell>
        </row>
      </sheetData>
      <sheetData sheetId="5861">
        <row r="4">
          <cell r="I4">
            <v>0</v>
          </cell>
        </row>
      </sheetData>
      <sheetData sheetId="5862">
        <row r="4">
          <cell r="I4">
            <v>0</v>
          </cell>
        </row>
      </sheetData>
      <sheetData sheetId="5863">
        <row r="4">
          <cell r="I4">
            <v>0</v>
          </cell>
        </row>
      </sheetData>
      <sheetData sheetId="5864">
        <row r="4">
          <cell r="I4">
            <v>0</v>
          </cell>
        </row>
      </sheetData>
      <sheetData sheetId="5865">
        <row r="4">
          <cell r="I4">
            <v>0</v>
          </cell>
        </row>
      </sheetData>
      <sheetData sheetId="5866">
        <row r="4">
          <cell r="I4">
            <v>0</v>
          </cell>
        </row>
      </sheetData>
      <sheetData sheetId="5867">
        <row r="4">
          <cell r="I4">
            <v>0</v>
          </cell>
        </row>
      </sheetData>
      <sheetData sheetId="5868">
        <row r="4">
          <cell r="I4">
            <v>0</v>
          </cell>
        </row>
      </sheetData>
      <sheetData sheetId="5869">
        <row r="4">
          <cell r="I4">
            <v>0</v>
          </cell>
        </row>
      </sheetData>
      <sheetData sheetId="5870">
        <row r="4">
          <cell r="I4">
            <v>0</v>
          </cell>
        </row>
      </sheetData>
      <sheetData sheetId="5871">
        <row r="4">
          <cell r="I4">
            <v>0</v>
          </cell>
        </row>
      </sheetData>
      <sheetData sheetId="5872">
        <row r="4">
          <cell r="I4">
            <v>0</v>
          </cell>
        </row>
      </sheetData>
      <sheetData sheetId="5873">
        <row r="4">
          <cell r="I4">
            <v>0</v>
          </cell>
        </row>
      </sheetData>
      <sheetData sheetId="5874">
        <row r="4">
          <cell r="I4">
            <v>0</v>
          </cell>
        </row>
      </sheetData>
      <sheetData sheetId="5875">
        <row r="4">
          <cell r="I4">
            <v>0</v>
          </cell>
        </row>
      </sheetData>
      <sheetData sheetId="5876">
        <row r="4">
          <cell r="I4">
            <v>0</v>
          </cell>
        </row>
      </sheetData>
      <sheetData sheetId="5877">
        <row r="4">
          <cell r="I4">
            <v>0</v>
          </cell>
        </row>
      </sheetData>
      <sheetData sheetId="5878">
        <row r="4">
          <cell r="I4">
            <v>0</v>
          </cell>
        </row>
      </sheetData>
      <sheetData sheetId="5879">
        <row r="4">
          <cell r="I4">
            <v>0</v>
          </cell>
        </row>
      </sheetData>
      <sheetData sheetId="5880">
        <row r="4">
          <cell r="I4">
            <v>0</v>
          </cell>
        </row>
      </sheetData>
      <sheetData sheetId="5881">
        <row r="4">
          <cell r="I4">
            <v>0</v>
          </cell>
        </row>
      </sheetData>
      <sheetData sheetId="5882">
        <row r="4">
          <cell r="I4">
            <v>0</v>
          </cell>
        </row>
      </sheetData>
      <sheetData sheetId="5883">
        <row r="4">
          <cell r="I4">
            <v>0</v>
          </cell>
        </row>
      </sheetData>
      <sheetData sheetId="5884">
        <row r="4">
          <cell r="I4">
            <v>0</v>
          </cell>
        </row>
      </sheetData>
      <sheetData sheetId="5885">
        <row r="4">
          <cell r="I4">
            <v>0</v>
          </cell>
        </row>
      </sheetData>
      <sheetData sheetId="5886">
        <row r="4">
          <cell r="I4">
            <v>0</v>
          </cell>
        </row>
      </sheetData>
      <sheetData sheetId="5887">
        <row r="4">
          <cell r="I4">
            <v>0</v>
          </cell>
        </row>
      </sheetData>
      <sheetData sheetId="5888">
        <row r="4">
          <cell r="I4">
            <v>0</v>
          </cell>
        </row>
      </sheetData>
      <sheetData sheetId="5889">
        <row r="4">
          <cell r="I4">
            <v>0</v>
          </cell>
        </row>
      </sheetData>
      <sheetData sheetId="5890">
        <row r="4">
          <cell r="I4">
            <v>0</v>
          </cell>
        </row>
      </sheetData>
      <sheetData sheetId="5891">
        <row r="4">
          <cell r="I4">
            <v>0</v>
          </cell>
        </row>
      </sheetData>
      <sheetData sheetId="5892">
        <row r="4">
          <cell r="I4">
            <v>0</v>
          </cell>
        </row>
      </sheetData>
      <sheetData sheetId="5893">
        <row r="4">
          <cell r="I4">
            <v>0</v>
          </cell>
        </row>
      </sheetData>
      <sheetData sheetId="5894">
        <row r="4">
          <cell r="I4">
            <v>0</v>
          </cell>
        </row>
      </sheetData>
      <sheetData sheetId="5895">
        <row r="4">
          <cell r="I4">
            <v>0</v>
          </cell>
        </row>
      </sheetData>
      <sheetData sheetId="5896">
        <row r="4">
          <cell r="I4">
            <v>0</v>
          </cell>
        </row>
      </sheetData>
      <sheetData sheetId="5897">
        <row r="4">
          <cell r="I4">
            <v>0</v>
          </cell>
        </row>
      </sheetData>
      <sheetData sheetId="5898">
        <row r="4">
          <cell r="I4">
            <v>0</v>
          </cell>
        </row>
      </sheetData>
      <sheetData sheetId="5899">
        <row r="4">
          <cell r="I4">
            <v>0</v>
          </cell>
        </row>
      </sheetData>
      <sheetData sheetId="5900">
        <row r="4">
          <cell r="I4">
            <v>0</v>
          </cell>
        </row>
      </sheetData>
      <sheetData sheetId="5901">
        <row r="4">
          <cell r="I4">
            <v>0</v>
          </cell>
        </row>
      </sheetData>
      <sheetData sheetId="5902">
        <row r="4">
          <cell r="I4">
            <v>0</v>
          </cell>
        </row>
      </sheetData>
      <sheetData sheetId="5903">
        <row r="4">
          <cell r="I4">
            <v>0</v>
          </cell>
        </row>
      </sheetData>
      <sheetData sheetId="5904">
        <row r="4">
          <cell r="I4">
            <v>0</v>
          </cell>
        </row>
      </sheetData>
      <sheetData sheetId="5905">
        <row r="4">
          <cell r="I4">
            <v>0</v>
          </cell>
        </row>
      </sheetData>
      <sheetData sheetId="5906">
        <row r="4">
          <cell r="I4">
            <v>0</v>
          </cell>
        </row>
      </sheetData>
      <sheetData sheetId="5907">
        <row r="4">
          <cell r="I4">
            <v>0</v>
          </cell>
        </row>
      </sheetData>
      <sheetData sheetId="5908">
        <row r="4">
          <cell r="I4">
            <v>0</v>
          </cell>
        </row>
      </sheetData>
      <sheetData sheetId="5909">
        <row r="4">
          <cell r="I4">
            <v>0</v>
          </cell>
        </row>
      </sheetData>
      <sheetData sheetId="5910">
        <row r="4">
          <cell r="I4">
            <v>0</v>
          </cell>
        </row>
      </sheetData>
      <sheetData sheetId="5911">
        <row r="4">
          <cell r="I4">
            <v>0</v>
          </cell>
        </row>
      </sheetData>
      <sheetData sheetId="5912">
        <row r="4">
          <cell r="I4">
            <v>0</v>
          </cell>
        </row>
      </sheetData>
      <sheetData sheetId="5913">
        <row r="4">
          <cell r="I4">
            <v>0</v>
          </cell>
        </row>
      </sheetData>
      <sheetData sheetId="5914" refreshError="1"/>
      <sheetData sheetId="5915">
        <row r="4">
          <cell r="I4">
            <v>0</v>
          </cell>
        </row>
      </sheetData>
      <sheetData sheetId="5916">
        <row r="4">
          <cell r="I4">
            <v>0</v>
          </cell>
        </row>
      </sheetData>
      <sheetData sheetId="5917">
        <row r="4">
          <cell r="I4">
            <v>0</v>
          </cell>
        </row>
      </sheetData>
      <sheetData sheetId="5918">
        <row r="4">
          <cell r="I4">
            <v>0</v>
          </cell>
        </row>
      </sheetData>
      <sheetData sheetId="5919">
        <row r="4">
          <cell r="I4">
            <v>0</v>
          </cell>
        </row>
      </sheetData>
      <sheetData sheetId="5920">
        <row r="4">
          <cell r="I4">
            <v>0</v>
          </cell>
        </row>
      </sheetData>
      <sheetData sheetId="5921">
        <row r="4">
          <cell r="I4">
            <v>0</v>
          </cell>
        </row>
      </sheetData>
      <sheetData sheetId="5922">
        <row r="4">
          <cell r="I4">
            <v>0</v>
          </cell>
        </row>
      </sheetData>
      <sheetData sheetId="5923">
        <row r="4">
          <cell r="I4">
            <v>0</v>
          </cell>
        </row>
      </sheetData>
      <sheetData sheetId="5924">
        <row r="4">
          <cell r="I4">
            <v>0</v>
          </cell>
        </row>
      </sheetData>
      <sheetData sheetId="5925">
        <row r="4">
          <cell r="I4">
            <v>0</v>
          </cell>
        </row>
      </sheetData>
      <sheetData sheetId="5926">
        <row r="4">
          <cell r="I4">
            <v>0</v>
          </cell>
        </row>
      </sheetData>
      <sheetData sheetId="5927">
        <row r="4">
          <cell r="I4">
            <v>0</v>
          </cell>
        </row>
      </sheetData>
      <sheetData sheetId="5928">
        <row r="4">
          <cell r="I4">
            <v>0</v>
          </cell>
        </row>
      </sheetData>
      <sheetData sheetId="5929">
        <row r="4">
          <cell r="I4">
            <v>0</v>
          </cell>
        </row>
      </sheetData>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ow r="4">
          <cell r="I4">
            <v>0</v>
          </cell>
        </row>
      </sheetData>
      <sheetData sheetId="5940">
        <row r="4">
          <cell r="I4">
            <v>0</v>
          </cell>
        </row>
      </sheetData>
      <sheetData sheetId="5941">
        <row r="4">
          <cell r="I4">
            <v>0</v>
          </cell>
        </row>
      </sheetData>
      <sheetData sheetId="5942">
        <row r="4">
          <cell r="I4">
            <v>0</v>
          </cell>
        </row>
      </sheetData>
      <sheetData sheetId="5943">
        <row r="4">
          <cell r="I4">
            <v>0</v>
          </cell>
        </row>
      </sheetData>
      <sheetData sheetId="5944">
        <row r="4">
          <cell r="I4">
            <v>0</v>
          </cell>
        </row>
      </sheetData>
      <sheetData sheetId="5945">
        <row r="4">
          <cell r="I4">
            <v>0</v>
          </cell>
        </row>
      </sheetData>
      <sheetData sheetId="5946">
        <row r="4">
          <cell r="I4">
            <v>0</v>
          </cell>
        </row>
      </sheetData>
      <sheetData sheetId="5947">
        <row r="4">
          <cell r="I4">
            <v>0</v>
          </cell>
        </row>
      </sheetData>
      <sheetData sheetId="5948">
        <row r="4">
          <cell r="I4">
            <v>0</v>
          </cell>
        </row>
      </sheetData>
      <sheetData sheetId="5949">
        <row r="4">
          <cell r="I4">
            <v>0</v>
          </cell>
        </row>
      </sheetData>
      <sheetData sheetId="5950">
        <row r="4">
          <cell r="I4">
            <v>0</v>
          </cell>
        </row>
      </sheetData>
      <sheetData sheetId="5951">
        <row r="4">
          <cell r="I4">
            <v>0</v>
          </cell>
        </row>
      </sheetData>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ow r="4">
          <cell r="I4">
            <v>0</v>
          </cell>
        </row>
      </sheetData>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ow r="4">
          <cell r="I4">
            <v>0</v>
          </cell>
        </row>
      </sheetData>
      <sheetData sheetId="5977" refreshError="1"/>
      <sheetData sheetId="5978" refreshError="1"/>
      <sheetData sheetId="5979" refreshError="1"/>
      <sheetData sheetId="5980">
        <row r="4">
          <cell r="I4">
            <v>0</v>
          </cell>
        </row>
      </sheetData>
      <sheetData sheetId="5981" refreshError="1"/>
      <sheetData sheetId="5982">
        <row r="4">
          <cell r="I4">
            <v>0</v>
          </cell>
        </row>
      </sheetData>
      <sheetData sheetId="5983">
        <row r="4">
          <cell r="I4">
            <v>0</v>
          </cell>
        </row>
      </sheetData>
      <sheetData sheetId="5984">
        <row r="4">
          <cell r="I4">
            <v>0</v>
          </cell>
        </row>
      </sheetData>
      <sheetData sheetId="5985">
        <row r="4">
          <cell r="I4">
            <v>0</v>
          </cell>
        </row>
      </sheetData>
      <sheetData sheetId="5986">
        <row r="4">
          <cell r="I4">
            <v>0</v>
          </cell>
        </row>
      </sheetData>
      <sheetData sheetId="5987">
        <row r="4">
          <cell r="I4">
            <v>0</v>
          </cell>
        </row>
      </sheetData>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sheetData sheetId="6044" refreshError="1"/>
      <sheetData sheetId="6045" refreshError="1"/>
      <sheetData sheetId="6046" refreshError="1"/>
      <sheetData sheetId="6047"/>
      <sheetData sheetId="6048"/>
      <sheetData sheetId="6049"/>
      <sheetData sheetId="6050"/>
      <sheetData sheetId="6051"/>
      <sheetData sheetId="6052"/>
      <sheetData sheetId="6053"/>
      <sheetData sheetId="6054"/>
      <sheetData sheetId="6055"/>
      <sheetData sheetId="6056"/>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sheetData sheetId="6073"/>
      <sheetData sheetId="6074">
        <row r="4">
          <cell r="I4">
            <v>0</v>
          </cell>
        </row>
      </sheetData>
      <sheetData sheetId="6075" refreshError="1"/>
      <sheetData sheetId="6076"/>
      <sheetData sheetId="6077"/>
      <sheetData sheetId="6078">
        <row r="4">
          <cell r="I4">
            <v>0</v>
          </cell>
        </row>
      </sheetData>
      <sheetData sheetId="6079">
        <row r="4">
          <cell r="I4">
            <v>0</v>
          </cell>
        </row>
      </sheetData>
      <sheetData sheetId="6080">
        <row r="4">
          <cell r="I4">
            <v>0</v>
          </cell>
        </row>
      </sheetData>
      <sheetData sheetId="6081">
        <row r="4">
          <cell r="I4">
            <v>0</v>
          </cell>
        </row>
      </sheetData>
      <sheetData sheetId="6082">
        <row r="4">
          <cell r="I4">
            <v>0</v>
          </cell>
        </row>
      </sheetData>
      <sheetData sheetId="6083">
        <row r="4">
          <cell r="I4">
            <v>0</v>
          </cell>
        </row>
      </sheetData>
      <sheetData sheetId="6084">
        <row r="4">
          <cell r="I4">
            <v>0</v>
          </cell>
        </row>
      </sheetData>
      <sheetData sheetId="6085">
        <row r="4">
          <cell r="I4">
            <v>0</v>
          </cell>
        </row>
      </sheetData>
      <sheetData sheetId="6086">
        <row r="4">
          <cell r="I4">
            <v>0</v>
          </cell>
        </row>
      </sheetData>
      <sheetData sheetId="6087">
        <row r="4">
          <cell r="I4">
            <v>0</v>
          </cell>
        </row>
      </sheetData>
      <sheetData sheetId="6088">
        <row r="4">
          <cell r="I4">
            <v>0</v>
          </cell>
        </row>
      </sheetData>
      <sheetData sheetId="6089">
        <row r="4">
          <cell r="I4">
            <v>0</v>
          </cell>
        </row>
      </sheetData>
      <sheetData sheetId="6090">
        <row r="4">
          <cell r="I4">
            <v>0</v>
          </cell>
        </row>
      </sheetData>
      <sheetData sheetId="6091">
        <row r="4">
          <cell r="I4">
            <v>0</v>
          </cell>
        </row>
      </sheetData>
      <sheetData sheetId="6092">
        <row r="4">
          <cell r="I4">
            <v>0</v>
          </cell>
        </row>
      </sheetData>
      <sheetData sheetId="6093">
        <row r="4">
          <cell r="I4">
            <v>0</v>
          </cell>
        </row>
      </sheetData>
      <sheetData sheetId="6094">
        <row r="4">
          <cell r="I4">
            <v>0</v>
          </cell>
        </row>
      </sheetData>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ow r="4">
          <cell r="M4">
            <v>100</v>
          </cell>
        </row>
      </sheetData>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sheetData sheetId="6216"/>
      <sheetData sheetId="6217"/>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sheetData sheetId="6271"/>
      <sheetData sheetId="6272"/>
      <sheetData sheetId="6273"/>
      <sheetData sheetId="6274" refreshError="1"/>
      <sheetData sheetId="6275"/>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sheetData sheetId="6308"/>
      <sheetData sheetId="6309"/>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ow r="4">
          <cell r="I4">
            <v>0</v>
          </cell>
        </row>
      </sheetData>
      <sheetData sheetId="6577">
        <row r="4">
          <cell r="I4">
            <v>0</v>
          </cell>
        </row>
      </sheetData>
      <sheetData sheetId="6578">
        <row r="4">
          <cell r="I4">
            <v>0</v>
          </cell>
        </row>
      </sheetData>
      <sheetData sheetId="6579">
        <row r="4">
          <cell r="I4">
            <v>0</v>
          </cell>
        </row>
      </sheetData>
      <sheetData sheetId="6580">
        <row r="4">
          <cell r="I4">
            <v>0</v>
          </cell>
        </row>
      </sheetData>
      <sheetData sheetId="6581">
        <row r="4">
          <cell r="I4">
            <v>0</v>
          </cell>
        </row>
      </sheetData>
      <sheetData sheetId="6582">
        <row r="4">
          <cell r="I4">
            <v>0</v>
          </cell>
        </row>
      </sheetData>
      <sheetData sheetId="6583">
        <row r="4">
          <cell r="I4">
            <v>0</v>
          </cell>
        </row>
      </sheetData>
      <sheetData sheetId="6584">
        <row r="4">
          <cell r="I4">
            <v>0</v>
          </cell>
        </row>
      </sheetData>
      <sheetData sheetId="6585">
        <row r="4">
          <cell r="I4">
            <v>0</v>
          </cell>
        </row>
      </sheetData>
      <sheetData sheetId="6586">
        <row r="4">
          <cell r="I4">
            <v>0</v>
          </cell>
        </row>
      </sheetData>
      <sheetData sheetId="6587">
        <row r="4">
          <cell r="I4">
            <v>0</v>
          </cell>
        </row>
      </sheetData>
      <sheetData sheetId="6588">
        <row r="4">
          <cell r="I4">
            <v>0</v>
          </cell>
        </row>
      </sheetData>
      <sheetData sheetId="6589">
        <row r="4">
          <cell r="I4">
            <v>0</v>
          </cell>
        </row>
      </sheetData>
      <sheetData sheetId="6590">
        <row r="4">
          <cell r="I4">
            <v>0</v>
          </cell>
        </row>
      </sheetData>
      <sheetData sheetId="6591">
        <row r="4">
          <cell r="I4">
            <v>0</v>
          </cell>
        </row>
      </sheetData>
      <sheetData sheetId="6592">
        <row r="4">
          <cell r="I4">
            <v>0</v>
          </cell>
        </row>
      </sheetData>
      <sheetData sheetId="6593">
        <row r="4">
          <cell r="I4">
            <v>0</v>
          </cell>
        </row>
      </sheetData>
      <sheetData sheetId="6594">
        <row r="4">
          <cell r="I4">
            <v>0</v>
          </cell>
        </row>
      </sheetData>
      <sheetData sheetId="6595">
        <row r="4">
          <cell r="I4">
            <v>0</v>
          </cell>
        </row>
      </sheetData>
      <sheetData sheetId="6596">
        <row r="4">
          <cell r="I4">
            <v>0</v>
          </cell>
        </row>
      </sheetData>
      <sheetData sheetId="6597">
        <row r="4">
          <cell r="I4">
            <v>0</v>
          </cell>
        </row>
      </sheetData>
      <sheetData sheetId="6598">
        <row r="4">
          <cell r="I4">
            <v>0</v>
          </cell>
        </row>
      </sheetData>
      <sheetData sheetId="6599">
        <row r="4">
          <cell r="I4">
            <v>0</v>
          </cell>
        </row>
      </sheetData>
      <sheetData sheetId="6600">
        <row r="4">
          <cell r="I4">
            <v>0</v>
          </cell>
        </row>
      </sheetData>
      <sheetData sheetId="6601">
        <row r="4">
          <cell r="I4">
            <v>0</v>
          </cell>
        </row>
      </sheetData>
      <sheetData sheetId="6602">
        <row r="4">
          <cell r="I4">
            <v>0</v>
          </cell>
        </row>
      </sheetData>
      <sheetData sheetId="6603">
        <row r="4">
          <cell r="I4">
            <v>0</v>
          </cell>
        </row>
      </sheetData>
      <sheetData sheetId="6604">
        <row r="4">
          <cell r="I4">
            <v>0</v>
          </cell>
        </row>
      </sheetData>
      <sheetData sheetId="6605">
        <row r="4">
          <cell r="M4">
            <v>100</v>
          </cell>
        </row>
      </sheetData>
      <sheetData sheetId="6606">
        <row r="4">
          <cell r="I4">
            <v>0</v>
          </cell>
        </row>
      </sheetData>
      <sheetData sheetId="6607">
        <row r="4">
          <cell r="M4">
            <v>100</v>
          </cell>
        </row>
      </sheetData>
      <sheetData sheetId="6608">
        <row r="4">
          <cell r="I4">
            <v>0</v>
          </cell>
        </row>
      </sheetData>
      <sheetData sheetId="6609">
        <row r="4">
          <cell r="M4">
            <v>100</v>
          </cell>
        </row>
      </sheetData>
      <sheetData sheetId="6610">
        <row r="4">
          <cell r="M4">
            <v>100</v>
          </cell>
        </row>
      </sheetData>
      <sheetData sheetId="6611">
        <row r="4">
          <cell r="M4">
            <v>100</v>
          </cell>
        </row>
      </sheetData>
      <sheetData sheetId="6612">
        <row r="4">
          <cell r="M4">
            <v>100</v>
          </cell>
        </row>
      </sheetData>
      <sheetData sheetId="6613">
        <row r="4">
          <cell r="M4">
            <v>100</v>
          </cell>
        </row>
      </sheetData>
      <sheetData sheetId="6614">
        <row r="4">
          <cell r="M4">
            <v>100</v>
          </cell>
        </row>
      </sheetData>
      <sheetData sheetId="6615">
        <row r="4">
          <cell r="M4">
            <v>100</v>
          </cell>
        </row>
      </sheetData>
      <sheetData sheetId="6616">
        <row r="4">
          <cell r="M4">
            <v>100</v>
          </cell>
        </row>
      </sheetData>
      <sheetData sheetId="6617" refreshError="1"/>
      <sheetData sheetId="6618" refreshError="1"/>
      <sheetData sheetId="6619" refreshError="1"/>
      <sheetData sheetId="6620">
        <row r="4">
          <cell r="M4">
            <v>100</v>
          </cell>
        </row>
      </sheetData>
      <sheetData sheetId="6621">
        <row r="4">
          <cell r="M4">
            <v>100</v>
          </cell>
        </row>
      </sheetData>
      <sheetData sheetId="6622">
        <row r="4">
          <cell r="M4">
            <v>100</v>
          </cell>
        </row>
      </sheetData>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_I_Porbandar_to_bhiladi"/>
      <sheetName val="AnaLOT1"/>
      <sheetName val="Quotations"/>
      <sheetName val="Cost of O &amp; O"/>
      <sheetName val="Equipment Output"/>
      <sheetName val="Material Rate Analysis"/>
      <sheetName val="Labour"/>
      <sheetName val="Mix Design"/>
      <sheetName val="Quantity-Stones"/>
      <sheetName val="abstr"/>
      <sheetName val="Temp"/>
      <sheetName val="Salary"/>
      <sheetName val="Site_Running"/>
      <sheetName val="Finance"/>
      <sheetName val="Travel"/>
      <sheetName val="Accom"/>
      <sheetName val="LOT-SW.1"/>
      <sheetName val="PROCTOR"/>
      <sheetName val="dBase"/>
      <sheetName val="BHANDUP"/>
      <sheetName val="EZ"/>
      <sheetName val="girder"/>
      <sheetName val="Culvert"/>
      <sheetName val="Dayworks Bill"/>
      <sheetName val="Bills of Quantities"/>
      <sheetName val="Rate Ana"/>
    </sheetNames>
    <sheetDataSet>
      <sheetData sheetId="0" refreshError="1"/>
      <sheetData sheetId="1" refreshError="1"/>
      <sheetData sheetId="2" refreshError="1"/>
      <sheetData sheetId="3" refreshError="1">
        <row r="7">
          <cell r="F7">
            <v>15.405063291139241</v>
          </cell>
        </row>
        <row r="9">
          <cell r="F9">
            <v>20.627118644067796</v>
          </cell>
        </row>
        <row r="10">
          <cell r="F10">
            <v>20.627118644067796</v>
          </cell>
        </row>
        <row r="14">
          <cell r="F14">
            <v>16.399999999999999</v>
          </cell>
        </row>
        <row r="15">
          <cell r="F15">
            <v>23.428571428571427</v>
          </cell>
        </row>
        <row r="17">
          <cell r="F17">
            <v>25.894736842105264</v>
          </cell>
        </row>
        <row r="18">
          <cell r="F18">
            <v>25.894736842105264</v>
          </cell>
        </row>
        <row r="23">
          <cell r="F23">
            <v>0.9966666666666667</v>
          </cell>
        </row>
        <row r="27">
          <cell r="F27">
            <v>27.226666666666667</v>
          </cell>
        </row>
        <row r="28">
          <cell r="F28">
            <v>1666.6666666666667</v>
          </cell>
        </row>
        <row r="29">
          <cell r="F29">
            <v>100</v>
          </cell>
        </row>
        <row r="31">
          <cell r="F31">
            <v>200</v>
          </cell>
        </row>
        <row r="32">
          <cell r="F32">
            <v>35</v>
          </cell>
        </row>
        <row r="34">
          <cell r="F34">
            <v>1000</v>
          </cell>
        </row>
        <row r="35">
          <cell r="F35">
            <v>200</v>
          </cell>
        </row>
        <row r="37">
          <cell r="F37">
            <v>80</v>
          </cell>
        </row>
        <row r="39">
          <cell r="F39">
            <v>100</v>
          </cell>
        </row>
        <row r="40">
          <cell r="F40">
            <v>40</v>
          </cell>
        </row>
        <row r="41">
          <cell r="F41">
            <v>60</v>
          </cell>
        </row>
        <row r="42">
          <cell r="F42">
            <v>44</v>
          </cell>
        </row>
      </sheetData>
      <sheetData sheetId="4" refreshError="1"/>
      <sheetData sheetId="5" refreshError="1"/>
      <sheetData sheetId="6" refreshError="1"/>
      <sheetData sheetId="7" refreshError="1">
        <row r="11">
          <cell r="P11">
            <v>1297</v>
          </cell>
        </row>
        <row r="12">
          <cell r="P12">
            <v>1774</v>
          </cell>
        </row>
        <row r="13">
          <cell r="P13">
            <v>1655</v>
          </cell>
        </row>
        <row r="15">
          <cell r="P15">
            <v>1774</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가설건물"/>
      <sheetName val="입찰안"/>
      <sheetName val="손익차9월2"/>
      <sheetName val="확정분1"/>
      <sheetName val="내역"/>
      <sheetName val="한강운반비"/>
      <sheetName val="Macro3"/>
      <sheetName val="ANX3A11"/>
      <sheetName val="원가서"/>
      <sheetName val="양수장(기계)"/>
      <sheetName val="건축내역서 (경제상무실)"/>
      <sheetName val="일위대가(1)"/>
      <sheetName val="대치판정"/>
      <sheetName val="Testing"/>
      <sheetName val="견적을지"/>
      <sheetName val="3.공통공사대비"/>
      <sheetName val="합의경상"/>
      <sheetName val="준검 내역서"/>
      <sheetName val="CAMP OPERATING COST"/>
      <sheetName val="PERSONNEL SETUP"/>
      <sheetName val="LIST OF OFFICE EQUIPMENT"/>
      <sheetName val="STAFF&amp;INDIRECT SALARY - SUMMARY"/>
      <sheetName val="KOREAN STAFF SALARY_BREAKDOWN"/>
      <sheetName val="BREAKDOWN"/>
      <sheetName val="WELFARE COST - SITE"/>
      <sheetName val="집계표"/>
      <sheetName val="신우"/>
      <sheetName val="내역서"/>
      <sheetName val="Sheet1"/>
      <sheetName val="건축내역서_(경제상무실)"/>
      <sheetName val="3_공통공사대비"/>
      <sheetName val="준검_내역서"/>
      <sheetName val="CAMP_OPERATING_COST"/>
      <sheetName val="PERSONNEL_SETUP"/>
      <sheetName val="LIST_OF_OFFICE_EQUIPMENT"/>
      <sheetName val="STAFF&amp;INDIRECT_SALARY_-_SUMMARY"/>
      <sheetName val="KOREAN_STAFF_SALARY_BREAKDOWN"/>
      <sheetName val="WELFARE_COST_-_SITE"/>
      <sheetName val="할증 "/>
      <sheetName val="사업부배부A"/>
      <sheetName val="변경품셈총괄"/>
      <sheetName val="차액보증"/>
      <sheetName val="금액내역서"/>
      <sheetName val="갑지"/>
      <sheetName val="면적"/>
      <sheetName val="연습"/>
      <sheetName val="물량표"/>
      <sheetName val="9-1차이내역"/>
      <sheetName val="비용"/>
      <sheetName val="설비"/>
      <sheetName val="비교1"/>
      <sheetName val="BID"/>
      <sheetName val="조건표"/>
      <sheetName val="Equipment"/>
      <sheetName val="Pipin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공문"/>
      <sheetName val="5.0 BOQ for Insul"/>
      <sheetName val="5.1 Price sche."/>
    </sheetNames>
    <sheetDataSet>
      <sheetData sheetId="0" refreshError="1"/>
      <sheetData sheetId="1" refreshError="1"/>
      <sheetData sheetId="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양식1"/>
      <sheetName val="총괄내역(9-30,최종)"/>
      <sheetName val="총괄내역(9-30,최종) (2)"/>
      <sheetName val="업협(3차계약)"/>
      <sheetName val="기안지 3차 하도급 체결"/>
      <sheetName val="비교견적대비표"/>
      <sheetName val="영풍"/>
      <sheetName val="해주"/>
      <sheetName val="수량산출서"/>
      <sheetName val="조정안 (2)"/>
      <sheetName val="Sheet2"/>
      <sheetName val="Sheet3"/>
      <sheetName val="jobhist"/>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LIM5"/>
      <sheetName val="SPT vs PHI"/>
      <sheetName val="21-Rate Analysis "/>
      <sheetName val="PROCTOR"/>
    </sheetNames>
    <sheetDataSet>
      <sheetData sheetId="0">
        <row r="17">
          <cell r="F17">
            <v>59300</v>
          </cell>
        </row>
      </sheetData>
      <sheetData sheetId="1" refreshError="1"/>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Rate"/>
      <sheetName val="SOR"/>
      <sheetName val="EW"/>
      <sheetName val="STR1"/>
      <sheetName val="STR2"/>
      <sheetName val="STR3"/>
      <sheetName val="LIN1"/>
      <sheetName val="LIN2"/>
      <sheetName val="typical subminor"/>
      <sheetName val="Road"/>
      <sheetName val="S&amp;I"/>
      <sheetName val="machi"/>
      <sheetName val="TRANS1"/>
      <sheetName val="trans"/>
      <sheetName val="mes-fb"/>
      <sheetName val="mes-pl"/>
      <sheetName val="XL4Test5"/>
      <sheetName val="final3"/>
      <sheetName val="LOCAL RATES"/>
      <sheetName val="1St certified RA bill"/>
      <sheetName val="Elect."/>
      <sheetName val="typetest"/>
      <sheetName val="Evaluate"/>
      <sheetName val="CASH-FLOW"/>
      <sheetName val="Lakshmi GF"/>
      <sheetName val="CITICORP"/>
      <sheetName val="HDFC"/>
      <sheetName val="KOTAK"/>
      <sheetName val="21.8.14"/>
      <sheetName val="Pull Down"/>
      <sheetName val="Expenditure Plan"/>
      <sheetName val="ANALYSIS"/>
      <sheetName val="PROCTOR"/>
      <sheetName val="PROG_DATA"/>
      <sheetName val="BOQ-"/>
      <sheetName val="FORM-W3"/>
      <sheetName val="FitOutConfCentre"/>
      <sheetName val="jobhist"/>
      <sheetName val="A"/>
      <sheetName val="CASHFLOWS"/>
      <sheetName val="ANAL-PIPE LINE"/>
      <sheetName val="Cost of O &amp; O"/>
      <sheetName val="ANAL"/>
      <sheetName val="Steel-Circular"/>
      <sheetName val="Rate Analysis"/>
      <sheetName val="M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EC"/>
      <sheetName val="기준-중기 revised"/>
      <sheetName val="장비운반비"/>
      <sheetName val="Project Schedule"/>
      <sheetName val="Project Sch."/>
      <sheetName val="OUAIS"/>
      <sheetName val="CEC"/>
      <sheetName val="HEC"/>
      <sheetName val="직원동원계획"/>
      <sheetName val="A"/>
      <sheetName val="SOURCE"/>
      <sheetName val="SILICATE"/>
      <sheetName val="Proposal"/>
      <sheetName val="Cover"/>
      <sheetName val="ASME B 36.10 M"/>
      <sheetName val="estm_mech"/>
      <sheetName val="dongia (2)"/>
      <sheetName val="본지점중"/>
      <sheetName val="M_B"/>
      <sheetName val="HVAC"/>
      <sheetName val="TB-내역서"/>
      <sheetName val="CAL."/>
      <sheetName val="보온자재단가표"/>
      <sheetName val="TEMP"/>
      <sheetName val="비교"/>
      <sheetName val="CAL"/>
      <sheetName val="Dywidaq"/>
      <sheetName val="NEWDRAW"/>
      <sheetName val="Form 0"/>
      <sheetName val="ANALYSER"/>
      <sheetName val="FWBS7000,8000"/>
      <sheetName val="BOQ for HRSG &amp; BOP-mech."/>
      <sheetName val="ITB COST"/>
      <sheetName val="BW"/>
      <sheetName val="DATA"/>
      <sheetName val="공사비 내역 (가)"/>
      <sheetName val="PUMP"/>
      <sheetName val="Final(1)summary"/>
      <sheetName val="Sheet1"/>
      <sheetName val="NEW-PANEL"/>
      <sheetName val="work"/>
      <sheetName val="Input"/>
      <sheetName val="MEXICO-C"/>
      <sheetName val="h-013211-2"/>
      <sheetName val="POWER"/>
      <sheetName val="기계,전기 공종별 집행원가 _201108 rev.2.x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Abstract"/>
      <sheetName val="Cash Flow-IN"/>
      <sheetName val="Cash Flow-Out"/>
      <sheetName val="TOP SHEET-1"/>
      <sheetName val="Final-Quote"/>
      <sheetName val="Final-Quote -1"/>
      <sheetName val="Obstruction &amp; Utilities"/>
      <sheetName val="Final-Quote -1 (2)"/>
      <sheetName val="Elec&amp;Ins"/>
      <sheetName val="Mech"/>
      <sheetName val="CIVIL BoQ Abstract"/>
      <sheetName val="BoQ Calc"/>
      <sheetName val="RA Civil"/>
      <sheetName val="Sheet1"/>
      <sheetName val="Pipe line"/>
      <sheetName val="WTP Sizing"/>
      <sheetName val="Line Diag"/>
      <sheetName val="RA Valves &amp; EMI"/>
      <sheetName val="TD Notes"/>
      <sheetName val="RW RESERVOIR"/>
      <sheetName val="Man Power cost"/>
      <sheetName val="Site Infrastructure"/>
      <sheetName val="Site Infra-Unit"/>
      <sheetName val="Analy_7-10"/>
      <sheetName val="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ow r="8">
          <cell r="E8">
            <v>120</v>
          </cell>
        </row>
        <row r="9">
          <cell r="E9">
            <v>90</v>
          </cell>
        </row>
        <row r="12">
          <cell r="E12">
            <v>250</v>
          </cell>
        </row>
        <row r="19">
          <cell r="E19">
            <v>230</v>
          </cell>
        </row>
        <row r="21">
          <cell r="E21">
            <v>165</v>
          </cell>
        </row>
        <row r="30">
          <cell r="E30">
            <v>300.17750000000001</v>
          </cell>
        </row>
        <row r="38">
          <cell r="E38">
            <v>600</v>
          </cell>
        </row>
        <row r="40">
          <cell r="E40">
            <v>45</v>
          </cell>
        </row>
        <row r="41">
          <cell r="E41">
            <v>444.59999999999997</v>
          </cell>
        </row>
        <row r="42">
          <cell r="E42">
            <v>467.4</v>
          </cell>
        </row>
        <row r="43">
          <cell r="E43">
            <v>18</v>
          </cell>
        </row>
        <row r="48">
          <cell r="F48">
            <v>7</v>
          </cell>
        </row>
        <row r="50">
          <cell r="E50">
            <v>649</v>
          </cell>
          <cell r="F50">
            <v>14</v>
          </cell>
        </row>
        <row r="51">
          <cell r="E51">
            <v>741</v>
          </cell>
          <cell r="F51">
            <v>17</v>
          </cell>
        </row>
        <row r="54">
          <cell r="E54">
            <v>371</v>
          </cell>
          <cell r="F54">
            <v>12</v>
          </cell>
        </row>
        <row r="55">
          <cell r="F55">
            <v>4</v>
          </cell>
        </row>
        <row r="56">
          <cell r="E56">
            <v>130</v>
          </cell>
          <cell r="F56">
            <v>6</v>
          </cell>
        </row>
        <row r="57">
          <cell r="E57">
            <v>186</v>
          </cell>
          <cell r="F57">
            <v>7</v>
          </cell>
        </row>
      </sheetData>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HANDUPSEP"/>
      <sheetName val="BHANDUP"/>
      <sheetName val="SAP架設-2005.12.31"/>
      <sheetName val="일위대가"/>
      <sheetName val="PROCTOR"/>
      <sheetName val="21-Rate Analysis-1"/>
      <sheetName val="SOR"/>
      <sheetName val="공사비집계"/>
      <sheetName val="Evaluate"/>
      <sheetName val="C &amp; G RHS"/>
      <sheetName val="WTP"/>
      <sheetName val="structurewise"/>
      <sheetName val="balance Work"/>
      <sheetName val="LOCAL RATES"/>
      <sheetName val="월별"/>
      <sheetName val="S-Curve (2)"/>
      <sheetName val="Materials Cost(PCC)"/>
      <sheetName val="final abstract"/>
      <sheetName val="data"/>
      <sheetName val="SAP架設-2005_12_31"/>
      <sheetName val="BOQ"/>
      <sheetName val="Final Basic rate"/>
      <sheetName val="Labour"/>
      <sheetName val="Steel-Circular"/>
      <sheetName val="Materials Cost"/>
      <sheetName val="REL"/>
      <sheetName val="Back"/>
      <sheetName val="Material "/>
      <sheetName val="Analysis"/>
      <sheetName val="Process"/>
      <sheetName val="balance_Work"/>
      <sheetName val="GC-15"/>
      <sheetName val="ICICI"/>
      <sheetName val="HDFC"/>
      <sheetName val="90101"/>
      <sheetName val="A"/>
      <sheetName val="Coalmine"/>
      <sheetName val="SAP架設-2005_12_311"/>
      <sheetName val="C_&amp;_G_RHS"/>
      <sheetName val="Materials_Cost(PCC)"/>
      <sheetName val="LOCAL_RATES"/>
      <sheetName val="S-Curve_(2)"/>
      <sheetName val="final_abstract"/>
      <sheetName val="Material_"/>
      <sheetName val="Chiet tinh dz35"/>
      <sheetName val=""/>
      <sheetName val="Man"/>
      <sheetName val="pile Fabrication"/>
      <sheetName val="Closing"/>
      <sheetName val="Risk Te. Co."/>
      <sheetName val="Informa."/>
      <sheetName val="SAP架設-2005_12_312"/>
      <sheetName val="balance_Work1"/>
      <sheetName val="LOCAL_RATES1"/>
      <sheetName val="S-Curve_(2)1"/>
      <sheetName val="Final_Basic_rate"/>
      <sheetName val="Materials_Cost"/>
      <sheetName val="Material_1"/>
      <sheetName val="21-Rate_Analysis-1"/>
      <sheetName val="final_abstract1"/>
      <sheetName val="C_&amp;_G_RHS1"/>
      <sheetName val="Materials_Cost(PCC)1"/>
      <sheetName val="Chiet_tinh_dz35"/>
      <sheetName val="pile_Fabrication"/>
      <sheetName val="Bank Guarantee"/>
      <sheetName val="Original"/>
      <sheetName val="COLUMN"/>
      <sheetName val="STEEL-SLAB (0)"/>
      <sheetName val="concrete-1flr"/>
      <sheetName val="SHUTTER-1flr beam (1)"/>
      <sheetName val="SHUTTER-1flr slab(1)"/>
      <sheetName val="STEEL-SLAB (1flr)"/>
      <sheetName val="slab-reinft(1flr)-REF."/>
      <sheetName val="BEAM-REINFT.(1flr)"/>
      <sheetName val="beam-reinft-(1flr)ADDT."/>
      <sheetName val="concrete-Ist-IInd floor"/>
      <sheetName val="shuttering-1st-IInd floor"/>
      <sheetName val="STEEL-SLAB (2flr)"/>
      <sheetName val="slab-reinft(2flr)-REF. (2)"/>
      <sheetName val="BEAM-REINFT.(2flr) (2)"/>
      <sheetName val="beam-reinft-(2flr)ADDT. (2)"/>
      <sheetName val="slab-reinft(MEZZ)"/>
      <sheetName val="STEEL-SLAB (3flr) "/>
      <sheetName val="Slab-reinft(3flr)ADD."/>
      <sheetName val="slab-reinft(3flr)-ADD. (1)"/>
      <sheetName val="STEEL-SLAB (4th-flr) "/>
      <sheetName val="slab-reinft(4thflr)-ADD. (2)"/>
      <sheetName val="slab reinft.-(4th flr)"/>
      <sheetName val="ALL-Indices-final"/>
      <sheetName val="Indices (3rd)"/>
      <sheetName val="Indices"/>
      <sheetName val="SHUTTER-1flr beam(old)"/>
      <sheetName val="col-reinft1"/>
      <sheetName val="RECAPITULATION"/>
      <sheetName val="03_CTS,MEPZ-CANTEEN"/>
      <sheetName val="Flooring"/>
      <sheetName val="Skirting"/>
      <sheetName val="Dado"/>
      <sheetName val="03_CTS,MEPZ-CANTEEN (2)"/>
      <sheetName val="#REF"/>
      <sheetName val="beam-reinft-machine rm"/>
      <sheetName val="office"/>
      <sheetName val="Lab"/>
      <sheetName val="Material&amp;equipment"/>
      <sheetName val="input micro"/>
      <sheetName val="Summary"/>
      <sheetName val="Rates"/>
      <sheetName val="AoR Finishing"/>
      <sheetName val="Revised BoQ Str"/>
      <sheetName val="oH(Str+finishing)"/>
      <sheetName val="oHS+F Ex Alu.+actual staff"/>
      <sheetName val="oHS+F Ex Alu. (trial)"/>
      <sheetName val="Ex aluminium"/>
      <sheetName val="oH(mc purchase)"/>
      <sheetName val="Sheet2"/>
      <sheetName val="Plang.1pour"/>
      <sheetName val="Plang.3pour"/>
      <sheetName val="Manpower"/>
      <sheetName val="Machine Schedule "/>
      <sheetName val="Sheet3"/>
      <sheetName val="Staff Schedule"/>
      <sheetName val="JUN'03"/>
      <sheetName val="S25EQPoutrep"/>
      <sheetName val="S12EQPhrss"/>
      <sheetName val="S11EQPnorm"/>
      <sheetName val="S14spares"/>
      <sheetName val="S13cons"/>
      <sheetName val="HSD LUB "/>
      <sheetName val="JULY'03"/>
      <sheetName val="Graph"/>
      <sheetName val="Riser-1"/>
      <sheetName val="Basicrates"/>
      <sheetName val="Mix Design"/>
      <sheetName val="doq-1 DOQ Culvert"/>
      <sheetName val="Rate Analysis"/>
      <sheetName val="Risk_Te__Co_"/>
      <sheetName val="Informa_"/>
      <sheetName val="FitOutConfCentre"/>
      <sheetName val="01"/>
      <sheetName val="02"/>
      <sheetName val="03"/>
      <sheetName val="04"/>
      <sheetName val="RA Civil"/>
      <sheetName val="CPIPE"/>
      <sheetName val="Anal"/>
      <sheetName val="BLK2"/>
      <sheetName val="BLK3"/>
      <sheetName val="E &amp; R"/>
      <sheetName val="radar"/>
      <sheetName val="UG"/>
      <sheetName val="Material"/>
      <sheetName val="Improvements"/>
      <sheetName val="Materials "/>
      <sheetName val="MAchinery(R1)"/>
      <sheetName val="Machinery"/>
      <sheetName val="footing for SP"/>
      <sheetName val="DSLP"/>
      <sheetName val="10-Crop Age"/>
      <sheetName val="UNP-NCW "/>
      <sheetName val="MAIN"/>
      <sheetName val="9.Major Bridge"/>
      <sheetName val="8. ROB"/>
      <sheetName val="10.Minor Structure"/>
      <sheetName val="7. FLYOVER"/>
      <sheetName val="ABSTRACT"/>
      <sheetName val="2. Earthwork"/>
      <sheetName val="Debit_RMC"/>
      <sheetName val="FORM-W3"/>
      <sheetName val="0"/>
      <sheetName val="CUM-Mar07"/>
      <sheetName val="CRM"/>
      <sheetName val="A3"/>
      <sheetName val="BUD 07-08"/>
      <sheetName val="HIDE"/>
      <sheetName val="XL"/>
      <sheetName val="01.11.2004"/>
      <sheetName val="Database"/>
      <sheetName val="SCHEDULE"/>
      <sheetName val="schedule nos"/>
      <sheetName val="Supply_RMC"/>
      <sheetName val="MAINBS1"/>
      <sheetName val="02.10.06"/>
      <sheetName val="Anggaran"/>
      <sheetName val="220Kv (2)"/>
      <sheetName val="USB 1"/>
      <sheetName val="Input Data"/>
      <sheetName val="eb"/>
      <sheetName val="ult"/>
      <sheetName val="fp"/>
      <sheetName val="P-Ins &amp; Bonds"/>
      <sheetName val="Input Data R"/>
      <sheetName val="Input Data F"/>
      <sheetName val="section"/>
      <sheetName val="PlazaElec"/>
      <sheetName val="DETAILED  BOQ"/>
      <sheetName val="foundation(V)"/>
      <sheetName val="cul-invSUBMITTED"/>
      <sheetName val="horizontal"/>
      <sheetName val="SPT vs PHI"/>
      <sheetName val="F4-F7"/>
      <sheetName val="MN T.B."/>
      <sheetName val="C5TRAFFIC"/>
      <sheetName val="A.O.R."/>
      <sheetName val="ENCL9"/>
      <sheetName val="Ave.wtd.rates"/>
      <sheetName val="Data Validation"/>
      <sheetName val="C8"/>
      <sheetName val="Progressin Next mon-AP-17"/>
      <sheetName val="GWC"/>
      <sheetName val="NWC"/>
      <sheetName val="Assum"/>
      <sheetName val="PLAN_FEB97"/>
      <sheetName val="upa"/>
      <sheetName val="RIP1"/>
      <sheetName val="CIT(1)"/>
      <sheetName val="List"/>
      <sheetName val="S1BOQ"/>
      <sheetName val="PMS"/>
      <sheetName val="Jobwise"/>
      <sheetName val="Data 1"/>
      <sheetName val="FT-05-02IsoBOM"/>
      <sheetName val="ABS "/>
      <sheetName val="BOQ Summary"/>
      <sheetName val="2.13"/>
      <sheetName val="9.01"/>
      <sheetName val="9.07"/>
      <sheetName val="9.83"/>
      <sheetName val="9.12"/>
      <sheetName val="9.47"/>
      <sheetName val="9.50(i)"/>
      <sheetName val="9.50(ii)"/>
      <sheetName val="9.51_Slab"/>
      <sheetName val="9.51_Girder"/>
      <sheetName val="9.52"/>
      <sheetName val="9.62"/>
      <sheetName val="9.63"/>
      <sheetName val="Bearing"/>
      <sheetName val="9.69"/>
      <sheetName val="8.48"/>
      <sheetName val="8.49"/>
      <sheetName val="P1 &amp; P2 Reinforcement detail"/>
      <sheetName val="A1 &amp; A2 Reinforcement detail"/>
      <sheetName val="LTG-STG"/>
      <sheetName val="Intro"/>
      <sheetName val="1.01-C&amp;G"/>
      <sheetName val="INPUT SHEET"/>
      <sheetName val="RES-PLANNING"/>
      <sheetName val="Macro1"/>
      <sheetName val="BOQ Distribution"/>
      <sheetName val="maingirder"/>
      <sheetName val="basic-data"/>
      <sheetName val="INPUT"/>
      <sheetName val="Bus Ways"/>
      <sheetName val="Major Br. Statement"/>
      <sheetName val="basic-final"/>
      <sheetName val="Machinery-final"/>
      <sheetName val="Culverts"/>
      <sheetName val="Bituminous"/>
      <sheetName val="Earthwork"/>
      <sheetName val="Site clearance"/>
      <sheetName val="Subase"/>
      <sheetName val="4 Annex 1 Basic rate"/>
      <sheetName val="hyperstatic"/>
      <sheetName val="r"/>
      <sheetName val="Code"/>
      <sheetName val="det_est"/>
      <sheetName val="Analysis-NH-Roads"/>
      <sheetName val="Analysis-NH-Culverts"/>
      <sheetName val=" AnalysisPCC"/>
      <sheetName val="Analysis-Drains &amp; Misc"/>
      <sheetName val="Lead Statement (PCC)"/>
      <sheetName val="Analysis-NH-Traf &amp; Trans"/>
      <sheetName val="footing"/>
      <sheetName val="Qty SR"/>
      <sheetName val="Cost of O &amp; O"/>
      <sheetName val="發包單價差-車站組鋼筋"/>
      <sheetName val="FORM-16"/>
      <sheetName val="leads"/>
      <sheetName val="Building"/>
      <sheetName val="Wind Speed II"/>
      <sheetName val="Duopitch Roof"/>
      <sheetName val="Free-Standing Wall"/>
      <sheetName val="Vertical Walls"/>
      <sheetName val="Flat Roof"/>
      <sheetName val="Factor Sb"/>
      <sheetName val="Size Effect Factor"/>
      <sheetName val="Direction factor"/>
      <sheetName val="Wind Speed I"/>
      <sheetName val="doq 1"/>
      <sheetName val="doq 9"/>
      <sheetName val="집계표(OPTION)"/>
      <sheetName val="Load Calculation"/>
      <sheetName val="SS MH"/>
      <sheetName val="budget"/>
      <sheetName val="form26"/>
      <sheetName val="Design(600)"/>
      <sheetName val="gen ledger data"/>
      <sheetName val="Rocker"/>
      <sheetName val="33628-Rev. A"/>
      <sheetName val="concrete"/>
      <sheetName val="Basic"/>
      <sheetName val="Cash2"/>
      <sheetName val="General input"/>
      <sheetName val="Design sheet"/>
      <sheetName val="Cul_detail"/>
      <sheetName val="balance_Work2"/>
      <sheetName val="SAP架設-2005_12_313"/>
      <sheetName val="Material_2"/>
      <sheetName val="05"/>
      <sheetName val="PRELIM5"/>
      <sheetName val="Fee Rate Summary"/>
      <sheetName val="Non debit-RMC"/>
      <sheetName val="Labour &amp; Plant"/>
      <sheetName val="RATE COMPILATION"/>
      <sheetName val="Plant &amp;  Machinery"/>
      <sheetName val="STRS"/>
      <sheetName val="Dropdown"/>
      <sheetName val="mlead"/>
      <sheetName val="abs road"/>
      <sheetName val="Abs_CD_2"/>
      <sheetName val="coverpage"/>
      <sheetName val="RMR"/>
      <sheetName val="road est"/>
      <sheetName val="Road data"/>
      <sheetName val="ECV"/>
      <sheetName val="12. Ins &amp; Bonds"/>
      <sheetName val="Index"/>
      <sheetName val="Debit_Pump"/>
      <sheetName val="Details_Transit"/>
      <sheetName val="LOCAL_RATES2"/>
      <sheetName val="S-Curve_(2)2"/>
      <sheetName val="21-Rate_Analysis-11"/>
      <sheetName val="final_abstract2"/>
      <sheetName val="C_&amp;_G_RHS2"/>
      <sheetName val="Materials_Cost(PCC)2"/>
      <sheetName val="Final_Basic_rate1"/>
      <sheetName val="Materials_Cost1"/>
      <sheetName val="Chiet_tinh_dz351"/>
      <sheetName val="pile_Fabrication1"/>
      <sheetName val="Bank_Guarantee"/>
      <sheetName val="ABS_"/>
      <sheetName val="BOQ_Summary"/>
      <sheetName val="2_13"/>
      <sheetName val="9_01"/>
      <sheetName val="9_07"/>
      <sheetName val="9_83"/>
      <sheetName val="9_12"/>
      <sheetName val="9_47"/>
      <sheetName val="9_50(i)"/>
      <sheetName val="9_50(ii)"/>
      <sheetName val="9_51_Slab"/>
      <sheetName val="9_51_Girder"/>
      <sheetName val="9_52"/>
      <sheetName val="9_62"/>
      <sheetName val="9_63"/>
      <sheetName val="9_69"/>
      <sheetName val="8_48"/>
      <sheetName val="8_49"/>
      <sheetName val="P1_&amp;_P2_Reinforcement_detail"/>
      <sheetName val="A1_&amp;_A2_Reinforcement_detail"/>
      <sheetName val="Rate_Analysis"/>
      <sheetName val="STEEL-SLAB_(0)"/>
      <sheetName val="SHUTTER-1flr_beam_(1)"/>
      <sheetName val="SHUTTER-1flr_slab(1)"/>
      <sheetName val="STEEL-SLAB_(1flr)"/>
      <sheetName val="slab-reinft(1flr)-REF_"/>
      <sheetName val="BEAM-REINFT_(1flr)"/>
      <sheetName val="beam-reinft-(1flr)ADDT_"/>
      <sheetName val="concrete-Ist-IInd_floor"/>
      <sheetName val="shuttering-1st-IInd_floor"/>
      <sheetName val="STEEL-SLAB_(2flr)"/>
      <sheetName val="slab-reinft(2flr)-REF__(2)"/>
      <sheetName val="BEAM-REINFT_(2flr)_(2)"/>
      <sheetName val="beam-reinft-(2flr)ADDT__(2)"/>
      <sheetName val="STEEL-SLAB_(3flr)_"/>
      <sheetName val="Slab-reinft(3flr)ADD_"/>
      <sheetName val="slab-reinft(3flr)-ADD__(1)"/>
      <sheetName val="STEEL-SLAB_(4th-flr)_"/>
      <sheetName val="slab-reinft(4thflr)-ADD__(2)"/>
      <sheetName val="slab_reinft_-(4th_flr)"/>
      <sheetName val="Indices_(3rd)"/>
      <sheetName val="SHUTTER-1flr_beam(old)"/>
      <sheetName val="03_CTS,MEPZ-CANTEEN_(2)"/>
      <sheetName val="beam-reinft-machine_rm"/>
      <sheetName val="input_micro"/>
      <sheetName val="DETAILED__BOQ"/>
      <sheetName val="07"/>
      <sheetName val="Voucher"/>
      <sheetName val="Assmpns"/>
      <sheetName val="DATA-DEP.(13-17)"/>
      <sheetName val="DATA-KBPL(17-25)"/>
      <sheetName val="DATA-GCC(25-34.7)"/>
      <sheetName val="St.-Con(0-17)"/>
      <sheetName val="St.-Con.(17-34)"/>
      <sheetName val="SCH 10"/>
      <sheetName val="calcul"/>
      <sheetName val="Diesel Analysis"/>
      <sheetName val="Elect."/>
      <sheetName val="SC revtrgt"/>
      <sheetName val="11-hsd"/>
      <sheetName val="13-septic"/>
      <sheetName val="7-ug"/>
      <sheetName val="2-utility"/>
      <sheetName val="18-misc"/>
      <sheetName val="5-pipe"/>
      <sheetName val="Core Data"/>
      <sheetName val="RA-markate"/>
      <sheetName val="TBEAM"/>
      <sheetName val="TS-TC"/>
      <sheetName val="ESOP ECAL TABLES"/>
      <sheetName val="Inputs"/>
      <sheetName val="precast RC element"/>
      <sheetName val="Timesheet"/>
      <sheetName val="ar"/>
      <sheetName val="Set"/>
      <sheetName val="purpose&amp;input"/>
      <sheetName val="GLEVEL RHS"/>
      <sheetName val="산근"/>
      <sheetName val="대비표"/>
      <sheetName val="General Analysis"/>
      <sheetName val="SCURVE"/>
      <sheetName val="except wiring"/>
      <sheetName val="SUPPORT1"/>
      <sheetName val="Appendix A"/>
      <sheetName val="JCR TOP"/>
      <sheetName val=" "/>
      <sheetName val="bASICDATA"/>
      <sheetName val="Highway-I"/>
      <sheetName val="Structure-I"/>
      <sheetName val="QC-I"/>
      <sheetName val="Survey-I"/>
      <sheetName val="Sub con List"/>
      <sheetName val="KM wise Quantity"/>
      <sheetName val="ADMIN SHEET"/>
      <sheetName val="ANNEXURE-A"/>
      <sheetName val="Measurment"/>
      <sheetName val="NLD - Assum"/>
      <sheetName val="balance_Work3"/>
      <sheetName val="SAP架設-2005_12_314"/>
      <sheetName val="Material_3"/>
      <sheetName val="Section_by_layers_old"/>
      <sheetName val="doq"/>
      <sheetName val="Doha Farm"/>
      <sheetName val="basdat"/>
      <sheetName val="Charge"/>
      <sheetName val="Structure du projet"/>
      <sheetName val="MM2"/>
      <sheetName val="ST-O"/>
      <sheetName val="CG -St"/>
      <sheetName val="well"/>
      <sheetName val="starter"/>
      <sheetName val="factor "/>
      <sheetName val="Names&amp;Cases"/>
      <sheetName val="GEN"/>
      <sheetName val="SKMD  32"/>
      <sheetName val="BITUMEN"/>
      <sheetName val="DIR USED ITEMS"/>
      <sheetName val="1"/>
      <sheetName val="2"/>
      <sheetName val="3"/>
      <sheetName val="4"/>
      <sheetName val="5"/>
      <sheetName val="6"/>
      <sheetName val="7"/>
      <sheetName val="8"/>
      <sheetName val="9"/>
      <sheetName val="10"/>
      <sheetName val="11"/>
      <sheetName val="12"/>
      <sheetName val="13"/>
      <sheetName val="14"/>
      <sheetName val="15"/>
      <sheetName val="16"/>
      <sheetName val="12.8 I (M-40)"/>
      <sheetName val="Aggragate"/>
      <sheetName val="EqpPerfJun08"/>
      <sheetName val="ANN -V"/>
      <sheetName val="LL ABUT"/>
      <sheetName val="STR"/>
      <sheetName val="strand"/>
      <sheetName val="LOCAL_RATES3"/>
      <sheetName val="S-Curve_(2)3"/>
      <sheetName val="Final_Basic_rate2"/>
      <sheetName val="Materials_Cost2"/>
      <sheetName val="21-Rate_Analysis-12"/>
      <sheetName val="final_abstract3"/>
      <sheetName val="C_&amp;_G_RHS3"/>
      <sheetName val="Materials_Cost(PCC)3"/>
      <sheetName val="Chiet_tinh_dz352"/>
      <sheetName val="pile_Fabrication2"/>
      <sheetName val="Risk_Te__Co_1"/>
      <sheetName val="Informa_1"/>
      <sheetName val="Bank_Guarantee1"/>
      <sheetName val="STEEL-SLAB_(0)1"/>
      <sheetName val="SHUTTER-1flr_beam_(1)1"/>
      <sheetName val="SHUTTER-1flr_slab(1)1"/>
      <sheetName val="STEEL-SLAB_(1flr)1"/>
      <sheetName val="slab-reinft(1flr)-REF_1"/>
      <sheetName val="BEAM-REINFT_(1flr)1"/>
      <sheetName val="beam-reinft-(1flr)ADDT_1"/>
      <sheetName val="concrete-Ist-IInd_floor1"/>
      <sheetName val="shuttering-1st-IInd_floor1"/>
      <sheetName val="STEEL-SLAB_(2flr)1"/>
      <sheetName val="slab-reinft(2flr)-REF__(2)1"/>
      <sheetName val="BEAM-REINFT_(2flr)_(2)1"/>
      <sheetName val="beam-reinft-(2flr)ADDT__(2)1"/>
      <sheetName val="STEEL-SLAB_(3flr)_1"/>
      <sheetName val="Slab-reinft(3flr)ADD_1"/>
      <sheetName val="slab-reinft(3flr)-ADD__(1)1"/>
      <sheetName val="STEEL-SLAB_(4th-flr)_1"/>
      <sheetName val="slab-reinft(4thflr)-ADD__(2)1"/>
      <sheetName val="slab_reinft_-(4th_flr)1"/>
      <sheetName val="Indices_(3rd)1"/>
      <sheetName val="SHUTTER-1flr_beam(old)1"/>
      <sheetName val="03_CTS,MEPZ-CANTEEN_(2)1"/>
      <sheetName val="beam-reinft-machine_rm1"/>
      <sheetName val="input_micro1"/>
      <sheetName val="AoR_Finishing"/>
      <sheetName val="Revised_BoQ_Str"/>
      <sheetName val="oHS+F_Ex_Alu_+actual_staff"/>
      <sheetName val="oHS+F_Ex_Alu__(trial)"/>
      <sheetName val="Ex_aluminium"/>
      <sheetName val="oH(mc_purchase)"/>
      <sheetName val="Plang_1pour"/>
      <sheetName val="Plang_3pour"/>
      <sheetName val="Machine_Schedule_"/>
      <sheetName val="Staff_Schedule"/>
      <sheetName val="HSD_LUB_"/>
      <sheetName val="Mix_Design"/>
      <sheetName val="doq-1_DOQ_Culvert"/>
      <sheetName val="BUD_07-08"/>
      <sheetName val="Rate_Analysis1"/>
      <sheetName val="UNP-NCW_"/>
      <sheetName val="9_Major_Bridge"/>
      <sheetName val="8__ROB"/>
      <sheetName val="10_Minor_Structure"/>
      <sheetName val="7__FLYOVER"/>
      <sheetName val="2__Earthwork"/>
      <sheetName val="02_10_06"/>
      <sheetName val="Materials_"/>
      <sheetName val="01_11_2004"/>
      <sheetName val="schedule_nos"/>
      <sheetName val="220Kv_(2)"/>
      <sheetName val="DETAILED__BOQ1"/>
      <sheetName val="P-Ins_&amp;_Bonds"/>
      <sheetName val="USB_1"/>
      <sheetName val="MN_T_B_"/>
      <sheetName val="A_O_R_"/>
      <sheetName val="Ave_wtd_rates"/>
      <sheetName val="Data_Validation"/>
      <sheetName val="SPT_vs_PHI"/>
      <sheetName val="Progressin_Next_mon-AP-17"/>
      <sheetName val="Input_Data"/>
      <sheetName val="Input_Data_R"/>
      <sheetName val="Input_Data_F"/>
      <sheetName val="Data_1"/>
      <sheetName val="SS_MH"/>
      <sheetName val="Wind_Speed_II"/>
      <sheetName val="Duopitch_Roof"/>
      <sheetName val="Free-Standing_Wall"/>
      <sheetName val="Vertical_Walls"/>
      <sheetName val="Flat_Roof"/>
      <sheetName val="Factor_Sb"/>
      <sheetName val="Size_Effect_Factor"/>
      <sheetName val="Direction_factor"/>
      <sheetName val="Wind_Speed_I"/>
      <sheetName val="Bus_Ways"/>
      <sheetName val="Major_Br__Statement"/>
      <sheetName val="Site_clearance"/>
      <sheetName val="4_Annex_1_Basic_rate"/>
      <sheetName val="BOQ_Distribution"/>
      <sheetName val="gen_ledger_data"/>
      <sheetName val="General_input"/>
      <sheetName val="33628-Rev__A"/>
      <sheetName val="Design_sheet"/>
      <sheetName val="Qty_SR"/>
      <sheetName val="ABS_1"/>
      <sheetName val="BOQ_Summary1"/>
      <sheetName val="2_131"/>
      <sheetName val="9_011"/>
      <sheetName val="9_071"/>
      <sheetName val="9_831"/>
      <sheetName val="9_121"/>
      <sheetName val="9_471"/>
      <sheetName val="9_50(i)1"/>
      <sheetName val="9_50(ii)1"/>
      <sheetName val="9_51_Slab1"/>
      <sheetName val="9_51_Girder1"/>
      <sheetName val="9_521"/>
      <sheetName val="9_621"/>
      <sheetName val="9_631"/>
      <sheetName val="9_691"/>
      <sheetName val="8_481"/>
      <sheetName val="8_491"/>
      <sheetName val="P1_&amp;_P2_Reinforcement_detail1"/>
      <sheetName val="A1_&amp;_A2_Reinforcement_detail1"/>
      <sheetName val="_AnalysisPCC"/>
      <sheetName val="ESOP_ECAL_TABLES"/>
      <sheetName val="footing_for_SP"/>
      <sheetName val="Fee_Rate_Summary"/>
      <sheetName val="Labour_&amp;_Plant"/>
      <sheetName val="precast_RC_element"/>
      <sheetName val="Core_Data"/>
      <sheetName val="GLEVEL_RHS"/>
      <sheetName val="General_Analysis"/>
      <sheetName val="RA_Civil"/>
      <sheetName val="E_&amp;_R"/>
      <sheetName val="except_wiring"/>
      <sheetName val="Appendix_A"/>
      <sheetName val="JCR_TOP"/>
      <sheetName val="Analysis-Drains_&amp;_Misc"/>
      <sheetName val="Lead_Statement_(PCC)"/>
      <sheetName val="Analysis-NH-Traf_&amp;_Trans"/>
      <sheetName val="abs_road"/>
      <sheetName val="road_est"/>
      <sheetName val="Road_data"/>
      <sheetName val="INPUT_SHEET"/>
      <sheetName val="12__Ins_&amp;_Bonds"/>
      <sheetName val="Non_debit-RMC"/>
      <sheetName val="RATE_COMPILATION"/>
      <sheetName val="DATA-DEP_(13-17)"/>
      <sheetName val="DATA-GCC(25-34_7)"/>
      <sheetName val="St_-Con(0-17)"/>
      <sheetName val="St_-Con_(17-34)"/>
      <sheetName val="처리단락"/>
      <sheetName val="1_PROGRESS_BY_LOCATION_FINAL"/>
      <sheetName val="1_PROGRESS_FINAL"/>
      <sheetName val="POCOS 제출및납품일정"/>
      <sheetName val="COMPLEXALL"/>
      <sheetName val="Pile cap"/>
      <sheetName val="PIPING LINE LIST"/>
      <sheetName val="A1-Continuous"/>
      <sheetName val="girder"/>
      <sheetName val="SAP架設-2005_12_315"/>
      <sheetName val="balance_Work4"/>
      <sheetName val="LOCAL_RATES4"/>
      <sheetName val="S-Curve_(2)4"/>
      <sheetName val="Final_Basic_rate3"/>
      <sheetName val="Materials_Cost3"/>
      <sheetName val="Material_4"/>
      <sheetName val="21-Rate_Analysis-13"/>
      <sheetName val="final_abstract4"/>
      <sheetName val="C_&amp;_G_RHS4"/>
      <sheetName val="Materials_Cost(PCC)4"/>
      <sheetName val="Chiet_tinh_dz353"/>
      <sheetName val="pile_Fabrication3"/>
      <sheetName val="Risk_Te__Co_2"/>
      <sheetName val="Informa_2"/>
      <sheetName val="Bank_Guarantee2"/>
      <sheetName val="STEEL-SLAB_(0)2"/>
      <sheetName val="SHUTTER-1flr_beam_(1)2"/>
      <sheetName val="SHUTTER-1flr_slab(1)2"/>
      <sheetName val="STEEL-SLAB_(1flr)2"/>
      <sheetName val="slab-reinft(1flr)-REF_2"/>
      <sheetName val="BEAM-REINFT_(1flr)2"/>
      <sheetName val="beam-reinft-(1flr)ADDT_2"/>
      <sheetName val="concrete-Ist-IInd_floor2"/>
      <sheetName val="shuttering-1st-IInd_floor2"/>
      <sheetName val="STEEL-SLAB_(2flr)2"/>
      <sheetName val="slab-reinft(2flr)-REF__(2)2"/>
      <sheetName val="BEAM-REINFT_(2flr)_(2)2"/>
      <sheetName val="beam-reinft-(2flr)ADDT__(2)2"/>
      <sheetName val="STEEL-SLAB_(3flr)_2"/>
      <sheetName val="Slab-reinft(3flr)ADD_2"/>
      <sheetName val="slab-reinft(3flr)-ADD__(1)2"/>
      <sheetName val="STEEL-SLAB_(4th-flr)_2"/>
      <sheetName val="slab-reinft(4thflr)-ADD__(2)2"/>
      <sheetName val="slab_reinft_-(4th_flr)2"/>
      <sheetName val="Indices_(3rd)2"/>
      <sheetName val="SHUTTER-1flr_beam(old)2"/>
      <sheetName val="03_CTS,MEPZ-CANTEEN_(2)2"/>
      <sheetName val="beam-reinft-machine_rm2"/>
      <sheetName val="input_micro2"/>
      <sheetName val="AoR_Finishing1"/>
      <sheetName val="Revised_BoQ_Str1"/>
      <sheetName val="oHS+F_Ex_Alu_+actual_staff1"/>
      <sheetName val="oHS+F_Ex_Alu__(trial)1"/>
      <sheetName val="Ex_aluminium1"/>
      <sheetName val="oH(mc_purchase)1"/>
      <sheetName val="Plang_1pour1"/>
      <sheetName val="Plang_3pour1"/>
      <sheetName val="Machine_Schedule_1"/>
      <sheetName val="Staff_Schedule1"/>
      <sheetName val="HSD_LUB_1"/>
      <sheetName val="Mix_Design1"/>
      <sheetName val="doq-1_DOQ_Culvert1"/>
      <sheetName val="BUD_07-081"/>
      <sheetName val="Rate_Analysis2"/>
      <sheetName val="Materials_1"/>
      <sheetName val="01_11_20041"/>
      <sheetName val="Wind_Speed_II1"/>
      <sheetName val="Duopitch_Roof1"/>
      <sheetName val="Free-Standing_Wall1"/>
      <sheetName val="Vertical_Walls1"/>
      <sheetName val="Flat_Roof1"/>
      <sheetName val="Factor_Sb1"/>
      <sheetName val="Size_Effect_Factor1"/>
      <sheetName val="Direction_factor1"/>
      <sheetName val="Wind_Speed_I1"/>
      <sheetName val="schedule_nos1"/>
      <sheetName val="P-Ins_&amp;_Bonds1"/>
      <sheetName val="USB_11"/>
      <sheetName val="UNP-NCW_1"/>
      <sheetName val="9_Major_Bridge1"/>
      <sheetName val="8__ROB1"/>
      <sheetName val="10_Minor_Structure1"/>
      <sheetName val="7__FLYOVER1"/>
      <sheetName val="2__Earthwork1"/>
      <sheetName val="02_10_061"/>
      <sheetName val="220Kv_(2)1"/>
      <sheetName val="DETAILED__BOQ2"/>
      <sheetName val="SPT_vs_PHI1"/>
      <sheetName val="MN_T_B_1"/>
      <sheetName val="A_O_R_1"/>
      <sheetName val="Ave_wtd_rates1"/>
      <sheetName val="Data_Validation1"/>
      <sheetName val="Progressin_Next_mon-AP-171"/>
      <sheetName val="Input_Data1"/>
      <sheetName val="Input_Data_R1"/>
      <sheetName val="Input_Data_F1"/>
      <sheetName val="Data_11"/>
      <sheetName val="SS_MH1"/>
      <sheetName val="Bus_Ways1"/>
      <sheetName val="Major_Br__Statement1"/>
      <sheetName val="Site_clearance1"/>
      <sheetName val="4_Annex_1_Basic_rate1"/>
      <sheetName val="BOQ_Distribution1"/>
      <sheetName val="gen_ledger_data1"/>
      <sheetName val="33628-Rev__A1"/>
      <sheetName val="General_input1"/>
      <sheetName val="Design_sheet1"/>
      <sheetName val="footing_for_SP1"/>
      <sheetName val="Qty_SR1"/>
      <sheetName val="ABS_2"/>
      <sheetName val="BOQ_Summary2"/>
      <sheetName val="2_132"/>
      <sheetName val="9_012"/>
      <sheetName val="9_072"/>
      <sheetName val="9_832"/>
      <sheetName val="9_122"/>
      <sheetName val="9_472"/>
      <sheetName val="9_50(i)2"/>
      <sheetName val="9_50(ii)2"/>
      <sheetName val="9_51_Slab2"/>
      <sheetName val="9_51_Girder2"/>
      <sheetName val="9_522"/>
      <sheetName val="9_622"/>
      <sheetName val="9_632"/>
      <sheetName val="9_692"/>
      <sheetName val="8_482"/>
      <sheetName val="8_492"/>
      <sheetName val="P1_&amp;_P2_Reinforcement_detail2"/>
      <sheetName val="A1_&amp;_A2_Reinforcement_detail2"/>
      <sheetName val="_AnalysisPCC1"/>
      <sheetName val="ESOP_ECAL_TABLES1"/>
      <sheetName val="Fee_Rate_Summary1"/>
      <sheetName val="precast_RC_element1"/>
      <sheetName val="Labour_&amp;_Plant1"/>
      <sheetName val="Core_Data1"/>
      <sheetName val="GLEVEL_RHS1"/>
      <sheetName val="General_Analysis1"/>
      <sheetName val="RA_Civil1"/>
      <sheetName val="E_&amp;_R1"/>
      <sheetName val="Analysis-Drains_&amp;_Misc1"/>
      <sheetName val="Lead_Statement_(PCC)1"/>
      <sheetName val="Analysis-NH-Traf_&amp;_Trans1"/>
      <sheetName val="abs_road1"/>
      <sheetName val="road_est1"/>
      <sheetName val="Road_data1"/>
      <sheetName val="INPUT_SHEET1"/>
      <sheetName val="12__Ins_&amp;_Bonds1"/>
      <sheetName val="Non_debit-RMC1"/>
      <sheetName val="RATE_COMPILATION1"/>
      <sheetName val="DATA-DEP_(13-17)1"/>
      <sheetName val="DATA-GCC(25-34_7)1"/>
      <sheetName val="St_-Con(0-17)1"/>
      <sheetName val="St_-Con_(17-34)1"/>
      <sheetName val="except_wiring1"/>
      <sheetName val="Appendix_A1"/>
      <sheetName val="JCR_TOP1"/>
      <sheetName val="#REF!"/>
      <sheetName val="SAP架設-2005_12_316"/>
      <sheetName val="balance_Work5"/>
      <sheetName val="LOCAL_RATES5"/>
      <sheetName val="Final_Basic_rate4"/>
      <sheetName val="S-Curve_(2)5"/>
      <sheetName val="Materials_Cost4"/>
      <sheetName val="Material_5"/>
      <sheetName val="21-Rate_Analysis-14"/>
      <sheetName val="final_abstract5"/>
      <sheetName val="C_&amp;_G_RHS5"/>
      <sheetName val="Materials_Cost(PCC)5"/>
      <sheetName val="Chiet_tinh_dz354"/>
      <sheetName val="pile_Fabrication4"/>
      <sheetName val="Risk_Te__Co_3"/>
      <sheetName val="Informa_3"/>
      <sheetName val="Bank_Guarantee3"/>
      <sheetName val="STEEL-SLAB_(0)3"/>
      <sheetName val="SHUTTER-1flr_beam_(1)3"/>
      <sheetName val="SHUTTER-1flr_slab(1)3"/>
      <sheetName val="STEEL-SLAB_(1flr)3"/>
      <sheetName val="slab-reinft(1flr)-REF_3"/>
      <sheetName val="BEAM-REINFT_(1flr)3"/>
      <sheetName val="beam-reinft-(1flr)ADDT_3"/>
      <sheetName val="concrete-Ist-IInd_floor3"/>
      <sheetName val="shuttering-1st-IInd_floor3"/>
      <sheetName val="STEEL-SLAB_(2flr)3"/>
      <sheetName val="slab-reinft(2flr)-REF__(2)3"/>
      <sheetName val="BEAM-REINFT_(2flr)_(2)3"/>
      <sheetName val="beam-reinft-(2flr)ADDT__(2)3"/>
      <sheetName val="STEEL-SLAB_(3flr)_3"/>
      <sheetName val="Slab-reinft(3flr)ADD_3"/>
      <sheetName val="slab-reinft(3flr)-ADD__(1)3"/>
      <sheetName val="STEEL-SLAB_(4th-flr)_3"/>
      <sheetName val="slab-reinft(4thflr)-ADD__(2)3"/>
      <sheetName val="slab_reinft_-(4th_flr)3"/>
      <sheetName val="Indices_(3rd)3"/>
      <sheetName val="SHUTTER-1flr_beam(old)3"/>
      <sheetName val="03_CTS,MEPZ-CANTEEN_(2)3"/>
      <sheetName val="beam-reinft-machine_rm3"/>
      <sheetName val="input_micro3"/>
      <sheetName val="Mix_Design2"/>
      <sheetName val="doq-1_DOQ_Culvert2"/>
      <sheetName val="AoR_Finishing2"/>
      <sheetName val="Revised_BoQ_Str2"/>
      <sheetName val="oHS+F_Ex_Alu_+actual_staff2"/>
      <sheetName val="oHS+F_Ex_Alu__(trial)2"/>
      <sheetName val="Ex_aluminium2"/>
      <sheetName val="oH(mc_purchase)2"/>
      <sheetName val="Plang_1pour2"/>
      <sheetName val="Plang_3pour2"/>
      <sheetName val="Machine_Schedule_2"/>
      <sheetName val="Staff_Schedule2"/>
      <sheetName val="HSD_LUB_2"/>
      <sheetName val="Materials_2"/>
      <sheetName val="Rate_Analysis3"/>
      <sheetName val="BUD_07-082"/>
      <sheetName val="UNP-NCW_2"/>
      <sheetName val="9_Major_Bridge2"/>
      <sheetName val="8__ROB2"/>
      <sheetName val="10_Minor_Structure2"/>
      <sheetName val="7__FLYOVER2"/>
      <sheetName val="2__Earthwork2"/>
      <sheetName val="02_10_062"/>
      <sheetName val="01_11_20042"/>
      <sheetName val="schedule_nos2"/>
      <sheetName val="220Kv_(2)2"/>
      <sheetName val="P-Ins_&amp;_Bonds2"/>
      <sheetName val="DETAILED__BOQ3"/>
      <sheetName val="USB_12"/>
      <sheetName val="A_O_R_2"/>
      <sheetName val="Ave_wtd_rates2"/>
      <sheetName val="Data_Validation2"/>
      <sheetName val="MN_T_B_2"/>
      <sheetName val="Progressin_Next_mon-AP-172"/>
      <sheetName val="SPT_vs_PHI2"/>
      <sheetName val="Input_Data2"/>
      <sheetName val="Input_Data_R2"/>
      <sheetName val="Input_Data_F2"/>
      <sheetName val="Data_12"/>
      <sheetName val="Wind_Speed_II2"/>
      <sheetName val="Duopitch_Roof2"/>
      <sheetName val="Free-Standing_Wall2"/>
      <sheetName val="Vertical_Walls2"/>
      <sheetName val="Flat_Roof2"/>
      <sheetName val="Factor_Sb2"/>
      <sheetName val="Size_Effect_Factor2"/>
      <sheetName val="Direction_factor2"/>
      <sheetName val="Wind_Speed_I2"/>
      <sheetName val="SS_MH2"/>
      <sheetName val="Bus_Ways2"/>
      <sheetName val="Major_Br__Statement2"/>
      <sheetName val="Site_clearance2"/>
      <sheetName val="4_Annex_1_Basic_rate2"/>
      <sheetName val="BOQ_Distribution2"/>
      <sheetName val="gen_ledger_data2"/>
      <sheetName val="33628-Rev__A2"/>
      <sheetName val="General_input2"/>
      <sheetName val="Design_sheet2"/>
      <sheetName val="Qty_SR2"/>
      <sheetName val="ABS_3"/>
      <sheetName val="BOQ_Summary3"/>
      <sheetName val="2_133"/>
      <sheetName val="9_013"/>
      <sheetName val="9_073"/>
      <sheetName val="9_833"/>
      <sheetName val="9_123"/>
      <sheetName val="9_473"/>
      <sheetName val="9_50(i)3"/>
      <sheetName val="9_50(ii)3"/>
      <sheetName val="9_51_Slab3"/>
      <sheetName val="9_51_Girder3"/>
      <sheetName val="9_523"/>
      <sheetName val="9_623"/>
      <sheetName val="9_633"/>
      <sheetName val="9_693"/>
      <sheetName val="8_483"/>
      <sheetName val="8_493"/>
      <sheetName val="P1_&amp;_P2_Reinforcement_detail3"/>
      <sheetName val="A1_&amp;_A2_Reinforcement_detail3"/>
      <sheetName val="_AnalysisPCC2"/>
      <sheetName val="footing_for_SP2"/>
      <sheetName val="ESOP_ECAL_TABLES2"/>
      <sheetName val="Fee_Rate_Summary2"/>
      <sheetName val="precast_RC_element2"/>
      <sheetName val="Labour_&amp;_Plant2"/>
      <sheetName val="Core_Data2"/>
      <sheetName val="GLEVEL_RHS2"/>
      <sheetName val="General_Analysis2"/>
      <sheetName val="RA_Civil2"/>
      <sheetName val="E_&amp;_R2"/>
      <sheetName val="Analysis-Drains_&amp;_Misc2"/>
      <sheetName val="Lead_Statement_(PCC)2"/>
      <sheetName val="Analysis-NH-Traf_&amp;_Trans2"/>
      <sheetName val="abs_road2"/>
      <sheetName val="road_est2"/>
      <sheetName val="Road_data2"/>
      <sheetName val="INPUT_SHEET2"/>
      <sheetName val="12__Ins_&amp;_Bonds2"/>
      <sheetName val="Non_debit-RMC2"/>
      <sheetName val="RATE_COMPILATION2"/>
      <sheetName val="DATA-DEP_(13-17)2"/>
      <sheetName val="DATA-GCC(25-34_7)2"/>
      <sheetName val="St_-Con(0-17)2"/>
      <sheetName val="St_-Con_(17-34)2"/>
      <sheetName val="except_wiring2"/>
      <sheetName val="Appendix_A2"/>
      <sheetName val="JCR_TOP2"/>
      <sheetName val="Elect_"/>
      <sheetName val="Rollup Summary"/>
      <sheetName val="Sheet3 (2)"/>
      <sheetName val="BM"/>
      <sheetName val="POCOS_제출및납품일정"/>
      <sheetName val="Pile_cap"/>
      <sheetName val="PIPING_LINE_LIST"/>
      <sheetName val="Plant_&amp;__Machinery"/>
      <sheetName val="Register"/>
      <sheetName val="갑지"/>
      <sheetName val="ORDER BOOKING"/>
      <sheetName val="P-Site fac"/>
      <sheetName val="P-Clients fac"/>
      <sheetName val="Sheet1 (2)"/>
      <sheetName val="Roadlist"/>
      <sheetName val="Cal(6.3.2) GSB-T"/>
      <sheetName val="Cal(6.3.1) GSB-1(Jn.) DDA"/>
      <sheetName val="Cal(6.2.2) (b)EMB-T"/>
      <sheetName val="Cal(6.3.3) WMM-T"/>
      <sheetName val="Cal(6.2.4) SG-T"/>
      <sheetName val="CrRajWMM"/>
      <sheetName val="Sheet4"/>
      <sheetName val="Debit_Transit"/>
      <sheetName val="master"/>
      <sheetName val="RMC_Debit_Panjar_MB"/>
      <sheetName val="RMC_Debit"/>
      <sheetName val="2.2"/>
      <sheetName val="Details_RMC"/>
      <sheetName val="BATCHING PLANT PRO"/>
      <sheetName val="B2.MB_Deck"/>
      <sheetName val="Abt Foundation "/>
      <sheetName val="pier Foundation"/>
      <sheetName val="doq-10"/>
      <sheetName val="STAFFSCHED "/>
      <sheetName val="EOL"/>
      <sheetName val="other"/>
      <sheetName val="Cost_of_O_&amp;_O"/>
      <sheetName val="BLOWER(1)"/>
      <sheetName val="SCHEDULE-3B"/>
      <sheetName val="BQMPALOC"/>
      <sheetName val="SC Cost FEB 03"/>
      <sheetName val="CASH-FLOW"/>
      <sheetName val="PLM_Coversheet"/>
      <sheetName val="연돌일위집계"/>
      <sheetName val="jobhist"/>
      <sheetName val="1월"/>
      <sheetName val="DRUM"/>
      <sheetName val="Control"/>
      <sheetName val="7IFS-5A"/>
      <sheetName val="Field Values"/>
      <sheetName val="Desgn(zone I)"/>
      <sheetName val="Comparables"/>
      <sheetName val="BUD-8306"/>
      <sheetName val="Entry"/>
      <sheetName val="Sub_con_List"/>
      <sheetName val="KM_wise_Quantity"/>
      <sheetName val="MASTER_RATE ANALYSIS"/>
      <sheetName val="Cashflows"/>
      <sheetName val="yENİCE"/>
      <sheetName val="1St certified RA bill"/>
      <sheetName val="GSS_PSS_FEEDER"/>
      <sheetName val="BOQ (2)"/>
      <sheetName val="Config"/>
      <sheetName val="Tower Schedule"/>
      <sheetName val="CLAY"/>
      <sheetName val="Costing"/>
      <sheetName val="Abs PMRL"/>
      <sheetName val="loadcal"/>
      <sheetName val="Abstract of cost"/>
      <sheetName val="VCH-SLC"/>
      <sheetName val="Supplier"/>
      <sheetName val="IO List"/>
      <sheetName val="S2groupcode"/>
      <sheetName val="TBAL9697 -group wise  sdpl"/>
      <sheetName val="Model"/>
      <sheetName val="CONSTRUCTION COMPONENT"/>
      <sheetName val="CERT"/>
      <sheetName val="S4"/>
      <sheetName val="SAP架設-2005_12_317"/>
      <sheetName val="balance_Work6"/>
      <sheetName val="LOCAL_RATES6"/>
      <sheetName val="S-Curve_(2)6"/>
      <sheetName val="Material_6"/>
      <sheetName val="C_&amp;_G_RHS6"/>
      <sheetName val="Materials_Cost(PCC)6"/>
      <sheetName val="final_abstract6"/>
      <sheetName val="Final_Basic_rate5"/>
      <sheetName val="Materials_Cost5"/>
      <sheetName val="21-Rate_Analysis-15"/>
      <sheetName val="Chiet_tinh_dz355"/>
      <sheetName val="Risk_Te__Co_4"/>
      <sheetName val="Informa_4"/>
      <sheetName val="pile_Fabrication5"/>
      <sheetName val="ABS_4"/>
      <sheetName val="BOQ_Summary4"/>
      <sheetName val="2_134"/>
      <sheetName val="9_014"/>
      <sheetName val="9_074"/>
      <sheetName val="9_834"/>
      <sheetName val="9_124"/>
      <sheetName val="9_474"/>
      <sheetName val="9_50(i)4"/>
      <sheetName val="9_50(ii)4"/>
      <sheetName val="9_51_Slab4"/>
      <sheetName val="9_51_Girder4"/>
      <sheetName val="9_524"/>
      <sheetName val="9_624"/>
      <sheetName val="9_634"/>
      <sheetName val="9_694"/>
      <sheetName val="8_484"/>
      <sheetName val="8_494"/>
      <sheetName val="P1_&amp;_P2_Reinforcement_detail4"/>
      <sheetName val="A1_&amp;_A2_Reinforcement_detail4"/>
      <sheetName val="HSD_LUB_3"/>
      <sheetName val="Rate_Analysis4"/>
      <sheetName val="Mix_Design3"/>
      <sheetName val="doq-1_DOQ_Culvert3"/>
      <sheetName val="Bank_Guarantee4"/>
      <sheetName val="STEEL-SLAB_(0)4"/>
      <sheetName val="SHUTTER-1flr_beam_(1)4"/>
      <sheetName val="SHUTTER-1flr_slab(1)4"/>
      <sheetName val="STEEL-SLAB_(1flr)4"/>
      <sheetName val="slab-reinft(1flr)-REF_4"/>
      <sheetName val="BEAM-REINFT_(1flr)4"/>
      <sheetName val="beam-reinft-(1flr)ADDT_4"/>
      <sheetName val="concrete-Ist-IInd_floor4"/>
      <sheetName val="shuttering-1st-IInd_floor4"/>
      <sheetName val="STEEL-SLAB_(2flr)4"/>
      <sheetName val="slab-reinft(2flr)-REF__(2)4"/>
      <sheetName val="BEAM-REINFT_(2flr)_(2)4"/>
      <sheetName val="beam-reinft-(2flr)ADDT__(2)4"/>
      <sheetName val="STEEL-SLAB_(3flr)_4"/>
      <sheetName val="Slab-reinft(3flr)ADD_4"/>
      <sheetName val="slab-reinft(3flr)-ADD__(1)4"/>
      <sheetName val="STEEL-SLAB_(4th-flr)_4"/>
      <sheetName val="slab-reinft(4thflr)-ADD__(2)4"/>
      <sheetName val="slab_reinft_-(4th_flr)4"/>
      <sheetName val="Indices_(3rd)4"/>
      <sheetName val="SHUTTER-1flr_beam(old)4"/>
      <sheetName val="03_CTS,MEPZ-CANTEEN_(2)4"/>
      <sheetName val="beam-reinft-machine_rm4"/>
      <sheetName val="input_micro4"/>
      <sheetName val="AoR_Finishing3"/>
      <sheetName val="Revised_BoQ_Str3"/>
      <sheetName val="oHS+F_Ex_Alu_+actual_staff3"/>
      <sheetName val="oHS+F_Ex_Alu__(trial)3"/>
      <sheetName val="Ex_aluminium3"/>
      <sheetName val="oH(mc_purchase)3"/>
      <sheetName val="Plang_1pour3"/>
      <sheetName val="Plang_3pour3"/>
      <sheetName val="Machine_Schedule_3"/>
      <sheetName val="Staff_Schedule3"/>
      <sheetName val="BOQ_Distribution3"/>
      <sheetName val="DETAILED__BOQ4"/>
      <sheetName val="UNP-NCW_3"/>
      <sheetName val="9_Major_Bridge3"/>
      <sheetName val="8__ROB3"/>
      <sheetName val="10_Minor_Structure3"/>
      <sheetName val="7__FLYOVER3"/>
      <sheetName val="2__Earthwork3"/>
      <sheetName val="schedule_nos3"/>
      <sheetName val="02_10_063"/>
      <sheetName val="P-Ins_&amp;_Bonds3"/>
      <sheetName val="BUD_07-083"/>
      <sheetName val="Materials_3"/>
      <sheetName val="01_11_20043"/>
      <sheetName val="USB_13"/>
      <sheetName val="220Kv_(2)3"/>
      <sheetName val="Input_Data3"/>
      <sheetName val="Input_Data_R3"/>
      <sheetName val="Input_Data_F3"/>
      <sheetName val="abs_road3"/>
      <sheetName val="road_est3"/>
      <sheetName val="Road_data3"/>
      <sheetName val="Fee_Rate_Summary3"/>
      <sheetName val="Bus_Ways3"/>
      <sheetName val="Major_Br__Statement3"/>
      <sheetName val="Site_clearance3"/>
      <sheetName val="4_Annex_1_Basic_rate3"/>
      <sheetName val="Non_debit-RMC3"/>
      <sheetName val="Labour_&amp;_Plant3"/>
      <sheetName val="RATE_COMPILATION3"/>
      <sheetName val="MN_T_B_3"/>
      <sheetName val="SPT_vs_PHI3"/>
      <sheetName val="A_O_R_3"/>
      <sheetName val="Ave_wtd_rates3"/>
      <sheetName val="Data_Validation3"/>
      <sheetName val="Progressin_Next_mon-AP-173"/>
      <sheetName val="_AnalysisPCC3"/>
      <sheetName val="Analysis-Drains_&amp;_Misc3"/>
      <sheetName val="Lead_Statement_(PCC)3"/>
      <sheetName val="Analysis-NH-Traf_&amp;_Trans3"/>
      <sheetName val="E_&amp;_R3"/>
      <sheetName val="Qty_SR3"/>
      <sheetName val="INPUT_SHEET3"/>
      <sheetName val="Diesel_Analysis"/>
      <sheetName val="Elect_1"/>
      <sheetName val="SC_revtrgt"/>
      <sheetName val="Data_13"/>
      <sheetName val="NLD_-_Assum"/>
      <sheetName val="Plant_&amp;__Machinery1"/>
      <sheetName val="Wind_Speed_II3"/>
      <sheetName val="Duopitch_Roof3"/>
      <sheetName val="Free-Standing_Wall3"/>
      <sheetName val="Vertical_Walls3"/>
      <sheetName val="Flat_Roof3"/>
      <sheetName val="Factor_Sb3"/>
      <sheetName val="Size_Effect_Factor3"/>
      <sheetName val="Direction_factor3"/>
      <sheetName val="Wind_Speed_I3"/>
      <sheetName val="SS_MH3"/>
      <sheetName val="DATA-DEP_(13-17)3"/>
      <sheetName val="DATA-GCC(25-34_7)3"/>
      <sheetName val="St_-Con(0-17)3"/>
      <sheetName val="St_-Con_(17-34)3"/>
      <sheetName val="RA_Civil3"/>
      <sheetName val="LL_ABUT"/>
      <sheetName val="footing_for_SP3"/>
      <sheetName val="12__Ins_&amp;_Bonds3"/>
      <sheetName val="gen_ledger_data3"/>
      <sheetName val="General_input3"/>
      <sheetName val="33628-Rev__A3"/>
      <sheetName val="Design_sheet3"/>
      <sheetName val="ESOP_ECAL_TABLES3"/>
      <sheetName val="precast_RC_element3"/>
      <sheetName val="Core_Data3"/>
      <sheetName val="GLEVEL_RHS3"/>
      <sheetName val="General_Analysis3"/>
      <sheetName val="_"/>
      <sheetName val="doq_1"/>
      <sheetName val="doq_9"/>
      <sheetName val="except_wiring3"/>
      <sheetName val="Appendix_A3"/>
      <sheetName val="JCR_TOP3"/>
      <sheetName val="SCH_10"/>
      <sheetName val="Structure_du_projet"/>
      <sheetName val="POCOS_제출및납품일정1"/>
      <sheetName val="Pile_cap1"/>
      <sheetName val="PIPING_LINE_LIST1"/>
      <sheetName val="Rollup_Summary"/>
      <sheetName val="Sheet3_(2)"/>
      <sheetName val="Doha_Farm"/>
      <sheetName val="CG_-St"/>
      <sheetName val="Z"/>
      <sheetName val="scatch"/>
      <sheetName val="ETC Plant Cost"/>
      <sheetName val="beam-reinft-IIInd floor"/>
      <sheetName val="Design"/>
      <sheetName val="dlvoid"/>
      <sheetName val="Labor abs-NMR"/>
      <sheetName val="Transfer"/>
      <sheetName val="공문"/>
      <sheetName val="Load_Calculation"/>
      <sheetName val="factor_"/>
      <sheetName val="SC_Cost_FEB_03"/>
      <sheetName val="Tower_Schedule"/>
      <sheetName val="balance_Work7"/>
      <sheetName val="SAP架設-2005_12_318"/>
      <sheetName val="C_&amp;_G_RHS7"/>
      <sheetName val="Materials_Cost(PCC)7"/>
      <sheetName val="LOCAL_RATES7"/>
      <sheetName val="S-Curve_(2)7"/>
      <sheetName val="final_abstract7"/>
      <sheetName val="Material_7"/>
      <sheetName val="Final_Basic_rate6"/>
      <sheetName val="21-Rate_Analysis-16"/>
      <sheetName val="Materials_Cost6"/>
      <sheetName val="Chiet_tinh_dz356"/>
      <sheetName val="pile_Fabrication6"/>
      <sheetName val="Risk_Te__Co_5"/>
      <sheetName val="Informa_5"/>
      <sheetName val="Rate_Analysis5"/>
      <sheetName val="Bank_Guarantee5"/>
      <sheetName val="STEEL-SLAB_(0)5"/>
      <sheetName val="SHUTTER-1flr_beam_(1)5"/>
      <sheetName val="SHUTTER-1flr_slab(1)5"/>
      <sheetName val="STEEL-SLAB_(1flr)5"/>
      <sheetName val="slab-reinft(1flr)-REF_5"/>
      <sheetName val="BEAM-REINFT_(1flr)5"/>
      <sheetName val="beam-reinft-(1flr)ADDT_5"/>
      <sheetName val="concrete-Ist-IInd_floor5"/>
      <sheetName val="shuttering-1st-IInd_floor5"/>
      <sheetName val="STEEL-SLAB_(2flr)5"/>
      <sheetName val="slab-reinft(2flr)-REF__(2)5"/>
      <sheetName val="BEAM-REINFT_(2flr)_(2)5"/>
      <sheetName val="beam-reinft-(2flr)ADDT__(2)5"/>
      <sheetName val="STEEL-SLAB_(3flr)_5"/>
      <sheetName val="Slab-reinft(3flr)ADD_5"/>
      <sheetName val="slab-reinft(3flr)-ADD__(1)5"/>
      <sheetName val="STEEL-SLAB_(4th-flr)_5"/>
      <sheetName val="slab-reinft(4thflr)-ADD__(2)5"/>
      <sheetName val="slab_reinft_-(4th_flr)5"/>
      <sheetName val="Indices_(3rd)5"/>
      <sheetName val="SHUTTER-1flr_beam(old)5"/>
      <sheetName val="03_CTS,MEPZ-CANTEEN_(2)5"/>
      <sheetName val="beam-reinft-machine_rm5"/>
      <sheetName val="input_micro5"/>
      <sheetName val="02_10_064"/>
      <sheetName val="AoR_Finishing4"/>
      <sheetName val="Revised_BoQ_Str4"/>
      <sheetName val="oHS+F_Ex_Alu_+actual_staff4"/>
      <sheetName val="oHS+F_Ex_Alu__(trial)4"/>
      <sheetName val="Ex_aluminium4"/>
      <sheetName val="oH(mc_purchase)4"/>
      <sheetName val="Plang_1pour4"/>
      <sheetName val="Plang_3pour4"/>
      <sheetName val="Machine_Schedule_4"/>
      <sheetName val="Staff_Schedule4"/>
      <sheetName val="HSD_LUB_4"/>
      <sheetName val="Mix_Design4"/>
      <sheetName val="doq-1_DOQ_Culvert4"/>
      <sheetName val="schedule_nos4"/>
      <sheetName val="UNP-NCW_4"/>
      <sheetName val="9_Major_Bridge4"/>
      <sheetName val="8__ROB4"/>
      <sheetName val="10_Minor_Structure4"/>
      <sheetName val="7__FLYOVER4"/>
      <sheetName val="2__Earthwork4"/>
      <sheetName val="BUD_07-084"/>
      <sheetName val="Materials_4"/>
      <sheetName val="01_11_20044"/>
      <sheetName val="220Kv_(2)4"/>
      <sheetName val="DETAILED__BOQ5"/>
      <sheetName val="A_O_R_4"/>
      <sheetName val="P-Ins_&amp;_Bonds4"/>
      <sheetName val="USB_14"/>
      <sheetName val="Ave_wtd_rates4"/>
      <sheetName val="Data_Validation4"/>
      <sheetName val="MN_T_B_4"/>
      <sheetName val="Progressin_Next_mon-AP-174"/>
      <sheetName val="SPT_vs_PHI4"/>
      <sheetName val="Input_Data4"/>
      <sheetName val="Input_Data_R4"/>
      <sheetName val="Input_Data_F4"/>
      <sheetName val="Data_14"/>
      <sheetName val="ESOP_ECAL_TABLES4"/>
      <sheetName val="SS_MH4"/>
      <sheetName val="Wind_Speed_II4"/>
      <sheetName val="Duopitch_Roof4"/>
      <sheetName val="Free-Standing_Wall4"/>
      <sheetName val="Vertical_Walls4"/>
      <sheetName val="Flat_Roof4"/>
      <sheetName val="Factor_Sb4"/>
      <sheetName val="Size_Effect_Factor4"/>
      <sheetName val="Direction_factor4"/>
      <sheetName val="Wind_Speed_I4"/>
      <sheetName val="BOQ_Distribution4"/>
      <sheetName val="Bus_Ways4"/>
      <sheetName val="Major_Br__Statement4"/>
      <sheetName val="Site_clearance4"/>
      <sheetName val="4_Annex_1_Basic_rate4"/>
      <sheetName val="gen_ledger_data4"/>
      <sheetName val="General_input4"/>
      <sheetName val="33628-Rev__A4"/>
      <sheetName val="Design_sheet4"/>
      <sheetName val="Qty_SR4"/>
      <sheetName val="ABS_5"/>
      <sheetName val="BOQ_Summary5"/>
      <sheetName val="2_135"/>
      <sheetName val="9_015"/>
      <sheetName val="9_075"/>
      <sheetName val="9_835"/>
      <sheetName val="9_125"/>
      <sheetName val="9_475"/>
      <sheetName val="9_50(i)5"/>
      <sheetName val="9_50(ii)5"/>
      <sheetName val="9_51_Slab5"/>
      <sheetName val="9_51_Girder5"/>
      <sheetName val="9_525"/>
      <sheetName val="9_625"/>
      <sheetName val="9_635"/>
      <sheetName val="9_695"/>
      <sheetName val="8_485"/>
      <sheetName val="8_495"/>
      <sheetName val="P1_&amp;_P2_Reinforcement_detail5"/>
      <sheetName val="A1_&amp;_A2_Reinforcement_detail5"/>
      <sheetName val="_AnalysisPCC4"/>
      <sheetName val="footing_for_SP4"/>
      <sheetName val="Labour_&amp;_Plant4"/>
      <sheetName val="Fee_Rate_Summary4"/>
      <sheetName val="precast_RC_element4"/>
      <sheetName val="Core_Data4"/>
      <sheetName val="GLEVEL_RHS4"/>
      <sheetName val="General_Analysis4"/>
      <sheetName val="RA_Civil4"/>
      <sheetName val="E_&amp;_R4"/>
      <sheetName val="except_wiring4"/>
      <sheetName val="Doha_Farm1"/>
      <sheetName val="INPUT_SHEET4"/>
      <sheetName val="Analysis-Drains_&amp;_Misc4"/>
      <sheetName val="Lead_Statement_(PCC)4"/>
      <sheetName val="Analysis-NH-Traf_&amp;_Trans4"/>
      <sheetName val="Cost_of_O_&amp;_O1"/>
      <sheetName val="doq_11"/>
      <sheetName val="doq_91"/>
      <sheetName val="Load_Calculation1"/>
      <sheetName val="Non_debit-RMC4"/>
      <sheetName val="RATE_COMPILATION4"/>
      <sheetName val="Plant_&amp;__Machinery2"/>
      <sheetName val="Diesel_Analysis1"/>
      <sheetName val="Elect_2"/>
      <sheetName val="abs_road4"/>
      <sheetName val="road_est4"/>
      <sheetName val="Road_data4"/>
      <sheetName val="SC_revtrgt1"/>
      <sheetName val="NLD_-_Assum1"/>
      <sheetName val="Appendix_A4"/>
      <sheetName val="JCR_TOP4"/>
      <sheetName val="12__Ins_&amp;_Bonds4"/>
      <sheetName val="DATA-DEP_(13-17)4"/>
      <sheetName val="DATA-GCC(25-34_7)4"/>
      <sheetName val="St_-Con(0-17)4"/>
      <sheetName val="St_-Con_(17-34)4"/>
      <sheetName val="POCOS_제출및납품일정2"/>
      <sheetName val="Pile_cap2"/>
      <sheetName val="PIPING_LINE_LIST2"/>
      <sheetName val="Rollup_Summary1"/>
      <sheetName val="Sheet3_(2)1"/>
      <sheetName val="Structure_du_projet1"/>
      <sheetName val="factor_1"/>
      <sheetName val="SC_Cost_FEB_031"/>
      <sheetName val="Sub_con_List1"/>
      <sheetName val="KM_wise_Quantity1"/>
      <sheetName val="SCH_101"/>
      <sheetName val="Tower_Schedule1"/>
      <sheetName val="aoc-1"/>
      <sheetName val="aoc-10"/>
      <sheetName val="aoc-11"/>
      <sheetName val="aoc-2"/>
      <sheetName val="aoc-3"/>
      <sheetName val="aoc-4"/>
      <sheetName val="aoc-7"/>
      <sheetName val="aoc-8"/>
      <sheetName val="aoc-9"/>
      <sheetName val="Date"/>
      <sheetName val="전기"/>
      <sheetName val="BM_SF"/>
      <sheetName val="Rates_PVC"/>
      <sheetName val="Qty Report"/>
      <sheetName val="Cal"/>
      <sheetName val="maing1"/>
      <sheetName val="Cal(6_3_2)_GSB-T"/>
      <sheetName val="Cal(6_3_1)_GSB-1(Jn_)_DDA"/>
      <sheetName val="Cal(6_2_2)_(b)EMB-T"/>
      <sheetName val="Cal(6_3_3)_WMM-T"/>
      <sheetName val="Cal(6_2_4)_SG-T"/>
      <sheetName val="10-Crop_Age"/>
      <sheetName val="ADMIN_SHEET"/>
      <sheetName val="MASTER_RATE_ANALYSIS"/>
      <sheetName val="ETC_Plant_Cost"/>
      <sheetName val="beam-reinft-IIInd_floor"/>
      <sheetName val="288-1"/>
      <sheetName val="Dayworks Bill"/>
      <sheetName val="Bills of Quantities"/>
      <sheetName val="Vcap1500"/>
      <sheetName val="Back_Cal_for OMC"/>
      <sheetName val="LoadCapa"/>
      <sheetName val="AmbPtrlCrn"/>
      <sheetName val="MaintOH"/>
      <sheetName val="TollOH"/>
      <sheetName val="SKMD__32"/>
      <sheetName val="DIR_USED_ITEMS"/>
      <sheetName val="12_8_I_(M-40)"/>
      <sheetName val="CROSS-SECTION"/>
      <sheetName val="QTY-CRUST-MCW"/>
      <sheetName val="QTY-CRUST-SR"/>
      <sheetName val="banilad"/>
      <sheetName val="Mactan"/>
      <sheetName val="Mandaue"/>
      <sheetName val="BASIC RATES"/>
      <sheetName val="Project Budget Worksheet"/>
      <sheetName val="Design basis-C"/>
      <sheetName val="Sheet6"/>
      <sheetName val="Chapter 1-4"/>
      <sheetName val="Chapter-12 Drainage"/>
      <sheetName val="Chapter-13 Junction"/>
      <sheetName val="Chapter-14 trafic Manag const"/>
      <sheetName val="Chapter-15 bus&amp; trck laybye"/>
      <sheetName val="Chapter-16 Toll Plaza"/>
      <sheetName val="Chapter-17 Main during cons"/>
      <sheetName val="Chap-18  "/>
      <sheetName val="Chapter-19"/>
      <sheetName val="Dtype-Civil"/>
      <sheetName val="SAP架設-2005_12_319"/>
      <sheetName val="balance_Work8"/>
      <sheetName val="S-Curve_(2)8"/>
      <sheetName val="LOCAL_RATES8"/>
      <sheetName val="Material_8"/>
      <sheetName val="C_&amp;_G_RHS8"/>
      <sheetName val="21-Rate_Analysis-17"/>
      <sheetName val="final_abstract8"/>
      <sheetName val="Materials_Cost(PCC)8"/>
      <sheetName val="Final_Basic_rate7"/>
      <sheetName val="Materials_Cost7"/>
      <sheetName val="Rate_Analysis6"/>
      <sheetName val="Chiet_tinh_dz357"/>
      <sheetName val="pile_Fabrication7"/>
      <sheetName val="Risk_Te__Co_6"/>
      <sheetName val="Informa_6"/>
      <sheetName val="Bank_Guarantee6"/>
      <sheetName val="STEEL-SLAB_(0)6"/>
      <sheetName val="SHUTTER-1flr_beam_(1)6"/>
      <sheetName val="SHUTTER-1flr_slab(1)6"/>
      <sheetName val="STEEL-SLAB_(1flr)6"/>
      <sheetName val="slab-reinft(1flr)-REF_6"/>
      <sheetName val="BEAM-REINFT_(1flr)6"/>
      <sheetName val="beam-reinft-(1flr)ADDT_6"/>
      <sheetName val="concrete-Ist-IInd_floor6"/>
      <sheetName val="shuttering-1st-IInd_floor6"/>
      <sheetName val="STEEL-SLAB_(2flr)6"/>
      <sheetName val="slab-reinft(2flr)-REF__(2)6"/>
      <sheetName val="BEAM-REINFT_(2flr)_(2)6"/>
      <sheetName val="beam-reinft-(2flr)ADDT__(2)6"/>
      <sheetName val="STEEL-SLAB_(3flr)_6"/>
      <sheetName val="Slab-reinft(3flr)ADD_6"/>
      <sheetName val="slab-reinft(3flr)-ADD__(1)6"/>
      <sheetName val="STEEL-SLAB_(4th-flr)_6"/>
      <sheetName val="slab-reinft(4thflr)-ADD__(2)6"/>
      <sheetName val="slab_reinft_-(4th_flr)6"/>
      <sheetName val="Indices_(3rd)6"/>
      <sheetName val="SHUTTER-1flr_beam(old)6"/>
      <sheetName val="03_CTS,MEPZ-CANTEEN_(2)6"/>
      <sheetName val="beam-reinft-machine_rm6"/>
      <sheetName val="input_micro6"/>
      <sheetName val="HSD_LUB_5"/>
      <sheetName val="Mix_Design5"/>
      <sheetName val="doq-1_DOQ_Culvert5"/>
      <sheetName val="AoR_Finishing5"/>
      <sheetName val="Revised_BoQ_Str5"/>
      <sheetName val="oHS+F_Ex_Alu_+actual_staff5"/>
      <sheetName val="oHS+F_Ex_Alu__(trial)5"/>
      <sheetName val="Ex_aluminium5"/>
      <sheetName val="oH(mc_purchase)5"/>
      <sheetName val="Plang_1pour5"/>
      <sheetName val="Plang_3pour5"/>
      <sheetName val="Machine_Schedule_5"/>
      <sheetName val="Staff_Schedule5"/>
      <sheetName val="DETAILED__BOQ6"/>
      <sheetName val="UNP-NCW_5"/>
      <sheetName val="9_Major_Bridge5"/>
      <sheetName val="8__ROB5"/>
      <sheetName val="10_Minor_Structure5"/>
      <sheetName val="7__FLYOVER5"/>
      <sheetName val="2__Earthwork5"/>
      <sheetName val="schedule_nos5"/>
      <sheetName val="ABS_6"/>
      <sheetName val="BOQ_Summary6"/>
      <sheetName val="2_136"/>
      <sheetName val="9_016"/>
      <sheetName val="9_076"/>
      <sheetName val="9_836"/>
      <sheetName val="9_126"/>
      <sheetName val="9_476"/>
      <sheetName val="9_50(i)6"/>
      <sheetName val="9_50(ii)6"/>
      <sheetName val="9_51_Slab6"/>
      <sheetName val="9_51_Girder6"/>
      <sheetName val="9_526"/>
      <sheetName val="9_626"/>
      <sheetName val="9_636"/>
      <sheetName val="9_696"/>
      <sheetName val="8_486"/>
      <sheetName val="8_496"/>
      <sheetName val="P1_&amp;_P2_Reinforcement_detail6"/>
      <sheetName val="A1_&amp;_A2_Reinforcement_detail6"/>
      <sheetName val="02_10_065"/>
      <sheetName val="P-Ins_&amp;_Bonds5"/>
      <sheetName val="BUD_07-085"/>
      <sheetName val="Materials_5"/>
      <sheetName val="01_11_20045"/>
      <sheetName val="USB_15"/>
      <sheetName val="220Kv_(2)5"/>
      <sheetName val="Input_Data5"/>
      <sheetName val="Input_Data_R5"/>
      <sheetName val="Input_Data_F5"/>
      <sheetName val="BOQ_Distribution5"/>
      <sheetName val="Fee_Rate_Summary5"/>
      <sheetName val="A_O_R_5"/>
      <sheetName val="Ave_wtd_rates5"/>
      <sheetName val="Data_Validation5"/>
      <sheetName val="MN_T_B_5"/>
      <sheetName val="Progressin_Next_mon-AP-175"/>
      <sheetName val="SPT_vs_PHI5"/>
      <sheetName val="Wind_Speed_II5"/>
      <sheetName val="Duopitch_Roof5"/>
      <sheetName val="Free-Standing_Wall5"/>
      <sheetName val="Vertical_Walls5"/>
      <sheetName val="Flat_Roof5"/>
      <sheetName val="Factor_Sb5"/>
      <sheetName val="Size_Effect_Factor5"/>
      <sheetName val="Direction_factor5"/>
      <sheetName val="Wind_Speed_I5"/>
      <sheetName val="Non_debit-RMC5"/>
      <sheetName val="Labour_&amp;_Plant5"/>
      <sheetName val="RATE_COMPILATION5"/>
      <sheetName val="Cost_of_O_&amp;_O2"/>
      <sheetName val="_AnalysisPCC5"/>
      <sheetName val="Analysis-Drains_&amp;_Misc5"/>
      <sheetName val="Lead_Statement_(PCC)5"/>
      <sheetName val="Analysis-NH-Traf_&amp;_Trans5"/>
      <sheetName val="Data_15"/>
      <sheetName val="SS_MH5"/>
      <sheetName val="Plant_&amp;__Machinery3"/>
      <sheetName val="E_&amp;_R5"/>
      <sheetName val="Qty_SR5"/>
      <sheetName val="INPUT_SHEET5"/>
      <sheetName val="Bus_Ways5"/>
      <sheetName val="Major_Br__Statement5"/>
      <sheetName val="Site_clearance5"/>
      <sheetName val="4_Annex_1_Basic_rate5"/>
      <sheetName val="gen_ledger_data5"/>
      <sheetName val="33628-Rev__A5"/>
      <sheetName val="General_input5"/>
      <sheetName val="Design_sheet5"/>
      <sheetName val="Diesel_Analysis2"/>
      <sheetName val="Elect_3"/>
      <sheetName val="RA_Civil5"/>
      <sheetName val="footing_for_SP5"/>
      <sheetName val="_1"/>
      <sheetName val="doq_12"/>
      <sheetName val="doq_92"/>
      <sheetName val="12__Ins_&amp;_Bonds5"/>
      <sheetName val="abs_road5"/>
      <sheetName val="road_est5"/>
      <sheetName val="Road_data5"/>
      <sheetName val="ESOP_ECAL_TABLES5"/>
      <sheetName val="precast_RC_element5"/>
      <sheetName val="Core_Data5"/>
      <sheetName val="GLEVEL_RHS5"/>
      <sheetName val="General_Analysis5"/>
      <sheetName val="SCH_102"/>
      <sheetName val="CG_-St1"/>
      <sheetName val="Doha_Farm2"/>
      <sheetName val="DATA-DEP_(13-17)5"/>
      <sheetName val="DATA-GCC(25-34_7)5"/>
      <sheetName val="St_-Con(0-17)5"/>
      <sheetName val="St_-Con_(17-34)5"/>
      <sheetName val="SC_revtrgt2"/>
      <sheetName val="NLD_-_Assum2"/>
      <sheetName val="Structure_du_projet2"/>
      <sheetName val="except_wiring5"/>
      <sheetName val="Appendix_A5"/>
      <sheetName val="JCR_TOP5"/>
      <sheetName val="Load_Calculation2"/>
      <sheetName val="Sub_con_List2"/>
      <sheetName val="KM_wise_Quantity2"/>
      <sheetName val="POCOS_제출및납품일정3"/>
      <sheetName val="Pile_cap3"/>
      <sheetName val="PIPING_LINE_LIST3"/>
      <sheetName val="LL_ABUT1"/>
      <sheetName val="ADMIN_SHEET1"/>
      <sheetName val="10-Crop_Age1"/>
      <sheetName val="factor_2"/>
      <sheetName val="Rollup_Summary2"/>
      <sheetName val="Sheet3_(2)2"/>
      <sheetName val="Abt_Foundation_"/>
      <sheetName val="pier_Foundation"/>
      <sheetName val="STAFFSCHED_"/>
      <sheetName val="2_2"/>
      <sheetName val="BATCHING_PLANT_PRO"/>
      <sheetName val="B2_MB_Deck"/>
      <sheetName val="SKMD__321"/>
      <sheetName val="DIR_USED_ITEMS1"/>
      <sheetName val="12_8_I_(M-40)1"/>
      <sheetName val="ANN_-V"/>
      <sheetName val="Sheet1_(2)"/>
      <sheetName val="Field_Values"/>
      <sheetName val="Desgn(zone_I)"/>
      <sheetName val="SC_Cost_FEB_032"/>
      <sheetName val="Cal(6_3_2)_GSB-T1"/>
      <sheetName val="Cal(6_3_1)_GSB-1(Jn_)_DDA1"/>
      <sheetName val="Cal(6_2_2)_(b)EMB-T1"/>
      <sheetName val="Cal(6_3_3)_WMM-T1"/>
      <sheetName val="Cal(6_2_4)_SG-T1"/>
      <sheetName val="ORDER_BOOKING"/>
      <sheetName val="MASTER_RATE_ANALYSIS1"/>
      <sheetName val="Abs_PMRL"/>
      <sheetName val="Abstract_of_cost"/>
      <sheetName val="IO_List"/>
      <sheetName val="TBAL9697_-group_wise__sdpl"/>
      <sheetName val="CONSTRUCTION_COMPONENT"/>
      <sheetName val="ETC_Plant_Cost1"/>
      <sheetName val="beam-reinft-IIInd_floor1"/>
      <sheetName val="Labor_abs-NMR"/>
      <sheetName val="1St_certified_RA_bill"/>
      <sheetName val="Tower_Schedule2"/>
      <sheetName val="BOQ_(2)"/>
      <sheetName val="Qty_Report"/>
      <sheetName val="Dayworks_Bill"/>
      <sheetName val="Bills_of_Quantities"/>
      <sheetName val="Back_Cal_for_OMC"/>
      <sheetName val="BASIC_RATES"/>
      <sheetName val="Cont.Wt."/>
      <sheetName val="estimate"/>
      <sheetName val="SAP架設-2005_12_3110"/>
      <sheetName val="balance_Work9"/>
      <sheetName val="S-Curve_(2)9"/>
      <sheetName val="LOCAL_RATES9"/>
      <sheetName val="Material_9"/>
      <sheetName val="C_&amp;_G_RHS9"/>
      <sheetName val="21-Rate_Analysis-18"/>
      <sheetName val="final_abstract9"/>
      <sheetName val="Materials_Cost(PCC)9"/>
      <sheetName val="Final_Basic_rate8"/>
      <sheetName val="Materials_Cost8"/>
      <sheetName val="Rate_Analysis7"/>
      <sheetName val="Chiet_tinh_dz358"/>
      <sheetName val="pile_Fabrication8"/>
      <sheetName val="Risk_Te__Co_7"/>
      <sheetName val="Informa_7"/>
      <sheetName val="Bank_Guarantee7"/>
      <sheetName val="STEEL-SLAB_(0)7"/>
      <sheetName val="SHUTTER-1flr_beam_(1)7"/>
      <sheetName val="SHUTTER-1flr_slab(1)7"/>
      <sheetName val="STEEL-SLAB_(1flr)7"/>
      <sheetName val="slab-reinft(1flr)-REF_7"/>
      <sheetName val="BEAM-REINFT_(1flr)7"/>
      <sheetName val="beam-reinft-(1flr)ADDT_7"/>
      <sheetName val="concrete-Ist-IInd_floor7"/>
      <sheetName val="shuttering-1st-IInd_floor7"/>
      <sheetName val="STEEL-SLAB_(2flr)7"/>
      <sheetName val="slab-reinft(2flr)-REF__(2)7"/>
      <sheetName val="BEAM-REINFT_(2flr)_(2)7"/>
      <sheetName val="beam-reinft-(2flr)ADDT__(2)7"/>
      <sheetName val="STEEL-SLAB_(3flr)_7"/>
      <sheetName val="Slab-reinft(3flr)ADD_7"/>
      <sheetName val="slab-reinft(3flr)-ADD__(1)7"/>
      <sheetName val="STEEL-SLAB_(4th-flr)_7"/>
      <sheetName val="slab-reinft(4thflr)-ADD__(2)7"/>
      <sheetName val="slab_reinft_-(4th_flr)7"/>
      <sheetName val="Indices_(3rd)7"/>
      <sheetName val="SHUTTER-1flr_beam(old)7"/>
      <sheetName val="03_CTS,MEPZ-CANTEEN_(2)7"/>
      <sheetName val="beam-reinft-machine_rm7"/>
      <sheetName val="input_micro7"/>
      <sheetName val="HSD_LUB_6"/>
      <sheetName val="Mix_Design6"/>
      <sheetName val="doq-1_DOQ_Culvert6"/>
      <sheetName val="AoR_Finishing6"/>
      <sheetName val="Revised_BoQ_Str6"/>
      <sheetName val="oHS+F_Ex_Alu_+actual_staff6"/>
      <sheetName val="oHS+F_Ex_Alu__(trial)6"/>
      <sheetName val="Ex_aluminium6"/>
      <sheetName val="oH(mc_purchase)6"/>
      <sheetName val="Plang_1pour6"/>
      <sheetName val="Plang_3pour6"/>
      <sheetName val="Machine_Schedule_6"/>
      <sheetName val="Staff_Schedule6"/>
      <sheetName val="DETAILED__BOQ7"/>
      <sheetName val="UNP-NCW_6"/>
      <sheetName val="9_Major_Bridge6"/>
      <sheetName val="8__ROB6"/>
      <sheetName val="10_Minor_Structure6"/>
      <sheetName val="7__FLYOVER6"/>
      <sheetName val="2__Earthwork6"/>
      <sheetName val="schedule_nos6"/>
      <sheetName val="ABS_7"/>
      <sheetName val="BOQ_Summary7"/>
      <sheetName val="2_137"/>
      <sheetName val="9_017"/>
      <sheetName val="9_077"/>
      <sheetName val="9_837"/>
      <sheetName val="9_127"/>
      <sheetName val="9_477"/>
      <sheetName val="9_50(i)7"/>
      <sheetName val="9_50(ii)7"/>
      <sheetName val="9_51_Slab7"/>
      <sheetName val="9_51_Girder7"/>
      <sheetName val="9_527"/>
      <sheetName val="9_627"/>
      <sheetName val="9_637"/>
      <sheetName val="9_697"/>
      <sheetName val="8_487"/>
      <sheetName val="8_497"/>
      <sheetName val="P1_&amp;_P2_Reinforcement_detail7"/>
      <sheetName val="A1_&amp;_A2_Reinforcement_detail7"/>
      <sheetName val="02_10_066"/>
      <sheetName val="P-Ins_&amp;_Bonds6"/>
      <sheetName val="BUD_07-086"/>
      <sheetName val="Materials_6"/>
      <sheetName val="01_11_20046"/>
      <sheetName val="USB_16"/>
      <sheetName val="220Kv_(2)6"/>
      <sheetName val="Input_Data6"/>
      <sheetName val="Input_Data_R6"/>
      <sheetName val="Input_Data_F6"/>
      <sheetName val="BOQ_Distribution6"/>
      <sheetName val="Fee_Rate_Summary6"/>
      <sheetName val="A_O_R_6"/>
      <sheetName val="Ave_wtd_rates6"/>
      <sheetName val="Data_Validation6"/>
      <sheetName val="MN_T_B_6"/>
      <sheetName val="Progressin_Next_mon-AP-176"/>
      <sheetName val="SPT_vs_PHI6"/>
      <sheetName val="Wind_Speed_II6"/>
      <sheetName val="Duopitch_Roof6"/>
      <sheetName val="Free-Standing_Wall6"/>
      <sheetName val="Vertical_Walls6"/>
      <sheetName val="Flat_Roof6"/>
      <sheetName val="Factor_Sb6"/>
      <sheetName val="Size_Effect_Factor6"/>
      <sheetName val="Direction_factor6"/>
      <sheetName val="Wind_Speed_I6"/>
      <sheetName val="Non_debit-RMC6"/>
      <sheetName val="Labour_&amp;_Plant6"/>
      <sheetName val="RATE_COMPILATION6"/>
      <sheetName val="Cost_of_O_&amp;_O3"/>
      <sheetName val="_AnalysisPCC6"/>
      <sheetName val="Analysis-Drains_&amp;_Misc6"/>
      <sheetName val="Lead_Statement_(PCC)6"/>
      <sheetName val="Analysis-NH-Traf_&amp;_Trans6"/>
      <sheetName val="Data_16"/>
      <sheetName val="SS_MH6"/>
      <sheetName val="Plant_&amp;__Machinery4"/>
      <sheetName val="E_&amp;_R6"/>
      <sheetName val="Qty_SR6"/>
      <sheetName val="INPUT_SHEET6"/>
      <sheetName val="Bus_Ways6"/>
      <sheetName val="Major_Br__Statement6"/>
      <sheetName val="Site_clearance6"/>
      <sheetName val="4_Annex_1_Basic_rate6"/>
      <sheetName val="gen_ledger_data6"/>
      <sheetName val="33628-Rev__A6"/>
      <sheetName val="General_input6"/>
      <sheetName val="Design_sheet6"/>
      <sheetName val="Diesel_Analysis3"/>
      <sheetName val="Elect_4"/>
      <sheetName val="RA_Civil6"/>
      <sheetName val="footing_for_SP6"/>
      <sheetName val="_2"/>
      <sheetName val="doq_13"/>
      <sheetName val="doq_93"/>
      <sheetName val="12__Ins_&amp;_Bonds6"/>
      <sheetName val="abs_road6"/>
      <sheetName val="road_est6"/>
      <sheetName val="Road_data6"/>
      <sheetName val="ESOP_ECAL_TABLES6"/>
      <sheetName val="precast_RC_element6"/>
      <sheetName val="Core_Data6"/>
      <sheetName val="GLEVEL_RHS6"/>
      <sheetName val="General_Analysis6"/>
      <sheetName val="SCH_103"/>
      <sheetName val="CG_-St2"/>
      <sheetName val="Doha_Farm3"/>
      <sheetName val="DATA-DEP_(13-17)6"/>
      <sheetName val="DATA-GCC(25-34_7)6"/>
      <sheetName val="St_-Con(0-17)6"/>
      <sheetName val="St_-Con_(17-34)6"/>
      <sheetName val="SC_revtrgt3"/>
      <sheetName val="NLD_-_Assum3"/>
      <sheetName val="Structure_du_projet3"/>
      <sheetName val="except_wiring6"/>
      <sheetName val="Appendix_A6"/>
      <sheetName val="JCR_TOP6"/>
      <sheetName val="Load_Calculation3"/>
      <sheetName val="Sub_con_List3"/>
      <sheetName val="KM_wise_Quantity3"/>
      <sheetName val="POCOS_제출및납품일정4"/>
      <sheetName val="Pile_cap4"/>
      <sheetName val="PIPING_LINE_LIST4"/>
      <sheetName val="LL_ABUT2"/>
      <sheetName val="ADMIN_SHEET2"/>
      <sheetName val="10-Crop_Age2"/>
      <sheetName val="factor_3"/>
      <sheetName val="Rollup_Summary3"/>
      <sheetName val="Sheet3_(2)3"/>
      <sheetName val="Abt_Foundation_1"/>
      <sheetName val="pier_Foundation1"/>
      <sheetName val="STAFFSCHED_1"/>
      <sheetName val="2_21"/>
      <sheetName val="BATCHING_PLANT_PRO1"/>
      <sheetName val="B2_MB_Deck1"/>
      <sheetName val="SKMD__322"/>
      <sheetName val="DIR_USED_ITEMS2"/>
      <sheetName val="12_8_I_(M-40)2"/>
      <sheetName val="ANN_-V1"/>
      <sheetName val="Sheet1_(2)1"/>
      <sheetName val="Field_Values1"/>
      <sheetName val="Desgn(zone_I)1"/>
      <sheetName val="SC_Cost_FEB_033"/>
      <sheetName val="Cal(6_3_2)_GSB-T2"/>
      <sheetName val="Cal(6_3_1)_GSB-1(Jn_)_DDA2"/>
      <sheetName val="Cal(6_2_2)_(b)EMB-T2"/>
      <sheetName val="Cal(6_3_3)_WMM-T2"/>
      <sheetName val="Cal(6_2_4)_SG-T2"/>
      <sheetName val="ORDER_BOOKING1"/>
      <sheetName val="MASTER_RATE_ANALYSIS2"/>
      <sheetName val="Abs_PMRL1"/>
      <sheetName val="Abstract_of_cost1"/>
      <sheetName val="IO_List1"/>
      <sheetName val="TBAL9697_-group_wise__sdpl1"/>
      <sheetName val="CONSTRUCTION_COMPONENT1"/>
      <sheetName val="ETC_Plant_Cost2"/>
      <sheetName val="beam-reinft-IIInd_floor2"/>
      <sheetName val="Labor_abs-NMR1"/>
      <sheetName val="1St_certified_RA_bill1"/>
      <sheetName val="Tower_Schedule3"/>
      <sheetName val="BOQ_(2)1"/>
      <sheetName val="Qty_Report1"/>
      <sheetName val="Dayworks_Bill1"/>
      <sheetName val="Bills_of_Quantities1"/>
      <sheetName val="Back_Cal_for_OMC1"/>
      <sheetName val="BASIC_RATES1"/>
      <sheetName val="MATERIAL COST"/>
      <sheetName val="6공구(당초)"/>
      <sheetName val="Progress"/>
      <sheetName val="no."/>
      <sheetName val="Pro Pavement"/>
      <sheetName val="Monthly Turnover (Final)"/>
      <sheetName val="Monthly Programme"/>
      <sheetName val="Sch-3"/>
      <sheetName val="Abstruct total"/>
      <sheetName val="Costing-blk-B"/>
      <sheetName val="HP(9.200)"/>
      <sheetName val="Equipment Master"/>
      <sheetName val="Pro_Pavement"/>
      <sheetName val="Monthly_Turnover_(Final)"/>
      <sheetName val="Monthly_Programme"/>
      <sheetName val="Abstruct_total"/>
      <sheetName val="HP(9_200)"/>
      <sheetName val="Equipment_Master"/>
      <sheetName val="HW-MEASURMENT"/>
      <sheetName val="doq4 "/>
      <sheetName val="C-data"/>
      <sheetName val="Lead statement"/>
      <sheetName val="Vendor Name"/>
      <sheetName val="FRL-OGL"/>
      <sheetName val="_Summary3_Z______________BHAN_2"/>
      <sheetName val="0_i_3_21_0_______________BHAN_2"/>
      <sheetName val="1_Girder3________________BHAN_2"/>
      <sheetName val="e_Data2___N______________BHAN_2"/>
      <sheetName val="Civil2___________________BHAN_2"/>
      <sheetName val="_R2____F_________________BHAN_2"/>
      <sheetName val="d_est2___fa______________BHAN_2"/>
      <sheetName val="UT_SHEET2_1______________BHAN_2"/>
      <sheetName val="endix_A2_eW______________BHAN_2"/>
      <sheetName val="ct___29T07_______________BHAN_2"/>
      <sheetName val="a_Farm___N_______________BHAN_2"/>
      <sheetName val="_10_ft_Offi______________BHAN_2"/>
      <sheetName val="revtrgt_llM______________BHAN_2"/>
      <sheetName val="hsd_1_10_29______________BHAN_2"/>
      <sheetName val="septic_oveD______________BHAN_2"/>
      <sheetName val="misc_Q____5______________BHAN_2"/>
      <sheetName val="ipe__Office______________BHAN_2"/>
      <sheetName val="e_cap_ument______________BHAN_2"/>
      <sheetName val="ICDATA___0_______________BHAN_2"/>
      <sheetName val="___Assum__0______________BHAN_2"/>
      <sheetName val="hway_I__35_______________BHAN_2"/>
      <sheetName val="ucture_I__2______________BHAN_2"/>
      <sheetName val="vey_I_leOnl______________BHAN_2"/>
      <sheetName val="_con_List_9______________BHAN_2"/>
      <sheetName val="ister__2_0_______________BHAN_2"/>
      <sheetName val="rge_V____tr______________BHAN_2"/>
      <sheetName val="rter_hevron______________BHAN_2"/>
      <sheetName val="WER_1___29T______________BHAN_2"/>
      <sheetName val="EDULE_3B_________________BHAN_2"/>
      <sheetName val="PALOC_8Z_________________BHAN_2"/>
      <sheetName val="_____F____5______________BHAN_2"/>
      <sheetName val="hist___S_________________BHAN_2"/>
      <sheetName val="tor______ID______________BHAN_2"/>
      <sheetName val="trol__V__________________BHAN_2"/>
      <sheetName val="S_5A_alse________________BHAN_2"/>
      <sheetName val="PerfJun08_N______________BHAN_2"/>
      <sheetName val="Crop_Age__2______________BHAN_2"/>
      <sheetName val="_G_RHS1__________________BHAN_2"/>
      <sheetName val="_________________________BHAN_2"/>
      <sheetName val="EXURE_A__________________BHAN_2"/>
      <sheetName val="es_Cases_Na______________BHAN_2"/>
      <sheetName val="_STG______M______________BHAN_2"/>
      <sheetName val="_St____100_______________BHAN_2"/>
      <sheetName val="ign___V__________________BHAN_2"/>
      <sheetName val="tch__V____t______________BHAN_2"/>
      <sheetName val="ting____P________________BHAN_2"/>
      <sheetName val="__V_1_10_29__________22___1___2"/>
      <sheetName val="Day work"/>
      <sheetName val="SALIENT"/>
      <sheetName val="Mechanical"/>
      <sheetName val="Cover"/>
      <sheetName val="BILL ABSTRACT"/>
      <sheetName val="Mobilization Advance "/>
      <sheetName val="Measurement &amp; Supply Sheet (2)"/>
      <sheetName val="Hydro testing"/>
      <sheetName val="Supply Sheet"/>
      <sheetName val="Hydro testing "/>
      <sheetName val="OHT 43"/>
      <sheetName val=" OHT38"/>
      <sheetName val="Scheme No155"/>
      <sheetName val="OHT 40 Tigariya Badshah"/>
      <sheetName val="OHT-48 Kushwah "/>
      <sheetName val="New Ranibag"/>
      <sheetName val="OHT 39"/>
      <sheetName val="Narwal"/>
      <sheetName val="Jai hind nagar - OHT37"/>
      <sheetName val="OHT 20(Mitra Bandhu Nagar)"/>
      <sheetName val="OHT 15(Samar Park)"/>
      <sheetName val="Bhuri tekri"/>
      <sheetName val="Scheme No-140"/>
      <sheetName val="OHT-16 Lasudia Mori "/>
      <sheetName val="Scheme No-78"/>
      <sheetName val="Scheme No 114 Part 2"/>
      <sheetName val="Retimandi"/>
      <sheetName val="OHT09- Bicholi"/>
      <sheetName val="Bijalpur OHT"/>
      <sheetName val="Tejajinagar"/>
      <sheetName val="Scheme No 134"/>
      <sheetName val="OHT-18"/>
      <sheetName val="OHT 49(Gandhinagar)"/>
      <sheetName val="Silicon City"/>
      <sheetName val="OHT 32 (Gwala Colony)"/>
      <sheetName val="MS Pipe"/>
      <sheetName val="DMS_Configurator"/>
      <sheetName val="PlazaConstr"/>
      <sheetName val="PROG_DATA"/>
      <sheetName val="Calc"/>
      <sheetName val="Report"/>
      <sheetName val="dummy"/>
      <sheetName val="AT-3"/>
      <sheetName val="CFL-KIM"/>
      <sheetName val="FORM7"/>
      <sheetName val="REGIONWISE POPULATION"/>
      <sheetName val="tower wt."/>
      <sheetName val="FOREST"/>
      <sheetName val="REGIONWISE_POPULATION"/>
      <sheetName val="tower_wt_"/>
      <sheetName val="CY4 casted"/>
      <sheetName val="PACK (B)"/>
      <sheetName val="VARIABLE"/>
      <sheetName val="BOQ DIS"/>
      <sheetName val="Quantity"/>
      <sheetName val="All Equipments"/>
      <sheetName val="ISTDUV_KUR"/>
      <sheetName val="BRIM_ICMAL"/>
      <sheetName val="TELBAĞ_KUR"/>
      <sheetName val="yoca_kur"/>
      <sheetName val="TESKAN_KUR"/>
      <sheetName val="ISITES_KUR"/>
      <sheetName val="POZLAR"/>
      <sheetName val="YOLOT_KUR"/>
      <sheetName val="Resource"/>
      <sheetName val="Not found as per ground reality"/>
      <sheetName val="Longitudinal"/>
      <sheetName val="Steel Structure"/>
      <sheetName val="IMCWSRLevels"/>
      <sheetName val="PAVEMENT MN"/>
      <sheetName val="SP Break Up"/>
      <sheetName val="Sweeper Machine"/>
      <sheetName val="작성기준"/>
      <sheetName val="PEW"/>
      <sheetName val="MW"/>
      <sheetName val="Sheet5"/>
      <sheetName val="Sheet8"/>
      <sheetName val="Sheet10"/>
      <sheetName val="Sheet9"/>
      <sheetName val="Sheet11"/>
      <sheetName val="Sheet12"/>
      <sheetName val="Sheet13"/>
      <sheetName val="sheet14"/>
      <sheetName val="Sheet16"/>
      <sheetName val="Sheet17"/>
      <sheetName val="Sheet18"/>
      <sheetName val="Sheet19"/>
      <sheetName val="Sheet1(2)"/>
      <sheetName val="당초"/>
      <sheetName val="금액내역서"/>
      <sheetName val="Overheads"/>
      <sheetName val="Gen Info"/>
      <sheetName val="Desdat"/>
      <sheetName val="Bill-12"/>
      <sheetName val="Summary_Local"/>
      <sheetName val="TABLES"/>
      <sheetName val="Project_Budget_Worksheet"/>
      <sheetName val="no_"/>
      <sheetName val="BOQ_DIS"/>
      <sheetName val="All_Equipments"/>
      <sheetName val="PQC Design"/>
      <sheetName val="pqc check"/>
      <sheetName val="Chpt 1-4 &amp; 13"/>
      <sheetName val="AOR"/>
      <sheetName val="자바라1"/>
      <sheetName val="EDWise"/>
      <sheetName val="HB CEC schd 6.2"/>
      <sheetName val="Code03"/>
      <sheetName val="RATE"/>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refreshError="1"/>
      <sheetData sheetId="339"/>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refreshError="1"/>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refreshError="1"/>
      <sheetData sheetId="917" refreshError="1"/>
      <sheetData sheetId="918" refreshError="1"/>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refreshError="1"/>
      <sheetData sheetId="1173" refreshError="1"/>
      <sheetData sheetId="1174" refreshError="1"/>
      <sheetData sheetId="1175" refreshError="1"/>
      <sheetData sheetId="1176" refreshError="1"/>
      <sheetData sheetId="1177" refreshError="1"/>
      <sheetData sheetId="1178" refreshError="1"/>
      <sheetData sheetId="1179"/>
      <sheetData sheetId="1180" refreshError="1"/>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sheetData sheetId="1370"/>
      <sheetData sheetId="1371"/>
      <sheetData sheetId="1372"/>
      <sheetData sheetId="1373"/>
      <sheetData sheetId="1374"/>
      <sheetData sheetId="1375"/>
      <sheetData sheetId="1376"/>
      <sheetData sheetId="1377"/>
      <sheetData sheetId="1378"/>
      <sheetData sheetId="1379"/>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refreshError="1"/>
      <sheetData sheetId="1622" refreshError="1"/>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sheetData sheetId="1952"/>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sheetData sheetId="2000"/>
      <sheetData sheetId="2001"/>
      <sheetData sheetId="2002"/>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_ET200(R. B)"/>
      <sheetName val="CABLE BOM(Rev. B)"/>
      <sheetName val="DB_ET200(R. A)"/>
      <sheetName val="CABLE BOM(Rev. A)"/>
      <sheetName val="#REF"/>
      <sheetName val="BLR 1"/>
      <sheetName val="GEN"/>
      <sheetName val="GAS"/>
      <sheetName val="DEAE"/>
      <sheetName val="BLR2"/>
      <sheetName val="BLR3"/>
      <sheetName val="BLR4"/>
      <sheetName val="BLR5"/>
      <sheetName val="DEM"/>
      <sheetName val="SAM"/>
      <sheetName val="CHEM"/>
      <sheetName val="COP"/>
      <sheetName val="SILICATE"/>
      <sheetName val="Elec. Load"/>
      <sheetName val="설산1.나"/>
      <sheetName val="본사S"/>
      <sheetName val="공통부대비"/>
      <sheetName val="GROUNDING SYSTEM"/>
      <sheetName val="OrderBM(Power)"/>
      <sheetName val="입력값"/>
      <sheetName val="도급양식"/>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SUMMARY"/>
      <sheetName val="BOQ"/>
      <sheetName val="L + M"/>
      <sheetName val="SCHEDULE"/>
      <sheetName val="Supply"/>
      <sheetName val="P&amp;M"/>
      <sheetName val="PR_PARTS"/>
      <sheetName val="PIPING"/>
      <sheetName val="Acid cleaning"/>
      <sheetName val="Cementmortar"/>
      <sheetName val="welding"/>
      <sheetName val="OVERHEADS"/>
      <sheetName val="PAINTING"/>
      <sheetName val="ESCALATION"/>
      <sheetName val="COSTCODE"/>
      <sheetName val="MD Rate Apr-13"/>
      <sheetName val="Sheet1"/>
      <sheetName val="DATA_SC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G6">
            <v>1000</v>
          </cell>
          <cell r="I6">
            <v>37000</v>
          </cell>
          <cell r="L6">
            <v>29600</v>
          </cell>
          <cell r="M6" t="str">
            <v>ER90SB9</v>
          </cell>
          <cell r="N6">
            <v>822.30000000000007</v>
          </cell>
          <cell r="P6">
            <v>4851570</v>
          </cell>
          <cell r="Q6" t="str">
            <v>E9018B9</v>
          </cell>
          <cell r="R6">
            <v>12388.254000000003</v>
          </cell>
          <cell r="T6">
            <v>11768841.300000003</v>
          </cell>
          <cell r="U6">
            <v>3700</v>
          </cell>
          <cell r="V6">
            <v>1850</v>
          </cell>
          <cell r="W6">
            <v>660.71428571428578</v>
          </cell>
          <cell r="AA6">
            <v>62865</v>
          </cell>
          <cell r="AC6" t="str">
            <v>AS</v>
          </cell>
        </row>
        <row r="7">
          <cell r="G7">
            <v>1</v>
          </cell>
          <cell r="I7">
            <v>37</v>
          </cell>
          <cell r="L7">
            <v>25.9</v>
          </cell>
          <cell r="M7" t="str">
            <v>ER70S2</v>
          </cell>
          <cell r="N7">
            <v>0.9</v>
          </cell>
          <cell r="P7">
            <v>405</v>
          </cell>
          <cell r="Q7" t="str">
            <v>E7018-1</v>
          </cell>
          <cell r="R7">
            <v>14.329594049999997</v>
          </cell>
          <cell r="T7">
            <v>2149.4391074999994</v>
          </cell>
          <cell r="U7">
            <v>0</v>
          </cell>
          <cell r="V7">
            <v>1.85</v>
          </cell>
          <cell r="W7">
            <v>0.66071428571428581</v>
          </cell>
          <cell r="AA7">
            <v>62.865000000000002</v>
          </cell>
          <cell r="AC7" t="str">
            <v>CS</v>
          </cell>
          <cell r="AI7">
            <v>1</v>
          </cell>
          <cell r="AJ7" t="str">
            <v>SA106GRB</v>
          </cell>
          <cell r="AK7" t="str">
            <v>SA106GRB</v>
          </cell>
          <cell r="AL7" t="str">
            <v>ER70S2</v>
          </cell>
          <cell r="AM7" t="str">
            <v>E7018</v>
          </cell>
          <cell r="AN7" t="str">
            <v>CS</v>
          </cell>
          <cell r="AR7" t="str">
            <v>ER308</v>
          </cell>
          <cell r="AS7">
            <v>1750</v>
          </cell>
          <cell r="AU7" t="str">
            <v>E308-16</v>
          </cell>
          <cell r="AV7">
            <v>500</v>
          </cell>
        </row>
        <row r="8">
          <cell r="G8">
            <v>1</v>
          </cell>
          <cell r="I8">
            <v>12</v>
          </cell>
          <cell r="L8">
            <v>10.199999999999999</v>
          </cell>
          <cell r="M8" t="str">
            <v>ER70S2</v>
          </cell>
          <cell r="N8">
            <v>0.30000000000000004</v>
          </cell>
          <cell r="P8">
            <v>135.00000000000003</v>
          </cell>
          <cell r="Q8" t="str">
            <v>E7018-1</v>
          </cell>
          <cell r="R8">
            <v>9.406916159999998</v>
          </cell>
          <cell r="T8">
            <v>1411.0374239999996</v>
          </cell>
          <cell r="U8">
            <v>0</v>
          </cell>
          <cell r="V8">
            <v>0.6</v>
          </cell>
          <cell r="W8">
            <v>0.2142857142857143</v>
          </cell>
          <cell r="AA8">
            <v>36.0426</v>
          </cell>
          <cell r="AC8" t="str">
            <v>CS</v>
          </cell>
          <cell r="AI8">
            <v>2</v>
          </cell>
          <cell r="AJ8" t="str">
            <v>SA106GRB</v>
          </cell>
          <cell r="AK8" t="str">
            <v>SA36</v>
          </cell>
          <cell r="AL8" t="str">
            <v>ER70S2</v>
          </cell>
          <cell r="AM8" t="str">
            <v>E7018</v>
          </cell>
          <cell r="AN8" t="str">
            <v>CS</v>
          </cell>
          <cell r="AR8" t="str">
            <v>ER309</v>
          </cell>
          <cell r="AS8">
            <v>1900</v>
          </cell>
          <cell r="AU8" t="str">
            <v>E308L16</v>
          </cell>
          <cell r="AV8">
            <v>650</v>
          </cell>
        </row>
        <row r="9">
          <cell r="G9">
            <v>1</v>
          </cell>
          <cell r="I9">
            <v>13</v>
          </cell>
          <cell r="L9">
            <v>11.049999999999999</v>
          </cell>
          <cell r="M9" t="str">
            <v>ER70S2</v>
          </cell>
          <cell r="N9">
            <v>0.30000000000000004</v>
          </cell>
          <cell r="P9">
            <v>135.00000000000003</v>
          </cell>
          <cell r="Q9" t="str">
            <v>E7018-1</v>
          </cell>
          <cell r="R9">
            <v>8.6869259999999979</v>
          </cell>
          <cell r="T9">
            <v>1303.0388999999998</v>
          </cell>
          <cell r="U9">
            <v>0</v>
          </cell>
          <cell r="V9">
            <v>0.65</v>
          </cell>
          <cell r="W9">
            <v>0.23214285714285718</v>
          </cell>
          <cell r="AA9">
            <v>34.414374999999993</v>
          </cell>
          <cell r="AC9" t="str">
            <v>CS</v>
          </cell>
          <cell r="AI9">
            <v>3</v>
          </cell>
          <cell r="AJ9" t="str">
            <v>SA106GRB</v>
          </cell>
          <cell r="AK9" t="str">
            <v>15NiCuMoNb5</v>
          </cell>
          <cell r="AL9">
            <v>0</v>
          </cell>
          <cell r="AM9" t="str">
            <v>E7018</v>
          </cell>
          <cell r="AN9" t="str">
            <v>CS</v>
          </cell>
          <cell r="AR9" t="str">
            <v>ER316</v>
          </cell>
          <cell r="AS9">
            <v>2250</v>
          </cell>
          <cell r="AU9" t="str">
            <v>E308L16/E308L15</v>
          </cell>
          <cell r="AV9">
            <v>650</v>
          </cell>
        </row>
        <row r="10">
          <cell r="G10">
            <v>1</v>
          </cell>
          <cell r="I10">
            <v>13</v>
          </cell>
          <cell r="L10">
            <v>11.049999999999999</v>
          </cell>
          <cell r="M10" t="str">
            <v>ER70S2</v>
          </cell>
          <cell r="N10">
            <v>0.30000000000000004</v>
          </cell>
          <cell r="P10">
            <v>135.00000000000003</v>
          </cell>
          <cell r="Q10" t="str">
            <v>E7018-1</v>
          </cell>
          <cell r="R10">
            <v>10.215825839999997</v>
          </cell>
          <cell r="T10">
            <v>1532.3738759999997</v>
          </cell>
          <cell r="U10">
            <v>0</v>
          </cell>
          <cell r="V10">
            <v>0.65</v>
          </cell>
          <cell r="W10">
            <v>0.23214285714285718</v>
          </cell>
          <cell r="AA10">
            <v>38.301174999999994</v>
          </cell>
          <cell r="AC10" t="str">
            <v>CS</v>
          </cell>
          <cell r="AI10">
            <v>4</v>
          </cell>
          <cell r="AJ10" t="str">
            <v>SA106GRC</v>
          </cell>
          <cell r="AK10" t="str">
            <v>SA106GRC</v>
          </cell>
          <cell r="AL10" t="str">
            <v>ER80SD2/ER70SA1</v>
          </cell>
          <cell r="AM10" t="str">
            <v>E7018-1/E7018A1</v>
          </cell>
          <cell r="AN10" t="str">
            <v>CS</v>
          </cell>
          <cell r="AR10" t="str">
            <v>ER316L</v>
          </cell>
          <cell r="AS10">
            <v>2500</v>
          </cell>
          <cell r="AU10" t="str">
            <v>E309</v>
          </cell>
          <cell r="AV10">
            <v>800</v>
          </cell>
        </row>
        <row r="11">
          <cell r="G11">
            <v>1</v>
          </cell>
          <cell r="I11">
            <v>16</v>
          </cell>
          <cell r="L11">
            <v>15.2</v>
          </cell>
          <cell r="M11" t="str">
            <v>ER70S2</v>
          </cell>
          <cell r="N11">
            <v>0.4</v>
          </cell>
          <cell r="P11">
            <v>180</v>
          </cell>
          <cell r="Q11" t="str">
            <v>E7018-1</v>
          </cell>
          <cell r="R11">
            <v>14.716216320000001</v>
          </cell>
          <cell r="T11">
            <v>2207.432448</v>
          </cell>
          <cell r="U11">
            <v>0</v>
          </cell>
          <cell r="V11">
            <v>0.8</v>
          </cell>
          <cell r="W11">
            <v>0.28571428571428575</v>
          </cell>
          <cell r="AA11">
            <v>53.441600000000001</v>
          </cell>
          <cell r="AC11" t="str">
            <v>CS</v>
          </cell>
          <cell r="AI11">
            <v>5</v>
          </cell>
          <cell r="AJ11" t="str">
            <v>SA106GRC</v>
          </cell>
          <cell r="AK11" t="str">
            <v>SA210GRC</v>
          </cell>
          <cell r="AL11" t="str">
            <v>ER80SD2</v>
          </cell>
          <cell r="AM11" t="str">
            <v>E7018-1</v>
          </cell>
          <cell r="AN11" t="str">
            <v>CS</v>
          </cell>
          <cell r="AR11" t="str">
            <v>ER347</v>
          </cell>
          <cell r="AS11">
            <v>1750</v>
          </cell>
          <cell r="AU11" t="str">
            <v>E309-16</v>
          </cell>
          <cell r="AV11">
            <v>750</v>
          </cell>
        </row>
        <row r="12">
          <cell r="G12">
            <v>1</v>
          </cell>
          <cell r="I12">
            <v>16</v>
          </cell>
          <cell r="L12">
            <v>15.2</v>
          </cell>
          <cell r="M12" t="str">
            <v>ER70S2</v>
          </cell>
          <cell r="N12">
            <v>0.4</v>
          </cell>
          <cell r="P12">
            <v>180</v>
          </cell>
          <cell r="Q12" t="str">
            <v>E7018-1</v>
          </cell>
          <cell r="R12">
            <v>15.519968</v>
          </cell>
          <cell r="T12">
            <v>2327.9951999999998</v>
          </cell>
          <cell r="U12">
            <v>0</v>
          </cell>
          <cell r="V12">
            <v>0.8</v>
          </cell>
          <cell r="W12">
            <v>0.28571428571428575</v>
          </cell>
          <cell r="AA12">
            <v>55.372</v>
          </cell>
          <cell r="AC12" t="str">
            <v>CS</v>
          </cell>
          <cell r="AI12">
            <v>6</v>
          </cell>
          <cell r="AJ12" t="str">
            <v>SA106GRC</v>
          </cell>
          <cell r="AK12" t="str">
            <v>SA213T12</v>
          </cell>
          <cell r="AL12" t="str">
            <v>ER80SB2</v>
          </cell>
          <cell r="AM12" t="str">
            <v>E8016B2</v>
          </cell>
          <cell r="AN12" t="str">
            <v>AS</v>
          </cell>
          <cell r="AR12" t="str">
            <v>ER70S2</v>
          </cell>
          <cell r="AS12">
            <v>450</v>
          </cell>
          <cell r="AU12" t="str">
            <v>E316-15/E316-16</v>
          </cell>
          <cell r="AV12">
            <v>750</v>
          </cell>
        </row>
        <row r="13">
          <cell r="G13">
            <v>1</v>
          </cell>
          <cell r="I13">
            <v>18</v>
          </cell>
          <cell r="L13">
            <v>17.099999999999998</v>
          </cell>
          <cell r="M13" t="str">
            <v>ER70S2</v>
          </cell>
          <cell r="N13">
            <v>0.4</v>
          </cell>
          <cell r="P13">
            <v>180</v>
          </cell>
          <cell r="Q13" t="str">
            <v>E7018-1</v>
          </cell>
          <cell r="R13">
            <v>19.809256640000001</v>
          </cell>
          <cell r="T13">
            <v>2971.388496</v>
          </cell>
          <cell r="U13">
            <v>0</v>
          </cell>
          <cell r="V13">
            <v>0.9</v>
          </cell>
          <cell r="W13">
            <v>0.32142857142857145</v>
          </cell>
          <cell r="AA13">
            <v>67.665599999999998</v>
          </cell>
          <cell r="AC13" t="str">
            <v>CS</v>
          </cell>
          <cell r="AI13">
            <v>7</v>
          </cell>
          <cell r="AJ13" t="str">
            <v>SA106GRC</v>
          </cell>
          <cell r="AK13" t="str">
            <v>SA335P12</v>
          </cell>
          <cell r="AL13" t="str">
            <v>ER80SB2</v>
          </cell>
          <cell r="AM13" t="str">
            <v>E8016B2</v>
          </cell>
          <cell r="AN13" t="str">
            <v>AS</v>
          </cell>
          <cell r="AR13" t="str">
            <v>ER70SA1</v>
          </cell>
          <cell r="AS13">
            <v>650</v>
          </cell>
          <cell r="AU13" t="str">
            <v>E316-15L/E316-16L</v>
          </cell>
          <cell r="AV13">
            <v>850</v>
          </cell>
        </row>
        <row r="14">
          <cell r="G14">
            <v>1</v>
          </cell>
          <cell r="I14">
            <v>24</v>
          </cell>
          <cell r="L14">
            <v>22.799999999999997</v>
          </cell>
          <cell r="M14" t="str">
            <v>ER70S2</v>
          </cell>
          <cell r="N14">
            <v>0.6</v>
          </cell>
          <cell r="P14">
            <v>270</v>
          </cell>
          <cell r="Q14" t="str">
            <v>E7018-1</v>
          </cell>
          <cell r="R14">
            <v>46.907711999999997</v>
          </cell>
          <cell r="T14">
            <v>7036.1567999999997</v>
          </cell>
          <cell r="U14">
            <v>0</v>
          </cell>
          <cell r="V14">
            <v>1.2</v>
          </cell>
          <cell r="W14">
            <v>0.4285714285714286</v>
          </cell>
          <cell r="AA14">
            <v>132.67500000000001</v>
          </cell>
          <cell r="AC14" t="str">
            <v>CS</v>
          </cell>
          <cell r="AI14">
            <v>8</v>
          </cell>
          <cell r="AJ14" t="str">
            <v>SA106GRC</v>
          </cell>
          <cell r="AK14" t="str">
            <v>TP304</v>
          </cell>
          <cell r="AL14" t="str">
            <v>ERNiCr3/ER309L</v>
          </cell>
          <cell r="AM14" t="str">
            <v>ENiCrMo3/E309L16</v>
          </cell>
          <cell r="AN14" t="str">
            <v>SS</v>
          </cell>
          <cell r="AR14" t="str">
            <v>ER70SB2</v>
          </cell>
          <cell r="AS14">
            <v>1400</v>
          </cell>
          <cell r="AU14" t="str">
            <v>E347-15/E347-16</v>
          </cell>
          <cell r="AV14">
            <v>600</v>
          </cell>
        </row>
        <row r="15">
          <cell r="G15">
            <v>1</v>
          </cell>
          <cell r="I15">
            <v>26</v>
          </cell>
          <cell r="L15">
            <v>15.6</v>
          </cell>
          <cell r="M15" t="str">
            <v>ER70S2</v>
          </cell>
          <cell r="N15">
            <v>0.6</v>
          </cell>
          <cell r="P15">
            <v>270</v>
          </cell>
          <cell r="Q15" t="str">
            <v>E7018-1</v>
          </cell>
          <cell r="R15">
            <v>4.29140912</v>
          </cell>
          <cell r="T15">
            <v>643.71136799999999</v>
          </cell>
          <cell r="U15">
            <v>0</v>
          </cell>
          <cell r="V15">
            <v>1.3</v>
          </cell>
          <cell r="W15">
            <v>0.46428571428571436</v>
          </cell>
          <cell r="AA15">
            <v>31.184999999999995</v>
          </cell>
          <cell r="AC15" t="str">
            <v>CS</v>
          </cell>
          <cell r="AI15">
            <v>9</v>
          </cell>
          <cell r="AJ15" t="str">
            <v>SA106GRC</v>
          </cell>
          <cell r="AK15" t="str">
            <v>TP309</v>
          </cell>
          <cell r="AL15" t="str">
            <v>ERNiCr3/ER309L</v>
          </cell>
          <cell r="AM15" t="str">
            <v>ENiCrMo3/E309L16</v>
          </cell>
          <cell r="AN15" t="str">
            <v>SS</v>
          </cell>
          <cell r="AR15" t="str">
            <v>ER70SG</v>
          </cell>
          <cell r="AS15">
            <v>1500</v>
          </cell>
          <cell r="AU15" t="str">
            <v>E6013</v>
          </cell>
          <cell r="AV15">
            <v>100</v>
          </cell>
        </row>
        <row r="16">
          <cell r="G16">
            <v>1</v>
          </cell>
          <cell r="I16">
            <v>26</v>
          </cell>
          <cell r="L16">
            <v>16.900000000000002</v>
          </cell>
          <cell r="M16" t="str">
            <v>ER70S2</v>
          </cell>
          <cell r="N16">
            <v>0.6</v>
          </cell>
          <cell r="P16">
            <v>270</v>
          </cell>
          <cell r="Q16" t="str">
            <v>E7018-1</v>
          </cell>
          <cell r="R16">
            <v>5.0758520000000003</v>
          </cell>
          <cell r="T16">
            <v>761.37780000000009</v>
          </cell>
          <cell r="U16">
            <v>0</v>
          </cell>
          <cell r="V16">
            <v>1.3</v>
          </cell>
          <cell r="W16">
            <v>0.46428571428571436</v>
          </cell>
          <cell r="AA16">
            <v>33.825000000000003</v>
          </cell>
          <cell r="AC16" t="str">
            <v>CS</v>
          </cell>
          <cell r="AI16">
            <v>10</v>
          </cell>
          <cell r="AJ16" t="str">
            <v>SA106GRC</v>
          </cell>
          <cell r="AK16" t="str">
            <v>TP310S</v>
          </cell>
          <cell r="AL16" t="str">
            <v>ERNiCr3/ER309L</v>
          </cell>
          <cell r="AM16" t="str">
            <v>ENiCrMo3/E309L16</v>
          </cell>
          <cell r="AN16" t="str">
            <v>SS</v>
          </cell>
          <cell r="AR16" t="str">
            <v>ER70SG/ER80SB2</v>
          </cell>
          <cell r="AS16">
            <v>1250</v>
          </cell>
          <cell r="AU16" t="str">
            <v>E7018</v>
          </cell>
          <cell r="AV16">
            <v>150</v>
          </cell>
        </row>
        <row r="17">
          <cell r="G17">
            <v>1</v>
          </cell>
          <cell r="I17">
            <v>37</v>
          </cell>
          <cell r="L17">
            <v>25.9</v>
          </cell>
          <cell r="M17" t="str">
            <v>ER70S2</v>
          </cell>
          <cell r="N17">
            <v>0.9</v>
          </cell>
          <cell r="P17">
            <v>405</v>
          </cell>
          <cell r="Q17" t="str">
            <v>E7018-1</v>
          </cell>
          <cell r="R17">
            <v>10.72789824</v>
          </cell>
          <cell r="T17">
            <v>1609.1847359999999</v>
          </cell>
          <cell r="U17">
            <v>0</v>
          </cell>
          <cell r="V17">
            <v>1.85</v>
          </cell>
          <cell r="W17">
            <v>0.66071428571428581</v>
          </cell>
          <cell r="AA17">
            <v>58.064399999999999</v>
          </cell>
          <cell r="AC17" t="str">
            <v>CS</v>
          </cell>
          <cell r="AI17">
            <v>11</v>
          </cell>
          <cell r="AJ17" t="str">
            <v>SA106GRC</v>
          </cell>
          <cell r="AK17" t="str">
            <v>SA430</v>
          </cell>
          <cell r="AL17" t="str">
            <v>ERNiCr3</v>
          </cell>
          <cell r="AM17" t="str">
            <v>ENiCrMo3</v>
          </cell>
          <cell r="AN17" t="str">
            <v>SS</v>
          </cell>
          <cell r="AR17" t="str">
            <v>ER80SB2</v>
          </cell>
          <cell r="AS17">
            <v>1600</v>
          </cell>
          <cell r="AU17" t="str">
            <v>E7018-1</v>
          </cell>
          <cell r="AV17">
            <v>150</v>
          </cell>
        </row>
        <row r="18">
          <cell r="G18">
            <v>1</v>
          </cell>
          <cell r="I18">
            <v>37</v>
          </cell>
          <cell r="L18">
            <v>25.9</v>
          </cell>
          <cell r="M18" t="str">
            <v>ER70S2</v>
          </cell>
          <cell r="N18">
            <v>0.9</v>
          </cell>
          <cell r="P18">
            <v>405</v>
          </cell>
          <cell r="Q18" t="str">
            <v>E7018-1</v>
          </cell>
          <cell r="R18">
            <v>10.72789824</v>
          </cell>
          <cell r="T18">
            <v>1609.1847359999999</v>
          </cell>
          <cell r="U18">
            <v>0</v>
          </cell>
          <cell r="V18">
            <v>1.85</v>
          </cell>
          <cell r="W18">
            <v>0.66071428571428581</v>
          </cell>
          <cell r="AA18">
            <v>58.064399999999999</v>
          </cell>
          <cell r="AC18" t="str">
            <v>CS</v>
          </cell>
          <cell r="AI18">
            <v>12</v>
          </cell>
          <cell r="AJ18" t="str">
            <v>SA106GRC</v>
          </cell>
          <cell r="AK18" t="str">
            <v>13MnNiMo54</v>
          </cell>
          <cell r="AL18" t="str">
            <v>ER70SA1</v>
          </cell>
          <cell r="AM18" t="str">
            <v>E7018A1</v>
          </cell>
          <cell r="AN18" t="str">
            <v>CS</v>
          </cell>
          <cell r="AR18" t="str">
            <v>ER80SB2/ER80SG</v>
          </cell>
          <cell r="AS18">
            <v>1600</v>
          </cell>
          <cell r="AU18" t="str">
            <v>E7018-1/E7018A1</v>
          </cell>
          <cell r="AV18">
            <v>250</v>
          </cell>
        </row>
        <row r="19">
          <cell r="G19">
            <v>1</v>
          </cell>
          <cell r="I19">
            <v>18</v>
          </cell>
          <cell r="L19">
            <v>18.900000000000002</v>
          </cell>
          <cell r="M19" t="str">
            <v>ER90SB3</v>
          </cell>
          <cell r="N19">
            <v>0.4</v>
          </cell>
          <cell r="P19">
            <v>660</v>
          </cell>
          <cell r="Q19" t="str">
            <v>E9018B3</v>
          </cell>
          <cell r="R19">
            <v>21.17040656</v>
          </cell>
          <cell r="T19">
            <v>8468.1626240000005</v>
          </cell>
          <cell r="U19">
            <v>1.8</v>
          </cell>
          <cell r="V19">
            <v>0.9</v>
          </cell>
          <cell r="W19">
            <v>0.32142857142857145</v>
          </cell>
          <cell r="AA19">
            <v>70.7517</v>
          </cell>
          <cell r="AC19" t="str">
            <v>AS</v>
          </cell>
          <cell r="AI19">
            <v>13</v>
          </cell>
          <cell r="AJ19" t="str">
            <v>SA210GRA1</v>
          </cell>
          <cell r="AK19" t="str">
            <v>SA210GRA1</v>
          </cell>
          <cell r="AL19" t="str">
            <v>ER70S2</v>
          </cell>
          <cell r="AM19" t="str">
            <v>E7018</v>
          </cell>
          <cell r="AN19" t="str">
            <v>CS</v>
          </cell>
          <cell r="AR19" t="str">
            <v>ER80SB6</v>
          </cell>
          <cell r="AS19">
            <v>1900</v>
          </cell>
          <cell r="AU19" t="str">
            <v>E7018A1</v>
          </cell>
          <cell r="AV19">
            <v>250</v>
          </cell>
        </row>
        <row r="20">
          <cell r="G20">
            <v>1</v>
          </cell>
          <cell r="I20">
            <v>4</v>
          </cell>
          <cell r="L20">
            <v>2.8</v>
          </cell>
          <cell r="M20" t="str">
            <v>ER90SB9</v>
          </cell>
          <cell r="N20">
            <v>0.1</v>
          </cell>
          <cell r="P20">
            <v>590</v>
          </cell>
          <cell r="Q20" t="str">
            <v>E9018B9</v>
          </cell>
          <cell r="R20">
            <v>0.38508564479999996</v>
          </cell>
          <cell r="T20">
            <v>365.83136255999995</v>
          </cell>
          <cell r="U20">
            <v>0.4</v>
          </cell>
          <cell r="V20">
            <v>0.2</v>
          </cell>
          <cell r="W20">
            <v>7.1428571428571438E-2</v>
          </cell>
          <cell r="AA20">
            <v>3.3870900000000002</v>
          </cell>
          <cell r="AC20" t="str">
            <v>AS</v>
          </cell>
          <cell r="AI20">
            <v>14</v>
          </cell>
          <cell r="AJ20" t="str">
            <v>SA210GRC</v>
          </cell>
          <cell r="AK20" t="str">
            <v>SA210GRC</v>
          </cell>
          <cell r="AL20" t="str">
            <v>ER70S2</v>
          </cell>
          <cell r="AM20" t="str">
            <v>E7018-1</v>
          </cell>
          <cell r="AN20" t="str">
            <v>CS</v>
          </cell>
          <cell r="AR20" t="str">
            <v>ER80SB8</v>
          </cell>
          <cell r="AS20">
            <v>2000</v>
          </cell>
          <cell r="AU20" t="str">
            <v>E7018B2</v>
          </cell>
          <cell r="AV20">
            <v>250</v>
          </cell>
        </row>
        <row r="21">
          <cell r="G21">
            <v>1</v>
          </cell>
          <cell r="I21">
            <v>11</v>
          </cell>
          <cell r="L21">
            <v>9.35</v>
          </cell>
          <cell r="M21" t="str">
            <v>ER90SB9</v>
          </cell>
          <cell r="N21">
            <v>0.30000000000000004</v>
          </cell>
          <cell r="P21">
            <v>1770.0000000000002</v>
          </cell>
          <cell r="Q21" t="str">
            <v>E9018B9</v>
          </cell>
          <cell r="R21">
            <v>6.4223103200000002</v>
          </cell>
          <cell r="T21">
            <v>6101.1948040000007</v>
          </cell>
          <cell r="U21">
            <v>1.1000000000000001</v>
          </cell>
          <cell r="V21">
            <v>0.55000000000000004</v>
          </cell>
          <cell r="W21">
            <v>0.19642857142857145</v>
          </cell>
          <cell r="AA21">
            <v>26.695525000000004</v>
          </cell>
          <cell r="AC21" t="str">
            <v>AS</v>
          </cell>
          <cell r="AI21">
            <v>15</v>
          </cell>
          <cell r="AJ21" t="str">
            <v>SA210GRC</v>
          </cell>
          <cell r="AK21" t="str">
            <v>SA213T12</v>
          </cell>
          <cell r="AL21" t="str">
            <v>ER80SB2</v>
          </cell>
          <cell r="AM21" t="str">
            <v>E8016B2</v>
          </cell>
          <cell r="AN21" t="str">
            <v>AS</v>
          </cell>
          <cell r="AR21" t="str">
            <v>ER80SD2</v>
          </cell>
          <cell r="AS21">
            <v>2150</v>
          </cell>
          <cell r="AU21" t="str">
            <v>E8016B2</v>
          </cell>
          <cell r="AV21">
            <v>250</v>
          </cell>
        </row>
        <row r="22">
          <cell r="G22">
            <v>1</v>
          </cell>
          <cell r="I22">
            <v>13</v>
          </cell>
          <cell r="L22">
            <v>13</v>
          </cell>
          <cell r="M22" t="str">
            <v>ER90SB9</v>
          </cell>
          <cell r="N22">
            <v>0.30000000000000004</v>
          </cell>
          <cell r="P22">
            <v>1770.0000000000002</v>
          </cell>
          <cell r="Q22" t="str">
            <v>E9018B9</v>
          </cell>
          <cell r="R22">
            <v>9.8917722399999981</v>
          </cell>
          <cell r="T22">
            <v>9397.1836279999989</v>
          </cell>
          <cell r="U22">
            <v>1.3</v>
          </cell>
          <cell r="V22">
            <v>0.65</v>
          </cell>
          <cell r="W22">
            <v>0.23214285714285718</v>
          </cell>
          <cell r="AA22">
            <v>37.491424999999992</v>
          </cell>
          <cell r="AC22" t="str">
            <v>AS</v>
          </cell>
          <cell r="AI22">
            <v>16</v>
          </cell>
          <cell r="AJ22" t="str">
            <v>SA210GRC</v>
          </cell>
          <cell r="AK22" t="str">
            <v>SA335P12</v>
          </cell>
          <cell r="AL22" t="str">
            <v>ER80SB2</v>
          </cell>
          <cell r="AM22" t="str">
            <v>E8016B2</v>
          </cell>
          <cell r="AN22" t="str">
            <v>AS</v>
          </cell>
          <cell r="AR22" t="str">
            <v>ER80SD2/ER70SA1</v>
          </cell>
          <cell r="AS22">
            <v>2250</v>
          </cell>
          <cell r="AU22" t="str">
            <v>E8016B2/E8018B2</v>
          </cell>
          <cell r="AV22">
            <v>250</v>
          </cell>
        </row>
        <row r="23">
          <cell r="G23">
            <v>1</v>
          </cell>
          <cell r="I23">
            <v>18</v>
          </cell>
          <cell r="L23">
            <v>18.900000000000002</v>
          </cell>
          <cell r="M23" t="str">
            <v>ER90SB9</v>
          </cell>
          <cell r="N23">
            <v>0.4</v>
          </cell>
          <cell r="P23">
            <v>2360</v>
          </cell>
          <cell r="Q23" t="str">
            <v>E9018B9</v>
          </cell>
          <cell r="R23">
            <v>22.821683360000002</v>
          </cell>
          <cell r="T23">
            <v>21680.599192000001</v>
          </cell>
          <cell r="U23">
            <v>1.8</v>
          </cell>
          <cell r="V23">
            <v>0.9</v>
          </cell>
          <cell r="W23">
            <v>0.32142857142857145</v>
          </cell>
          <cell r="AA23">
            <v>74.409299999999988</v>
          </cell>
          <cell r="AC23" t="str">
            <v>AS</v>
          </cell>
          <cell r="AI23">
            <v>17</v>
          </cell>
          <cell r="AJ23" t="str">
            <v>SA210GRC</v>
          </cell>
          <cell r="AK23" t="str">
            <v>TP304</v>
          </cell>
          <cell r="AL23" t="str">
            <v>ERNiCr3</v>
          </cell>
          <cell r="AM23" t="str">
            <v>ENiCrMo3</v>
          </cell>
          <cell r="AN23" t="str">
            <v>SS</v>
          </cell>
          <cell r="AR23" t="str">
            <v>ER90G</v>
          </cell>
          <cell r="AS23">
            <v>1400</v>
          </cell>
          <cell r="AU23" t="str">
            <v>E8018</v>
          </cell>
          <cell r="AV23">
            <v>200</v>
          </cell>
        </row>
        <row r="24">
          <cell r="G24">
            <v>1</v>
          </cell>
          <cell r="I24">
            <v>18</v>
          </cell>
          <cell r="L24">
            <v>18.900000000000002</v>
          </cell>
          <cell r="M24" t="str">
            <v>ER90SB9</v>
          </cell>
          <cell r="N24">
            <v>0.4</v>
          </cell>
          <cell r="P24">
            <v>2360</v>
          </cell>
          <cell r="Q24" t="str">
            <v>E9018B9</v>
          </cell>
          <cell r="R24">
            <v>25.647431360000002</v>
          </cell>
          <cell r="T24">
            <v>24365.059792000004</v>
          </cell>
          <cell r="U24">
            <v>1.8</v>
          </cell>
          <cell r="V24">
            <v>0.9</v>
          </cell>
          <cell r="W24">
            <v>0.32142857142857145</v>
          </cell>
          <cell r="AA24">
            <v>80.467200000000005</v>
          </cell>
          <cell r="AC24" t="str">
            <v>AS</v>
          </cell>
          <cell r="AI24">
            <v>18</v>
          </cell>
          <cell r="AJ24" t="str">
            <v>SA210GRC</v>
          </cell>
          <cell r="AK24" t="str">
            <v>TP309</v>
          </cell>
          <cell r="AL24" t="str">
            <v>ERNiCr3</v>
          </cell>
          <cell r="AM24" t="str">
            <v>ENiCrMo3</v>
          </cell>
          <cell r="AN24" t="str">
            <v>SS</v>
          </cell>
          <cell r="AR24" t="str">
            <v>ER90SB3</v>
          </cell>
          <cell r="AS24">
            <v>1650</v>
          </cell>
          <cell r="AU24" t="str">
            <v>E8018B2</v>
          </cell>
          <cell r="AV24">
            <v>250</v>
          </cell>
        </row>
        <row r="25">
          <cell r="G25">
            <v>1</v>
          </cell>
          <cell r="I25">
            <v>12</v>
          </cell>
          <cell r="L25">
            <v>12.600000000000001</v>
          </cell>
          <cell r="M25" t="str">
            <v>ER90SB9</v>
          </cell>
          <cell r="N25">
            <v>0.30000000000000004</v>
          </cell>
          <cell r="P25">
            <v>1770.0000000000002</v>
          </cell>
          <cell r="Q25" t="str">
            <v>E9018B9</v>
          </cell>
          <cell r="R25">
            <v>23.291197439999994</v>
          </cell>
          <cell r="T25">
            <v>22126.637567999995</v>
          </cell>
          <cell r="U25">
            <v>1.2</v>
          </cell>
          <cell r="V25">
            <v>0.6</v>
          </cell>
          <cell r="W25">
            <v>0.2142857142857143</v>
          </cell>
          <cell r="AA25">
            <v>67.114999999999995</v>
          </cell>
          <cell r="AC25" t="str">
            <v>AS</v>
          </cell>
          <cell r="AI25">
            <v>19</v>
          </cell>
          <cell r="AJ25" t="str">
            <v>SA210GRC</v>
          </cell>
          <cell r="AK25" t="str">
            <v>TP310S</v>
          </cell>
          <cell r="AL25" t="str">
            <v>ERNiCr3</v>
          </cell>
          <cell r="AM25" t="str">
            <v>ENiCrMo3</v>
          </cell>
          <cell r="AN25" t="str">
            <v>SS</v>
          </cell>
          <cell r="AR25" t="str">
            <v>ER90SB9</v>
          </cell>
          <cell r="AS25">
            <v>5900</v>
          </cell>
          <cell r="AU25" t="str">
            <v>E8018B6</v>
          </cell>
          <cell r="AV25">
            <v>250</v>
          </cell>
        </row>
        <row r="26">
          <cell r="G26">
            <v>1</v>
          </cell>
          <cell r="I26">
            <v>12</v>
          </cell>
          <cell r="L26">
            <v>12.600000000000001</v>
          </cell>
          <cell r="M26" t="str">
            <v>ER90SB9</v>
          </cell>
          <cell r="N26">
            <v>0.30000000000000004</v>
          </cell>
          <cell r="P26">
            <v>1770.0000000000002</v>
          </cell>
          <cell r="Q26" t="str">
            <v>E9018B9</v>
          </cell>
          <cell r="R26">
            <v>26.199815039999994</v>
          </cell>
          <cell r="T26">
            <v>24889.824287999993</v>
          </cell>
          <cell r="U26">
            <v>1.2</v>
          </cell>
          <cell r="V26">
            <v>0.6</v>
          </cell>
          <cell r="W26">
            <v>0.2142857142857143</v>
          </cell>
          <cell r="AA26">
            <v>72.540000000000006</v>
          </cell>
          <cell r="AC26" t="str">
            <v>AS</v>
          </cell>
          <cell r="AI26">
            <v>20</v>
          </cell>
          <cell r="AJ26" t="str">
            <v>SA210GRC</v>
          </cell>
          <cell r="AK26" t="str">
            <v>SA106GRC</v>
          </cell>
          <cell r="AL26" t="str">
            <v>ER80SD2</v>
          </cell>
          <cell r="AM26" t="str">
            <v>E7018-1</v>
          </cell>
          <cell r="AN26" t="str">
            <v>CS</v>
          </cell>
          <cell r="AR26" t="str">
            <v>ERMTS616</v>
          </cell>
          <cell r="AS26">
            <v>5000</v>
          </cell>
          <cell r="AU26" t="str">
            <v>E8018B8</v>
          </cell>
          <cell r="AV26">
            <v>500</v>
          </cell>
        </row>
        <row r="27">
          <cell r="G27">
            <v>1</v>
          </cell>
          <cell r="I27">
            <v>26</v>
          </cell>
          <cell r="L27">
            <v>19.5</v>
          </cell>
          <cell r="M27" t="str">
            <v>ER90SB9</v>
          </cell>
          <cell r="N27">
            <v>0.6</v>
          </cell>
          <cell r="P27">
            <v>3540</v>
          </cell>
          <cell r="Q27" t="str">
            <v>E9018B9</v>
          </cell>
          <cell r="R27">
            <v>7.15404032</v>
          </cell>
          <cell r="T27">
            <v>6796.3383039999999</v>
          </cell>
          <cell r="U27">
            <v>2.6</v>
          </cell>
          <cell r="V27">
            <v>1.3</v>
          </cell>
          <cell r="W27">
            <v>0.46428571428571436</v>
          </cell>
          <cell r="AA27">
            <v>40.590000000000003</v>
          </cell>
          <cell r="AC27" t="str">
            <v>AS</v>
          </cell>
          <cell r="AI27">
            <v>21</v>
          </cell>
          <cell r="AJ27" t="str">
            <v>SA210GRC</v>
          </cell>
          <cell r="AK27" t="str">
            <v>SA430</v>
          </cell>
          <cell r="AL27" t="str">
            <v>ERNiCr3</v>
          </cell>
          <cell r="AM27" t="str">
            <v>ENiCrMo3</v>
          </cell>
          <cell r="AN27" t="str">
            <v>SS</v>
          </cell>
          <cell r="AR27" t="str">
            <v>ERNiCr3</v>
          </cell>
          <cell r="AS27">
            <v>5500</v>
          </cell>
          <cell r="AU27" t="str">
            <v>E9015G</v>
          </cell>
          <cell r="AV27">
            <v>500</v>
          </cell>
        </row>
        <row r="28">
          <cell r="G28">
            <v>1</v>
          </cell>
          <cell r="I28">
            <v>26</v>
          </cell>
          <cell r="L28">
            <v>22.099999999999998</v>
          </cell>
          <cell r="M28" t="str">
            <v>ER90SB9</v>
          </cell>
          <cell r="N28">
            <v>0.6</v>
          </cell>
          <cell r="P28">
            <v>3540</v>
          </cell>
          <cell r="Q28" t="str">
            <v>E9018B9</v>
          </cell>
          <cell r="R28">
            <v>10.48262688</v>
          </cell>
          <cell r="T28">
            <v>9958.4955360000004</v>
          </cell>
          <cell r="U28">
            <v>2.6</v>
          </cell>
          <cell r="V28">
            <v>1.3</v>
          </cell>
          <cell r="W28">
            <v>0.46428571428571436</v>
          </cell>
          <cell r="AA28">
            <v>50.82</v>
          </cell>
          <cell r="AC28" t="str">
            <v>AS</v>
          </cell>
          <cell r="AI28">
            <v>22</v>
          </cell>
          <cell r="AJ28" t="str">
            <v>SA210GRC</v>
          </cell>
          <cell r="AK28" t="str">
            <v>15CrMoG</v>
          </cell>
          <cell r="AL28" t="str">
            <v>ER70SA1</v>
          </cell>
          <cell r="AM28" t="str">
            <v>E7018A1</v>
          </cell>
          <cell r="AN28" t="str">
            <v>CS</v>
          </cell>
          <cell r="AR28" t="str">
            <v>ERNiCr3/ER309L</v>
          </cell>
          <cell r="AS28">
            <v>5500</v>
          </cell>
          <cell r="AU28" t="str">
            <v>E9015G/ETHERMANITP23</v>
          </cell>
          <cell r="AV28">
            <v>750</v>
          </cell>
        </row>
        <row r="29">
          <cell r="G29">
            <v>1</v>
          </cell>
          <cell r="I29">
            <v>13</v>
          </cell>
          <cell r="L29">
            <v>11.049999999999999</v>
          </cell>
          <cell r="M29" t="str">
            <v>ER90SB9</v>
          </cell>
          <cell r="N29">
            <v>0.30000000000000004</v>
          </cell>
          <cell r="P29">
            <v>1770.0000000000002</v>
          </cell>
          <cell r="Q29" t="str">
            <v>E9018B9</v>
          </cell>
          <cell r="R29">
            <v>6.4323360000000012</v>
          </cell>
          <cell r="T29">
            <v>6110.7192000000014</v>
          </cell>
          <cell r="U29">
            <v>1.3</v>
          </cell>
          <cell r="V29">
            <v>0.65</v>
          </cell>
          <cell r="W29">
            <v>0.23214285714285718</v>
          </cell>
          <cell r="AA29">
            <v>28.341249999999999</v>
          </cell>
          <cell r="AC29" t="str">
            <v>AS</v>
          </cell>
          <cell r="AI29">
            <v>23</v>
          </cell>
          <cell r="AJ29" t="str">
            <v>SA213T5</v>
          </cell>
          <cell r="AK29" t="str">
            <v>SA213T5</v>
          </cell>
          <cell r="AL29" t="str">
            <v>ER80SB6</v>
          </cell>
          <cell r="AM29" t="str">
            <v>E8018B6</v>
          </cell>
          <cell r="AN29" t="str">
            <v>AS</v>
          </cell>
          <cell r="AR29" t="str">
            <v>ERT304H/ERT308H</v>
          </cell>
          <cell r="AS29">
            <v>5750</v>
          </cell>
          <cell r="AU29" t="str">
            <v>E9016B9/E9018B9</v>
          </cell>
          <cell r="AV29">
            <v>950</v>
          </cell>
        </row>
        <row r="30">
          <cell r="G30">
            <v>1</v>
          </cell>
          <cell r="I30">
            <v>16</v>
          </cell>
          <cell r="L30">
            <v>16</v>
          </cell>
          <cell r="M30" t="str">
            <v>ER90SB9</v>
          </cell>
          <cell r="N30">
            <v>0.4</v>
          </cell>
          <cell r="P30">
            <v>2360</v>
          </cell>
          <cell r="Q30" t="str">
            <v>E9018B9</v>
          </cell>
          <cell r="R30">
            <v>10.469567999999999</v>
          </cell>
          <cell r="T30">
            <v>9946.0895999999993</v>
          </cell>
          <cell r="U30">
            <v>1.6</v>
          </cell>
          <cell r="V30">
            <v>0.8</v>
          </cell>
          <cell r="W30">
            <v>0.28571428571428575</v>
          </cell>
          <cell r="AA30">
            <v>42.671999999999997</v>
          </cell>
          <cell r="AC30" t="str">
            <v>AS</v>
          </cell>
          <cell r="AI30">
            <v>24</v>
          </cell>
          <cell r="AJ30" t="str">
            <v>SA213T9</v>
          </cell>
          <cell r="AK30" t="str">
            <v>SA213T9</v>
          </cell>
          <cell r="AL30" t="str">
            <v>ER80SB8</v>
          </cell>
          <cell r="AM30" t="str">
            <v>E8018B8</v>
          </cell>
          <cell r="AN30" t="str">
            <v>AS</v>
          </cell>
          <cell r="AR30">
            <v>0</v>
          </cell>
          <cell r="AS30">
            <v>0</v>
          </cell>
          <cell r="AU30" t="str">
            <v>E9018B3</v>
          </cell>
          <cell r="AV30">
            <v>400</v>
          </cell>
        </row>
        <row r="31">
          <cell r="G31">
            <v>1</v>
          </cell>
          <cell r="I31">
            <v>23</v>
          </cell>
          <cell r="L31">
            <v>24.150000000000002</v>
          </cell>
          <cell r="M31" t="str">
            <v>ER90SB9</v>
          </cell>
          <cell r="N31">
            <v>0.6</v>
          </cell>
          <cell r="P31">
            <v>3540</v>
          </cell>
          <cell r="Q31" t="str">
            <v>E9018B9</v>
          </cell>
          <cell r="R31">
            <v>24.461995999999999</v>
          </cell>
          <cell r="T31">
            <v>23238.896199999999</v>
          </cell>
          <cell r="U31">
            <v>2.2999999999999998</v>
          </cell>
          <cell r="V31">
            <v>1.1499999999999999</v>
          </cell>
          <cell r="W31">
            <v>0.4107142857142857</v>
          </cell>
          <cell r="AA31">
            <v>81.78</v>
          </cell>
          <cell r="AC31" t="str">
            <v>AS</v>
          </cell>
          <cell r="AI31">
            <v>25</v>
          </cell>
          <cell r="AJ31" t="str">
            <v>SA213T11</v>
          </cell>
          <cell r="AK31" t="str">
            <v>SA213T11</v>
          </cell>
          <cell r="AL31" t="str">
            <v>ER80SB2</v>
          </cell>
          <cell r="AM31" t="str">
            <v>E7018B2</v>
          </cell>
          <cell r="AN31" t="str">
            <v>AS</v>
          </cell>
          <cell r="AU31" t="str">
            <v>E9018B9</v>
          </cell>
          <cell r="AV31">
            <v>950</v>
          </cell>
        </row>
        <row r="32">
          <cell r="G32">
            <v>1</v>
          </cell>
          <cell r="I32">
            <v>37</v>
          </cell>
          <cell r="L32">
            <v>31.45</v>
          </cell>
          <cell r="M32" t="str">
            <v>ER90SB9</v>
          </cell>
          <cell r="N32">
            <v>0.9</v>
          </cell>
          <cell r="P32">
            <v>5310</v>
          </cell>
          <cell r="Q32" t="str">
            <v>E9018B9</v>
          </cell>
          <cell r="R32">
            <v>16.952659839999999</v>
          </cell>
          <cell r="T32">
            <v>16105.026848</v>
          </cell>
          <cell r="U32">
            <v>3.7</v>
          </cell>
          <cell r="V32">
            <v>1.85</v>
          </cell>
          <cell r="W32">
            <v>0.66071428571428581</v>
          </cell>
          <cell r="AA32">
            <v>76.352400000000003</v>
          </cell>
          <cell r="AC32" t="str">
            <v>AS</v>
          </cell>
          <cell r="AI32">
            <v>26</v>
          </cell>
          <cell r="AJ32" t="str">
            <v>SA387-12</v>
          </cell>
          <cell r="AK32" t="str">
            <v>SA36</v>
          </cell>
          <cell r="AL32" t="str">
            <v>ER70S2</v>
          </cell>
          <cell r="AM32" t="str">
            <v>E7018</v>
          </cell>
          <cell r="AN32" t="str">
            <v>AS</v>
          </cell>
          <cell r="AU32" t="str">
            <v>E9018G</v>
          </cell>
          <cell r="AV32">
            <v>750</v>
          </cell>
        </row>
        <row r="33">
          <cell r="G33">
            <v>1</v>
          </cell>
          <cell r="I33">
            <v>14</v>
          </cell>
          <cell r="L33">
            <v>11.9</v>
          </cell>
          <cell r="M33" t="str">
            <v>ER90SB9</v>
          </cell>
          <cell r="N33">
            <v>0.4</v>
          </cell>
          <cell r="P33">
            <v>2360</v>
          </cell>
          <cell r="Q33" t="str">
            <v>E9018B9</v>
          </cell>
          <cell r="R33">
            <v>7.0693595199999999</v>
          </cell>
          <cell r="T33">
            <v>6715.8915440000001</v>
          </cell>
          <cell r="U33">
            <v>1.4</v>
          </cell>
          <cell r="V33">
            <v>0.7</v>
          </cell>
          <cell r="W33">
            <v>0.25</v>
          </cell>
          <cell r="AA33">
            <v>31.737300000000005</v>
          </cell>
          <cell r="AC33" t="str">
            <v>AS</v>
          </cell>
          <cell r="AI33">
            <v>27</v>
          </cell>
          <cell r="AJ33" t="str">
            <v>SA387-22</v>
          </cell>
          <cell r="AK33" t="str">
            <v>SA213T12</v>
          </cell>
          <cell r="AL33" t="str">
            <v>ER80SB2</v>
          </cell>
          <cell r="AM33" t="str">
            <v>E8016B2</v>
          </cell>
          <cell r="AN33" t="str">
            <v>AS</v>
          </cell>
          <cell r="AU33" t="str">
            <v>ENiCrFe</v>
          </cell>
          <cell r="AV33">
            <v>2500</v>
          </cell>
        </row>
        <row r="34">
          <cell r="G34">
            <v>0</v>
          </cell>
          <cell r="I34">
            <v>0</v>
          </cell>
          <cell r="L34">
            <v>0</v>
          </cell>
          <cell r="M34">
            <v>0</v>
          </cell>
          <cell r="N34">
            <v>0</v>
          </cell>
          <cell r="P34">
            <v>0</v>
          </cell>
          <cell r="Q34">
            <v>0</v>
          </cell>
          <cell r="R34">
            <v>0</v>
          </cell>
          <cell r="T34">
            <v>0</v>
          </cell>
          <cell r="U34">
            <v>0</v>
          </cell>
          <cell r="V34">
            <v>0</v>
          </cell>
          <cell r="W34">
            <v>0</v>
          </cell>
          <cell r="AA34">
            <v>0</v>
          </cell>
          <cell r="AC34">
            <v>0</v>
          </cell>
          <cell r="AI34">
            <v>28</v>
          </cell>
          <cell r="AJ34" t="str">
            <v>SA387-22</v>
          </cell>
          <cell r="AK34" t="str">
            <v>SA36</v>
          </cell>
          <cell r="AL34" t="str">
            <v>ER70S2</v>
          </cell>
          <cell r="AM34" t="str">
            <v>E7018</v>
          </cell>
          <cell r="AN34" t="str">
            <v>AS</v>
          </cell>
          <cell r="AU34" t="str">
            <v>ENiCrMo3</v>
          </cell>
          <cell r="AV34">
            <v>2500</v>
          </cell>
        </row>
        <row r="35">
          <cell r="G35">
            <v>0</v>
          </cell>
          <cell r="I35">
            <v>0</v>
          </cell>
          <cell r="L35">
            <v>0</v>
          </cell>
          <cell r="M35">
            <v>0</v>
          </cell>
          <cell r="N35">
            <v>0</v>
          </cell>
          <cell r="P35">
            <v>0</v>
          </cell>
          <cell r="Q35">
            <v>0</v>
          </cell>
          <cell r="R35">
            <v>0</v>
          </cell>
          <cell r="T35">
            <v>0</v>
          </cell>
          <cell r="U35">
            <v>0</v>
          </cell>
          <cell r="V35">
            <v>0</v>
          </cell>
          <cell r="W35">
            <v>0</v>
          </cell>
          <cell r="AA35">
            <v>0</v>
          </cell>
          <cell r="AC35">
            <v>0</v>
          </cell>
          <cell r="AI35">
            <v>29</v>
          </cell>
          <cell r="AJ35" t="str">
            <v>SA389-12</v>
          </cell>
          <cell r="AK35" t="str">
            <v>SA36</v>
          </cell>
          <cell r="AL35" t="str">
            <v>ER80SB2</v>
          </cell>
          <cell r="AM35" t="str">
            <v>E8016B2</v>
          </cell>
          <cell r="AN35" t="str">
            <v>AS</v>
          </cell>
          <cell r="AU35" t="str">
            <v>ENiCrMo3/E309L16</v>
          </cell>
          <cell r="AV35">
            <v>2500</v>
          </cell>
        </row>
        <row r="36">
          <cell r="G36">
            <v>0</v>
          </cell>
          <cell r="I36">
            <v>0</v>
          </cell>
          <cell r="L36">
            <v>0</v>
          </cell>
          <cell r="M36">
            <v>0</v>
          </cell>
          <cell r="N36">
            <v>0</v>
          </cell>
          <cell r="P36">
            <v>0</v>
          </cell>
          <cell r="Q36">
            <v>0</v>
          </cell>
          <cell r="R36">
            <v>0</v>
          </cell>
          <cell r="T36">
            <v>0</v>
          </cell>
          <cell r="U36">
            <v>0</v>
          </cell>
          <cell r="V36">
            <v>0</v>
          </cell>
          <cell r="W36">
            <v>0</v>
          </cell>
          <cell r="AA36">
            <v>0</v>
          </cell>
          <cell r="AC36">
            <v>0</v>
          </cell>
          <cell r="AI36">
            <v>30</v>
          </cell>
          <cell r="AJ36" t="str">
            <v>SA213T12</v>
          </cell>
          <cell r="AK36" t="str">
            <v>SA213T12</v>
          </cell>
          <cell r="AL36" t="str">
            <v>ER80SB2/ER80SG</v>
          </cell>
          <cell r="AM36" t="str">
            <v>E8016B2</v>
          </cell>
          <cell r="AN36" t="str">
            <v>AS</v>
          </cell>
          <cell r="AU36" t="str">
            <v>ENiCrMo3/ENiCrFe3</v>
          </cell>
          <cell r="AV36">
            <v>2500</v>
          </cell>
        </row>
        <row r="37">
          <cell r="G37">
            <v>0</v>
          </cell>
          <cell r="I37">
            <v>0</v>
          </cell>
          <cell r="L37">
            <v>0</v>
          </cell>
          <cell r="M37">
            <v>0</v>
          </cell>
          <cell r="N37">
            <v>0</v>
          </cell>
          <cell r="P37">
            <v>0</v>
          </cell>
          <cell r="Q37">
            <v>0</v>
          </cell>
          <cell r="R37">
            <v>0</v>
          </cell>
          <cell r="T37">
            <v>0</v>
          </cell>
          <cell r="U37">
            <v>0</v>
          </cell>
          <cell r="V37">
            <v>0</v>
          </cell>
          <cell r="W37">
            <v>0</v>
          </cell>
          <cell r="AA37">
            <v>0</v>
          </cell>
          <cell r="AC37">
            <v>0</v>
          </cell>
          <cell r="AI37">
            <v>31</v>
          </cell>
          <cell r="AJ37" t="str">
            <v>SA213T12</v>
          </cell>
          <cell r="AK37" t="str">
            <v>SA213T22</v>
          </cell>
          <cell r="AL37" t="str">
            <v>ER90SB3</v>
          </cell>
          <cell r="AM37" t="str">
            <v>E9018B3</v>
          </cell>
          <cell r="AN37" t="str">
            <v>AS</v>
          </cell>
          <cell r="AU37" t="str">
            <v>ET304H/ET308H16</v>
          </cell>
          <cell r="AV37">
            <v>2500</v>
          </cell>
        </row>
        <row r="38">
          <cell r="G38">
            <v>0</v>
          </cell>
          <cell r="I38">
            <v>0</v>
          </cell>
          <cell r="L38">
            <v>0</v>
          </cell>
          <cell r="M38">
            <v>0</v>
          </cell>
          <cell r="N38">
            <v>0</v>
          </cell>
          <cell r="P38">
            <v>0</v>
          </cell>
          <cell r="Q38">
            <v>0</v>
          </cell>
          <cell r="R38">
            <v>0</v>
          </cell>
          <cell r="T38">
            <v>0</v>
          </cell>
          <cell r="U38">
            <v>0</v>
          </cell>
          <cell r="V38">
            <v>0</v>
          </cell>
          <cell r="W38">
            <v>0</v>
          </cell>
          <cell r="AA38">
            <v>0</v>
          </cell>
          <cell r="AC38">
            <v>0</v>
          </cell>
          <cell r="AI38">
            <v>32</v>
          </cell>
          <cell r="AJ38" t="str">
            <v>SA213T12</v>
          </cell>
          <cell r="AK38" t="str">
            <v>SA213T23</v>
          </cell>
          <cell r="AL38" t="str">
            <v>ER80SB2</v>
          </cell>
          <cell r="AM38" t="str">
            <v>E8016B2</v>
          </cell>
          <cell r="AN38" t="str">
            <v>AS</v>
          </cell>
          <cell r="AU38" t="str">
            <v>ETHERMANITP23</v>
          </cell>
          <cell r="AV38">
            <v>2500</v>
          </cell>
        </row>
        <row r="39">
          <cell r="G39">
            <v>0</v>
          </cell>
          <cell r="I39">
            <v>0</v>
          </cell>
          <cell r="L39">
            <v>0</v>
          </cell>
          <cell r="M39">
            <v>0</v>
          </cell>
          <cell r="N39">
            <v>0</v>
          </cell>
          <cell r="P39">
            <v>0</v>
          </cell>
          <cell r="Q39">
            <v>0</v>
          </cell>
          <cell r="R39">
            <v>0</v>
          </cell>
          <cell r="T39">
            <v>0</v>
          </cell>
          <cell r="U39">
            <v>0</v>
          </cell>
          <cell r="V39">
            <v>0</v>
          </cell>
          <cell r="W39">
            <v>0</v>
          </cell>
          <cell r="AA39">
            <v>0</v>
          </cell>
          <cell r="AC39">
            <v>0</v>
          </cell>
          <cell r="AI39">
            <v>33</v>
          </cell>
          <cell r="AJ39" t="str">
            <v>SA213T12</v>
          </cell>
          <cell r="AK39" t="str">
            <v>SA213T91</v>
          </cell>
          <cell r="AL39" t="str">
            <v>ER90SB9</v>
          </cell>
          <cell r="AM39" t="str">
            <v>E9016B9/E9018B9</v>
          </cell>
          <cell r="AN39" t="str">
            <v>AS</v>
          </cell>
          <cell r="AU39">
            <v>0</v>
          </cell>
          <cell r="AV39">
            <v>0</v>
          </cell>
        </row>
        <row r="40">
          <cell r="G40">
            <v>0</v>
          </cell>
          <cell r="I40">
            <v>0</v>
          </cell>
          <cell r="L40">
            <v>0</v>
          </cell>
          <cell r="M40">
            <v>0</v>
          </cell>
          <cell r="N40">
            <v>0</v>
          </cell>
          <cell r="P40">
            <v>0</v>
          </cell>
          <cell r="Q40">
            <v>0</v>
          </cell>
          <cell r="R40">
            <v>0</v>
          </cell>
          <cell r="T40">
            <v>0</v>
          </cell>
          <cell r="U40">
            <v>0</v>
          </cell>
          <cell r="V40">
            <v>0</v>
          </cell>
          <cell r="W40">
            <v>0</v>
          </cell>
          <cell r="AA40">
            <v>0</v>
          </cell>
          <cell r="AC40">
            <v>0</v>
          </cell>
          <cell r="AI40">
            <v>34</v>
          </cell>
          <cell r="AJ40" t="str">
            <v>SA213T12</v>
          </cell>
          <cell r="AK40" t="str">
            <v>SA210GRC</v>
          </cell>
          <cell r="AL40" t="str">
            <v>ER80SB2</v>
          </cell>
          <cell r="AM40" t="str">
            <v>E8016B2</v>
          </cell>
          <cell r="AN40" t="str">
            <v>AS</v>
          </cell>
        </row>
        <row r="41">
          <cell r="G41">
            <v>0</v>
          </cell>
          <cell r="I41">
            <v>0</v>
          </cell>
          <cell r="L41">
            <v>0</v>
          </cell>
          <cell r="M41">
            <v>0</v>
          </cell>
          <cell r="N41">
            <v>0</v>
          </cell>
          <cell r="P41">
            <v>0</v>
          </cell>
          <cell r="Q41">
            <v>0</v>
          </cell>
          <cell r="R41">
            <v>0</v>
          </cell>
          <cell r="T41">
            <v>0</v>
          </cell>
          <cell r="U41">
            <v>0</v>
          </cell>
          <cell r="V41">
            <v>0</v>
          </cell>
          <cell r="W41">
            <v>0</v>
          </cell>
          <cell r="AA41">
            <v>0</v>
          </cell>
          <cell r="AC41">
            <v>0</v>
          </cell>
          <cell r="AI41">
            <v>35</v>
          </cell>
          <cell r="AJ41" t="str">
            <v>SA213T12</v>
          </cell>
          <cell r="AK41" t="str">
            <v>SA106GRC</v>
          </cell>
          <cell r="AL41" t="str">
            <v>ER80SB2</v>
          </cell>
          <cell r="AM41" t="str">
            <v>E8016B2</v>
          </cell>
          <cell r="AN41" t="str">
            <v>AS</v>
          </cell>
        </row>
        <row r="42">
          <cell r="G42">
            <v>0</v>
          </cell>
          <cell r="I42">
            <v>0</v>
          </cell>
          <cell r="L42">
            <v>0</v>
          </cell>
          <cell r="M42">
            <v>0</v>
          </cell>
          <cell r="N42">
            <v>0</v>
          </cell>
          <cell r="P42">
            <v>0</v>
          </cell>
          <cell r="Q42">
            <v>0</v>
          </cell>
          <cell r="R42">
            <v>0</v>
          </cell>
          <cell r="T42">
            <v>0</v>
          </cell>
          <cell r="U42">
            <v>0</v>
          </cell>
          <cell r="V42">
            <v>0</v>
          </cell>
          <cell r="W42">
            <v>0</v>
          </cell>
          <cell r="AA42">
            <v>0</v>
          </cell>
          <cell r="AC42">
            <v>0</v>
          </cell>
          <cell r="AI42">
            <v>36</v>
          </cell>
          <cell r="AJ42" t="str">
            <v>SA213T12</v>
          </cell>
          <cell r="AK42" t="str">
            <v>TP304</v>
          </cell>
          <cell r="AL42" t="str">
            <v>ERNiCr3</v>
          </cell>
          <cell r="AM42" t="str">
            <v>ENiCrMo3/ENiCrFe3</v>
          </cell>
          <cell r="AN42" t="str">
            <v>SS</v>
          </cell>
        </row>
        <row r="43">
          <cell r="G43">
            <v>0</v>
          </cell>
          <cell r="I43">
            <v>0</v>
          </cell>
          <cell r="L43">
            <v>0</v>
          </cell>
          <cell r="M43">
            <v>0</v>
          </cell>
          <cell r="N43">
            <v>0</v>
          </cell>
          <cell r="P43">
            <v>0</v>
          </cell>
          <cell r="Q43">
            <v>0</v>
          </cell>
          <cell r="R43">
            <v>0</v>
          </cell>
          <cell r="T43">
            <v>0</v>
          </cell>
          <cell r="U43">
            <v>0</v>
          </cell>
          <cell r="V43">
            <v>0</v>
          </cell>
          <cell r="W43">
            <v>0</v>
          </cell>
          <cell r="AA43">
            <v>0</v>
          </cell>
          <cell r="AC43">
            <v>0</v>
          </cell>
          <cell r="AI43">
            <v>37</v>
          </cell>
          <cell r="AJ43" t="str">
            <v>SA213T12</v>
          </cell>
          <cell r="AK43" t="str">
            <v>TP309</v>
          </cell>
          <cell r="AL43" t="str">
            <v>ERNiCr3</v>
          </cell>
          <cell r="AM43" t="str">
            <v>ENiCrMo3/ENiCrFe3</v>
          </cell>
          <cell r="AN43" t="str">
            <v>SS</v>
          </cell>
        </row>
        <row r="44">
          <cell r="G44">
            <v>0</v>
          </cell>
          <cell r="I44">
            <v>0</v>
          </cell>
          <cell r="L44">
            <v>0</v>
          </cell>
          <cell r="M44">
            <v>0</v>
          </cell>
          <cell r="N44">
            <v>0</v>
          </cell>
          <cell r="P44">
            <v>0</v>
          </cell>
          <cell r="Q44">
            <v>0</v>
          </cell>
          <cell r="R44">
            <v>0</v>
          </cell>
          <cell r="T44">
            <v>0</v>
          </cell>
          <cell r="U44">
            <v>0</v>
          </cell>
          <cell r="V44">
            <v>0</v>
          </cell>
          <cell r="W44">
            <v>0</v>
          </cell>
          <cell r="AA44">
            <v>0</v>
          </cell>
          <cell r="AC44">
            <v>0</v>
          </cell>
          <cell r="AI44">
            <v>38</v>
          </cell>
          <cell r="AJ44" t="str">
            <v>SA213T12</v>
          </cell>
          <cell r="AK44" t="str">
            <v>TP310S</v>
          </cell>
          <cell r="AL44" t="str">
            <v>ERNiCr3</v>
          </cell>
          <cell r="AM44" t="str">
            <v>ENiCrMo3/ENiCrFe3</v>
          </cell>
          <cell r="AN44" t="str">
            <v>SS</v>
          </cell>
        </row>
        <row r="45">
          <cell r="G45">
            <v>0</v>
          </cell>
          <cell r="I45">
            <v>0</v>
          </cell>
          <cell r="L45">
            <v>0</v>
          </cell>
          <cell r="M45">
            <v>0</v>
          </cell>
          <cell r="N45">
            <v>0</v>
          </cell>
          <cell r="P45">
            <v>0</v>
          </cell>
          <cell r="Q45">
            <v>0</v>
          </cell>
          <cell r="R45">
            <v>0</v>
          </cell>
          <cell r="T45">
            <v>0</v>
          </cell>
          <cell r="U45">
            <v>0</v>
          </cell>
          <cell r="V45">
            <v>0</v>
          </cell>
          <cell r="W45">
            <v>0</v>
          </cell>
          <cell r="AA45">
            <v>0</v>
          </cell>
          <cell r="AC45">
            <v>0</v>
          </cell>
          <cell r="AI45">
            <v>39</v>
          </cell>
          <cell r="AJ45" t="str">
            <v>SA213T12</v>
          </cell>
          <cell r="AK45" t="str">
            <v>SA387-22</v>
          </cell>
          <cell r="AL45" t="str">
            <v>ER80SB2</v>
          </cell>
          <cell r="AM45" t="str">
            <v>E8016B2</v>
          </cell>
          <cell r="AN45" t="str">
            <v>AS</v>
          </cell>
        </row>
        <row r="46">
          <cell r="G46">
            <v>0</v>
          </cell>
          <cell r="I46">
            <v>0</v>
          </cell>
          <cell r="L46">
            <v>0</v>
          </cell>
          <cell r="M46">
            <v>0</v>
          </cell>
          <cell r="N46">
            <v>0</v>
          </cell>
          <cell r="P46">
            <v>0</v>
          </cell>
          <cell r="Q46">
            <v>0</v>
          </cell>
          <cell r="R46">
            <v>0</v>
          </cell>
          <cell r="T46">
            <v>0</v>
          </cell>
          <cell r="U46">
            <v>0</v>
          </cell>
          <cell r="V46">
            <v>0</v>
          </cell>
          <cell r="W46">
            <v>0</v>
          </cell>
          <cell r="AA46">
            <v>0</v>
          </cell>
          <cell r="AC46">
            <v>0</v>
          </cell>
          <cell r="AI46">
            <v>40</v>
          </cell>
          <cell r="AJ46" t="str">
            <v>SA213T12</v>
          </cell>
          <cell r="AK46" t="str">
            <v>SA430</v>
          </cell>
          <cell r="AL46" t="str">
            <v>ERNiCr3</v>
          </cell>
          <cell r="AM46" t="str">
            <v>ENiCrMo3/ENiCrFe3</v>
          </cell>
          <cell r="AN46" t="str">
            <v>SS</v>
          </cell>
        </row>
        <row r="47">
          <cell r="G47">
            <v>0</v>
          </cell>
          <cell r="I47">
            <v>0</v>
          </cell>
          <cell r="L47">
            <v>0</v>
          </cell>
          <cell r="M47">
            <v>0</v>
          </cell>
          <cell r="N47">
            <v>0</v>
          </cell>
          <cell r="P47">
            <v>0</v>
          </cell>
          <cell r="Q47">
            <v>0</v>
          </cell>
          <cell r="R47">
            <v>0</v>
          </cell>
          <cell r="T47">
            <v>0</v>
          </cell>
          <cell r="U47">
            <v>0</v>
          </cell>
          <cell r="V47">
            <v>0</v>
          </cell>
          <cell r="W47">
            <v>0</v>
          </cell>
          <cell r="AA47">
            <v>0</v>
          </cell>
          <cell r="AC47">
            <v>0</v>
          </cell>
          <cell r="AI47">
            <v>41</v>
          </cell>
          <cell r="AJ47" t="str">
            <v>SA213T22</v>
          </cell>
          <cell r="AK47" t="str">
            <v>SA213T22</v>
          </cell>
          <cell r="AL47" t="str">
            <v>ER90SB3</v>
          </cell>
          <cell r="AM47" t="str">
            <v>E9018B3</v>
          </cell>
          <cell r="AN47" t="str">
            <v>AS</v>
          </cell>
        </row>
        <row r="48">
          <cell r="G48">
            <v>0</v>
          </cell>
          <cell r="I48">
            <v>0</v>
          </cell>
          <cell r="L48">
            <v>0</v>
          </cell>
          <cell r="M48">
            <v>0</v>
          </cell>
          <cell r="N48">
            <v>0</v>
          </cell>
          <cell r="P48">
            <v>0</v>
          </cell>
          <cell r="Q48">
            <v>0</v>
          </cell>
          <cell r="R48">
            <v>0</v>
          </cell>
          <cell r="T48">
            <v>0</v>
          </cell>
          <cell r="U48">
            <v>0</v>
          </cell>
          <cell r="V48">
            <v>0</v>
          </cell>
          <cell r="W48">
            <v>0</v>
          </cell>
          <cell r="AA48">
            <v>0</v>
          </cell>
          <cell r="AC48">
            <v>0</v>
          </cell>
          <cell r="AI48">
            <v>42</v>
          </cell>
          <cell r="AJ48" t="str">
            <v>SA213T22</v>
          </cell>
          <cell r="AK48" t="str">
            <v>SA213T12</v>
          </cell>
          <cell r="AL48" t="str">
            <v>ER90SB3</v>
          </cell>
          <cell r="AM48" t="str">
            <v>E9018B3</v>
          </cell>
          <cell r="AN48" t="str">
            <v>AS</v>
          </cell>
        </row>
        <row r="49">
          <cell r="G49">
            <v>0</v>
          </cell>
          <cell r="I49">
            <v>0</v>
          </cell>
          <cell r="L49">
            <v>0</v>
          </cell>
          <cell r="M49">
            <v>0</v>
          </cell>
          <cell r="N49">
            <v>0</v>
          </cell>
          <cell r="P49">
            <v>0</v>
          </cell>
          <cell r="Q49">
            <v>0</v>
          </cell>
          <cell r="R49">
            <v>0</v>
          </cell>
          <cell r="T49">
            <v>0</v>
          </cell>
          <cell r="U49">
            <v>0</v>
          </cell>
          <cell r="V49">
            <v>0</v>
          </cell>
          <cell r="W49">
            <v>0</v>
          </cell>
          <cell r="AA49">
            <v>0</v>
          </cell>
          <cell r="AC49">
            <v>0</v>
          </cell>
          <cell r="AI49">
            <v>43</v>
          </cell>
          <cell r="AJ49" t="str">
            <v>SA213T22</v>
          </cell>
          <cell r="AK49" t="str">
            <v>SA213T23</v>
          </cell>
          <cell r="AL49" t="str">
            <v>ER90SB3</v>
          </cell>
          <cell r="AM49" t="str">
            <v>E9018B3</v>
          </cell>
          <cell r="AN49" t="str">
            <v>AS</v>
          </cell>
        </row>
        <row r="50">
          <cell r="G50">
            <v>0</v>
          </cell>
          <cell r="I50">
            <v>0</v>
          </cell>
          <cell r="L50">
            <v>0</v>
          </cell>
          <cell r="M50">
            <v>0</v>
          </cell>
          <cell r="N50">
            <v>0</v>
          </cell>
          <cell r="P50">
            <v>0</v>
          </cell>
          <cell r="Q50">
            <v>0</v>
          </cell>
          <cell r="R50">
            <v>0</v>
          </cell>
          <cell r="T50">
            <v>0</v>
          </cell>
          <cell r="U50">
            <v>0</v>
          </cell>
          <cell r="V50">
            <v>0</v>
          </cell>
          <cell r="W50">
            <v>0</v>
          </cell>
          <cell r="AA50">
            <v>0</v>
          </cell>
          <cell r="AC50">
            <v>0</v>
          </cell>
          <cell r="AI50">
            <v>44</v>
          </cell>
          <cell r="AJ50" t="str">
            <v>SA213T22</v>
          </cell>
          <cell r="AK50" t="str">
            <v>SA213T91</v>
          </cell>
          <cell r="AL50" t="str">
            <v>ER90SB9</v>
          </cell>
          <cell r="AM50" t="str">
            <v>E9016B9/E9018B9</v>
          </cell>
          <cell r="AN50" t="str">
            <v>AS</v>
          </cell>
        </row>
        <row r="51">
          <cell r="G51">
            <v>0</v>
          </cell>
          <cell r="I51">
            <v>0</v>
          </cell>
          <cell r="L51">
            <v>0</v>
          </cell>
          <cell r="M51">
            <v>0</v>
          </cell>
          <cell r="N51">
            <v>0</v>
          </cell>
          <cell r="P51">
            <v>0</v>
          </cell>
          <cell r="Q51">
            <v>0</v>
          </cell>
          <cell r="R51">
            <v>0</v>
          </cell>
          <cell r="T51">
            <v>0</v>
          </cell>
          <cell r="U51">
            <v>0</v>
          </cell>
          <cell r="V51">
            <v>0</v>
          </cell>
          <cell r="W51">
            <v>0</v>
          </cell>
          <cell r="AA51">
            <v>0</v>
          </cell>
          <cell r="AC51">
            <v>0</v>
          </cell>
          <cell r="AI51">
            <v>45</v>
          </cell>
          <cell r="AJ51" t="str">
            <v>SA213T22</v>
          </cell>
          <cell r="AK51" t="str">
            <v>TP304</v>
          </cell>
          <cell r="AL51" t="str">
            <v>ERNiCr3</v>
          </cell>
          <cell r="AM51" t="str">
            <v>ENiCrMo3/ENiCrFe3</v>
          </cell>
          <cell r="AN51" t="str">
            <v>SS</v>
          </cell>
        </row>
        <row r="52">
          <cell r="G52">
            <v>0</v>
          </cell>
          <cell r="I52">
            <v>0</v>
          </cell>
          <cell r="L52">
            <v>0</v>
          </cell>
          <cell r="M52">
            <v>0</v>
          </cell>
          <cell r="N52">
            <v>0</v>
          </cell>
          <cell r="P52">
            <v>0</v>
          </cell>
          <cell r="Q52">
            <v>0</v>
          </cell>
          <cell r="R52">
            <v>0</v>
          </cell>
          <cell r="T52">
            <v>0</v>
          </cell>
          <cell r="U52">
            <v>0</v>
          </cell>
          <cell r="V52">
            <v>0</v>
          </cell>
          <cell r="W52">
            <v>0</v>
          </cell>
          <cell r="AA52">
            <v>0</v>
          </cell>
          <cell r="AC52">
            <v>0</v>
          </cell>
          <cell r="AI52">
            <v>46</v>
          </cell>
          <cell r="AJ52" t="str">
            <v>SA213T22</v>
          </cell>
          <cell r="AK52" t="str">
            <v>TP309</v>
          </cell>
          <cell r="AL52" t="str">
            <v>ERNiCr3</v>
          </cell>
          <cell r="AM52" t="str">
            <v>ENiCrMo3/ENiCrFe3</v>
          </cell>
          <cell r="AN52" t="str">
            <v>SS</v>
          </cell>
        </row>
        <row r="53">
          <cell r="G53">
            <v>0</v>
          </cell>
          <cell r="I53">
            <v>0</v>
          </cell>
          <cell r="L53">
            <v>0</v>
          </cell>
          <cell r="M53">
            <v>0</v>
          </cell>
          <cell r="N53">
            <v>0</v>
          </cell>
          <cell r="P53">
            <v>0</v>
          </cell>
          <cell r="Q53">
            <v>0</v>
          </cell>
          <cell r="R53">
            <v>0</v>
          </cell>
          <cell r="T53">
            <v>0</v>
          </cell>
          <cell r="U53">
            <v>0</v>
          </cell>
          <cell r="V53">
            <v>0</v>
          </cell>
          <cell r="W53">
            <v>0</v>
          </cell>
          <cell r="AA53">
            <v>0</v>
          </cell>
          <cell r="AC53">
            <v>0</v>
          </cell>
          <cell r="AI53">
            <v>47</v>
          </cell>
          <cell r="AJ53" t="str">
            <v>SA213T22</v>
          </cell>
          <cell r="AK53" t="str">
            <v>TP310S</v>
          </cell>
          <cell r="AL53" t="str">
            <v>ERNiCr3</v>
          </cell>
          <cell r="AM53" t="str">
            <v>ENiCrMo3/ENiCrFe3</v>
          </cell>
          <cell r="AN53" t="str">
            <v>SS</v>
          </cell>
        </row>
        <row r="54">
          <cell r="G54">
            <v>0</v>
          </cell>
          <cell r="I54">
            <v>0</v>
          </cell>
          <cell r="L54">
            <v>0</v>
          </cell>
          <cell r="M54">
            <v>0</v>
          </cell>
          <cell r="N54">
            <v>0</v>
          </cell>
          <cell r="P54">
            <v>0</v>
          </cell>
          <cell r="Q54">
            <v>0</v>
          </cell>
          <cell r="R54">
            <v>0</v>
          </cell>
          <cell r="T54">
            <v>0</v>
          </cell>
          <cell r="U54">
            <v>0</v>
          </cell>
          <cell r="V54">
            <v>0</v>
          </cell>
          <cell r="W54">
            <v>0</v>
          </cell>
          <cell r="AA54">
            <v>0</v>
          </cell>
          <cell r="AC54">
            <v>0</v>
          </cell>
          <cell r="AI54">
            <v>48</v>
          </cell>
          <cell r="AJ54" t="str">
            <v>SA213T22</v>
          </cell>
          <cell r="AK54" t="str">
            <v>SA430</v>
          </cell>
          <cell r="AL54" t="str">
            <v>ERNiCr3</v>
          </cell>
          <cell r="AM54" t="str">
            <v>ENiCrMo3/ENiCrFe3</v>
          </cell>
          <cell r="AN54" t="str">
            <v>SS</v>
          </cell>
        </row>
        <row r="55">
          <cell r="G55">
            <v>0</v>
          </cell>
          <cell r="I55">
            <v>0</v>
          </cell>
          <cell r="L55">
            <v>0</v>
          </cell>
          <cell r="M55">
            <v>0</v>
          </cell>
          <cell r="N55">
            <v>0</v>
          </cell>
          <cell r="P55">
            <v>0</v>
          </cell>
          <cell r="Q55">
            <v>0</v>
          </cell>
          <cell r="R55">
            <v>0</v>
          </cell>
          <cell r="T55">
            <v>0</v>
          </cell>
          <cell r="U55">
            <v>0</v>
          </cell>
          <cell r="V55">
            <v>0</v>
          </cell>
          <cell r="W55">
            <v>0</v>
          </cell>
          <cell r="AA55">
            <v>0</v>
          </cell>
          <cell r="AC55">
            <v>0</v>
          </cell>
          <cell r="AI55">
            <v>49</v>
          </cell>
          <cell r="AJ55" t="str">
            <v>SA213T22</v>
          </cell>
          <cell r="AK55" t="str">
            <v>SA36</v>
          </cell>
          <cell r="AL55" t="str">
            <v>ER70S2</v>
          </cell>
          <cell r="AM55" t="str">
            <v>E7018</v>
          </cell>
          <cell r="AN55" t="str">
            <v>AS</v>
          </cell>
        </row>
        <row r="56">
          <cell r="G56">
            <v>0</v>
          </cell>
          <cell r="I56">
            <v>0</v>
          </cell>
          <cell r="L56">
            <v>0</v>
          </cell>
          <cell r="M56">
            <v>0</v>
          </cell>
          <cell r="N56">
            <v>0</v>
          </cell>
          <cell r="P56">
            <v>0</v>
          </cell>
          <cell r="Q56">
            <v>0</v>
          </cell>
          <cell r="R56">
            <v>0</v>
          </cell>
          <cell r="T56">
            <v>0</v>
          </cell>
          <cell r="U56">
            <v>0</v>
          </cell>
          <cell r="V56">
            <v>0</v>
          </cell>
          <cell r="W56">
            <v>0</v>
          </cell>
          <cell r="AA56">
            <v>0</v>
          </cell>
          <cell r="AC56">
            <v>0</v>
          </cell>
          <cell r="AI56">
            <v>50</v>
          </cell>
          <cell r="AJ56" t="str">
            <v>SA213T23</v>
          </cell>
          <cell r="AK56" t="str">
            <v>SA213T23</v>
          </cell>
          <cell r="AL56" t="str">
            <v>ER70SG</v>
          </cell>
          <cell r="AM56" t="str">
            <v>E9015G/ETHERMANITP23</v>
          </cell>
          <cell r="AN56" t="str">
            <v>AS</v>
          </cell>
        </row>
        <row r="57">
          <cell r="G57">
            <v>0</v>
          </cell>
          <cell r="I57">
            <v>0</v>
          </cell>
          <cell r="L57">
            <v>0</v>
          </cell>
          <cell r="M57">
            <v>0</v>
          </cell>
          <cell r="N57">
            <v>0</v>
          </cell>
          <cell r="P57">
            <v>0</v>
          </cell>
          <cell r="Q57">
            <v>0</v>
          </cell>
          <cell r="R57">
            <v>0</v>
          </cell>
          <cell r="T57">
            <v>0</v>
          </cell>
          <cell r="U57">
            <v>0</v>
          </cell>
          <cell r="V57">
            <v>0</v>
          </cell>
          <cell r="W57">
            <v>0</v>
          </cell>
          <cell r="AA57">
            <v>0</v>
          </cell>
          <cell r="AC57">
            <v>0</v>
          </cell>
          <cell r="AI57">
            <v>51</v>
          </cell>
          <cell r="AJ57" t="str">
            <v>SA213T23</v>
          </cell>
          <cell r="AK57" t="str">
            <v>SA213T12</v>
          </cell>
          <cell r="AL57" t="str">
            <v>ER80SB2</v>
          </cell>
          <cell r="AM57" t="str">
            <v>E8016B2</v>
          </cell>
          <cell r="AN57" t="str">
            <v>AS</v>
          </cell>
        </row>
        <row r="58">
          <cell r="G58">
            <v>0</v>
          </cell>
          <cell r="I58">
            <v>0</v>
          </cell>
          <cell r="L58">
            <v>0</v>
          </cell>
          <cell r="M58">
            <v>0</v>
          </cell>
          <cell r="N58">
            <v>0</v>
          </cell>
          <cell r="P58">
            <v>0</v>
          </cell>
          <cell r="Q58">
            <v>0</v>
          </cell>
          <cell r="R58">
            <v>0</v>
          </cell>
          <cell r="T58">
            <v>0</v>
          </cell>
          <cell r="U58">
            <v>0</v>
          </cell>
          <cell r="V58">
            <v>0</v>
          </cell>
          <cell r="W58">
            <v>0</v>
          </cell>
          <cell r="AA58">
            <v>0</v>
          </cell>
          <cell r="AC58">
            <v>0</v>
          </cell>
          <cell r="AI58">
            <v>52</v>
          </cell>
          <cell r="AJ58" t="str">
            <v>SA213T23</v>
          </cell>
          <cell r="AK58" t="str">
            <v>SA213T22</v>
          </cell>
          <cell r="AL58" t="str">
            <v>ER90SB3</v>
          </cell>
          <cell r="AM58" t="str">
            <v>E9018B3</v>
          </cell>
          <cell r="AN58" t="str">
            <v>AS</v>
          </cell>
        </row>
        <row r="59">
          <cell r="G59">
            <v>0</v>
          </cell>
          <cell r="I59">
            <v>0</v>
          </cell>
          <cell r="L59">
            <v>0</v>
          </cell>
          <cell r="M59">
            <v>0</v>
          </cell>
          <cell r="N59">
            <v>0</v>
          </cell>
          <cell r="P59">
            <v>0</v>
          </cell>
          <cell r="Q59">
            <v>0</v>
          </cell>
          <cell r="R59">
            <v>0</v>
          </cell>
          <cell r="T59">
            <v>0</v>
          </cell>
          <cell r="U59">
            <v>0</v>
          </cell>
          <cell r="V59">
            <v>0</v>
          </cell>
          <cell r="W59">
            <v>0</v>
          </cell>
          <cell r="AA59">
            <v>0</v>
          </cell>
          <cell r="AC59">
            <v>0</v>
          </cell>
          <cell r="AI59">
            <v>53</v>
          </cell>
          <cell r="AJ59" t="str">
            <v>SA213T23</v>
          </cell>
          <cell r="AK59" t="str">
            <v>SA213T91</v>
          </cell>
          <cell r="AL59" t="str">
            <v>ER90SB9</v>
          </cell>
          <cell r="AM59" t="str">
            <v>E9018B9</v>
          </cell>
          <cell r="AN59" t="str">
            <v>AS</v>
          </cell>
        </row>
        <row r="60">
          <cell r="G60">
            <v>0</v>
          </cell>
          <cell r="I60">
            <v>0</v>
          </cell>
          <cell r="L60">
            <v>0</v>
          </cell>
          <cell r="M60">
            <v>0</v>
          </cell>
          <cell r="N60">
            <v>0</v>
          </cell>
          <cell r="P60">
            <v>0</v>
          </cell>
          <cell r="Q60">
            <v>0</v>
          </cell>
          <cell r="R60">
            <v>0</v>
          </cell>
          <cell r="T60">
            <v>0</v>
          </cell>
          <cell r="U60">
            <v>0</v>
          </cell>
          <cell r="V60">
            <v>0</v>
          </cell>
          <cell r="W60">
            <v>0</v>
          </cell>
          <cell r="AA60">
            <v>0</v>
          </cell>
          <cell r="AC60">
            <v>0</v>
          </cell>
          <cell r="AI60">
            <v>54</v>
          </cell>
          <cell r="AJ60" t="str">
            <v>SA213T23</v>
          </cell>
          <cell r="AK60" t="str">
            <v>SA213T92</v>
          </cell>
          <cell r="AL60" t="str">
            <v>ER70SG</v>
          </cell>
          <cell r="AM60" t="str">
            <v>E9015G</v>
          </cell>
          <cell r="AN60" t="str">
            <v>AS</v>
          </cell>
        </row>
        <row r="61">
          <cell r="G61">
            <v>0</v>
          </cell>
          <cell r="I61">
            <v>0</v>
          </cell>
          <cell r="L61">
            <v>0</v>
          </cell>
          <cell r="M61">
            <v>0</v>
          </cell>
          <cell r="N61">
            <v>0</v>
          </cell>
          <cell r="P61">
            <v>0</v>
          </cell>
          <cell r="Q61">
            <v>0</v>
          </cell>
          <cell r="R61">
            <v>0</v>
          </cell>
          <cell r="T61">
            <v>0</v>
          </cell>
          <cell r="U61">
            <v>0</v>
          </cell>
          <cell r="V61">
            <v>0</v>
          </cell>
          <cell r="W61">
            <v>0</v>
          </cell>
          <cell r="AA61">
            <v>0</v>
          </cell>
          <cell r="AC61">
            <v>0</v>
          </cell>
          <cell r="AI61">
            <v>55</v>
          </cell>
          <cell r="AJ61" t="str">
            <v>SA213T23</v>
          </cell>
          <cell r="AK61" t="str">
            <v>TP304</v>
          </cell>
          <cell r="AL61" t="str">
            <v>ERNiCr3</v>
          </cell>
          <cell r="AM61" t="str">
            <v>ENiCrMo3/ENiCrFe3</v>
          </cell>
          <cell r="AN61" t="str">
            <v>SS</v>
          </cell>
        </row>
        <row r="62">
          <cell r="G62">
            <v>0</v>
          </cell>
          <cell r="I62">
            <v>0</v>
          </cell>
          <cell r="L62">
            <v>0</v>
          </cell>
          <cell r="M62">
            <v>0</v>
          </cell>
          <cell r="N62">
            <v>0</v>
          </cell>
          <cell r="P62">
            <v>0</v>
          </cell>
          <cell r="Q62">
            <v>0</v>
          </cell>
          <cell r="R62">
            <v>0</v>
          </cell>
          <cell r="T62">
            <v>0</v>
          </cell>
          <cell r="U62">
            <v>0</v>
          </cell>
          <cell r="V62">
            <v>0</v>
          </cell>
          <cell r="W62">
            <v>0</v>
          </cell>
          <cell r="AA62">
            <v>0</v>
          </cell>
          <cell r="AC62">
            <v>0</v>
          </cell>
          <cell r="AI62">
            <v>56</v>
          </cell>
          <cell r="AJ62" t="str">
            <v>SA213T23</v>
          </cell>
          <cell r="AK62" t="str">
            <v>TP309</v>
          </cell>
          <cell r="AL62" t="str">
            <v>ERNiCr3</v>
          </cell>
          <cell r="AM62" t="str">
            <v>ENiCrMo3/ENiCrFe3</v>
          </cell>
          <cell r="AN62" t="str">
            <v>SS</v>
          </cell>
        </row>
        <row r="63">
          <cell r="G63">
            <v>0</v>
          </cell>
          <cell r="I63">
            <v>0</v>
          </cell>
          <cell r="L63">
            <v>0</v>
          </cell>
          <cell r="M63">
            <v>0</v>
          </cell>
          <cell r="N63">
            <v>0</v>
          </cell>
          <cell r="P63">
            <v>0</v>
          </cell>
          <cell r="Q63">
            <v>0</v>
          </cell>
          <cell r="R63">
            <v>0</v>
          </cell>
          <cell r="T63">
            <v>0</v>
          </cell>
          <cell r="U63">
            <v>0</v>
          </cell>
          <cell r="V63">
            <v>0</v>
          </cell>
          <cell r="W63">
            <v>0</v>
          </cell>
          <cell r="AA63">
            <v>0</v>
          </cell>
          <cell r="AC63">
            <v>0</v>
          </cell>
          <cell r="AI63">
            <v>57</v>
          </cell>
          <cell r="AJ63" t="str">
            <v>SA213T23</v>
          </cell>
          <cell r="AK63" t="str">
            <v>TP310S</v>
          </cell>
          <cell r="AL63" t="str">
            <v>ERNiCr3</v>
          </cell>
          <cell r="AM63" t="str">
            <v>ENiCrMo3/ENiCrFe3</v>
          </cell>
          <cell r="AN63" t="str">
            <v>SS</v>
          </cell>
        </row>
        <row r="64">
          <cell r="G64">
            <v>0</v>
          </cell>
          <cell r="I64">
            <v>0</v>
          </cell>
          <cell r="L64">
            <v>0</v>
          </cell>
          <cell r="M64">
            <v>0</v>
          </cell>
          <cell r="N64">
            <v>0</v>
          </cell>
          <cell r="P64">
            <v>0</v>
          </cell>
          <cell r="Q64">
            <v>0</v>
          </cell>
          <cell r="R64">
            <v>0</v>
          </cell>
          <cell r="T64">
            <v>0</v>
          </cell>
          <cell r="U64">
            <v>0</v>
          </cell>
          <cell r="V64">
            <v>0</v>
          </cell>
          <cell r="W64">
            <v>0</v>
          </cell>
          <cell r="AA64">
            <v>0</v>
          </cell>
          <cell r="AC64">
            <v>0</v>
          </cell>
          <cell r="AI64">
            <v>58</v>
          </cell>
          <cell r="AJ64" t="str">
            <v>SA213T23</v>
          </cell>
          <cell r="AK64" t="str">
            <v>SA430</v>
          </cell>
          <cell r="AL64" t="str">
            <v>ERNiCr3</v>
          </cell>
          <cell r="AM64" t="str">
            <v>ENiCrMo3/ENiCrFe3</v>
          </cell>
          <cell r="AN64" t="str">
            <v>SS</v>
          </cell>
        </row>
        <row r="65">
          <cell r="G65">
            <v>0</v>
          </cell>
          <cell r="I65">
            <v>0</v>
          </cell>
          <cell r="L65">
            <v>0</v>
          </cell>
          <cell r="M65">
            <v>0</v>
          </cell>
          <cell r="N65">
            <v>0</v>
          </cell>
          <cell r="P65">
            <v>0</v>
          </cell>
          <cell r="Q65">
            <v>0</v>
          </cell>
          <cell r="R65">
            <v>0</v>
          </cell>
          <cell r="T65">
            <v>0</v>
          </cell>
          <cell r="U65">
            <v>0</v>
          </cell>
          <cell r="V65">
            <v>0</v>
          </cell>
          <cell r="W65">
            <v>0</v>
          </cell>
          <cell r="AA65">
            <v>0</v>
          </cell>
          <cell r="AC65">
            <v>0</v>
          </cell>
          <cell r="AI65">
            <v>59</v>
          </cell>
          <cell r="AJ65" t="str">
            <v>SA213T91</v>
          </cell>
          <cell r="AK65" t="str">
            <v>SA213T91</v>
          </cell>
          <cell r="AL65" t="str">
            <v>ER90SB9</v>
          </cell>
          <cell r="AM65" t="str">
            <v>E9018B9</v>
          </cell>
          <cell r="AN65" t="str">
            <v>AS</v>
          </cell>
        </row>
        <row r="66">
          <cell r="G66">
            <v>0</v>
          </cell>
          <cell r="I66">
            <v>0</v>
          </cell>
          <cell r="L66">
            <v>0</v>
          </cell>
          <cell r="M66">
            <v>0</v>
          </cell>
          <cell r="N66">
            <v>0</v>
          </cell>
          <cell r="P66">
            <v>0</v>
          </cell>
          <cell r="Q66">
            <v>0</v>
          </cell>
          <cell r="R66">
            <v>0</v>
          </cell>
          <cell r="T66">
            <v>0</v>
          </cell>
          <cell r="U66">
            <v>0</v>
          </cell>
          <cell r="V66">
            <v>0</v>
          </cell>
          <cell r="W66">
            <v>0</v>
          </cell>
          <cell r="AA66">
            <v>0</v>
          </cell>
          <cell r="AC66">
            <v>0</v>
          </cell>
          <cell r="AI66">
            <v>60</v>
          </cell>
          <cell r="AJ66" t="str">
            <v>SA213T91</v>
          </cell>
          <cell r="AK66" t="str">
            <v>SA213T22</v>
          </cell>
          <cell r="AL66" t="str">
            <v>ER90SB9</v>
          </cell>
          <cell r="AM66" t="str">
            <v>E9016B9/E9018B9</v>
          </cell>
          <cell r="AN66" t="str">
            <v>AS</v>
          </cell>
        </row>
        <row r="67">
          <cell r="G67">
            <v>0</v>
          </cell>
          <cell r="I67">
            <v>0</v>
          </cell>
          <cell r="L67">
            <v>0</v>
          </cell>
          <cell r="M67">
            <v>0</v>
          </cell>
          <cell r="N67">
            <v>0</v>
          </cell>
          <cell r="P67">
            <v>0</v>
          </cell>
          <cell r="Q67">
            <v>0</v>
          </cell>
          <cell r="R67">
            <v>0</v>
          </cell>
          <cell r="T67">
            <v>0</v>
          </cell>
          <cell r="U67">
            <v>0</v>
          </cell>
          <cell r="V67">
            <v>0</v>
          </cell>
          <cell r="W67">
            <v>0</v>
          </cell>
          <cell r="AA67">
            <v>0</v>
          </cell>
          <cell r="AC67">
            <v>0</v>
          </cell>
          <cell r="AI67">
            <v>61</v>
          </cell>
          <cell r="AJ67" t="str">
            <v>SA213T91</v>
          </cell>
          <cell r="AK67" t="str">
            <v>SA213T23</v>
          </cell>
          <cell r="AL67" t="str">
            <v>ER90SB9</v>
          </cell>
          <cell r="AM67" t="str">
            <v>E9016B9/E9018B9</v>
          </cell>
          <cell r="AN67" t="str">
            <v>AS</v>
          </cell>
        </row>
        <row r="68">
          <cell r="G68">
            <v>0</v>
          </cell>
          <cell r="I68">
            <v>0</v>
          </cell>
          <cell r="L68">
            <v>0</v>
          </cell>
          <cell r="M68">
            <v>0</v>
          </cell>
          <cell r="N68">
            <v>0</v>
          </cell>
          <cell r="P68">
            <v>0</v>
          </cell>
          <cell r="Q68">
            <v>0</v>
          </cell>
          <cell r="R68">
            <v>0</v>
          </cell>
          <cell r="T68">
            <v>0</v>
          </cell>
          <cell r="U68">
            <v>0</v>
          </cell>
          <cell r="V68">
            <v>0</v>
          </cell>
          <cell r="W68">
            <v>0</v>
          </cell>
          <cell r="AA68">
            <v>0</v>
          </cell>
          <cell r="AC68">
            <v>0</v>
          </cell>
          <cell r="AI68">
            <v>62</v>
          </cell>
          <cell r="AJ68" t="str">
            <v>SA213T91</v>
          </cell>
          <cell r="AK68" t="str">
            <v>SA213T92</v>
          </cell>
          <cell r="AL68" t="str">
            <v>ERMTS616</v>
          </cell>
          <cell r="AM68">
            <v>0</v>
          </cell>
          <cell r="AN68" t="str">
            <v>AS</v>
          </cell>
        </row>
        <row r="69">
          <cell r="G69">
            <v>0</v>
          </cell>
          <cell r="I69">
            <v>0</v>
          </cell>
          <cell r="L69">
            <v>0</v>
          </cell>
          <cell r="M69">
            <v>0</v>
          </cell>
          <cell r="N69">
            <v>0</v>
          </cell>
          <cell r="P69">
            <v>0</v>
          </cell>
          <cell r="Q69">
            <v>0</v>
          </cell>
          <cell r="R69">
            <v>0</v>
          </cell>
          <cell r="T69">
            <v>0</v>
          </cell>
          <cell r="U69">
            <v>0</v>
          </cell>
          <cell r="V69">
            <v>0</v>
          </cell>
          <cell r="W69">
            <v>0</v>
          </cell>
          <cell r="AA69">
            <v>0</v>
          </cell>
          <cell r="AC69">
            <v>0</v>
          </cell>
          <cell r="AI69">
            <v>63</v>
          </cell>
          <cell r="AJ69" t="str">
            <v>SA213T91</v>
          </cell>
          <cell r="AK69" t="str">
            <v>SA213T12</v>
          </cell>
          <cell r="AL69" t="str">
            <v>ER90SB9</v>
          </cell>
          <cell r="AM69" t="str">
            <v>E9016B9/E9018B9</v>
          </cell>
          <cell r="AN69" t="str">
            <v>AS</v>
          </cell>
        </row>
        <row r="70">
          <cell r="G70">
            <v>0</v>
          </cell>
          <cell r="I70">
            <v>0</v>
          </cell>
          <cell r="L70">
            <v>0</v>
          </cell>
          <cell r="M70">
            <v>0</v>
          </cell>
          <cell r="N70">
            <v>0</v>
          </cell>
          <cell r="P70">
            <v>0</v>
          </cell>
          <cell r="Q70">
            <v>0</v>
          </cell>
          <cell r="R70">
            <v>0</v>
          </cell>
          <cell r="T70">
            <v>0</v>
          </cell>
          <cell r="U70">
            <v>0</v>
          </cell>
          <cell r="V70">
            <v>0</v>
          </cell>
          <cell r="W70">
            <v>0</v>
          </cell>
          <cell r="AA70">
            <v>0</v>
          </cell>
          <cell r="AC70">
            <v>0</v>
          </cell>
          <cell r="AI70">
            <v>64</v>
          </cell>
          <cell r="AJ70" t="str">
            <v>SA213T91</v>
          </cell>
          <cell r="AK70" t="str">
            <v>TP304</v>
          </cell>
          <cell r="AL70" t="str">
            <v>ERNiCr3</v>
          </cell>
          <cell r="AM70" t="str">
            <v>ENiCrMo3/ENiCrFe3</v>
          </cell>
          <cell r="AN70" t="str">
            <v>SS</v>
          </cell>
        </row>
        <row r="71">
          <cell r="G71">
            <v>0</v>
          </cell>
          <cell r="I71">
            <v>0</v>
          </cell>
          <cell r="L71">
            <v>0</v>
          </cell>
          <cell r="M71">
            <v>0</v>
          </cell>
          <cell r="N71">
            <v>0</v>
          </cell>
          <cell r="P71">
            <v>0</v>
          </cell>
          <cell r="Q71">
            <v>0</v>
          </cell>
          <cell r="R71">
            <v>0</v>
          </cell>
          <cell r="T71">
            <v>0</v>
          </cell>
          <cell r="U71">
            <v>0</v>
          </cell>
          <cell r="V71">
            <v>0</v>
          </cell>
          <cell r="W71">
            <v>0</v>
          </cell>
          <cell r="AA71">
            <v>0</v>
          </cell>
          <cell r="AC71">
            <v>0</v>
          </cell>
          <cell r="AI71">
            <v>65</v>
          </cell>
          <cell r="AJ71" t="str">
            <v>SA213T91</v>
          </cell>
          <cell r="AK71" t="str">
            <v>TP309</v>
          </cell>
          <cell r="AL71" t="str">
            <v>ERNiCr3</v>
          </cell>
          <cell r="AM71" t="str">
            <v>ENiCrMo3/ENiCrFe3</v>
          </cell>
          <cell r="AN71" t="str">
            <v>SS</v>
          </cell>
        </row>
        <row r="72">
          <cell r="G72">
            <v>0</v>
          </cell>
          <cell r="I72">
            <v>0</v>
          </cell>
          <cell r="L72">
            <v>0</v>
          </cell>
          <cell r="M72">
            <v>0</v>
          </cell>
          <cell r="N72">
            <v>0</v>
          </cell>
          <cell r="P72">
            <v>0</v>
          </cell>
          <cell r="Q72">
            <v>0</v>
          </cell>
          <cell r="R72">
            <v>0</v>
          </cell>
          <cell r="T72">
            <v>0</v>
          </cell>
          <cell r="U72">
            <v>0</v>
          </cell>
          <cell r="V72">
            <v>0</v>
          </cell>
          <cell r="W72">
            <v>0</v>
          </cell>
          <cell r="AA72">
            <v>0</v>
          </cell>
          <cell r="AC72">
            <v>0</v>
          </cell>
          <cell r="AI72">
            <v>66</v>
          </cell>
          <cell r="AJ72" t="str">
            <v>SA213T91</v>
          </cell>
          <cell r="AK72" t="str">
            <v>TP310S</v>
          </cell>
          <cell r="AL72" t="str">
            <v>ERNiCr3</v>
          </cell>
          <cell r="AM72" t="str">
            <v>ENiCrMo3/ENiCrFe3</v>
          </cell>
          <cell r="AN72" t="str">
            <v>SS</v>
          </cell>
        </row>
        <row r="73">
          <cell r="G73">
            <v>0</v>
          </cell>
          <cell r="I73">
            <v>0</v>
          </cell>
          <cell r="L73">
            <v>0</v>
          </cell>
          <cell r="M73">
            <v>0</v>
          </cell>
          <cell r="N73">
            <v>0</v>
          </cell>
          <cell r="P73">
            <v>0</v>
          </cell>
          <cell r="Q73">
            <v>0</v>
          </cell>
          <cell r="R73">
            <v>0</v>
          </cell>
          <cell r="T73">
            <v>0</v>
          </cell>
          <cell r="U73">
            <v>0</v>
          </cell>
          <cell r="V73">
            <v>0</v>
          </cell>
          <cell r="W73">
            <v>0</v>
          </cell>
          <cell r="AA73">
            <v>0</v>
          </cell>
          <cell r="AC73">
            <v>0</v>
          </cell>
          <cell r="AI73">
            <v>67</v>
          </cell>
          <cell r="AJ73" t="str">
            <v>SA213T91</v>
          </cell>
          <cell r="AK73" t="str">
            <v>SA430</v>
          </cell>
          <cell r="AL73" t="str">
            <v>ERNiCr3</v>
          </cell>
          <cell r="AM73" t="str">
            <v>ENiCrMo3/ENiCrFe3</v>
          </cell>
          <cell r="AN73" t="str">
            <v>SS</v>
          </cell>
        </row>
        <row r="74">
          <cell r="G74">
            <v>0</v>
          </cell>
          <cell r="I74">
            <v>0</v>
          </cell>
          <cell r="L74">
            <v>0</v>
          </cell>
          <cell r="M74">
            <v>0</v>
          </cell>
          <cell r="N74">
            <v>0</v>
          </cell>
          <cell r="P74">
            <v>0</v>
          </cell>
          <cell r="Q74">
            <v>0</v>
          </cell>
          <cell r="R74">
            <v>0</v>
          </cell>
          <cell r="T74">
            <v>0</v>
          </cell>
          <cell r="U74">
            <v>0</v>
          </cell>
          <cell r="V74">
            <v>0</v>
          </cell>
          <cell r="W74">
            <v>0</v>
          </cell>
          <cell r="AA74">
            <v>0</v>
          </cell>
          <cell r="AC74">
            <v>0</v>
          </cell>
          <cell r="AI74">
            <v>68</v>
          </cell>
          <cell r="AJ74" t="str">
            <v>SA213T91</v>
          </cell>
          <cell r="AK74" t="str">
            <v>SA213TP347H</v>
          </cell>
          <cell r="AL74" t="str">
            <v>ERNiCr3</v>
          </cell>
          <cell r="AM74" t="str">
            <v>ENiCrMo3/ENiCrFe3</v>
          </cell>
          <cell r="AN74" t="str">
            <v>SS</v>
          </cell>
        </row>
        <row r="75">
          <cell r="G75">
            <v>0</v>
          </cell>
          <cell r="I75">
            <v>0</v>
          </cell>
          <cell r="L75">
            <v>0</v>
          </cell>
          <cell r="M75">
            <v>0</v>
          </cell>
          <cell r="N75">
            <v>0</v>
          </cell>
          <cell r="P75">
            <v>0</v>
          </cell>
          <cell r="Q75">
            <v>0</v>
          </cell>
          <cell r="R75">
            <v>0</v>
          </cell>
          <cell r="T75">
            <v>0</v>
          </cell>
          <cell r="U75">
            <v>0</v>
          </cell>
          <cell r="V75">
            <v>0</v>
          </cell>
          <cell r="W75">
            <v>0</v>
          </cell>
          <cell r="AA75">
            <v>0</v>
          </cell>
          <cell r="AC75">
            <v>0</v>
          </cell>
          <cell r="AI75">
            <v>69</v>
          </cell>
          <cell r="AJ75" t="str">
            <v>SA213T92</v>
          </cell>
          <cell r="AK75" t="str">
            <v>SA213T92</v>
          </cell>
          <cell r="AL75" t="str">
            <v>ERMTS616</v>
          </cell>
          <cell r="AM75">
            <v>0</v>
          </cell>
          <cell r="AN75" t="str">
            <v>AS</v>
          </cell>
        </row>
        <row r="76">
          <cell r="G76">
            <v>0</v>
          </cell>
          <cell r="I76">
            <v>0</v>
          </cell>
          <cell r="L76">
            <v>0</v>
          </cell>
          <cell r="M76">
            <v>0</v>
          </cell>
          <cell r="N76">
            <v>0</v>
          </cell>
          <cell r="P76">
            <v>0</v>
          </cell>
          <cell r="Q76">
            <v>0</v>
          </cell>
          <cell r="R76">
            <v>0</v>
          </cell>
          <cell r="T76">
            <v>0</v>
          </cell>
          <cell r="U76">
            <v>0</v>
          </cell>
          <cell r="V76">
            <v>0</v>
          </cell>
          <cell r="W76">
            <v>0</v>
          </cell>
          <cell r="AA76">
            <v>0</v>
          </cell>
          <cell r="AC76">
            <v>0</v>
          </cell>
          <cell r="AI76">
            <v>70</v>
          </cell>
          <cell r="AJ76" t="str">
            <v>SA213T92</v>
          </cell>
          <cell r="AK76" t="str">
            <v>SA213T23</v>
          </cell>
          <cell r="AL76" t="str">
            <v>ER70SG</v>
          </cell>
          <cell r="AM76" t="str">
            <v>E9015G/ETHERMANITP23</v>
          </cell>
          <cell r="AN76" t="str">
            <v>AS</v>
          </cell>
        </row>
        <row r="77">
          <cell r="G77">
            <v>0</v>
          </cell>
          <cell r="I77">
            <v>0</v>
          </cell>
          <cell r="L77">
            <v>0</v>
          </cell>
          <cell r="M77">
            <v>0</v>
          </cell>
          <cell r="N77">
            <v>0</v>
          </cell>
          <cell r="P77">
            <v>0</v>
          </cell>
          <cell r="Q77">
            <v>0</v>
          </cell>
          <cell r="R77">
            <v>0</v>
          </cell>
          <cell r="T77">
            <v>0</v>
          </cell>
          <cell r="U77">
            <v>0</v>
          </cell>
          <cell r="V77">
            <v>0</v>
          </cell>
          <cell r="W77">
            <v>0</v>
          </cell>
          <cell r="AA77">
            <v>0</v>
          </cell>
          <cell r="AC77">
            <v>0</v>
          </cell>
          <cell r="AI77">
            <v>71</v>
          </cell>
          <cell r="AJ77" t="str">
            <v>SA213T92</v>
          </cell>
          <cell r="AK77" t="str">
            <v>SA213T91</v>
          </cell>
          <cell r="AL77" t="str">
            <v>ERMTS616</v>
          </cell>
          <cell r="AM77">
            <v>0</v>
          </cell>
          <cell r="AN77" t="str">
            <v>AS</v>
          </cell>
        </row>
        <row r="78">
          <cell r="G78">
            <v>0</v>
          </cell>
          <cell r="I78">
            <v>0</v>
          </cell>
          <cell r="L78">
            <v>0</v>
          </cell>
          <cell r="M78">
            <v>0</v>
          </cell>
          <cell r="N78">
            <v>0</v>
          </cell>
          <cell r="P78">
            <v>0</v>
          </cell>
          <cell r="Q78">
            <v>0</v>
          </cell>
          <cell r="R78">
            <v>0</v>
          </cell>
          <cell r="T78">
            <v>0</v>
          </cell>
          <cell r="U78">
            <v>0</v>
          </cell>
          <cell r="V78">
            <v>0</v>
          </cell>
          <cell r="W78">
            <v>0</v>
          </cell>
          <cell r="AA78">
            <v>0</v>
          </cell>
          <cell r="AC78">
            <v>0</v>
          </cell>
          <cell r="AI78">
            <v>72</v>
          </cell>
          <cell r="AJ78" t="str">
            <v>SA213T92</v>
          </cell>
          <cell r="AK78" t="str">
            <v>SA213T22</v>
          </cell>
          <cell r="AL78" t="str">
            <v>ER90SB9</v>
          </cell>
          <cell r="AM78" t="str">
            <v>E9016B9/E9018B9</v>
          </cell>
          <cell r="AN78" t="str">
            <v>AS</v>
          </cell>
        </row>
        <row r="79">
          <cell r="G79">
            <v>0</v>
          </cell>
          <cell r="I79">
            <v>0</v>
          </cell>
          <cell r="L79">
            <v>0</v>
          </cell>
          <cell r="M79">
            <v>0</v>
          </cell>
          <cell r="N79">
            <v>0</v>
          </cell>
          <cell r="P79">
            <v>0</v>
          </cell>
          <cell r="Q79">
            <v>0</v>
          </cell>
          <cell r="R79">
            <v>0</v>
          </cell>
          <cell r="T79">
            <v>0</v>
          </cell>
          <cell r="U79">
            <v>0</v>
          </cell>
          <cell r="V79">
            <v>0</v>
          </cell>
          <cell r="W79">
            <v>0</v>
          </cell>
          <cell r="AA79">
            <v>0</v>
          </cell>
          <cell r="AC79">
            <v>0</v>
          </cell>
          <cell r="AI79">
            <v>73</v>
          </cell>
          <cell r="AJ79" t="str">
            <v>SA335P5</v>
          </cell>
          <cell r="AK79" t="str">
            <v>SA335P5</v>
          </cell>
          <cell r="AL79" t="str">
            <v>ER80SB6</v>
          </cell>
          <cell r="AM79" t="str">
            <v>E8018B6</v>
          </cell>
          <cell r="AN79" t="str">
            <v>AS</v>
          </cell>
        </row>
        <row r="80">
          <cell r="G80">
            <v>0</v>
          </cell>
          <cell r="I80">
            <v>0</v>
          </cell>
          <cell r="L80">
            <v>0</v>
          </cell>
          <cell r="M80">
            <v>0</v>
          </cell>
          <cell r="N80">
            <v>0</v>
          </cell>
          <cell r="P80">
            <v>0</v>
          </cell>
          <cell r="Q80">
            <v>0</v>
          </cell>
          <cell r="R80">
            <v>0</v>
          </cell>
          <cell r="T80">
            <v>0</v>
          </cell>
          <cell r="U80">
            <v>0</v>
          </cell>
          <cell r="V80">
            <v>0</v>
          </cell>
          <cell r="W80">
            <v>0</v>
          </cell>
          <cell r="AA80">
            <v>0</v>
          </cell>
          <cell r="AC80">
            <v>0</v>
          </cell>
          <cell r="AI80">
            <v>74</v>
          </cell>
          <cell r="AJ80" t="str">
            <v>SA335P9</v>
          </cell>
          <cell r="AK80" t="str">
            <v>SA335P9</v>
          </cell>
          <cell r="AL80" t="str">
            <v>ER80SB8</v>
          </cell>
          <cell r="AM80" t="str">
            <v>E8018B8</v>
          </cell>
          <cell r="AN80" t="str">
            <v>AS</v>
          </cell>
        </row>
        <row r="81">
          <cell r="G81">
            <v>0</v>
          </cell>
          <cell r="I81">
            <v>0</v>
          </cell>
          <cell r="L81">
            <v>0</v>
          </cell>
          <cell r="M81">
            <v>0</v>
          </cell>
          <cell r="N81">
            <v>0</v>
          </cell>
          <cell r="P81">
            <v>0</v>
          </cell>
          <cell r="Q81">
            <v>0</v>
          </cell>
          <cell r="R81">
            <v>0</v>
          </cell>
          <cell r="T81">
            <v>0</v>
          </cell>
          <cell r="U81">
            <v>0</v>
          </cell>
          <cell r="V81">
            <v>0</v>
          </cell>
          <cell r="W81">
            <v>0</v>
          </cell>
          <cell r="AA81">
            <v>0</v>
          </cell>
          <cell r="AC81">
            <v>0</v>
          </cell>
          <cell r="AI81">
            <v>75</v>
          </cell>
          <cell r="AJ81" t="str">
            <v>SA335P11</v>
          </cell>
          <cell r="AK81" t="str">
            <v>SA335P11</v>
          </cell>
          <cell r="AL81" t="str">
            <v>ER80SB2</v>
          </cell>
          <cell r="AM81" t="str">
            <v>E7018B2</v>
          </cell>
          <cell r="AN81" t="str">
            <v>AS</v>
          </cell>
        </row>
        <row r="82">
          <cell r="G82">
            <v>0</v>
          </cell>
          <cell r="I82">
            <v>0</v>
          </cell>
          <cell r="L82">
            <v>0</v>
          </cell>
          <cell r="M82">
            <v>0</v>
          </cell>
          <cell r="N82">
            <v>0</v>
          </cell>
          <cell r="P82">
            <v>0</v>
          </cell>
          <cell r="Q82">
            <v>0</v>
          </cell>
          <cell r="R82">
            <v>0</v>
          </cell>
          <cell r="T82">
            <v>0</v>
          </cell>
          <cell r="U82">
            <v>0</v>
          </cell>
          <cell r="V82">
            <v>0</v>
          </cell>
          <cell r="W82">
            <v>0</v>
          </cell>
          <cell r="AA82">
            <v>0</v>
          </cell>
          <cell r="AC82">
            <v>0</v>
          </cell>
          <cell r="AI82">
            <v>76</v>
          </cell>
          <cell r="AJ82" t="str">
            <v>SA335P12</v>
          </cell>
          <cell r="AK82" t="str">
            <v>SA335P12</v>
          </cell>
          <cell r="AL82" t="str">
            <v>ER80SB2</v>
          </cell>
          <cell r="AM82" t="str">
            <v>E8016B2</v>
          </cell>
          <cell r="AN82" t="str">
            <v>AS</v>
          </cell>
        </row>
        <row r="83">
          <cell r="G83">
            <v>0</v>
          </cell>
          <cell r="I83">
            <v>0</v>
          </cell>
          <cell r="L83">
            <v>0</v>
          </cell>
          <cell r="M83">
            <v>0</v>
          </cell>
          <cell r="N83">
            <v>0</v>
          </cell>
          <cell r="P83">
            <v>0</v>
          </cell>
          <cell r="Q83">
            <v>0</v>
          </cell>
          <cell r="R83">
            <v>0</v>
          </cell>
          <cell r="T83">
            <v>0</v>
          </cell>
          <cell r="U83">
            <v>0</v>
          </cell>
          <cell r="V83">
            <v>0</v>
          </cell>
          <cell r="W83">
            <v>0</v>
          </cell>
          <cell r="AA83">
            <v>0</v>
          </cell>
          <cell r="AC83">
            <v>0</v>
          </cell>
          <cell r="AI83">
            <v>77</v>
          </cell>
          <cell r="AJ83" t="str">
            <v>SA335P12</v>
          </cell>
          <cell r="AK83" t="str">
            <v>SA335P22</v>
          </cell>
          <cell r="AL83" t="str">
            <v>ER90SB3</v>
          </cell>
          <cell r="AM83" t="str">
            <v>E9018B3</v>
          </cell>
          <cell r="AN83" t="str">
            <v>AS</v>
          </cell>
        </row>
        <row r="84">
          <cell r="G84">
            <v>0</v>
          </cell>
          <cell r="I84">
            <v>0</v>
          </cell>
          <cell r="L84">
            <v>0</v>
          </cell>
          <cell r="M84">
            <v>0</v>
          </cell>
          <cell r="N84">
            <v>0</v>
          </cell>
          <cell r="P84">
            <v>0</v>
          </cell>
          <cell r="Q84">
            <v>0</v>
          </cell>
          <cell r="R84">
            <v>0</v>
          </cell>
          <cell r="T84">
            <v>0</v>
          </cell>
          <cell r="U84">
            <v>0</v>
          </cell>
          <cell r="V84">
            <v>0</v>
          </cell>
          <cell r="W84">
            <v>0</v>
          </cell>
          <cell r="AA84">
            <v>0</v>
          </cell>
          <cell r="AC84">
            <v>0</v>
          </cell>
          <cell r="AI84">
            <v>78</v>
          </cell>
          <cell r="AJ84" t="str">
            <v>SA335P12</v>
          </cell>
          <cell r="AK84" t="str">
            <v>SA335P23</v>
          </cell>
          <cell r="AL84" t="str">
            <v>ER80SB2</v>
          </cell>
          <cell r="AM84" t="str">
            <v>E8016B2/E8018B2</v>
          </cell>
          <cell r="AN84" t="str">
            <v>AS</v>
          </cell>
        </row>
        <row r="85">
          <cell r="G85">
            <v>0</v>
          </cell>
          <cell r="I85">
            <v>0</v>
          </cell>
          <cell r="L85">
            <v>0</v>
          </cell>
          <cell r="M85">
            <v>0</v>
          </cell>
          <cell r="N85">
            <v>0</v>
          </cell>
          <cell r="P85">
            <v>0</v>
          </cell>
          <cell r="Q85">
            <v>0</v>
          </cell>
          <cell r="R85">
            <v>0</v>
          </cell>
          <cell r="T85">
            <v>0</v>
          </cell>
          <cell r="U85">
            <v>0</v>
          </cell>
          <cell r="V85">
            <v>0</v>
          </cell>
          <cell r="W85">
            <v>0</v>
          </cell>
          <cell r="AA85">
            <v>0</v>
          </cell>
          <cell r="AC85">
            <v>0</v>
          </cell>
          <cell r="AI85">
            <v>79</v>
          </cell>
          <cell r="AJ85" t="str">
            <v>SA335P12</v>
          </cell>
          <cell r="AK85" t="str">
            <v>SA210GRC</v>
          </cell>
          <cell r="AL85" t="str">
            <v>ER80SB2</v>
          </cell>
          <cell r="AM85" t="str">
            <v>E8016B2</v>
          </cell>
          <cell r="AN85" t="str">
            <v>AS</v>
          </cell>
        </row>
        <row r="86">
          <cell r="G86">
            <v>0</v>
          </cell>
          <cell r="I86">
            <v>0</v>
          </cell>
          <cell r="L86">
            <v>0</v>
          </cell>
          <cell r="M86">
            <v>0</v>
          </cell>
          <cell r="N86">
            <v>0</v>
          </cell>
          <cell r="P86">
            <v>0</v>
          </cell>
          <cell r="Q86">
            <v>0</v>
          </cell>
          <cell r="R86">
            <v>0</v>
          </cell>
          <cell r="T86">
            <v>0</v>
          </cell>
          <cell r="U86">
            <v>0</v>
          </cell>
          <cell r="V86">
            <v>0</v>
          </cell>
          <cell r="W86">
            <v>0</v>
          </cell>
          <cell r="AA86">
            <v>0</v>
          </cell>
          <cell r="AC86">
            <v>0</v>
          </cell>
          <cell r="AI86">
            <v>80</v>
          </cell>
          <cell r="AJ86" t="str">
            <v>SA335P12</v>
          </cell>
          <cell r="AK86" t="str">
            <v>SA106GRC</v>
          </cell>
          <cell r="AL86" t="str">
            <v>ER80SB2</v>
          </cell>
          <cell r="AM86" t="str">
            <v>E8016B2</v>
          </cell>
          <cell r="AN86" t="str">
            <v>AS</v>
          </cell>
        </row>
        <row r="87">
          <cell r="G87">
            <v>0</v>
          </cell>
          <cell r="I87">
            <v>0</v>
          </cell>
          <cell r="L87">
            <v>0</v>
          </cell>
          <cell r="M87">
            <v>0</v>
          </cell>
          <cell r="N87">
            <v>0</v>
          </cell>
          <cell r="P87">
            <v>0</v>
          </cell>
          <cell r="Q87">
            <v>0</v>
          </cell>
          <cell r="R87">
            <v>0</v>
          </cell>
          <cell r="T87">
            <v>0</v>
          </cell>
          <cell r="U87">
            <v>0</v>
          </cell>
          <cell r="V87">
            <v>0</v>
          </cell>
          <cell r="W87">
            <v>0</v>
          </cell>
          <cell r="AA87">
            <v>0</v>
          </cell>
          <cell r="AC87">
            <v>0</v>
          </cell>
          <cell r="AI87">
            <v>81</v>
          </cell>
          <cell r="AJ87" t="str">
            <v>SA335P12</v>
          </cell>
          <cell r="AK87" t="str">
            <v>TP304</v>
          </cell>
          <cell r="AL87" t="str">
            <v>ERNiCr3</v>
          </cell>
          <cell r="AM87" t="str">
            <v>ENiCrMo3/ENiCrFe3</v>
          </cell>
          <cell r="AN87" t="str">
            <v>SS</v>
          </cell>
        </row>
        <row r="88">
          <cell r="G88">
            <v>0</v>
          </cell>
          <cell r="I88">
            <v>0</v>
          </cell>
          <cell r="L88">
            <v>0</v>
          </cell>
          <cell r="M88">
            <v>0</v>
          </cell>
          <cell r="N88">
            <v>0</v>
          </cell>
          <cell r="P88">
            <v>0</v>
          </cell>
          <cell r="Q88">
            <v>0</v>
          </cell>
          <cell r="R88">
            <v>0</v>
          </cell>
          <cell r="T88">
            <v>0</v>
          </cell>
          <cell r="U88">
            <v>0</v>
          </cell>
          <cell r="V88">
            <v>0</v>
          </cell>
          <cell r="W88">
            <v>0</v>
          </cell>
          <cell r="AA88">
            <v>0</v>
          </cell>
          <cell r="AC88">
            <v>0</v>
          </cell>
          <cell r="AI88">
            <v>82</v>
          </cell>
          <cell r="AJ88" t="str">
            <v>SA335P12</v>
          </cell>
          <cell r="AK88" t="str">
            <v>TP309</v>
          </cell>
          <cell r="AL88" t="str">
            <v>ERNiCr3</v>
          </cell>
          <cell r="AM88" t="str">
            <v>ENiCrMo3/ENiCrFe3</v>
          </cell>
          <cell r="AN88" t="str">
            <v>SS</v>
          </cell>
        </row>
        <row r="89">
          <cell r="G89">
            <v>0</v>
          </cell>
          <cell r="I89">
            <v>0</v>
          </cell>
          <cell r="L89">
            <v>0</v>
          </cell>
          <cell r="M89">
            <v>0</v>
          </cell>
          <cell r="N89">
            <v>0</v>
          </cell>
          <cell r="P89">
            <v>0</v>
          </cell>
          <cell r="Q89">
            <v>0</v>
          </cell>
          <cell r="R89">
            <v>0</v>
          </cell>
          <cell r="T89">
            <v>0</v>
          </cell>
          <cell r="U89">
            <v>0</v>
          </cell>
          <cell r="V89">
            <v>0</v>
          </cell>
          <cell r="W89">
            <v>0</v>
          </cell>
          <cell r="AA89">
            <v>0</v>
          </cell>
          <cell r="AC89">
            <v>0</v>
          </cell>
          <cell r="AI89">
            <v>83</v>
          </cell>
          <cell r="AJ89" t="str">
            <v>SA335P12</v>
          </cell>
          <cell r="AK89" t="str">
            <v>TP310S</v>
          </cell>
          <cell r="AL89" t="str">
            <v>ERNiCr3</v>
          </cell>
          <cell r="AM89" t="str">
            <v>ENiCrMo3/ENiCrFe3</v>
          </cell>
          <cell r="AN89" t="str">
            <v>SS</v>
          </cell>
        </row>
        <row r="90">
          <cell r="G90">
            <v>0</v>
          </cell>
          <cell r="I90">
            <v>0</v>
          </cell>
          <cell r="L90">
            <v>0</v>
          </cell>
          <cell r="M90">
            <v>0</v>
          </cell>
          <cell r="N90">
            <v>0</v>
          </cell>
          <cell r="P90">
            <v>0</v>
          </cell>
          <cell r="Q90">
            <v>0</v>
          </cell>
          <cell r="R90">
            <v>0</v>
          </cell>
          <cell r="T90">
            <v>0</v>
          </cell>
          <cell r="U90">
            <v>0</v>
          </cell>
          <cell r="V90">
            <v>0</v>
          </cell>
          <cell r="W90">
            <v>0</v>
          </cell>
          <cell r="AA90">
            <v>0</v>
          </cell>
          <cell r="AC90">
            <v>0</v>
          </cell>
          <cell r="AI90">
            <v>84</v>
          </cell>
          <cell r="AJ90" t="str">
            <v>SA335P12</v>
          </cell>
          <cell r="AK90" t="str">
            <v>SA430</v>
          </cell>
          <cell r="AL90" t="str">
            <v>ERNiCr3</v>
          </cell>
          <cell r="AM90" t="str">
            <v>ENiCrMo3/ENiCrFe3</v>
          </cell>
          <cell r="AN90" t="str">
            <v>SS</v>
          </cell>
        </row>
        <row r="91">
          <cell r="G91">
            <v>0</v>
          </cell>
          <cell r="I91">
            <v>0</v>
          </cell>
          <cell r="L91">
            <v>0</v>
          </cell>
          <cell r="M91">
            <v>0</v>
          </cell>
          <cell r="N91">
            <v>0</v>
          </cell>
          <cell r="P91">
            <v>0</v>
          </cell>
          <cell r="Q91">
            <v>0</v>
          </cell>
          <cell r="R91">
            <v>0</v>
          </cell>
          <cell r="T91">
            <v>0</v>
          </cell>
          <cell r="U91">
            <v>0</v>
          </cell>
          <cell r="V91">
            <v>0</v>
          </cell>
          <cell r="W91">
            <v>0</v>
          </cell>
          <cell r="AA91">
            <v>0</v>
          </cell>
          <cell r="AC91">
            <v>0</v>
          </cell>
          <cell r="AI91">
            <v>85</v>
          </cell>
          <cell r="AJ91" t="str">
            <v>SA335P22</v>
          </cell>
          <cell r="AK91" t="str">
            <v>SA335P22</v>
          </cell>
          <cell r="AL91" t="str">
            <v>ER90SB3</v>
          </cell>
          <cell r="AM91" t="str">
            <v>E9018B3</v>
          </cell>
          <cell r="AN91" t="str">
            <v>AS</v>
          </cell>
        </row>
        <row r="92">
          <cell r="G92">
            <v>0</v>
          </cell>
          <cell r="I92">
            <v>0</v>
          </cell>
          <cell r="L92">
            <v>0</v>
          </cell>
          <cell r="M92">
            <v>0</v>
          </cell>
          <cell r="N92">
            <v>0</v>
          </cell>
          <cell r="P92">
            <v>0</v>
          </cell>
          <cell r="Q92">
            <v>0</v>
          </cell>
          <cell r="R92">
            <v>0</v>
          </cell>
          <cell r="T92">
            <v>0</v>
          </cell>
          <cell r="U92">
            <v>0</v>
          </cell>
          <cell r="V92">
            <v>0</v>
          </cell>
          <cell r="W92">
            <v>0</v>
          </cell>
          <cell r="AA92">
            <v>0</v>
          </cell>
          <cell r="AC92">
            <v>0</v>
          </cell>
          <cell r="AI92">
            <v>86</v>
          </cell>
          <cell r="AJ92" t="str">
            <v>SA335P22</v>
          </cell>
          <cell r="AK92" t="str">
            <v>SA335P12</v>
          </cell>
          <cell r="AL92" t="str">
            <v>ER90SB3</v>
          </cell>
          <cell r="AM92" t="str">
            <v>E9018B3</v>
          </cell>
          <cell r="AN92" t="str">
            <v>AS</v>
          </cell>
        </row>
        <row r="93">
          <cell r="G93">
            <v>0</v>
          </cell>
          <cell r="I93">
            <v>0</v>
          </cell>
          <cell r="L93">
            <v>0</v>
          </cell>
          <cell r="M93">
            <v>0</v>
          </cell>
          <cell r="N93">
            <v>0</v>
          </cell>
          <cell r="P93">
            <v>0</v>
          </cell>
          <cell r="Q93">
            <v>0</v>
          </cell>
          <cell r="R93">
            <v>0</v>
          </cell>
          <cell r="T93">
            <v>0</v>
          </cell>
          <cell r="U93">
            <v>0</v>
          </cell>
          <cell r="V93">
            <v>0</v>
          </cell>
          <cell r="W93">
            <v>0</v>
          </cell>
          <cell r="AA93">
            <v>0</v>
          </cell>
          <cell r="AC93">
            <v>0</v>
          </cell>
          <cell r="AI93">
            <v>87</v>
          </cell>
          <cell r="AJ93" t="str">
            <v>SA335P22</v>
          </cell>
          <cell r="AK93" t="str">
            <v>SA335P23</v>
          </cell>
          <cell r="AL93" t="str">
            <v>ER90SB3</v>
          </cell>
          <cell r="AM93" t="str">
            <v>E9018B3</v>
          </cell>
          <cell r="AN93" t="str">
            <v>AS</v>
          </cell>
        </row>
        <row r="94">
          <cell r="G94">
            <v>0</v>
          </cell>
          <cell r="I94">
            <v>0</v>
          </cell>
          <cell r="L94">
            <v>0</v>
          </cell>
          <cell r="M94">
            <v>0</v>
          </cell>
          <cell r="N94">
            <v>0</v>
          </cell>
          <cell r="P94">
            <v>0</v>
          </cell>
          <cell r="Q94">
            <v>0</v>
          </cell>
          <cell r="R94">
            <v>0</v>
          </cell>
          <cell r="T94">
            <v>0</v>
          </cell>
          <cell r="U94">
            <v>0</v>
          </cell>
          <cell r="V94">
            <v>0</v>
          </cell>
          <cell r="W94">
            <v>0</v>
          </cell>
          <cell r="AA94">
            <v>0</v>
          </cell>
          <cell r="AC94">
            <v>0</v>
          </cell>
          <cell r="AI94">
            <v>88</v>
          </cell>
          <cell r="AJ94" t="str">
            <v>SA335P22</v>
          </cell>
          <cell r="AK94" t="str">
            <v>SA335P91</v>
          </cell>
          <cell r="AL94" t="str">
            <v>ER90SB9</v>
          </cell>
          <cell r="AM94" t="str">
            <v>E9016B9/E9018B9</v>
          </cell>
          <cell r="AN94" t="str">
            <v>AS</v>
          </cell>
        </row>
        <row r="95">
          <cell r="G95">
            <v>0</v>
          </cell>
          <cell r="I95">
            <v>0</v>
          </cell>
          <cell r="L95">
            <v>0</v>
          </cell>
          <cell r="M95">
            <v>0</v>
          </cell>
          <cell r="N95">
            <v>0</v>
          </cell>
          <cell r="P95">
            <v>0</v>
          </cell>
          <cell r="Q95">
            <v>0</v>
          </cell>
          <cell r="R95">
            <v>0</v>
          </cell>
          <cell r="T95">
            <v>0</v>
          </cell>
          <cell r="U95">
            <v>0</v>
          </cell>
          <cell r="V95">
            <v>0</v>
          </cell>
          <cell r="W95">
            <v>0</v>
          </cell>
          <cell r="AA95">
            <v>0</v>
          </cell>
          <cell r="AC95">
            <v>0</v>
          </cell>
          <cell r="AI95">
            <v>89</v>
          </cell>
          <cell r="AJ95" t="str">
            <v>SA335P22</v>
          </cell>
          <cell r="AK95" t="str">
            <v>TP304</v>
          </cell>
          <cell r="AL95" t="str">
            <v>ERNiCr3</v>
          </cell>
          <cell r="AM95" t="str">
            <v>ENiCrMo3/ENiCrFe3</v>
          </cell>
          <cell r="AN95" t="str">
            <v>SS</v>
          </cell>
        </row>
        <row r="96">
          <cell r="G96">
            <v>0</v>
          </cell>
          <cell r="I96">
            <v>0</v>
          </cell>
          <cell r="L96">
            <v>0</v>
          </cell>
          <cell r="M96">
            <v>0</v>
          </cell>
          <cell r="N96">
            <v>0</v>
          </cell>
          <cell r="P96">
            <v>0</v>
          </cell>
          <cell r="Q96">
            <v>0</v>
          </cell>
          <cell r="R96">
            <v>0</v>
          </cell>
          <cell r="T96">
            <v>0</v>
          </cell>
          <cell r="U96">
            <v>0</v>
          </cell>
          <cell r="V96">
            <v>0</v>
          </cell>
          <cell r="W96">
            <v>0</v>
          </cell>
          <cell r="AA96">
            <v>0</v>
          </cell>
          <cell r="AC96">
            <v>0</v>
          </cell>
          <cell r="AI96">
            <v>90</v>
          </cell>
          <cell r="AJ96" t="str">
            <v>SA335P22</v>
          </cell>
          <cell r="AK96" t="str">
            <v>TP309</v>
          </cell>
          <cell r="AL96" t="str">
            <v>ERNiCr3</v>
          </cell>
          <cell r="AM96" t="str">
            <v>ENiCrMo3/ENiCrFe3</v>
          </cell>
          <cell r="AN96" t="str">
            <v>SS</v>
          </cell>
        </row>
        <row r="97">
          <cell r="G97">
            <v>0</v>
          </cell>
          <cell r="I97">
            <v>0</v>
          </cell>
          <cell r="L97">
            <v>0</v>
          </cell>
          <cell r="M97">
            <v>0</v>
          </cell>
          <cell r="N97">
            <v>0</v>
          </cell>
          <cell r="P97">
            <v>0</v>
          </cell>
          <cell r="Q97">
            <v>0</v>
          </cell>
          <cell r="R97">
            <v>0</v>
          </cell>
          <cell r="T97">
            <v>0</v>
          </cell>
          <cell r="U97">
            <v>0</v>
          </cell>
          <cell r="V97">
            <v>0</v>
          </cell>
          <cell r="W97">
            <v>0</v>
          </cell>
          <cell r="AA97">
            <v>0</v>
          </cell>
          <cell r="AC97">
            <v>0</v>
          </cell>
          <cell r="AI97">
            <v>91</v>
          </cell>
          <cell r="AJ97" t="str">
            <v>SA335P22</v>
          </cell>
          <cell r="AK97" t="str">
            <v>TP310S</v>
          </cell>
          <cell r="AL97" t="str">
            <v>ERNiCr3</v>
          </cell>
          <cell r="AM97" t="str">
            <v>ENiCrMo3/ENiCrFe3</v>
          </cell>
          <cell r="AN97" t="str">
            <v>SS</v>
          </cell>
        </row>
        <row r="98">
          <cell r="G98">
            <v>0</v>
          </cell>
          <cell r="I98">
            <v>0</v>
          </cell>
          <cell r="L98">
            <v>0</v>
          </cell>
          <cell r="M98">
            <v>0</v>
          </cell>
          <cell r="N98">
            <v>0</v>
          </cell>
          <cell r="P98">
            <v>0</v>
          </cell>
          <cell r="Q98">
            <v>0</v>
          </cell>
          <cell r="R98">
            <v>0</v>
          </cell>
          <cell r="T98">
            <v>0</v>
          </cell>
          <cell r="U98">
            <v>0</v>
          </cell>
          <cell r="V98">
            <v>0</v>
          </cell>
          <cell r="W98">
            <v>0</v>
          </cell>
          <cell r="AA98">
            <v>0</v>
          </cell>
          <cell r="AC98">
            <v>0</v>
          </cell>
          <cell r="AI98">
            <v>92</v>
          </cell>
          <cell r="AJ98" t="str">
            <v>SA335P22</v>
          </cell>
          <cell r="AK98" t="str">
            <v>SA430</v>
          </cell>
          <cell r="AL98" t="str">
            <v>ERNiCr3</v>
          </cell>
          <cell r="AM98" t="str">
            <v>ENiCrMo3/ENiCrFe3</v>
          </cell>
          <cell r="AN98" t="str">
            <v>SS</v>
          </cell>
        </row>
        <row r="99">
          <cell r="G99">
            <v>0</v>
          </cell>
          <cell r="I99">
            <v>0</v>
          </cell>
          <cell r="L99">
            <v>0</v>
          </cell>
          <cell r="M99">
            <v>0</v>
          </cell>
          <cell r="N99">
            <v>0</v>
          </cell>
          <cell r="P99">
            <v>0</v>
          </cell>
          <cell r="Q99">
            <v>0</v>
          </cell>
          <cell r="R99">
            <v>0</v>
          </cell>
          <cell r="T99">
            <v>0</v>
          </cell>
          <cell r="U99">
            <v>0</v>
          </cell>
          <cell r="V99">
            <v>0</v>
          </cell>
          <cell r="W99">
            <v>0</v>
          </cell>
          <cell r="AA99">
            <v>0</v>
          </cell>
          <cell r="AC99">
            <v>0</v>
          </cell>
          <cell r="AI99">
            <v>93</v>
          </cell>
          <cell r="AJ99" t="str">
            <v>SA335P22</v>
          </cell>
          <cell r="AK99" t="str">
            <v>12Cr1MoVG</v>
          </cell>
          <cell r="AL99">
            <v>0</v>
          </cell>
          <cell r="AM99" t="str">
            <v>E9018B3</v>
          </cell>
          <cell r="AN99" t="str">
            <v>AS</v>
          </cell>
        </row>
        <row r="100">
          <cell r="G100">
            <v>0</v>
          </cell>
          <cell r="I100">
            <v>0</v>
          </cell>
          <cell r="L100">
            <v>0</v>
          </cell>
          <cell r="M100">
            <v>0</v>
          </cell>
          <cell r="N100">
            <v>0</v>
          </cell>
          <cell r="P100">
            <v>0</v>
          </cell>
          <cell r="Q100">
            <v>0</v>
          </cell>
          <cell r="R100">
            <v>0</v>
          </cell>
          <cell r="T100">
            <v>0</v>
          </cell>
          <cell r="U100">
            <v>0</v>
          </cell>
          <cell r="V100">
            <v>0</v>
          </cell>
          <cell r="W100">
            <v>0</v>
          </cell>
          <cell r="AA100">
            <v>0</v>
          </cell>
          <cell r="AC100">
            <v>0</v>
          </cell>
          <cell r="AI100">
            <v>94</v>
          </cell>
          <cell r="AJ100" t="str">
            <v>SA335P23</v>
          </cell>
          <cell r="AK100" t="str">
            <v>SA335P23</v>
          </cell>
          <cell r="AL100" t="str">
            <v>ER70SG</v>
          </cell>
          <cell r="AM100" t="str">
            <v>ETHERMANITP23</v>
          </cell>
          <cell r="AN100" t="str">
            <v>AS</v>
          </cell>
        </row>
        <row r="101">
          <cell r="G101">
            <v>0</v>
          </cell>
          <cell r="I101">
            <v>0</v>
          </cell>
          <cell r="L101">
            <v>0</v>
          </cell>
          <cell r="M101">
            <v>0</v>
          </cell>
          <cell r="N101">
            <v>0</v>
          </cell>
          <cell r="P101">
            <v>0</v>
          </cell>
          <cell r="Q101">
            <v>0</v>
          </cell>
          <cell r="R101">
            <v>0</v>
          </cell>
          <cell r="T101">
            <v>0</v>
          </cell>
          <cell r="U101">
            <v>0</v>
          </cell>
          <cell r="V101">
            <v>0</v>
          </cell>
          <cell r="W101">
            <v>0</v>
          </cell>
          <cell r="AA101">
            <v>0</v>
          </cell>
          <cell r="AC101">
            <v>0</v>
          </cell>
          <cell r="AI101">
            <v>95</v>
          </cell>
          <cell r="AJ101" t="str">
            <v>SA335P23</v>
          </cell>
          <cell r="AK101" t="str">
            <v>SA335P12</v>
          </cell>
          <cell r="AL101" t="str">
            <v>ER80SB2</v>
          </cell>
          <cell r="AM101" t="str">
            <v>E8016B2</v>
          </cell>
          <cell r="AN101" t="str">
            <v>AS</v>
          </cell>
        </row>
        <row r="102">
          <cell r="G102">
            <v>0</v>
          </cell>
          <cell r="I102">
            <v>0</v>
          </cell>
          <cell r="L102">
            <v>0</v>
          </cell>
          <cell r="M102">
            <v>0</v>
          </cell>
          <cell r="N102">
            <v>0</v>
          </cell>
          <cell r="P102">
            <v>0</v>
          </cell>
          <cell r="Q102">
            <v>0</v>
          </cell>
          <cell r="R102">
            <v>0</v>
          </cell>
          <cell r="T102">
            <v>0</v>
          </cell>
          <cell r="U102">
            <v>0</v>
          </cell>
          <cell r="V102">
            <v>0</v>
          </cell>
          <cell r="W102">
            <v>0</v>
          </cell>
          <cell r="AA102">
            <v>0</v>
          </cell>
          <cell r="AC102">
            <v>0</v>
          </cell>
          <cell r="AI102">
            <v>96</v>
          </cell>
          <cell r="AJ102" t="str">
            <v>SA335P23</v>
          </cell>
          <cell r="AK102" t="str">
            <v>SA335P22</v>
          </cell>
          <cell r="AL102" t="str">
            <v>ER90SB3</v>
          </cell>
          <cell r="AM102" t="str">
            <v>E9018B3</v>
          </cell>
          <cell r="AN102" t="str">
            <v>AS</v>
          </cell>
        </row>
        <row r="103">
          <cell r="G103">
            <v>0</v>
          </cell>
          <cell r="I103">
            <v>0</v>
          </cell>
          <cell r="L103">
            <v>0</v>
          </cell>
          <cell r="M103">
            <v>0</v>
          </cell>
          <cell r="N103">
            <v>0</v>
          </cell>
          <cell r="P103">
            <v>0</v>
          </cell>
          <cell r="Q103">
            <v>0</v>
          </cell>
          <cell r="R103">
            <v>0</v>
          </cell>
          <cell r="T103">
            <v>0</v>
          </cell>
          <cell r="U103">
            <v>0</v>
          </cell>
          <cell r="V103">
            <v>0</v>
          </cell>
          <cell r="W103">
            <v>0</v>
          </cell>
          <cell r="AA103">
            <v>0</v>
          </cell>
          <cell r="AC103">
            <v>0</v>
          </cell>
          <cell r="AI103">
            <v>97</v>
          </cell>
          <cell r="AJ103" t="str">
            <v>SA335P23</v>
          </cell>
          <cell r="AK103" t="str">
            <v>SA335P91</v>
          </cell>
          <cell r="AL103" t="str">
            <v>ER90SB9</v>
          </cell>
          <cell r="AM103" t="str">
            <v>E9016B9/E9018B9</v>
          </cell>
          <cell r="AN103" t="str">
            <v>AS</v>
          </cell>
        </row>
        <row r="104">
          <cell r="G104">
            <v>0</v>
          </cell>
          <cell r="I104">
            <v>0</v>
          </cell>
          <cell r="L104">
            <v>0</v>
          </cell>
          <cell r="M104">
            <v>0</v>
          </cell>
          <cell r="N104">
            <v>0</v>
          </cell>
          <cell r="P104">
            <v>0</v>
          </cell>
          <cell r="Q104">
            <v>0</v>
          </cell>
          <cell r="R104">
            <v>0</v>
          </cell>
          <cell r="T104">
            <v>0</v>
          </cell>
          <cell r="U104">
            <v>0</v>
          </cell>
          <cell r="V104">
            <v>0</v>
          </cell>
          <cell r="W104">
            <v>0</v>
          </cell>
          <cell r="AA104">
            <v>0</v>
          </cell>
          <cell r="AC104">
            <v>0</v>
          </cell>
          <cell r="AI104">
            <v>98</v>
          </cell>
          <cell r="AJ104" t="str">
            <v>SA335P23</v>
          </cell>
          <cell r="AK104" t="str">
            <v>SA335P92</v>
          </cell>
          <cell r="AL104" t="str">
            <v>ER70SG</v>
          </cell>
          <cell r="AM104" t="str">
            <v>E9015G/ETHERMANITP23</v>
          </cell>
          <cell r="AN104" t="str">
            <v>AS</v>
          </cell>
        </row>
        <row r="105">
          <cell r="G105">
            <v>0</v>
          </cell>
          <cell r="I105">
            <v>0</v>
          </cell>
          <cell r="L105">
            <v>0</v>
          </cell>
          <cell r="M105">
            <v>0</v>
          </cell>
          <cell r="N105">
            <v>0</v>
          </cell>
          <cell r="P105">
            <v>0</v>
          </cell>
          <cell r="Q105">
            <v>0</v>
          </cell>
          <cell r="R105">
            <v>0</v>
          </cell>
          <cell r="T105">
            <v>0</v>
          </cell>
          <cell r="U105">
            <v>0</v>
          </cell>
          <cell r="V105">
            <v>0</v>
          </cell>
          <cell r="W105">
            <v>0</v>
          </cell>
          <cell r="AA105">
            <v>0</v>
          </cell>
          <cell r="AC105">
            <v>0</v>
          </cell>
          <cell r="AI105">
            <v>99</v>
          </cell>
          <cell r="AJ105" t="str">
            <v>SA335P23</v>
          </cell>
          <cell r="AK105" t="str">
            <v>TP304</v>
          </cell>
          <cell r="AL105" t="str">
            <v>ERNiCr3</v>
          </cell>
          <cell r="AM105" t="str">
            <v>ENiCrMo3/ENiCrFe3</v>
          </cell>
          <cell r="AN105" t="str">
            <v>SS</v>
          </cell>
        </row>
        <row r="106">
          <cell r="AI106">
            <v>100</v>
          </cell>
          <cell r="AJ106" t="str">
            <v>SA335P23</v>
          </cell>
          <cell r="AK106" t="str">
            <v>TP309</v>
          </cell>
          <cell r="AL106" t="str">
            <v>ERNiCr3</v>
          </cell>
          <cell r="AM106" t="str">
            <v>ENiCrMo3/ENiCrFe3</v>
          </cell>
          <cell r="AN106" t="str">
            <v>SS</v>
          </cell>
        </row>
        <row r="107">
          <cell r="AI107">
            <v>101</v>
          </cell>
          <cell r="AJ107" t="str">
            <v>SA335P23</v>
          </cell>
          <cell r="AK107" t="str">
            <v>TP310S</v>
          </cell>
          <cell r="AL107" t="str">
            <v>ERNiCr3</v>
          </cell>
          <cell r="AM107" t="str">
            <v>ENiCrMo3/ENiCrFe3</v>
          </cell>
          <cell r="AN107" t="str">
            <v>SS</v>
          </cell>
        </row>
        <row r="108">
          <cell r="AI108">
            <v>102</v>
          </cell>
          <cell r="AJ108" t="str">
            <v>SA335P23</v>
          </cell>
          <cell r="AK108" t="str">
            <v>SA430</v>
          </cell>
          <cell r="AL108" t="str">
            <v>ERNiCr3</v>
          </cell>
          <cell r="AM108" t="str">
            <v>ENiCrMo3/ENiCrFe3</v>
          </cell>
          <cell r="AN108" t="str">
            <v>SS</v>
          </cell>
        </row>
        <row r="109">
          <cell r="AI109">
            <v>103</v>
          </cell>
          <cell r="AJ109" t="str">
            <v>SA335P91</v>
          </cell>
          <cell r="AK109" t="str">
            <v>SA335P91</v>
          </cell>
          <cell r="AL109" t="str">
            <v>ER90SB9</v>
          </cell>
          <cell r="AM109" t="str">
            <v>E9018B9</v>
          </cell>
          <cell r="AN109" t="str">
            <v>AS</v>
          </cell>
        </row>
        <row r="110">
          <cell r="AI110">
            <v>104</v>
          </cell>
          <cell r="AJ110" t="str">
            <v>SA335P91</v>
          </cell>
          <cell r="AK110" t="str">
            <v>SA335P22</v>
          </cell>
          <cell r="AL110" t="str">
            <v>ER90SB9</v>
          </cell>
          <cell r="AM110" t="str">
            <v>E9016B9/E9018B9</v>
          </cell>
          <cell r="AN110" t="str">
            <v>AS</v>
          </cell>
        </row>
        <row r="111">
          <cell r="AI111">
            <v>105</v>
          </cell>
          <cell r="AJ111" t="str">
            <v>SA335P91</v>
          </cell>
          <cell r="AK111" t="str">
            <v>SA335P23</v>
          </cell>
          <cell r="AL111" t="str">
            <v>ER90SB9</v>
          </cell>
          <cell r="AM111" t="str">
            <v>E9016B9/E9018B9</v>
          </cell>
          <cell r="AN111" t="str">
            <v>AS</v>
          </cell>
        </row>
        <row r="112">
          <cell r="AI112">
            <v>106</v>
          </cell>
          <cell r="AJ112" t="str">
            <v>SA335P91</v>
          </cell>
          <cell r="AK112" t="str">
            <v>SA335P92</v>
          </cell>
          <cell r="AL112" t="str">
            <v>ERMTS616</v>
          </cell>
          <cell r="AM112">
            <v>0</v>
          </cell>
          <cell r="AN112" t="str">
            <v>AS</v>
          </cell>
        </row>
        <row r="113">
          <cell r="AI113">
            <v>107</v>
          </cell>
          <cell r="AJ113" t="str">
            <v>SA335P91</v>
          </cell>
          <cell r="AK113" t="str">
            <v>TP304</v>
          </cell>
          <cell r="AL113" t="str">
            <v>ERNiCr3</v>
          </cell>
          <cell r="AM113" t="str">
            <v>ENiCrMo3/ENiCrFe3</v>
          </cell>
          <cell r="AN113" t="str">
            <v>SS</v>
          </cell>
        </row>
        <row r="114">
          <cell r="AI114">
            <v>108</v>
          </cell>
          <cell r="AJ114" t="str">
            <v>SA335P91</v>
          </cell>
          <cell r="AK114" t="str">
            <v>TP309</v>
          </cell>
          <cell r="AL114" t="str">
            <v>ERNiCr3</v>
          </cell>
          <cell r="AM114" t="str">
            <v>ENiCrMo3/ENiCrFe3</v>
          </cell>
          <cell r="AN114" t="str">
            <v>SS</v>
          </cell>
        </row>
        <row r="115">
          <cell r="AI115">
            <v>109</v>
          </cell>
          <cell r="AJ115" t="str">
            <v>SA335P91</v>
          </cell>
          <cell r="AK115" t="str">
            <v>TP310S</v>
          </cell>
          <cell r="AL115" t="str">
            <v>ERNiCr3</v>
          </cell>
          <cell r="AM115" t="str">
            <v>ENiCrMo3/ENiCrFe3</v>
          </cell>
          <cell r="AN115" t="str">
            <v>SS</v>
          </cell>
        </row>
        <row r="116">
          <cell r="AI116">
            <v>110</v>
          </cell>
          <cell r="AJ116" t="str">
            <v>SA335P91</v>
          </cell>
          <cell r="AK116" t="str">
            <v>SA430</v>
          </cell>
          <cell r="AL116" t="str">
            <v>ERNiCr3</v>
          </cell>
          <cell r="AM116" t="str">
            <v>ENiCrMo3/ENiCrFe3</v>
          </cell>
          <cell r="AN116" t="str">
            <v>SS</v>
          </cell>
        </row>
        <row r="117">
          <cell r="AI117">
            <v>111</v>
          </cell>
          <cell r="AJ117" t="str">
            <v>SA335P91</v>
          </cell>
          <cell r="AK117" t="str">
            <v>1Cr18Ni9Ti</v>
          </cell>
          <cell r="AL117" t="str">
            <v>ERNiCr3</v>
          </cell>
          <cell r="AM117" t="str">
            <v>ENiCrFe</v>
          </cell>
          <cell r="AN117" t="str">
            <v>SS</v>
          </cell>
        </row>
        <row r="118">
          <cell r="AI118">
            <v>112</v>
          </cell>
          <cell r="AJ118" t="str">
            <v>SA335P91</v>
          </cell>
          <cell r="AK118" t="str">
            <v>12Cr1MoVG</v>
          </cell>
          <cell r="AL118" t="str">
            <v>ER90SB9</v>
          </cell>
          <cell r="AM118" t="str">
            <v>E9018B9</v>
          </cell>
          <cell r="AN118" t="str">
            <v>AS</v>
          </cell>
        </row>
        <row r="119">
          <cell r="AI119">
            <v>113</v>
          </cell>
          <cell r="AJ119" t="str">
            <v>SA335P92</v>
          </cell>
          <cell r="AK119" t="str">
            <v>SA335P92</v>
          </cell>
          <cell r="AL119" t="str">
            <v>ERMTS616</v>
          </cell>
          <cell r="AM119">
            <v>0</v>
          </cell>
          <cell r="AN119" t="str">
            <v>AS</v>
          </cell>
        </row>
        <row r="120">
          <cell r="AI120">
            <v>114</v>
          </cell>
          <cell r="AJ120" t="str">
            <v>SA335P92</v>
          </cell>
          <cell r="AK120" t="str">
            <v>SA335P23</v>
          </cell>
          <cell r="AL120" t="str">
            <v>ER70SG/ER80SB2</v>
          </cell>
          <cell r="AM120" t="str">
            <v>E9015G/ETHERMANITP23</v>
          </cell>
          <cell r="AN120" t="str">
            <v>AS</v>
          </cell>
        </row>
        <row r="121">
          <cell r="AI121">
            <v>115</v>
          </cell>
          <cell r="AJ121" t="str">
            <v>SA335P92</v>
          </cell>
          <cell r="AK121" t="str">
            <v>SA335P91</v>
          </cell>
          <cell r="AL121" t="str">
            <v>ER90SB9</v>
          </cell>
          <cell r="AM121" t="str">
            <v>E9018B9</v>
          </cell>
          <cell r="AN121" t="str">
            <v>AS</v>
          </cell>
        </row>
        <row r="122">
          <cell r="AI122">
            <v>116</v>
          </cell>
          <cell r="AJ122" t="str">
            <v>SA36</v>
          </cell>
          <cell r="AK122" t="str">
            <v>SA36</v>
          </cell>
          <cell r="AL122" t="str">
            <v>ER70S2</v>
          </cell>
          <cell r="AM122" t="str">
            <v>E7018</v>
          </cell>
          <cell r="AN122" t="str">
            <v>CS</v>
          </cell>
        </row>
        <row r="123">
          <cell r="AI123">
            <v>117</v>
          </cell>
          <cell r="AJ123" t="str">
            <v>SA36</v>
          </cell>
          <cell r="AK123" t="str">
            <v>SA106GRB</v>
          </cell>
          <cell r="AL123" t="str">
            <v>ER70S2</v>
          </cell>
          <cell r="AM123" t="str">
            <v>E7018</v>
          </cell>
          <cell r="AN123" t="str">
            <v>CS</v>
          </cell>
        </row>
        <row r="124">
          <cell r="AI124">
            <v>118</v>
          </cell>
          <cell r="AJ124" t="str">
            <v>SA36</v>
          </cell>
          <cell r="AK124" t="str">
            <v>SA106GRC</v>
          </cell>
          <cell r="AL124" t="str">
            <v>ER70S2</v>
          </cell>
          <cell r="AM124" t="str">
            <v>E7018</v>
          </cell>
          <cell r="AN124" t="str">
            <v>CS</v>
          </cell>
        </row>
        <row r="125">
          <cell r="AI125">
            <v>119</v>
          </cell>
          <cell r="AJ125" t="str">
            <v>SA36</v>
          </cell>
          <cell r="AK125" t="str">
            <v>SA213T12</v>
          </cell>
          <cell r="AL125" t="str">
            <v>ER80SB2</v>
          </cell>
          <cell r="AM125" t="str">
            <v>E8016B2</v>
          </cell>
          <cell r="AN125" t="str">
            <v>AS</v>
          </cell>
        </row>
        <row r="126">
          <cell r="AI126">
            <v>120</v>
          </cell>
          <cell r="AJ126" t="str">
            <v>SA36</v>
          </cell>
          <cell r="AK126" t="str">
            <v>SA213T22</v>
          </cell>
          <cell r="AL126" t="str">
            <v>ER70S2</v>
          </cell>
          <cell r="AM126" t="str">
            <v>E7018</v>
          </cell>
          <cell r="AN126" t="str">
            <v>AS</v>
          </cell>
        </row>
        <row r="127">
          <cell r="AI127">
            <v>121</v>
          </cell>
          <cell r="AJ127" t="str">
            <v>SA36</v>
          </cell>
          <cell r="AK127" t="str">
            <v>SA387-12</v>
          </cell>
          <cell r="AL127" t="str">
            <v>ER70S2</v>
          </cell>
          <cell r="AM127" t="str">
            <v>E7018</v>
          </cell>
          <cell r="AN127" t="str">
            <v>AS</v>
          </cell>
        </row>
        <row r="128">
          <cell r="AI128">
            <v>122</v>
          </cell>
          <cell r="AJ128" t="str">
            <v>SA36</v>
          </cell>
          <cell r="AK128" t="str">
            <v>SA387-22</v>
          </cell>
          <cell r="AL128" t="str">
            <v>ER70S2</v>
          </cell>
          <cell r="AM128" t="str">
            <v>E7018</v>
          </cell>
          <cell r="AN128" t="str">
            <v>AS</v>
          </cell>
        </row>
        <row r="129">
          <cell r="AI129">
            <v>123</v>
          </cell>
          <cell r="AJ129" t="str">
            <v>SA36</v>
          </cell>
          <cell r="AK129" t="str">
            <v>SA389-12</v>
          </cell>
          <cell r="AL129" t="str">
            <v>ER80SB2</v>
          </cell>
          <cell r="AM129" t="str">
            <v>E8016B2</v>
          </cell>
          <cell r="AN129" t="str">
            <v>AS</v>
          </cell>
        </row>
        <row r="130">
          <cell r="AI130">
            <v>124</v>
          </cell>
          <cell r="AJ130" t="str">
            <v>TP316</v>
          </cell>
          <cell r="AK130" t="str">
            <v>TP316</v>
          </cell>
          <cell r="AL130" t="str">
            <v>ER316</v>
          </cell>
          <cell r="AM130" t="str">
            <v>E316-15/E316-16</v>
          </cell>
          <cell r="AN130" t="str">
            <v>SS</v>
          </cell>
        </row>
        <row r="131">
          <cell r="AI131">
            <v>125</v>
          </cell>
          <cell r="AJ131" t="str">
            <v>TP316L</v>
          </cell>
          <cell r="AK131" t="str">
            <v>TP316L</v>
          </cell>
          <cell r="AL131" t="str">
            <v>ER316L</v>
          </cell>
          <cell r="AM131" t="str">
            <v>E316-15L/E316-16L</v>
          </cell>
          <cell r="AN131" t="str">
            <v>SS</v>
          </cell>
        </row>
        <row r="132">
          <cell r="AI132">
            <v>126</v>
          </cell>
          <cell r="AJ132" t="str">
            <v>TP304</v>
          </cell>
          <cell r="AK132" t="str">
            <v>TP304</v>
          </cell>
          <cell r="AL132" t="str">
            <v>ER308</v>
          </cell>
          <cell r="AM132" t="str">
            <v>E308L16</v>
          </cell>
          <cell r="AN132" t="str">
            <v>SS</v>
          </cell>
        </row>
        <row r="133">
          <cell r="AI133">
            <v>127</v>
          </cell>
          <cell r="AJ133" t="str">
            <v>TP304</v>
          </cell>
          <cell r="AK133" t="str">
            <v>TP309</v>
          </cell>
          <cell r="AL133" t="str">
            <v>ER309</v>
          </cell>
          <cell r="AM133" t="str">
            <v>E309</v>
          </cell>
          <cell r="AN133" t="str">
            <v>SS</v>
          </cell>
        </row>
        <row r="134">
          <cell r="AI134">
            <v>128</v>
          </cell>
          <cell r="AJ134" t="str">
            <v>TP304</v>
          </cell>
          <cell r="AK134" t="str">
            <v>TP310S</v>
          </cell>
          <cell r="AL134" t="str">
            <v>ER308</v>
          </cell>
          <cell r="AM134" t="str">
            <v>E308L16/E308L15</v>
          </cell>
          <cell r="AN134" t="str">
            <v>SS</v>
          </cell>
        </row>
        <row r="135">
          <cell r="AI135">
            <v>129</v>
          </cell>
          <cell r="AJ135" t="str">
            <v>TP304</v>
          </cell>
          <cell r="AK135" t="str">
            <v>SA430</v>
          </cell>
          <cell r="AL135" t="str">
            <v>ER308</v>
          </cell>
          <cell r="AM135" t="str">
            <v>E308L16/E308L15</v>
          </cell>
          <cell r="AN135" t="str">
            <v>SS</v>
          </cell>
        </row>
        <row r="136">
          <cell r="AI136">
            <v>130</v>
          </cell>
          <cell r="AJ136" t="str">
            <v>TP304</v>
          </cell>
          <cell r="AK136" t="str">
            <v>TP304H</v>
          </cell>
          <cell r="AL136" t="str">
            <v>ERT304H/ERT308H</v>
          </cell>
          <cell r="AM136" t="str">
            <v>ET304H/ET308H16</v>
          </cell>
          <cell r="AN136" t="str">
            <v>SS</v>
          </cell>
        </row>
        <row r="137">
          <cell r="AI137">
            <v>131</v>
          </cell>
          <cell r="AJ137" t="str">
            <v>TP304</v>
          </cell>
          <cell r="AK137" t="str">
            <v>SA210GRC</v>
          </cell>
          <cell r="AL137" t="str">
            <v>ERNiCr3</v>
          </cell>
          <cell r="AM137" t="str">
            <v>ENiCrMo3/ENiCrFe3</v>
          </cell>
          <cell r="AN137" t="str">
            <v>SS</v>
          </cell>
        </row>
        <row r="138">
          <cell r="AI138">
            <v>132</v>
          </cell>
          <cell r="AJ138" t="str">
            <v>TP304</v>
          </cell>
          <cell r="AK138" t="str">
            <v>SA106GRC</v>
          </cell>
          <cell r="AL138" t="str">
            <v>ERNiCr3</v>
          </cell>
          <cell r="AM138" t="str">
            <v>ENiCrMo3/ENiCrFe3</v>
          </cell>
          <cell r="AN138" t="str">
            <v>SS</v>
          </cell>
        </row>
        <row r="139">
          <cell r="AI139">
            <v>133</v>
          </cell>
          <cell r="AJ139" t="str">
            <v>TP304</v>
          </cell>
          <cell r="AK139" t="str">
            <v>SA213T12</v>
          </cell>
          <cell r="AL139" t="str">
            <v>ERNiCr3</v>
          </cell>
          <cell r="AM139" t="str">
            <v>ENiCrMo3/ENiCrFe3</v>
          </cell>
          <cell r="AN139" t="str">
            <v>SS</v>
          </cell>
        </row>
        <row r="140">
          <cell r="AI140">
            <v>134</v>
          </cell>
          <cell r="AJ140" t="str">
            <v>TP304</v>
          </cell>
          <cell r="AK140" t="str">
            <v>SA213T22</v>
          </cell>
          <cell r="AL140" t="str">
            <v>ERNiCr3</v>
          </cell>
          <cell r="AM140" t="str">
            <v>ENiCrMo3/ENiCrFe3</v>
          </cell>
          <cell r="AN140" t="str">
            <v>SS</v>
          </cell>
        </row>
        <row r="141">
          <cell r="AI141">
            <v>135</v>
          </cell>
          <cell r="AJ141" t="str">
            <v>TP304</v>
          </cell>
          <cell r="AK141" t="str">
            <v>SA213T23</v>
          </cell>
          <cell r="AL141" t="str">
            <v>ERNiCr3</v>
          </cell>
          <cell r="AM141" t="str">
            <v>ENiCrMo3/ENiCrFe3</v>
          </cell>
          <cell r="AN141" t="str">
            <v>SS</v>
          </cell>
        </row>
        <row r="142">
          <cell r="AI142">
            <v>136</v>
          </cell>
          <cell r="AJ142" t="str">
            <v>TP304</v>
          </cell>
          <cell r="AK142" t="str">
            <v>SA213T91</v>
          </cell>
          <cell r="AL142" t="str">
            <v>ERNiCr3</v>
          </cell>
          <cell r="AM142" t="str">
            <v>ENiCrMo3/ENiCrFe3</v>
          </cell>
          <cell r="AN142" t="str">
            <v>SS</v>
          </cell>
        </row>
        <row r="143">
          <cell r="AI143">
            <v>137</v>
          </cell>
          <cell r="AJ143" t="str">
            <v>TP304</v>
          </cell>
          <cell r="AK143" t="str">
            <v>SA335P12</v>
          </cell>
          <cell r="AL143" t="str">
            <v>ERNiCr3</v>
          </cell>
          <cell r="AM143" t="str">
            <v>ENiCrMo3/ENiCrFe3</v>
          </cell>
          <cell r="AN143" t="str">
            <v>SS</v>
          </cell>
        </row>
        <row r="144">
          <cell r="AI144">
            <v>138</v>
          </cell>
          <cell r="AJ144" t="str">
            <v>TP304</v>
          </cell>
          <cell r="AK144" t="str">
            <v>SA335P22</v>
          </cell>
          <cell r="AL144" t="str">
            <v>ERNiCr3</v>
          </cell>
          <cell r="AM144" t="str">
            <v>ENiCrMo3/ENiCrFe3</v>
          </cell>
          <cell r="AN144" t="str">
            <v>SS</v>
          </cell>
        </row>
        <row r="145">
          <cell r="AI145">
            <v>139</v>
          </cell>
          <cell r="AJ145" t="str">
            <v>TP304</v>
          </cell>
          <cell r="AK145" t="str">
            <v>SA335P23</v>
          </cell>
          <cell r="AL145" t="str">
            <v>ERNiCr3</v>
          </cell>
          <cell r="AM145" t="str">
            <v>ENiCrMo3/ENiCrFe3</v>
          </cell>
          <cell r="AN145" t="str">
            <v>SS</v>
          </cell>
        </row>
        <row r="146">
          <cell r="AI146">
            <v>140</v>
          </cell>
          <cell r="AJ146" t="str">
            <v>TP304</v>
          </cell>
          <cell r="AK146" t="str">
            <v>SA335P91</v>
          </cell>
          <cell r="AL146" t="str">
            <v>ERNiCr3</v>
          </cell>
          <cell r="AM146" t="str">
            <v>ENiCrMo3/ENiCrFe3</v>
          </cell>
          <cell r="AN146" t="str">
            <v>SS</v>
          </cell>
        </row>
        <row r="147">
          <cell r="AI147">
            <v>141</v>
          </cell>
          <cell r="AJ147" t="str">
            <v>TP309</v>
          </cell>
          <cell r="AK147" t="str">
            <v>TP309</v>
          </cell>
          <cell r="AL147" t="str">
            <v>ER309</v>
          </cell>
          <cell r="AM147" t="str">
            <v>E309</v>
          </cell>
          <cell r="AN147" t="str">
            <v>SS</v>
          </cell>
        </row>
        <row r="148">
          <cell r="AI148">
            <v>142</v>
          </cell>
          <cell r="AJ148" t="str">
            <v>TP309</v>
          </cell>
          <cell r="AK148" t="str">
            <v>TP304</v>
          </cell>
          <cell r="AL148" t="str">
            <v>ER309</v>
          </cell>
          <cell r="AM148" t="str">
            <v>E309</v>
          </cell>
          <cell r="AN148" t="str">
            <v>SS</v>
          </cell>
        </row>
        <row r="149">
          <cell r="AI149">
            <v>143</v>
          </cell>
          <cell r="AJ149" t="str">
            <v>TP309</v>
          </cell>
          <cell r="AK149" t="str">
            <v>TP310S</v>
          </cell>
          <cell r="AL149" t="str">
            <v>ER309</v>
          </cell>
          <cell r="AM149" t="str">
            <v>E309</v>
          </cell>
          <cell r="AN149" t="str">
            <v>SS</v>
          </cell>
        </row>
        <row r="150">
          <cell r="AI150">
            <v>144</v>
          </cell>
          <cell r="AJ150" t="str">
            <v>TP309</v>
          </cell>
          <cell r="AK150" t="str">
            <v>SA430</v>
          </cell>
          <cell r="AL150" t="str">
            <v>ER309</v>
          </cell>
          <cell r="AM150" t="str">
            <v>E309</v>
          </cell>
          <cell r="AN150" t="str">
            <v>SS</v>
          </cell>
        </row>
        <row r="151">
          <cell r="AI151">
            <v>145</v>
          </cell>
          <cell r="AJ151" t="str">
            <v>TP309</v>
          </cell>
          <cell r="AK151" t="str">
            <v>TP304H</v>
          </cell>
          <cell r="AL151" t="str">
            <v>ERT304H/ERT308H</v>
          </cell>
          <cell r="AM151" t="str">
            <v>ET304H/ET308H16</v>
          </cell>
          <cell r="AN151" t="str">
            <v>SS</v>
          </cell>
        </row>
        <row r="152">
          <cell r="AI152">
            <v>146</v>
          </cell>
          <cell r="AJ152" t="str">
            <v>TP309</v>
          </cell>
          <cell r="AK152" t="str">
            <v>SA210GRC</v>
          </cell>
          <cell r="AL152" t="str">
            <v>ERNiCr3</v>
          </cell>
          <cell r="AM152" t="str">
            <v>ENiCrMo3/ENiCrFe3</v>
          </cell>
          <cell r="AN152" t="str">
            <v>SS</v>
          </cell>
        </row>
        <row r="153">
          <cell r="AI153">
            <v>147</v>
          </cell>
          <cell r="AJ153" t="str">
            <v>TP309</v>
          </cell>
          <cell r="AK153" t="str">
            <v>SA106GRC</v>
          </cell>
          <cell r="AL153" t="str">
            <v>ERNiCr3</v>
          </cell>
          <cell r="AM153" t="str">
            <v>ENiCrMo3/ENiCrFe3</v>
          </cell>
          <cell r="AN153" t="str">
            <v>SS</v>
          </cell>
        </row>
        <row r="154">
          <cell r="AI154">
            <v>148</v>
          </cell>
          <cell r="AJ154" t="str">
            <v>TP309</v>
          </cell>
          <cell r="AK154" t="str">
            <v>SA213T12</v>
          </cell>
          <cell r="AL154" t="str">
            <v>ERNiCr3</v>
          </cell>
          <cell r="AM154" t="str">
            <v>ENiCrMo3/ENiCrFe3</v>
          </cell>
          <cell r="AN154" t="str">
            <v>SS</v>
          </cell>
        </row>
        <row r="155">
          <cell r="AI155">
            <v>149</v>
          </cell>
          <cell r="AJ155" t="str">
            <v>TP309</v>
          </cell>
          <cell r="AK155" t="str">
            <v>SA213T22</v>
          </cell>
          <cell r="AL155" t="str">
            <v>ERNiCr3</v>
          </cell>
          <cell r="AM155" t="str">
            <v>ENiCrMo3/ENiCrFe3</v>
          </cell>
          <cell r="AN155" t="str">
            <v>SS</v>
          </cell>
        </row>
        <row r="156">
          <cell r="AI156">
            <v>150</v>
          </cell>
          <cell r="AJ156" t="str">
            <v>TP309</v>
          </cell>
          <cell r="AK156" t="str">
            <v>SA213T23</v>
          </cell>
          <cell r="AL156" t="str">
            <v>ERNiCr3</v>
          </cell>
          <cell r="AM156" t="str">
            <v>ENiCrMo3/ENiCrFe3</v>
          </cell>
          <cell r="AN156" t="str">
            <v>SS</v>
          </cell>
        </row>
        <row r="157">
          <cell r="AI157">
            <v>151</v>
          </cell>
          <cell r="AJ157" t="str">
            <v>TP309</v>
          </cell>
          <cell r="AK157" t="str">
            <v>SA213T91</v>
          </cell>
          <cell r="AL157" t="str">
            <v>ERNiCr3</v>
          </cell>
          <cell r="AM157" t="str">
            <v>ENiCrMo3/ENiCrFe3</v>
          </cell>
          <cell r="AN157" t="str">
            <v>SS</v>
          </cell>
        </row>
        <row r="158">
          <cell r="AI158">
            <v>152</v>
          </cell>
          <cell r="AJ158" t="str">
            <v>TP309</v>
          </cell>
          <cell r="AK158" t="str">
            <v>SA335P12</v>
          </cell>
          <cell r="AL158" t="str">
            <v>ERNiCr3</v>
          </cell>
          <cell r="AM158" t="str">
            <v>ENiCrMo3/ENiCrFe3</v>
          </cell>
          <cell r="AN158" t="str">
            <v>SS</v>
          </cell>
        </row>
        <row r="159">
          <cell r="AI159">
            <v>153</v>
          </cell>
          <cell r="AJ159" t="str">
            <v>TP309</v>
          </cell>
          <cell r="AK159" t="str">
            <v>SA335P22</v>
          </cell>
          <cell r="AL159" t="str">
            <v>ERNiCr3</v>
          </cell>
          <cell r="AM159" t="str">
            <v>ENiCrMo3/ENiCrFe3</v>
          </cell>
          <cell r="AN159" t="str">
            <v>SS</v>
          </cell>
        </row>
        <row r="160">
          <cell r="AI160">
            <v>154</v>
          </cell>
          <cell r="AJ160" t="str">
            <v>TP309</v>
          </cell>
          <cell r="AK160" t="str">
            <v>SA335P23</v>
          </cell>
          <cell r="AL160" t="str">
            <v>ERNiCr3</v>
          </cell>
          <cell r="AM160" t="str">
            <v>ENiCrMo3/ENiCrFe3</v>
          </cell>
          <cell r="AN160" t="str">
            <v>SS</v>
          </cell>
        </row>
        <row r="161">
          <cell r="AI161">
            <v>155</v>
          </cell>
          <cell r="AJ161" t="str">
            <v>TP309</v>
          </cell>
          <cell r="AK161" t="str">
            <v>SA335P91</v>
          </cell>
          <cell r="AL161" t="str">
            <v>ERNiCr3</v>
          </cell>
          <cell r="AM161" t="str">
            <v>ENiCrMo3/ENiCrFe3</v>
          </cell>
          <cell r="AN161" t="str">
            <v>SS</v>
          </cell>
        </row>
        <row r="162">
          <cell r="AI162">
            <v>156</v>
          </cell>
          <cell r="AJ162" t="str">
            <v>TP310S</v>
          </cell>
          <cell r="AK162" t="str">
            <v>TP310S</v>
          </cell>
          <cell r="AL162" t="str">
            <v>ER308</v>
          </cell>
          <cell r="AM162" t="str">
            <v>E308L16/E308L15</v>
          </cell>
          <cell r="AN162" t="str">
            <v>SS</v>
          </cell>
        </row>
        <row r="163">
          <cell r="AI163">
            <v>157</v>
          </cell>
          <cell r="AJ163" t="str">
            <v>TP310S</v>
          </cell>
          <cell r="AK163" t="str">
            <v>TP304</v>
          </cell>
          <cell r="AL163" t="str">
            <v>ER308</v>
          </cell>
          <cell r="AM163" t="str">
            <v>E308L16/E308L15</v>
          </cell>
          <cell r="AN163" t="str">
            <v>SS</v>
          </cell>
        </row>
        <row r="164">
          <cell r="AI164">
            <v>158</v>
          </cell>
          <cell r="AJ164" t="str">
            <v>TP310S</v>
          </cell>
          <cell r="AK164" t="str">
            <v>TP309</v>
          </cell>
          <cell r="AL164" t="str">
            <v>ER309</v>
          </cell>
          <cell r="AM164" t="str">
            <v>E309</v>
          </cell>
          <cell r="AN164" t="str">
            <v>SS</v>
          </cell>
        </row>
        <row r="165">
          <cell r="AI165">
            <v>159</v>
          </cell>
          <cell r="AJ165" t="str">
            <v>TP310S</v>
          </cell>
          <cell r="AK165" t="str">
            <v>SA430</v>
          </cell>
          <cell r="AL165" t="str">
            <v>ER308</v>
          </cell>
          <cell r="AM165" t="str">
            <v>E308L16/E308L15</v>
          </cell>
          <cell r="AN165" t="str">
            <v>SS</v>
          </cell>
        </row>
        <row r="166">
          <cell r="AI166">
            <v>160</v>
          </cell>
          <cell r="AJ166" t="str">
            <v>TP310S</v>
          </cell>
          <cell r="AK166" t="str">
            <v>TP304H</v>
          </cell>
          <cell r="AL166" t="str">
            <v>ERT304H/ERT308H</v>
          </cell>
          <cell r="AM166" t="str">
            <v>ET304H/ET308H16</v>
          </cell>
          <cell r="AN166" t="str">
            <v>SS</v>
          </cell>
        </row>
        <row r="167">
          <cell r="AI167">
            <v>161</v>
          </cell>
          <cell r="AJ167" t="str">
            <v>TP310S</v>
          </cell>
          <cell r="AK167" t="str">
            <v>SA210GRC</v>
          </cell>
          <cell r="AL167" t="str">
            <v>ERNiCr3</v>
          </cell>
          <cell r="AM167" t="str">
            <v>ENiCrMo3</v>
          </cell>
          <cell r="AN167" t="str">
            <v>SS</v>
          </cell>
        </row>
        <row r="168">
          <cell r="AI168">
            <v>162</v>
          </cell>
          <cell r="AJ168" t="str">
            <v>TP310S</v>
          </cell>
          <cell r="AK168" t="str">
            <v>SA106GRC</v>
          </cell>
          <cell r="AL168" t="str">
            <v>ERNiCr3</v>
          </cell>
          <cell r="AM168" t="str">
            <v>ENiCrMo3/ENiCrFe3</v>
          </cell>
          <cell r="AN168" t="str">
            <v>SS</v>
          </cell>
        </row>
        <row r="169">
          <cell r="AI169">
            <v>163</v>
          </cell>
          <cell r="AJ169" t="str">
            <v>TP310S</v>
          </cell>
          <cell r="AK169" t="str">
            <v>SA213T12</v>
          </cell>
          <cell r="AL169" t="str">
            <v>ERNiCr3</v>
          </cell>
          <cell r="AM169" t="str">
            <v>ENiCrMo3/ENiCrFe3</v>
          </cell>
          <cell r="AN169" t="str">
            <v>SS</v>
          </cell>
        </row>
        <row r="170">
          <cell r="AI170">
            <v>164</v>
          </cell>
          <cell r="AJ170" t="str">
            <v>TP310S</v>
          </cell>
          <cell r="AK170" t="str">
            <v>SA213T22</v>
          </cell>
          <cell r="AL170" t="str">
            <v>ERNiCr3</v>
          </cell>
          <cell r="AM170" t="str">
            <v>ENiCrMo3/ENiCrFe3</v>
          </cell>
          <cell r="AN170" t="str">
            <v>SS</v>
          </cell>
        </row>
        <row r="171">
          <cell r="AI171">
            <v>165</v>
          </cell>
          <cell r="AJ171" t="str">
            <v>TP310S</v>
          </cell>
          <cell r="AK171" t="str">
            <v>SA213T23</v>
          </cell>
          <cell r="AL171" t="str">
            <v>ERNiCr3</v>
          </cell>
          <cell r="AM171" t="str">
            <v>ENiCrMo3/ENiCrFe3</v>
          </cell>
          <cell r="AN171" t="str">
            <v>SS</v>
          </cell>
        </row>
        <row r="172">
          <cell r="AI172">
            <v>166</v>
          </cell>
          <cell r="AJ172" t="str">
            <v>TP310S</v>
          </cell>
          <cell r="AK172" t="str">
            <v>SA213T91</v>
          </cell>
          <cell r="AL172" t="str">
            <v>ERNiCr3</v>
          </cell>
          <cell r="AM172" t="str">
            <v>ENiCrMo3/ENiCrFe3</v>
          </cell>
          <cell r="AN172" t="str">
            <v>SS</v>
          </cell>
        </row>
        <row r="173">
          <cell r="AI173">
            <v>167</v>
          </cell>
          <cell r="AJ173" t="str">
            <v>TP310S</v>
          </cell>
          <cell r="AK173" t="str">
            <v>SA335P12</v>
          </cell>
          <cell r="AL173" t="str">
            <v>ERNiCr3</v>
          </cell>
          <cell r="AM173" t="str">
            <v>ENiCrMo3/ENiCrFe3</v>
          </cell>
          <cell r="AN173" t="str">
            <v>SS</v>
          </cell>
        </row>
        <row r="174">
          <cell r="AI174">
            <v>168</v>
          </cell>
          <cell r="AJ174" t="str">
            <v>TP310S</v>
          </cell>
          <cell r="AK174" t="str">
            <v>SA335P22</v>
          </cell>
          <cell r="AL174" t="str">
            <v>ERNiCr3</v>
          </cell>
          <cell r="AM174" t="str">
            <v>ENiCrMo3/ENiCrFe3</v>
          </cell>
          <cell r="AN174" t="str">
            <v>SS</v>
          </cell>
        </row>
        <row r="175">
          <cell r="AI175">
            <v>169</v>
          </cell>
          <cell r="AJ175" t="str">
            <v>TP310S</v>
          </cell>
          <cell r="AK175" t="str">
            <v>SA335P23</v>
          </cell>
          <cell r="AL175" t="str">
            <v>ERNiCr3</v>
          </cell>
          <cell r="AM175" t="str">
            <v>ENiCrMo3/ENiCrFe3</v>
          </cell>
          <cell r="AN175" t="str">
            <v>SS</v>
          </cell>
        </row>
        <row r="176">
          <cell r="AI176">
            <v>170</v>
          </cell>
          <cell r="AJ176" t="str">
            <v>TP310S</v>
          </cell>
          <cell r="AK176" t="str">
            <v>SA335P91</v>
          </cell>
          <cell r="AL176" t="str">
            <v>ERNiCr3</v>
          </cell>
          <cell r="AM176" t="str">
            <v>ENiCrMo3/ENiCrFe3</v>
          </cell>
          <cell r="AN176" t="str">
            <v>SS</v>
          </cell>
        </row>
        <row r="177">
          <cell r="AI177">
            <v>171</v>
          </cell>
          <cell r="AJ177" t="str">
            <v>SA430</v>
          </cell>
          <cell r="AK177" t="str">
            <v>SA430</v>
          </cell>
          <cell r="AL177" t="str">
            <v>ER308</v>
          </cell>
          <cell r="AM177" t="str">
            <v>E308L16/E308L15</v>
          </cell>
          <cell r="AN177" t="str">
            <v>SS</v>
          </cell>
        </row>
        <row r="178">
          <cell r="AI178">
            <v>172</v>
          </cell>
          <cell r="AJ178" t="str">
            <v>SA430</v>
          </cell>
          <cell r="AK178" t="str">
            <v>TP304</v>
          </cell>
          <cell r="AL178" t="str">
            <v>ER308</v>
          </cell>
          <cell r="AM178" t="str">
            <v>E308L16/E308L15</v>
          </cell>
          <cell r="AN178" t="str">
            <v>SS</v>
          </cell>
        </row>
        <row r="179">
          <cell r="AI179">
            <v>173</v>
          </cell>
          <cell r="AJ179" t="str">
            <v>SA430</v>
          </cell>
          <cell r="AK179" t="str">
            <v>TP309</v>
          </cell>
          <cell r="AL179" t="str">
            <v>ER309</v>
          </cell>
          <cell r="AM179" t="str">
            <v>E309</v>
          </cell>
          <cell r="AN179" t="str">
            <v>SS</v>
          </cell>
        </row>
        <row r="180">
          <cell r="AI180">
            <v>174</v>
          </cell>
          <cell r="AJ180" t="str">
            <v>SA430</v>
          </cell>
          <cell r="AK180" t="str">
            <v>TP310S</v>
          </cell>
          <cell r="AL180" t="str">
            <v>ER308</v>
          </cell>
          <cell r="AM180" t="str">
            <v>E308L16/E308L15</v>
          </cell>
          <cell r="AN180" t="str">
            <v>SS</v>
          </cell>
        </row>
        <row r="181">
          <cell r="AI181">
            <v>175</v>
          </cell>
          <cell r="AJ181" t="str">
            <v>SA430</v>
          </cell>
          <cell r="AK181" t="str">
            <v>TP304H</v>
          </cell>
          <cell r="AL181" t="str">
            <v>ERT304H/ERT308H</v>
          </cell>
          <cell r="AM181" t="str">
            <v>ET304H/ET308H16</v>
          </cell>
          <cell r="AN181" t="str">
            <v>SS</v>
          </cell>
        </row>
        <row r="182">
          <cell r="AI182">
            <v>176</v>
          </cell>
          <cell r="AJ182" t="str">
            <v>SA430</v>
          </cell>
          <cell r="AK182" t="str">
            <v>SA210GRC</v>
          </cell>
          <cell r="AL182" t="str">
            <v>ERNiCr3</v>
          </cell>
          <cell r="AM182" t="str">
            <v>ENiCrMo3/ENiCrFe3</v>
          </cell>
          <cell r="AN182" t="str">
            <v>SS</v>
          </cell>
        </row>
        <row r="183">
          <cell r="AI183">
            <v>177</v>
          </cell>
          <cell r="AJ183" t="str">
            <v>SA430</v>
          </cell>
          <cell r="AK183" t="str">
            <v>SA106GRC</v>
          </cell>
          <cell r="AL183" t="str">
            <v>ERNiCr3</v>
          </cell>
          <cell r="AM183" t="str">
            <v>ENiCrMo3/ENiCrFe3</v>
          </cell>
          <cell r="AN183" t="str">
            <v>SS</v>
          </cell>
        </row>
        <row r="184">
          <cell r="AI184">
            <v>178</v>
          </cell>
          <cell r="AJ184" t="str">
            <v>SA430</v>
          </cell>
          <cell r="AK184" t="str">
            <v>SA213T12</v>
          </cell>
          <cell r="AL184" t="str">
            <v>ERNiCr3</v>
          </cell>
          <cell r="AM184" t="str">
            <v>ENiCrMo3/ENiCrFe3</v>
          </cell>
          <cell r="AN184" t="str">
            <v>SS</v>
          </cell>
        </row>
        <row r="185">
          <cell r="AI185">
            <v>179</v>
          </cell>
          <cell r="AJ185" t="str">
            <v>SA430</v>
          </cell>
          <cell r="AK185" t="str">
            <v>SA213T22</v>
          </cell>
          <cell r="AL185" t="str">
            <v>ERNiCr3</v>
          </cell>
          <cell r="AM185" t="str">
            <v>ENiCrMo3/ENiCrFe3</v>
          </cell>
          <cell r="AN185" t="str">
            <v>SS</v>
          </cell>
        </row>
        <row r="186">
          <cell r="AI186">
            <v>180</v>
          </cell>
          <cell r="AJ186" t="str">
            <v>SA430</v>
          </cell>
          <cell r="AK186" t="str">
            <v>SA213T23</v>
          </cell>
          <cell r="AL186" t="str">
            <v>ERNiCr3</v>
          </cell>
          <cell r="AM186" t="str">
            <v>ENiCrMo3/ENiCrFe3</v>
          </cell>
          <cell r="AN186" t="str">
            <v>SS</v>
          </cell>
        </row>
        <row r="187">
          <cell r="AI187">
            <v>181</v>
          </cell>
          <cell r="AJ187" t="str">
            <v>SA430</v>
          </cell>
          <cell r="AK187" t="str">
            <v>SA213T91</v>
          </cell>
          <cell r="AL187" t="str">
            <v>ERNiCr3</v>
          </cell>
          <cell r="AM187" t="str">
            <v>ENiCrMo3/ENiCrFe3</v>
          </cell>
          <cell r="AN187" t="str">
            <v>SS</v>
          </cell>
        </row>
        <row r="188">
          <cell r="AI188">
            <v>182</v>
          </cell>
          <cell r="AJ188" t="str">
            <v>SA430</v>
          </cell>
          <cell r="AK188" t="str">
            <v>SA335P12</v>
          </cell>
          <cell r="AL188" t="str">
            <v>ERNiCr3</v>
          </cell>
          <cell r="AM188" t="str">
            <v>ENiCrMo3/ENiCrFe3</v>
          </cell>
          <cell r="AN188" t="str">
            <v>SS</v>
          </cell>
        </row>
        <row r="189">
          <cell r="AI189">
            <v>183</v>
          </cell>
          <cell r="AJ189" t="str">
            <v>SA430</v>
          </cell>
          <cell r="AK189" t="str">
            <v>SA335P22</v>
          </cell>
          <cell r="AL189" t="str">
            <v>ERNiCr3</v>
          </cell>
          <cell r="AM189" t="str">
            <v>ENiCrMo3/ENiCrFe3</v>
          </cell>
          <cell r="AN189" t="str">
            <v>SS</v>
          </cell>
        </row>
        <row r="190">
          <cell r="AI190">
            <v>184</v>
          </cell>
          <cell r="AJ190" t="str">
            <v>SA430</v>
          </cell>
          <cell r="AK190" t="str">
            <v>SA335P23</v>
          </cell>
          <cell r="AL190" t="str">
            <v>ERNiCr3</v>
          </cell>
          <cell r="AM190" t="str">
            <v>ENiCrMo3/ENiCrFe3</v>
          </cell>
          <cell r="AN190" t="str">
            <v>SS</v>
          </cell>
        </row>
        <row r="191">
          <cell r="AI191">
            <v>185</v>
          </cell>
          <cell r="AJ191" t="str">
            <v>SA430</v>
          </cell>
          <cell r="AK191" t="str">
            <v>SA335P91</v>
          </cell>
          <cell r="AL191" t="str">
            <v>ERNiCr3</v>
          </cell>
          <cell r="AM191" t="str">
            <v>ENiCrMo3/ENiCrFe3</v>
          </cell>
          <cell r="AN191" t="str">
            <v>SS</v>
          </cell>
        </row>
        <row r="192">
          <cell r="AI192">
            <v>186</v>
          </cell>
          <cell r="AJ192" t="str">
            <v>TP304H</v>
          </cell>
          <cell r="AK192" t="str">
            <v>TP304H</v>
          </cell>
          <cell r="AL192" t="str">
            <v>ERT304H/ERT308H</v>
          </cell>
          <cell r="AM192" t="str">
            <v>ET304H/ET308H16</v>
          </cell>
          <cell r="AN192" t="str">
            <v>SS</v>
          </cell>
        </row>
        <row r="193">
          <cell r="AI193">
            <v>187</v>
          </cell>
          <cell r="AJ193" t="str">
            <v>TP304H</v>
          </cell>
          <cell r="AK193" t="str">
            <v>TP304</v>
          </cell>
          <cell r="AL193" t="str">
            <v>ERT304H/ERT308H</v>
          </cell>
          <cell r="AM193" t="str">
            <v>ET304H/ET308H16</v>
          </cell>
          <cell r="AN193" t="str">
            <v>SS</v>
          </cell>
        </row>
        <row r="194">
          <cell r="AI194">
            <v>188</v>
          </cell>
          <cell r="AJ194" t="str">
            <v>TP304H</v>
          </cell>
          <cell r="AK194" t="str">
            <v>TP309</v>
          </cell>
          <cell r="AL194" t="str">
            <v>ERT304H/ERT308H</v>
          </cell>
          <cell r="AM194" t="str">
            <v>ET304H/ET308H16</v>
          </cell>
          <cell r="AN194" t="str">
            <v>SS</v>
          </cell>
        </row>
        <row r="195">
          <cell r="AI195">
            <v>189</v>
          </cell>
          <cell r="AJ195" t="str">
            <v>TP304H</v>
          </cell>
          <cell r="AK195" t="str">
            <v>TP310S</v>
          </cell>
          <cell r="AL195" t="str">
            <v>ERT304H/ERT308H</v>
          </cell>
          <cell r="AM195" t="str">
            <v>ET304H/ET308H16</v>
          </cell>
          <cell r="AN195" t="str">
            <v>SS</v>
          </cell>
        </row>
        <row r="196">
          <cell r="AI196">
            <v>190</v>
          </cell>
          <cell r="AJ196" t="str">
            <v>TP304H</v>
          </cell>
          <cell r="AK196" t="str">
            <v>SA430</v>
          </cell>
          <cell r="AL196" t="str">
            <v>ERT304H/ERT308H</v>
          </cell>
          <cell r="AM196" t="str">
            <v>ET304H/ET308H16</v>
          </cell>
          <cell r="AN196" t="str">
            <v>SS</v>
          </cell>
        </row>
        <row r="197">
          <cell r="AI197">
            <v>191</v>
          </cell>
          <cell r="AJ197" t="str">
            <v>12Cr1MoVG</v>
          </cell>
          <cell r="AK197" t="str">
            <v>12Cr1MoVG</v>
          </cell>
          <cell r="AL197" t="str">
            <v>ER90SB3</v>
          </cell>
          <cell r="AM197" t="str">
            <v>E9018B3</v>
          </cell>
          <cell r="AN197" t="str">
            <v>AS</v>
          </cell>
        </row>
        <row r="198">
          <cell r="AI198">
            <v>192</v>
          </cell>
          <cell r="AJ198" t="str">
            <v>12Cr1MoVG</v>
          </cell>
          <cell r="AK198" t="str">
            <v>SA335P22</v>
          </cell>
          <cell r="AL198" t="str">
            <v>ER90SB3</v>
          </cell>
          <cell r="AM198" t="str">
            <v>E9018B3</v>
          </cell>
          <cell r="AN198" t="str">
            <v>AS</v>
          </cell>
        </row>
        <row r="199">
          <cell r="AI199">
            <v>193</v>
          </cell>
          <cell r="AJ199" t="str">
            <v>12Cr1MoVG</v>
          </cell>
          <cell r="AK199" t="str">
            <v>SA335P91</v>
          </cell>
          <cell r="AL199" t="str">
            <v>ER90SB9</v>
          </cell>
          <cell r="AM199" t="str">
            <v>E9018B9</v>
          </cell>
          <cell r="AN199" t="str">
            <v>AS</v>
          </cell>
        </row>
        <row r="200">
          <cell r="AI200">
            <v>194</v>
          </cell>
          <cell r="AJ200" t="str">
            <v>12Cr1MoVG</v>
          </cell>
          <cell r="AK200" t="str">
            <v>20G</v>
          </cell>
          <cell r="AL200" t="str">
            <v>ER80SB2</v>
          </cell>
          <cell r="AM200" t="str">
            <v>E8018</v>
          </cell>
          <cell r="AN200" t="str">
            <v>AS</v>
          </cell>
        </row>
        <row r="201">
          <cell r="AI201">
            <v>195</v>
          </cell>
          <cell r="AJ201" t="str">
            <v>12Cr1MoVG</v>
          </cell>
          <cell r="AK201" t="str">
            <v>15CrMoG</v>
          </cell>
          <cell r="AL201" t="str">
            <v>ER80SB2</v>
          </cell>
          <cell r="AM201" t="str">
            <v>E8018B2</v>
          </cell>
          <cell r="AN201" t="str">
            <v>AS</v>
          </cell>
        </row>
        <row r="202">
          <cell r="AI202">
            <v>196</v>
          </cell>
          <cell r="AJ202" t="str">
            <v>15CrMoG</v>
          </cell>
          <cell r="AK202" t="str">
            <v>SA210GRC</v>
          </cell>
          <cell r="AL202" t="str">
            <v>ER70SA1</v>
          </cell>
          <cell r="AM202" t="str">
            <v>E7018A1</v>
          </cell>
          <cell r="AN202" t="str">
            <v>CS</v>
          </cell>
        </row>
        <row r="203">
          <cell r="AI203">
            <v>197</v>
          </cell>
          <cell r="AJ203" t="str">
            <v>15CrMoG</v>
          </cell>
          <cell r="AK203" t="str">
            <v>15CrMoG</v>
          </cell>
          <cell r="AL203" t="str">
            <v>ER80SB2</v>
          </cell>
          <cell r="AM203" t="str">
            <v>E8018</v>
          </cell>
          <cell r="AN203" t="str">
            <v>CS</v>
          </cell>
        </row>
        <row r="204">
          <cell r="AI204">
            <v>198</v>
          </cell>
          <cell r="AJ204" t="str">
            <v>15CrMoG</v>
          </cell>
          <cell r="AK204" t="str">
            <v>12Cr1MoVG</v>
          </cell>
          <cell r="AL204" t="str">
            <v>ER80SB2</v>
          </cell>
          <cell r="AM204" t="str">
            <v>E8018B2</v>
          </cell>
          <cell r="AN204" t="str">
            <v>AS</v>
          </cell>
        </row>
        <row r="205">
          <cell r="AI205">
            <v>199</v>
          </cell>
          <cell r="AJ205" t="str">
            <v>SA213TP347H</v>
          </cell>
          <cell r="AK205" t="str">
            <v>SA213TP347H</v>
          </cell>
          <cell r="AL205" t="str">
            <v>ER347</v>
          </cell>
          <cell r="AM205" t="str">
            <v>E347-15/E347-16</v>
          </cell>
          <cell r="AN205" t="str">
            <v>SS</v>
          </cell>
        </row>
        <row r="206">
          <cell r="AI206">
            <v>200</v>
          </cell>
          <cell r="AJ206" t="str">
            <v>SA213TP347H</v>
          </cell>
          <cell r="AK206" t="str">
            <v>SA213T91</v>
          </cell>
          <cell r="AL206" t="str">
            <v>ERNiCr3</v>
          </cell>
          <cell r="AM206" t="str">
            <v>ENiCrMo3/ENiCrFe3</v>
          </cell>
          <cell r="AN206" t="str">
            <v>SS</v>
          </cell>
        </row>
        <row r="207">
          <cell r="AI207">
            <v>201</v>
          </cell>
          <cell r="AJ207" t="str">
            <v>20G</v>
          </cell>
          <cell r="AK207" t="str">
            <v>20G</v>
          </cell>
          <cell r="AL207" t="str">
            <v>ER70S2</v>
          </cell>
          <cell r="AM207" t="str">
            <v>E7018</v>
          </cell>
          <cell r="AN207" t="str">
            <v>CS</v>
          </cell>
        </row>
        <row r="208">
          <cell r="AI208">
            <v>202</v>
          </cell>
          <cell r="AJ208" t="str">
            <v>20G</v>
          </cell>
          <cell r="AK208" t="str">
            <v>12Cr1MoVG</v>
          </cell>
          <cell r="AL208" t="str">
            <v>ER80SB2</v>
          </cell>
          <cell r="AM208" t="str">
            <v>E8018</v>
          </cell>
          <cell r="AN208" t="str">
            <v>CS</v>
          </cell>
        </row>
        <row r="209">
          <cell r="AI209">
            <v>203</v>
          </cell>
          <cell r="AJ209" t="str">
            <v>1Cr18Ni9Ti</v>
          </cell>
          <cell r="AK209" t="str">
            <v>SA335P91</v>
          </cell>
          <cell r="AL209" t="str">
            <v>ERNiCr3</v>
          </cell>
          <cell r="AM209" t="str">
            <v>ENiCrFe</v>
          </cell>
          <cell r="AN209" t="str">
            <v>AS</v>
          </cell>
        </row>
        <row r="210">
          <cell r="AI210">
            <v>204</v>
          </cell>
          <cell r="AJ210" t="str">
            <v>1Cr8Ni9Ti (SS)</v>
          </cell>
          <cell r="AK210" t="str">
            <v>1Cr8Ni9Ti (SS)</v>
          </cell>
          <cell r="AL210" t="str">
            <v>ER309</v>
          </cell>
          <cell r="AM210" t="str">
            <v>E309</v>
          </cell>
          <cell r="AN210" t="str">
            <v>SS</v>
          </cell>
        </row>
        <row r="211">
          <cell r="AI211">
            <v>205</v>
          </cell>
          <cell r="AJ211" t="str">
            <v>15NiCuMoNb5</v>
          </cell>
          <cell r="AK211" t="str">
            <v>15NiCuMoNb5</v>
          </cell>
          <cell r="AL211" t="str">
            <v>ER90G</v>
          </cell>
          <cell r="AM211" t="str">
            <v>E9018G</v>
          </cell>
          <cell r="AN211" t="str">
            <v>AS</v>
          </cell>
        </row>
        <row r="212">
          <cell r="AI212">
            <v>206</v>
          </cell>
          <cell r="AJ212" t="str">
            <v>15NiCuMoNb5</v>
          </cell>
          <cell r="AK212" t="str">
            <v>SA106GRB</v>
          </cell>
          <cell r="AL212" t="str">
            <v>ER70S2</v>
          </cell>
          <cell r="AM212" t="str">
            <v>E7018</v>
          </cell>
          <cell r="AN212" t="str">
            <v>CS</v>
          </cell>
        </row>
        <row r="213">
          <cell r="AI213">
            <v>207</v>
          </cell>
          <cell r="AJ213" t="str">
            <v>ASTM A53</v>
          </cell>
          <cell r="AK213" t="str">
            <v>ASTM A53</v>
          </cell>
          <cell r="AL213" t="str">
            <v>ER70S2</v>
          </cell>
          <cell r="AM213" t="str">
            <v>E7018</v>
          </cell>
          <cell r="AN213" t="str">
            <v>CS</v>
          </cell>
        </row>
        <row r="214">
          <cell r="AI214">
            <v>208</v>
          </cell>
          <cell r="AJ214" t="str">
            <v>13MnNiMo54</v>
          </cell>
          <cell r="AK214" t="str">
            <v>SA106GRC</v>
          </cell>
          <cell r="AL214" t="str">
            <v>ER70SA1</v>
          </cell>
          <cell r="AM214" t="str">
            <v>E7018A1</v>
          </cell>
          <cell r="AN214" t="str">
            <v>CS</v>
          </cell>
        </row>
        <row r="215">
          <cell r="AI215">
            <v>209</v>
          </cell>
          <cell r="AJ215" t="str">
            <v>A25Cr-12Ni</v>
          </cell>
          <cell r="AK215" t="str">
            <v>A25Cr-12Ni</v>
          </cell>
          <cell r="AL215">
            <v>0</v>
          </cell>
          <cell r="AM215" t="str">
            <v>E309-16</v>
          </cell>
          <cell r="AN215" t="str">
            <v>SS</v>
          </cell>
        </row>
        <row r="216">
          <cell r="AI216">
            <v>210</v>
          </cell>
          <cell r="AJ216" t="str">
            <v>A672B70CL32</v>
          </cell>
          <cell r="AK216" t="str">
            <v>A672B70CL32</v>
          </cell>
          <cell r="AL216" t="str">
            <v>ER70S2</v>
          </cell>
          <cell r="AM216" t="str">
            <v>E7018</v>
          </cell>
          <cell r="AN216" t="str">
            <v>CS</v>
          </cell>
        </row>
        <row r="217">
          <cell r="AI217">
            <v>211</v>
          </cell>
          <cell r="AJ217" t="str">
            <v>AISI-308</v>
          </cell>
          <cell r="AK217" t="str">
            <v>AISI-308</v>
          </cell>
          <cell r="AL217">
            <v>0</v>
          </cell>
          <cell r="AM217" t="str">
            <v>E308-16</v>
          </cell>
          <cell r="AN217" t="str">
            <v>SS</v>
          </cell>
        </row>
        <row r="218">
          <cell r="AI218">
            <v>212</v>
          </cell>
          <cell r="AJ218" t="str">
            <v>CC2115</v>
          </cell>
          <cell r="AK218" t="str">
            <v>CC2115</v>
          </cell>
          <cell r="AL218" t="str">
            <v>ERNiCr3</v>
          </cell>
          <cell r="AM218" t="str">
            <v>ENiCrFe3</v>
          </cell>
          <cell r="AN218" t="str">
            <v>SS</v>
          </cell>
        </row>
        <row r="219">
          <cell r="AI219">
            <v>213</v>
          </cell>
          <cell r="AJ219" t="str">
            <v>CC2199 (T23)</v>
          </cell>
          <cell r="AK219" t="str">
            <v>CC2199 (T23)</v>
          </cell>
          <cell r="AL219" t="str">
            <v>ER70SG</v>
          </cell>
          <cell r="AM219" t="str">
            <v>E9015G/ETHERMANITP23</v>
          </cell>
          <cell r="AN219" t="str">
            <v>AS</v>
          </cell>
        </row>
        <row r="220">
          <cell r="AI220">
            <v>214</v>
          </cell>
          <cell r="AJ220" t="str">
            <v>CC2328</v>
          </cell>
          <cell r="AK220" t="str">
            <v>CC2328</v>
          </cell>
          <cell r="AL220" t="str">
            <v>ER347</v>
          </cell>
          <cell r="AM220" t="str">
            <v>E347-16</v>
          </cell>
          <cell r="AN220" t="str">
            <v>AS</v>
          </cell>
        </row>
        <row r="221">
          <cell r="AI221">
            <v>215</v>
          </cell>
          <cell r="AJ221" t="str">
            <v>CC2328-1</v>
          </cell>
          <cell r="AK221" t="str">
            <v>CC2328-1</v>
          </cell>
          <cell r="AL221">
            <v>0</v>
          </cell>
          <cell r="AM221">
            <v>0</v>
          </cell>
          <cell r="AN221" t="str">
            <v>AS</v>
          </cell>
        </row>
      </sheetData>
      <sheetData sheetId="9" refreshError="1"/>
      <sheetData sheetId="10" refreshError="1"/>
      <sheetData sheetId="11" refreshError="1"/>
      <sheetData sheetId="12" refreshError="1"/>
      <sheetData sheetId="13" refreshError="1">
        <row r="241">
          <cell r="B241" t="str">
            <v>Zinc Chromate Primer</v>
          </cell>
          <cell r="C241">
            <v>0.4</v>
          </cell>
          <cell r="D241">
            <v>25</v>
          </cell>
          <cell r="E241">
            <v>11.2</v>
          </cell>
          <cell r="F241">
            <v>104</v>
          </cell>
          <cell r="G241">
            <v>9.2999999999999989</v>
          </cell>
          <cell r="H241">
            <v>1</v>
          </cell>
          <cell r="I241">
            <v>9.2999999999999989</v>
          </cell>
          <cell r="J241">
            <v>0</v>
          </cell>
          <cell r="K241">
            <v>9.2999999999999989</v>
          </cell>
          <cell r="L241" t="str">
            <v>BP Red Oxide Zn.Cr.Primer</v>
          </cell>
          <cell r="M241">
            <v>0</v>
          </cell>
          <cell r="N241" t="str">
            <v>Berger</v>
          </cell>
        </row>
        <row r="242">
          <cell r="B242" t="str">
            <v>Synthetic Enamel</v>
          </cell>
          <cell r="C242">
            <v>0.45</v>
          </cell>
          <cell r="D242">
            <v>25</v>
          </cell>
          <cell r="E242">
            <v>12.6</v>
          </cell>
          <cell r="F242">
            <v>153</v>
          </cell>
          <cell r="G242">
            <v>12.2</v>
          </cell>
          <cell r="H242">
            <v>1</v>
          </cell>
          <cell r="I242">
            <v>12.2</v>
          </cell>
          <cell r="J242">
            <v>0</v>
          </cell>
          <cell r="K242">
            <v>12.2</v>
          </cell>
          <cell r="L242" t="str">
            <v>Luxol HB</v>
          </cell>
          <cell r="M242">
            <v>0</v>
          </cell>
          <cell r="N242" t="str">
            <v>Berger</v>
          </cell>
        </row>
        <row r="243">
          <cell r="B243" t="str">
            <v>Heat Resisting Paint-250-400 deg C</v>
          </cell>
          <cell r="C243">
            <v>0.14000000000000001</v>
          </cell>
          <cell r="D243">
            <v>25</v>
          </cell>
          <cell r="E243">
            <v>3.92</v>
          </cell>
          <cell r="F243">
            <v>306</v>
          </cell>
          <cell r="G243">
            <v>78.099999999999994</v>
          </cell>
          <cell r="H243">
            <v>1</v>
          </cell>
          <cell r="I243">
            <v>78.099999999999994</v>
          </cell>
          <cell r="J243">
            <v>0</v>
          </cell>
          <cell r="K243">
            <v>78.099999999999994</v>
          </cell>
          <cell r="L243" t="str">
            <v>HR 47</v>
          </cell>
          <cell r="M243">
            <v>20</v>
          </cell>
          <cell r="N243" t="str">
            <v>Berger</v>
          </cell>
        </row>
        <row r="244">
          <cell r="B244" t="str">
            <v>Heat Resisting Paint -400-500 deg C</v>
          </cell>
          <cell r="C244">
            <v>0.14000000000000001</v>
          </cell>
          <cell r="D244">
            <v>25</v>
          </cell>
          <cell r="E244">
            <v>3.92</v>
          </cell>
          <cell r="F244">
            <v>1044</v>
          </cell>
          <cell r="G244">
            <v>266.40000000000003</v>
          </cell>
          <cell r="H244">
            <v>1</v>
          </cell>
          <cell r="I244">
            <v>266.40000000000003</v>
          </cell>
          <cell r="J244">
            <v>0</v>
          </cell>
          <cell r="K244">
            <v>266.40000000000003</v>
          </cell>
          <cell r="L244" t="str">
            <v>HR 123</v>
          </cell>
          <cell r="M244">
            <v>20</v>
          </cell>
          <cell r="N244" t="str">
            <v>Berger</v>
          </cell>
        </row>
        <row r="245">
          <cell r="B245" t="str">
            <v>Heat Resisting Paint -500-600 deg C</v>
          </cell>
          <cell r="C245">
            <v>0.32</v>
          </cell>
          <cell r="D245">
            <v>25</v>
          </cell>
          <cell r="E245">
            <v>8.9600000000000009</v>
          </cell>
          <cell r="F245">
            <v>1440</v>
          </cell>
          <cell r="G245">
            <v>160.79999999999998</v>
          </cell>
          <cell r="H245">
            <v>1</v>
          </cell>
          <cell r="I245">
            <v>160.79999999999998</v>
          </cell>
          <cell r="J245">
            <v>0</v>
          </cell>
          <cell r="K245">
            <v>160.79999999999998</v>
          </cell>
          <cell r="L245" t="str">
            <v>HR 143</v>
          </cell>
          <cell r="M245">
            <v>20</v>
          </cell>
          <cell r="N245" t="str">
            <v>Berger</v>
          </cell>
        </row>
        <row r="246">
          <cell r="B246" t="str">
            <v>CR High Build Zinc Phosphate Primer</v>
          </cell>
          <cell r="C246">
            <v>0.44</v>
          </cell>
          <cell r="D246">
            <v>25</v>
          </cell>
          <cell r="E246">
            <v>12.32</v>
          </cell>
          <cell r="F246">
            <v>125</v>
          </cell>
          <cell r="G246">
            <v>10.199999999999999</v>
          </cell>
          <cell r="H246">
            <v>1</v>
          </cell>
          <cell r="I246">
            <v>10.199999999999999</v>
          </cell>
          <cell r="J246">
            <v>0</v>
          </cell>
          <cell r="K246">
            <v>10.199999999999999</v>
          </cell>
          <cell r="L246" t="str">
            <v>Linosol HB ZN Phs</v>
          </cell>
          <cell r="M246">
            <v>50</v>
          </cell>
          <cell r="N246" t="str">
            <v>Berger</v>
          </cell>
        </row>
        <row r="247">
          <cell r="B247" t="str">
            <v>Chlorinated Rubber Paint</v>
          </cell>
          <cell r="C247">
            <v>0.36</v>
          </cell>
          <cell r="D247">
            <v>25</v>
          </cell>
          <cell r="E247">
            <v>10.08</v>
          </cell>
          <cell r="F247">
            <v>139</v>
          </cell>
          <cell r="G247">
            <v>13.799999999999999</v>
          </cell>
          <cell r="H247">
            <v>1</v>
          </cell>
          <cell r="I247">
            <v>13.799999999999999</v>
          </cell>
          <cell r="J247">
            <v>0</v>
          </cell>
          <cell r="K247">
            <v>13.799999999999999</v>
          </cell>
          <cell r="L247" t="str">
            <v>Linosol Chl Rbr</v>
          </cell>
          <cell r="M247">
            <v>30</v>
          </cell>
          <cell r="N247" t="str">
            <v>Berger</v>
          </cell>
        </row>
        <row r="248">
          <cell r="B248" t="str">
            <v>Chlorinated Rubber HB Coating</v>
          </cell>
          <cell r="C248">
            <v>0.46</v>
          </cell>
          <cell r="D248">
            <v>25</v>
          </cell>
          <cell r="E248">
            <v>12.88</v>
          </cell>
          <cell r="F248">
            <v>181</v>
          </cell>
          <cell r="G248">
            <v>14.1</v>
          </cell>
          <cell r="H248">
            <v>1</v>
          </cell>
          <cell r="I248">
            <v>14.1</v>
          </cell>
          <cell r="J248">
            <v>0</v>
          </cell>
          <cell r="K248">
            <v>14.1</v>
          </cell>
          <cell r="L248" t="str">
            <v>Linosol HB Clh</v>
          </cell>
          <cell r="M248">
            <v>55</v>
          </cell>
          <cell r="N248" t="str">
            <v>Berger</v>
          </cell>
        </row>
        <row r="249">
          <cell r="B249" t="str">
            <v>Epoxy Zinc Phosphate Primer</v>
          </cell>
          <cell r="C249">
            <v>0.44</v>
          </cell>
          <cell r="D249">
            <v>25</v>
          </cell>
          <cell r="E249">
            <v>12.32</v>
          </cell>
          <cell r="F249">
            <v>167</v>
          </cell>
          <cell r="G249">
            <v>13.6</v>
          </cell>
          <cell r="H249">
            <v>1</v>
          </cell>
          <cell r="I249">
            <v>13.6</v>
          </cell>
          <cell r="J249">
            <v>0</v>
          </cell>
          <cell r="K249">
            <v>13.6</v>
          </cell>
          <cell r="L249" t="str">
            <v>Epilux 610</v>
          </cell>
          <cell r="M249">
            <v>35</v>
          </cell>
          <cell r="N249" t="str">
            <v>Berger</v>
          </cell>
        </row>
        <row r="250">
          <cell r="B250" t="str">
            <v>Epoxy Zinc Rich Primer</v>
          </cell>
          <cell r="C250">
            <v>0.45</v>
          </cell>
          <cell r="D250">
            <v>25</v>
          </cell>
          <cell r="E250">
            <v>12.6</v>
          </cell>
          <cell r="F250">
            <v>383</v>
          </cell>
          <cell r="G250">
            <v>30.400000000000002</v>
          </cell>
          <cell r="H250">
            <v>1</v>
          </cell>
          <cell r="I250">
            <v>30.400000000000002</v>
          </cell>
          <cell r="J250">
            <v>0</v>
          </cell>
          <cell r="K250">
            <v>30.400000000000002</v>
          </cell>
          <cell r="L250" t="str">
            <v>Epilux 4 Zn rch Z88</v>
          </cell>
          <cell r="M250">
            <v>50</v>
          </cell>
          <cell r="N250" t="str">
            <v>Berger</v>
          </cell>
        </row>
        <row r="251">
          <cell r="B251" t="str">
            <v>Epoxy Red oxide Zinc Chromate Primer</v>
          </cell>
          <cell r="C251">
            <v>0.45</v>
          </cell>
          <cell r="D251">
            <v>25</v>
          </cell>
          <cell r="E251">
            <v>12.6</v>
          </cell>
          <cell r="F251">
            <v>160</v>
          </cell>
          <cell r="G251">
            <v>12.7</v>
          </cell>
          <cell r="H251">
            <v>1</v>
          </cell>
          <cell r="I251">
            <v>12.7</v>
          </cell>
          <cell r="J251">
            <v>0</v>
          </cell>
          <cell r="K251">
            <v>12.7</v>
          </cell>
          <cell r="L251" t="str">
            <v xml:space="preserve">Epilux 4 Ro Zn </v>
          </cell>
          <cell r="M251">
            <v>0</v>
          </cell>
          <cell r="N251" t="str">
            <v>Berger</v>
          </cell>
        </row>
        <row r="252">
          <cell r="B252" t="str">
            <v>Epoxy Zinc Chromate Primer (yellow, green)</v>
          </cell>
          <cell r="C252">
            <v>0.4</v>
          </cell>
          <cell r="D252">
            <v>25</v>
          </cell>
          <cell r="E252">
            <v>11.2</v>
          </cell>
          <cell r="F252">
            <v>195</v>
          </cell>
          <cell r="G252">
            <v>17.5</v>
          </cell>
          <cell r="H252">
            <v>1</v>
          </cell>
          <cell r="I252">
            <v>17.5</v>
          </cell>
          <cell r="J252">
            <v>0</v>
          </cell>
          <cell r="K252">
            <v>17.5</v>
          </cell>
          <cell r="L252" t="str">
            <v>Epilux 4 Zn (yellow)</v>
          </cell>
          <cell r="M252">
            <v>0</v>
          </cell>
          <cell r="N252" t="str">
            <v>Berger</v>
          </cell>
        </row>
        <row r="253">
          <cell r="B253" t="str">
            <v>Epoxy HB MIO Coating</v>
          </cell>
          <cell r="C253">
            <v>0.52</v>
          </cell>
          <cell r="D253">
            <v>25</v>
          </cell>
          <cell r="E253">
            <v>14.56</v>
          </cell>
          <cell r="F253">
            <v>230</v>
          </cell>
          <cell r="G253">
            <v>15.799999999999999</v>
          </cell>
          <cell r="H253">
            <v>1</v>
          </cell>
          <cell r="I253">
            <v>15.799999999999999</v>
          </cell>
          <cell r="J253">
            <v>0</v>
          </cell>
          <cell r="K253">
            <v>15.799999999999999</v>
          </cell>
          <cell r="L253" t="str">
            <v>Epilux 4 HB MIO</v>
          </cell>
          <cell r="M253">
            <v>100</v>
          </cell>
          <cell r="N253" t="str">
            <v>Berger</v>
          </cell>
        </row>
        <row r="254">
          <cell r="B254" t="str">
            <v>HB Epoxy Polyamide cured</v>
          </cell>
          <cell r="C254">
            <v>0.6</v>
          </cell>
          <cell r="D254">
            <v>25</v>
          </cell>
          <cell r="E254">
            <v>16.8</v>
          </cell>
          <cell r="F254">
            <v>264</v>
          </cell>
          <cell r="G254">
            <v>15.799999999999999</v>
          </cell>
          <cell r="H254">
            <v>1</v>
          </cell>
          <cell r="I254">
            <v>15.799999999999999</v>
          </cell>
          <cell r="J254">
            <v>0</v>
          </cell>
          <cell r="K254">
            <v>15.799999999999999</v>
          </cell>
          <cell r="L254" t="str">
            <v>Eplilux 78 HB TL (Grey)</v>
          </cell>
          <cell r="M254">
            <v>0</v>
          </cell>
          <cell r="N254" t="str">
            <v>Berger</v>
          </cell>
        </row>
        <row r="255">
          <cell r="B255" t="str">
            <v>Epoxy Finish Paint</v>
          </cell>
          <cell r="C255">
            <v>0.6</v>
          </cell>
          <cell r="D255">
            <v>25</v>
          </cell>
          <cell r="E255">
            <v>16.8</v>
          </cell>
          <cell r="F255">
            <v>264</v>
          </cell>
          <cell r="G255">
            <v>15.799999999999999</v>
          </cell>
          <cell r="H255">
            <v>1</v>
          </cell>
          <cell r="I255">
            <v>15.799999999999999</v>
          </cell>
          <cell r="J255">
            <v>0</v>
          </cell>
          <cell r="K255">
            <v>15.799999999999999</v>
          </cell>
          <cell r="L255" t="str">
            <v>Eplilux 89 HB Finish (Grey)</v>
          </cell>
          <cell r="M255">
            <v>0</v>
          </cell>
          <cell r="N255" t="str">
            <v>Berger</v>
          </cell>
        </row>
        <row r="256">
          <cell r="B256" t="str">
            <v>Epoxy HB Enamel</v>
          </cell>
          <cell r="C256">
            <v>0.47</v>
          </cell>
          <cell r="D256">
            <v>25</v>
          </cell>
          <cell r="E256">
            <v>13.16</v>
          </cell>
          <cell r="F256">
            <v>230</v>
          </cell>
          <cell r="G256">
            <v>17.5</v>
          </cell>
          <cell r="H256">
            <v>1</v>
          </cell>
          <cell r="I256">
            <v>17.5</v>
          </cell>
          <cell r="J256">
            <v>0</v>
          </cell>
          <cell r="K256">
            <v>17.5</v>
          </cell>
          <cell r="L256" t="str">
            <v>Epilux 155</v>
          </cell>
          <cell r="M256">
            <v>60</v>
          </cell>
          <cell r="N256" t="str">
            <v>Berger</v>
          </cell>
        </row>
        <row r="257">
          <cell r="B257" t="str">
            <v>Coal Tar Epoxy</v>
          </cell>
          <cell r="C257">
            <v>0.75</v>
          </cell>
          <cell r="D257">
            <v>25</v>
          </cell>
          <cell r="E257">
            <v>21</v>
          </cell>
          <cell r="F257">
            <v>132</v>
          </cell>
          <cell r="G257">
            <v>6.3</v>
          </cell>
          <cell r="H257">
            <v>1</v>
          </cell>
          <cell r="I257">
            <v>6.3</v>
          </cell>
          <cell r="J257">
            <v>0</v>
          </cell>
          <cell r="K257">
            <v>6.3</v>
          </cell>
          <cell r="L257" t="str">
            <v>Epilux 5 CTE (Black)</v>
          </cell>
          <cell r="M257">
            <v>0</v>
          </cell>
          <cell r="N257" t="str">
            <v>Berger</v>
          </cell>
        </row>
        <row r="258">
          <cell r="B258" t="str">
            <v>Inorgonic Zinc ethyl Silicate</v>
          </cell>
          <cell r="C258">
            <v>0.6</v>
          </cell>
          <cell r="D258">
            <v>25</v>
          </cell>
          <cell r="E258">
            <v>16.8</v>
          </cell>
          <cell r="F258">
            <v>418</v>
          </cell>
          <cell r="G258">
            <v>24.900000000000002</v>
          </cell>
          <cell r="H258">
            <v>1</v>
          </cell>
          <cell r="I258">
            <v>24.900000000000002</v>
          </cell>
          <cell r="J258">
            <v>0</v>
          </cell>
          <cell r="K258">
            <v>24.900000000000002</v>
          </cell>
          <cell r="L258" t="str">
            <v>Zinc Anode 304</v>
          </cell>
          <cell r="M258">
            <v>75</v>
          </cell>
          <cell r="N258" t="str">
            <v>Berger</v>
          </cell>
        </row>
        <row r="259">
          <cell r="B259" t="str">
            <v>Epoxy Polyurethane Enamel (blue, yellow, orange)</v>
          </cell>
          <cell r="C259">
            <v>0.4</v>
          </cell>
          <cell r="D259">
            <v>25</v>
          </cell>
          <cell r="E259">
            <v>11.2</v>
          </cell>
          <cell r="F259">
            <v>473</v>
          </cell>
          <cell r="G259">
            <v>42.300000000000004</v>
          </cell>
          <cell r="H259">
            <v>1</v>
          </cell>
          <cell r="I259">
            <v>42.300000000000004</v>
          </cell>
          <cell r="J259">
            <v>0</v>
          </cell>
          <cell r="K259">
            <v>42.300000000000004</v>
          </cell>
          <cell r="L259" t="str">
            <v>Berger Epithane (Grey)</v>
          </cell>
          <cell r="M259">
            <v>0</v>
          </cell>
          <cell r="N259" t="str">
            <v>Berger</v>
          </cell>
        </row>
        <row r="260">
          <cell r="B260" t="str">
            <v>Acrylic Polyurethane</v>
          </cell>
          <cell r="C260">
            <v>0.45</v>
          </cell>
          <cell r="D260">
            <v>25</v>
          </cell>
          <cell r="E260">
            <v>12.6</v>
          </cell>
          <cell r="F260">
            <v>432</v>
          </cell>
          <cell r="G260">
            <v>34.300000000000004</v>
          </cell>
          <cell r="H260">
            <v>1</v>
          </cell>
          <cell r="I260">
            <v>34.300000000000004</v>
          </cell>
          <cell r="J260">
            <v>0</v>
          </cell>
          <cell r="K260">
            <v>34.300000000000004</v>
          </cell>
          <cell r="L260" t="str">
            <v>Bergerthane (Grey)</v>
          </cell>
          <cell r="M260">
            <v>0</v>
          </cell>
          <cell r="N260" t="str">
            <v>Berger</v>
          </cell>
        </row>
        <row r="261">
          <cell r="B261" t="str">
            <v>Black Bituminuous Paint IS 158</v>
          </cell>
          <cell r="C261">
            <v>0.37</v>
          </cell>
          <cell r="D261">
            <v>25</v>
          </cell>
          <cell r="E261">
            <v>10.36</v>
          </cell>
          <cell r="F261">
            <v>63</v>
          </cell>
          <cell r="G261">
            <v>6.1</v>
          </cell>
          <cell r="H261">
            <v>1</v>
          </cell>
          <cell r="I261">
            <v>6.1</v>
          </cell>
          <cell r="J261">
            <v>0</v>
          </cell>
          <cell r="K261">
            <v>6.1</v>
          </cell>
          <cell r="L261" t="str">
            <v>BP Bituminuous</v>
          </cell>
          <cell r="M261">
            <v>0</v>
          </cell>
          <cell r="N261" t="str">
            <v>Berger</v>
          </cell>
        </row>
        <row r="262">
          <cell r="B262" t="str">
            <v>Vinyl Chemical resitant Paint</v>
          </cell>
          <cell r="C262">
            <v>0.45</v>
          </cell>
          <cell r="D262">
            <v>25</v>
          </cell>
          <cell r="E262">
            <v>12.6</v>
          </cell>
          <cell r="F262">
            <v>195</v>
          </cell>
          <cell r="G262">
            <v>15.5</v>
          </cell>
          <cell r="H262">
            <v>1</v>
          </cell>
          <cell r="I262">
            <v>15.5</v>
          </cell>
          <cell r="J262">
            <v>0</v>
          </cell>
          <cell r="K262">
            <v>15.5</v>
          </cell>
          <cell r="L262" t="str">
            <v>Luxavin CR ENL</v>
          </cell>
          <cell r="M262">
            <v>0</v>
          </cell>
          <cell r="N262" t="str">
            <v>Berger</v>
          </cell>
        </row>
        <row r="263">
          <cell r="B263" t="str">
            <v>Anti-saline primer</v>
          </cell>
          <cell r="C263">
            <v>0.35</v>
          </cell>
          <cell r="D263">
            <v>25</v>
          </cell>
          <cell r="E263">
            <v>9.8000000000000007</v>
          </cell>
          <cell r="F263">
            <v>188</v>
          </cell>
          <cell r="G263">
            <v>19.200000000000003</v>
          </cell>
          <cell r="H263">
            <v>1</v>
          </cell>
          <cell r="I263">
            <v>19.200000000000003</v>
          </cell>
          <cell r="J263">
            <v>0</v>
          </cell>
          <cell r="K263">
            <v>19.200000000000003</v>
          </cell>
          <cell r="L263" t="str">
            <v>BP Antisaline M Pr</v>
          </cell>
          <cell r="M263">
            <v>0</v>
          </cell>
          <cell r="N263" t="str">
            <v>Berger</v>
          </cell>
        </row>
        <row r="264">
          <cell r="B264" t="str">
            <v>High Build Bitumen</v>
          </cell>
          <cell r="C264">
            <v>0.38</v>
          </cell>
          <cell r="D264">
            <v>25</v>
          </cell>
          <cell r="E264">
            <v>10.64</v>
          </cell>
          <cell r="F264">
            <v>125</v>
          </cell>
          <cell r="G264">
            <v>11.799999999999999</v>
          </cell>
          <cell r="H264">
            <v>1</v>
          </cell>
          <cell r="I264">
            <v>11.799999999999999</v>
          </cell>
          <cell r="J264">
            <v>0</v>
          </cell>
          <cell r="K264">
            <v>11.799999999999999</v>
          </cell>
          <cell r="L264" t="str">
            <v>BP HB Black</v>
          </cell>
          <cell r="M264">
            <v>0</v>
          </cell>
          <cell r="N264" t="str">
            <v>Berger</v>
          </cell>
        </row>
      </sheetData>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nalysis"/>
      <sheetName val="Cost of O &amp; O"/>
      <sheetName val="Material Rate Analysis"/>
      <sheetName val="Mix Design"/>
      <sheetName val="Equipment Output"/>
      <sheetName val="Material Consumption"/>
      <sheetName val="SUMMARY"/>
    </sheetNames>
    <sheetDataSet>
      <sheetData sheetId="0"/>
      <sheetData sheetId="1"/>
      <sheetData sheetId="2"/>
      <sheetData sheetId="3"/>
      <sheetData sheetId="4" refreshError="1">
        <row r="12">
          <cell r="P12">
            <v>1311</v>
          </cell>
        </row>
      </sheetData>
      <sheetData sheetId="5"/>
      <sheetData sheetId="6"/>
      <sheetData sheetId="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EMH-20)"/>
      <sheetName val="Balance Sheet (EMH 15)"/>
      <sheetName val="Balance Sheet (EMH 10)"/>
      <sheetName val="P &amp; L Statement"/>
      <sheetName val="P &amp; L Statement (Ver2)"/>
      <sheetName val="Workings (June-New)"/>
      <sheetName val="PA-10 &amp; others Comp"/>
      <sheetName val="PA-10 &amp; Others Summary"/>
      <sheetName val="Comp% (June New)"/>
      <sheetName val="Comp% (June-Old)"/>
      <sheetName val="Completion% (ForYE)"/>
      <sheetName val="Completion% (JuneRevBudget)"/>
      <sheetName val="Completion%( Old-Budget)"/>
      <sheetName val="Original"/>
      <sheetName val="Amended"/>
      <sheetName val="Amended (Land-300)"/>
      <sheetName val="Depreciation"/>
      <sheetName val="Budget&amp; Forecast"/>
      <sheetName val="EMH Plots-30.06.02 "/>
      <sheetName val="DM Plots-30.06.02 "/>
      <sheetName val="DM Condos-30.06.02"/>
      <sheetName val="EMH Plots-31.12.02"/>
      <sheetName val="DM Plots-31.12.02"/>
      <sheetName val="DM Condos-31.12.02"/>
      <sheetName val="Leases GDP"/>
      <sheetName val="Leases EMLakes"/>
      <sheetName val="Summary of Land"/>
      <sheetName val="Value 30.06.2002"/>
      <sheetName val="Land @ 20"/>
      <sheetName val="Land @ 15"/>
      <sheetName val="Rec-Stat"/>
      <sheetName val="Land @ 10 (With Dev Prop)"/>
      <sheetName val="Land @ 10 (With Dev Prop) Reco"/>
      <sheetName val="Land @ 10 "/>
      <sheetName val="D P 2001"/>
      <sheetName val="Land @ 10  (2)"/>
      <sheetName val="I P 2001"/>
      <sheetName val="WIP 2001"/>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ow r="8">
          <cell r="T8">
            <v>0.13196412585279399</v>
          </cell>
          <cell r="V8">
            <v>9.070369703218191E-2</v>
          </cell>
        </row>
      </sheetData>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산근"/>
      <sheetName val="갑지"/>
      <sheetName val="Appendix A14"/>
      <sheetName val="Total"/>
      <sheetName val="M"/>
      <sheetName val="Kiss"/>
      <sheetName val="List"/>
      <sheetName val="ITI"/>
      <sheetName val="IS"/>
      <sheetName val="MCS"/>
      <sheetName val="Act"/>
      <sheetName val="Late"/>
      <sheetName val="Disc"/>
      <sheetName val="PO-MFG-CT"/>
      <sheetName val="Sheet2"/>
      <sheetName val="Input"/>
      <sheetName val="03년 현장공사비 실적 총괄"/>
      <sheetName val="03년 현장공사비 실적 상세"/>
      <sheetName val="03년 현장자재 및 장비비 실적총괄"/>
      <sheetName val="03년 현장 외주비.자재 및 장비비 실적"/>
      <sheetName val="DESCRIPTION"/>
      <sheetName val="BM DATA SHEET"/>
      <sheetName val="집계표(OPTION)"/>
      <sheetName val="Sheet1"/>
      <sheetName val="5대총괄"/>
      <sheetName val="PROPOSAL"/>
      <sheetName val="찍기"/>
      <sheetName val="환율"/>
      <sheetName val="DB_ET200(R. A)"/>
      <sheetName val="경영현황"/>
      <sheetName val="INSTR"/>
      <sheetName val="#REF"/>
      <sheetName val="설산1.나"/>
      <sheetName val="본사S"/>
      <sheetName val="INPUT DATA OF SCHEDULE"/>
      <sheetName val="예산"/>
      <sheetName val="Orbit"/>
      <sheetName val="No Inspection"/>
      <sheetName val="jobhist"/>
      <sheetName val="건내용"/>
      <sheetName val="상반기손익차2총괄"/>
      <sheetName val="Volume"/>
      <sheetName val="DB_on_off valve"/>
      <sheetName val="??"/>
      <sheetName val="Equipment"/>
      <sheetName val="TL,Termination"/>
      <sheetName val="Cable,Conduit"/>
      <sheetName val="ACTDATA"/>
      <sheetName val="공사내역"/>
      <sheetName val="자바라1"/>
      <sheetName val="해외 연수비용 계산-삭제"/>
      <sheetName val="해외 기술훈련비 (합계)"/>
      <sheetName val="A"/>
      <sheetName val="일위대가"/>
      <sheetName val="FORM-0"/>
      <sheetName val="Cash2"/>
      <sheetName val="Z"/>
      <sheetName val="dongia (2)"/>
      <sheetName val="TOEC"/>
      <sheetName val="steam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S Provisions "/>
      <sheetName val="BOQ"/>
      <sheetName val="Sheet2"/>
      <sheetName val="Sheet3"/>
      <sheetName val="Sheet1"/>
      <sheetName val="HDPE"/>
      <sheetName val="LOADINGS"/>
      <sheetName val="ANAL-PIPE LINE"/>
      <sheetName val="Qty Est"/>
      <sheetName val="MS Pipe Working"/>
      <sheetName val="Rates Basic"/>
      <sheetName val="INPUT"/>
      <sheetName val="Rate Analysis "/>
      <sheetName val="ANAL"/>
      <sheetName val="Material "/>
      <sheetName val="Ave.wtd.rates"/>
      <sheetName val=" AnalysisPCC"/>
      <sheetName val="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0">
          <cell r="E20">
            <v>518.02120141342755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HPs"/>
      <sheetName val="design"/>
      <sheetName val="scour depth"/>
      <sheetName val="drwing"/>
      <sheetName val="pail wall-u-S"/>
      <sheetName val="head wall u.s"/>
      <sheetName val="wing u-s"/>
      <sheetName val="head wall D-S"/>
      <sheetName val="USBR"/>
      <sheetName val="ESTIM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 (2)"/>
      <sheetName val="Sheet2"/>
      <sheetName val="Sheet1"/>
      <sheetName val="Data"/>
      <sheetName val="Voucher"/>
      <sheetName val="Cal"/>
      <sheetName val="Sump_cal"/>
      <sheetName val="Design"/>
      <sheetName val="SP Break Up"/>
      <sheetName val="Boiler&amp;TG"/>
      <sheetName val="Report"/>
      <sheetName val="loadcal"/>
      <sheetName val="ANAL-PIPE LINE"/>
      <sheetName val="Process"/>
      <sheetName val="ANALYSIS"/>
      <sheetName val="LOCAL RATES"/>
      <sheetName val="hdpe weights"/>
      <sheetName val="PVC weights"/>
      <sheetName val="Cal_(2)"/>
      <sheetName val="SOR"/>
      <sheetName val="01-04-08-30-06-08"/>
      <sheetName val="D"/>
      <sheetName val="office"/>
      <sheetName val="Lab"/>
      <sheetName val="final abstract"/>
      <sheetName val="BHANDUP"/>
      <sheetName val="FT-05-02IsoBOM"/>
      <sheetName val="Intro"/>
      <sheetName val="PLAN_FEB97"/>
      <sheetName val="Voucher paid KR3"/>
      <sheetName val="Direct cost shed A-2 "/>
      <sheetName val="upa"/>
      <sheetName val="rdamdata"/>
      <sheetName val="lead-st"/>
      <sheetName val="VISION 2000"/>
      <sheetName val="1-OBJ98 "/>
      <sheetName val="basdat"/>
      <sheetName val="Cal(6.3.2) GSB-T"/>
      <sheetName val="ENCL9"/>
      <sheetName val="Rate Analysis "/>
      <sheetName val="INPUT"/>
      <sheetName val="Headings"/>
      <sheetName val="CFForecast detail"/>
      <sheetName val="Site Dev BOQ"/>
      <sheetName val="F1a-Pile"/>
      <sheetName val="horizontal"/>
      <sheetName val="Balustrade"/>
      <sheetName val="Detail"/>
      <sheetName val="LIST OF MAKES"/>
      <sheetName val="INPUT SHEET"/>
      <sheetName val="RES-PLANNING"/>
      <sheetName val="Vehicles"/>
      <sheetName val="Lead"/>
      <sheetName val="Pay_Sep06"/>
      <sheetName val="Basement Budget"/>
      <sheetName val="INDIGINEOUS ITEMS "/>
      <sheetName val="PARASITIC"/>
      <sheetName val="Reinforcement"/>
      <sheetName val="DSLP"/>
      <sheetName val="Codes"/>
      <sheetName val="Break up Sheet"/>
      <sheetName val="Electrical"/>
      <sheetName val="factors"/>
      <sheetName val="Material "/>
      <sheetName val="Labour &amp; Plant"/>
      <sheetName val="sheeet7"/>
      <sheetName val="TBAL9697 -group wise  sdpl"/>
      <sheetName val="Boq"/>
      <sheetName val="HEAD"/>
      <sheetName val="RCC,Ret. Wall"/>
      <sheetName val="girder"/>
      <sheetName val="Supplier"/>
      <sheetName val="Building 1"/>
      <sheetName val="CFForecast_detail"/>
      <sheetName val="Site_Dev_BOQ"/>
      <sheetName val="LIST_OF_MAKES"/>
      <sheetName val="INPUT_SHEET"/>
      <sheetName val="SP_Break_Up"/>
      <sheetName val="Basement_Budget"/>
      <sheetName val="INDIGINEOUS_ITEMS_"/>
      <sheetName val="Break_up_Sheet"/>
      <sheetName val="Building_1"/>
      <sheetName val="TBAL9697_-group_wise__sdpl"/>
      <sheetName val="RCC,Ret__Wall"/>
      <sheetName val="Material_"/>
      <sheetName val="Labour_&amp;_Plant"/>
      <sheetName val="Cal_(2)1"/>
      <sheetName val="CFForecast_detail1"/>
      <sheetName val="Site_Dev_BOQ1"/>
      <sheetName val="LIST_OF_MAKES1"/>
      <sheetName val="INPUT_SHEET1"/>
      <sheetName val="SP_Break_Up1"/>
      <sheetName val="Basement_Budget1"/>
      <sheetName val="INDIGINEOUS_ITEMS_1"/>
      <sheetName val="Break_up_Sheet1"/>
      <sheetName val="Building_11"/>
      <sheetName val="TBAL9697_-group_wise__sdpl1"/>
      <sheetName val="RCC,Ret__Wall1"/>
      <sheetName val="Material_1"/>
      <sheetName val="Labour_&amp;_Plant1"/>
      <sheetName val="Cal_(2)2"/>
      <sheetName val="CFForecast_detail2"/>
      <sheetName val="Site_Dev_BOQ2"/>
      <sheetName val="LIST_OF_MAKES2"/>
      <sheetName val="INPUT_SHEET2"/>
      <sheetName val="SP_Break_Up2"/>
      <sheetName val="Basement_Budget2"/>
      <sheetName val="INDIGINEOUS_ITEMS_2"/>
      <sheetName val="Break_up_Sheet2"/>
      <sheetName val="Building_12"/>
      <sheetName val="TBAL9697_-group_wise__sdpl2"/>
      <sheetName val="RCC,Ret__Wall2"/>
      <sheetName val="Material_2"/>
      <sheetName val="Labour_&amp;_Plant2"/>
      <sheetName val="Sch. Areas"/>
      <sheetName val="Extra Item"/>
      <sheetName val="Cal_(2)3"/>
      <sheetName val="CFForecast_detail3"/>
      <sheetName val="Site_Dev_BOQ3"/>
      <sheetName val="LIST_OF_MAKES3"/>
      <sheetName val="INPUT_SHEET3"/>
      <sheetName val="SP_Break_Up3"/>
      <sheetName val="Basement_Budget3"/>
      <sheetName val="INDIGINEOUS_ITEMS_3"/>
      <sheetName val="Break_up_Sheet3"/>
      <sheetName val="Building_13"/>
      <sheetName val="TBAL9697_-group_wise__sdpl3"/>
      <sheetName val="RCC,Ret__Wall3"/>
      <sheetName val="Material_3"/>
      <sheetName val="Labour_&amp;_Plant3"/>
      <sheetName val="Cal_(2)4"/>
      <sheetName val="CFForecast_detail4"/>
      <sheetName val="Site_Dev_BOQ4"/>
      <sheetName val="LIST_OF_MAKES4"/>
      <sheetName val="INPUT_SHEET4"/>
      <sheetName val="SP_Break_Up4"/>
      <sheetName val="Basement_Budget4"/>
      <sheetName val="INDIGINEOUS_ITEMS_4"/>
      <sheetName val="Break_up_Sheet4"/>
      <sheetName val="Building_14"/>
      <sheetName val="TBAL9697_-group_wise__sdpl4"/>
      <sheetName val="RCC,Ret__Wall4"/>
      <sheetName val="Material_4"/>
      <sheetName val="Labour_&amp;_Plant4"/>
      <sheetName val="Timesheet"/>
      <sheetName val="COLUMN"/>
      <sheetName val="item"/>
      <sheetName val="HPL"/>
      <sheetName val="A.O.R r1"/>
      <sheetName val="A.O.R r1Str"/>
      <sheetName val="EST-CIVIL"/>
      <sheetName val="IO LIST"/>
      <sheetName val="Measurment"/>
      <sheetName val="Name List"/>
      <sheetName val="Formulas"/>
      <sheetName val="NPV"/>
      <sheetName val="1-Pop Proj"/>
      <sheetName val="RATIOS"/>
      <sheetName val="MRATES"/>
    </sheetNames>
    <sheetDataSet>
      <sheetData sheetId="0">
        <row r="1">
          <cell r="B1">
            <v>121</v>
          </cell>
        </row>
      </sheetData>
      <sheetData sheetId="1">
        <row r="1">
          <cell r="B1">
            <v>121</v>
          </cell>
        </row>
      </sheetData>
      <sheetData sheetId="2">
        <row r="1">
          <cell r="B1">
            <v>121</v>
          </cell>
        </row>
      </sheetData>
      <sheetData sheetId="3">
        <row r="2">
          <cell r="J2">
            <v>22</v>
          </cell>
        </row>
        <row r="3">
          <cell r="J3">
            <v>0</v>
          </cell>
        </row>
      </sheetData>
      <sheetData sheetId="4">
        <row r="1">
          <cell r="B1">
            <v>121</v>
          </cell>
          <cell r="R1">
            <v>115</v>
          </cell>
        </row>
      </sheetData>
      <sheetData sheetId="5">
        <row r="2">
          <cell r="P2">
            <v>1</v>
          </cell>
          <cell r="Q2" t="str">
            <v>One</v>
          </cell>
        </row>
        <row r="3">
          <cell r="P3">
            <v>2</v>
          </cell>
          <cell r="Q3" t="str">
            <v>Two</v>
          </cell>
        </row>
        <row r="4">
          <cell r="P4">
            <v>3</v>
          </cell>
          <cell r="Q4" t="str">
            <v>Three</v>
          </cell>
        </row>
        <row r="5">
          <cell r="P5">
            <v>4</v>
          </cell>
          <cell r="Q5" t="str">
            <v>Four</v>
          </cell>
        </row>
        <row r="6">
          <cell r="P6">
            <v>5</v>
          </cell>
          <cell r="Q6" t="str">
            <v>Five</v>
          </cell>
        </row>
        <row r="7">
          <cell r="P7">
            <v>6</v>
          </cell>
          <cell r="Q7" t="str">
            <v>Six</v>
          </cell>
        </row>
        <row r="8">
          <cell r="P8">
            <v>7</v>
          </cell>
          <cell r="Q8" t="str">
            <v>Seven</v>
          </cell>
        </row>
        <row r="9">
          <cell r="P9">
            <v>8</v>
          </cell>
          <cell r="Q9" t="str">
            <v>Eight</v>
          </cell>
        </row>
        <row r="10">
          <cell r="P10">
            <v>9</v>
          </cell>
          <cell r="Q10" t="str">
            <v>Nine</v>
          </cell>
        </row>
        <row r="11">
          <cell r="P11">
            <v>10</v>
          </cell>
          <cell r="Q11" t="str">
            <v>Ten</v>
          </cell>
        </row>
        <row r="12">
          <cell r="P12">
            <v>11</v>
          </cell>
          <cell r="Q12" t="str">
            <v>Eleven</v>
          </cell>
        </row>
        <row r="13">
          <cell r="P13">
            <v>12</v>
          </cell>
          <cell r="Q13" t="str">
            <v>Twelve</v>
          </cell>
        </row>
        <row r="14">
          <cell r="P14">
            <v>13</v>
          </cell>
          <cell r="Q14" t="str">
            <v>Thirteen</v>
          </cell>
        </row>
        <row r="15">
          <cell r="P15">
            <v>14</v>
          </cell>
          <cell r="Q15" t="str">
            <v>Fourteen</v>
          </cell>
        </row>
        <row r="16">
          <cell r="P16">
            <v>15</v>
          </cell>
          <cell r="Q16" t="str">
            <v>Fifteen</v>
          </cell>
        </row>
        <row r="17">
          <cell r="P17">
            <v>16</v>
          </cell>
          <cell r="Q17" t="str">
            <v>Sixteen</v>
          </cell>
        </row>
        <row r="18">
          <cell r="P18">
            <v>17</v>
          </cell>
          <cell r="Q18" t="str">
            <v>Seventeen</v>
          </cell>
        </row>
        <row r="19">
          <cell r="P19">
            <v>18</v>
          </cell>
          <cell r="Q19" t="str">
            <v>Eighteen</v>
          </cell>
        </row>
        <row r="20">
          <cell r="P20">
            <v>19</v>
          </cell>
          <cell r="Q20" t="str">
            <v>Nineteen</v>
          </cell>
        </row>
        <row r="21">
          <cell r="P21">
            <v>20</v>
          </cell>
          <cell r="Q21" t="str">
            <v>Twenty</v>
          </cell>
        </row>
        <row r="22">
          <cell r="P22">
            <v>30</v>
          </cell>
          <cell r="Q22" t="str">
            <v>Thirty</v>
          </cell>
        </row>
        <row r="23">
          <cell r="P23">
            <v>40</v>
          </cell>
          <cell r="Q23" t="str">
            <v>Forty</v>
          </cell>
        </row>
        <row r="24">
          <cell r="P24">
            <v>50</v>
          </cell>
          <cell r="Q24" t="str">
            <v>Fifty</v>
          </cell>
        </row>
        <row r="25">
          <cell r="P25">
            <v>60</v>
          </cell>
          <cell r="Q25" t="str">
            <v>Sixty</v>
          </cell>
        </row>
        <row r="26">
          <cell r="P26">
            <v>70</v>
          </cell>
          <cell r="Q26" t="str">
            <v>Seventy</v>
          </cell>
        </row>
        <row r="27">
          <cell r="P27">
            <v>80</v>
          </cell>
          <cell r="Q27" t="str">
            <v>Eighty</v>
          </cell>
        </row>
        <row r="28">
          <cell r="P28">
            <v>90</v>
          </cell>
          <cell r="Q28" t="str">
            <v>Ninety</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ow r="1">
          <cell r="R1">
            <v>115</v>
          </cell>
        </row>
      </sheetData>
      <sheetData sheetId="74">
        <row r="1">
          <cell r="R1">
            <v>115</v>
          </cell>
        </row>
      </sheetData>
      <sheetData sheetId="75">
        <row r="1">
          <cell r="R1">
            <v>115</v>
          </cell>
        </row>
      </sheetData>
      <sheetData sheetId="76">
        <row r="1">
          <cell r="R1">
            <v>115</v>
          </cell>
        </row>
      </sheetData>
      <sheetData sheetId="77">
        <row r="1">
          <cell r="R1">
            <v>115</v>
          </cell>
        </row>
      </sheetData>
      <sheetData sheetId="78">
        <row r="1">
          <cell r="R1">
            <v>115</v>
          </cell>
        </row>
      </sheetData>
      <sheetData sheetId="79">
        <row r="1">
          <cell r="R1">
            <v>115</v>
          </cell>
        </row>
      </sheetData>
      <sheetData sheetId="80">
        <row r="1">
          <cell r="R1">
            <v>115</v>
          </cell>
        </row>
      </sheetData>
      <sheetData sheetId="81">
        <row r="1">
          <cell r="R1">
            <v>115</v>
          </cell>
        </row>
      </sheetData>
      <sheetData sheetId="82">
        <row r="1">
          <cell r="R1">
            <v>115</v>
          </cell>
        </row>
      </sheetData>
      <sheetData sheetId="83">
        <row r="1">
          <cell r="R1">
            <v>115</v>
          </cell>
        </row>
      </sheetData>
      <sheetData sheetId="84">
        <row r="1">
          <cell r="R1">
            <v>115</v>
          </cell>
        </row>
      </sheetData>
      <sheetData sheetId="85">
        <row r="1">
          <cell r="R1">
            <v>115</v>
          </cell>
        </row>
      </sheetData>
      <sheetData sheetId="86">
        <row r="1">
          <cell r="R1">
            <v>115</v>
          </cell>
        </row>
      </sheetData>
      <sheetData sheetId="87">
        <row r="1">
          <cell r="R1">
            <v>115</v>
          </cell>
        </row>
      </sheetData>
      <sheetData sheetId="88">
        <row r="1">
          <cell r="R1">
            <v>115</v>
          </cell>
        </row>
      </sheetData>
      <sheetData sheetId="89">
        <row r="1">
          <cell r="R1">
            <v>115</v>
          </cell>
        </row>
      </sheetData>
      <sheetData sheetId="90">
        <row r="1">
          <cell r="R1">
            <v>115</v>
          </cell>
        </row>
      </sheetData>
      <sheetData sheetId="91">
        <row r="1">
          <cell r="R1">
            <v>115</v>
          </cell>
        </row>
      </sheetData>
      <sheetData sheetId="92">
        <row r="1">
          <cell r="R1">
            <v>115</v>
          </cell>
        </row>
      </sheetData>
      <sheetData sheetId="93">
        <row r="1">
          <cell r="R1">
            <v>115</v>
          </cell>
        </row>
      </sheetData>
      <sheetData sheetId="94">
        <row r="1">
          <cell r="R1">
            <v>115</v>
          </cell>
        </row>
      </sheetData>
      <sheetData sheetId="95">
        <row r="1">
          <cell r="R1">
            <v>115</v>
          </cell>
        </row>
      </sheetData>
      <sheetData sheetId="96">
        <row r="1">
          <cell r="R1">
            <v>115</v>
          </cell>
        </row>
      </sheetData>
      <sheetData sheetId="97">
        <row r="1">
          <cell r="R1">
            <v>115</v>
          </cell>
        </row>
      </sheetData>
      <sheetData sheetId="98">
        <row r="1">
          <cell r="R1">
            <v>115</v>
          </cell>
        </row>
      </sheetData>
      <sheetData sheetId="99">
        <row r="1">
          <cell r="R1">
            <v>115</v>
          </cell>
        </row>
      </sheetData>
      <sheetData sheetId="100">
        <row r="1">
          <cell r="R1">
            <v>115</v>
          </cell>
        </row>
      </sheetData>
      <sheetData sheetId="101">
        <row r="1">
          <cell r="R1">
            <v>115</v>
          </cell>
        </row>
      </sheetData>
      <sheetData sheetId="102">
        <row r="1">
          <cell r="R1">
            <v>115</v>
          </cell>
        </row>
      </sheetData>
      <sheetData sheetId="103">
        <row r="1">
          <cell r="R1">
            <v>115</v>
          </cell>
        </row>
      </sheetData>
      <sheetData sheetId="104">
        <row r="1">
          <cell r="R1">
            <v>115</v>
          </cell>
        </row>
      </sheetData>
      <sheetData sheetId="105">
        <row r="1">
          <cell r="R1">
            <v>115</v>
          </cell>
        </row>
      </sheetData>
      <sheetData sheetId="106">
        <row r="1">
          <cell r="R1">
            <v>115</v>
          </cell>
        </row>
      </sheetData>
      <sheetData sheetId="107">
        <row r="1">
          <cell r="R1">
            <v>115</v>
          </cell>
        </row>
      </sheetData>
      <sheetData sheetId="108">
        <row r="1">
          <cell r="R1">
            <v>115</v>
          </cell>
        </row>
      </sheetData>
      <sheetData sheetId="109">
        <row r="1">
          <cell r="R1">
            <v>115</v>
          </cell>
        </row>
      </sheetData>
      <sheetData sheetId="110">
        <row r="1">
          <cell r="R1">
            <v>115</v>
          </cell>
        </row>
      </sheetData>
      <sheetData sheetId="111">
        <row r="1">
          <cell r="R1">
            <v>115</v>
          </cell>
        </row>
      </sheetData>
      <sheetData sheetId="112">
        <row r="1">
          <cell r="R1">
            <v>115</v>
          </cell>
        </row>
      </sheetData>
      <sheetData sheetId="113">
        <row r="1">
          <cell r="R1">
            <v>115</v>
          </cell>
        </row>
      </sheetData>
      <sheetData sheetId="114">
        <row r="1">
          <cell r="R1">
            <v>115</v>
          </cell>
        </row>
      </sheetData>
      <sheetData sheetId="115" refreshError="1"/>
      <sheetData sheetId="116" refreshError="1"/>
      <sheetData sheetId="117">
        <row r="1">
          <cell r="R1">
            <v>115</v>
          </cell>
        </row>
      </sheetData>
      <sheetData sheetId="118">
        <row r="1">
          <cell r="R1">
            <v>115</v>
          </cell>
        </row>
      </sheetData>
      <sheetData sheetId="119">
        <row r="1">
          <cell r="R1">
            <v>115</v>
          </cell>
        </row>
      </sheetData>
      <sheetData sheetId="120">
        <row r="1">
          <cell r="R1">
            <v>115</v>
          </cell>
        </row>
      </sheetData>
      <sheetData sheetId="121">
        <row r="1">
          <cell r="R1">
            <v>115</v>
          </cell>
        </row>
      </sheetData>
      <sheetData sheetId="122">
        <row r="1">
          <cell r="R1">
            <v>115</v>
          </cell>
        </row>
      </sheetData>
      <sheetData sheetId="123">
        <row r="1">
          <cell r="R1">
            <v>115</v>
          </cell>
        </row>
      </sheetData>
      <sheetData sheetId="124">
        <row r="1">
          <cell r="R1">
            <v>115</v>
          </cell>
        </row>
      </sheetData>
      <sheetData sheetId="125">
        <row r="1">
          <cell r="R1">
            <v>115</v>
          </cell>
        </row>
      </sheetData>
      <sheetData sheetId="126">
        <row r="1">
          <cell r="R1">
            <v>115</v>
          </cell>
        </row>
      </sheetData>
      <sheetData sheetId="127">
        <row r="1">
          <cell r="R1">
            <v>115</v>
          </cell>
        </row>
      </sheetData>
      <sheetData sheetId="128">
        <row r="1">
          <cell r="R1">
            <v>115</v>
          </cell>
        </row>
      </sheetData>
      <sheetData sheetId="129">
        <row r="1">
          <cell r="R1">
            <v>115</v>
          </cell>
        </row>
      </sheetData>
      <sheetData sheetId="130">
        <row r="1">
          <cell r="R1">
            <v>115</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Rates"/>
      <sheetName val="Road"/>
      <sheetName val="Culvert"/>
      <sheetName val="Bridges"/>
      <sheetName val="Misc"/>
      <sheetName val="Labour"/>
      <sheetName val="Mtl"/>
      <sheetName val="Mcry"/>
      <sheetName val="Total"/>
      <sheetName val="Cashflow"/>
      <sheetName val="C-Flow"/>
      <sheetName val="Final"/>
      <sheetName val="Tech."/>
      <sheetName val="Lab-Survey-Furn."/>
      <sheetName val="Rate Analysis "/>
      <sheetName val="LOCAL RATES"/>
      <sheetName val="Sheet1"/>
    </sheetNames>
    <sheetDataSet>
      <sheetData sheetId="0"/>
      <sheetData sheetId="1"/>
      <sheetData sheetId="2">
        <row r="112">
          <cell r="H112">
            <v>75</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IN SIZE "/>
      <sheetName val="Sp.Gr."/>
      <sheetName val="LLPL"/>
      <sheetName val="PROCTOR"/>
      <sheetName val="C.B.R"/>
      <sheetName val="Sheet6"/>
      <sheetName val="Sheet8"/>
      <sheetName val="Sheet9"/>
      <sheetName val="sp.CBR"/>
      <sheetName val="Sheet14"/>
      <sheetName val="Sheet15"/>
      <sheetName val="Sheet16"/>
      <sheetName val="Module2"/>
      <sheetName val="지급자재"/>
      <sheetName val="Cul_detail"/>
      <sheetName val="S2groupcode"/>
      <sheetName val="Index"/>
      <sheetName val="FORM-W3"/>
      <sheetName val="Intro"/>
      <sheetName val="GRAIN_SIZE_"/>
      <sheetName val="Sp_Gr_"/>
      <sheetName val="C_B_R"/>
      <sheetName val="sp_CBR"/>
      <sheetName val="부대내역"/>
      <sheetName val="Resource"/>
      <sheetName val="Material"/>
      <sheetName val="Labour &amp; Plant"/>
      <sheetName val="PRECAST lightconc-II"/>
      <sheetName val="Improvements"/>
      <sheetName val="Steel Structure"/>
      <sheetName val="Steel-Circular"/>
      <sheetName val="Road data"/>
      <sheetName val="purpose&amp;input"/>
      <sheetName val="유동표"/>
      <sheetName val="Sheet1"/>
      <sheetName val="제출내역 (2)"/>
      <sheetName val="Alp-cal"/>
      <sheetName val="COST"/>
      <sheetName val="3차설계"/>
      <sheetName val="PlazaElec"/>
      <sheetName val="Bill-5"/>
      <sheetName val="BHANDUP"/>
      <sheetName val="tITLE"/>
      <sheetName val="-19.252"/>
      <sheetName val="sum-19.252"/>
      <sheetName val="pc-loads"/>
      <sheetName val="Pile cap"/>
      <sheetName val="General&amp;Local"/>
      <sheetName val="Appendix"/>
      <sheetName val="Design"/>
      <sheetName val="summary"/>
      <sheetName val="ETC Plant Cost"/>
      <sheetName val="FitOutConfCentre"/>
      <sheetName val="Analysis"/>
      <sheetName val="Mix Design"/>
      <sheetName val="Not found as per ground reality"/>
      <sheetName val="Manpower"/>
      <sheetName val="LOCAL RATES"/>
      <sheetName val="ANAL"/>
      <sheetName val="DATA"/>
      <sheetName val="GRAIN_SIZE_1"/>
      <sheetName val="Sp_Gr_1"/>
      <sheetName val="C_B_R1"/>
      <sheetName val="sp_CBR1"/>
      <sheetName val="estimate"/>
      <sheetName val="Culvert"/>
      <sheetName val="UNP-NCW "/>
      <sheetName val="SB_SCH_A3"/>
      <sheetName val="SB SCH_A7"/>
      <sheetName val="MGS"/>
      <sheetName val="Evaluate"/>
      <sheetName val="Riser-1"/>
      <sheetName val="PRELIM5"/>
      <sheetName val="HYDRAULICS"/>
    </sheetNames>
    <sheetDataSet>
      <sheetData sheetId="0"/>
      <sheetData sheetId="1"/>
      <sheetData sheetId="2"/>
      <sheetData sheetId="3">
        <row r="2">
          <cell r="B2">
            <v>25.17</v>
          </cell>
        </row>
      </sheetData>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sheetData sheetId="54"/>
      <sheetData sheetId="55"/>
      <sheetData sheetId="56" refreshError="1"/>
      <sheetData sheetId="57" refreshError="1"/>
      <sheetData sheetId="58" refreshError="1"/>
      <sheetData sheetId="59" refreshError="1"/>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CONC. ANAL"/>
      <sheetName val="Cost of O &amp; O"/>
      <sheetName val="Direct cost shed A-2 "/>
      <sheetName val="Rate Analysis"/>
      <sheetName val="Rates Basic"/>
      <sheetName val="ANAL-PIPE LINE"/>
      <sheetName val="3MLKQ"/>
      <sheetName val="Open"/>
      <sheetName val="BHANDUP"/>
      <sheetName val="Data"/>
      <sheetName val="S2groupcode"/>
      <sheetName val="Index"/>
      <sheetName val="C &amp; G RHS"/>
      <sheetName val="PLAN_FEB97"/>
      <sheetName val="Analy_7-10"/>
      <sheetName val="Data Entry Sheet_Old"/>
      <sheetName val="Lead"/>
      <sheetName val="dBase"/>
      <sheetName val="Data Base"/>
      <sheetName val="Material Rate"/>
      <sheetName val="Plastering"/>
      <sheetName val="SOR"/>
      <sheetName val="Mix Design"/>
      <sheetName val="FA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Working"/>
      <sheetName val="MS Pipe"/>
      <sheetName val="Hire Charges"/>
      <sheetName val="ANAL"/>
      <sheetName val="MD"/>
      <sheetName val="Sheet4"/>
      <sheetName val="Specifications"/>
      <sheetName val="ANAL (2)"/>
      <sheetName val="ANALYSIS"/>
      <sheetName val="Rates"/>
      <sheetName val="Material"/>
      <sheetName val="Plant &amp;  Machinery"/>
      <sheetName val="RA Civ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improvement works"/>
      <sheetName val="Margin incl EScalation"/>
      <sheetName val="L+M+P"/>
      <sheetName val="Cash Flow"/>
      <sheetName val="Inflow Abs"/>
      <sheetName val="Out flow Abs"/>
      <sheetName val="Escalation"/>
      <sheetName val="OH-1-Rev"/>
      <sheetName val="OH-2-Rev"/>
      <sheetName val="BG "/>
      <sheetName val="Material Rates"/>
      <sheetName val="Rate Analysis"/>
      <sheetName val="Crusher"/>
      <sheetName val="GSB &amp; WMM"/>
      <sheetName val="HMP Plant"/>
      <sheetName val="Prime coat"/>
      <sheetName val="Tack Coat @ 0.3"/>
      <sheetName val="Tack coat @ 0.25"/>
      <sheetName val="B M"/>
      <sheetName val="DBM"/>
      <sheetName val="BC"/>
      <sheetName val="Vibratory Roller "/>
      <sheetName val="PTR"/>
      <sheetName val="Tandem Roller"/>
      <sheetName val="Tractor with Ripper "/>
      <sheetName val="CONCRETE MIXER"/>
      <sheetName val="Concrete Pump"/>
      <sheetName val="Batching plant"/>
      <sheetName val="M 15"/>
      <sheetName val="M 20"/>
      <sheetName val="M 30"/>
      <sheetName val="M 30 WEARING COAT"/>
      <sheetName val="Hysd"/>
      <sheetName val="Diesel- ESC- not to Print"/>
      <sheetName val="Quot-Rate - not to Print"/>
      <sheetName val="Prog - not to Print"/>
      <sheetName val="Out flow- not to Print"/>
      <sheetName val="Cashflow-site -not to Print"/>
      <sheetName val="Inflow - not to Print"/>
      <sheetName val="ANAL"/>
      <sheetName val="ANAL-PIPE LINE"/>
      <sheetName val="MS Pipe Working"/>
      <sheetName val="RA Civil"/>
      <sheetName val="Analys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BOQ_2"/>
      <sheetName val="Analysis"/>
      <sheetName val="Cost of O &amp; O"/>
      <sheetName val="Material Rate Analysis"/>
      <sheetName val="Mix Design"/>
      <sheetName val="Equipment Output"/>
      <sheetName val="Material Consumption"/>
      <sheetName val="WORKING_2"/>
      <sheetName val="LOCAL RATES"/>
      <sheetName val="SUMMARY"/>
    </sheetNames>
    <sheetDataSet>
      <sheetData sheetId="0"/>
      <sheetData sheetId="1" refreshError="1"/>
      <sheetData sheetId="2"/>
      <sheetData sheetId="3"/>
      <sheetData sheetId="4" refreshError="1"/>
      <sheetData sheetId="5">
        <row r="11">
          <cell r="P11">
            <v>1056</v>
          </cell>
        </row>
        <row r="13">
          <cell r="P13">
            <v>1406</v>
          </cell>
        </row>
        <row r="14">
          <cell r="P14">
            <v>1565</v>
          </cell>
        </row>
      </sheetData>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SCH2"/>
      <sheetName val="Sheet1"/>
      <sheetName val="REG"/>
      <sheetName val="EMG"/>
      <sheetName val="EL"/>
      <sheetName val="EP"/>
      <sheetName val="RP"/>
      <sheetName val="ELSG"/>
      <sheetName val="EPSG"/>
      <sheetName val="RPSG"/>
      <sheetName val="ELNG"/>
      <sheetName val="EPNG"/>
      <sheetName val="RPNG"/>
      <sheetName val="ELS1"/>
      <sheetName val="EPS1"/>
      <sheetName val="RPS1"/>
      <sheetName val="ELN1"/>
      <sheetName val="EPN1"/>
      <sheetName val="RPN1"/>
      <sheetName val="ELS2"/>
      <sheetName val="ELN2"/>
      <sheetName val="EPS2"/>
      <sheetName val="EPN2"/>
      <sheetName val="RPS2"/>
      <sheetName val="RPN2"/>
      <sheetName val="ELS3"/>
      <sheetName val="LOAD TABLE"/>
      <sheetName val="EPS3"/>
      <sheetName val="RPS3"/>
      <sheetName val="CABLERET"/>
      <sheetName val="cable"/>
      <sheetName val="switch"/>
      <sheetName val="busbar"/>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0 SUMMARY"/>
      <sheetName val="2.0 GTC_"/>
      <sheetName val="3.0 STC"/>
      <sheetName val="4.0 DOR"/>
      <sheetName val="4.1 Safety DOR"/>
      <sheetName val="4.2 Safety Cost Guide"/>
      <sheetName val="5 Price Summary"/>
      <sheetName val="6.1 Boiler"/>
      <sheetName val="6.2 S_Structure"/>
      <sheetName val="6.3 Manning(Direct Labor)"/>
      <sheetName val="6.4 Manning(Indirect Labor)"/>
      <sheetName val="6.5 Heavy Equipment(Boiler)"/>
      <sheetName val="6.6 Heavy Equipment(S-S)"/>
      <sheetName val="6.7  Tax"/>
      <sheetName val="7.0 Schedule"/>
      <sheetName val="7.1 Const sch"/>
      <sheetName val="7.3 Wage Rate"/>
      <sheetName val="8.0 Documents"/>
      <sheetName val="8.1 Organization"/>
      <sheetName val="8.2 Bidding Cover"/>
      <sheetName val="9.Technical Specification "/>
      <sheetName val="10.Drawing"/>
      <sheetName val="11.Construction SC"/>
      <sheetName val="12.Appendix HSE Management"/>
      <sheetName val="Sheet1"/>
      <sheetName val="DCS"/>
      <sheetName val="ANALY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xBed"/>
      <sheetName val="CondPol"/>
      <sheetName val="Sheet5"/>
      <sheetName val="ANALYSER"/>
      <sheetName val="DCS"/>
      <sheetName val="토목64"/>
      <sheetName val="환산표"/>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ED  BOQ"/>
      <sheetName val="Abstract"/>
      <sheetName val="MANDAY RATE"/>
      <sheetName val="Ins. of Panels"/>
      <sheetName val="Ins. of MCB DB"/>
      <sheetName val="Pt Wiring, Ckt main, Sub Main"/>
      <sheetName val="Cable, Cable Termination"/>
      <sheetName val="Earth Exc, Earthing, Earth Con "/>
      <sheetName val="Ins of Light Fixtures"/>
      <sheetName val="Cable Tray, Steel, LA, Misc"/>
      <sheetName val="External"/>
      <sheetName val="Sheet1"/>
      <sheetName val="Sheet2"/>
      <sheetName val="Sheet3"/>
      <sheetName val="Form-C4"/>
      <sheetName val="DETAILED__BOQ"/>
      <sheetName val="MANDAY_RATE"/>
      <sheetName val="Ins__of_Panels"/>
      <sheetName val="Ins__of_MCB_DB"/>
      <sheetName val="Pt_Wiring,_Ckt_main,_Sub_Main"/>
      <sheetName val="Cable,_Cable_Termination"/>
      <sheetName val="Earth_Exc,_Earthing,_Earth_Con_"/>
      <sheetName val="Ins_of_Light_Fixtures"/>
      <sheetName val="Cable_Tray,_Steel,_LA,_Misc"/>
      <sheetName val="BTB"/>
      <sheetName val="cf"/>
      <sheetName val="orders"/>
      <sheetName val="macros"/>
      <sheetName val="strain"/>
      <sheetName val="Form_A"/>
      <sheetName val="Sheet5"/>
      <sheetName val="banilad"/>
      <sheetName val="Mactan"/>
      <sheetName val="Mandaue"/>
      <sheetName val="DSLP"/>
      <sheetName val="Purlin(7m)"/>
      <sheetName val="Key Assumptions"/>
      <sheetName val="dBase"/>
      <sheetName val="PACK (B)"/>
      <sheetName val="Title_Str"/>
      <sheetName val="Str Dsgn"/>
      <sheetName val="Ten Cap"/>
      <sheetName val="Wind_15m"/>
      <sheetName val="Wind_17.5m"/>
      <sheetName val="Wind_20m"/>
      <sheetName val="Title_Fdn"/>
      <sheetName val="Fdn Loads"/>
      <sheetName val="Fdn_Dsgn_Y(2m)"/>
      <sheetName val="1_Y(2m)"/>
      <sheetName val="Fdn_Dsgn_X(2m)"/>
      <sheetName val="1_X(2m)"/>
      <sheetName val="Fdn_Dsgn_Y (3.3m)"/>
      <sheetName val="1_Y (3.3m)"/>
      <sheetName val="Fdn_Dsgn_X (3.3m)"/>
      <sheetName val="1_X (3.3m)"/>
      <sheetName val="s"/>
      <sheetName val="Transfer"/>
      <sheetName val="S4"/>
      <sheetName val="wordsdata"/>
      <sheetName val="Intro"/>
      <sheetName val="Load Details-220kV"/>
      <sheetName val="analysis"/>
      <sheetName val="Bongaon"/>
      <sheetName val="Jeerat"/>
      <sheetName val="NJP"/>
      <sheetName val="ASSAm Gua PBC"/>
      <sheetName val="Assumptions"/>
      <sheetName val="Khalifa Parkf"/>
      <sheetName val="4 Annex 1 Basic rate"/>
      <sheetName val="SITE OVERHEADS"/>
      <sheetName val="water prop."/>
      <sheetName val="Major Br. Statement"/>
      <sheetName val="STN WISE EMR"/>
      <sheetName val="220&amp;132"/>
      <sheetName val="Civil Boq"/>
      <sheetName val="Elite 1 - MBCL"/>
      <sheetName val="FINOL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dat"/>
      <sheetName val="property"/>
      <sheetName val="tables"/>
      <sheetName val="coeff"/>
      <sheetName val="maing1"/>
      <sheetName val="sumbm"/>
      <sheetName val="maing2"/>
      <sheetName val="Shear f "/>
      <sheetName val="cross gr"/>
      <sheetName val="BHANDUP"/>
      <sheetName val="Cost of O &amp; O"/>
      <sheetName val="Analysis"/>
    </sheetNames>
    <sheetDataSet>
      <sheetData sheetId="0">
        <row r="4">
          <cell r="D4">
            <v>19.5</v>
          </cell>
        </row>
        <row r="5">
          <cell r="D5">
            <v>11</v>
          </cell>
        </row>
        <row r="8">
          <cell r="D8">
            <v>0.55000000000000004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P1"/>
      <sheetName val="P2"/>
      <sheetName val="P3"/>
      <sheetName val="P4"/>
      <sheetName val="P5"/>
      <sheetName val="P6"/>
      <sheetName val="P7"/>
      <sheetName val="P8"/>
      <sheetName val="P9"/>
      <sheetName val="P10"/>
      <sheetName val="P11"/>
      <sheetName val="P12"/>
      <sheetName val="P13"/>
      <sheetName val="P14"/>
      <sheetName val="P15"/>
      <sheetName val="Transport"/>
      <sheetName val="Civil 1"/>
      <sheetName val="Civil 2"/>
      <sheetName val="Civil 3"/>
      <sheetName val="Site 1"/>
      <sheetName val="Site 2"/>
      <sheetName val="Site 3"/>
      <sheetName val="Site Faci"/>
      <sheetName val="Engg-Exec-1"/>
      <sheetName val="Engg-Exec-2"/>
      <sheetName val="Site-Precom-1"/>
      <sheetName val="Site-Precom-2"/>
      <sheetName val="Site-Precom-Vendor"/>
      <sheetName val="Collab"/>
      <sheetName val="Cont"/>
      <sheetName val="Risk-Anal"/>
      <sheetName val="Risk-Table"/>
      <sheetName val="Risk-Graph"/>
      <sheetName val="Analysis1"/>
      <sheetName val="Analysis2"/>
      <sheetName val="Analysis3"/>
      <sheetName val="Totals-SMG"/>
      <sheetName val="Totals"/>
      <sheetName val="User"/>
      <sheetName val="Ranges"/>
      <sheetName val="For SMG"/>
      <sheetName val="calc"/>
      <sheetName val="steel"/>
      <sheetName val="pressure-parts"/>
      <sheetName val="Castings-Misc"/>
      <sheetName val="fabrn_shop"/>
      <sheetName val="constrn"/>
      <sheetName val="CONVN_FABRN_ONLY"/>
      <sheetName val="Fan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Q8">
            <v>37712</v>
          </cell>
          <cell r="AR8">
            <v>38078</v>
          </cell>
          <cell r="AS8">
            <v>38443</v>
          </cell>
        </row>
        <row r="10">
          <cell r="D10" t="str">
            <v>Tubes</v>
          </cell>
          <cell r="E10" t="str">
            <v>Fittings</v>
          </cell>
          <cell r="F10" t="str">
            <v>Flanges</v>
          </cell>
          <cell r="G10" t="str">
            <v>Welding Consumables</v>
          </cell>
        </row>
        <row r="11">
          <cell r="D11" t="str">
            <v>Fans</v>
          </cell>
          <cell r="E11" t="str">
            <v>Turbines</v>
          </cell>
          <cell r="F11" t="str">
            <v>Blowers</v>
          </cell>
          <cell r="G11" t="str">
            <v>Venturi</v>
          </cell>
          <cell r="H11" t="str">
            <v>Intake Duct</v>
          </cell>
        </row>
        <row r="12">
          <cell r="D12" t="str">
            <v>Gas Burners</v>
          </cell>
          <cell r="E12" t="str">
            <v>Oil Burners</v>
          </cell>
          <cell r="F12" t="str">
            <v>Dual Burners</v>
          </cell>
          <cell r="G12" t="str">
            <v>Fixed Ignitors</v>
          </cell>
          <cell r="H12" t="str">
            <v>Mains -Portable Ignitors</v>
          </cell>
          <cell r="I12" t="str">
            <v>Battery -Portable Ignitors</v>
          </cell>
          <cell r="J12" t="str">
            <v>Burner-performance Testing</v>
          </cell>
        </row>
        <row r="13">
          <cell r="D13" t="str">
            <v>Scanner</v>
          </cell>
          <cell r="E13" t="str">
            <v>Ionisation Rod</v>
          </cell>
          <cell r="F13" t="str">
            <v>Control Panel</v>
          </cell>
          <cell r="G13" t="str">
            <v>PLC</v>
          </cell>
          <cell r="H13" t="str">
            <v>Cabling</v>
          </cell>
        </row>
        <row r="14">
          <cell r="D14" t="str">
            <v>Cast Iron</v>
          </cell>
          <cell r="E14" t="str">
            <v>Tubular</v>
          </cell>
          <cell r="F14" t="str">
            <v>Plate</v>
          </cell>
        </row>
        <row r="15">
          <cell r="D15" t="str">
            <v>Top-Supports</v>
          </cell>
          <cell r="E15" t="str">
            <v>Int. Supports</v>
          </cell>
          <cell r="F15" t="str">
            <v>Guides</v>
          </cell>
        </row>
        <row r="16">
          <cell r="D16" t="str">
            <v>Castables</v>
          </cell>
          <cell r="E16" t="str">
            <v>Z block</v>
          </cell>
          <cell r="F16" t="str">
            <v>Bricks</v>
          </cell>
          <cell r="G16" t="str">
            <v>Blanket</v>
          </cell>
          <cell r="H16" t="str">
            <v>Min. wool</v>
          </cell>
          <cell r="I16" t="str">
            <v>Fiberglass</v>
          </cell>
          <cell r="J16" t="str">
            <v>FOAMGLAS</v>
          </cell>
          <cell r="K16" t="str">
            <v>PIR</v>
          </cell>
          <cell r="L16" t="str">
            <v>PUF</v>
          </cell>
          <cell r="M16" t="str">
            <v>Internal Paint</v>
          </cell>
        </row>
        <row r="17">
          <cell r="D17" t="str">
            <v>Steel plates</v>
          </cell>
          <cell r="E17" t="str">
            <v>Sections</v>
          </cell>
          <cell r="F17" t="str">
            <v>Grating</v>
          </cell>
          <cell r="G17" t="str">
            <v>Fdn. Bolts</v>
          </cell>
          <cell r="H17" t="str">
            <v>Plat-ladders</v>
          </cell>
          <cell r="I17" t="str">
            <v>Paints</v>
          </cell>
          <cell r="J17" t="str">
            <v>SS-Plates</v>
          </cell>
          <cell r="K17" t="str">
            <v>Fabrication</v>
          </cell>
        </row>
        <row r="18">
          <cell r="D18" t="str">
            <v>Hot Oil Package</v>
          </cell>
          <cell r="E18" t="str">
            <v>Flare</v>
          </cell>
          <cell r="F18" t="str">
            <v>Water treatm't</v>
          </cell>
          <cell r="G18" t="str">
            <v>N2 generat'n</v>
          </cell>
          <cell r="H18" t="str">
            <v>Dosing</v>
          </cell>
          <cell r="I18" t="str">
            <v>Boiler</v>
          </cell>
          <cell r="J18" t="str">
            <v>Air cond'n</v>
          </cell>
          <cell r="K18" t="str">
            <v>Catalyst loading</v>
          </cell>
          <cell r="L18" t="str">
            <v>Fire protec'n</v>
          </cell>
        </row>
        <row r="19">
          <cell r="D19" t="str">
            <v>Motors</v>
          </cell>
          <cell r="E19" t="str">
            <v>Transformers</v>
          </cell>
          <cell r="F19" t="str">
            <v>Cables</v>
          </cell>
          <cell r="G19" t="str">
            <v>MCC</v>
          </cell>
          <cell r="H19" t="str">
            <v>MMI</v>
          </cell>
          <cell r="I19" t="str">
            <v>VFD</v>
          </cell>
        </row>
        <row r="20">
          <cell r="D20" t="str">
            <v>Mod. Valves</v>
          </cell>
          <cell r="E20" t="str">
            <v>On-off valves</v>
          </cell>
          <cell r="F20" t="str">
            <v>Press. Guage</v>
          </cell>
          <cell r="G20" t="str">
            <v>Temp. Element</v>
          </cell>
          <cell r="H20" t="str">
            <v>Skin T/C</v>
          </cell>
          <cell r="I20" t="str">
            <v>Temp. Transmitters</v>
          </cell>
          <cell r="J20" t="str">
            <v>Press. Transmitters</v>
          </cell>
          <cell r="K20" t="str">
            <v>Analysers</v>
          </cell>
        </row>
        <row r="21">
          <cell r="D21" t="str">
            <v>E&amp;C Spares</v>
          </cell>
          <cell r="E21" t="str">
            <v>Mand. Spares</v>
          </cell>
          <cell r="F21" t="str">
            <v>2-year spares</v>
          </cell>
        </row>
        <row r="22">
          <cell r="D22" t="str">
            <v>Pipes</v>
          </cell>
          <cell r="E22" t="str">
            <v>Fittings</v>
          </cell>
          <cell r="F22" t="str">
            <v>Flanges</v>
          </cell>
          <cell r="G22" t="str">
            <v>Valves</v>
          </cell>
          <cell r="H22" t="str">
            <v>Gaskets</v>
          </cell>
          <cell r="I22" t="str">
            <v>Hardware</v>
          </cell>
          <cell r="J22" t="str">
            <v>Exp'n bellows</v>
          </cell>
          <cell r="K22" t="str">
            <v>Steam traps</v>
          </cell>
          <cell r="L22" t="str">
            <v>Supports</v>
          </cell>
          <cell r="M22" t="str">
            <v>Hoses</v>
          </cell>
        </row>
        <row r="23">
          <cell r="D23" t="str">
            <v>Dampers</v>
          </cell>
          <cell r="E23" t="str">
            <v>Doors</v>
          </cell>
          <cell r="F23" t="str">
            <v>Hyd. Coupling</v>
          </cell>
          <cell r="G23" t="str">
            <v>De-Coking System</v>
          </cell>
          <cell r="H23" t="str">
            <v>Other Panels</v>
          </cell>
          <cell r="I23" t="str">
            <v>KO Drums</v>
          </cell>
          <cell r="J23" t="str">
            <v>Soot-Blowers</v>
          </cell>
          <cell r="K23" t="str">
            <v>Exp. Joints</v>
          </cell>
        </row>
      </sheetData>
      <sheetData sheetId="41"/>
      <sheetData sheetId="42"/>
      <sheetData sheetId="43"/>
      <sheetData sheetId="44"/>
      <sheetData sheetId="45"/>
      <sheetData sheetId="46"/>
      <sheetData sheetId="47"/>
      <sheetData sheetId="48"/>
      <sheetData sheetId="49"/>
      <sheetData sheetId="50"/>
      <sheetData sheetId="51"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BOUNDARY WALL"/>
      <sheetName val="ABSTRACT - Client"/>
      <sheetName val="Turn Over"/>
      <sheetName val="Bore well Supply2022"/>
      <sheetName val="HDPE Supply for 2022"/>
      <sheetName val="MRIS"/>
      <sheetName val="Pipe laying - HDPE Pipe"/>
      <sheetName val="Sheet1"/>
      <sheetName val="Sheet2"/>
      <sheetName val="Issue Vs consuption"/>
      <sheetName val="Contractorwise issue"/>
      <sheetName val="Recon"/>
      <sheetName val="Summary tube well"/>
      <sheetName val="Borewell Report "/>
      <sheetName val="OHT Report."/>
      <sheetName val="Man Power"/>
      <sheetName val="Land issue Scheme"/>
      <sheetName val="Quality Affected Scheme"/>
      <sheetName val="Discom Details"/>
      <sheetName val="form-c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1"/>
      <sheetName val="Format 1A"/>
      <sheetName val="Format 2"/>
      <sheetName val="Format 2A"/>
      <sheetName val="Index"/>
      <sheetName val="SALARIES"/>
      <sheetName val="SITE OVERHEADS"/>
      <sheetName val="Lab Col GI Mat Req"/>
      <sheetName val="Septic Tank"/>
      <sheetName val="CABLE REQUIREMENT WIPRO"/>
      <sheetName val="dept"/>
      <sheetName val="P &amp; M ABS"/>
      <sheetName val="P&amp;M DEP"/>
      <sheetName val="P&amp;M OPER"/>
      <sheetName val="P &amp; M FUEL MAIN"/>
      <sheetName val="Basic Material Prices"/>
      <sheetName val="TOP SHEET"/>
      <sheetName val="Excavation"/>
      <sheetName val="Conc Cons"/>
      <sheetName val="Erection of P&amp;M"/>
      <sheetName val="concrete"/>
      <sheetName val="Material Prices"/>
      <sheetName val="steelworks"/>
      <sheetName val="Masonry"/>
      <sheetName val="Waterproofing"/>
      <sheetName val="Other Works"/>
      <sheetName val="Additional Work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_inMay04"/>
      <sheetName val="RCAug01toApr04"/>
      <sheetName val="RCAug01toMay04andFC"/>
      <sheetName val="Fuelconsumption"/>
      <sheetName val="procurement"/>
      <sheetName val="TOTALcostMay04"/>
      <sheetName val="Pucrcase_date"/>
      <sheetName val="workedtimeuptoMay04"/>
      <sheetName val="WorkedtimeinMay04"/>
      <sheetName val="UtilityMAy04"/>
      <sheetName val="ActivityviseEqpCost"/>
      <sheetName val="EQPDetails"/>
      <sheetName val="BP"/>
      <sheetName val="UtélityMAy04"/>
      <sheetName val="Analy"/>
      <sheetName val="BP-Other strs"/>
      <sheetName val="INPUT"/>
      <sheetName val="Rates Basic"/>
      <sheetName val="SPILL OVER PROJECTIONS"/>
      <sheetName val="SPILL OVER"/>
      <sheetName val="DETAILED  BOQ"/>
      <sheetName val="Voucher"/>
      <sheetName val="Data"/>
      <sheetName val="Cal"/>
      <sheetName val="Wearing Course"/>
      <sheetName val="ecc_res"/>
      <sheetName val="BOQ Distribution"/>
      <sheetName val="CFData"/>
      <sheetName val="HRData"/>
      <sheetName val="CapexOAdata"/>
      <sheetName val="OpexData"/>
      <sheetName val="PLData"/>
      <sheetName val="Menu"/>
      <sheetName val="CapexPMdata"/>
      <sheetName val="CapexSSdata"/>
      <sheetName val="WCData"/>
      <sheetName val="BTB"/>
      <sheetName val="cf"/>
      <sheetName val="orders"/>
      <sheetName val="BHANDUP"/>
      <sheetName val="Rate Analysis"/>
      <sheetName val="BOQ-Part1"/>
      <sheetName val="Evaluate"/>
      <sheetName val="schedule1"/>
      <sheetName val="Box- Girder"/>
      <sheetName val="Intro"/>
      <sheetName val="Index"/>
      <sheetName val="Wearing_Course"/>
      <sheetName val="Rate_Analysis"/>
      <sheetName val="BP-Other_strs"/>
      <sheetName val="Rates_Basic"/>
      <sheetName val="SPILL_OVER_PROJECTIONS"/>
      <sheetName val="SPILL_OVER"/>
      <sheetName val="DETAILED__BOQ"/>
      <sheetName val="Backup PRW - VIIA"/>
      <sheetName val="Annex"/>
      <sheetName val="Manpower"/>
      <sheetName val="DATA_PILE_BG"/>
      <sheetName val="DATA_PCC"/>
      <sheetName val="DATA_PILECAP"/>
      <sheetName val="DATA_PILE_RT2"/>
      <sheetName val="DATA_PILE_RT1 "/>
      <sheetName val="DATA_PILE _SM"/>
      <sheetName val="Material "/>
      <sheetName val="Machinery"/>
      <sheetName val="Measurment"/>
      <sheetName val="basdat"/>
      <sheetName val="A.O.R."/>
      <sheetName val="30th Sep 2011"/>
      <sheetName val="REL"/>
      <sheetName val="doq"/>
      <sheetName val="BALAN1"/>
      <sheetName val="Basic"/>
      <sheetName val="Assmpns"/>
      <sheetName val="LEGEND"/>
      <sheetName val="Detail 1A"/>
      <sheetName val="01"/>
      <sheetName val="Dayworks Bill"/>
      <sheetName val="Bills of Quantities"/>
      <sheetName val="r"/>
      <sheetName val="Flanged Beams"/>
      <sheetName val="Rectangular Beam"/>
      <sheetName val="ANAL-PIPE LINE"/>
      <sheetName val="Below_Earth"/>
      <sheetName val="DI_Pipes"/>
      <sheetName val="Staff Ac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t"/>
      <sheetName val="hitention"/>
      <sheetName val="frlshalfree"/>
      <sheetName val="CABLERET"/>
      <sheetName val="xlpe"/>
      <sheetName val="pvcxlpe2"/>
      <sheetName val="pvcxlpe"/>
      <sheetName val="cableselect"/>
      <sheetName val="switch (2)"/>
      <sheetName val="CABLERET (2)"/>
      <sheetName val="switch (1)"/>
      <sheetName val="CABLERET (1)"/>
      <sheetName val="LOAD SHEET"/>
      <sheetName val="CABLERET _2_"/>
      <sheetName val="FORM7"/>
      <sheetName val="DETAILED  BO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flow-tn06"/>
      <sheetName val="Top Sheet  "/>
      <sheetName val="Top Sheet -1"/>
      <sheetName val="SUMMARY_"/>
      <sheetName val="Escalation"/>
      <sheetName val="ABS-SOH"/>
      <sheetName val="Salaries"/>
      <sheetName val="Off-Veh Exp"/>
      <sheetName val="BOQ "/>
      <sheetName val="Lead"/>
      <sheetName val="T.KM"/>
      <sheetName val="RA - WMM"/>
      <sheetName val="DC - WMM Plant"/>
      <sheetName val="DC - HMP Plant"/>
      <sheetName val="BP-Other strs"/>
      <sheetName val="BP- FOs-Itchgs"/>
      <sheetName val="DIR USED ITEMS"/>
      <sheetName val="Concrete works"/>
      <sheetName val="SUMMARY"/>
      <sheetName val="2"/>
      <sheetName val="3"/>
      <sheetName val="4"/>
      <sheetName val="5"/>
      <sheetName val="8"/>
      <sheetName val="9"/>
      <sheetName val="10"/>
      <sheetName val="12"/>
      <sheetName val="13"/>
      <sheetName val="15"/>
      <sheetName val="Exc items"/>
      <sheetName val="Hire chares of Machinery"/>
      <sheetName val="Land Lease-NH "/>
      <sheetName val="INPUT"/>
      <sheetName val="Major qty"/>
      <sheetName val="BOQ  (2)"/>
      <sheetName val="SUMMARY_ (2)"/>
      <sheetName val="Conc Qty"/>
      <sheetName val="ESC"/>
      <sheetName val="WO Rates"/>
      <sheetName val="procurement"/>
      <sheetName val="Mix Design"/>
      <sheetName val="scour depth"/>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sheetData sheetId="10"/>
      <sheetData sheetId="11"/>
      <sheetData sheetId="12" refreshError="1"/>
      <sheetData sheetId="13"/>
      <sheetData sheetId="14"/>
      <sheetData sheetId="15"/>
      <sheetData sheetId="16" refreshError="1"/>
      <sheetData sheetId="17"/>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sheetData sheetId="33"/>
      <sheetData sheetId="34" refreshError="1"/>
      <sheetData sheetId="35" refreshError="1"/>
      <sheetData sheetId="36"/>
      <sheetData sheetId="37" refreshError="1"/>
      <sheetData sheetId="38" refreshError="1"/>
      <sheetData sheetId="39" refreshError="1"/>
      <sheetData sheetId="40" refreshError="1"/>
      <sheetData sheetId="41"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18 BAVLA- DHOLKA "/>
      <sheetName val="19 SANAND tw"/>
      <sheetName val="20 Baldana ESR"/>
      <sheetName val="21 Bavla Gr"/>
      <sheetName val="22 Bavla TW"/>
      <sheetName val="23 Dholka gr"/>
      <sheetName val="24 Dholak Tw"/>
      <sheetName val="07 Madrisana gr"/>
      <sheetName val="08 Dangarva gr"/>
      <sheetName val="09 Nayakpur gr"/>
      <sheetName val="10 Ashok gr"/>
      <sheetName val="13 Trent gr"/>
      <sheetName val="14 Telav off"/>
      <sheetName val="PHMECH@"/>
      <sheetName val="STD_EST"/>
      <sheetName val="16 NIDRAD ESR"/>
      <sheetName val="17 KUVAR ESR"/>
      <sheetName val="15 Telav main "/>
      <sheetName val="06 DABHASAR H W"/>
      <sheetName val="04 Shiyal gr"/>
      <sheetName val="03 Viramgam"/>
      <sheetName val="02 Shahpur gr"/>
      <sheetName val="01 Hansalpur"/>
      <sheetName val="Sheet1"/>
      <sheetName val="number"/>
      <sheetName val="Sheet2"/>
      <sheetName val="TEBDER AMOUNT"/>
      <sheetName val="SURENDRANAGAR-1"/>
      <sheetName val="SURENDRANAGAR-2"/>
      <sheetName val="INPUT"/>
      <sheetName val="3"/>
      <sheetName val="procurement"/>
      <sheetName val="A1-Continuous"/>
      <sheetName val="BP-Other strs"/>
      <sheetName val="Trial Balance"/>
      <sheetName val="DETAILED  BOQ"/>
      <sheetName val="Gujrat"/>
      <sheetName val="Chennai"/>
      <sheetName val="LEad Basic"/>
      <sheetName val="MECH-COST ANALYSIS"/>
      <sheetName val="Computation of WCT-04-05-old"/>
      <sheetName val="basic-data"/>
      <sheetName val="mem-property"/>
      <sheetName val="Bongaon"/>
      <sheetName val="Jeerat"/>
      <sheetName val="NJP"/>
      <sheetName val="18_BAVLA-_DHOLKA_"/>
      <sheetName val="19_SANAND_tw"/>
      <sheetName val="20_Baldana_ESR"/>
      <sheetName val="21_Bavla_Gr"/>
      <sheetName val="22_Bavla_TW"/>
      <sheetName val="23_Dholka_gr"/>
      <sheetName val="24_Dholak_Tw"/>
      <sheetName val="07_Madrisana_gr"/>
      <sheetName val="08_Dangarva_gr"/>
      <sheetName val="09_Nayakpur_gr"/>
      <sheetName val="10_Ashok_gr"/>
      <sheetName val="13_Trent_gr"/>
      <sheetName val="14_Telav_off"/>
      <sheetName val="16_NIDRAD_ESR"/>
      <sheetName val="17_KUVAR_ESR"/>
      <sheetName val="15_Telav_main_"/>
      <sheetName val="06_DABHASAR_H_W"/>
      <sheetName val="04_Shiyal_gr"/>
      <sheetName val="03_Viramgam"/>
      <sheetName val="02_Shahpur_gr"/>
      <sheetName val="01_Hansalpur"/>
      <sheetName val="TEBDER_AMOUNT"/>
      <sheetName val="BTB"/>
      <sheetName val="cf"/>
      <sheetName val="orders"/>
      <sheetName val="Material "/>
      <sheetName val=" AnalysisPCC"/>
      <sheetName val="Transfer"/>
      <sheetName val="Gen Info"/>
      <sheetName val="Material_"/>
      <sheetName val="_AnalysisPCC"/>
      <sheetName val="s"/>
      <sheetName val="Stability"/>
      <sheetName val="RAB 12"/>
      <sheetName val="17"/>
      <sheetName val="GROUP"/>
      <sheetName val="pvc"/>
      <sheetName val="BALAN1"/>
      <sheetName val="banilad"/>
      <sheetName val="Mactan"/>
      <sheetName val="Mandaue"/>
      <sheetName val="upa"/>
      <sheetName val="analysis"/>
      <sheetName val="C-1"/>
      <sheetName val="C-10"/>
      <sheetName val="C-11"/>
      <sheetName val="C-12"/>
      <sheetName val="C-2"/>
      <sheetName val="C-3"/>
      <sheetName val="C-4"/>
      <sheetName val="C-5"/>
      <sheetName val="C-5A"/>
      <sheetName val="C-6"/>
      <sheetName val="C-6A"/>
      <sheetName val="C-7"/>
      <sheetName val="C-8"/>
      <sheetName val="C-9"/>
      <sheetName val="Bills of Quantities"/>
      <sheetName val="BP"/>
      <sheetName val="Schedule"/>
      <sheetName val="FRL-OGL"/>
      <sheetName val="CBL01"/>
      <sheetName val="BOQ Distribution"/>
      <sheetName val="Voucher"/>
      <sheetName val="Data"/>
      <sheetName val="Cal"/>
      <sheetName val="scour depth"/>
      <sheetName val="ABSTRACT"/>
      <sheetName val="Qty SR"/>
      <sheetName val="MRATES"/>
    </sheetNames>
    <sheetDataSet>
      <sheetData sheetId="0">
        <row r="5">
          <cell r="A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50">
          <cell r="A50">
            <v>0</v>
          </cell>
        </row>
      </sheetData>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ynopsys"/>
      <sheetName val="Mat Req Cal"/>
      <sheetName val="Cash flow"/>
      <sheetName val="ANALYSIS"/>
      <sheetName val="BoQ"/>
      <sheetName val="ABST"/>
      <sheetName val="LEad Basic"/>
      <sheetName val="Rates Basic"/>
      <sheetName val="MECH-COST ANALYSIS"/>
      <sheetName val="Density master"/>
      <sheetName val="LOCAL RATES"/>
      <sheetName val="Crusher"/>
      <sheetName val="TRANSPORT ANLYSIS"/>
      <sheetName val="CABLE"/>
      <sheetName val="number"/>
      <sheetName val="Sheet2"/>
      <sheetName val="Sheet3"/>
      <sheetName val="INPUT"/>
      <sheetName val="procurement"/>
      <sheetName val="Intro"/>
      <sheetName val="환율"/>
      <sheetName val="Config"/>
      <sheetName val="Break Dw"/>
      <sheetName val="Vind - BtB"/>
      <sheetName val="Rate Analysis"/>
      <sheetName val="3"/>
      <sheetName val="Cash Flow Input Data_ISC"/>
      <sheetName val="Interface_SC"/>
      <sheetName val="Calc_ISC"/>
      <sheetName val="Calc_SC"/>
      <sheetName val="Interface_ISC"/>
      <sheetName val="GD"/>
      <sheetName val="Name List"/>
      <sheetName val="TBAL9697 -group wise  sdpl"/>
      <sheetName val="Stock"/>
      <sheetName val="Assmpns"/>
      <sheetName val="PROCTOR"/>
      <sheetName val="Assumptions"/>
      <sheetName val="BOQ-Part1"/>
      <sheetName val="DATA_PILE_BG"/>
      <sheetName val="DATA_PCC"/>
      <sheetName val="DATA_PILECAP"/>
      <sheetName val="DATA_PILE_RT2"/>
      <sheetName val="DATA_PILE_RT1 "/>
      <sheetName val="DATA_PILE _SM"/>
      <sheetName val="Gen Info"/>
      <sheetName val="10"/>
      <sheetName val="5"/>
      <sheetName val="9"/>
      <sheetName val="Mat_Req_Cal"/>
      <sheetName val="Cash_flow"/>
      <sheetName val="LEad_Basic"/>
      <sheetName val="Rates_Basic"/>
      <sheetName val="MECH-COST_ANALYSIS"/>
      <sheetName val="Density_master"/>
      <sheetName val="LOCAL_RATES"/>
      <sheetName val="TRANSPORT_ANLYSIS"/>
      <sheetName val="DATA_PILE_RT1_"/>
      <sheetName val="DATA_PILE__SM"/>
      <sheetName val="INPUT SHEET"/>
      <sheetName val="Fin Sum"/>
      <sheetName val="col-reinft1"/>
      <sheetName val="loadcal"/>
      <sheetName val="Data sheet"/>
      <sheetName val="oresreqsum"/>
      <sheetName val="Project Budget Worksheet"/>
      <sheetName val="As per PCA"/>
      <sheetName val="Staff Acco."/>
      <sheetName val="Main"/>
      <sheetName val="Analysis-NH-Roads"/>
      <sheetName val="SUMMARY"/>
      <sheetName val="AOR"/>
      <sheetName val="Conversions Final"/>
      <sheetName val="ANAL"/>
      <sheetName val="ra bill"/>
      <sheetName val="FORM7"/>
      <sheetName val="Break_Dw"/>
      <sheetName val="Vind_-_BtB"/>
      <sheetName val="Rate_Analysis"/>
      <sheetName val="Cash_Flow_Input_Data_ISC"/>
      <sheetName val="Name_List"/>
      <sheetName val="TBAL9697_-group_wise__sdpl"/>
      <sheetName val="As_per_PCA"/>
      <sheetName val="TBD - ACCTG MANAGER HD"/>
      <sheetName val="basdat"/>
      <sheetName val="RAB 12"/>
      <sheetName val="Chevron Sign"/>
      <sheetName val="Delineators"/>
      <sheetName val="CIT(1)"/>
      <sheetName val="4 Annex 1 Basic rate"/>
      <sheetName val="appendix 2.5 final accounts"/>
      <sheetName val="Materials "/>
      <sheetName val="data"/>
      <sheetName val="master"/>
      <sheetName val="Culvert"/>
      <sheetName val="Pier Design(with offset)"/>
      <sheetName val="DATA_PRG"/>
      <sheetName val="DataInput"/>
      <sheetName val="DataInput-1"/>
      <sheetName val="DI Rate Analysis"/>
      <sheetName val="Economic RisingMain  Ph-I"/>
      <sheetName val="O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T"/>
      <sheetName val="Staff Acco."/>
      <sheetName val="Tel  "/>
      <sheetName val="Ext.light"/>
      <sheetName val="Detail In Door Stad"/>
      <sheetName val="Staff Acco_"/>
      <sheetName val="Project Details.."/>
      <sheetName val="Control"/>
      <sheetName val="scurve calc (2)"/>
      <sheetName val="4 Annex 1 Basic rate"/>
      <sheetName val="DETAILED  BOQ"/>
      <sheetName val="Design"/>
      <sheetName val="FT-05-02IsoBOM"/>
      <sheetName val="TBAL9697 -group wise  sdpl"/>
      <sheetName val="strain"/>
      <sheetName val="factors"/>
      <sheetName val="p&amp;m"/>
      <sheetName val="refer"/>
      <sheetName val="RCC,Ret. Wall"/>
      <sheetName val="TB-15-16"/>
      <sheetName val="Gen TB"/>
      <sheetName val="JT3.0견적-구1"/>
      <sheetName val="Direct cost shed A-2 "/>
      <sheetName val="Load Details(B2)"/>
      <sheetName val="Build-up"/>
      <sheetName val="Detail P&amp;L"/>
      <sheetName val="Assumption Sheet"/>
      <sheetName val="CFLOW"/>
      <sheetName val="Legal Risk Analysis"/>
      <sheetName val="COLUMN"/>
      <sheetName val="PRECAST lightconc-II"/>
      <sheetName val="APPENDIX B-1"/>
      <sheetName val="Bill 3.1"/>
      <sheetName val="Staff_Acco_"/>
      <sheetName val="Tel__"/>
      <sheetName val="Ext_light"/>
      <sheetName val="Staff_Acco_1"/>
      <sheetName val="4_Annex_1_Basic_rate"/>
      <sheetName val="CABLE"/>
      <sheetName val="number"/>
      <sheetName val="ANAL"/>
      <sheetName val="basic-data"/>
      <sheetName val="mem-property"/>
      <sheetName val="Material "/>
      <sheetName val="FORM7"/>
      <sheetName val="SPT vs PHI"/>
      <sheetName val="analysis"/>
      <sheetName val="Gujrat"/>
      <sheetName val="SCHEDULE OF RATES"/>
      <sheetName val="Bill 3 - Site Works"/>
      <sheetName val="2gii"/>
      <sheetName val="schedule1"/>
      <sheetName val="Precalculation"/>
      <sheetName val="BOQ"/>
      <sheetName val="GR.slab-reinft"/>
      <sheetName val="Cable data"/>
      <sheetName val="Table"/>
      <sheetName val="Civil Works"/>
      <sheetName val="Fill this out first..."/>
      <sheetName val="3MLKQ"/>
      <sheetName val="BLOCK-A (MEA.SHEET)"/>
      <sheetName val="IO List"/>
      <sheetName val="S1BOQ"/>
      <sheetName val="Input"/>
      <sheetName val="Activity"/>
      <sheetName val="Crew"/>
      <sheetName val="Piping"/>
      <sheetName val="Pipe Supports"/>
      <sheetName val="BOQ (2)"/>
      <sheetName val="#REF"/>
      <sheetName val="Sheet3"/>
      <sheetName val="RA-markate"/>
      <sheetName val="SCHEDULE (3)"/>
      <sheetName val="Database"/>
      <sheetName val="schedule nos"/>
      <sheetName val="sumary"/>
      <sheetName val="Rate Analysis"/>
      <sheetName val="Xenon(R2)"/>
      <sheetName val="Costing"/>
      <sheetName val="INDIGINEOUS ITEMS "/>
      <sheetName val="Basement Budget"/>
      <sheetName val="INPUT-DATA"/>
      <sheetName val="Boq Block A"/>
      <sheetName val="estimate"/>
      <sheetName val="Sqn_Abs_G_6_ "/>
      <sheetName val="WO_Abs _G_2_ 6 DUs"/>
      <sheetName val="Air_Abs_G_6_ 23 DUs"/>
      <sheetName val="4-Int- ele(RA)"/>
      <sheetName val="DETAILED__BOQ"/>
      <sheetName val="TBAL9697_-group_wise__sdpl"/>
      <sheetName val="Detail_In_Door_Stad"/>
      <sheetName val="Project_Details__"/>
      <sheetName val="RCC,Ret__Wall"/>
      <sheetName val="Legal_Risk_Analysis"/>
      <sheetName val="Load_Details(B2)"/>
      <sheetName val="Detail_P&amp;L"/>
      <sheetName val="Assumption_Sheet"/>
      <sheetName val="scurve_calc_(2)"/>
      <sheetName val="APPENDIX_B-1"/>
      <sheetName val="Bill_3_1"/>
      <sheetName val="PRECAST_lightconc-II"/>
      <sheetName val="SCHEDULE_OF_RATES"/>
      <sheetName val="Cable_data"/>
      <sheetName val="BLK2"/>
      <sheetName val="BLK3"/>
      <sheetName val="E &amp; R"/>
      <sheetName val="radar"/>
      <sheetName val="UG"/>
      <sheetName val="Box- Girder"/>
      <sheetName val="std"/>
      <sheetName val="DLC lookups"/>
      <sheetName val="SITE OVERHEADS"/>
      <sheetName val="Asia Revised 10-1-07"/>
      <sheetName val="All Capital Plan P+L 10-1-07"/>
      <sheetName val="CP08 (2)"/>
      <sheetName val="Planning File 10-1-07"/>
      <sheetName val="Parameter"/>
      <sheetName val="1_Project_Profile"/>
      <sheetName val="Detail 1A"/>
      <sheetName val="BTB"/>
      <sheetName val="cf"/>
      <sheetName val="orders"/>
      <sheetName val="Lease rents"/>
      <sheetName val="CCTV_EST1"/>
      <sheetName val="Quote Sheet"/>
      <sheetName val="labour coeff"/>
      <sheetName val="Works - Quote Sheet"/>
      <sheetName val="Gen Info"/>
      <sheetName val="Indirect expenses"/>
      <sheetName val="Mat_Cost"/>
      <sheetName val="Cost_Any."/>
      <sheetName val="LIST OF MAKES"/>
      <sheetName val="banilad"/>
      <sheetName val="Mactan"/>
      <sheetName val="Mandaue"/>
      <sheetName val="2004"/>
      <sheetName val="Detail"/>
      <sheetName val="Headings"/>
      <sheetName val="Break up Sheet"/>
      <sheetName val="SPILL OVER"/>
      <sheetName val="s"/>
      <sheetName val="Loads"/>
      <sheetName val="Codes"/>
      <sheetName val="BHANDUP"/>
      <sheetName val="macros"/>
      <sheetName val="Rate"/>
      <sheetName val="Material"/>
      <sheetName val="Zone"/>
      <sheetName val="Vendor"/>
      <sheetName val="Brand"/>
      <sheetName val="PackSize"/>
      <sheetName val="PackagingType"/>
      <sheetName val="Plant"/>
      <sheetName val="ProductHierarchy"/>
      <sheetName val="PurchGroup"/>
      <sheetName val="Sub-brand"/>
      <sheetName val="UOM"/>
      <sheetName val="Variant"/>
      <sheetName val="jobhist"/>
      <sheetName val="Pile cap"/>
      <sheetName val="ABB"/>
      <sheetName val="GE"/>
      <sheetName val="Bed Class"/>
      <sheetName val="Cd"/>
      <sheetName val="DATA"/>
      <sheetName val="DTF Summary"/>
      <sheetName val="GF Columns"/>
      <sheetName val="Basic Rates"/>
      <sheetName val="UNP-NCW "/>
      <sheetName val="Mat.Cost"/>
      <sheetName val="Intro"/>
      <sheetName val="Sheet2"/>
      <sheetName val="Cable-data"/>
      <sheetName val="Summary"/>
      <sheetName val="Form 6"/>
      <sheetName val="BOQ_Direct_selling cost"/>
      <sheetName val="#REF!"/>
      <sheetName val="VCH-SLC"/>
      <sheetName val="Supplier"/>
      <sheetName val="WWR"/>
      <sheetName val="BULook"/>
      <sheetName val="Staff_Acco_2"/>
      <sheetName val="Tel__1"/>
      <sheetName val="Ext_light1"/>
      <sheetName val="Staff_Acco_3"/>
      <sheetName val="DETAILED__BOQ1"/>
      <sheetName val="4_Annex_1_Basic_rate1"/>
      <sheetName val="Detail_In_Door_Stad1"/>
      <sheetName val="Project_Details__1"/>
      <sheetName val="TBAL9697_-group_wise__sdpl1"/>
      <sheetName val="RCC,Ret__Wall1"/>
      <sheetName val="Load_Details(B2)1"/>
      <sheetName val="Detail_P&amp;L1"/>
      <sheetName val="Assumption_Sheet1"/>
      <sheetName val="Legal_Risk_Analysis1"/>
      <sheetName val="scurve_calc_(2)1"/>
      <sheetName val="Cable_data1"/>
      <sheetName val="PRECAST_lightconc-II1"/>
      <sheetName val="APPENDIX_B-11"/>
      <sheetName val="Bill_3_11"/>
      <sheetName val="Bill_3_-_Site_Works"/>
      <sheetName val="SCHEDULE_OF_RATES1"/>
      <sheetName val="GR_slab-reinft"/>
      <sheetName val="Material_"/>
      <sheetName val="SPT_vs_PHI"/>
      <sheetName val="Civil_Works"/>
      <sheetName val="4-Int-_ele(RA)"/>
      <sheetName val="INDIGINEOUS_ITEMS_"/>
      <sheetName val="Fill_this_out_first___"/>
      <sheetName val="SCHEDULE_(3)"/>
      <sheetName val="schedule_nos"/>
      <sheetName val="Boq_Block_A"/>
      <sheetName val="Rate_Analysis"/>
      <sheetName val="IO_List"/>
      <sheetName val="Pipe_Supports"/>
      <sheetName val="BOQ_(2)"/>
      <sheetName val="Box-_Girder"/>
      <sheetName val="Sqn_Abs_G_6__"/>
      <sheetName val="WO_Abs__G_2__6_DUs"/>
      <sheetName val="Air_Abs_G_6__23_DUs"/>
      <sheetName val="Lease_rents"/>
      <sheetName val="BLOCK-A_(MEA_SHEET)"/>
      <sheetName val="DLC_lookups"/>
      <sheetName val="Quote_Sheet"/>
      <sheetName val="labour_coeff"/>
      <sheetName val="Works_-_Quote_Sheet"/>
      <sheetName val="Gen_Info"/>
      <sheetName val="Indirect_expenses"/>
      <sheetName val="Cost_Any_"/>
      <sheetName val="LIST_OF_MAKES"/>
      <sheetName val="SITE_OVERHEADS"/>
      <sheetName val="Asia_Revised_10-1-07"/>
      <sheetName val="All_Capital_Plan_P+L_10-1-07"/>
      <sheetName val="CP08_(2)"/>
      <sheetName val="Planning_File_10-1-07"/>
      <sheetName val="Basement_Budget"/>
      <sheetName val="Detail_1A"/>
      <sheetName val="E_&amp;_R"/>
      <sheetName val="Break_up_Sheet"/>
      <sheetName val="SPILL_OVER"/>
      <sheetName val="Cover"/>
      <sheetName val="ACS(1)"/>
      <sheetName val="FAS-C(4)"/>
      <sheetName val="사진"/>
      <sheetName val="Intro."/>
      <sheetName val="MASTER_RATE ANALYSIS"/>
      <sheetName val="Elite 1 - MBCL"/>
      <sheetName val="Cost summary"/>
      <sheetName val="A.O.R."/>
      <sheetName val="key dates"/>
      <sheetName val="Actuals"/>
      <sheetName val="Inventory"/>
      <sheetName val="C-1"/>
      <sheetName val="C-10"/>
      <sheetName val="C-11"/>
      <sheetName val="C-12"/>
      <sheetName val="C-2"/>
      <sheetName val="C-3"/>
      <sheetName val="C-4"/>
      <sheetName val="C-5"/>
      <sheetName val="C-5A"/>
      <sheetName val="C-6"/>
      <sheetName val="C-6A"/>
      <sheetName val="C-7"/>
      <sheetName val="C-8"/>
      <sheetName val="C-9"/>
      <sheetName val="01"/>
      <sheetName val="Assumptions"/>
      <sheetName val="specification options"/>
      <sheetName val="Estimation"/>
      <sheetName val="concrete"/>
      <sheetName val="beam-reinft-IIInd floor"/>
      <sheetName val="Staff_Acco_4"/>
      <sheetName val="Tel__2"/>
      <sheetName val="Ext_light2"/>
      <sheetName val="Staff_Acco_5"/>
      <sheetName val="4_Annex_1_Basic_rate2"/>
      <sheetName val="DETAILED__BOQ2"/>
      <sheetName val="Detail_In_Door_Stad2"/>
      <sheetName val="Project_Details__2"/>
      <sheetName val="scurve_calc_(2)2"/>
      <sheetName val="Detail_P&amp;L2"/>
      <sheetName val="Assumption_Sheet2"/>
      <sheetName val="TBAL9697_-group_wise__sdpl2"/>
      <sheetName val="SCHEDULE_OF_RATES2"/>
      <sheetName val="Bill_3_-_Site_Works1"/>
      <sheetName val="Legal_Risk_Analysis2"/>
      <sheetName val="RCC,Ret__Wall2"/>
      <sheetName val="Load_Details(B2)2"/>
      <sheetName val="GR_slab-reinft1"/>
      <sheetName val="PRECAST_lightconc-II2"/>
      <sheetName val="Boq_Block_A1"/>
      <sheetName val="Rate_Analysis1"/>
      <sheetName val="APPENDIX_B-12"/>
      <sheetName val="Bill_3_12"/>
      <sheetName val="Fill_this_out_first___1"/>
      <sheetName val="Cable_data2"/>
      <sheetName val="Civil_Works1"/>
      <sheetName val="SCHEDULE_(3)1"/>
      <sheetName val="schedule_nos1"/>
      <sheetName val="Material_1"/>
      <sheetName val="SPT_vs_PHI1"/>
      <sheetName val="IO_List1"/>
      <sheetName val="Pipe_Supports1"/>
      <sheetName val="BOQ_(2)1"/>
      <sheetName val="Box-_Girder1"/>
      <sheetName val="INDIGINEOUS_ITEMS_1"/>
      <sheetName val="Basement_Budget1"/>
      <sheetName val="SITE_OVERHEADS1"/>
      <sheetName val="BLOCK-A_(MEA_SHEET)1"/>
      <sheetName val="Sqn_Abs_G_6__1"/>
      <sheetName val="WO_Abs__G_2__6_DUs1"/>
      <sheetName val="Air_Abs_G_6__23_DUs1"/>
      <sheetName val="4-Int-_ele(RA)1"/>
      <sheetName val="Detail_1A1"/>
      <sheetName val="Asia_Revised_10-1-071"/>
      <sheetName val="All_Capital_Plan_P+L_10-1-071"/>
      <sheetName val="CP08_(2)1"/>
      <sheetName val="Planning_File_10-1-071"/>
      <sheetName val="Break_up_Sheet1"/>
      <sheetName val="E_&amp;_R1"/>
      <sheetName val="Lease_rents1"/>
      <sheetName val="DLC_lookups1"/>
      <sheetName val="Quote_Sheet1"/>
      <sheetName val="labour_coeff1"/>
      <sheetName val="Works_-_Quote_Sheet1"/>
      <sheetName val="Gen_Info1"/>
      <sheetName val="Indirect_expenses1"/>
      <sheetName val="Cost_Any_1"/>
      <sheetName val="LIST_OF_MAKES1"/>
      <sheetName val="SPILL_OVER1"/>
      <sheetName val="Bed_Class"/>
      <sheetName val="Pile_cap"/>
      <sheetName val="DTF_Summary"/>
      <sheetName val="Mat_Cost1"/>
      <sheetName val="GF_Columns"/>
      <sheetName val="Form_6"/>
      <sheetName val="BOQ_Direct_selling_cost"/>
      <sheetName val="UNP-NCW_"/>
      <sheetName val="MASTER_RATE_ANALYSIS"/>
      <sheetName val="Contract BOQ"/>
      <sheetName val="Transfer"/>
      <sheetName val="M+MC"/>
      <sheetName val="procurement"/>
      <sheetName val=" Resource list"/>
      <sheetName val="Labour"/>
      <sheetName val="THANE SITE"/>
      <sheetName val="BOQ Distribution"/>
      <sheetName val="SCHEDULE"/>
      <sheetName val="GBW"/>
      <sheetName val="Annex"/>
      <sheetName val="Maint"/>
      <sheetName val="Housek"/>
      <sheetName val="beam-reinft-machine rm"/>
      <sheetName val="calcul"/>
      <sheetName val="T1 WO"/>
      <sheetName val="FF Inst RA 08 Inst 03"/>
      <sheetName val="外気負荷"/>
      <sheetName val="REf"/>
      <sheetName val="saihous.ele"/>
      <sheetName val="M.R.List (2)"/>
      <sheetName val="Aseet1998"/>
      <sheetName val="Balance Sheet "/>
      <sheetName val="Cost Index"/>
      <sheetName val="Bidform"/>
      <sheetName val="Legend"/>
      <sheetName val="Basic"/>
      <sheetName val="bs BP 04 SA"/>
      <sheetName val="VIWSCo1"/>
      <sheetName val="Project_Brief"/>
      <sheetName val="SUMMARY-client"/>
      <sheetName val="RA"/>
      <sheetName val="Labels"/>
      <sheetName val=" IO List"/>
      <sheetName val="doq"/>
      <sheetName val="Indirect_x0005__x0000__x0000__x0000__x0000_쌳ᎈ駜/"/>
      <sheetName val="STAFFSCHED "/>
      <sheetName val="SSR _ NSSR Market final"/>
      <sheetName val="1-Pop Proj"/>
      <sheetName val="ecc_res"/>
      <sheetName val="Staff_Acco_6"/>
      <sheetName val="Tel__3"/>
      <sheetName val="Ext_light3"/>
      <sheetName val="Staff_Acco_7"/>
      <sheetName val="4_Annex_1_Basic_rate3"/>
      <sheetName val="DETAILED__BOQ3"/>
      <sheetName val="Detail_In_Door_Stad3"/>
      <sheetName val="Project_Details__3"/>
      <sheetName val="Load_Details(B2)3"/>
      <sheetName val="RCC,Ret__Wall3"/>
      <sheetName val="TBAL9697_-group_wise__sdpl3"/>
      <sheetName val="Legal_Risk_Analysis3"/>
      <sheetName val="GR_slab-reinft2"/>
      <sheetName val="scurve_calc_(2)3"/>
      <sheetName val="PRECAST_lightconc-II3"/>
      <sheetName val="Detail_P&amp;L3"/>
      <sheetName val="Assumption_Sheet3"/>
      <sheetName val="APPENDIX_B-13"/>
      <sheetName val="Bill_3_13"/>
      <sheetName val="SCHEDULE_OF_RATES3"/>
      <sheetName val="Fill_this_out_first___2"/>
      <sheetName val="Bill_3_-_Site_Works2"/>
      <sheetName val="SCHEDULE_(3)2"/>
      <sheetName val="schedule_nos2"/>
      <sheetName val="Cable_data3"/>
      <sheetName val="Civil_Works2"/>
      <sheetName val="Material_2"/>
      <sheetName val="SPT_vs_PHI2"/>
      <sheetName val="INDIGINEOUS_ITEMS_2"/>
      <sheetName val="Rate_Analysis2"/>
      <sheetName val="Basement_Budget2"/>
      <sheetName val="Boq_Block_A2"/>
      <sheetName val="SITE_OVERHEADS2"/>
      <sheetName val="IO_List2"/>
      <sheetName val="Pipe_Supports2"/>
      <sheetName val="BOQ_(2)2"/>
      <sheetName val="Box-_Girder2"/>
      <sheetName val="BLOCK-A_(MEA_SHEET)2"/>
      <sheetName val="Sqn_Abs_G_6__2"/>
      <sheetName val="WO_Abs__G_2__6_DUs2"/>
      <sheetName val="Air_Abs_G_6__23_DUs2"/>
      <sheetName val="4-Int-_ele(RA)2"/>
      <sheetName val="Detail_1A2"/>
      <sheetName val="Asia_Revised_10-1-072"/>
      <sheetName val="All_Capital_Plan_P+L_10-1-072"/>
      <sheetName val="CP08_(2)2"/>
      <sheetName val="Planning_File_10-1-072"/>
      <sheetName val="Break_up_Sheet2"/>
      <sheetName val="E_&amp;_R2"/>
      <sheetName val="Lease_rents2"/>
      <sheetName val="DLC_lookups2"/>
      <sheetName val="Quote_Sheet2"/>
      <sheetName val="labour_coeff2"/>
      <sheetName val="Works_-_Quote_Sheet2"/>
      <sheetName val="Gen_Info2"/>
      <sheetName val="Indirect_expenses2"/>
      <sheetName val="Cost_Any_2"/>
      <sheetName val="LIST_OF_MAKES2"/>
      <sheetName val="SPILL_OVER2"/>
      <sheetName val="Bed_Class1"/>
      <sheetName val="Pile_cap1"/>
      <sheetName val="DTF_Summary1"/>
      <sheetName val="UNP-NCW_1"/>
      <sheetName val="Mat_Cost2"/>
      <sheetName val="GF_Columns1"/>
      <sheetName val="Form_61"/>
      <sheetName val="BOQ_Direct_selling_cost1"/>
      <sheetName val="MASTER_RATE_ANALYSIS1"/>
      <sheetName val="Intro_"/>
      <sheetName val="Elite_1_-_MBCL"/>
      <sheetName val="specification_options"/>
      <sheetName val="key_dates"/>
      <sheetName val="Cost_summary"/>
      <sheetName val="Contract_BOQ"/>
      <sheetName val="beam-reinft-machine_rm"/>
      <sheetName val="T1_WO"/>
      <sheetName val="col-reinft1"/>
      <sheetName val="Blr hire"/>
      <sheetName val="1.00"/>
      <sheetName val="Chennai"/>
      <sheetName val="Rollup"/>
      <sheetName val="DG Works (Supply)"/>
      <sheetName val="Lowside"/>
      <sheetName val="Direct_cost_shed_A-2_"/>
      <sheetName val="_Resource_list"/>
      <sheetName val="THANE_SITE"/>
      <sheetName val="BOQ_Distribution"/>
      <sheetName val="FF_Inst_RA_08_Inst_03"/>
      <sheetName val="Staff_Acco_8"/>
      <sheetName val="Tel__4"/>
      <sheetName val="Ext_light4"/>
      <sheetName val="Staff_Acco_9"/>
      <sheetName val="4_Annex_1_Basic_rate4"/>
      <sheetName val="DETAILED__BOQ4"/>
      <sheetName val="Detail_In_Door_Stad4"/>
      <sheetName val="Project_Details__4"/>
      <sheetName val="scurve_calc_(2)4"/>
      <sheetName val="Detail_P&amp;L4"/>
      <sheetName val="Assumption_Sheet4"/>
      <sheetName val="TBAL9697_-group_wise__sdpl4"/>
      <sheetName val="Bill_3_-_Site_Works3"/>
      <sheetName val="RCC,Ret__Wall4"/>
      <sheetName val="Load_Details(B2)4"/>
      <sheetName val="SCHEDULE_OF_RATES4"/>
      <sheetName val="APPENDIX_B-14"/>
      <sheetName val="Bill_3_14"/>
      <sheetName val="Legal_Risk_Analysis4"/>
      <sheetName val="PRECAST_lightconc-II4"/>
      <sheetName val="GR_slab-reinft3"/>
      <sheetName val="Fill_this_out_first___3"/>
      <sheetName val="Boq_Block_A3"/>
      <sheetName val="Rate_Analysis3"/>
      <sheetName val="Cable_data4"/>
      <sheetName val="Civil_Works3"/>
      <sheetName val="SCHEDULE_(3)3"/>
      <sheetName val="schedule_nos3"/>
      <sheetName val="Material_3"/>
      <sheetName val="SPT_vs_PHI3"/>
      <sheetName val="IO_List3"/>
      <sheetName val="Pipe_Supports3"/>
      <sheetName val="BOQ_(2)3"/>
      <sheetName val="Box-_Girder3"/>
      <sheetName val="INDIGINEOUS_ITEMS_3"/>
      <sheetName val="Basement_Budget3"/>
      <sheetName val="SITE_OVERHEADS3"/>
      <sheetName val="BLOCK-A_(MEA_SHEET)3"/>
      <sheetName val="Sqn_Abs_G_6__3"/>
      <sheetName val="WO_Abs__G_2__6_DUs3"/>
      <sheetName val="Air_Abs_G_6__23_DUs3"/>
      <sheetName val="4-Int-_ele(RA)3"/>
      <sheetName val="Detail_1A3"/>
      <sheetName val="Asia_Revised_10-1-073"/>
      <sheetName val="All_Capital_Plan_P+L_10-1-073"/>
      <sheetName val="CP08_(2)3"/>
      <sheetName val="Planning_File_10-1-073"/>
      <sheetName val="Break_up_Sheet3"/>
      <sheetName val="E_&amp;_R3"/>
      <sheetName val="Lease_rents3"/>
      <sheetName val="DLC_lookups3"/>
      <sheetName val="Quote_Sheet3"/>
      <sheetName val="labour_coeff3"/>
      <sheetName val="Works_-_Quote_Sheet3"/>
      <sheetName val="Gen_Info3"/>
      <sheetName val="Indirect_expenses3"/>
      <sheetName val="Cost_Any_3"/>
      <sheetName val="LIST_OF_MAKES3"/>
      <sheetName val="SPILL_OVER3"/>
      <sheetName val="Bed_Class2"/>
      <sheetName val="Pile_cap2"/>
      <sheetName val="DTF_Summary2"/>
      <sheetName val="Mat_Cost3"/>
      <sheetName val="GF_Columns2"/>
      <sheetName val="Form_62"/>
      <sheetName val="BOQ_Direct_selling_cost2"/>
      <sheetName val="UNP-NCW_2"/>
      <sheetName val="Intro_1"/>
      <sheetName val="MASTER_RATE_ANALYSIS2"/>
      <sheetName val="Contract_BOQ1"/>
      <sheetName val="Elite_1_-_MBCL1"/>
      <sheetName val="Cost_summary1"/>
      <sheetName val="Direct_cost_shed_A-2_1"/>
      <sheetName val="_Resource_list1"/>
      <sheetName val="THANE_SITE1"/>
      <sheetName val="BOQ_Distribution1"/>
      <sheetName val="key_dates1"/>
      <sheetName val="Elect."/>
      <sheetName val="MG"/>
      <sheetName val="specification_options1"/>
      <sheetName val="FF_Inst_RA_08_Inst_031"/>
      <sheetName val="beam-reinft-machine_rm1"/>
      <sheetName val="T1_WO1"/>
      <sheetName val="Staff_Acco_10"/>
      <sheetName val="Tel__5"/>
      <sheetName val="Ext_light5"/>
      <sheetName val="Staff_Acco_11"/>
      <sheetName val="4_Annex_1_Basic_rate5"/>
      <sheetName val="DETAILED__BOQ5"/>
      <sheetName val="Detail_In_Door_Stad5"/>
      <sheetName val="Project_Details__5"/>
      <sheetName val="scurve_calc_(2)5"/>
      <sheetName val="Detail_P&amp;L5"/>
      <sheetName val="Assumption_Sheet5"/>
      <sheetName val="TBAL9697_-group_wise__sdpl5"/>
      <sheetName val="Bill_3_-_Site_Works4"/>
      <sheetName val="RCC,Ret__Wall5"/>
      <sheetName val="Load_Details(B2)5"/>
      <sheetName val="SCHEDULE_OF_RATES5"/>
      <sheetName val="APPENDIX_B-15"/>
      <sheetName val="Bill_3_15"/>
      <sheetName val="Legal_Risk_Analysis5"/>
      <sheetName val="PRECAST_lightconc-II5"/>
      <sheetName val="GR_slab-reinft4"/>
      <sheetName val="Fill_this_out_first___4"/>
      <sheetName val="Boq_Block_A4"/>
      <sheetName val="Rate_Analysis4"/>
      <sheetName val="Cable_data5"/>
      <sheetName val="Civil_Works4"/>
      <sheetName val="SCHEDULE_(3)4"/>
      <sheetName val="schedule_nos4"/>
      <sheetName val="Material_4"/>
      <sheetName val="SPT_vs_PHI4"/>
      <sheetName val="IO_List4"/>
      <sheetName val="Pipe_Supports4"/>
      <sheetName val="BOQ_(2)4"/>
      <sheetName val="Box-_Girder4"/>
      <sheetName val="INDIGINEOUS_ITEMS_4"/>
      <sheetName val="Basement_Budget4"/>
      <sheetName val="SITE_OVERHEADS4"/>
      <sheetName val="BLOCK-A_(MEA_SHEET)4"/>
      <sheetName val="Sqn_Abs_G_6__4"/>
      <sheetName val="WO_Abs__G_2__6_DUs4"/>
      <sheetName val="Air_Abs_G_6__23_DUs4"/>
      <sheetName val="4-Int-_ele(RA)4"/>
      <sheetName val="Detail_1A4"/>
      <sheetName val="Asia_Revised_10-1-074"/>
      <sheetName val="All_Capital_Plan_P+L_10-1-074"/>
      <sheetName val="CP08_(2)4"/>
      <sheetName val="Planning_File_10-1-074"/>
      <sheetName val="Break_up_Sheet4"/>
      <sheetName val="E_&amp;_R4"/>
      <sheetName val="Lease_rents4"/>
      <sheetName val="DLC_lookups4"/>
      <sheetName val="Quote_Sheet4"/>
      <sheetName val="labour_coeff4"/>
      <sheetName val="Works_-_Quote_Sheet4"/>
      <sheetName val="Gen_Info4"/>
      <sheetName val="Indirect_expenses4"/>
      <sheetName val="Cost_Any_4"/>
      <sheetName val="LIST_OF_MAKES4"/>
      <sheetName val="SPILL_OVER4"/>
      <sheetName val="Bed_Class3"/>
      <sheetName val="Pile_cap3"/>
      <sheetName val="DTF_Summary3"/>
      <sheetName val="Mat_Cost4"/>
      <sheetName val="GF_Columns3"/>
      <sheetName val="Form_63"/>
      <sheetName val="BOQ_Direct_selling_cost3"/>
      <sheetName val="UNP-NCW_3"/>
      <sheetName val="Intro_2"/>
      <sheetName val="MASTER_RATE_ANALYSIS3"/>
      <sheetName val="Contract_BOQ2"/>
      <sheetName val="Elite_1_-_MBCL2"/>
      <sheetName val="Cost_summary2"/>
      <sheetName val="Direct_cost_shed_A-2_2"/>
      <sheetName val="_Resource_list2"/>
      <sheetName val="THANE_SITE2"/>
      <sheetName val="BOQ_Distribution2"/>
      <sheetName val="key_dates2"/>
      <sheetName val="specification_options2"/>
      <sheetName val="FF_Inst_RA_08_Inst_032"/>
      <sheetName val="beam-reinft-machine_rm2"/>
      <sheetName val="T1_WO2"/>
      <sheetName val="Staff_Acco_12"/>
      <sheetName val="Tel__6"/>
      <sheetName val="Ext_light6"/>
      <sheetName val="Staff_Acco_13"/>
      <sheetName val="4_Annex_1_Basic_rate6"/>
      <sheetName val="DETAILED__BOQ6"/>
      <sheetName val="Detail_In_Door_Stad6"/>
      <sheetName val="Project_Details__6"/>
      <sheetName val="scurve_calc_(2)6"/>
      <sheetName val="Detail_P&amp;L6"/>
      <sheetName val="Assumption_Sheet6"/>
      <sheetName val="TBAL9697_-group_wise__sdpl6"/>
      <sheetName val="Bill_3_-_Site_Works5"/>
      <sheetName val="RCC,Ret__Wall6"/>
      <sheetName val="Load_Details(B2)6"/>
      <sheetName val="SCHEDULE_OF_RATES6"/>
      <sheetName val="APPENDIX_B-16"/>
      <sheetName val="Bill_3_16"/>
      <sheetName val="Legal_Risk_Analysis6"/>
      <sheetName val="PRECAST_lightconc-II6"/>
      <sheetName val="GR_slab-reinft5"/>
      <sheetName val="Fill_this_out_first___5"/>
      <sheetName val="Boq_Block_A5"/>
      <sheetName val="Rate_Analysis5"/>
      <sheetName val="Cable_data6"/>
      <sheetName val="Civil_Works5"/>
      <sheetName val="SCHEDULE_(3)5"/>
      <sheetName val="schedule_nos5"/>
      <sheetName val="Material_5"/>
      <sheetName val="SPT_vs_PHI5"/>
      <sheetName val="IO_List5"/>
      <sheetName val="Pipe_Supports5"/>
      <sheetName val="BOQ_(2)5"/>
      <sheetName val="Box-_Girder5"/>
      <sheetName val="INDIGINEOUS_ITEMS_5"/>
      <sheetName val="Basement_Budget5"/>
      <sheetName val="SITE_OVERHEADS5"/>
      <sheetName val="BLOCK-A_(MEA_SHEET)5"/>
      <sheetName val="Sqn_Abs_G_6__5"/>
      <sheetName val="WO_Abs__G_2__6_DUs5"/>
      <sheetName val="Air_Abs_G_6__23_DUs5"/>
      <sheetName val="4-Int-_ele(RA)5"/>
      <sheetName val="Detail_1A5"/>
      <sheetName val="Asia_Revised_10-1-075"/>
      <sheetName val="All_Capital_Plan_P+L_10-1-075"/>
      <sheetName val="CP08_(2)5"/>
      <sheetName val="Planning_File_10-1-075"/>
      <sheetName val="Break_up_Sheet5"/>
      <sheetName val="E_&amp;_R5"/>
      <sheetName val="Lease_rents5"/>
      <sheetName val="DLC_lookups5"/>
      <sheetName val="Quote_Sheet5"/>
      <sheetName val="labour_coeff5"/>
      <sheetName val="Works_-_Quote_Sheet5"/>
      <sheetName val="Gen_Info5"/>
      <sheetName val="Indirect_expenses5"/>
      <sheetName val="Cost_Any_5"/>
      <sheetName val="LIST_OF_MAKES5"/>
      <sheetName val="SPILL_OVER5"/>
      <sheetName val="Bed_Class4"/>
      <sheetName val="Pile_cap4"/>
      <sheetName val="DTF_Summary4"/>
      <sheetName val="Mat_Cost5"/>
      <sheetName val="GF_Columns4"/>
      <sheetName val="Form_64"/>
      <sheetName val="BOQ_Direct_selling_cost4"/>
      <sheetName val="UNP-NCW_4"/>
      <sheetName val="Intro_3"/>
      <sheetName val="MASTER_RATE_ANALYSIS4"/>
      <sheetName val="Contract_BOQ3"/>
      <sheetName val="Elite_1_-_MBCL3"/>
      <sheetName val="Cost_summary3"/>
      <sheetName val="Direct_cost_shed_A-2_3"/>
      <sheetName val="_Resource_list3"/>
      <sheetName val="THANE_SITE3"/>
      <sheetName val="BOQ_Distribution3"/>
      <sheetName val="key_dates3"/>
      <sheetName val="specification_options3"/>
      <sheetName val="FF_Inst_RA_08_Inst_033"/>
      <sheetName val="beam-reinft-machine_rm3"/>
      <sheetName val="T1_WO3"/>
      <sheetName val="PCC"/>
      <sheetName val="220 11  BS "/>
      <sheetName val="Staff_Acco_14"/>
      <sheetName val="Tel__7"/>
      <sheetName val="Ext_light7"/>
      <sheetName val="Staff_Acco_15"/>
      <sheetName val="4_Annex_1_Basic_rate7"/>
      <sheetName val="DETAILED__BOQ7"/>
      <sheetName val="Detail_In_Door_Stad7"/>
      <sheetName val="Project_Details__7"/>
      <sheetName val="scurve_calc_(2)7"/>
      <sheetName val="Detail_P&amp;L7"/>
      <sheetName val="Assumption_Sheet7"/>
      <sheetName val="TBAL9697_-group_wise__sdpl7"/>
      <sheetName val="Bill_3_-_Site_Works6"/>
      <sheetName val="RCC,Ret__Wall7"/>
      <sheetName val="Load_Details(B2)7"/>
      <sheetName val="SCHEDULE_OF_RATES7"/>
      <sheetName val="APPENDIX_B-17"/>
      <sheetName val="Bill_3_17"/>
      <sheetName val="Legal_Risk_Analysis7"/>
      <sheetName val="PRECAST_lightconc-II7"/>
      <sheetName val="GR_slab-reinft6"/>
      <sheetName val="Fill_this_out_first___6"/>
      <sheetName val="Boq_Block_A6"/>
      <sheetName val="Rate_Analysis6"/>
      <sheetName val="Cable_data7"/>
      <sheetName val="Civil_Works6"/>
      <sheetName val="SCHEDULE_(3)6"/>
      <sheetName val="schedule_nos6"/>
      <sheetName val="Material_6"/>
      <sheetName val="SPT_vs_PHI6"/>
      <sheetName val="IO_List6"/>
      <sheetName val="Pipe_Supports6"/>
      <sheetName val="BOQ_(2)6"/>
      <sheetName val="Box-_Girder6"/>
      <sheetName val="INDIGINEOUS_ITEMS_6"/>
      <sheetName val="Basement_Budget6"/>
      <sheetName val="SITE_OVERHEADS6"/>
      <sheetName val="BLOCK-A_(MEA_SHEET)6"/>
      <sheetName val="Sqn_Abs_G_6__6"/>
      <sheetName val="WO_Abs__G_2__6_DUs6"/>
      <sheetName val="Air_Abs_G_6__23_DUs6"/>
      <sheetName val="4-Int-_ele(RA)6"/>
      <sheetName val="Detail_1A6"/>
      <sheetName val="Asia_Revised_10-1-076"/>
      <sheetName val="All_Capital_Plan_P+L_10-1-076"/>
      <sheetName val="CP08_(2)6"/>
      <sheetName val="Planning_File_10-1-076"/>
      <sheetName val="Break_up_Sheet6"/>
      <sheetName val="E_&amp;_R6"/>
      <sheetName val="Lease_rents6"/>
      <sheetName val="DLC_lookups6"/>
      <sheetName val="Quote_Sheet6"/>
      <sheetName val="labour_coeff6"/>
      <sheetName val="Works_-_Quote_Sheet6"/>
      <sheetName val="Gen_Info6"/>
      <sheetName val="Indirect_expenses6"/>
      <sheetName val="Cost_Any_6"/>
      <sheetName val="LIST_OF_MAKES6"/>
      <sheetName val="SPILL_OVER6"/>
      <sheetName val="Bed_Class5"/>
      <sheetName val="Pile_cap5"/>
      <sheetName val="DTF_Summary5"/>
      <sheetName val="Mat_Cost6"/>
      <sheetName val="GF_Columns5"/>
      <sheetName val="Form_65"/>
      <sheetName val="BOQ_Direct_selling_cost5"/>
      <sheetName val="UNP-NCW_5"/>
      <sheetName val="Intro_4"/>
      <sheetName val="MASTER_RATE_ANALYSIS5"/>
      <sheetName val="Contract_BOQ4"/>
      <sheetName val="Elite_1_-_MBCL4"/>
      <sheetName val="Cost_summary4"/>
      <sheetName val="Direct_cost_shed_A-2_4"/>
      <sheetName val="_Resource_list4"/>
      <sheetName val="THANE_SITE4"/>
      <sheetName val="BOQ_Distribution4"/>
      <sheetName val="key_dates4"/>
      <sheetName val="specification_options4"/>
      <sheetName val="FF_Inst_RA_08_Inst_034"/>
      <sheetName val="beam-reinft-machine_rm4"/>
      <sheetName val="T1_WO4"/>
      <sheetName val="A_O_R_"/>
      <sheetName val="beam-reinft-IIInd_floor"/>
      <sheetName val="M_R_List_(2)"/>
      <sheetName val="Balance_Sheet_"/>
      <sheetName val="Staff_Acco_16"/>
      <sheetName val="Tel__8"/>
      <sheetName val="Ext_light8"/>
      <sheetName val="Staff_Acco_17"/>
      <sheetName val="4_Annex_1_Basic_rate8"/>
      <sheetName val="DETAILED__BOQ8"/>
      <sheetName val="Detail_In_Door_Stad8"/>
      <sheetName val="Project_Details__8"/>
      <sheetName val="scurve_calc_(2)8"/>
      <sheetName val="Detail_P&amp;L8"/>
      <sheetName val="Assumption_Sheet8"/>
      <sheetName val="TBAL9697_-group_wise__sdpl8"/>
      <sheetName val="Bill_3_-_Site_Works7"/>
      <sheetName val="RCC,Ret__Wall8"/>
      <sheetName val="Load_Details(B2)8"/>
      <sheetName val="SCHEDULE_OF_RATES8"/>
      <sheetName val="APPENDIX_B-18"/>
      <sheetName val="Bill_3_18"/>
      <sheetName val="Legal_Risk_Analysis8"/>
      <sheetName val="PRECAST_lightconc-II8"/>
      <sheetName val="GR_slab-reinft7"/>
      <sheetName val="Fill_this_out_first___7"/>
      <sheetName val="Boq_Block_A7"/>
      <sheetName val="Rate_Analysis7"/>
      <sheetName val="Cable_data8"/>
      <sheetName val="Civil_Works7"/>
      <sheetName val="SCHEDULE_(3)7"/>
      <sheetName val="schedule_nos7"/>
      <sheetName val="Material_7"/>
      <sheetName val="SPT_vs_PHI7"/>
      <sheetName val="IO_List7"/>
      <sheetName val="Pipe_Supports7"/>
      <sheetName val="BOQ_(2)7"/>
      <sheetName val="Box-_Girder7"/>
      <sheetName val="INDIGINEOUS_ITEMS_7"/>
      <sheetName val="Basement_Budget7"/>
      <sheetName val="SITE_OVERHEADS7"/>
      <sheetName val="BLOCK-A_(MEA_SHEET)7"/>
      <sheetName val="Sqn_Abs_G_6__7"/>
      <sheetName val="WO_Abs__G_2__6_DUs7"/>
      <sheetName val="Air_Abs_G_6__23_DUs7"/>
      <sheetName val="4-Int-_ele(RA)7"/>
      <sheetName val="Detail_1A7"/>
      <sheetName val="Asia_Revised_10-1-077"/>
      <sheetName val="All_Capital_Plan_P+L_10-1-077"/>
      <sheetName val="CP08_(2)7"/>
      <sheetName val="Planning_File_10-1-077"/>
      <sheetName val="Break_up_Sheet7"/>
      <sheetName val="E_&amp;_R7"/>
      <sheetName val="Lease_rents7"/>
      <sheetName val="DLC_lookups7"/>
      <sheetName val="Quote_Sheet7"/>
      <sheetName val="labour_coeff7"/>
      <sheetName val="Works_-_Quote_Sheet7"/>
      <sheetName val="Gen_Info7"/>
      <sheetName val="Indirect_expenses7"/>
      <sheetName val="Cost_Any_7"/>
      <sheetName val="LIST_OF_MAKES7"/>
      <sheetName val="SPILL_OVER7"/>
      <sheetName val="Bed_Class6"/>
      <sheetName val="Pile_cap6"/>
      <sheetName val="DTF_Summary6"/>
      <sheetName val="Mat_Cost7"/>
      <sheetName val="GF_Columns6"/>
      <sheetName val="Form_66"/>
      <sheetName val="BOQ_Direct_selling_cost6"/>
      <sheetName val="UNP-NCW_6"/>
      <sheetName val="Intro_5"/>
      <sheetName val="MASTER_RATE_ANALYSIS6"/>
      <sheetName val="Contract_BOQ5"/>
      <sheetName val="Elite_1_-_MBCL5"/>
      <sheetName val="Cost_summary5"/>
      <sheetName val="Direct_cost_shed_A-2_5"/>
      <sheetName val="_Resource_list5"/>
      <sheetName val="THANE_SITE5"/>
      <sheetName val="BOQ_Distribution5"/>
      <sheetName val="key_dates5"/>
      <sheetName val="specification_options5"/>
      <sheetName val="FF_Inst_RA_08_Inst_035"/>
      <sheetName val="beam-reinft-machine_rm5"/>
      <sheetName val="T1_WO5"/>
      <sheetName val="A_O_R_1"/>
      <sheetName val="beam-reinft-IIInd_floor1"/>
      <sheetName val="M_R_List_(2)1"/>
      <sheetName val="Balance_Sheet_1"/>
      <sheetName val="Staff_Acco_18"/>
      <sheetName val="Tel__9"/>
      <sheetName val="Ext_light9"/>
      <sheetName val="Staff_Acco_19"/>
      <sheetName val="4_Annex_1_Basic_rate9"/>
      <sheetName val="DETAILED__BOQ9"/>
      <sheetName val="Detail_In_Door_Stad9"/>
      <sheetName val="Project_Details__9"/>
      <sheetName val="scurve_calc_(2)9"/>
      <sheetName val="Detail_P&amp;L9"/>
      <sheetName val="Assumption_Sheet9"/>
      <sheetName val="TBAL9697_-group_wise__sdpl9"/>
      <sheetName val="Bill_3_-_Site_Works8"/>
      <sheetName val="RCC,Ret__Wall9"/>
      <sheetName val="Load_Details(B2)9"/>
      <sheetName val="SCHEDULE_OF_RATES9"/>
      <sheetName val="APPENDIX_B-19"/>
      <sheetName val="Bill_3_19"/>
      <sheetName val="Legal_Risk_Analysis9"/>
      <sheetName val="PRECAST_lightconc-II9"/>
      <sheetName val="GR_slab-reinft8"/>
      <sheetName val="Fill_this_out_first___8"/>
      <sheetName val="Boq_Block_A8"/>
      <sheetName val="Rate_Analysis8"/>
      <sheetName val="Cable_data9"/>
      <sheetName val="Civil_Works8"/>
      <sheetName val="SCHEDULE_(3)8"/>
      <sheetName val="schedule_nos8"/>
      <sheetName val="Material_8"/>
      <sheetName val="SPT_vs_PHI8"/>
      <sheetName val="IO_List8"/>
      <sheetName val="Pipe_Supports8"/>
      <sheetName val="BOQ_(2)8"/>
      <sheetName val="Box-_Girder8"/>
      <sheetName val="INDIGINEOUS_ITEMS_8"/>
      <sheetName val="Basement_Budget8"/>
      <sheetName val="SITE_OVERHEADS8"/>
      <sheetName val="BLOCK-A_(MEA_SHEET)8"/>
      <sheetName val="Sqn_Abs_G_6__8"/>
      <sheetName val="WO_Abs__G_2__6_DUs8"/>
      <sheetName val="Air_Abs_G_6__23_DUs8"/>
      <sheetName val="4-Int-_ele(RA)8"/>
      <sheetName val="Detail_1A8"/>
      <sheetName val="Asia_Revised_10-1-078"/>
      <sheetName val="All_Capital_Plan_P+L_10-1-078"/>
      <sheetName val="CP08_(2)8"/>
      <sheetName val="Planning_File_10-1-078"/>
      <sheetName val="Break_up_Sheet8"/>
      <sheetName val="E_&amp;_R8"/>
      <sheetName val="Lease_rents8"/>
      <sheetName val="DLC_lookups8"/>
      <sheetName val="Quote_Sheet8"/>
      <sheetName val="labour_coeff8"/>
      <sheetName val="Works_-_Quote_Sheet8"/>
      <sheetName val="Gen_Info8"/>
      <sheetName val="Indirect_expenses8"/>
      <sheetName val="Cost_Any_8"/>
      <sheetName val="LIST_OF_MAKES8"/>
      <sheetName val="SPILL_OVER8"/>
      <sheetName val="Bed_Class7"/>
      <sheetName val="Pile_cap7"/>
      <sheetName val="DTF_Summary7"/>
      <sheetName val="Mat_Cost8"/>
      <sheetName val="GF_Columns7"/>
      <sheetName val="Form_67"/>
      <sheetName val="BOQ_Direct_selling_cost7"/>
      <sheetName val="UNP-NCW_7"/>
      <sheetName val="Intro_6"/>
      <sheetName val="MASTER_RATE_ANALYSIS7"/>
      <sheetName val="Contract_BOQ6"/>
      <sheetName val="Elite_1_-_MBCL6"/>
      <sheetName val="Cost_summary6"/>
      <sheetName val="Direct_cost_shed_A-2_6"/>
      <sheetName val="_Resource_list6"/>
      <sheetName val="THANE_SITE6"/>
      <sheetName val="BOQ_Distribution6"/>
      <sheetName val="key_dates6"/>
      <sheetName val="specification_options6"/>
      <sheetName val="FF_Inst_RA_08_Inst_036"/>
      <sheetName val="beam-reinft-machine_rm6"/>
      <sheetName val="T1_WO6"/>
      <sheetName val="A_O_R_2"/>
      <sheetName val="beam-reinft-IIInd_floor2"/>
      <sheetName val="M_R_List_(2)2"/>
      <sheetName val="Balance_Sheet_2"/>
      <sheetName val="Location"/>
      <sheetName val="Annexue B"/>
      <sheetName val="Indirect_x0005_"/>
      <sheetName val="A-General"/>
      <sheetName val="SCH"/>
      <sheetName val="Cover sheet"/>
      <sheetName val="AOQ-new "/>
      <sheetName val="water prop."/>
      <sheetName val="11-hsd"/>
      <sheetName val="2-utility"/>
      <sheetName val="Lead"/>
      <sheetName val=" B3"/>
      <sheetName val=" B1"/>
      <sheetName val="FitOutConfCentre"/>
      <sheetName val="Introduction"/>
      <sheetName val="Old"/>
      <sheetName val="Operating Statistics"/>
      <sheetName val="Financials"/>
      <sheetName val="Indirect_x0005_????쌳ᎈ駜/"/>
      <sheetName val="Lab"/>
      <sheetName val="Material&amp;equipment"/>
      <sheetName val="office"/>
      <sheetName val="inquiry"/>
      <sheetName val="Sheet5"/>
      <sheetName val="ITEMS"/>
      <sheetName val="OCM&amp;PROF"/>
      <sheetName val="detailed"/>
      <sheetName val="Code"/>
      <sheetName val="Index"/>
      <sheetName val="Sch-1A"/>
      <sheetName val="Sch-2A"/>
      <sheetName val="Sch-5A"/>
      <sheetName val="Sch-6A"/>
      <sheetName val="Sch-7A-I"/>
      <sheetName val="Sch-7A-II"/>
      <sheetName val="Sch-8A"/>
      <sheetName val="Sch-9A"/>
      <sheetName val="Sch-10A"/>
      <sheetName val="Sch-11A"/>
      <sheetName val="Sch-12A"/>
      <sheetName val="Sch-13A"/>
      <sheetName val="Sch-14A"/>
      <sheetName val="Sch-15A"/>
      <sheetName val="grid"/>
      <sheetName val="basdat"/>
      <sheetName val="Civil BOQ"/>
      <sheetName val="BC &amp; MNB "/>
      <sheetName val="288-1"/>
      <sheetName val="Resource"/>
      <sheetName val="Indirect_x0005__x0000__x0000__x0000__x0000_쌳ᎈ駜_"/>
      <sheetName val="SC Cost MAR 02"/>
      <sheetName val="Boq (Main Building)"/>
      <sheetName val="PA- Consutant "/>
      <sheetName val="Desgn(zone I)"/>
      <sheetName val="P&amp;LSum"/>
      <sheetName val="Lstsub"/>
      <sheetName val="$ KURLARI"/>
      <sheetName val="주관사업"/>
      <sheetName val="Indirect_x0005__x0000__x0000__"/>
      <sheetName val="Basement  Works"/>
      <sheetName val="upa"/>
      <sheetName val="Staff_Acco_20"/>
      <sheetName val="Tel__10"/>
      <sheetName val="Ext_light10"/>
      <sheetName val="Staff_Acco_21"/>
      <sheetName val="4_Annex_1_Basic_rate10"/>
      <sheetName val="DETAILED__BOQ10"/>
      <sheetName val="Detail_In_Door_Stad10"/>
      <sheetName val="Project_Details__10"/>
      <sheetName val="RCC,Ret__Wall10"/>
      <sheetName val="TBAL9697_-group_wise__sdpl10"/>
      <sheetName val="Load_Details(B2)10"/>
      <sheetName val="Legal_Risk_Analysis10"/>
      <sheetName val="Detail_P&amp;L10"/>
      <sheetName val="Assumption_Sheet10"/>
      <sheetName val="scurve_calc_(2)10"/>
      <sheetName val="Cable_data10"/>
      <sheetName val="PRECAST_lightconc-II10"/>
      <sheetName val="APPENDIX_B-110"/>
      <sheetName val="Bill_3_110"/>
      <sheetName val="SCHEDULE_OF_RATES10"/>
      <sheetName val="Material_9"/>
      <sheetName val="SPT_vs_PHI9"/>
      <sheetName val="Civil_Works9"/>
      <sheetName val="Bill_3_-_Site_Works9"/>
      <sheetName val="GR_slab-reinft9"/>
      <sheetName val="4-Int-_ele(RA)9"/>
      <sheetName val="Fill_this_out_first___9"/>
      <sheetName val="Rate_Analysis9"/>
      <sheetName val="INDIGINEOUS_ITEMS_9"/>
      <sheetName val="SCHEDULE_(3)9"/>
      <sheetName val="schedule_nos9"/>
      <sheetName val="Boq_Block_A9"/>
      <sheetName val="BLOCK-A_(MEA_SHEET)9"/>
      <sheetName val="Break_up_Sheet9"/>
      <sheetName val="IO_List9"/>
      <sheetName val="Pipe_Supports9"/>
      <sheetName val="BOQ_(2)9"/>
      <sheetName val="Box-_Girder9"/>
      <sheetName val="DLC_lookups9"/>
      <sheetName val="Gen_Info9"/>
      <sheetName val="Indirect_expenses9"/>
      <sheetName val="Quote_Sheet9"/>
      <sheetName val="labour_coeff9"/>
      <sheetName val="Works_-_Quote_Sheet9"/>
      <sheetName val="Cost_Any_9"/>
      <sheetName val="LIST_OF_MAKES9"/>
      <sheetName val="Sqn_Abs_G_6__9"/>
      <sheetName val="WO_Abs__G_2__6_DUs9"/>
      <sheetName val="Air_Abs_G_6__23_DUs9"/>
      <sheetName val="Lease_rents9"/>
      <sheetName val="Bed_Class8"/>
      <sheetName val="Asia_Revised_10-1-079"/>
      <sheetName val="All_Capital_Plan_P+L_10-1-079"/>
      <sheetName val="CP08_(2)9"/>
      <sheetName val="Planning_File_10-1-079"/>
      <sheetName val="SITE_OVERHEADS9"/>
      <sheetName val="Detail_1A9"/>
      <sheetName val="Basement_Budget9"/>
      <sheetName val="UNP-NCW_8"/>
      <sheetName val="E_&amp;_R9"/>
      <sheetName val="Pile_cap8"/>
      <sheetName val="SPILL_OVER9"/>
      <sheetName val="beam-reinft-IIInd_floor3"/>
      <sheetName val="DTF_Summary8"/>
      <sheetName val="GF_Columns8"/>
      <sheetName val="Mat_Cost9"/>
      <sheetName val="Form_68"/>
      <sheetName val="BOQ_Direct_selling_cost8"/>
      <sheetName val="Intro_7"/>
      <sheetName val="Elite_1_-_MBCL7"/>
      <sheetName val="MASTER_RATE_ANALYSIS8"/>
      <sheetName val="Cost_summary7"/>
      <sheetName val="beam-reinft-machine_rm7"/>
      <sheetName val="Contract_BOQ7"/>
      <sheetName val="Cost_Index"/>
      <sheetName val="key_dates7"/>
      <sheetName val="specification_options7"/>
      <sheetName val="M_R_List_(2)3"/>
      <sheetName val="Balance_Sheet_3"/>
      <sheetName val="Direct_cost_shed_A-2_7"/>
      <sheetName val="_Resource_list7"/>
      <sheetName val="THANE_SITE7"/>
      <sheetName val="BOQ_Distribution7"/>
      <sheetName val="STAFFSCHED_"/>
      <sheetName val="T1_WO7"/>
      <sheetName val="saihous_ele"/>
      <sheetName val="A_O_R_3"/>
      <sheetName val="_IO_List"/>
      <sheetName val="FF_Inst_RA_08_Inst_037"/>
      <sheetName val="SSR___NSSR_Market_final"/>
      <sheetName val="1-Pop_Proj"/>
      <sheetName val="bs_BP_04_SA"/>
      <sheetName val="Basic_Rates"/>
      <sheetName val="Indirect쌳ᎈ駜/"/>
      <sheetName val="DG_Works_(Supply)"/>
      <sheetName val="Blr_hire"/>
      <sheetName val="1_00"/>
      <sheetName val="_B3"/>
      <sheetName val="_B1"/>
      <sheetName val="Indirect????쌳ᎈ駜/"/>
      <sheetName val="Cover_sheet"/>
      <sheetName val="AOQ-new_"/>
      <sheetName val="water_prop_"/>
      <sheetName val="Indirect"/>
      <sheetName val="Operating_Statistics"/>
      <sheetName val="220_11__BS_"/>
      <sheetName val="Annexue_B"/>
      <sheetName val="BC_&amp;_MNB_"/>
      <sheetName val="Elect_"/>
      <sheetName val="Indirect쌳ᎈ駜_"/>
      <sheetName val="Summary Transformers"/>
      <sheetName val="Total  Amount"/>
      <sheetName val="[saihous.ele.xls]Indirect_x0005__x0000__x0000__x0000__x0000_"/>
      <sheetName val="EMLWorkstations"/>
      <sheetName val="EMLLaptops"/>
      <sheetName val="EMLServers"/>
      <sheetName val="149"/>
      <sheetName val="Timesheet"/>
      <sheetName val="Analysis-NH-Roads"/>
      <sheetName val="Materials "/>
      <sheetName val="17"/>
      <sheetName val="BOXCULVERT"/>
      <sheetName val="FORM5"/>
      <sheetName val="CERTIFICATE"/>
      <sheetName val="Names&amp;Cases"/>
      <sheetName val="Staff_Acco_22"/>
      <sheetName val="Tel__11"/>
      <sheetName val="Ext_light11"/>
      <sheetName val="Staff_Acco_23"/>
      <sheetName val="4_Annex_1_Basic_rate11"/>
      <sheetName val="DETAILED__BOQ11"/>
      <sheetName val="Detail_In_Door_Stad11"/>
      <sheetName val="Project_Details__11"/>
      <sheetName val="RCC,Ret__Wall11"/>
      <sheetName val="Load_Details(B2)11"/>
      <sheetName val="TBAL9697_-group_wise__sdpl11"/>
      <sheetName val="scurve_calc_(2)11"/>
      <sheetName val="Rate_Analysis10"/>
      <sheetName val="Bill_3_-_Site_Works10"/>
      <sheetName val="GR_slab-reinft10"/>
      <sheetName val="Staff_Acco_30"/>
      <sheetName val="Tel__15"/>
      <sheetName val="Ext_light15"/>
      <sheetName val="Staff_Acco_31"/>
      <sheetName val="4_Annex_1_Basic_rate15"/>
      <sheetName val="DETAILED__BOQ15"/>
      <sheetName val="Detail_In_Door_Stad15"/>
      <sheetName val="Project_Details__15"/>
      <sheetName val="RCC,Ret__Wall15"/>
      <sheetName val="Load_Details(B2)15"/>
      <sheetName val="TBAL9697_-group_wise__sdpl15"/>
      <sheetName val="scurve_calc_(2)15"/>
      <sheetName val="SCHEDULE_OF_RATES14"/>
      <sheetName val="Rate_Analysis14"/>
      <sheetName val="Detail_P&amp;L14"/>
      <sheetName val="Assumption_Sheet14"/>
      <sheetName val="Legal_Risk_Analysis14"/>
      <sheetName val="Bill_3_-_Site_Works14"/>
      <sheetName val="GR_slab-reinft14"/>
      <sheetName val="Staff_Acco_24"/>
      <sheetName val="Tel__12"/>
      <sheetName val="Ext_light12"/>
      <sheetName val="Staff_Acco_25"/>
      <sheetName val="4_Annex_1_Basic_rate12"/>
      <sheetName val="DETAILED__BOQ12"/>
      <sheetName val="Detail_In_Door_Stad12"/>
      <sheetName val="Project_Details__12"/>
      <sheetName val="RCC,Ret__Wall12"/>
      <sheetName val="Load_Details(B2)12"/>
      <sheetName val="TBAL9697_-group_wise__sdpl12"/>
      <sheetName val="scurve_calc_(2)12"/>
      <sheetName val="SCHEDULE_OF_RATES11"/>
      <sheetName val="Rate_Analysis11"/>
      <sheetName val="Detail_P&amp;L11"/>
      <sheetName val="Assumption_Sheet11"/>
      <sheetName val="Legal_Risk_Analysis11"/>
      <sheetName val="Bill_3_-_Site_Works11"/>
      <sheetName val="GR_slab-reinft11"/>
      <sheetName val="Staff_Acco_26"/>
      <sheetName val="Tel__13"/>
      <sheetName val="Ext_light13"/>
      <sheetName val="Staff_Acco_27"/>
      <sheetName val="4_Annex_1_Basic_rate13"/>
      <sheetName val="DETAILED__BOQ13"/>
      <sheetName val="Detail_In_Door_Stad13"/>
      <sheetName val="Project_Details__13"/>
      <sheetName val="RCC,Ret__Wall13"/>
      <sheetName val="Load_Details(B2)13"/>
      <sheetName val="TBAL9697_-group_wise__sdpl13"/>
      <sheetName val="scurve_calc_(2)13"/>
      <sheetName val="SCHEDULE_OF_RATES12"/>
      <sheetName val="Rate_Analysis12"/>
      <sheetName val="Detail_P&amp;L12"/>
      <sheetName val="Assumption_Sheet12"/>
      <sheetName val="Legal_Risk_Analysis12"/>
      <sheetName val="Bill_3_-_Site_Works12"/>
      <sheetName val="GR_slab-reinft12"/>
      <sheetName val="Staff_Acco_28"/>
      <sheetName val="Tel__14"/>
      <sheetName val="Ext_light14"/>
      <sheetName val="Staff_Acco_29"/>
      <sheetName val="4_Annex_1_Basic_rate14"/>
      <sheetName val="DETAILED__BOQ14"/>
      <sheetName val="Detail_In_Door_Stad14"/>
      <sheetName val="Project_Details__14"/>
      <sheetName val="RCC,Ret__Wall14"/>
      <sheetName val="Load_Details(B2)14"/>
      <sheetName val="TBAL9697_-group_wise__sdpl14"/>
      <sheetName val="scurve_calc_(2)14"/>
      <sheetName val="SCHEDULE_OF_RATES13"/>
      <sheetName val="Rate_Analysis13"/>
      <sheetName val="Detail_P&amp;L13"/>
      <sheetName val="Assumption_Sheet13"/>
      <sheetName val="Legal_Risk_Analysis13"/>
      <sheetName val="Bill_3_-_Site_Works13"/>
      <sheetName val="GR_slab-reinft13"/>
      <sheetName val="Staff_Acco_32"/>
      <sheetName val="Tel__16"/>
      <sheetName val="Ext_light16"/>
      <sheetName val="Staff_Acco_33"/>
      <sheetName val="4_Annex_1_Basic_rate16"/>
      <sheetName val="DETAILED__BOQ16"/>
      <sheetName val="Detail_In_Door_Stad16"/>
      <sheetName val="Project_Details__16"/>
      <sheetName val="RCC,Ret__Wall16"/>
      <sheetName val="Load_Details(B2)16"/>
      <sheetName val="TBAL9697_-group_wise__sdpl16"/>
      <sheetName val="scurve_calc_(2)16"/>
      <sheetName val="SCHEDULE_OF_RATES15"/>
      <sheetName val="Rate_Analysis15"/>
      <sheetName val="Detail_P&amp;L15"/>
      <sheetName val="Assumption_Sheet15"/>
      <sheetName val="Legal_Risk_Analysis15"/>
      <sheetName val="Bill_3_-_Site_Works15"/>
      <sheetName val="GR_slab-reinft15"/>
      <sheetName val="Staff_Acco_34"/>
      <sheetName val="Tel__17"/>
      <sheetName val="Ext_light17"/>
      <sheetName val="Staff_Acco_35"/>
      <sheetName val="4_Annex_1_Basic_rate17"/>
      <sheetName val="DETAILED__BOQ17"/>
      <sheetName val="Detail_In_Door_Stad17"/>
      <sheetName val="Project_Details__17"/>
      <sheetName val="RCC,Ret__Wall17"/>
      <sheetName val="Load_Details(B2)17"/>
      <sheetName val="TBAL9697_-group_wise__sdpl17"/>
      <sheetName val="scurve_calc_(2)17"/>
      <sheetName val="SCHEDULE_OF_RATES16"/>
      <sheetName val="Rate_Analysis16"/>
      <sheetName val="Detail_P&amp;L16"/>
      <sheetName val="Assumption_Sheet16"/>
      <sheetName val="Legal_Risk_Analysis16"/>
      <sheetName val="Bill_3_-_Site_Works16"/>
      <sheetName val="GR_slab-reinft16"/>
      <sheetName val="Staff_Acco_36"/>
      <sheetName val="Tel__18"/>
      <sheetName val="Ext_light18"/>
      <sheetName val="Staff_Acco_37"/>
      <sheetName val="4_Annex_1_Basic_rate18"/>
      <sheetName val="DETAILED__BOQ18"/>
      <sheetName val="Detail_In_Door_Stad18"/>
      <sheetName val="Project_Details__18"/>
      <sheetName val="RCC,Ret__Wall18"/>
      <sheetName val="Load_Details(B2)18"/>
      <sheetName val="TBAL9697_-group_wise__sdpl18"/>
      <sheetName val="scurve_calc_(2)18"/>
      <sheetName val="SCHEDULE_OF_RATES17"/>
      <sheetName val="Rate_Analysis17"/>
      <sheetName val="Detail_P&amp;L17"/>
      <sheetName val="Assumption_Sheet17"/>
      <sheetName val="Legal_Risk_Analysis17"/>
      <sheetName val="Bill_3_-_Site_Works17"/>
      <sheetName val="GR_slab-reinft17"/>
      <sheetName val="Staff_Acco_40"/>
      <sheetName val="Tel__20"/>
      <sheetName val="Ext_light20"/>
      <sheetName val="Staff_Acco_41"/>
      <sheetName val="4_Annex_1_Basic_rate20"/>
      <sheetName val="DETAILED__BOQ20"/>
      <sheetName val="Detail_In_Door_Stad20"/>
      <sheetName val="Project_Details__20"/>
      <sheetName val="RCC,Ret__Wall20"/>
      <sheetName val="Load_Details(B2)20"/>
      <sheetName val="TBAL9697_-group_wise__sdpl20"/>
      <sheetName val="scurve_calc_(2)20"/>
      <sheetName val="SCHEDULE_OF_RATES19"/>
      <sheetName val="Rate_Analysis19"/>
      <sheetName val="Detail_P&amp;L19"/>
      <sheetName val="Assumption_Sheet19"/>
      <sheetName val="Legal_Risk_Analysis19"/>
      <sheetName val="Bill_3_-_Site_Works19"/>
      <sheetName val="GR_slab-reinft19"/>
      <sheetName val="Staff_Acco_38"/>
      <sheetName val="Tel__19"/>
      <sheetName val="Ext_light19"/>
      <sheetName val="Staff_Acco_39"/>
      <sheetName val="4_Annex_1_Basic_rate19"/>
      <sheetName val="DETAILED__BOQ19"/>
      <sheetName val="Detail_In_Door_Stad19"/>
      <sheetName val="Project_Details__19"/>
      <sheetName val="RCC,Ret__Wall19"/>
      <sheetName val="Load_Details(B2)19"/>
      <sheetName val="TBAL9697_-group_wise__sdpl19"/>
      <sheetName val="scurve_calc_(2)19"/>
      <sheetName val="SCHEDULE_OF_RATES18"/>
      <sheetName val="Rate_Analysis18"/>
      <sheetName val="Detail_P&amp;L18"/>
      <sheetName val="Assumption_Sheet18"/>
      <sheetName val="Legal_Risk_Analysis18"/>
      <sheetName val="Bill_3_-_Site_Works18"/>
      <sheetName val="GR_slab-reinft18"/>
      <sheetName val="Staff_Acco_42"/>
      <sheetName val="Tel__21"/>
      <sheetName val="Ext_light21"/>
      <sheetName val="Staff_Acco_43"/>
      <sheetName val="4_Annex_1_Basic_rate21"/>
      <sheetName val="DETAILED__BOQ21"/>
      <sheetName val="Detail_In_Door_Stad21"/>
      <sheetName val="Project_Details__21"/>
      <sheetName val="RCC,Ret__Wall21"/>
      <sheetName val="Load_Details(B2)21"/>
      <sheetName val="TBAL9697_-group_wise__sdpl21"/>
      <sheetName val="scurve_calc_(2)21"/>
      <sheetName val="SCHEDULE_OF_RATES20"/>
      <sheetName val="Rate_Analysis20"/>
      <sheetName val="Detail_P&amp;L20"/>
      <sheetName val="Assumption_Sheet20"/>
      <sheetName val="Legal_Risk_Analysis20"/>
      <sheetName val="Bill_3_-_Site_Works20"/>
      <sheetName val="GR_slab-reinft20"/>
      <sheetName val="Staff_Acco_44"/>
      <sheetName val="Tel__22"/>
      <sheetName val="Ext_light22"/>
      <sheetName val="Staff_Acco_45"/>
      <sheetName val="4_Annex_1_Basic_rate22"/>
      <sheetName val="DETAILED__BOQ22"/>
      <sheetName val="Detail_In_Door_Stad22"/>
      <sheetName val="Project_Details__22"/>
      <sheetName val="RCC,Ret__Wall22"/>
      <sheetName val="Load_Details(B2)22"/>
      <sheetName val="TBAL9697_-group_wise__sdpl22"/>
      <sheetName val="scurve_calc_(2)22"/>
      <sheetName val="SCHEDULE_OF_RATES21"/>
      <sheetName val="Rate_Analysis21"/>
      <sheetName val="Detail_P&amp;L21"/>
      <sheetName val="Assumption_Sheet21"/>
      <sheetName val="Legal_Risk_Analysis21"/>
      <sheetName val="Bill_3_-_Site_Works21"/>
      <sheetName val="GR_slab-reinft21"/>
      <sheetName val="Staff_Acco_46"/>
      <sheetName val="Tel__23"/>
      <sheetName val="Ext_light23"/>
      <sheetName val="Staff_Acco_47"/>
      <sheetName val="4_Annex_1_Basic_rate23"/>
      <sheetName val="DETAILED__BOQ23"/>
      <sheetName val="Detail_In_Door_Stad23"/>
      <sheetName val="Project_Details__23"/>
      <sheetName val="RCC,Ret__Wall23"/>
      <sheetName val="Load_Details(B2)23"/>
      <sheetName val="TBAL9697_-group_wise__sdpl23"/>
      <sheetName val="scurve_calc_(2)23"/>
      <sheetName val="SCHEDULE_OF_RATES22"/>
      <sheetName val="Rate_Analysis22"/>
      <sheetName val="Detail_P&amp;L22"/>
      <sheetName val="Assumption_Sheet22"/>
      <sheetName val="Legal_Risk_Analysis22"/>
      <sheetName val="Bill_3_-_Site_Works22"/>
      <sheetName val="GR_slab-reinft22"/>
      <sheetName val="Indirect_x0005_____쌳ᎈ駜_"/>
      <sheetName val="Angebot18.7."/>
      <sheetName val="[saihous.ele.xls]Indirect_x0005_????"/>
      <sheetName val="D2_CO"/>
      <sheetName val="BS1"/>
      <sheetName val="RMes"/>
      <sheetName val="SPILL OVER PROJECTIONS"/>
      <sheetName val="10. &amp; 11. Rate Code &amp; BQ"/>
      <sheetName val="Config"/>
      <sheetName val="MAIN FILE 9-24-07"/>
      <sheetName val=""/>
      <sheetName val="Basic Resources"/>
      <sheetName val="DATA_PRG"/>
      <sheetName val="C&amp;S monthwise"/>
      <sheetName val="C&amp;S"/>
      <sheetName val="General"/>
      <sheetName val="Materials"/>
      <sheetName val="BWSCPlt"/>
      <sheetName val="CI"/>
      <sheetName val="DI"/>
      <sheetName val="G.R.P"/>
      <sheetName val="HDPE"/>
      <sheetName val="PSC REVISED"/>
      <sheetName val="pvc"/>
      <sheetName val="Bridge Data 2005-06"/>
      <sheetName val="Data.F8.BTR"/>
      <sheetName val="r"/>
      <sheetName val="t_prsr"/>
      <sheetName val="id"/>
      <sheetName val=" "/>
      <sheetName val="bom"/>
      <sheetName val="Rate Ana"/>
      <sheetName val="RIP1"/>
      <sheetName val="BM"/>
      <sheetName val="10"/>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1"/>
      <sheetName val="14"/>
      <sheetName val="FINOLEX"/>
      <sheetName val="final abstract"/>
      <sheetName val="CLAY"/>
      <sheetName val="BM-HOOP"/>
      <sheetName val="foundation(V)"/>
      <sheetName val="Manpower"/>
      <sheetName val="BAL SHEET"/>
      <sheetName val="[saihous.ele.xls]Indirect_x0005_"/>
      <sheetName val="Indirect____쌳ᎈ駜_"/>
      <sheetName val="_saihous.ele.xls_Indirect_x0005_"/>
      <sheetName val="_saihous.ele.xls_Indirect_x0005_____"/>
      <sheetName val="DATA_PILE_BG"/>
      <sheetName val="DATA_PCC"/>
      <sheetName val="DATA_PILECAP"/>
      <sheetName val="DATA_PILE_RT2"/>
      <sheetName val="DATA_PILE_RT1 "/>
      <sheetName val="DATA_PILE _SM"/>
      <sheetName val="Set"/>
      <sheetName val="Column BBS-Block9"/>
      <sheetName val="lists"/>
      <sheetName val="#3E1_GCR"/>
      <sheetName val=" GULF"/>
      <sheetName val="Calculations"/>
      <sheetName val="Formulas"/>
      <sheetName val="Pay_Sep06"/>
      <sheetName val="DG "/>
      <sheetName val="[saihous.ele.xls]Indirect_x0005__x0000_⽼؃ᅜ"/>
      <sheetName val="Enquire"/>
      <sheetName val="[saihous.ele.xls]Indirect퀀《혂൧_x0001__x0000_"/>
      <sheetName val="2nd "/>
      <sheetName val="shuttering"/>
      <sheetName val="Material Rate"/>
      <sheetName val="[saihous.ele.xls]Indirect쌳ᎈ駜/"/>
      <sheetName val="Material List "/>
      <sheetName val="Setting"/>
      <sheetName val="Summary_Bank"/>
      <sheetName val="BALAN1"/>
      <sheetName val="Structure Bills Qty"/>
      <sheetName val="Citrix"/>
      <sheetName val="BUDGET"/>
      <sheetName val="공장별판관비배부"/>
      <sheetName val="Road data"/>
      <sheetName val="Road Detail Est."/>
      <sheetName val="Lead (Final)"/>
      <sheetName val="MTO REV.0"/>
      <sheetName val="Linked Lead"/>
      <sheetName val="AoR Finishing"/>
      <sheetName val="Measurment"/>
      <sheetName val="TOS-F"/>
      <sheetName val="Meas.-Hotel Part"/>
      <sheetName val="Labor abs-PW"/>
      <sheetName val="Labor abs-NMR"/>
      <sheetName val="Boq_(Main_Building)"/>
      <sheetName val="Annexue_B1"/>
      <sheetName val="STAFFSCHED_1"/>
      <sheetName val="Blr_hire1"/>
      <sheetName val="_IO_List1"/>
      <sheetName val="Cost_Index1"/>
      <sheetName val="saihous_ele1"/>
      <sheetName val="SSR___NSSR_Market_final1"/>
      <sheetName val="Boq_(Main_Building)1"/>
      <sheetName val="wordsdata"/>
      <sheetName val="Filter"/>
      <sheetName val="APPENDIX_B-111"/>
      <sheetName val="Bill_3_111"/>
      <sheetName val="PRECAST_lightconc-II11"/>
      <sheetName val="INDIGINEOUS_ITEMS_10"/>
      <sheetName val="Fill_this_out_first___10"/>
      <sheetName val="IO_List10"/>
      <sheetName val="Pipe_Supports10"/>
      <sheetName val="BOQ_(2)10"/>
      <sheetName val="SPT_vs_PHI10"/>
      <sheetName val="SCHEDULE_(3)10"/>
      <sheetName val="schedule_nos10"/>
      <sheetName val="Cable_data11"/>
      <sheetName val="Civil_Works10"/>
      <sheetName val="Material_10"/>
      <sheetName val="Boq_Block_A10"/>
      <sheetName val="Basement_Budget10"/>
      <sheetName val="Sqn_Abs_G_6__10"/>
      <sheetName val="WO_Abs__G_2__6_DUs10"/>
      <sheetName val="Air_Abs_G_6__23_DUs10"/>
      <sheetName val="4-Int-_ele(RA)10"/>
      <sheetName val="E_&amp;_R10"/>
      <sheetName val="Box-_Girder10"/>
      <sheetName val="BLOCK-A_(MEA_SHEET)10"/>
      <sheetName val="SITE_OVERHEADS10"/>
      <sheetName val="Detail_1A10"/>
      <sheetName val="Lease_rents10"/>
      <sheetName val="DLC_lookups10"/>
      <sheetName val="Quote_Sheet10"/>
      <sheetName val="labour_coeff10"/>
      <sheetName val="Works_-_Quote_Sheet10"/>
      <sheetName val="Gen_Info10"/>
      <sheetName val="Indirect_expenses10"/>
      <sheetName val="Cost_Any_10"/>
      <sheetName val="LIST_OF_MAKES10"/>
      <sheetName val="Asia_Revised_10-1-0710"/>
      <sheetName val="All_Capital_Plan_P+L_10-1-0710"/>
      <sheetName val="CP08_(2)10"/>
      <sheetName val="Planning_File_10-1-0710"/>
      <sheetName val="Break_up_Sheet10"/>
      <sheetName val="SPILL_OVER10"/>
      <sheetName val="MASTER_RATE_ANALYSIS9"/>
      <sheetName val="Mat_Cost10"/>
      <sheetName val="Pile_cap9"/>
      <sheetName val="GF_Columns9"/>
      <sheetName val="Bed_Class9"/>
      <sheetName val="DTF_Summary9"/>
      <sheetName val="Form_69"/>
      <sheetName val="BOQ_Direct_selling_cost9"/>
      <sheetName val="UNP-NCW_9"/>
      <sheetName val="Intro_8"/>
      <sheetName val="Elite_1_-_MBCL8"/>
      <sheetName val="beam-reinft-machine_rm8"/>
      <sheetName val="T1_WO8"/>
      <sheetName val="Cost_summary8"/>
      <sheetName val="Contract_BOQ8"/>
      <sheetName val="beam-reinft-IIInd_floor4"/>
      <sheetName val="key_dates8"/>
      <sheetName val="specification_options8"/>
      <sheetName val="Direct_cost_shed_A-2_8"/>
      <sheetName val="_Resource_list8"/>
      <sheetName val="THANE_SITE8"/>
      <sheetName val="BOQ_Distribution8"/>
      <sheetName val="A_O_R_4"/>
      <sheetName val="FF_Inst_RA_08_Inst_038"/>
      <sheetName val="M_R_List_(2)4"/>
      <sheetName val="Balance_Sheet_4"/>
      <sheetName val="Basic_Rates1"/>
      <sheetName val="bs_BP_04_SA1"/>
      <sheetName val="DG_Works_(Supply)1"/>
      <sheetName val="1_001"/>
      <sheetName val="_B31"/>
      <sheetName val="_B11"/>
      <sheetName val="1-Pop_Proj1"/>
      <sheetName val="Operating_Statistics1"/>
      <sheetName val="Cable_data12"/>
      <sheetName val="Material_11"/>
      <sheetName val="SPT_vs_PHI11"/>
      <sheetName val="PRECAST_lightconc-II12"/>
      <sheetName val="APPENDIX_B-112"/>
      <sheetName val="Bill_3_112"/>
      <sheetName val="Civil_Works11"/>
      <sheetName val="4-Int-_ele(RA)11"/>
      <sheetName val="Fill_this_out_first___11"/>
      <sheetName val="INDIGINEOUS_ITEMS_11"/>
      <sheetName val="Boq_Block_A11"/>
      <sheetName val="SCHEDULE_(3)11"/>
      <sheetName val="schedule_nos11"/>
      <sheetName val="Basement_Budget11"/>
      <sheetName val="IO_List11"/>
      <sheetName val="Pipe_Supports11"/>
      <sheetName val="BOQ_(2)11"/>
      <sheetName val="Box-_Girder11"/>
      <sheetName val="DLC_lookups11"/>
      <sheetName val="Gen_Info11"/>
      <sheetName val="Indirect_expenses11"/>
      <sheetName val="Quote_Sheet11"/>
      <sheetName val="labour_coeff11"/>
      <sheetName val="Works_-_Quote_Sheet11"/>
      <sheetName val="Cost_Any_11"/>
      <sheetName val="LIST_OF_MAKES11"/>
      <sheetName val="SITE_OVERHEADS11"/>
      <sheetName val="Asia_Revised_10-1-0711"/>
      <sheetName val="All_Capital_Plan_P+L_10-1-0711"/>
      <sheetName val="CP08_(2)11"/>
      <sheetName val="Planning_File_10-1-0711"/>
      <sheetName val="Bed_Class10"/>
      <sheetName val="BLOCK-A_(MEA_SHEET)11"/>
      <sheetName val="Sqn_Abs_G_6__11"/>
      <sheetName val="WO_Abs__G_2__6_DUs11"/>
      <sheetName val="Air_Abs_G_6__23_DUs11"/>
      <sheetName val="Lease_rents11"/>
      <sheetName val="Break_up_Sheet11"/>
      <sheetName val="Detail_1A11"/>
      <sheetName val="E_&amp;_R11"/>
      <sheetName val="Pile_cap10"/>
      <sheetName val="DTF_Summary10"/>
      <sheetName val="UNP-NCW_10"/>
      <sheetName val="SPILL_OVER11"/>
      <sheetName val="GF_Columns10"/>
      <sheetName val="Intro_9"/>
      <sheetName val="Mat_Cost11"/>
      <sheetName val="Form_610"/>
      <sheetName val="BOQ_Direct_selling_cost10"/>
      <sheetName val="MASTER_RATE_ANALYSIS10"/>
      <sheetName val="specification_options9"/>
      <sheetName val="key_dates9"/>
      <sheetName val="Elite_1_-_MBCL9"/>
      <sheetName val="Cost_summary9"/>
      <sheetName val="beam-reinft-IIInd_floor5"/>
      <sheetName val="Contract_BOQ9"/>
      <sheetName val="beam-reinft-machine_rm9"/>
      <sheetName val="T1_WO9"/>
      <sheetName val="Direct_cost_shed_A-2_9"/>
      <sheetName val="_Resource_list9"/>
      <sheetName val="THANE_SITE9"/>
      <sheetName val="BOQ_Distribution9"/>
      <sheetName val="_IO_List2"/>
      <sheetName val="A_O_R_5"/>
      <sheetName val="Cost_Index2"/>
      <sheetName val="saihous_ele2"/>
      <sheetName val="FF_Inst_RA_08_Inst_039"/>
      <sheetName val="M_R_List_(2)5"/>
      <sheetName val="Balance_Sheet_5"/>
      <sheetName val="STAFFSCHED_2"/>
      <sheetName val="SSR___NSSR_Market_final2"/>
      <sheetName val="DG_Works_(Supply)2"/>
      <sheetName val="Blr_hire2"/>
      <sheetName val="Basic_Rates2"/>
      <sheetName val="1_002"/>
      <sheetName val="_B32"/>
      <sheetName val="_B12"/>
      <sheetName val="bs_BP_04_SA2"/>
      <sheetName val="1-Pop_Proj2"/>
      <sheetName val="Operating_Statistics2"/>
      <sheetName val="Abstract Sheet"/>
      <sheetName val="TBM-T6+5S(Alt1)"/>
      <sheetName val="conc-foot-gradeslab"/>
      <sheetName val="p-table"/>
      <sheetName val="YTD_Rpt_June"/>
      <sheetName val="MTD_Rpt_June"/>
      <sheetName val="inWords"/>
      <sheetName val="April Analysts"/>
      <sheetName val="Process"/>
      <sheetName val="M.S."/>
      <sheetName val="ONE TIME"/>
      <sheetName val="Indirect_"/>
      <sheetName val="Desgn(zone_I)"/>
      <sheetName val="$_KURLARI"/>
      <sheetName val="220_11__BS_1"/>
      <sheetName val="Elect_1"/>
      <sheetName val="Desgn(zone_I)1"/>
      <sheetName val="$_KURLARI1"/>
      <sheetName val="Civil_BOQ"/>
      <sheetName val="_IO_List3"/>
      <sheetName val="Cost_Index3"/>
      <sheetName val="saihous_ele3"/>
      <sheetName val="SSR___NSSR_Market_final3"/>
      <sheetName val="STAFFSCHED_3"/>
      <sheetName val="Basic_Rates3"/>
      <sheetName val="220_11__BS_2"/>
      <sheetName val="Annexue_B2"/>
      <sheetName val="Elect_2"/>
      <sheetName val="Desgn(zone_I)2"/>
      <sheetName val="$_KURLARI2"/>
      <sheetName val="Boq_(Main_Building)2"/>
      <sheetName val="Civil_BOQ1"/>
      <sheetName val="APPENDIX_B-113"/>
      <sheetName val="Bill_3_113"/>
      <sheetName val="PRECAST_lightconc-II13"/>
      <sheetName val="Fill_this_out_first___12"/>
      <sheetName val="INDIGINEOUS_ITEMS_12"/>
      <sheetName val="Cable_data13"/>
      <sheetName val="Material_12"/>
      <sheetName val="SPT_vs_PHI12"/>
      <sheetName val="Civil_Works12"/>
      <sheetName val="Basement_Budget12"/>
      <sheetName val="Asia_Revised_10-1-0712"/>
      <sheetName val="All_Capital_Plan_P+L_10-1-0712"/>
      <sheetName val="CP08_(2)12"/>
      <sheetName val="Planning_File_10-1-0712"/>
      <sheetName val="SITE_OVERHEADS12"/>
      <sheetName val="Break_up_Sheet12"/>
      <sheetName val="Boq_Block_A12"/>
      <sheetName val="IO_List12"/>
      <sheetName val="Pipe_Supports12"/>
      <sheetName val="BOQ_(2)12"/>
      <sheetName val="SCHEDULE_(3)12"/>
      <sheetName val="schedule_nos12"/>
      <sheetName val="Box-_Girder12"/>
      <sheetName val="Sqn_Abs_G_6__12"/>
      <sheetName val="WO_Abs__G_2__6_DUs12"/>
      <sheetName val="Air_Abs_G_6__23_DUs12"/>
      <sheetName val="4-Int-_ele(RA)12"/>
      <sheetName val="Detail_1A12"/>
      <sheetName val="BLOCK-A_(MEA_SHEET)12"/>
      <sheetName val="labour_coeff12"/>
      <sheetName val="Works_-_Quote_Sheet12"/>
      <sheetName val="E_&amp;_R12"/>
      <sheetName val="MASTER_RATE_ANALYSIS11"/>
      <sheetName val="Mat_Cost12"/>
      <sheetName val="DLC_lookups12"/>
      <sheetName val="Gen_Info12"/>
      <sheetName val="Indirect_expenses12"/>
      <sheetName val="Quote_Sheet12"/>
      <sheetName val="Cost_Any_12"/>
      <sheetName val="LIST_OF_MAKES12"/>
      <sheetName val="Pile_cap11"/>
      <sheetName val="Lease_rents12"/>
      <sheetName val="SPILL_OVER12"/>
      <sheetName val="Bed_Class11"/>
      <sheetName val="DTF_Summary11"/>
      <sheetName val="Form_611"/>
      <sheetName val="BOQ_Direct_selling_cost11"/>
      <sheetName val="GF_Columns11"/>
      <sheetName val="UNP-NCW_11"/>
      <sheetName val="Intro_10"/>
      <sheetName val="Elite_1_-_MBCL10"/>
      <sheetName val="Cost_summary10"/>
      <sheetName val="Contract_BOQ10"/>
      <sheetName val="beam-reinft-machine_rm10"/>
      <sheetName val="T1_WO10"/>
      <sheetName val="Direct_cost_shed_A-2_10"/>
      <sheetName val="_Resource_list10"/>
      <sheetName val="THANE_SITE10"/>
      <sheetName val="BOQ_Distribution10"/>
      <sheetName val="key_dates10"/>
      <sheetName val="specification_options10"/>
      <sheetName val="beam-reinft-IIInd_floor6"/>
      <sheetName val="A_O_R_6"/>
      <sheetName val="FF_Inst_RA_08_Inst_0310"/>
      <sheetName val="_IO_List4"/>
      <sheetName val="Cost_Index4"/>
      <sheetName val="saihous_ele4"/>
      <sheetName val="M_R_List_(2)6"/>
      <sheetName val="Balance_Sheet_6"/>
      <sheetName val="SSR___NSSR_Market_final4"/>
      <sheetName val="STAFFSCHED_4"/>
      <sheetName val="Basic_Rates4"/>
      <sheetName val="bs_BP_04_SA3"/>
      <sheetName val="Blr_hire3"/>
      <sheetName val="1-Pop_Proj3"/>
      <sheetName val="1_003"/>
      <sheetName val="DG_Works_(Supply)3"/>
      <sheetName val="220_11__BS_3"/>
      <sheetName val="_B33"/>
      <sheetName val="_B13"/>
      <sheetName val="Operating_Statistics3"/>
      <sheetName val="Annexue_B3"/>
      <sheetName val="Elect_3"/>
      <sheetName val="Desgn(zone_I)3"/>
      <sheetName val="$_KURLARI3"/>
      <sheetName val="Boq_(Main_Building)3"/>
      <sheetName val="Civil_BOQ2"/>
      <sheetName val="Basement__Works"/>
      <sheetName val="APPENDIX_B-114"/>
      <sheetName val="Bill_3_114"/>
      <sheetName val="PRECAST_lightconc-II14"/>
      <sheetName val="Fill_this_out_first___13"/>
      <sheetName val="INDIGINEOUS_ITEMS_13"/>
      <sheetName val="Cable_data14"/>
      <sheetName val="Material_13"/>
      <sheetName val="SPT_vs_PHI13"/>
      <sheetName val="Civil_Works13"/>
      <sheetName val="Basement_Budget13"/>
      <sheetName val="Asia_Revised_10-1-0713"/>
      <sheetName val="All_Capital_Plan_P+L_10-1-0713"/>
      <sheetName val="CP08_(2)13"/>
      <sheetName val="Planning_File_10-1-0713"/>
      <sheetName val="SITE_OVERHEADS13"/>
      <sheetName val="Break_up_Sheet13"/>
      <sheetName val="Boq_Block_A13"/>
      <sheetName val="IO_List13"/>
      <sheetName val="Pipe_Supports13"/>
      <sheetName val="BOQ_(2)13"/>
      <sheetName val="SCHEDULE_(3)13"/>
      <sheetName val="schedule_nos13"/>
      <sheetName val="Box-_Girder13"/>
      <sheetName val="Sqn_Abs_G_6__13"/>
      <sheetName val="WO_Abs__G_2__6_DUs13"/>
      <sheetName val="Air_Abs_G_6__23_DUs13"/>
      <sheetName val="4-Int-_ele(RA)13"/>
      <sheetName val="Detail_1A13"/>
      <sheetName val="BLOCK-A_(MEA_SHEET)13"/>
      <sheetName val="labour_coeff13"/>
      <sheetName val="Works_-_Quote_Sheet13"/>
      <sheetName val="E_&amp;_R13"/>
      <sheetName val="MASTER_RATE_ANALYSIS12"/>
      <sheetName val="Mat_Cost13"/>
      <sheetName val="DLC_lookups13"/>
      <sheetName val="Gen_Info13"/>
      <sheetName val="Indirect_expenses13"/>
      <sheetName val="Quote_Sheet13"/>
      <sheetName val="Cost_Any_13"/>
      <sheetName val="LIST_OF_MAKES13"/>
      <sheetName val="Pile_cap12"/>
      <sheetName val="Lease_rents13"/>
      <sheetName val="SPILL_OVER13"/>
      <sheetName val="Bed_Class12"/>
      <sheetName val="DTF_Summary12"/>
      <sheetName val="Form_612"/>
      <sheetName val="BOQ_Direct_selling_cost12"/>
      <sheetName val="GF_Columns12"/>
      <sheetName val="UNP-NCW_12"/>
      <sheetName val="Intro_11"/>
      <sheetName val="Elite_1_-_MBCL11"/>
      <sheetName val="Cost_summary11"/>
      <sheetName val="Contract_BOQ11"/>
      <sheetName val="beam-reinft-machine_rm11"/>
      <sheetName val="T1_WO11"/>
      <sheetName val="Direct_cost_shed_A-2_11"/>
      <sheetName val="_Resource_list11"/>
      <sheetName val="THANE_SITE11"/>
      <sheetName val="BOQ_Distribution11"/>
      <sheetName val="key_dates11"/>
      <sheetName val="specification_options11"/>
      <sheetName val="beam-reinft-IIInd_floor7"/>
      <sheetName val="A_O_R_7"/>
      <sheetName val="FF_Inst_RA_08_Inst_0311"/>
      <sheetName val="_IO_List5"/>
      <sheetName val="Cost_Index5"/>
      <sheetName val="saihous_ele5"/>
      <sheetName val="M_R_List_(2)7"/>
      <sheetName val="Balance_Sheet_7"/>
      <sheetName val="SSR___NSSR_Market_final5"/>
      <sheetName val="STAFFSCHED_5"/>
      <sheetName val="Basic_Rates5"/>
      <sheetName val="bs_BP_04_SA4"/>
      <sheetName val="Blr_hire4"/>
      <sheetName val="1-Pop_Proj4"/>
      <sheetName val="1_004"/>
      <sheetName val="DG_Works_(Supply)4"/>
      <sheetName val="220_11__BS_4"/>
      <sheetName val="_B34"/>
      <sheetName val="_B14"/>
      <sheetName val="Operating_Statistics4"/>
      <sheetName val="Annexue_B4"/>
      <sheetName val="Elect_4"/>
      <sheetName val="Desgn(zone_I)4"/>
      <sheetName val="$_KURLARI4"/>
      <sheetName val="Boq_(Main_Building)4"/>
      <sheetName val="Civil_BOQ3"/>
      <sheetName val="Basement__Works1"/>
      <sheetName val="Fin Sum"/>
      <sheetName val="Sum "/>
      <sheetName val="General Interior "/>
      <sheetName val="Dismantling Works "/>
      <sheetName val="Toilet Works "/>
      <sheetName val="Sheet4"/>
      <sheetName val="Sliding folding partition"/>
      <sheetName val="Hard flr&amp;wall "/>
      <sheetName val="Modular Ceiling "/>
      <sheetName val="Blinds"/>
      <sheetName val="MS Structure Works"/>
      <sheetName val="Graphics &amp; Signage"/>
      <sheetName val="gen"/>
      <sheetName val="Break_Up"/>
      <sheetName val="Quotation"/>
      <sheetName val="Detail-Singly"/>
      <sheetName val="TORRENT CEMENT"/>
      <sheetName val="A"/>
      <sheetName val="GUT (2)"/>
      <sheetName val="ACE-OUT"/>
      <sheetName val="Basis"/>
      <sheetName val="AutoOpen Stub Data"/>
      <sheetName val="IM_Assumptions"/>
      <sheetName val="IM_SUMMARY"/>
      <sheetName val="IM_Flows"/>
      <sheetName val="RES-PLANNING"/>
      <sheetName val="INPUT SHEET"/>
      <sheetName val="Macro1"/>
      <sheetName val="IDC"/>
      <sheetName val="Indirect_x0005_????"/>
      <sheetName val="Indirect퀀《혂൧_x0001_"/>
      <sheetName val="L (4)"/>
      <sheetName val="PRICE-COMP"/>
      <sheetName val="Core Data"/>
      <sheetName val="M-Book for FW"/>
      <sheetName val="M-Book for Conc"/>
      <sheetName val="Monthly Budget Summary"/>
      <sheetName val="Staff_Acco_48"/>
      <sheetName val="Tel__24"/>
      <sheetName val="Ext_light24"/>
      <sheetName val="Staff_Acco_49"/>
      <sheetName val="4_Annex_1_Basic_rate24"/>
      <sheetName val="DETAILED__BOQ24"/>
      <sheetName val="Detail_In_Door_Stad24"/>
      <sheetName val="Project_Details__24"/>
      <sheetName val="RCC,Ret__Wall24"/>
      <sheetName val="Load_Details(B2)24"/>
      <sheetName val="TBAL9697_-group_wise__sdpl24"/>
      <sheetName val="scurve_calc_(2)24"/>
      <sheetName val="Detail_P&amp;L23"/>
      <sheetName val="Assumption_Sheet23"/>
      <sheetName val="Legal_Risk_Analysis23"/>
      <sheetName val="Bill_3_-_Site_Works23"/>
      <sheetName val="SCHEDULE_OF_RATES23"/>
      <sheetName val="GR_slab-reinft23"/>
      <sheetName val="Rate_Analysis23"/>
      <sheetName val="Cover_sheet1"/>
      <sheetName val="AOQ-new_1"/>
      <sheetName val="water_prop_1"/>
      <sheetName val="PA-_Consutant_"/>
      <sheetName val="[saihous_ele_xls]Indirect"/>
      <sheetName val="Summary_Transformers"/>
      <sheetName val="Total__Amount"/>
      <sheetName val="[saihous_ele_xls]Indirect????"/>
      <sheetName val="10__&amp;_11__Rate_Code_&amp;_BQ"/>
      <sheetName val="Basic_Resources"/>
      <sheetName val="Angebot18_7_"/>
      <sheetName val="SPILL_OVER_PROJECTIONS"/>
      <sheetName val="BC_&amp;_MNB_1"/>
      <sheetName val="MAIN_FILE_9-24-07"/>
      <sheetName val="DG_"/>
      <sheetName val="11B_"/>
      <sheetName val="SC_Cost_MAR_02"/>
      <sheetName val="final_abstract"/>
      <sheetName val="[saihous_ele_xls]Indirect퀀《혂൧"/>
      <sheetName val="MTO_REV_0"/>
      <sheetName val="[saihous_ele_xls]Indirect⽼؃ᅜ"/>
      <sheetName val="Linked_Lead"/>
      <sheetName val="Material_Rate"/>
      <sheetName val="2nd_"/>
      <sheetName val="Material_List_"/>
      <sheetName val="Abstract_Sheet"/>
      <sheetName val="April_Analysts"/>
      <sheetName val="M_S_"/>
      <sheetName val="Column_BBS-Block9"/>
      <sheetName val="Materials_"/>
      <sheetName val="ONE_TIME"/>
      <sheetName val="Structure_Bills_Qty"/>
      <sheetName val="[saihous_ele_xls]Indirect쌳ᎈ駜/"/>
      <sheetName val="AoR_Finishing"/>
      <sheetName val="Lead_(Final)"/>
      <sheetName val="Sum_"/>
      <sheetName val="General_Interior_"/>
      <sheetName val="Dismantling_Works_"/>
      <sheetName val="Toilet_Works_"/>
      <sheetName val="Sliding_folding_partition"/>
      <sheetName val="Hard_flr&amp;wall_"/>
      <sheetName val="Modular_Ceiling_"/>
      <sheetName val="MS_Structure_Works"/>
      <sheetName val="Graphics_&amp;_Signage"/>
      <sheetName val="dBase"/>
      <sheetName val="beam-reinft"/>
      <sheetName val="Sqn-Abs(G+6) "/>
      <sheetName val="WO-Abs (G+2) 6 DUs"/>
      <sheetName val="Air-Abs(G+6) 23 DUs"/>
      <sheetName val="Service Function"/>
      <sheetName val="CON"/>
      <sheetName val="8th  floor Beams"/>
      <sheetName val="DG-YARD"/>
      <sheetName val="IT-Fri Base"/>
      <sheetName val="CMISFA"/>
      <sheetName val="00acttbl"/>
      <sheetName val="PSrpt25"/>
      <sheetName val="00budtbl"/>
      <sheetName val="CFForecast detail"/>
      <sheetName val="Footings"/>
      <sheetName val="Labour &amp; Plant"/>
      <sheetName val="B1"/>
      <sheetName val="reference sheet "/>
      <sheetName val="CABLERET"/>
      <sheetName val="BoQ-1"/>
      <sheetName val="BoQ-2"/>
      <sheetName val="BP"/>
      <sheetName val="Contractor &amp; Material Price"/>
      <sheetName val="DATA-DEP.(13-17)"/>
      <sheetName val="DATA-KBPL(17-25)"/>
      <sheetName val="DATA-GCC(25-34.7)"/>
      <sheetName val="St.-Con(0-17)"/>
      <sheetName val="St.-Con.(17-34)"/>
      <sheetName val="inter"/>
      <sheetName val="07"/>
      <sheetName val="02"/>
      <sheetName val="03"/>
      <sheetName val="04"/>
      <sheetName val="Voucher"/>
      <sheetName val="Cal"/>
      <sheetName val="Assmpns"/>
      <sheetName val="NLD - Assum"/>
      <sheetName val="Capex-fixed"/>
      <sheetName val="Machinery"/>
      <sheetName val="SITE DATA"/>
      <sheetName val="C &amp; G RHS"/>
      <sheetName val="Bituminous"/>
      <sheetName val="SC revtrgt"/>
      <sheetName val="77S(O)"/>
      <sheetName val="COST"/>
      <sheetName val="Grand Summary"/>
      <sheetName val="CBL01"/>
      <sheetName val="GN-ST-10"/>
      <sheetName val="C Sum"/>
      <sheetName val="A Sum"/>
      <sheetName val="Cover_sheet2"/>
      <sheetName val="AOQ-new_2"/>
      <sheetName val="water_prop_2"/>
      <sheetName val="11B_2"/>
      <sheetName val="SC_Cost_MAR_022"/>
      <sheetName val="11B_1"/>
      <sheetName val="SC_Cost_MAR_021"/>
      <sheetName val="Pier calculation"/>
      <sheetName val="Master Data"/>
      <sheetName val="Summary-margin calc"/>
      <sheetName val="Cut &amp; Sew"/>
      <sheetName val="REL"/>
      <sheetName val="loadcal"/>
      <sheetName val="Sweeper Machine"/>
      <sheetName val="hyperstatic"/>
      <sheetName val="LL-Normal"/>
      <sheetName val="XL4Poppy"/>
      <sheetName val="HP(9.200)"/>
      <sheetName val="Stability"/>
      <sheetName val="[saihous.ele.xls]Indirect퀀《혂൧_x0001_"/>
      <sheetName val="[saihous.ele.xls]Indirect_____2"/>
      <sheetName val="[saihous.ele.xls]Indirect_____3"/>
      <sheetName val="[saihous.ele.xls]Indirect_____4"/>
      <sheetName val="SubAnlysis"/>
      <sheetName val="MMt"/>
      <sheetName val="ANNEXURE-A"/>
      <sheetName val="부표총괄"/>
      <sheetName val="Concrete Quants"/>
      <sheetName val="Final VA"/>
      <sheetName val="MPR_PA_1"/>
      <sheetName val="oresreqsum"/>
      <sheetName val="scurve(2)"/>
      <sheetName val="PRSH"/>
      <sheetName val="saihous.ele.xls"/>
      <sheetName val="Indirect_x005f_x0005_"/>
      <sheetName val="Indirect_x005f_x0005__x005f_x0000__x005f_x0000__"/>
      <sheetName val="Staff_Acco_50"/>
      <sheetName val="Tel__25"/>
      <sheetName val="Ext_light25"/>
      <sheetName val="Staff_Acco_51"/>
      <sheetName val="4_Annex_1_Basic_rate25"/>
      <sheetName val="DETAILED__BOQ25"/>
      <sheetName val="TBAL9697_-group_wise__sdpl25"/>
      <sheetName val="Detail_In_Door_Stad25"/>
      <sheetName val="Project_Details__25"/>
      <sheetName val="scurve_calc_(2)25"/>
      <sheetName val="Detail_P&amp;L24"/>
      <sheetName val="Assumption_Sheet24"/>
      <sheetName val="RCC,Ret__Wall25"/>
      <sheetName val="Load_Details(B2)25"/>
      <sheetName val="Legal_Risk_Analysis24"/>
      <sheetName val="Bill_3_-_Site_Works24"/>
      <sheetName val="SCHEDULE_OF_RATES24"/>
      <sheetName val="GR_slab-reinft24"/>
      <sheetName val="Rate_Analysis24"/>
      <sheetName val="PA-_Consutant_1"/>
      <sheetName val="Basic_Resources1"/>
      <sheetName val="SPILL_OVER_PROJECTIONS1"/>
      <sheetName val="Z1_DATA"/>
      <sheetName val="MHNO_LEV"/>
      <sheetName val="PRECAST lightconc_II"/>
      <sheetName val="Sensitivity"/>
      <sheetName val="organi synthesis lab"/>
      <sheetName val="[saihous.ele.xls]Indirect_x0005__x0000_堀와6_x0000_"/>
      <sheetName val="Format 1.9 Ph-1"/>
      <sheetName val="Labour Rate "/>
      <sheetName val="DashboardQuestions"/>
      <sheetName val="TPL_RECEIPTS MB51"/>
      <sheetName val="Brazil-Russia-EuropeDecToMar-05"/>
      <sheetName val="ROW Orders for March 05"/>
      <sheetName val="PKG PO"/>
      <sheetName val="LLM DPRECEIPTS MB51"/>
      <sheetName val="PHS_RECEIPTS"/>
      <sheetName val="ZSEM stock (ympc038)"/>
      <sheetName val="MFG PO"/>
      <sheetName val="APRIL"/>
      <sheetName val="Aug"/>
      <sheetName val="FEB"/>
      <sheetName val="JAN"/>
      <sheetName val="July"/>
      <sheetName val="June"/>
      <sheetName val="MARCH"/>
      <sheetName val="MAY"/>
      <sheetName val="Allg. Angaben"/>
      <sheetName val="Auswahl"/>
      <sheetName val="CABLES DATA"/>
      <sheetName val="Basic Details"/>
      <sheetName val="BS Groupings"/>
      <sheetName val="PL Groupings"/>
      <sheetName val="QAQC"/>
      <sheetName val="M.B.T-16"/>
      <sheetName val="FITZ MORT 94"/>
      <sheetName val="Beam-Schedule-1"/>
      <sheetName val="BASIC MATERIALS"/>
      <sheetName val="Final Bill"/>
      <sheetName val="BST"/>
      <sheetName val="_GULF"/>
      <sheetName val="Summary_Transformers1"/>
      <sheetName val="Total__Amount1"/>
      <sheetName val="_GULF1"/>
      <sheetName val="Summary_Transformers3"/>
      <sheetName val="Total__Amount3"/>
      <sheetName val="_GULF3"/>
      <sheetName val="VI Floor Beam "/>
      <sheetName val="Step 1"/>
      <sheetName val="PHOTO(9)"/>
      <sheetName val="PHOTOCALL(8)"/>
      <sheetName val="Equipment Information"/>
      <sheetName val="Equipment Block"/>
      <sheetName val="DATA 2"/>
      <sheetName val="Ring Details"/>
      <sheetName val="Stress Calculation"/>
      <sheetName val="SUMMARY-GC"/>
      <sheetName val="SUMMARY - C&amp;I"/>
      <sheetName val="PREAMBLES"/>
      <sheetName val="INTERIOR WORKS"/>
      <sheetName val="Interior working"/>
      <sheetName val="FALSE CEILING"/>
      <sheetName val="FALSE CEILING working"/>
      <sheetName val="PAINTING"/>
      <sheetName val="Painting working"/>
      <sheetName val="DOORS"/>
      <sheetName val="Doors Working"/>
      <sheetName val="Blind Working"/>
      <sheetName val="LOOSE FURNITURES"/>
      <sheetName val="DISMANTLING WORKS-C&amp;I"/>
      <sheetName val="DIS C&amp;I WORKING"/>
      <sheetName val="INTERNAL SIGNAGE"/>
      <sheetName val="SIGNAGE WORKING"/>
      <sheetName val="Summary-Electrical"/>
      <sheetName val="Electrical"/>
      <sheetName val="Electrical Working"/>
      <sheetName val="Light_Fixture_Installation"/>
      <sheetName val="Decorative_Light_Fixture_Instal"/>
      <sheetName val="SUMMARY - FPS"/>
      <sheetName val="BOQ-FPS "/>
      <sheetName val="HVAC Summary"/>
      <sheetName val="HVAC"/>
      <sheetName val="SUMMARY-PHE"/>
      <sheetName val="Sanitary Fixtures"/>
      <sheetName val="Firxtures working"/>
      <sheetName val="Internal Drainage &amp; rain water"/>
      <sheetName val="Internal Drainage &amp; rain workin"/>
      <sheetName val="Internal water "/>
      <sheetName val="Dismantling works-PHE"/>
      <sheetName val="[saihous.ele.xls]Indirect_x0005__x0000_ം핤࢐"/>
      <sheetName val="1-Excavation"/>
      <sheetName val="2-Substructure"/>
      <sheetName val="3-Concrete"/>
      <sheetName val="4-Masonry"/>
      <sheetName val="5-Thermal &amp; Moisture"/>
      <sheetName val="Col-Schedule"/>
      <sheetName val="keyword"/>
      <sheetName val="Assumption Inputs"/>
      <sheetName val="starter"/>
      <sheetName val="WORK TABLE"/>
      <sheetName val="SOA"/>
      <sheetName val="Podium Areas"/>
      <sheetName val="Options"/>
      <sheetName val="sc-mar2000"/>
      <sheetName val="sc-sepVdec99"/>
      <sheetName val="Box-Detour"/>
      <sheetName val="[saihous.ele.xls]Indirect_x0005__x0000__x0000__xdfa0_."/>
      <sheetName val="[saihous.ele.xls]Indirect_x0005__x0000__x0000__xdb20__x001f_"/>
      <sheetName val="Distribution - Qty &amp; Amount"/>
      <sheetName val="horizontal"/>
      <sheetName val="PMS"/>
      <sheetName val="Cover_sheet3"/>
      <sheetName val="AOQ-new_3"/>
      <sheetName val="water_prop_3"/>
      <sheetName val="SC_Cost_MAR_023"/>
      <sheetName val="Summary_Transformers2"/>
      <sheetName val="Total__Amount2"/>
      <sheetName val="11B_3"/>
      <sheetName val="[saihous_ele_xls]Indirect_"/>
      <sheetName val="INPUT_SHEET"/>
      <sheetName val="Sweeper_Machine"/>
      <sheetName val="HP(9_200)"/>
      <sheetName val="BAL_SHEET"/>
      <sheetName val="Final_Bill"/>
      <sheetName val="_GULF2"/>
      <sheetName val="Pier_calculation"/>
      <sheetName val="Distribution_-_Qty_&amp;_Amount"/>
      <sheetName val="Fin_Sum"/>
      <sheetName val="Bechtel Norms"/>
      <sheetName val="CS PIPING"/>
      <sheetName val="TECH DATA"/>
      <sheetName val="STEEL"/>
      <sheetName val="LabourRates"/>
      <sheetName val="COMPS"/>
      <sheetName val="purpose&amp;input"/>
      <sheetName val="Anl"/>
      <sheetName val="Jan Volume"/>
      <sheetName val="Beam-design exp"/>
      <sheetName val="A301 Kalk"/>
      <sheetName val="Pacakges split"/>
      <sheetName val="_saihous.ele.xls_Indirect_x0005"/>
      <sheetName val="_saihous.ele.xls_Indirect쌳ᎈ駜_"/>
      <sheetName val="_saihous.ele.xls_Indirect퀀《혂൧_x"/>
      <sheetName val="Indirect_x0005_____"/>
      <sheetName val="_saihous_ele_xls_Indirect"/>
      <sheetName val="_saihous_ele_xls_Indirect____"/>
      <sheetName val="Capex"/>
      <sheetName val="Schlüss Inh-EF"/>
      <sheetName val="VS배관내역서"/>
      <sheetName val="Break_Up (bc)"/>
      <sheetName val="Break_Up (bc1)"/>
      <sheetName val="Break_Up (bc2)"/>
      <sheetName val="Comparison"/>
      <sheetName val="Name List"/>
      <sheetName val="Main-Material"/>
      <sheetName val="LEVEL SHEET"/>
      <sheetName val="Overall Summary"/>
      <sheetName val="Summary_CFA total - CP1 &amp; CP2"/>
      <sheetName val="SP Break Up"/>
      <sheetName val="Format - 4"/>
      <sheetName val="BP-Other strs"/>
      <sheetName val="HT Cable "/>
      <sheetName val="Rate_Ana1"/>
      <sheetName val="BAL_SHEET1"/>
      <sheetName val="Materials_1"/>
      <sheetName val="Rate_Ana"/>
      <sheetName val="(Do not delete)"/>
      <sheetName val="Beams "/>
      <sheetName val="switch"/>
      <sheetName val="ES-aLL"/>
      <sheetName val="Tong hop DT XDCT"/>
      <sheetName val="TH_CPTB"/>
      <sheetName val="TMDT"/>
      <sheetName val="Analy"/>
      <sheetName val="STATIC"/>
      <sheetName val="Summary_Transformers4"/>
      <sheetName val="Total__Amount4"/>
      <sheetName val="_GULF4"/>
      <sheetName val="DOOR-WIND"/>
      <sheetName val="_saihous.ele.xls_Indirect퀀《혂൧_x0001_"/>
      <sheetName val="Building_List"/>
      <sheetName val="Flooring Chart"/>
      <sheetName val="Staff_Acco_60"/>
      <sheetName val="Tel__30"/>
      <sheetName val="Ext_light30"/>
      <sheetName val="Staff_Acco_61"/>
      <sheetName val="SCHEDULE_OF_RATES30"/>
      <sheetName val="4_Annex_1_Basic_rate30"/>
      <sheetName val="DETAILED__BOQ30"/>
      <sheetName val="Detail_In_Door_Stad30"/>
      <sheetName val="Project_Details__30"/>
      <sheetName val="RCC,Ret__Wall30"/>
      <sheetName val="TBAL9697_-group_wise__sdpl30"/>
      <sheetName val="Load_Details(B2)30"/>
      <sheetName val="scurve_calc_(2)30"/>
      <sheetName val="Detail_P&amp;L30"/>
      <sheetName val="Assumption_Sheet30"/>
      <sheetName val="APPENDIX_B-130"/>
      <sheetName val="Bill_3_130"/>
      <sheetName val="Legal_Risk_Analysis30"/>
      <sheetName val="Cable_data30"/>
      <sheetName val="PRECAST_lightconc-II30"/>
      <sheetName val="BLOCK-A_(MEA_SHEET)29"/>
      <sheetName val="Bill_3_-_Site_Works29"/>
      <sheetName val="Asia_Revised_10-1-0729"/>
      <sheetName val="All_Capital_Plan_P+L_10-1-0729"/>
      <sheetName val="CP08_(2)29"/>
      <sheetName val="Planning_File_10-1-0729"/>
      <sheetName val="GR_slab-reinft29"/>
      <sheetName val="SITE_OVERHEADS29"/>
      <sheetName val="Civil_Works29"/>
      <sheetName val="Material_29"/>
      <sheetName val="SPT_vs_PHI29"/>
      <sheetName val="Fill_this_out_first___29"/>
      <sheetName val="IO_List29"/>
      <sheetName val="Pipe_Supports29"/>
      <sheetName val="BOQ_(2)29"/>
      <sheetName val="SCHEDULE_(3)29"/>
      <sheetName val="schedule_nos29"/>
      <sheetName val="Rate_Analysis29"/>
      <sheetName val="Boq_Block_A29"/>
      <sheetName val="Sqn_Abs_G_6__29"/>
      <sheetName val="WO_Abs__G_2__6_DUs29"/>
      <sheetName val="Air_Abs_G_6__23_DUs29"/>
      <sheetName val="4-Int-_ele(RA)29"/>
      <sheetName val="INDIGINEOUS_ITEMS_29"/>
      <sheetName val="Box-_Girder29"/>
      <sheetName val="Lease_rents29"/>
      <sheetName val="DLC_lookups29"/>
      <sheetName val="Quote_Sheet29"/>
      <sheetName val="labour_coeff29"/>
      <sheetName val="Works_-_Quote_Sheet29"/>
      <sheetName val="Gen_Info29"/>
      <sheetName val="Indirect_expenses29"/>
      <sheetName val="Cost_Any_29"/>
      <sheetName val="LIST_OF_MAKES29"/>
      <sheetName val="Detail_1A29"/>
      <sheetName val="Basement_Budget29"/>
      <sheetName val="Break_up_Sheet29"/>
      <sheetName val="E_&amp;_R29"/>
      <sheetName val="Bed_Class28"/>
      <sheetName val="Pile_cap28"/>
      <sheetName val="Mat_Cost29"/>
      <sheetName val="SPILL_OVER29"/>
      <sheetName val="DTF_Summary28"/>
      <sheetName val="UNP-NCW_28"/>
      <sheetName val="GF_Columns28"/>
      <sheetName val="Form_628"/>
      <sheetName val="BOQ_Direct_selling_cost28"/>
      <sheetName val="MASTER_RATE_ANALYSIS28"/>
      <sheetName val="Intro_28"/>
      <sheetName val="A_O_R_28"/>
      <sheetName val="Cost_summary28"/>
      <sheetName val="Direct_cost_shed_A-2_28"/>
      <sheetName val="_Resource_list28"/>
      <sheetName val="THANE_SITE28"/>
      <sheetName val="BOQ_Distribution28"/>
      <sheetName val="key_dates28"/>
      <sheetName val="specification_options28"/>
      <sheetName val="Elite_1_-_MBCL28"/>
      <sheetName val="M_R_List_(2)28"/>
      <sheetName val="Balance_Sheet_28"/>
      <sheetName val="APPENDIX_B-115"/>
      <sheetName val="Bill_3_115"/>
      <sheetName val="Cable_data15"/>
      <sheetName val="PRECAST_lightconc-II15"/>
      <sheetName val="BLOCK-A_(MEA_SHEET)14"/>
      <sheetName val="Asia_Revised_10-1-0714"/>
      <sheetName val="All_Capital_Plan_P+L_10-1-0714"/>
      <sheetName val="CP08_(2)14"/>
      <sheetName val="Planning_File_10-1-0714"/>
      <sheetName val="SITE_OVERHEADS14"/>
      <sheetName val="Civil_Works14"/>
      <sheetName val="Material_14"/>
      <sheetName val="SPT_vs_PHI14"/>
      <sheetName val="Fill_this_out_first___14"/>
      <sheetName val="IO_List14"/>
      <sheetName val="Pipe_Supports14"/>
      <sheetName val="BOQ_(2)14"/>
      <sheetName val="SCHEDULE_(3)14"/>
      <sheetName val="schedule_nos14"/>
      <sheetName val="Boq_Block_A14"/>
      <sheetName val="Sqn_Abs_G_6__14"/>
      <sheetName val="WO_Abs__G_2__6_DUs14"/>
      <sheetName val="Air_Abs_G_6__23_DUs14"/>
      <sheetName val="4-Int-_ele(RA)14"/>
      <sheetName val="INDIGINEOUS_ITEMS_14"/>
      <sheetName val="Box-_Girder14"/>
      <sheetName val="Lease_rents14"/>
      <sheetName val="DLC_lookups14"/>
      <sheetName val="Quote_Sheet14"/>
      <sheetName val="labour_coeff14"/>
      <sheetName val="Works_-_Quote_Sheet14"/>
      <sheetName val="Gen_Info14"/>
      <sheetName val="Indirect_expenses14"/>
      <sheetName val="Cost_Any_14"/>
      <sheetName val="LIST_OF_MAKES14"/>
      <sheetName val="Detail_1A14"/>
      <sheetName val="Basement_Budget14"/>
      <sheetName val="Break_up_Sheet14"/>
      <sheetName val="E_&amp;_R14"/>
      <sheetName val="Bed_Class13"/>
      <sheetName val="Pile_cap13"/>
      <sheetName val="Mat_Cost14"/>
      <sheetName val="SPILL_OVER14"/>
      <sheetName val="DTF_Summary13"/>
      <sheetName val="UNP-NCW_13"/>
      <sheetName val="GF_Columns13"/>
      <sheetName val="Form_613"/>
      <sheetName val="BOQ_Direct_selling_cost13"/>
      <sheetName val="MASTER_RATE_ANALYSIS13"/>
      <sheetName val="Intro_13"/>
      <sheetName val="A_O_R_13"/>
      <sheetName val="Cost_summary13"/>
      <sheetName val="Direct_cost_shed_A-2_13"/>
      <sheetName val="_Resource_list13"/>
      <sheetName val="THANE_SITE13"/>
      <sheetName val="BOQ_Distribution13"/>
      <sheetName val="key_dates13"/>
      <sheetName val="specification_options13"/>
      <sheetName val="Elite_1_-_MBCL13"/>
      <sheetName val="M_R_List_(2)13"/>
      <sheetName val="Balance_Sheet_13"/>
      <sheetName val="A_O_R_8"/>
      <sheetName val="M_R_List_(2)8"/>
      <sheetName val="Balance_Sheet_8"/>
      <sheetName val="A_O_R_9"/>
      <sheetName val="M_R_List_(2)9"/>
      <sheetName val="Balance_Sheet_9"/>
      <sheetName val="A_O_R_10"/>
      <sheetName val="M_R_List_(2)10"/>
      <sheetName val="Balance_Sheet_10"/>
      <sheetName val="A_O_R_11"/>
      <sheetName val="M_R_List_(2)11"/>
      <sheetName val="Balance_Sheet_11"/>
      <sheetName val="Intro_12"/>
      <sheetName val="A_O_R_12"/>
      <sheetName val="Cost_summary12"/>
      <sheetName val="Direct_cost_shed_A-2_12"/>
      <sheetName val="_Resource_list12"/>
      <sheetName val="THANE_SITE12"/>
      <sheetName val="BOQ_Distribution12"/>
      <sheetName val="key_dates12"/>
      <sheetName val="specification_options12"/>
      <sheetName val="Elite_1_-_MBCL12"/>
      <sheetName val="M_R_List_(2)12"/>
      <sheetName val="Balance_Sheet_12"/>
      <sheetName val="APPENDIX_B-118"/>
      <sheetName val="Bill_3_118"/>
      <sheetName val="Cable_data18"/>
      <sheetName val="PRECAST_lightconc-II18"/>
      <sheetName val="BLOCK-A_(MEA_SHEET)17"/>
      <sheetName val="Asia_Revised_10-1-0717"/>
      <sheetName val="All_Capital_Plan_P+L_10-1-0717"/>
      <sheetName val="CP08_(2)17"/>
      <sheetName val="Planning_File_10-1-0717"/>
      <sheetName val="SITE_OVERHEADS17"/>
      <sheetName val="Civil_Works17"/>
      <sheetName val="Material_17"/>
      <sheetName val="SPT_vs_PHI17"/>
      <sheetName val="Fill_this_out_first___17"/>
      <sheetName val="IO_List17"/>
      <sheetName val="Pipe_Supports17"/>
      <sheetName val="BOQ_(2)17"/>
      <sheetName val="SCHEDULE_(3)17"/>
      <sheetName val="schedule_nos17"/>
      <sheetName val="Boq_Block_A17"/>
      <sheetName val="Sqn_Abs_G_6__17"/>
      <sheetName val="WO_Abs__G_2__6_DUs17"/>
      <sheetName val="Air_Abs_G_6__23_DUs17"/>
      <sheetName val="4-Int-_ele(RA)17"/>
      <sheetName val="INDIGINEOUS_ITEMS_17"/>
      <sheetName val="Box-_Girder17"/>
      <sheetName val="Lease_rents17"/>
      <sheetName val="DLC_lookups17"/>
      <sheetName val="Quote_Sheet17"/>
      <sheetName val="labour_coeff17"/>
      <sheetName val="Works_-_Quote_Sheet17"/>
      <sheetName val="Gen_Info17"/>
      <sheetName val="Indirect_expenses17"/>
      <sheetName val="Cost_Any_17"/>
      <sheetName val="LIST_OF_MAKES17"/>
      <sheetName val="Detail_1A17"/>
      <sheetName val="Basement_Budget17"/>
      <sheetName val="Break_up_Sheet17"/>
      <sheetName val="E_&amp;_R17"/>
      <sheetName val="Bed_Class16"/>
      <sheetName val="Pile_cap16"/>
      <sheetName val="Mat_Cost17"/>
      <sheetName val="SPILL_OVER17"/>
      <sheetName val="DTF_Summary16"/>
      <sheetName val="UNP-NCW_16"/>
      <sheetName val="GF_Columns16"/>
      <sheetName val="Form_616"/>
      <sheetName val="BOQ_Direct_selling_cost16"/>
      <sheetName val="MASTER_RATE_ANALYSIS16"/>
      <sheetName val="Intro_16"/>
      <sheetName val="A_O_R_16"/>
      <sheetName val="Cost_summary16"/>
      <sheetName val="Direct_cost_shed_A-2_16"/>
      <sheetName val="_Resource_list16"/>
      <sheetName val="THANE_SITE16"/>
      <sheetName val="BOQ_Distribution16"/>
      <sheetName val="key_dates16"/>
      <sheetName val="specification_options16"/>
      <sheetName val="Elite_1_-_MBCL16"/>
      <sheetName val="M_R_List_(2)16"/>
      <sheetName val="Balance_Sheet_16"/>
      <sheetName val="APPENDIX_B-116"/>
      <sheetName val="Bill_3_116"/>
      <sheetName val="Cable_data16"/>
      <sheetName val="PRECAST_lightconc-II16"/>
      <sheetName val="BLOCK-A_(MEA_SHEET)15"/>
      <sheetName val="Asia_Revised_10-1-0715"/>
      <sheetName val="All_Capital_Plan_P+L_10-1-0715"/>
      <sheetName val="CP08_(2)15"/>
      <sheetName val="Planning_File_10-1-0715"/>
      <sheetName val="SITE_OVERHEADS15"/>
      <sheetName val="Civil_Works15"/>
      <sheetName val="Material_15"/>
      <sheetName val="SPT_vs_PHI15"/>
      <sheetName val="Fill_this_out_first___15"/>
      <sheetName val="IO_List15"/>
      <sheetName val="Pipe_Supports15"/>
      <sheetName val="BOQ_(2)15"/>
      <sheetName val="SCHEDULE_(3)15"/>
      <sheetName val="schedule_nos15"/>
      <sheetName val="Boq_Block_A15"/>
      <sheetName val="Sqn_Abs_G_6__15"/>
      <sheetName val="WO_Abs__G_2__6_DUs15"/>
      <sheetName val="Air_Abs_G_6__23_DUs15"/>
      <sheetName val="4-Int-_ele(RA)15"/>
      <sheetName val="INDIGINEOUS_ITEMS_15"/>
      <sheetName val="Box-_Girder15"/>
      <sheetName val="Lease_rents15"/>
      <sheetName val="DLC_lookups15"/>
      <sheetName val="Quote_Sheet15"/>
      <sheetName val="labour_coeff15"/>
      <sheetName val="Works_-_Quote_Sheet15"/>
      <sheetName val="Gen_Info15"/>
      <sheetName val="Indirect_expenses15"/>
      <sheetName val="Cost_Any_15"/>
      <sheetName val="LIST_OF_MAKES15"/>
      <sheetName val="Detail_1A15"/>
      <sheetName val="Basement_Budget15"/>
      <sheetName val="Break_up_Sheet15"/>
      <sheetName val="E_&amp;_R15"/>
      <sheetName val="Bed_Class14"/>
      <sheetName val="Pile_cap14"/>
      <sheetName val="Mat_Cost15"/>
      <sheetName val="SPILL_OVER15"/>
      <sheetName val="DTF_Summary14"/>
      <sheetName val="UNP-NCW_14"/>
      <sheetName val="GF_Columns14"/>
      <sheetName val="Form_614"/>
      <sheetName val="BOQ_Direct_selling_cost14"/>
      <sheetName val="MASTER_RATE_ANALYSIS14"/>
      <sheetName val="Intro_14"/>
      <sheetName val="A_O_R_14"/>
      <sheetName val="Cost_summary14"/>
      <sheetName val="Direct_cost_shed_A-2_14"/>
      <sheetName val="_Resource_list14"/>
      <sheetName val="THANE_SITE14"/>
      <sheetName val="BOQ_Distribution14"/>
      <sheetName val="key_dates14"/>
      <sheetName val="specification_options14"/>
      <sheetName val="Elite_1_-_MBCL14"/>
      <sheetName val="M_R_List_(2)14"/>
      <sheetName val="Balance_Sheet_14"/>
      <sheetName val="APPENDIX_B-117"/>
      <sheetName val="Bill_3_117"/>
      <sheetName val="Cable_data17"/>
      <sheetName val="PRECAST_lightconc-II17"/>
      <sheetName val="BLOCK-A_(MEA_SHEET)16"/>
      <sheetName val="Asia_Revised_10-1-0716"/>
      <sheetName val="All_Capital_Plan_P+L_10-1-0716"/>
      <sheetName val="CP08_(2)16"/>
      <sheetName val="Planning_File_10-1-0716"/>
      <sheetName val="SITE_OVERHEADS16"/>
      <sheetName val="Civil_Works16"/>
      <sheetName val="Material_16"/>
      <sheetName val="SPT_vs_PHI16"/>
      <sheetName val="Fill_this_out_first___16"/>
      <sheetName val="IO_List16"/>
      <sheetName val="Pipe_Supports16"/>
      <sheetName val="BOQ_(2)16"/>
      <sheetName val="SCHEDULE_(3)16"/>
      <sheetName val="schedule_nos16"/>
      <sheetName val="Boq_Block_A16"/>
      <sheetName val="Sqn_Abs_G_6__16"/>
      <sheetName val="WO_Abs__G_2__6_DUs16"/>
      <sheetName val="Air_Abs_G_6__23_DUs16"/>
      <sheetName val="4-Int-_ele(RA)16"/>
      <sheetName val="INDIGINEOUS_ITEMS_16"/>
      <sheetName val="Box-_Girder16"/>
      <sheetName val="Lease_rents16"/>
      <sheetName val="DLC_lookups16"/>
      <sheetName val="Quote_Sheet16"/>
      <sheetName val="labour_coeff16"/>
      <sheetName val="Works_-_Quote_Sheet16"/>
      <sheetName val="Gen_Info16"/>
      <sheetName val="Indirect_expenses16"/>
      <sheetName val="Cost_Any_16"/>
      <sheetName val="LIST_OF_MAKES16"/>
      <sheetName val="Detail_1A16"/>
      <sheetName val="Basement_Budget16"/>
      <sheetName val="Break_up_Sheet16"/>
      <sheetName val="E_&amp;_R16"/>
      <sheetName val="Bed_Class15"/>
      <sheetName val="Pile_cap15"/>
      <sheetName val="Mat_Cost16"/>
      <sheetName val="SPILL_OVER16"/>
      <sheetName val="DTF_Summary15"/>
      <sheetName val="UNP-NCW_15"/>
      <sheetName val="GF_Columns15"/>
      <sheetName val="Form_615"/>
      <sheetName val="BOQ_Direct_selling_cost15"/>
      <sheetName val="MASTER_RATE_ANALYSIS15"/>
      <sheetName val="Intro_15"/>
      <sheetName val="A_O_R_15"/>
      <sheetName val="Cost_summary15"/>
      <sheetName val="Direct_cost_shed_A-2_15"/>
      <sheetName val="_Resource_list15"/>
      <sheetName val="THANE_SITE15"/>
      <sheetName val="BOQ_Distribution15"/>
      <sheetName val="key_dates15"/>
      <sheetName val="specification_options15"/>
      <sheetName val="Elite_1_-_MBCL15"/>
      <sheetName val="M_R_List_(2)15"/>
      <sheetName val="Balance_Sheet_15"/>
      <sheetName val="Basic_Rates15"/>
      <sheetName val="Contract_BOQ15"/>
      <sheetName val="beam-reinft-IIInd_floor15"/>
      <sheetName val="FF_Inst_RA_08_Inst_0315"/>
      <sheetName val="beam-reinft-machine_rm15"/>
      <sheetName val="T1_WO15"/>
      <sheetName val="APPENDIX_B-119"/>
      <sheetName val="Bill_3_119"/>
      <sheetName val="PRECAST_lightconc-II19"/>
      <sheetName val="Fill_this_out_first___18"/>
      <sheetName val="SCHEDULE_(3)18"/>
      <sheetName val="schedule_nos18"/>
      <sheetName val="Cable_data19"/>
      <sheetName val="Material_18"/>
      <sheetName val="SPT_vs_PHI18"/>
      <sheetName val="Civil_Works18"/>
      <sheetName val="4-Int-_ele(RA)18"/>
      <sheetName val="SITE_OVERHEADS18"/>
      <sheetName val="Boq_Block_A18"/>
      <sheetName val="Asia_Revised_10-1-0718"/>
      <sheetName val="All_Capital_Plan_P+L_10-1-0718"/>
      <sheetName val="CP08_(2)18"/>
      <sheetName val="Planning_File_10-1-0718"/>
      <sheetName val="INDIGINEOUS_ITEMS_18"/>
      <sheetName val="BLOCK-A_(MEA_SHEET)18"/>
      <sheetName val="IO_List18"/>
      <sheetName val="Pipe_Supports18"/>
      <sheetName val="BOQ_(2)18"/>
      <sheetName val="Break_up_Sheet18"/>
      <sheetName val="Box-_Girder18"/>
      <sheetName val="Sqn_Abs_G_6__18"/>
      <sheetName val="WO_Abs__G_2__6_DUs18"/>
      <sheetName val="Air_Abs_G_6__23_DUs18"/>
      <sheetName val="Detail_1A18"/>
      <sheetName val="Basement_Budget18"/>
      <sheetName val="E_&amp;_R18"/>
      <sheetName val="Lease_rents18"/>
      <sheetName val="DLC_lookups18"/>
      <sheetName val="Quote_Sheet18"/>
      <sheetName val="labour_coeff18"/>
      <sheetName val="Works_-_Quote_Sheet18"/>
      <sheetName val="Gen_Info18"/>
      <sheetName val="Indirect_expenses18"/>
      <sheetName val="Cost_Any_18"/>
      <sheetName val="LIST_OF_MAKES18"/>
      <sheetName val="SPILL_OVER18"/>
      <sheetName val="Pile_cap17"/>
      <sheetName val="Mat_Cost18"/>
      <sheetName val="DTF_Summary17"/>
      <sheetName val="Bed_Class17"/>
      <sheetName val="key_dates17"/>
      <sheetName val="UNP-NCW_17"/>
      <sheetName val="GF_Columns17"/>
      <sheetName val="Intro_17"/>
      <sheetName val="Form_617"/>
      <sheetName val="BOQ_Direct_selling_cost17"/>
      <sheetName val="specification_options17"/>
      <sheetName val="Elite_1_-_MBCL17"/>
      <sheetName val="M_R_List_(2)17"/>
      <sheetName val="MASTER_RATE_ANALYSIS17"/>
      <sheetName val="Cost_summary17"/>
      <sheetName val="Balance_Sheet_17"/>
      <sheetName val="A_O_R_17"/>
      <sheetName val="Direct_cost_shed_A-2_17"/>
      <sheetName val="_Resource_list17"/>
      <sheetName val="THANE_SITE17"/>
      <sheetName val="BOQ_Distribution17"/>
      <sheetName val="APPENDIX_B-120"/>
      <sheetName val="Bill_3_120"/>
      <sheetName val="PRECAST_lightconc-II20"/>
      <sheetName val="Fill_this_out_first___19"/>
      <sheetName val="SCHEDULE_(3)19"/>
      <sheetName val="schedule_nos19"/>
      <sheetName val="Cable_data20"/>
      <sheetName val="Material_19"/>
      <sheetName val="SPT_vs_PHI19"/>
      <sheetName val="Civil_Works19"/>
      <sheetName val="4-Int-_ele(RA)19"/>
      <sheetName val="SITE_OVERHEADS19"/>
      <sheetName val="Boq_Block_A19"/>
      <sheetName val="Asia_Revised_10-1-0719"/>
      <sheetName val="All_Capital_Plan_P+L_10-1-0719"/>
      <sheetName val="CP08_(2)19"/>
      <sheetName val="Planning_File_10-1-0719"/>
      <sheetName val="INDIGINEOUS_ITEMS_19"/>
      <sheetName val="BLOCK-A_(MEA_SHEET)19"/>
      <sheetName val="IO_List19"/>
      <sheetName val="Pipe_Supports19"/>
      <sheetName val="BOQ_(2)19"/>
      <sheetName val="Break_up_Sheet19"/>
      <sheetName val="Box-_Girder19"/>
      <sheetName val="Sqn_Abs_G_6__19"/>
      <sheetName val="WO_Abs__G_2__6_DUs19"/>
      <sheetName val="Air_Abs_G_6__23_DUs19"/>
      <sheetName val="Detail_1A19"/>
      <sheetName val="Basement_Budget19"/>
      <sheetName val="E_&amp;_R19"/>
      <sheetName val="Lease_rents19"/>
      <sheetName val="DLC_lookups19"/>
      <sheetName val="Quote_Sheet19"/>
      <sheetName val="labour_coeff19"/>
      <sheetName val="Works_-_Quote_Sheet19"/>
      <sheetName val="Gen_Info19"/>
      <sheetName val="Indirect_expenses19"/>
      <sheetName val="Cost_Any_19"/>
      <sheetName val="LIST_OF_MAKES19"/>
      <sheetName val="SPILL_OVER19"/>
      <sheetName val="Pile_cap18"/>
      <sheetName val="Mat_Cost19"/>
      <sheetName val="DTF_Summary18"/>
      <sheetName val="Bed_Class18"/>
      <sheetName val="key_dates18"/>
      <sheetName val="UNP-NCW_18"/>
      <sheetName val="GF_Columns18"/>
      <sheetName val="Intro_18"/>
      <sheetName val="Form_618"/>
      <sheetName val="BOQ_Direct_selling_cost18"/>
      <sheetName val="specification_options18"/>
      <sheetName val="Elite_1_-_MBCL18"/>
      <sheetName val="M_R_List_(2)18"/>
      <sheetName val="MASTER_RATE_ANALYSIS18"/>
      <sheetName val="Cost_summary18"/>
      <sheetName val="Balance_Sheet_18"/>
      <sheetName val="A_O_R_18"/>
      <sheetName val="Direct_cost_shed_A-2_18"/>
      <sheetName val="_Resource_list18"/>
      <sheetName val="THANE_SITE18"/>
      <sheetName val="BOQ_Distribution18"/>
      <sheetName val="APPENDIX_B-124"/>
      <sheetName val="Bill_3_124"/>
      <sheetName val="Cable_data24"/>
      <sheetName val="PRECAST_lightconc-II24"/>
      <sheetName val="BLOCK-A_(MEA_SHEET)23"/>
      <sheetName val="Asia_Revised_10-1-0723"/>
      <sheetName val="All_Capital_Plan_P+L_10-1-0723"/>
      <sheetName val="CP08_(2)23"/>
      <sheetName val="Planning_File_10-1-0723"/>
      <sheetName val="SITE_OVERHEADS23"/>
      <sheetName val="Civil_Works23"/>
      <sheetName val="Material_23"/>
      <sheetName val="SPT_vs_PHI23"/>
      <sheetName val="Fill_this_out_first___23"/>
      <sheetName val="IO_List23"/>
      <sheetName val="Pipe_Supports23"/>
      <sheetName val="BOQ_(2)23"/>
      <sheetName val="SCHEDULE_(3)23"/>
      <sheetName val="schedule_nos23"/>
      <sheetName val="Boq_Block_A23"/>
      <sheetName val="Sqn_Abs_G_6__23"/>
      <sheetName val="WO_Abs__G_2__6_DUs23"/>
      <sheetName val="Air_Abs_G_6__23_DUs23"/>
      <sheetName val="4-Int-_ele(RA)23"/>
      <sheetName val="INDIGINEOUS_ITEMS_23"/>
      <sheetName val="Box-_Girder23"/>
      <sheetName val="Lease_rents23"/>
      <sheetName val="DLC_lookups23"/>
      <sheetName val="Quote_Sheet23"/>
      <sheetName val="labour_coeff23"/>
      <sheetName val="Works_-_Quote_Sheet23"/>
      <sheetName val="Gen_Info23"/>
      <sheetName val="Indirect_expenses23"/>
      <sheetName val="Cost_Any_23"/>
      <sheetName val="LIST_OF_MAKES23"/>
      <sheetName val="Detail_1A23"/>
      <sheetName val="Basement_Budget23"/>
      <sheetName val="Break_up_Sheet23"/>
      <sheetName val="E_&amp;_R23"/>
      <sheetName val="Bed_Class22"/>
      <sheetName val="Pile_cap22"/>
      <sheetName val="Mat_Cost23"/>
      <sheetName val="SPILL_OVER23"/>
      <sheetName val="DTF_Summary22"/>
      <sheetName val="UNP-NCW_22"/>
      <sheetName val="GF_Columns22"/>
      <sheetName val="Form_622"/>
      <sheetName val="BOQ_Direct_selling_cost22"/>
      <sheetName val="MASTER_RATE_ANALYSIS22"/>
      <sheetName val="Intro_22"/>
      <sheetName val="A_O_R_22"/>
      <sheetName val="Cost_summary22"/>
      <sheetName val="Direct_cost_shed_A-2_22"/>
      <sheetName val="_Resource_list22"/>
      <sheetName val="THANE_SITE22"/>
      <sheetName val="BOQ_Distribution22"/>
      <sheetName val="key_dates22"/>
      <sheetName val="specification_options22"/>
      <sheetName val="Elite_1_-_MBCL22"/>
      <sheetName val="M_R_List_(2)22"/>
      <sheetName val="Balance_Sheet_22"/>
      <sheetName val="APPENDIX_B-121"/>
      <sheetName val="Bill_3_121"/>
      <sheetName val="PRECAST_lightconc-II21"/>
      <sheetName val="Fill_this_out_first___20"/>
      <sheetName val="SCHEDULE_(3)20"/>
      <sheetName val="schedule_nos20"/>
      <sheetName val="Cable_data21"/>
      <sheetName val="Material_20"/>
      <sheetName val="SPT_vs_PHI20"/>
      <sheetName val="Civil_Works20"/>
      <sheetName val="4-Int-_ele(RA)20"/>
      <sheetName val="SITE_OVERHEADS20"/>
      <sheetName val="Boq_Block_A20"/>
      <sheetName val="Asia_Revised_10-1-0720"/>
      <sheetName val="All_Capital_Plan_P+L_10-1-0720"/>
      <sheetName val="CP08_(2)20"/>
      <sheetName val="Planning_File_10-1-0720"/>
      <sheetName val="INDIGINEOUS_ITEMS_20"/>
      <sheetName val="BLOCK-A_(MEA_SHEET)20"/>
      <sheetName val="IO_List20"/>
      <sheetName val="Pipe_Supports20"/>
      <sheetName val="BOQ_(2)20"/>
      <sheetName val="Break_up_Sheet20"/>
      <sheetName val="Box-_Girder20"/>
      <sheetName val="Sqn_Abs_G_6__20"/>
      <sheetName val="WO_Abs__G_2__6_DUs20"/>
      <sheetName val="Air_Abs_G_6__23_DUs20"/>
      <sheetName val="Detail_1A20"/>
      <sheetName val="Basement_Budget20"/>
      <sheetName val="E_&amp;_R20"/>
      <sheetName val="Lease_rents20"/>
      <sheetName val="DLC_lookups20"/>
      <sheetName val="Quote_Sheet20"/>
      <sheetName val="labour_coeff20"/>
      <sheetName val="Works_-_Quote_Sheet20"/>
      <sheetName val="Gen_Info20"/>
      <sheetName val="Indirect_expenses20"/>
      <sheetName val="Cost_Any_20"/>
      <sheetName val="LIST_OF_MAKES20"/>
      <sheetName val="SPILL_OVER20"/>
      <sheetName val="Pile_cap19"/>
      <sheetName val="Mat_Cost20"/>
      <sheetName val="DTF_Summary19"/>
      <sheetName val="Bed_Class19"/>
      <sheetName val="key_dates19"/>
      <sheetName val="UNP-NCW_19"/>
      <sheetName val="GF_Columns19"/>
      <sheetName val="Intro_19"/>
      <sheetName val="Form_619"/>
      <sheetName val="BOQ_Direct_selling_cost19"/>
      <sheetName val="specification_options19"/>
      <sheetName val="Elite_1_-_MBCL19"/>
      <sheetName val="M_R_List_(2)19"/>
      <sheetName val="MASTER_RATE_ANALYSIS19"/>
      <sheetName val="Cost_summary19"/>
      <sheetName val="Balance_Sheet_19"/>
      <sheetName val="A_O_R_19"/>
      <sheetName val="Direct_cost_shed_A-2_19"/>
      <sheetName val="_Resource_list19"/>
      <sheetName val="THANE_SITE19"/>
      <sheetName val="BOQ_Distribution19"/>
      <sheetName val="Basic_Rates6"/>
      <sheetName val="Basic_Rates9"/>
      <sheetName val="beam-reinft-IIInd_floor9"/>
      <sheetName val="APPENDIX_B-122"/>
      <sheetName val="Bill_3_122"/>
      <sheetName val="PRECAST_lightconc-II22"/>
      <sheetName val="Fill_this_out_first___21"/>
      <sheetName val="SCHEDULE_(3)21"/>
      <sheetName val="schedule_nos21"/>
      <sheetName val="Cable_data22"/>
      <sheetName val="Material_21"/>
      <sheetName val="SPT_vs_PHI21"/>
      <sheetName val="Civil_Works21"/>
      <sheetName val="4-Int-_ele(RA)21"/>
      <sheetName val="SITE_OVERHEADS21"/>
      <sheetName val="Boq_Block_A21"/>
      <sheetName val="Asia_Revised_10-1-0721"/>
      <sheetName val="All_Capital_Plan_P+L_10-1-0721"/>
      <sheetName val="CP08_(2)21"/>
      <sheetName val="Planning_File_10-1-0721"/>
      <sheetName val="INDIGINEOUS_ITEMS_21"/>
      <sheetName val="BLOCK-A_(MEA_SHEET)21"/>
      <sheetName val="IO_List21"/>
      <sheetName val="Pipe_Supports21"/>
      <sheetName val="BOQ_(2)21"/>
      <sheetName val="Break_up_Sheet21"/>
      <sheetName val="Box-_Girder21"/>
      <sheetName val="Sqn_Abs_G_6__21"/>
      <sheetName val="WO_Abs__G_2__6_DUs21"/>
      <sheetName val="Air_Abs_G_6__23_DUs21"/>
      <sheetName val="Detail_1A21"/>
      <sheetName val="Basement_Budget21"/>
      <sheetName val="E_&amp;_R21"/>
      <sheetName val="Lease_rents21"/>
      <sheetName val="DLC_lookups21"/>
      <sheetName val="Quote_Sheet21"/>
      <sheetName val="labour_coeff21"/>
      <sheetName val="Works_-_Quote_Sheet21"/>
      <sheetName val="Gen_Info21"/>
      <sheetName val="Indirect_expenses21"/>
      <sheetName val="Cost_Any_21"/>
      <sheetName val="LIST_OF_MAKES21"/>
      <sheetName val="SPILL_OVER21"/>
      <sheetName val="Pile_cap20"/>
      <sheetName val="Mat_Cost21"/>
      <sheetName val="DTF_Summary20"/>
      <sheetName val="Bed_Class20"/>
      <sheetName val="key_dates20"/>
      <sheetName val="UNP-NCW_20"/>
      <sheetName val="GF_Columns20"/>
      <sheetName val="Intro_20"/>
      <sheetName val="Form_620"/>
      <sheetName val="BOQ_Direct_selling_cost20"/>
      <sheetName val="specification_options20"/>
      <sheetName val="Elite_1_-_MBCL20"/>
      <sheetName val="M_R_List_(2)20"/>
      <sheetName val="MASTER_RATE_ANALYSIS20"/>
      <sheetName val="Cost_summary20"/>
      <sheetName val="Balance_Sheet_20"/>
      <sheetName val="A_O_R_20"/>
      <sheetName val="Direct_cost_shed_A-2_20"/>
      <sheetName val="_Resource_list20"/>
      <sheetName val="THANE_SITE20"/>
      <sheetName val="BOQ_Distribution20"/>
      <sheetName val="Basic_Rates7"/>
      <sheetName val="APPENDIX_B-123"/>
      <sheetName val="Bill_3_123"/>
      <sheetName val="Cable_data23"/>
      <sheetName val="PRECAST_lightconc-II23"/>
      <sheetName val="BLOCK-A_(MEA_SHEET)22"/>
      <sheetName val="Asia_Revised_10-1-0722"/>
      <sheetName val="All_Capital_Plan_P+L_10-1-0722"/>
      <sheetName val="CP08_(2)22"/>
      <sheetName val="Planning_File_10-1-0722"/>
      <sheetName val="SITE_OVERHEADS22"/>
      <sheetName val="Civil_Works22"/>
      <sheetName val="Material_22"/>
      <sheetName val="SPT_vs_PHI22"/>
      <sheetName val="Fill_this_out_first___22"/>
      <sheetName val="IO_List22"/>
      <sheetName val="Pipe_Supports22"/>
      <sheetName val="BOQ_(2)22"/>
      <sheetName val="SCHEDULE_(3)22"/>
      <sheetName val="schedule_nos22"/>
      <sheetName val="Boq_Block_A22"/>
      <sheetName val="Sqn_Abs_G_6__22"/>
      <sheetName val="WO_Abs__G_2__6_DUs22"/>
      <sheetName val="Air_Abs_G_6__23_DUs22"/>
      <sheetName val="4-Int-_ele(RA)22"/>
      <sheetName val="INDIGINEOUS_ITEMS_22"/>
      <sheetName val="Box-_Girder22"/>
      <sheetName val="Lease_rents22"/>
      <sheetName val="DLC_lookups22"/>
      <sheetName val="Quote_Sheet22"/>
      <sheetName val="labour_coeff22"/>
      <sheetName val="Works_-_Quote_Sheet22"/>
      <sheetName val="Gen_Info22"/>
      <sheetName val="Indirect_expenses22"/>
      <sheetName val="Cost_Any_22"/>
      <sheetName val="LIST_OF_MAKES22"/>
      <sheetName val="Detail_1A22"/>
      <sheetName val="Basement_Budget22"/>
      <sheetName val="Break_up_Sheet22"/>
      <sheetName val="E_&amp;_R22"/>
      <sheetName val="Bed_Class21"/>
      <sheetName val="Pile_cap21"/>
      <sheetName val="Mat_Cost22"/>
      <sheetName val="SPILL_OVER22"/>
      <sheetName val="DTF_Summary21"/>
      <sheetName val="UNP-NCW_21"/>
      <sheetName val="GF_Columns21"/>
      <sheetName val="Form_621"/>
      <sheetName val="BOQ_Direct_selling_cost21"/>
      <sheetName val="MASTER_RATE_ANALYSIS21"/>
      <sheetName val="Intro_21"/>
      <sheetName val="A_O_R_21"/>
      <sheetName val="Cost_summary21"/>
      <sheetName val="Direct_cost_shed_A-2_21"/>
      <sheetName val="_Resource_list21"/>
      <sheetName val="THANE_SITE21"/>
      <sheetName val="BOQ_Distribution21"/>
      <sheetName val="key_dates21"/>
      <sheetName val="specification_options21"/>
      <sheetName val="Elite_1_-_MBCL21"/>
      <sheetName val="M_R_List_(2)21"/>
      <sheetName val="Balance_Sheet_21"/>
      <sheetName val="Basic_Rates8"/>
      <sheetName val="beam-reinft-IIInd_floor8"/>
      <sheetName val="SCHEDULE_OF_RATES25"/>
      <sheetName val="Detail_P&amp;L25"/>
      <sheetName val="Assumption_Sheet25"/>
      <sheetName val="APPENDIX_B-125"/>
      <sheetName val="Bill_3_125"/>
      <sheetName val="Legal_Risk_Analysis25"/>
      <sheetName val="Cable_data25"/>
      <sheetName val="PRECAST_lightconc-II25"/>
      <sheetName val="BLOCK-A_(MEA_SHEET)24"/>
      <sheetName val="Asia_Revised_10-1-0724"/>
      <sheetName val="All_Capital_Plan_P+L_10-1-0724"/>
      <sheetName val="CP08_(2)24"/>
      <sheetName val="Planning_File_10-1-0724"/>
      <sheetName val="SITE_OVERHEADS24"/>
      <sheetName val="Civil_Works24"/>
      <sheetName val="Material_24"/>
      <sheetName val="SPT_vs_PHI24"/>
      <sheetName val="Fill_this_out_first___24"/>
      <sheetName val="IO_List24"/>
      <sheetName val="Pipe_Supports24"/>
      <sheetName val="BOQ_(2)24"/>
      <sheetName val="SCHEDULE_(3)24"/>
      <sheetName val="schedule_nos24"/>
      <sheetName val="Boq_Block_A24"/>
      <sheetName val="Sqn_Abs_G_6__24"/>
      <sheetName val="WO_Abs__G_2__6_DUs24"/>
      <sheetName val="Air_Abs_G_6__23_DUs24"/>
      <sheetName val="4-Int-_ele(RA)24"/>
      <sheetName val="INDIGINEOUS_ITEMS_24"/>
      <sheetName val="Box-_Girder24"/>
      <sheetName val="Lease_rents24"/>
      <sheetName val="DLC_lookups24"/>
      <sheetName val="Quote_Sheet24"/>
      <sheetName val="labour_coeff24"/>
      <sheetName val="Works_-_Quote_Sheet24"/>
      <sheetName val="Gen_Info24"/>
      <sheetName val="Indirect_expenses24"/>
      <sheetName val="Cost_Any_24"/>
      <sheetName val="LIST_OF_MAKES24"/>
      <sheetName val="Detail_1A24"/>
      <sheetName val="Basement_Budget24"/>
      <sheetName val="Break_up_Sheet24"/>
      <sheetName val="E_&amp;_R24"/>
      <sheetName val="Bed_Class23"/>
      <sheetName val="Pile_cap23"/>
      <sheetName val="Mat_Cost24"/>
      <sheetName val="SPILL_OVER24"/>
      <sheetName val="DTF_Summary23"/>
      <sheetName val="UNP-NCW_23"/>
      <sheetName val="GF_Columns23"/>
      <sheetName val="Form_623"/>
      <sheetName val="BOQ_Direct_selling_cost23"/>
      <sheetName val="MASTER_RATE_ANALYSIS23"/>
      <sheetName val="Intro_23"/>
      <sheetName val="A_O_R_23"/>
      <sheetName val="Cost_summary23"/>
      <sheetName val="Direct_cost_shed_A-2_23"/>
      <sheetName val="_Resource_list23"/>
      <sheetName val="THANE_SITE23"/>
      <sheetName val="BOQ_Distribution23"/>
      <sheetName val="key_dates23"/>
      <sheetName val="specification_options23"/>
      <sheetName val="Elite_1_-_MBCL23"/>
      <sheetName val="M_R_List_(2)23"/>
      <sheetName val="Balance_Sheet_23"/>
      <sheetName val="Basic_Rates10"/>
      <sheetName val="beam-reinft-IIInd_floor10"/>
      <sheetName val="Staff_Acco_52"/>
      <sheetName val="Tel__26"/>
      <sheetName val="Ext_light26"/>
      <sheetName val="Staff_Acco_53"/>
      <sheetName val="SCHEDULE_OF_RATES26"/>
      <sheetName val="4_Annex_1_Basic_rate26"/>
      <sheetName val="DETAILED__BOQ26"/>
      <sheetName val="Detail_In_Door_Stad26"/>
      <sheetName val="Project_Details__26"/>
      <sheetName val="RCC,Ret__Wall26"/>
      <sheetName val="TBAL9697_-group_wise__sdpl26"/>
      <sheetName val="Load_Details(B2)26"/>
      <sheetName val="scurve_calc_(2)26"/>
      <sheetName val="Detail_P&amp;L26"/>
      <sheetName val="Assumption_Sheet26"/>
      <sheetName val="APPENDIX_B-126"/>
      <sheetName val="Bill_3_126"/>
      <sheetName val="Legal_Risk_Analysis26"/>
      <sheetName val="Cable_data26"/>
      <sheetName val="PRECAST_lightconc-II26"/>
      <sheetName val="BLOCK-A_(MEA_SHEET)25"/>
      <sheetName val="Bill_3_-_Site_Works25"/>
      <sheetName val="Asia_Revised_10-1-0725"/>
      <sheetName val="All_Capital_Plan_P+L_10-1-0725"/>
      <sheetName val="CP08_(2)25"/>
      <sheetName val="Planning_File_10-1-0725"/>
      <sheetName val="GR_slab-reinft25"/>
      <sheetName val="SITE_OVERHEADS25"/>
      <sheetName val="Civil_Works25"/>
      <sheetName val="Material_25"/>
      <sheetName val="SPT_vs_PHI25"/>
      <sheetName val="Fill_this_out_first___25"/>
      <sheetName val="IO_List25"/>
      <sheetName val="Pipe_Supports25"/>
      <sheetName val="BOQ_(2)25"/>
      <sheetName val="SCHEDULE_(3)25"/>
      <sheetName val="schedule_nos25"/>
      <sheetName val="Rate_Analysis25"/>
      <sheetName val="Boq_Block_A25"/>
      <sheetName val="Sqn_Abs_G_6__25"/>
      <sheetName val="WO_Abs__G_2__6_DUs25"/>
      <sheetName val="Air_Abs_G_6__23_DUs25"/>
      <sheetName val="4-Int-_ele(RA)25"/>
      <sheetName val="INDIGINEOUS_ITEMS_25"/>
      <sheetName val="Box-_Girder25"/>
      <sheetName val="Lease_rents25"/>
      <sheetName val="DLC_lookups25"/>
      <sheetName val="Quote_Sheet25"/>
      <sheetName val="labour_coeff25"/>
      <sheetName val="Works_-_Quote_Sheet25"/>
      <sheetName val="Gen_Info25"/>
      <sheetName val="Indirect_expenses25"/>
      <sheetName val="Cost_Any_25"/>
      <sheetName val="LIST_OF_MAKES25"/>
      <sheetName val="Detail_1A25"/>
      <sheetName val="Basement_Budget25"/>
      <sheetName val="Break_up_Sheet25"/>
      <sheetName val="E_&amp;_R25"/>
      <sheetName val="Bed_Class24"/>
      <sheetName val="Pile_cap24"/>
      <sheetName val="Mat_Cost25"/>
      <sheetName val="SPILL_OVER25"/>
      <sheetName val="DTF_Summary24"/>
      <sheetName val="UNP-NCW_24"/>
      <sheetName val="GF_Columns24"/>
      <sheetName val="Form_624"/>
      <sheetName val="BOQ_Direct_selling_cost24"/>
      <sheetName val="MASTER_RATE_ANALYSIS24"/>
      <sheetName val="Intro_24"/>
      <sheetName val="A_O_R_24"/>
      <sheetName val="Cost_summary24"/>
      <sheetName val="Direct_cost_shed_A-2_24"/>
      <sheetName val="_Resource_list24"/>
      <sheetName val="THANE_SITE24"/>
      <sheetName val="BOQ_Distribution24"/>
      <sheetName val="key_dates24"/>
      <sheetName val="specification_options24"/>
      <sheetName val="Elite_1_-_MBCL24"/>
      <sheetName val="M_R_List_(2)24"/>
      <sheetName val="Balance_Sheet_24"/>
      <sheetName val="Basic_Rates11"/>
      <sheetName val="beam-reinft-IIInd_floor11"/>
      <sheetName val="Staff_Acco_54"/>
      <sheetName val="Tel__27"/>
      <sheetName val="Ext_light27"/>
      <sheetName val="Staff_Acco_55"/>
      <sheetName val="SCHEDULE_OF_RATES27"/>
      <sheetName val="4_Annex_1_Basic_rate27"/>
      <sheetName val="DETAILED__BOQ27"/>
      <sheetName val="Detail_In_Door_Stad27"/>
      <sheetName val="Project_Details__27"/>
      <sheetName val="RCC,Ret__Wall27"/>
      <sheetName val="TBAL9697_-group_wise__sdpl27"/>
      <sheetName val="Load_Details(B2)27"/>
      <sheetName val="scurve_calc_(2)27"/>
      <sheetName val="Detail_P&amp;L27"/>
      <sheetName val="Assumption_Sheet27"/>
      <sheetName val="APPENDIX_B-127"/>
      <sheetName val="Bill_3_127"/>
      <sheetName val="Legal_Risk_Analysis27"/>
      <sheetName val="Cable_data27"/>
      <sheetName val="PRECAST_lightconc-II27"/>
      <sheetName val="BLOCK-A_(MEA_SHEET)26"/>
      <sheetName val="Bill_3_-_Site_Works26"/>
      <sheetName val="Asia_Revised_10-1-0726"/>
      <sheetName val="All_Capital_Plan_P+L_10-1-0726"/>
      <sheetName val="CP08_(2)26"/>
      <sheetName val="Planning_File_10-1-0726"/>
      <sheetName val="GR_slab-reinft26"/>
      <sheetName val="SITE_OVERHEADS26"/>
      <sheetName val="Civil_Works26"/>
      <sheetName val="Material_26"/>
      <sheetName val="SPT_vs_PHI26"/>
      <sheetName val="Fill_this_out_first___26"/>
      <sheetName val="IO_List26"/>
      <sheetName val="Pipe_Supports26"/>
      <sheetName val="BOQ_(2)26"/>
      <sheetName val="SCHEDULE_(3)26"/>
      <sheetName val="schedule_nos26"/>
      <sheetName val="Rate_Analysis26"/>
      <sheetName val="Boq_Block_A26"/>
      <sheetName val="Sqn_Abs_G_6__26"/>
      <sheetName val="WO_Abs__G_2__6_DUs26"/>
      <sheetName val="Air_Abs_G_6__23_DUs26"/>
      <sheetName val="4-Int-_ele(RA)26"/>
      <sheetName val="INDIGINEOUS_ITEMS_26"/>
      <sheetName val="Box-_Girder26"/>
      <sheetName val="Lease_rents26"/>
      <sheetName val="DLC_lookups26"/>
      <sheetName val="Quote_Sheet26"/>
      <sheetName val="labour_coeff26"/>
      <sheetName val="Works_-_Quote_Sheet26"/>
      <sheetName val="Gen_Info26"/>
      <sheetName val="Indirect_expenses26"/>
      <sheetName val="Cost_Any_26"/>
      <sheetName val="LIST_OF_MAKES26"/>
      <sheetName val="Detail_1A26"/>
      <sheetName val="Basement_Budget26"/>
      <sheetName val="Break_up_Sheet26"/>
      <sheetName val="E_&amp;_R26"/>
      <sheetName val="Bed_Class25"/>
      <sheetName val="Pile_cap25"/>
      <sheetName val="Mat_Cost26"/>
      <sheetName val="SPILL_OVER26"/>
      <sheetName val="DTF_Summary25"/>
      <sheetName val="UNP-NCW_25"/>
      <sheetName val="GF_Columns25"/>
      <sheetName val="Form_625"/>
      <sheetName val="BOQ_Direct_selling_cost25"/>
      <sheetName val="MASTER_RATE_ANALYSIS25"/>
      <sheetName val="Intro_25"/>
      <sheetName val="A_O_R_25"/>
      <sheetName val="Cost_summary25"/>
      <sheetName val="Direct_cost_shed_A-2_25"/>
      <sheetName val="_Resource_list25"/>
      <sheetName val="THANE_SITE25"/>
      <sheetName val="BOQ_Distribution25"/>
      <sheetName val="key_dates25"/>
      <sheetName val="specification_options25"/>
      <sheetName val="Elite_1_-_MBCL25"/>
      <sheetName val="M_R_List_(2)25"/>
      <sheetName val="Balance_Sheet_25"/>
      <sheetName val="Basic_Rates12"/>
      <sheetName val="Contract_BOQ12"/>
      <sheetName val="beam-reinft-IIInd_floor12"/>
      <sheetName val="FF_Inst_RA_08_Inst_0312"/>
      <sheetName val="beam-reinft-machine_rm12"/>
      <sheetName val="T1_WO12"/>
      <sheetName val="Staff_Acco_56"/>
      <sheetName val="Tel__28"/>
      <sheetName val="Ext_light28"/>
      <sheetName val="Staff_Acco_57"/>
      <sheetName val="SCHEDULE_OF_RATES28"/>
      <sheetName val="4_Annex_1_Basic_rate28"/>
      <sheetName val="DETAILED__BOQ28"/>
      <sheetName val="Detail_In_Door_Stad28"/>
      <sheetName val="Project_Details__28"/>
      <sheetName val="RCC,Ret__Wall28"/>
      <sheetName val="TBAL9697_-group_wise__sdpl28"/>
      <sheetName val="Load_Details(B2)28"/>
      <sheetName val="scurve_calc_(2)28"/>
      <sheetName val="Detail_P&amp;L28"/>
      <sheetName val="Assumption_Sheet28"/>
      <sheetName val="APPENDIX_B-128"/>
      <sheetName val="Bill_3_128"/>
      <sheetName val="Legal_Risk_Analysis28"/>
      <sheetName val="Cable_data28"/>
      <sheetName val="PRECAST_lightconc-II28"/>
      <sheetName val="BLOCK-A_(MEA_SHEET)27"/>
      <sheetName val="Bill_3_-_Site_Works27"/>
      <sheetName val="Asia_Revised_10-1-0727"/>
      <sheetName val="All_Capital_Plan_P+L_10-1-0727"/>
      <sheetName val="CP08_(2)27"/>
      <sheetName val="Planning_File_10-1-0727"/>
      <sheetName val="GR_slab-reinft27"/>
      <sheetName val="SITE_OVERHEADS27"/>
      <sheetName val="Civil_Works27"/>
      <sheetName val="Material_27"/>
      <sheetName val="SPT_vs_PHI27"/>
      <sheetName val="Fill_this_out_first___27"/>
      <sheetName val="IO_List27"/>
      <sheetName val="Pipe_Supports27"/>
      <sheetName val="BOQ_(2)27"/>
      <sheetName val="SCHEDULE_(3)27"/>
      <sheetName val="schedule_nos27"/>
      <sheetName val="Rate_Analysis27"/>
      <sheetName val="Boq_Block_A27"/>
      <sheetName val="Sqn_Abs_G_6__27"/>
      <sheetName val="WO_Abs__G_2__6_DUs27"/>
      <sheetName val="Air_Abs_G_6__23_DUs27"/>
      <sheetName val="4-Int-_ele(RA)27"/>
      <sheetName val="INDIGINEOUS_ITEMS_27"/>
      <sheetName val="Box-_Girder27"/>
      <sheetName val="Lease_rents27"/>
      <sheetName val="DLC_lookups27"/>
      <sheetName val="Quote_Sheet27"/>
      <sheetName val="labour_coeff27"/>
      <sheetName val="Works_-_Quote_Sheet27"/>
      <sheetName val="Gen_Info27"/>
      <sheetName val="Indirect_expenses27"/>
      <sheetName val="Cost_Any_27"/>
      <sheetName val="LIST_OF_MAKES27"/>
      <sheetName val="Detail_1A27"/>
      <sheetName val="Basement_Budget27"/>
      <sheetName val="Break_up_Sheet27"/>
      <sheetName val="E_&amp;_R27"/>
      <sheetName val="Bed_Class26"/>
      <sheetName val="Pile_cap26"/>
      <sheetName val="Mat_Cost27"/>
      <sheetName val="SPILL_OVER27"/>
      <sheetName val="DTF_Summary26"/>
      <sheetName val="UNP-NCW_26"/>
      <sheetName val="GF_Columns26"/>
      <sheetName val="Form_626"/>
      <sheetName val="BOQ_Direct_selling_cost26"/>
      <sheetName val="MASTER_RATE_ANALYSIS26"/>
      <sheetName val="Intro_26"/>
      <sheetName val="A_O_R_26"/>
      <sheetName val="Cost_summary26"/>
      <sheetName val="Direct_cost_shed_A-2_26"/>
      <sheetName val="_Resource_list26"/>
      <sheetName val="THANE_SITE26"/>
      <sheetName val="BOQ_Distribution26"/>
      <sheetName val="key_dates26"/>
      <sheetName val="specification_options26"/>
      <sheetName val="Elite_1_-_MBCL26"/>
      <sheetName val="M_R_List_(2)26"/>
      <sheetName val="Balance_Sheet_26"/>
      <sheetName val="Basic_Rates13"/>
      <sheetName val="Contract_BOQ13"/>
      <sheetName val="beam-reinft-IIInd_floor13"/>
      <sheetName val="FF_Inst_RA_08_Inst_0313"/>
      <sheetName val="beam-reinft-machine_rm13"/>
      <sheetName val="T1_WO13"/>
      <sheetName val="Staff_Acco_58"/>
      <sheetName val="Tel__29"/>
      <sheetName val="Ext_light29"/>
      <sheetName val="Staff_Acco_59"/>
      <sheetName val="SCHEDULE_OF_RATES29"/>
      <sheetName val="4_Annex_1_Basic_rate29"/>
      <sheetName val="DETAILED__BOQ29"/>
      <sheetName val="Detail_In_Door_Stad29"/>
      <sheetName val="Project_Details__29"/>
      <sheetName val="RCC,Ret__Wall29"/>
      <sheetName val="TBAL9697_-group_wise__sdpl29"/>
      <sheetName val="Load_Details(B2)29"/>
      <sheetName val="scurve_calc_(2)29"/>
      <sheetName val="Detail_P&amp;L29"/>
      <sheetName val="Assumption_Sheet29"/>
      <sheetName val="APPENDIX_B-129"/>
      <sheetName val="Bill_3_129"/>
      <sheetName val="Legal_Risk_Analysis29"/>
      <sheetName val="Cable_data29"/>
      <sheetName val="PRECAST_lightconc-II29"/>
      <sheetName val="BLOCK-A_(MEA_SHEET)28"/>
      <sheetName val="Bill_3_-_Site_Works28"/>
      <sheetName val="Asia_Revised_10-1-0728"/>
      <sheetName val="All_Capital_Plan_P+L_10-1-0728"/>
      <sheetName val="CP08_(2)28"/>
      <sheetName val="Planning_File_10-1-0728"/>
      <sheetName val="GR_slab-reinft28"/>
      <sheetName val="SITE_OVERHEADS28"/>
      <sheetName val="Civil_Works28"/>
      <sheetName val="Material_28"/>
      <sheetName val="SPT_vs_PHI28"/>
      <sheetName val="Fill_this_out_first___28"/>
      <sheetName val="IO_List28"/>
      <sheetName val="Pipe_Supports28"/>
      <sheetName val="BOQ_(2)28"/>
      <sheetName val="SCHEDULE_(3)28"/>
      <sheetName val="schedule_nos28"/>
      <sheetName val="Rate_Analysis28"/>
      <sheetName val="Boq_Block_A28"/>
      <sheetName val="Sqn_Abs_G_6__28"/>
      <sheetName val="WO_Abs__G_2__6_DUs28"/>
      <sheetName val="Air_Abs_G_6__23_DUs28"/>
      <sheetName val="4-Int-_ele(RA)28"/>
      <sheetName val="INDIGINEOUS_ITEMS_28"/>
      <sheetName val="Box-_Girder28"/>
      <sheetName val="Lease_rents28"/>
      <sheetName val="DLC_lookups28"/>
      <sheetName val="Quote_Sheet28"/>
      <sheetName val="labour_coeff28"/>
      <sheetName val="Works_-_Quote_Sheet28"/>
      <sheetName val="Gen_Info28"/>
      <sheetName val="Indirect_expenses28"/>
      <sheetName val="Cost_Any_28"/>
      <sheetName val="LIST_OF_MAKES28"/>
      <sheetName val="Detail_1A28"/>
      <sheetName val="Basement_Budget28"/>
      <sheetName val="Break_up_Sheet28"/>
      <sheetName val="E_&amp;_R28"/>
      <sheetName val="Bed_Class27"/>
      <sheetName val="Pile_cap27"/>
      <sheetName val="Mat_Cost28"/>
      <sheetName val="SPILL_OVER28"/>
      <sheetName val="DTF_Summary27"/>
      <sheetName val="UNP-NCW_27"/>
      <sheetName val="GF_Columns27"/>
      <sheetName val="Form_627"/>
      <sheetName val="BOQ_Direct_selling_cost27"/>
      <sheetName val="MASTER_RATE_ANALYSIS27"/>
      <sheetName val="Intro_27"/>
      <sheetName val="A_O_R_27"/>
      <sheetName val="Cost_summary27"/>
      <sheetName val="Direct_cost_shed_A-2_27"/>
      <sheetName val="_Resource_list27"/>
      <sheetName val="THANE_SITE27"/>
      <sheetName val="BOQ_Distribution27"/>
      <sheetName val="key_dates27"/>
      <sheetName val="specification_options27"/>
      <sheetName val="Elite_1_-_MBCL27"/>
      <sheetName val="M_R_List_(2)27"/>
      <sheetName val="Balance_Sheet_27"/>
      <sheetName val="Basic_Rates14"/>
      <sheetName val="Contract_BOQ14"/>
      <sheetName val="beam-reinft-IIInd_floor14"/>
      <sheetName val="FF_Inst_RA_08_Inst_0314"/>
      <sheetName val="beam-reinft-machine_rm14"/>
      <sheetName val="T1_WO14"/>
      <sheetName val="Staff_Acco_62"/>
      <sheetName val="Tel__31"/>
      <sheetName val="Ext_light31"/>
      <sheetName val="Staff_Acco_63"/>
      <sheetName val="SCHEDULE_OF_RATES31"/>
      <sheetName val="4_Annex_1_Basic_rate31"/>
      <sheetName val="DETAILED__BOQ31"/>
      <sheetName val="Detail_In_Door_Stad31"/>
      <sheetName val="Project_Details__31"/>
      <sheetName val="RCC,Ret__Wall31"/>
      <sheetName val="TBAL9697_-group_wise__sdpl31"/>
      <sheetName val="Load_Details(B2)31"/>
      <sheetName val="scurve_calc_(2)31"/>
      <sheetName val="Detail_P&amp;L31"/>
      <sheetName val="Assumption_Sheet31"/>
      <sheetName val="APPENDIX_B-131"/>
      <sheetName val="Bill_3_131"/>
      <sheetName val="Legal_Risk_Analysis31"/>
      <sheetName val="Cable_data31"/>
      <sheetName val="PRECAST_lightconc-II31"/>
      <sheetName val="BLOCK-A_(MEA_SHEET)30"/>
      <sheetName val="Bill_3_-_Site_Works30"/>
      <sheetName val="Asia_Revised_10-1-0730"/>
      <sheetName val="All_Capital_Plan_P+L_10-1-0730"/>
      <sheetName val="CP08_(2)30"/>
      <sheetName val="Planning_File_10-1-0730"/>
      <sheetName val="GR_slab-reinft30"/>
      <sheetName val="SITE_OVERHEADS30"/>
      <sheetName val="Civil_Works30"/>
      <sheetName val="Material_30"/>
      <sheetName val="SPT_vs_PHI30"/>
      <sheetName val="Fill_this_out_first___30"/>
      <sheetName val="IO_List30"/>
      <sheetName val="Pipe_Supports30"/>
      <sheetName val="BOQ_(2)30"/>
      <sheetName val="SCHEDULE_(3)30"/>
      <sheetName val="schedule_nos30"/>
      <sheetName val="Rate_Analysis30"/>
      <sheetName val="Boq_Block_A30"/>
      <sheetName val="Sqn_Abs_G_6__30"/>
      <sheetName val="WO_Abs__G_2__6_DUs30"/>
      <sheetName val="Air_Abs_G_6__23_DUs30"/>
      <sheetName val="4-Int-_ele(RA)30"/>
      <sheetName val="INDIGINEOUS_ITEMS_30"/>
      <sheetName val="Box-_Girder30"/>
      <sheetName val="Lease_rents30"/>
      <sheetName val="DLC_lookups30"/>
      <sheetName val="Quote_Sheet30"/>
      <sheetName val="labour_coeff30"/>
      <sheetName val="Works_-_Quote_Sheet30"/>
      <sheetName val="Gen_Info30"/>
      <sheetName val="Indirect_expenses30"/>
      <sheetName val="Cost_Any_30"/>
      <sheetName val="LIST_OF_MAKES30"/>
      <sheetName val="Detail_1A30"/>
      <sheetName val="Basement_Budget30"/>
      <sheetName val="Break_up_Sheet30"/>
      <sheetName val="E_&amp;_R30"/>
      <sheetName val="Bed_Class29"/>
      <sheetName val="Pile_cap29"/>
      <sheetName val="Mat_Cost30"/>
      <sheetName val="SPILL_OVER30"/>
      <sheetName val="DTF_Summary29"/>
      <sheetName val="UNP-NCW_29"/>
      <sheetName val="GF_Columns29"/>
      <sheetName val="Form_629"/>
      <sheetName val="BOQ_Direct_selling_cost29"/>
      <sheetName val="MASTER_RATE_ANALYSIS29"/>
      <sheetName val="Intro_29"/>
      <sheetName val="A_O_R_29"/>
      <sheetName val="Cost_summary29"/>
      <sheetName val="Direct_cost_shed_A-2_29"/>
      <sheetName val="_Resource_list29"/>
      <sheetName val="THANE_SITE29"/>
      <sheetName val="BOQ_Distribution29"/>
      <sheetName val="key_dates29"/>
      <sheetName val="specification_options29"/>
      <sheetName val="Elite_1_-_MBCL29"/>
      <sheetName val="M_R_List_(2)29"/>
      <sheetName val="Balance_Sheet_29"/>
      <sheetName val="Basic_Rates16"/>
      <sheetName val="Contract_BOQ16"/>
      <sheetName val="beam-reinft-IIInd_floor16"/>
      <sheetName val="FF_Inst_RA_08_Inst_0316"/>
      <sheetName val="beam-reinft-machine_rm16"/>
      <sheetName val="T1_WO16"/>
      <sheetName val="Staff_Acco_64"/>
      <sheetName val="Tel__32"/>
      <sheetName val="Ext_light32"/>
      <sheetName val="Staff_Acco_65"/>
      <sheetName val="SCHEDULE_OF_RATES32"/>
      <sheetName val="4_Annex_1_Basic_rate32"/>
      <sheetName val="DETAILED__BOQ32"/>
      <sheetName val="Detail_In_Door_Stad32"/>
      <sheetName val="Project_Details__32"/>
      <sheetName val="RCC,Ret__Wall32"/>
      <sheetName val="TBAL9697_-group_wise__sdpl32"/>
      <sheetName val="Load_Details(B2)32"/>
      <sheetName val="scurve_calc_(2)32"/>
      <sheetName val="Detail_P&amp;L32"/>
      <sheetName val="Assumption_Sheet32"/>
      <sheetName val="APPENDIX_B-132"/>
      <sheetName val="Bill_3_132"/>
      <sheetName val="Legal_Risk_Analysis32"/>
      <sheetName val="Cable_data32"/>
      <sheetName val="PRECAST_lightconc-II32"/>
      <sheetName val="BLOCK-A_(MEA_SHEET)31"/>
      <sheetName val="Bill_3_-_Site_Works31"/>
      <sheetName val="Asia_Revised_10-1-0731"/>
      <sheetName val="All_Capital_Plan_P+L_10-1-0731"/>
      <sheetName val="CP08_(2)31"/>
      <sheetName val="Planning_File_10-1-0731"/>
      <sheetName val="GR_slab-reinft31"/>
      <sheetName val="SITE_OVERHEADS31"/>
      <sheetName val="Civil_Works31"/>
      <sheetName val="Material_31"/>
      <sheetName val="SPT_vs_PHI31"/>
      <sheetName val="Fill_this_out_first___31"/>
      <sheetName val="IO_List31"/>
      <sheetName val="Pipe_Supports31"/>
      <sheetName val="BOQ_(2)31"/>
      <sheetName val="SCHEDULE_(3)31"/>
      <sheetName val="schedule_nos31"/>
      <sheetName val="Rate_Analysis31"/>
      <sheetName val="Boq_Block_A31"/>
      <sheetName val="Sqn_Abs_G_6__31"/>
      <sheetName val="WO_Abs__G_2__6_DUs31"/>
      <sheetName val="Air_Abs_G_6__23_DUs31"/>
      <sheetName val="4-Int-_ele(RA)31"/>
      <sheetName val="INDIGINEOUS_ITEMS_31"/>
      <sheetName val="Box-_Girder31"/>
      <sheetName val="Lease_rents31"/>
      <sheetName val="DLC_lookups31"/>
      <sheetName val="Quote_Sheet31"/>
      <sheetName val="labour_coeff31"/>
      <sheetName val="Works_-_Quote_Sheet31"/>
      <sheetName val="Gen_Info31"/>
      <sheetName val="Indirect_expenses31"/>
      <sheetName val="Cost_Any_31"/>
      <sheetName val="LIST_OF_MAKES31"/>
      <sheetName val="Detail_1A31"/>
      <sheetName val="Basement_Budget31"/>
      <sheetName val="Break_up_Sheet31"/>
      <sheetName val="E_&amp;_R31"/>
      <sheetName val="Bed_Class30"/>
      <sheetName val="Pile_cap30"/>
      <sheetName val="Mat_Cost31"/>
      <sheetName val="SPILL_OVER31"/>
      <sheetName val="DTF_Summary30"/>
      <sheetName val="UNP-NCW_30"/>
      <sheetName val="GF_Columns30"/>
      <sheetName val="Form_630"/>
      <sheetName val="BOQ_Direct_selling_cost30"/>
      <sheetName val="MASTER_RATE_ANALYSIS30"/>
      <sheetName val="Intro_30"/>
      <sheetName val="A_O_R_30"/>
      <sheetName val="Cost_summary30"/>
      <sheetName val="Direct_cost_shed_A-2_30"/>
      <sheetName val="_Resource_list30"/>
      <sheetName val="THANE_SITE30"/>
      <sheetName val="BOQ_Distribution30"/>
      <sheetName val="key_dates30"/>
      <sheetName val="specification_options30"/>
      <sheetName val="Elite_1_-_MBCL30"/>
      <sheetName val="M_R_List_(2)30"/>
      <sheetName val="Balance_Sheet_30"/>
      <sheetName val="Basic_Rates17"/>
      <sheetName val="Contract_BOQ17"/>
      <sheetName val="beam-reinft-IIInd_floor17"/>
      <sheetName val="FF_Inst_RA_08_Inst_0317"/>
      <sheetName val="beam-reinft-machine_rm17"/>
      <sheetName val="T1_WO17"/>
      <sheetName val="Staff_Acco_82"/>
      <sheetName val="Tel__41"/>
      <sheetName val="Ext_light41"/>
      <sheetName val="Staff_Acco_83"/>
      <sheetName val="SCHEDULE_OF_RATES41"/>
      <sheetName val="4_Annex_1_Basic_rate41"/>
      <sheetName val="DETAILED__BOQ41"/>
      <sheetName val="Detail_In_Door_Stad41"/>
      <sheetName val="Project_Details__41"/>
      <sheetName val="RCC,Ret__Wall41"/>
      <sheetName val="TBAL9697_-group_wise__sdpl41"/>
      <sheetName val="Load_Details(B2)41"/>
      <sheetName val="scurve_calc_(2)41"/>
      <sheetName val="Detail_P&amp;L41"/>
      <sheetName val="Assumption_Sheet41"/>
      <sheetName val="APPENDIX_B-141"/>
      <sheetName val="Bill_3_141"/>
      <sheetName val="Legal_Risk_Analysis41"/>
      <sheetName val="Cable_data41"/>
      <sheetName val="PRECAST_lightconc-II41"/>
      <sheetName val="BLOCK-A_(MEA_SHEET)40"/>
      <sheetName val="Bill_3_-_Site_Works40"/>
      <sheetName val="Asia_Revised_10-1-0740"/>
      <sheetName val="All_Capital_Plan_P+L_10-1-0740"/>
      <sheetName val="CP08_(2)40"/>
      <sheetName val="Planning_File_10-1-0740"/>
      <sheetName val="GR_slab-reinft40"/>
      <sheetName val="SITE_OVERHEADS40"/>
      <sheetName val="Civil_Works40"/>
      <sheetName val="Material_40"/>
      <sheetName val="SPT_vs_PHI40"/>
      <sheetName val="Fill_this_out_first___40"/>
      <sheetName val="IO_List40"/>
      <sheetName val="Pipe_Supports40"/>
      <sheetName val="BOQ_(2)40"/>
      <sheetName val="SCHEDULE_(3)40"/>
      <sheetName val="schedule_nos40"/>
      <sheetName val="Rate_Analysis40"/>
      <sheetName val="Boq_Block_A40"/>
      <sheetName val="Sqn_Abs_G_6__40"/>
      <sheetName val="WO_Abs__G_2__6_DUs40"/>
      <sheetName val="Air_Abs_G_6__23_DUs40"/>
      <sheetName val="4-Int-_ele(RA)40"/>
      <sheetName val="INDIGINEOUS_ITEMS_40"/>
      <sheetName val="Box-_Girder40"/>
      <sheetName val="Lease_rents40"/>
      <sheetName val="DLC_lookups40"/>
      <sheetName val="Quote_Sheet40"/>
      <sheetName val="labour_coeff40"/>
      <sheetName val="Works_-_Quote_Sheet40"/>
      <sheetName val="Gen_Info40"/>
      <sheetName val="Indirect_expenses40"/>
      <sheetName val="Cost_Any_40"/>
      <sheetName val="LIST_OF_MAKES40"/>
      <sheetName val="Detail_1A40"/>
      <sheetName val="Basement_Budget40"/>
      <sheetName val="Break_up_Sheet40"/>
      <sheetName val="E_&amp;_R40"/>
      <sheetName val="Bed_Class39"/>
      <sheetName val="Pile_cap39"/>
      <sheetName val="Mat_Cost40"/>
      <sheetName val="SPILL_OVER40"/>
      <sheetName val="DTF_Summary39"/>
      <sheetName val="UNP-NCW_39"/>
      <sheetName val="GF_Columns39"/>
      <sheetName val="Form_639"/>
      <sheetName val="BOQ_Direct_selling_cost39"/>
      <sheetName val="MASTER_RATE_ANALYSIS39"/>
      <sheetName val="Intro_39"/>
      <sheetName val="A_O_R_39"/>
      <sheetName val="Cost_summary39"/>
      <sheetName val="Direct_cost_shed_A-2_39"/>
      <sheetName val="_Resource_list39"/>
      <sheetName val="THANE_SITE39"/>
      <sheetName val="BOQ_Distribution39"/>
      <sheetName val="key_dates39"/>
      <sheetName val="specification_options39"/>
      <sheetName val="Elite_1_-_MBCL39"/>
      <sheetName val="M_R_List_(2)39"/>
      <sheetName val="Balance_Sheet_39"/>
      <sheetName val="Basic_Rates26"/>
      <sheetName val="Contract_BOQ26"/>
      <sheetName val="beam-reinft-IIInd_floor26"/>
      <sheetName val="FF_Inst_RA_08_Inst_0326"/>
      <sheetName val="beam-reinft-machine_rm26"/>
      <sheetName val="T1_WO26"/>
      <sheetName val="Staff_Acco_66"/>
      <sheetName val="Tel__33"/>
      <sheetName val="Ext_light33"/>
      <sheetName val="Staff_Acco_67"/>
      <sheetName val="SCHEDULE_OF_RATES33"/>
      <sheetName val="4_Annex_1_Basic_rate33"/>
      <sheetName val="DETAILED__BOQ33"/>
      <sheetName val="Detail_In_Door_Stad33"/>
      <sheetName val="Project_Details__33"/>
      <sheetName val="RCC,Ret__Wall33"/>
      <sheetName val="TBAL9697_-group_wise__sdpl33"/>
      <sheetName val="Load_Details(B2)33"/>
      <sheetName val="scurve_calc_(2)33"/>
      <sheetName val="Detail_P&amp;L33"/>
      <sheetName val="Assumption_Sheet33"/>
      <sheetName val="APPENDIX_B-133"/>
      <sheetName val="Bill_3_133"/>
      <sheetName val="Legal_Risk_Analysis33"/>
      <sheetName val="Cable_data33"/>
      <sheetName val="PRECAST_lightconc-II33"/>
      <sheetName val="BLOCK-A_(MEA_SHEET)32"/>
      <sheetName val="Bill_3_-_Site_Works32"/>
      <sheetName val="Asia_Revised_10-1-0732"/>
      <sheetName val="All_Capital_Plan_P+L_10-1-0732"/>
      <sheetName val="CP08_(2)32"/>
      <sheetName val="Planning_File_10-1-0732"/>
      <sheetName val="GR_slab-reinft32"/>
      <sheetName val="SITE_OVERHEADS32"/>
      <sheetName val="Civil_Works32"/>
      <sheetName val="Material_32"/>
      <sheetName val="SPT_vs_PHI32"/>
      <sheetName val="Fill_this_out_first___32"/>
      <sheetName val="IO_List32"/>
      <sheetName val="Pipe_Supports32"/>
      <sheetName val="BOQ_(2)32"/>
      <sheetName val="SCHEDULE_(3)32"/>
      <sheetName val="schedule_nos32"/>
      <sheetName val="Rate_Analysis32"/>
      <sheetName val="Boq_Block_A32"/>
      <sheetName val="Sqn_Abs_G_6__32"/>
      <sheetName val="WO_Abs__G_2__6_DUs32"/>
      <sheetName val="Air_Abs_G_6__23_DUs32"/>
      <sheetName val="4-Int-_ele(RA)32"/>
      <sheetName val="INDIGINEOUS_ITEMS_32"/>
      <sheetName val="Box-_Girder32"/>
      <sheetName val="Lease_rents32"/>
      <sheetName val="DLC_lookups32"/>
      <sheetName val="Quote_Sheet32"/>
      <sheetName val="labour_coeff32"/>
      <sheetName val="Works_-_Quote_Sheet32"/>
      <sheetName val="Gen_Info32"/>
      <sheetName val="Indirect_expenses32"/>
      <sheetName val="Cost_Any_32"/>
      <sheetName val="LIST_OF_MAKES32"/>
      <sheetName val="Detail_1A32"/>
      <sheetName val="Basement_Budget32"/>
      <sheetName val="Break_up_Sheet32"/>
      <sheetName val="E_&amp;_R32"/>
      <sheetName val="Bed_Class31"/>
      <sheetName val="Pile_cap31"/>
      <sheetName val="Mat_Cost32"/>
      <sheetName val="SPILL_OVER32"/>
      <sheetName val="DTF_Summary31"/>
      <sheetName val="UNP-NCW_31"/>
      <sheetName val="GF_Columns31"/>
      <sheetName val="Form_631"/>
      <sheetName val="BOQ_Direct_selling_cost31"/>
      <sheetName val="MASTER_RATE_ANALYSIS31"/>
      <sheetName val="Intro_31"/>
      <sheetName val="A_O_R_31"/>
      <sheetName val="Cost_summary31"/>
      <sheetName val="Direct_cost_shed_A-2_31"/>
      <sheetName val="_Resource_list31"/>
      <sheetName val="THANE_SITE31"/>
      <sheetName val="BOQ_Distribution31"/>
      <sheetName val="key_dates31"/>
      <sheetName val="specification_options31"/>
      <sheetName val="Elite_1_-_MBCL31"/>
      <sheetName val="M_R_List_(2)31"/>
      <sheetName val="Balance_Sheet_31"/>
      <sheetName val="Basic_Rates18"/>
      <sheetName val="Contract_BOQ18"/>
      <sheetName val="beam-reinft-IIInd_floor18"/>
      <sheetName val="FF_Inst_RA_08_Inst_0318"/>
      <sheetName val="beam-reinft-machine_rm18"/>
      <sheetName val="T1_WO18"/>
      <sheetName val="Staff_Acco_68"/>
      <sheetName val="Tel__34"/>
      <sheetName val="Ext_light34"/>
      <sheetName val="Staff_Acco_69"/>
      <sheetName val="SCHEDULE_OF_RATES34"/>
      <sheetName val="4_Annex_1_Basic_rate34"/>
      <sheetName val="DETAILED__BOQ34"/>
      <sheetName val="Detail_In_Door_Stad34"/>
      <sheetName val="Project_Details__34"/>
      <sheetName val="RCC,Ret__Wall34"/>
      <sheetName val="TBAL9697_-group_wise__sdpl34"/>
      <sheetName val="Load_Details(B2)34"/>
      <sheetName val="scurve_calc_(2)34"/>
      <sheetName val="Detail_P&amp;L34"/>
      <sheetName val="Assumption_Sheet34"/>
      <sheetName val="APPENDIX_B-134"/>
      <sheetName val="Bill_3_134"/>
      <sheetName val="Legal_Risk_Analysis34"/>
      <sheetName val="Cable_data34"/>
      <sheetName val="PRECAST_lightconc-II34"/>
      <sheetName val="BLOCK-A_(MEA_SHEET)33"/>
      <sheetName val="Bill_3_-_Site_Works33"/>
      <sheetName val="Asia_Revised_10-1-0733"/>
      <sheetName val="All_Capital_Plan_P+L_10-1-0733"/>
      <sheetName val="CP08_(2)33"/>
      <sheetName val="Planning_File_10-1-0733"/>
      <sheetName val="GR_slab-reinft33"/>
      <sheetName val="SITE_OVERHEADS33"/>
      <sheetName val="Civil_Works33"/>
      <sheetName val="Material_33"/>
      <sheetName val="SPT_vs_PHI33"/>
      <sheetName val="Fill_this_out_first___33"/>
      <sheetName val="IO_List33"/>
      <sheetName val="Pipe_Supports33"/>
      <sheetName val="BOQ_(2)33"/>
      <sheetName val="SCHEDULE_(3)33"/>
      <sheetName val="schedule_nos33"/>
      <sheetName val="Rate_Analysis33"/>
      <sheetName val="Boq_Block_A33"/>
      <sheetName val="Sqn_Abs_G_6__33"/>
      <sheetName val="WO_Abs__G_2__6_DUs33"/>
      <sheetName val="Air_Abs_G_6__23_DUs33"/>
      <sheetName val="4-Int-_ele(RA)33"/>
      <sheetName val="INDIGINEOUS_ITEMS_33"/>
      <sheetName val="Box-_Girder33"/>
      <sheetName val="Lease_rents33"/>
      <sheetName val="DLC_lookups33"/>
      <sheetName val="Quote_Sheet33"/>
      <sheetName val="labour_coeff33"/>
      <sheetName val="Works_-_Quote_Sheet33"/>
      <sheetName val="Gen_Info33"/>
      <sheetName val="Indirect_expenses33"/>
      <sheetName val="Cost_Any_33"/>
      <sheetName val="LIST_OF_MAKES33"/>
      <sheetName val="Detail_1A33"/>
      <sheetName val="Basement_Budget33"/>
      <sheetName val="Break_up_Sheet33"/>
      <sheetName val="E_&amp;_R33"/>
      <sheetName val="Bed_Class32"/>
      <sheetName val="Pile_cap32"/>
      <sheetName val="Mat_Cost33"/>
      <sheetName val="SPILL_OVER33"/>
      <sheetName val="DTF_Summary32"/>
      <sheetName val="UNP-NCW_32"/>
      <sheetName val="GF_Columns32"/>
      <sheetName val="Form_632"/>
      <sheetName val="BOQ_Direct_selling_cost32"/>
      <sheetName val="MASTER_RATE_ANALYSIS32"/>
      <sheetName val="Intro_32"/>
      <sheetName val="A_O_R_32"/>
      <sheetName val="Cost_summary32"/>
      <sheetName val="Direct_cost_shed_A-2_32"/>
      <sheetName val="_Resource_list32"/>
      <sheetName val="THANE_SITE32"/>
      <sheetName val="BOQ_Distribution32"/>
      <sheetName val="key_dates32"/>
      <sheetName val="specification_options32"/>
      <sheetName val="Elite_1_-_MBCL32"/>
      <sheetName val="M_R_List_(2)32"/>
      <sheetName val="Balance_Sheet_32"/>
      <sheetName val="Basic_Rates19"/>
      <sheetName val="Contract_BOQ19"/>
      <sheetName val="beam-reinft-IIInd_floor19"/>
      <sheetName val="FF_Inst_RA_08_Inst_0319"/>
      <sheetName val="beam-reinft-machine_rm19"/>
      <sheetName val="T1_WO19"/>
      <sheetName val="Staff_Acco_74"/>
      <sheetName val="Tel__37"/>
      <sheetName val="Ext_light37"/>
      <sheetName val="Staff_Acco_75"/>
      <sheetName val="SCHEDULE_OF_RATES37"/>
      <sheetName val="4_Annex_1_Basic_rate37"/>
      <sheetName val="DETAILED__BOQ37"/>
      <sheetName val="Detail_In_Door_Stad37"/>
      <sheetName val="Project_Details__37"/>
      <sheetName val="RCC,Ret__Wall37"/>
      <sheetName val="TBAL9697_-group_wise__sdpl37"/>
      <sheetName val="Load_Details(B2)37"/>
      <sheetName val="scurve_calc_(2)37"/>
      <sheetName val="Detail_P&amp;L37"/>
      <sheetName val="Assumption_Sheet37"/>
      <sheetName val="APPENDIX_B-137"/>
      <sheetName val="Bill_3_137"/>
      <sheetName val="Legal_Risk_Analysis37"/>
      <sheetName val="Cable_data37"/>
      <sheetName val="PRECAST_lightconc-II37"/>
      <sheetName val="BLOCK-A_(MEA_SHEET)36"/>
      <sheetName val="Bill_3_-_Site_Works36"/>
      <sheetName val="Asia_Revised_10-1-0736"/>
      <sheetName val="All_Capital_Plan_P+L_10-1-0736"/>
      <sheetName val="CP08_(2)36"/>
      <sheetName val="Planning_File_10-1-0736"/>
      <sheetName val="GR_slab-reinft36"/>
      <sheetName val="SITE_OVERHEADS36"/>
      <sheetName val="Civil_Works36"/>
      <sheetName val="Material_36"/>
      <sheetName val="SPT_vs_PHI36"/>
      <sheetName val="Fill_this_out_first___36"/>
      <sheetName val="IO_List36"/>
      <sheetName val="Pipe_Supports36"/>
      <sheetName val="BOQ_(2)36"/>
      <sheetName val="SCHEDULE_(3)36"/>
      <sheetName val="schedule_nos36"/>
      <sheetName val="Rate_Analysis36"/>
      <sheetName val="Boq_Block_A36"/>
      <sheetName val="Sqn_Abs_G_6__36"/>
      <sheetName val="WO_Abs__G_2__6_DUs36"/>
      <sheetName val="Air_Abs_G_6__23_DUs36"/>
      <sheetName val="4-Int-_ele(RA)36"/>
      <sheetName val="INDIGINEOUS_ITEMS_36"/>
      <sheetName val="Box-_Girder36"/>
      <sheetName val="Lease_rents36"/>
      <sheetName val="DLC_lookups36"/>
      <sheetName val="Quote_Sheet36"/>
      <sheetName val="labour_coeff36"/>
      <sheetName val="Works_-_Quote_Sheet36"/>
      <sheetName val="Gen_Info36"/>
      <sheetName val="Indirect_expenses36"/>
      <sheetName val="Cost_Any_36"/>
      <sheetName val="LIST_OF_MAKES36"/>
      <sheetName val="Detail_1A36"/>
      <sheetName val="Basement_Budget36"/>
      <sheetName val="Break_up_Sheet36"/>
      <sheetName val="E_&amp;_R36"/>
      <sheetName val="Bed_Class35"/>
      <sheetName val="Pile_cap35"/>
      <sheetName val="Mat_Cost36"/>
      <sheetName val="SPILL_OVER36"/>
      <sheetName val="DTF_Summary35"/>
      <sheetName val="UNP-NCW_35"/>
      <sheetName val="GF_Columns35"/>
      <sheetName val="Form_635"/>
      <sheetName val="BOQ_Direct_selling_cost35"/>
      <sheetName val="MASTER_RATE_ANALYSIS35"/>
      <sheetName val="Intro_35"/>
      <sheetName val="A_O_R_35"/>
      <sheetName val="Cost_summary35"/>
      <sheetName val="Direct_cost_shed_A-2_35"/>
      <sheetName val="_Resource_list35"/>
      <sheetName val="THANE_SITE35"/>
      <sheetName val="BOQ_Distribution35"/>
      <sheetName val="key_dates35"/>
      <sheetName val="specification_options35"/>
      <sheetName val="Elite_1_-_MBCL35"/>
      <sheetName val="M_R_List_(2)35"/>
      <sheetName val="Balance_Sheet_35"/>
      <sheetName val="Basic_Rates22"/>
      <sheetName val="Contract_BOQ22"/>
      <sheetName val="beam-reinft-IIInd_floor22"/>
      <sheetName val="FF_Inst_RA_08_Inst_0322"/>
      <sheetName val="beam-reinft-machine_rm22"/>
      <sheetName val="T1_WO22"/>
      <sheetName val="Staff_Acco_72"/>
      <sheetName val="Tel__36"/>
      <sheetName val="Ext_light36"/>
      <sheetName val="Staff_Acco_73"/>
      <sheetName val="SCHEDULE_OF_RATES36"/>
      <sheetName val="4_Annex_1_Basic_rate36"/>
      <sheetName val="DETAILED__BOQ36"/>
      <sheetName val="Detail_In_Door_Stad36"/>
      <sheetName val="Project_Details__36"/>
      <sheetName val="RCC,Ret__Wall36"/>
      <sheetName val="TBAL9697_-group_wise__sdpl36"/>
      <sheetName val="Load_Details(B2)36"/>
      <sheetName val="scurve_calc_(2)36"/>
      <sheetName val="Detail_P&amp;L36"/>
      <sheetName val="Assumption_Sheet36"/>
      <sheetName val="APPENDIX_B-136"/>
      <sheetName val="Bill_3_136"/>
      <sheetName val="Legal_Risk_Analysis36"/>
      <sheetName val="Cable_data36"/>
      <sheetName val="PRECAST_lightconc-II36"/>
      <sheetName val="BLOCK-A_(MEA_SHEET)35"/>
      <sheetName val="Bill_3_-_Site_Works35"/>
      <sheetName val="Asia_Revised_10-1-0735"/>
      <sheetName val="All_Capital_Plan_P+L_10-1-0735"/>
      <sheetName val="CP08_(2)35"/>
      <sheetName val="Planning_File_10-1-0735"/>
      <sheetName val="GR_slab-reinft35"/>
      <sheetName val="SITE_OVERHEADS35"/>
      <sheetName val="Civil_Works35"/>
      <sheetName val="Material_35"/>
      <sheetName val="SPT_vs_PHI35"/>
      <sheetName val="Fill_this_out_first___35"/>
      <sheetName val="IO_List35"/>
      <sheetName val="Pipe_Supports35"/>
      <sheetName val="BOQ_(2)35"/>
      <sheetName val="SCHEDULE_(3)35"/>
      <sheetName val="schedule_nos35"/>
      <sheetName val="Rate_Analysis35"/>
      <sheetName val="Boq_Block_A35"/>
      <sheetName val="Sqn_Abs_G_6__35"/>
      <sheetName val="WO_Abs__G_2__6_DUs35"/>
      <sheetName val="Air_Abs_G_6__23_DUs35"/>
      <sheetName val="4-Int-_ele(RA)35"/>
      <sheetName val="INDIGINEOUS_ITEMS_35"/>
      <sheetName val="Box-_Girder35"/>
      <sheetName val="Lease_rents35"/>
      <sheetName val="DLC_lookups35"/>
      <sheetName val="Quote_Sheet35"/>
      <sheetName val="labour_coeff35"/>
      <sheetName val="Works_-_Quote_Sheet35"/>
      <sheetName val="Gen_Info35"/>
      <sheetName val="Indirect_expenses35"/>
      <sheetName val="Cost_Any_35"/>
      <sheetName val="LIST_OF_MAKES35"/>
      <sheetName val="Detail_1A35"/>
      <sheetName val="Basement_Budget35"/>
      <sheetName val="Break_up_Sheet35"/>
      <sheetName val="E_&amp;_R35"/>
      <sheetName val="Bed_Class34"/>
      <sheetName val="Pile_cap34"/>
      <sheetName val="Mat_Cost35"/>
      <sheetName val="SPILL_OVER35"/>
      <sheetName val="DTF_Summary34"/>
      <sheetName val="UNP-NCW_34"/>
      <sheetName val="GF_Columns34"/>
      <sheetName val="Form_634"/>
      <sheetName val="BOQ_Direct_selling_cost34"/>
      <sheetName val="MASTER_RATE_ANALYSIS34"/>
      <sheetName val="Intro_34"/>
      <sheetName val="A_O_R_34"/>
      <sheetName val="Cost_summary34"/>
      <sheetName val="Direct_cost_shed_A-2_34"/>
      <sheetName val="_Resource_list34"/>
      <sheetName val="THANE_SITE34"/>
      <sheetName val="BOQ_Distribution34"/>
      <sheetName val="key_dates34"/>
      <sheetName val="specification_options34"/>
      <sheetName val="Elite_1_-_MBCL34"/>
      <sheetName val="M_R_List_(2)34"/>
      <sheetName val="Balance_Sheet_34"/>
      <sheetName val="Basic_Rates21"/>
      <sheetName val="Contract_BOQ21"/>
      <sheetName val="beam-reinft-IIInd_floor21"/>
      <sheetName val="FF_Inst_RA_08_Inst_0321"/>
      <sheetName val="beam-reinft-machine_rm21"/>
      <sheetName val="T1_WO21"/>
      <sheetName val="Staff_Acco_70"/>
      <sheetName val="Tel__35"/>
      <sheetName val="Ext_light35"/>
      <sheetName val="Staff_Acco_71"/>
      <sheetName val="SCHEDULE_OF_RATES35"/>
      <sheetName val="4_Annex_1_Basic_rate35"/>
      <sheetName val="DETAILED__BOQ35"/>
      <sheetName val="Detail_In_Door_Stad35"/>
      <sheetName val="Project_Details__35"/>
      <sheetName val="RCC,Ret__Wall35"/>
      <sheetName val="TBAL9697_-group_wise__sdpl35"/>
      <sheetName val="Load_Details(B2)35"/>
      <sheetName val="scurve_calc_(2)35"/>
      <sheetName val="Detail_P&amp;L35"/>
      <sheetName val="Assumption_Sheet35"/>
      <sheetName val="APPENDIX_B-135"/>
      <sheetName val="Bill_3_135"/>
      <sheetName val="Legal_Risk_Analysis35"/>
      <sheetName val="Cable_data35"/>
      <sheetName val="PRECAST_lightconc-II35"/>
      <sheetName val="BLOCK-A_(MEA_SHEET)34"/>
      <sheetName val="Bill_3_-_Site_Works34"/>
      <sheetName val="Asia_Revised_10-1-0734"/>
      <sheetName val="All_Capital_Plan_P+L_10-1-0734"/>
      <sheetName val="CP08_(2)34"/>
      <sheetName val="Planning_File_10-1-0734"/>
      <sheetName val="GR_slab-reinft34"/>
      <sheetName val="SITE_OVERHEADS34"/>
      <sheetName val="Civil_Works34"/>
      <sheetName val="Material_34"/>
      <sheetName val="SPT_vs_PHI34"/>
      <sheetName val="Fill_this_out_first___34"/>
      <sheetName val="IO_List34"/>
      <sheetName val="Pipe_Supports34"/>
      <sheetName val="BOQ_(2)34"/>
      <sheetName val="SCHEDULE_(3)34"/>
      <sheetName val="schedule_nos34"/>
      <sheetName val="Rate_Analysis34"/>
      <sheetName val="Boq_Block_A34"/>
      <sheetName val="Sqn_Abs_G_6__34"/>
      <sheetName val="WO_Abs__G_2__6_DUs34"/>
      <sheetName val="Air_Abs_G_6__23_DUs34"/>
      <sheetName val="4-Int-_ele(RA)34"/>
      <sheetName val="INDIGINEOUS_ITEMS_34"/>
      <sheetName val="Box-_Girder34"/>
      <sheetName val="Lease_rents34"/>
      <sheetName val="DLC_lookups34"/>
      <sheetName val="Quote_Sheet34"/>
      <sheetName val="labour_coeff34"/>
      <sheetName val="Works_-_Quote_Sheet34"/>
      <sheetName val="Gen_Info34"/>
      <sheetName val="Indirect_expenses34"/>
      <sheetName val="Cost_Any_34"/>
      <sheetName val="LIST_OF_MAKES34"/>
      <sheetName val="Detail_1A34"/>
      <sheetName val="Basement_Budget34"/>
      <sheetName val="Break_up_Sheet34"/>
      <sheetName val="E_&amp;_R34"/>
      <sheetName val="Bed_Class33"/>
      <sheetName val="Pile_cap33"/>
      <sheetName val="Mat_Cost34"/>
      <sheetName val="SPILL_OVER34"/>
      <sheetName val="DTF_Summary33"/>
      <sheetName val="UNP-NCW_33"/>
      <sheetName val="GF_Columns33"/>
      <sheetName val="Form_633"/>
      <sheetName val="BOQ_Direct_selling_cost33"/>
      <sheetName val="MASTER_RATE_ANALYSIS33"/>
      <sheetName val="Intro_33"/>
      <sheetName val="A_O_R_33"/>
      <sheetName val="Cost_summary33"/>
      <sheetName val="Direct_cost_shed_A-2_33"/>
      <sheetName val="_Resource_list33"/>
      <sheetName val="THANE_SITE33"/>
      <sheetName val="BOQ_Distribution33"/>
      <sheetName val="key_dates33"/>
      <sheetName val="specification_options33"/>
      <sheetName val="Elite_1_-_MBCL33"/>
      <sheetName val="M_R_List_(2)33"/>
      <sheetName val="Balance_Sheet_33"/>
      <sheetName val="Basic_Rates20"/>
      <sheetName val="Contract_BOQ20"/>
      <sheetName val="beam-reinft-IIInd_floor20"/>
      <sheetName val="FF_Inst_RA_08_Inst_0320"/>
      <sheetName val="beam-reinft-machine_rm20"/>
      <sheetName val="T1_WO20"/>
      <sheetName val="Staff_Acco_76"/>
      <sheetName val="Tel__38"/>
      <sheetName val="Ext_light38"/>
      <sheetName val="Staff_Acco_77"/>
      <sheetName val="SCHEDULE_OF_RATES38"/>
      <sheetName val="4_Annex_1_Basic_rate38"/>
      <sheetName val="DETAILED__BOQ38"/>
      <sheetName val="Detail_In_Door_Stad38"/>
      <sheetName val="Project_Details__38"/>
      <sheetName val="RCC,Ret__Wall38"/>
      <sheetName val="TBAL9697_-group_wise__sdpl38"/>
      <sheetName val="Load_Details(B2)38"/>
      <sheetName val="scurve_calc_(2)38"/>
      <sheetName val="Detail_P&amp;L38"/>
      <sheetName val="Assumption_Sheet38"/>
      <sheetName val="APPENDIX_B-138"/>
      <sheetName val="Bill_3_138"/>
      <sheetName val="Legal_Risk_Analysis38"/>
      <sheetName val="Cable_data38"/>
      <sheetName val="PRECAST_lightconc-II38"/>
      <sheetName val="BLOCK-A_(MEA_SHEET)37"/>
      <sheetName val="Bill_3_-_Site_Works37"/>
      <sheetName val="Asia_Revised_10-1-0737"/>
      <sheetName val="All_Capital_Plan_P+L_10-1-0737"/>
      <sheetName val="CP08_(2)37"/>
      <sheetName val="Planning_File_10-1-0737"/>
      <sheetName val="GR_slab-reinft37"/>
      <sheetName val="SITE_OVERHEADS37"/>
      <sheetName val="Civil_Works37"/>
      <sheetName val="Material_37"/>
      <sheetName val="SPT_vs_PHI37"/>
      <sheetName val="Fill_this_out_first___37"/>
      <sheetName val="IO_List37"/>
      <sheetName val="Pipe_Supports37"/>
      <sheetName val="BOQ_(2)37"/>
      <sheetName val="SCHEDULE_(3)37"/>
      <sheetName val="schedule_nos37"/>
      <sheetName val="Rate_Analysis37"/>
      <sheetName val="Boq_Block_A37"/>
      <sheetName val="Sqn_Abs_G_6__37"/>
      <sheetName val="WO_Abs__G_2__6_DUs37"/>
      <sheetName val="Air_Abs_G_6__23_DUs37"/>
      <sheetName val="4-Int-_ele(RA)37"/>
      <sheetName val="INDIGINEOUS_ITEMS_37"/>
      <sheetName val="Box-_Girder37"/>
      <sheetName val="Lease_rents37"/>
      <sheetName val="DLC_lookups37"/>
      <sheetName val="Quote_Sheet37"/>
      <sheetName val="labour_coeff37"/>
      <sheetName val="Works_-_Quote_Sheet37"/>
      <sheetName val="Gen_Info37"/>
      <sheetName val="Indirect_expenses37"/>
      <sheetName val="Cost_Any_37"/>
      <sheetName val="LIST_OF_MAKES37"/>
      <sheetName val="Detail_1A37"/>
      <sheetName val="Basement_Budget37"/>
      <sheetName val="Break_up_Sheet37"/>
      <sheetName val="E_&amp;_R37"/>
      <sheetName val="Bed_Class36"/>
      <sheetName val="Pile_cap36"/>
      <sheetName val="Mat_Cost37"/>
      <sheetName val="SPILL_OVER37"/>
      <sheetName val="DTF_Summary36"/>
      <sheetName val="UNP-NCW_36"/>
      <sheetName val="GF_Columns36"/>
      <sheetName val="Form_636"/>
      <sheetName val="BOQ_Direct_selling_cost36"/>
      <sheetName val="MASTER_RATE_ANALYSIS36"/>
      <sheetName val="Intro_36"/>
      <sheetName val="A_O_R_36"/>
      <sheetName val="Cost_summary36"/>
      <sheetName val="Direct_cost_shed_A-2_36"/>
      <sheetName val="_Resource_list36"/>
      <sheetName val="THANE_SITE36"/>
      <sheetName val="BOQ_Distribution36"/>
      <sheetName val="key_dates36"/>
      <sheetName val="specification_options36"/>
      <sheetName val="Elite_1_-_MBCL36"/>
      <sheetName val="M_R_List_(2)36"/>
      <sheetName val="Balance_Sheet_36"/>
      <sheetName val="Basic_Rates23"/>
      <sheetName val="Contract_BOQ23"/>
      <sheetName val="beam-reinft-IIInd_floor23"/>
      <sheetName val="FF_Inst_RA_08_Inst_0323"/>
      <sheetName val="beam-reinft-machine_rm23"/>
      <sheetName val="T1_WO23"/>
      <sheetName val="Staff_Acco_78"/>
      <sheetName val="Tel__39"/>
      <sheetName val="Ext_light39"/>
      <sheetName val="Staff_Acco_79"/>
      <sheetName val="SCHEDULE_OF_RATES39"/>
      <sheetName val="4_Annex_1_Basic_rate39"/>
      <sheetName val="DETAILED__BOQ39"/>
      <sheetName val="Detail_In_Door_Stad39"/>
      <sheetName val="Project_Details__39"/>
      <sheetName val="RCC,Ret__Wall39"/>
      <sheetName val="TBAL9697_-group_wise__sdpl39"/>
      <sheetName val="Load_Details(B2)39"/>
      <sheetName val="scurve_calc_(2)39"/>
      <sheetName val="Detail_P&amp;L39"/>
      <sheetName val="Assumption_Sheet39"/>
      <sheetName val="APPENDIX_B-139"/>
      <sheetName val="Bill_3_139"/>
      <sheetName val="Legal_Risk_Analysis39"/>
      <sheetName val="Cable_data39"/>
      <sheetName val="PRECAST_lightconc-II39"/>
      <sheetName val="BLOCK-A_(MEA_SHEET)38"/>
      <sheetName val="Bill_3_-_Site_Works38"/>
      <sheetName val="Asia_Revised_10-1-0738"/>
      <sheetName val="All_Capital_Plan_P+L_10-1-0738"/>
      <sheetName val="CP08_(2)38"/>
      <sheetName val="Planning_File_10-1-0738"/>
      <sheetName val="GR_slab-reinft38"/>
      <sheetName val="SITE_OVERHEADS38"/>
      <sheetName val="Civil_Works38"/>
      <sheetName val="Material_38"/>
      <sheetName val="SPT_vs_PHI38"/>
      <sheetName val="Fill_this_out_first___38"/>
      <sheetName val="IO_List38"/>
      <sheetName val="Pipe_Supports38"/>
      <sheetName val="BOQ_(2)38"/>
      <sheetName val="SCHEDULE_(3)38"/>
      <sheetName val="schedule_nos38"/>
      <sheetName val="Rate_Analysis38"/>
      <sheetName val="Boq_Block_A38"/>
      <sheetName val="Sqn_Abs_G_6__38"/>
      <sheetName val="WO_Abs__G_2__6_DUs38"/>
      <sheetName val="Air_Abs_G_6__23_DUs38"/>
      <sheetName val="4-Int-_ele(RA)38"/>
      <sheetName val="INDIGINEOUS_ITEMS_38"/>
      <sheetName val="Box-_Girder38"/>
      <sheetName val="Lease_rents38"/>
      <sheetName val="DLC_lookups38"/>
      <sheetName val="Quote_Sheet38"/>
      <sheetName val="labour_coeff38"/>
      <sheetName val="Works_-_Quote_Sheet38"/>
      <sheetName val="Gen_Info38"/>
      <sheetName val="Indirect_expenses38"/>
      <sheetName val="Cost_Any_38"/>
      <sheetName val="LIST_OF_MAKES38"/>
      <sheetName val="Detail_1A38"/>
      <sheetName val="Basement_Budget38"/>
      <sheetName val="Break_up_Sheet38"/>
      <sheetName val="E_&amp;_R38"/>
      <sheetName val="Bed_Class37"/>
      <sheetName val="Pile_cap37"/>
      <sheetName val="Mat_Cost38"/>
      <sheetName val="SPILL_OVER38"/>
      <sheetName val="DTF_Summary37"/>
      <sheetName val="UNP-NCW_37"/>
      <sheetName val="GF_Columns37"/>
      <sheetName val="Form_637"/>
      <sheetName val="BOQ_Direct_selling_cost37"/>
      <sheetName val="MASTER_RATE_ANALYSIS37"/>
      <sheetName val="Intro_37"/>
      <sheetName val="A_O_R_37"/>
      <sheetName val="Cost_summary37"/>
      <sheetName val="Direct_cost_shed_A-2_37"/>
      <sheetName val="_Resource_list37"/>
      <sheetName val="THANE_SITE37"/>
      <sheetName val="BOQ_Distribution37"/>
      <sheetName val="key_dates37"/>
      <sheetName val="specification_options37"/>
      <sheetName val="Elite_1_-_MBCL37"/>
      <sheetName val="M_R_List_(2)37"/>
      <sheetName val="Balance_Sheet_37"/>
      <sheetName val="Basic_Rates24"/>
      <sheetName val="Contract_BOQ24"/>
      <sheetName val="beam-reinft-IIInd_floor24"/>
      <sheetName val="FF_Inst_RA_08_Inst_0324"/>
      <sheetName val="beam-reinft-machine_rm24"/>
      <sheetName val="T1_WO24"/>
      <sheetName val="Staff_Acco_80"/>
      <sheetName val="Tel__40"/>
      <sheetName val="Ext_light40"/>
      <sheetName val="Staff_Acco_81"/>
      <sheetName val="SCHEDULE_OF_RATES40"/>
      <sheetName val="4_Annex_1_Basic_rate40"/>
      <sheetName val="DETAILED__BOQ40"/>
      <sheetName val="Detail_In_Door_Stad40"/>
      <sheetName val="Project_Details__40"/>
      <sheetName val="RCC,Ret__Wall40"/>
      <sheetName val="TBAL9697_-group_wise__sdpl40"/>
      <sheetName val="Load_Details(B2)40"/>
      <sheetName val="scurve_calc_(2)40"/>
      <sheetName val="Detail_P&amp;L40"/>
      <sheetName val="Assumption_Sheet40"/>
      <sheetName val="APPENDIX_B-140"/>
      <sheetName val="Bill_3_140"/>
      <sheetName val="Legal_Risk_Analysis40"/>
      <sheetName val="Cable_data40"/>
      <sheetName val="PRECAST_lightconc-II40"/>
      <sheetName val="BLOCK-A_(MEA_SHEET)39"/>
      <sheetName val="Bill_3_-_Site_Works39"/>
      <sheetName val="Asia_Revised_10-1-0739"/>
      <sheetName val="All_Capital_Plan_P+L_10-1-0739"/>
      <sheetName val="CP08_(2)39"/>
      <sheetName val="Planning_File_10-1-0739"/>
      <sheetName val="GR_slab-reinft39"/>
      <sheetName val="SITE_OVERHEADS39"/>
      <sheetName val="Civil_Works39"/>
      <sheetName val="Material_39"/>
      <sheetName val="SPT_vs_PHI39"/>
      <sheetName val="Fill_this_out_first___39"/>
      <sheetName val="IO_List39"/>
      <sheetName val="Pipe_Supports39"/>
      <sheetName val="BOQ_(2)39"/>
      <sheetName val="SCHEDULE_(3)39"/>
      <sheetName val="schedule_nos39"/>
      <sheetName val="Rate_Analysis39"/>
      <sheetName val="Boq_Block_A39"/>
      <sheetName val="Sqn_Abs_G_6__39"/>
      <sheetName val="WO_Abs__G_2__6_DUs39"/>
      <sheetName val="Air_Abs_G_6__23_DUs39"/>
      <sheetName val="4-Int-_ele(RA)39"/>
      <sheetName val="INDIGINEOUS_ITEMS_39"/>
      <sheetName val="Box-_Girder39"/>
      <sheetName val="Lease_rents39"/>
      <sheetName val="DLC_lookups39"/>
      <sheetName val="Quote_Sheet39"/>
      <sheetName val="labour_coeff39"/>
      <sheetName val="Works_-_Quote_Sheet39"/>
      <sheetName val="Gen_Info39"/>
      <sheetName val="Indirect_expenses39"/>
      <sheetName val="Cost_Any_39"/>
      <sheetName val="LIST_OF_MAKES39"/>
      <sheetName val="Detail_1A39"/>
      <sheetName val="Basement_Budget39"/>
      <sheetName val="Break_up_Sheet39"/>
      <sheetName val="E_&amp;_R39"/>
      <sheetName val="Bed_Class38"/>
      <sheetName val="Pile_cap38"/>
      <sheetName val="Mat_Cost39"/>
      <sheetName val="SPILL_OVER39"/>
      <sheetName val="DTF_Summary38"/>
      <sheetName val="UNP-NCW_38"/>
      <sheetName val="GF_Columns38"/>
      <sheetName val="Form_638"/>
      <sheetName val="BOQ_Direct_selling_cost38"/>
      <sheetName val="MASTER_RATE_ANALYSIS38"/>
      <sheetName val="Intro_38"/>
      <sheetName val="A_O_R_38"/>
      <sheetName val="Cost_summary38"/>
      <sheetName val="Direct_cost_shed_A-2_38"/>
      <sheetName val="_Resource_list38"/>
      <sheetName val="THANE_SITE38"/>
      <sheetName val="BOQ_Distribution38"/>
      <sheetName val="key_dates38"/>
      <sheetName val="specification_options38"/>
      <sheetName val="Elite_1_-_MBCL38"/>
      <sheetName val="M_R_List_(2)38"/>
      <sheetName val="Balance_Sheet_38"/>
      <sheetName val="Basic_Rates25"/>
      <sheetName val="Contract_BOQ25"/>
      <sheetName val="beam-reinft-IIInd_floor25"/>
      <sheetName val="FF_Inst_RA_08_Inst_0325"/>
      <sheetName val="beam-reinft-machine_rm25"/>
      <sheetName val="T1_WO25"/>
      <sheetName val="Staff_Acco_94"/>
      <sheetName val="Tel__47"/>
      <sheetName val="Ext_light47"/>
      <sheetName val="Staff_Acco_95"/>
      <sheetName val="SCHEDULE_OF_RATES47"/>
      <sheetName val="4_Annex_1_Basic_rate47"/>
      <sheetName val="DETAILED__BOQ47"/>
      <sheetName val="Detail_In_Door_Stad47"/>
      <sheetName val="Project_Details__47"/>
      <sheetName val="RCC,Ret__Wall47"/>
      <sheetName val="TBAL9697_-group_wise__sdpl47"/>
      <sheetName val="Load_Details(B2)47"/>
      <sheetName val="scurve_calc_(2)47"/>
      <sheetName val="Detail_P&amp;L47"/>
      <sheetName val="Assumption_Sheet47"/>
      <sheetName val="APPENDIX_B-147"/>
      <sheetName val="Bill_3_147"/>
      <sheetName val="Legal_Risk_Analysis47"/>
      <sheetName val="Cable_data47"/>
      <sheetName val="PRECAST_lightconc-II47"/>
      <sheetName val="BLOCK-A_(MEA_SHEET)46"/>
      <sheetName val="Bill_3_-_Site_Works46"/>
      <sheetName val="Asia_Revised_10-1-0746"/>
      <sheetName val="All_Capital_Plan_P+L_10-1-0746"/>
      <sheetName val="CP08_(2)46"/>
      <sheetName val="Planning_File_10-1-0746"/>
      <sheetName val="GR_slab-reinft46"/>
      <sheetName val="SITE_OVERHEADS46"/>
      <sheetName val="Civil_Works46"/>
      <sheetName val="Material_46"/>
      <sheetName val="SPT_vs_PHI46"/>
      <sheetName val="Fill_this_out_first___46"/>
      <sheetName val="IO_List46"/>
      <sheetName val="Pipe_Supports46"/>
      <sheetName val="BOQ_(2)46"/>
      <sheetName val="SCHEDULE_(3)46"/>
      <sheetName val="schedule_nos46"/>
      <sheetName val="Rate_Analysis46"/>
      <sheetName val="Boq_Block_A46"/>
      <sheetName val="Sqn_Abs_G_6__46"/>
      <sheetName val="WO_Abs__G_2__6_DUs46"/>
      <sheetName val="Air_Abs_G_6__23_DUs46"/>
      <sheetName val="4-Int-_ele(RA)46"/>
      <sheetName val="INDIGINEOUS_ITEMS_46"/>
      <sheetName val="Box-_Girder46"/>
      <sheetName val="Lease_rents46"/>
      <sheetName val="DLC_lookups46"/>
      <sheetName val="Quote_Sheet46"/>
      <sheetName val="labour_coeff46"/>
      <sheetName val="Works_-_Quote_Sheet46"/>
      <sheetName val="Gen_Info46"/>
      <sheetName val="Indirect_expenses46"/>
      <sheetName val="Cost_Any_46"/>
      <sheetName val="LIST_OF_MAKES46"/>
      <sheetName val="Detail_1A46"/>
      <sheetName val="Basement_Budget46"/>
      <sheetName val="Break_up_Sheet46"/>
      <sheetName val="E_&amp;_R46"/>
      <sheetName val="Bed_Class45"/>
      <sheetName val="Pile_cap45"/>
      <sheetName val="Mat_Cost46"/>
      <sheetName val="SPILL_OVER46"/>
      <sheetName val="DTF_Summary45"/>
      <sheetName val="UNP-NCW_45"/>
      <sheetName val="GF_Columns45"/>
      <sheetName val="Form_645"/>
      <sheetName val="BOQ_Direct_selling_cost45"/>
      <sheetName val="MASTER_RATE_ANALYSIS45"/>
      <sheetName val="Intro_45"/>
      <sheetName val="A_O_R_45"/>
      <sheetName val="Cost_summary45"/>
      <sheetName val="Direct_cost_shed_A-2_45"/>
      <sheetName val="_Resource_list45"/>
      <sheetName val="THANE_SITE45"/>
      <sheetName val="BOQ_Distribution45"/>
      <sheetName val="key_dates45"/>
      <sheetName val="specification_options45"/>
      <sheetName val="Elite_1_-_MBCL45"/>
      <sheetName val="M_R_List_(2)45"/>
      <sheetName val="Balance_Sheet_45"/>
      <sheetName val="Basic_Rates32"/>
      <sheetName val="Contract_BOQ32"/>
      <sheetName val="beam-reinft-IIInd_floor32"/>
      <sheetName val="FF_Inst_RA_08_Inst_0332"/>
      <sheetName val="beam-reinft-machine_rm32"/>
      <sheetName val="T1_WO32"/>
      <sheetName val="Staff_Acco_84"/>
      <sheetName val="Tel__42"/>
      <sheetName val="Ext_light42"/>
      <sheetName val="Staff_Acco_85"/>
      <sheetName val="SCHEDULE_OF_RATES42"/>
      <sheetName val="4_Annex_1_Basic_rate42"/>
      <sheetName val="DETAILED__BOQ42"/>
      <sheetName val="Detail_In_Door_Stad42"/>
      <sheetName val="Project_Details__42"/>
      <sheetName val="RCC,Ret__Wall42"/>
      <sheetName val="TBAL9697_-group_wise__sdpl42"/>
      <sheetName val="Load_Details(B2)42"/>
      <sheetName val="scurve_calc_(2)42"/>
      <sheetName val="Detail_P&amp;L42"/>
      <sheetName val="Assumption_Sheet42"/>
      <sheetName val="APPENDIX_B-142"/>
      <sheetName val="Bill_3_142"/>
      <sheetName val="Legal_Risk_Analysis42"/>
      <sheetName val="Cable_data42"/>
      <sheetName val="PRECAST_lightconc-II42"/>
      <sheetName val="BLOCK-A_(MEA_SHEET)41"/>
      <sheetName val="Bill_3_-_Site_Works41"/>
      <sheetName val="Asia_Revised_10-1-0741"/>
      <sheetName val="All_Capital_Plan_P+L_10-1-0741"/>
      <sheetName val="CP08_(2)41"/>
      <sheetName val="Planning_File_10-1-0741"/>
      <sheetName val="GR_slab-reinft41"/>
      <sheetName val="SITE_OVERHEADS41"/>
      <sheetName val="Civil_Works41"/>
      <sheetName val="Material_41"/>
      <sheetName val="SPT_vs_PHI41"/>
      <sheetName val="Fill_this_out_first___41"/>
      <sheetName val="IO_List41"/>
      <sheetName val="Pipe_Supports41"/>
      <sheetName val="BOQ_(2)41"/>
      <sheetName val="SCHEDULE_(3)41"/>
      <sheetName val="schedule_nos41"/>
      <sheetName val="Rate_Analysis41"/>
      <sheetName val="Boq_Block_A41"/>
      <sheetName val="Sqn_Abs_G_6__41"/>
      <sheetName val="WO_Abs__G_2__6_DUs41"/>
      <sheetName val="Air_Abs_G_6__23_DUs41"/>
      <sheetName val="4-Int-_ele(RA)41"/>
      <sheetName val="INDIGINEOUS_ITEMS_41"/>
      <sheetName val="Box-_Girder41"/>
      <sheetName val="Lease_rents41"/>
      <sheetName val="DLC_lookups41"/>
      <sheetName val="Quote_Sheet41"/>
      <sheetName val="labour_coeff41"/>
      <sheetName val="Works_-_Quote_Sheet41"/>
      <sheetName val="Gen_Info41"/>
      <sheetName val="Indirect_expenses41"/>
      <sheetName val="Cost_Any_41"/>
      <sheetName val="LIST_OF_MAKES41"/>
      <sheetName val="Detail_1A41"/>
      <sheetName val="Basement_Budget41"/>
      <sheetName val="Break_up_Sheet41"/>
      <sheetName val="E_&amp;_R41"/>
      <sheetName val="Bed_Class40"/>
      <sheetName val="Pile_cap40"/>
      <sheetName val="Mat_Cost41"/>
      <sheetName val="SPILL_OVER41"/>
      <sheetName val="DTF_Summary40"/>
      <sheetName val="UNP-NCW_40"/>
      <sheetName val="GF_Columns40"/>
      <sheetName val="Form_640"/>
      <sheetName val="BOQ_Direct_selling_cost40"/>
      <sheetName val="MASTER_RATE_ANALYSIS40"/>
      <sheetName val="Intro_40"/>
      <sheetName val="A_O_R_40"/>
      <sheetName val="Cost_summary40"/>
      <sheetName val="Direct_cost_shed_A-2_40"/>
      <sheetName val="_Resource_list40"/>
      <sheetName val="THANE_SITE40"/>
      <sheetName val="BOQ_Distribution40"/>
      <sheetName val="key_dates40"/>
      <sheetName val="specification_options40"/>
      <sheetName val="Elite_1_-_MBCL40"/>
      <sheetName val="M_R_List_(2)40"/>
      <sheetName val="Balance_Sheet_40"/>
      <sheetName val="Basic_Rates27"/>
      <sheetName val="Contract_BOQ27"/>
      <sheetName val="beam-reinft-IIInd_floor27"/>
      <sheetName val="FF_Inst_RA_08_Inst_0327"/>
      <sheetName val="beam-reinft-machine_rm27"/>
      <sheetName val="T1_WO27"/>
      <sheetName val="Staff_Acco_86"/>
      <sheetName val="Tel__43"/>
      <sheetName val="Ext_light43"/>
      <sheetName val="Staff_Acco_87"/>
      <sheetName val="SCHEDULE_OF_RATES43"/>
      <sheetName val="4_Annex_1_Basic_rate43"/>
      <sheetName val="DETAILED__BOQ43"/>
      <sheetName val="Detail_In_Door_Stad43"/>
      <sheetName val="Project_Details__43"/>
      <sheetName val="RCC,Ret__Wall43"/>
      <sheetName val="TBAL9697_-group_wise__sdpl43"/>
      <sheetName val="Load_Details(B2)43"/>
      <sheetName val="scurve_calc_(2)43"/>
      <sheetName val="Detail_P&amp;L43"/>
      <sheetName val="Assumption_Sheet43"/>
      <sheetName val="APPENDIX_B-143"/>
      <sheetName val="Bill_3_143"/>
      <sheetName val="Legal_Risk_Analysis43"/>
      <sheetName val="Cable_data43"/>
      <sheetName val="PRECAST_lightconc-II43"/>
      <sheetName val="BLOCK-A_(MEA_SHEET)42"/>
      <sheetName val="Bill_3_-_Site_Works42"/>
      <sheetName val="Asia_Revised_10-1-0742"/>
      <sheetName val="All_Capital_Plan_P+L_10-1-0742"/>
      <sheetName val="CP08_(2)42"/>
      <sheetName val="Planning_File_10-1-0742"/>
      <sheetName val="GR_slab-reinft42"/>
      <sheetName val="SITE_OVERHEADS42"/>
      <sheetName val="Civil_Works42"/>
      <sheetName val="Material_42"/>
      <sheetName val="SPT_vs_PHI42"/>
      <sheetName val="Fill_this_out_first___42"/>
      <sheetName val="IO_List42"/>
      <sheetName val="Pipe_Supports42"/>
      <sheetName val="BOQ_(2)42"/>
      <sheetName val="SCHEDULE_(3)42"/>
      <sheetName val="schedule_nos42"/>
      <sheetName val="Rate_Analysis42"/>
      <sheetName val="Boq_Block_A42"/>
      <sheetName val="Sqn_Abs_G_6__42"/>
      <sheetName val="WO_Abs__G_2__6_DUs42"/>
      <sheetName val="Air_Abs_G_6__23_DUs42"/>
      <sheetName val="4-Int-_ele(RA)42"/>
      <sheetName val="INDIGINEOUS_ITEMS_42"/>
      <sheetName val="Box-_Girder42"/>
      <sheetName val="Lease_rents42"/>
      <sheetName val="DLC_lookups42"/>
      <sheetName val="Quote_Sheet42"/>
      <sheetName val="labour_coeff42"/>
      <sheetName val="Works_-_Quote_Sheet42"/>
      <sheetName val="Gen_Info42"/>
      <sheetName val="Indirect_expenses42"/>
      <sheetName val="Cost_Any_42"/>
      <sheetName val="LIST_OF_MAKES42"/>
      <sheetName val="Detail_1A42"/>
      <sheetName val="Basement_Budget42"/>
      <sheetName val="Break_up_Sheet42"/>
      <sheetName val="E_&amp;_R42"/>
      <sheetName val="Bed_Class41"/>
      <sheetName val="Pile_cap41"/>
      <sheetName val="Mat_Cost42"/>
      <sheetName val="SPILL_OVER42"/>
      <sheetName val="DTF_Summary41"/>
      <sheetName val="UNP-NCW_41"/>
      <sheetName val="GF_Columns41"/>
      <sheetName val="Form_641"/>
      <sheetName val="BOQ_Direct_selling_cost41"/>
      <sheetName val="MASTER_RATE_ANALYSIS41"/>
      <sheetName val="Intro_41"/>
      <sheetName val="A_O_R_41"/>
      <sheetName val="Cost_summary41"/>
      <sheetName val="Direct_cost_shed_A-2_41"/>
      <sheetName val="_Resource_list41"/>
      <sheetName val="THANE_SITE41"/>
      <sheetName val="BOQ_Distribution41"/>
      <sheetName val="key_dates41"/>
      <sheetName val="specification_options41"/>
      <sheetName val="Elite_1_-_MBCL41"/>
      <sheetName val="M_R_List_(2)41"/>
      <sheetName val="Balance_Sheet_41"/>
      <sheetName val="Basic_Rates28"/>
      <sheetName val="Contract_BOQ28"/>
      <sheetName val="beam-reinft-IIInd_floor28"/>
      <sheetName val="FF_Inst_RA_08_Inst_0328"/>
      <sheetName val="beam-reinft-machine_rm28"/>
      <sheetName val="T1_WO28"/>
      <sheetName val="Staff_Acco_90"/>
      <sheetName val="Tel__45"/>
      <sheetName val="Ext_light45"/>
      <sheetName val="Staff_Acco_91"/>
      <sheetName val="SCHEDULE_OF_RATES45"/>
      <sheetName val="4_Annex_1_Basic_rate45"/>
      <sheetName val="DETAILED__BOQ45"/>
      <sheetName val="Detail_In_Door_Stad45"/>
      <sheetName val="Project_Details__45"/>
      <sheetName val="RCC,Ret__Wall45"/>
      <sheetName val="TBAL9697_-group_wise__sdpl45"/>
      <sheetName val="Load_Details(B2)45"/>
      <sheetName val="scurve_calc_(2)45"/>
      <sheetName val="Detail_P&amp;L45"/>
      <sheetName val="Assumption_Sheet45"/>
      <sheetName val="APPENDIX_B-145"/>
      <sheetName val="Bill_3_145"/>
      <sheetName val="Legal_Risk_Analysis45"/>
      <sheetName val="Cable_data45"/>
      <sheetName val="PRECAST_lightconc-II45"/>
      <sheetName val="BLOCK-A_(MEA_SHEET)44"/>
      <sheetName val="Bill_3_-_Site_Works44"/>
      <sheetName val="Asia_Revised_10-1-0744"/>
      <sheetName val="All_Capital_Plan_P+L_10-1-0744"/>
      <sheetName val="CP08_(2)44"/>
      <sheetName val="Planning_File_10-1-0744"/>
      <sheetName val="GR_slab-reinft44"/>
      <sheetName val="SITE_OVERHEADS44"/>
      <sheetName val="Civil_Works44"/>
      <sheetName val="Material_44"/>
      <sheetName val="SPT_vs_PHI44"/>
      <sheetName val="Fill_this_out_first___44"/>
      <sheetName val="IO_List44"/>
      <sheetName val="Pipe_Supports44"/>
      <sheetName val="BOQ_(2)44"/>
      <sheetName val="SCHEDULE_(3)44"/>
      <sheetName val="schedule_nos44"/>
      <sheetName val="Rate_Analysis44"/>
      <sheetName val="Boq_Block_A44"/>
      <sheetName val="Sqn_Abs_G_6__44"/>
      <sheetName val="WO_Abs__G_2__6_DUs44"/>
      <sheetName val="Air_Abs_G_6__23_DUs44"/>
      <sheetName val="4-Int-_ele(RA)44"/>
      <sheetName val="INDIGINEOUS_ITEMS_44"/>
      <sheetName val="Box-_Girder44"/>
      <sheetName val="Lease_rents44"/>
      <sheetName val="DLC_lookups44"/>
      <sheetName val="Quote_Sheet44"/>
      <sheetName val="labour_coeff44"/>
      <sheetName val="Works_-_Quote_Sheet44"/>
      <sheetName val="Gen_Info44"/>
      <sheetName val="Indirect_expenses44"/>
      <sheetName val="Cost_Any_44"/>
      <sheetName val="LIST_OF_MAKES44"/>
      <sheetName val="Detail_1A44"/>
      <sheetName val="Basement_Budget44"/>
      <sheetName val="Break_up_Sheet44"/>
      <sheetName val="E_&amp;_R44"/>
      <sheetName val="Bed_Class43"/>
      <sheetName val="Pile_cap43"/>
      <sheetName val="Mat_Cost44"/>
      <sheetName val="SPILL_OVER44"/>
      <sheetName val="DTF_Summary43"/>
      <sheetName val="UNP-NCW_43"/>
      <sheetName val="GF_Columns43"/>
      <sheetName val="Form_643"/>
      <sheetName val="BOQ_Direct_selling_cost43"/>
      <sheetName val="MASTER_RATE_ANALYSIS43"/>
      <sheetName val="Intro_43"/>
      <sheetName val="A_O_R_43"/>
      <sheetName val="Cost_summary43"/>
      <sheetName val="Direct_cost_shed_A-2_43"/>
      <sheetName val="_Resource_list43"/>
      <sheetName val="THANE_SITE43"/>
      <sheetName val="BOQ_Distribution43"/>
      <sheetName val="key_dates43"/>
      <sheetName val="specification_options43"/>
      <sheetName val="Elite_1_-_MBCL43"/>
      <sheetName val="M_R_List_(2)43"/>
      <sheetName val="Balance_Sheet_43"/>
      <sheetName val="Basic_Rates30"/>
      <sheetName val="Contract_BOQ30"/>
      <sheetName val="beam-reinft-IIInd_floor30"/>
      <sheetName val="FF_Inst_RA_08_Inst_0330"/>
      <sheetName val="beam-reinft-machine_rm30"/>
      <sheetName val="T1_WO30"/>
      <sheetName val="Staff_Acco_88"/>
      <sheetName val="Tel__44"/>
      <sheetName val="Ext_light44"/>
      <sheetName val="Staff_Acco_89"/>
      <sheetName val="SCHEDULE_OF_RATES44"/>
      <sheetName val="4_Annex_1_Basic_rate44"/>
      <sheetName val="DETAILED__BOQ44"/>
      <sheetName val="Detail_In_Door_Stad44"/>
      <sheetName val="Project_Details__44"/>
      <sheetName val="RCC,Ret__Wall44"/>
      <sheetName val="TBAL9697_-group_wise__sdpl44"/>
      <sheetName val="Load_Details(B2)44"/>
      <sheetName val="scurve_calc_(2)44"/>
      <sheetName val="Detail_P&amp;L44"/>
      <sheetName val="Assumption_Sheet44"/>
      <sheetName val="APPENDIX_B-144"/>
      <sheetName val="Bill_3_144"/>
      <sheetName val="Legal_Risk_Analysis44"/>
      <sheetName val="Cable_data44"/>
      <sheetName val="PRECAST_lightconc-II44"/>
      <sheetName val="BLOCK-A_(MEA_SHEET)43"/>
      <sheetName val="Bill_3_-_Site_Works43"/>
      <sheetName val="Asia_Revised_10-1-0743"/>
      <sheetName val="All_Capital_Plan_P+L_10-1-0743"/>
      <sheetName val="CP08_(2)43"/>
      <sheetName val="Planning_File_10-1-0743"/>
      <sheetName val="GR_slab-reinft43"/>
      <sheetName val="SITE_OVERHEADS43"/>
      <sheetName val="Civil_Works43"/>
      <sheetName val="Material_43"/>
      <sheetName val="SPT_vs_PHI43"/>
      <sheetName val="Fill_this_out_first___43"/>
      <sheetName val="IO_List43"/>
      <sheetName val="Pipe_Supports43"/>
      <sheetName val="BOQ_(2)43"/>
      <sheetName val="SCHEDULE_(3)43"/>
      <sheetName val="schedule_nos43"/>
      <sheetName val="Rate_Analysis43"/>
      <sheetName val="Boq_Block_A43"/>
      <sheetName val="Sqn_Abs_G_6__43"/>
      <sheetName val="WO_Abs__G_2__6_DUs43"/>
      <sheetName val="Air_Abs_G_6__23_DUs43"/>
      <sheetName val="4-Int-_ele(RA)43"/>
      <sheetName val="INDIGINEOUS_ITEMS_43"/>
      <sheetName val="Box-_Girder43"/>
      <sheetName val="Lease_rents43"/>
      <sheetName val="DLC_lookups43"/>
      <sheetName val="Quote_Sheet43"/>
      <sheetName val="labour_coeff43"/>
      <sheetName val="Works_-_Quote_Sheet43"/>
      <sheetName val="Gen_Info43"/>
      <sheetName val="Indirect_expenses43"/>
      <sheetName val="Cost_Any_43"/>
      <sheetName val="LIST_OF_MAKES43"/>
      <sheetName val="Detail_1A43"/>
      <sheetName val="Basement_Budget43"/>
      <sheetName val="Break_up_Sheet43"/>
      <sheetName val="E_&amp;_R43"/>
      <sheetName val="Bed_Class42"/>
      <sheetName val="Pile_cap42"/>
      <sheetName val="Mat_Cost43"/>
      <sheetName val="SPILL_OVER43"/>
      <sheetName val="DTF_Summary42"/>
      <sheetName val="UNP-NCW_42"/>
      <sheetName val="GF_Columns42"/>
      <sheetName val="Form_642"/>
      <sheetName val="BOQ_Direct_selling_cost42"/>
      <sheetName val="MASTER_RATE_ANALYSIS42"/>
      <sheetName val="Intro_42"/>
      <sheetName val="A_O_R_42"/>
      <sheetName val="Cost_summary42"/>
      <sheetName val="Direct_cost_shed_A-2_42"/>
      <sheetName val="_Resource_list42"/>
      <sheetName val="THANE_SITE42"/>
      <sheetName val="BOQ_Distribution42"/>
      <sheetName val="key_dates42"/>
      <sheetName val="specification_options42"/>
      <sheetName val="Elite_1_-_MBCL42"/>
      <sheetName val="M_R_List_(2)42"/>
      <sheetName val="Balance_Sheet_42"/>
      <sheetName val="Basic_Rates29"/>
      <sheetName val="Contract_BOQ29"/>
      <sheetName val="beam-reinft-IIInd_floor29"/>
      <sheetName val="FF_Inst_RA_08_Inst_0329"/>
      <sheetName val="beam-reinft-machine_rm29"/>
      <sheetName val="T1_WO29"/>
      <sheetName val="Staff_Acco_92"/>
      <sheetName val="Tel__46"/>
      <sheetName val="Ext_light46"/>
      <sheetName val="Staff_Acco_93"/>
      <sheetName val="SCHEDULE_OF_RATES46"/>
      <sheetName val="4_Annex_1_Basic_rate46"/>
      <sheetName val="DETAILED__BOQ46"/>
      <sheetName val="Detail_In_Door_Stad46"/>
      <sheetName val="Project_Details__46"/>
      <sheetName val="RCC,Ret__Wall46"/>
      <sheetName val="TBAL9697_-group_wise__sdpl46"/>
      <sheetName val="Load_Details(B2)46"/>
      <sheetName val="scurve_calc_(2)46"/>
      <sheetName val="Detail_P&amp;L46"/>
      <sheetName val="Assumption_Sheet46"/>
      <sheetName val="APPENDIX_B-146"/>
      <sheetName val="Bill_3_146"/>
      <sheetName val="Legal_Risk_Analysis46"/>
      <sheetName val="Cable_data46"/>
      <sheetName val="PRECAST_lightconc-II46"/>
      <sheetName val="BLOCK-A_(MEA_SHEET)45"/>
      <sheetName val="Bill_3_-_Site_Works45"/>
      <sheetName val="Asia_Revised_10-1-0745"/>
      <sheetName val="All_Capital_Plan_P+L_10-1-0745"/>
      <sheetName val="CP08_(2)45"/>
      <sheetName val="Planning_File_10-1-0745"/>
      <sheetName val="GR_slab-reinft45"/>
      <sheetName val="SITE_OVERHEADS45"/>
      <sheetName val="Civil_Works45"/>
      <sheetName val="Material_45"/>
      <sheetName val="SPT_vs_PHI45"/>
      <sheetName val="Fill_this_out_first___45"/>
      <sheetName val="IO_List45"/>
      <sheetName val="Pipe_Supports45"/>
      <sheetName val="BOQ_(2)45"/>
      <sheetName val="SCHEDULE_(3)45"/>
      <sheetName val="schedule_nos45"/>
      <sheetName val="Rate_Analysis45"/>
      <sheetName val="Boq_Block_A45"/>
      <sheetName val="Sqn_Abs_G_6__45"/>
      <sheetName val="WO_Abs__G_2__6_DUs45"/>
      <sheetName val="Air_Abs_G_6__23_DUs45"/>
      <sheetName val="4-Int-_ele(RA)45"/>
      <sheetName val="INDIGINEOUS_ITEMS_45"/>
      <sheetName val="Box-_Girder45"/>
      <sheetName val="Lease_rents45"/>
      <sheetName val="DLC_lookups45"/>
      <sheetName val="Quote_Sheet45"/>
      <sheetName val="labour_coeff45"/>
      <sheetName val="Works_-_Quote_Sheet45"/>
      <sheetName val="Gen_Info45"/>
      <sheetName val="Indirect_expenses45"/>
      <sheetName val="Cost_Any_45"/>
      <sheetName val="LIST_OF_MAKES45"/>
      <sheetName val="Detail_1A45"/>
      <sheetName val="Basement_Budget45"/>
      <sheetName val="Break_up_Sheet45"/>
      <sheetName val="E_&amp;_R45"/>
      <sheetName val="Bed_Class44"/>
      <sheetName val="Pile_cap44"/>
      <sheetName val="Mat_Cost45"/>
      <sheetName val="SPILL_OVER45"/>
      <sheetName val="DTF_Summary44"/>
      <sheetName val="UNP-NCW_44"/>
      <sheetName val="GF_Columns44"/>
      <sheetName val="Form_644"/>
      <sheetName val="BOQ_Direct_selling_cost44"/>
      <sheetName val="MASTER_RATE_ANALYSIS44"/>
      <sheetName val="Intro_44"/>
      <sheetName val="A_O_R_44"/>
      <sheetName val="Cost_summary44"/>
      <sheetName val="Direct_cost_shed_A-2_44"/>
      <sheetName val="_Resource_list44"/>
      <sheetName val="THANE_SITE44"/>
      <sheetName val="BOQ_Distribution44"/>
      <sheetName val="key_dates44"/>
      <sheetName val="specification_options44"/>
      <sheetName val="Elite_1_-_MBCL44"/>
      <sheetName val="M_R_List_(2)44"/>
      <sheetName val="Balance_Sheet_44"/>
      <sheetName val="Basic_Rates31"/>
      <sheetName val="Contract_BOQ31"/>
      <sheetName val="beam-reinft-IIInd_floor31"/>
      <sheetName val="FF_Inst_RA_08_Inst_0331"/>
      <sheetName val="beam-reinft-machine_rm31"/>
      <sheetName val="T1_WO31"/>
      <sheetName val="Staff_Acco_96"/>
      <sheetName val="Tel__48"/>
      <sheetName val="Ext_light48"/>
      <sheetName val="Staff_Acco_97"/>
      <sheetName val="SCHEDULE_OF_RATES48"/>
      <sheetName val="4_Annex_1_Basic_rate48"/>
      <sheetName val="DETAILED__BOQ48"/>
      <sheetName val="Detail_In_Door_Stad48"/>
      <sheetName val="Project_Details__48"/>
      <sheetName val="RCC,Ret__Wall48"/>
      <sheetName val="TBAL9697_-group_wise__sdpl48"/>
      <sheetName val="Load_Details(B2)48"/>
      <sheetName val="scurve_calc_(2)48"/>
      <sheetName val="Detail_P&amp;L48"/>
      <sheetName val="Assumption_Sheet48"/>
      <sheetName val="APPENDIX_B-148"/>
      <sheetName val="Bill_3_148"/>
      <sheetName val="Legal_Risk_Analysis48"/>
      <sheetName val="Cable_data48"/>
      <sheetName val="PRECAST_lightconc-II48"/>
      <sheetName val="BLOCK-A_(MEA_SHEET)47"/>
      <sheetName val="Bill_3_-_Site_Works47"/>
      <sheetName val="Asia_Revised_10-1-0747"/>
      <sheetName val="All_Capital_Plan_P+L_10-1-0747"/>
      <sheetName val="CP08_(2)47"/>
      <sheetName val="Planning_File_10-1-0747"/>
      <sheetName val="GR_slab-reinft47"/>
      <sheetName val="SITE_OVERHEADS47"/>
      <sheetName val="Civil_Works47"/>
      <sheetName val="Material_47"/>
      <sheetName val="SPT_vs_PHI47"/>
      <sheetName val="Fill_this_out_first___47"/>
      <sheetName val="IO_List47"/>
      <sheetName val="Pipe_Supports47"/>
      <sheetName val="BOQ_(2)47"/>
      <sheetName val="SCHEDULE_(3)47"/>
      <sheetName val="schedule_nos47"/>
      <sheetName val="Rate_Analysis47"/>
      <sheetName val="Boq_Block_A47"/>
      <sheetName val="Sqn_Abs_G_6__47"/>
      <sheetName val="WO_Abs__G_2__6_DUs47"/>
      <sheetName val="Air_Abs_G_6__23_DUs47"/>
      <sheetName val="4-Int-_ele(RA)47"/>
      <sheetName val="INDIGINEOUS_ITEMS_47"/>
      <sheetName val="Box-_Girder47"/>
      <sheetName val="Lease_rents47"/>
      <sheetName val="DLC_lookups47"/>
      <sheetName val="Quote_Sheet47"/>
      <sheetName val="labour_coeff47"/>
      <sheetName val="Works_-_Quote_Sheet47"/>
      <sheetName val="Gen_Info47"/>
      <sheetName val="Indirect_expenses47"/>
      <sheetName val="Cost_Any_47"/>
      <sheetName val="LIST_OF_MAKES47"/>
      <sheetName val="Detail_1A47"/>
      <sheetName val="Basement_Budget47"/>
      <sheetName val="Break_up_Sheet47"/>
      <sheetName val="E_&amp;_R47"/>
      <sheetName val="Bed_Class46"/>
      <sheetName val="Pile_cap46"/>
      <sheetName val="Mat_Cost47"/>
      <sheetName val="SPILL_OVER47"/>
      <sheetName val="DTF_Summary46"/>
      <sheetName val="UNP-NCW_46"/>
      <sheetName val="GF_Columns46"/>
      <sheetName val="Form_646"/>
      <sheetName val="BOQ_Direct_selling_cost46"/>
      <sheetName val="MASTER_RATE_ANALYSIS46"/>
      <sheetName val="Intro_46"/>
      <sheetName val="A_O_R_46"/>
      <sheetName val="Cost_summary46"/>
      <sheetName val="Direct_cost_shed_A-2_46"/>
      <sheetName val="_Resource_list46"/>
      <sheetName val="THANE_SITE46"/>
      <sheetName val="BOQ_Distribution46"/>
      <sheetName val="key_dates46"/>
      <sheetName val="specification_options46"/>
      <sheetName val="Elite_1_-_MBCL46"/>
      <sheetName val="M_R_List_(2)46"/>
      <sheetName val="Balance_Sheet_46"/>
      <sheetName val="Basic_Rates33"/>
      <sheetName val="Contract_BOQ33"/>
      <sheetName val="beam-reinft-IIInd_floor33"/>
      <sheetName val="FF_Inst_RA_08_Inst_0333"/>
      <sheetName val="beam-reinft-machine_rm33"/>
      <sheetName val="T1_WO33"/>
      <sheetName val="Staff_Acco_122"/>
      <sheetName val="Tel__61"/>
      <sheetName val="Ext_light61"/>
      <sheetName val="Staff_Acco_123"/>
      <sheetName val="SCHEDULE_OF_RATES61"/>
      <sheetName val="4_Annex_1_Basic_rate61"/>
      <sheetName val="DETAILED__BOQ61"/>
      <sheetName val="Detail_In_Door_Stad61"/>
      <sheetName val="Project_Details__61"/>
      <sheetName val="RCC,Ret__Wall61"/>
      <sheetName val="TBAL9697_-group_wise__sdpl61"/>
      <sheetName val="Load_Details(B2)61"/>
      <sheetName val="scurve_calc_(2)61"/>
      <sheetName val="Detail_P&amp;L61"/>
      <sheetName val="Assumption_Sheet61"/>
      <sheetName val="APPENDIX_B-161"/>
      <sheetName val="Bill_3_161"/>
      <sheetName val="Legal_Risk_Analysis61"/>
      <sheetName val="Cable_data61"/>
      <sheetName val="PRECAST_lightconc-II61"/>
      <sheetName val="BLOCK-A_(MEA_SHEET)60"/>
      <sheetName val="Bill_3_-_Site_Works60"/>
      <sheetName val="Asia_Revised_10-1-0760"/>
      <sheetName val="All_Capital_Plan_P+L_10-1-0760"/>
      <sheetName val="CP08_(2)60"/>
      <sheetName val="Planning_File_10-1-0760"/>
      <sheetName val="GR_slab-reinft60"/>
      <sheetName val="SITE_OVERHEADS60"/>
      <sheetName val="Civil_Works60"/>
      <sheetName val="Material_60"/>
      <sheetName val="SPT_vs_PHI60"/>
      <sheetName val="Fill_this_out_first___60"/>
      <sheetName val="IO_List60"/>
      <sheetName val="Pipe_Supports60"/>
      <sheetName val="BOQ_(2)60"/>
      <sheetName val="SCHEDULE_(3)60"/>
      <sheetName val="schedule_nos60"/>
      <sheetName val="Rate_Analysis60"/>
      <sheetName val="Boq_Block_A60"/>
      <sheetName val="Sqn_Abs_G_6__60"/>
      <sheetName val="WO_Abs__G_2__6_DUs60"/>
      <sheetName val="Air_Abs_G_6__23_DUs60"/>
      <sheetName val="4-Int-_ele(RA)60"/>
      <sheetName val="INDIGINEOUS_ITEMS_60"/>
      <sheetName val="Box-_Girder60"/>
      <sheetName val="Lease_rents60"/>
      <sheetName val="DLC_lookups60"/>
      <sheetName val="Quote_Sheet60"/>
      <sheetName val="labour_coeff60"/>
      <sheetName val="Works_-_Quote_Sheet60"/>
      <sheetName val="Gen_Info60"/>
      <sheetName val="Indirect_expenses60"/>
      <sheetName val="Cost_Any_60"/>
      <sheetName val="LIST_OF_MAKES60"/>
      <sheetName val="Detail_1A60"/>
      <sheetName val="Basement_Budget60"/>
      <sheetName val="Break_up_Sheet60"/>
      <sheetName val="E_&amp;_R60"/>
      <sheetName val="Bed_Class59"/>
      <sheetName val="Pile_cap59"/>
      <sheetName val="Mat_Cost60"/>
      <sheetName val="SPILL_OVER60"/>
      <sheetName val="DTF_Summary59"/>
      <sheetName val="UNP-NCW_59"/>
      <sheetName val="GF_Columns59"/>
      <sheetName val="Form_659"/>
      <sheetName val="BOQ_Direct_selling_cost59"/>
      <sheetName val="MASTER_RATE_ANALYSIS59"/>
      <sheetName val="Intro_59"/>
      <sheetName val="A_O_R_59"/>
      <sheetName val="Cost_summary59"/>
      <sheetName val="Direct_cost_shed_A-2_59"/>
      <sheetName val="_Resource_list59"/>
      <sheetName val="THANE_SITE59"/>
      <sheetName val="BOQ_Distribution59"/>
      <sheetName val="key_dates59"/>
      <sheetName val="specification_options59"/>
      <sheetName val="Elite_1_-_MBCL59"/>
      <sheetName val="M_R_List_(2)59"/>
      <sheetName val="Balance_Sheet_59"/>
      <sheetName val="Basic_Rates46"/>
      <sheetName val="Contract_BOQ46"/>
      <sheetName val="beam-reinft-IIInd_floor46"/>
      <sheetName val="FF_Inst_RA_08_Inst_0346"/>
      <sheetName val="beam-reinft-machine_rm46"/>
      <sheetName val="T1_WO46"/>
      <sheetName val="Staff_Acco_98"/>
      <sheetName val="Tel__49"/>
      <sheetName val="Ext_light49"/>
      <sheetName val="Staff_Acco_99"/>
      <sheetName val="SCHEDULE_OF_RATES49"/>
      <sheetName val="4_Annex_1_Basic_rate49"/>
      <sheetName val="DETAILED__BOQ49"/>
      <sheetName val="Detail_In_Door_Stad49"/>
      <sheetName val="Project_Details__49"/>
      <sheetName val="RCC,Ret__Wall49"/>
      <sheetName val="TBAL9697_-group_wise__sdpl49"/>
      <sheetName val="Load_Details(B2)49"/>
      <sheetName val="scurve_calc_(2)49"/>
      <sheetName val="Detail_P&amp;L49"/>
      <sheetName val="Assumption_Sheet49"/>
      <sheetName val="APPENDIX_B-149"/>
      <sheetName val="Bill_3_149"/>
      <sheetName val="Legal_Risk_Analysis49"/>
      <sheetName val="Cable_data49"/>
      <sheetName val="PRECAST_lightconc-II49"/>
      <sheetName val="BLOCK-A_(MEA_SHEET)48"/>
      <sheetName val="Bill_3_-_Site_Works48"/>
      <sheetName val="Asia_Revised_10-1-0748"/>
      <sheetName val="All_Capital_Plan_P+L_10-1-0748"/>
      <sheetName val="CP08_(2)48"/>
      <sheetName val="Planning_File_10-1-0748"/>
      <sheetName val="GR_slab-reinft48"/>
      <sheetName val="SITE_OVERHEADS48"/>
      <sheetName val="Civil_Works48"/>
      <sheetName val="Material_48"/>
      <sheetName val="SPT_vs_PHI48"/>
      <sheetName val="Fill_this_out_first___48"/>
      <sheetName val="IO_List48"/>
      <sheetName val="Pipe_Supports48"/>
      <sheetName val="BOQ_(2)48"/>
      <sheetName val="SCHEDULE_(3)48"/>
      <sheetName val="schedule_nos48"/>
      <sheetName val="Rate_Analysis48"/>
      <sheetName val="Boq_Block_A48"/>
      <sheetName val="Sqn_Abs_G_6__48"/>
      <sheetName val="WO_Abs__G_2__6_DUs48"/>
      <sheetName val="Air_Abs_G_6__23_DUs48"/>
      <sheetName val="4-Int-_ele(RA)48"/>
      <sheetName val="INDIGINEOUS_ITEMS_48"/>
      <sheetName val="Box-_Girder48"/>
      <sheetName val="Lease_rents48"/>
      <sheetName val="DLC_lookups48"/>
      <sheetName val="Quote_Sheet48"/>
      <sheetName val="labour_coeff48"/>
      <sheetName val="Works_-_Quote_Sheet48"/>
      <sheetName val="Gen_Info48"/>
      <sheetName val="Indirect_expenses48"/>
      <sheetName val="Cost_Any_48"/>
      <sheetName val="LIST_OF_MAKES48"/>
      <sheetName val="Detail_1A48"/>
      <sheetName val="Basement_Budget48"/>
      <sheetName val="Break_up_Sheet48"/>
      <sheetName val="E_&amp;_R48"/>
      <sheetName val="Bed_Class47"/>
      <sheetName val="Pile_cap47"/>
      <sheetName val="Mat_Cost48"/>
      <sheetName val="SPILL_OVER48"/>
      <sheetName val="DTF_Summary47"/>
      <sheetName val="UNP-NCW_47"/>
      <sheetName val="GF_Columns47"/>
      <sheetName val="Form_647"/>
      <sheetName val="BOQ_Direct_selling_cost47"/>
      <sheetName val="MASTER_RATE_ANALYSIS47"/>
      <sheetName val="Intro_47"/>
      <sheetName val="A_O_R_47"/>
      <sheetName val="Cost_summary47"/>
      <sheetName val="Direct_cost_shed_A-2_47"/>
      <sheetName val="_Resource_list47"/>
      <sheetName val="THANE_SITE47"/>
      <sheetName val="BOQ_Distribution47"/>
      <sheetName val="key_dates47"/>
      <sheetName val="specification_options47"/>
      <sheetName val="Elite_1_-_MBCL47"/>
      <sheetName val="M_R_List_(2)47"/>
      <sheetName val="Balance_Sheet_47"/>
      <sheetName val="Basic_Rates34"/>
      <sheetName val="Contract_BOQ34"/>
      <sheetName val="beam-reinft-IIInd_floor34"/>
      <sheetName val="FF_Inst_RA_08_Inst_0334"/>
      <sheetName val="beam-reinft-machine_rm34"/>
      <sheetName val="T1_WO34"/>
      <sheetName val="Staff_Acco_100"/>
      <sheetName val="Tel__50"/>
      <sheetName val="Ext_light50"/>
      <sheetName val="Staff_Acco_101"/>
      <sheetName val="SCHEDULE_OF_RATES50"/>
      <sheetName val="4_Annex_1_Basic_rate50"/>
      <sheetName val="DETAILED__BOQ50"/>
      <sheetName val="Detail_In_Door_Stad50"/>
      <sheetName val="Project_Details__50"/>
      <sheetName val="RCC,Ret__Wall50"/>
      <sheetName val="TBAL9697_-group_wise__sdpl50"/>
      <sheetName val="Load_Details(B2)50"/>
      <sheetName val="scurve_calc_(2)50"/>
      <sheetName val="Detail_P&amp;L50"/>
      <sheetName val="Assumption_Sheet50"/>
      <sheetName val="APPENDIX_B-150"/>
      <sheetName val="Bill_3_150"/>
      <sheetName val="Legal_Risk_Analysis50"/>
      <sheetName val="Cable_data50"/>
      <sheetName val="PRECAST_lightconc-II50"/>
      <sheetName val="BLOCK-A_(MEA_SHEET)49"/>
      <sheetName val="Bill_3_-_Site_Works49"/>
      <sheetName val="Asia_Revised_10-1-0749"/>
      <sheetName val="All_Capital_Plan_P+L_10-1-0749"/>
      <sheetName val="CP08_(2)49"/>
      <sheetName val="Planning_File_10-1-0749"/>
      <sheetName val="GR_slab-reinft49"/>
      <sheetName val="SITE_OVERHEADS49"/>
      <sheetName val="Civil_Works49"/>
      <sheetName val="Material_49"/>
      <sheetName val="SPT_vs_PHI49"/>
      <sheetName val="Fill_this_out_first___49"/>
      <sheetName val="IO_List49"/>
      <sheetName val="Pipe_Supports49"/>
      <sheetName val="BOQ_(2)49"/>
      <sheetName val="SCHEDULE_(3)49"/>
      <sheetName val="schedule_nos49"/>
      <sheetName val="Rate_Analysis49"/>
      <sheetName val="Boq_Block_A49"/>
      <sheetName val="Sqn_Abs_G_6__49"/>
      <sheetName val="WO_Abs__G_2__6_DUs49"/>
      <sheetName val="Air_Abs_G_6__23_DUs49"/>
      <sheetName val="4-Int-_ele(RA)49"/>
      <sheetName val="INDIGINEOUS_ITEMS_49"/>
      <sheetName val="Box-_Girder49"/>
      <sheetName val="Lease_rents49"/>
      <sheetName val="DLC_lookups49"/>
      <sheetName val="Quote_Sheet49"/>
      <sheetName val="labour_coeff49"/>
      <sheetName val="Works_-_Quote_Sheet49"/>
      <sheetName val="Gen_Info49"/>
      <sheetName val="Indirect_expenses49"/>
      <sheetName val="Cost_Any_49"/>
      <sheetName val="LIST_OF_MAKES49"/>
      <sheetName val="Detail_1A49"/>
      <sheetName val="Basement_Budget49"/>
      <sheetName val="Break_up_Sheet49"/>
      <sheetName val="E_&amp;_R49"/>
      <sheetName val="Bed_Class48"/>
      <sheetName val="Pile_cap48"/>
      <sheetName val="Mat_Cost49"/>
      <sheetName val="SPILL_OVER49"/>
      <sheetName val="DTF_Summary48"/>
      <sheetName val="UNP-NCW_48"/>
      <sheetName val="GF_Columns48"/>
      <sheetName val="Form_648"/>
      <sheetName val="BOQ_Direct_selling_cost48"/>
      <sheetName val="MASTER_RATE_ANALYSIS48"/>
      <sheetName val="Intro_48"/>
      <sheetName val="A_O_R_48"/>
      <sheetName val="Cost_summary48"/>
      <sheetName val="Direct_cost_shed_A-2_48"/>
      <sheetName val="_Resource_list48"/>
      <sheetName val="THANE_SITE48"/>
      <sheetName val="BOQ_Distribution48"/>
      <sheetName val="key_dates48"/>
      <sheetName val="specification_options48"/>
      <sheetName val="Elite_1_-_MBCL48"/>
      <sheetName val="M_R_List_(2)48"/>
      <sheetName val="Balance_Sheet_48"/>
      <sheetName val="Basic_Rates35"/>
      <sheetName val="Contract_BOQ35"/>
      <sheetName val="beam-reinft-IIInd_floor35"/>
      <sheetName val="FF_Inst_RA_08_Inst_0335"/>
      <sheetName val="beam-reinft-machine_rm35"/>
      <sheetName val="T1_WO35"/>
      <sheetName val="Staff_Acco_106"/>
      <sheetName val="Tel__53"/>
      <sheetName val="Ext_light53"/>
      <sheetName val="Staff_Acco_107"/>
      <sheetName val="SCHEDULE_OF_RATES53"/>
      <sheetName val="4_Annex_1_Basic_rate53"/>
      <sheetName val="DETAILED__BOQ53"/>
      <sheetName val="Detail_In_Door_Stad53"/>
      <sheetName val="Project_Details__53"/>
      <sheetName val="RCC,Ret__Wall53"/>
      <sheetName val="TBAL9697_-group_wise__sdpl53"/>
      <sheetName val="Load_Details(B2)53"/>
      <sheetName val="scurve_calc_(2)53"/>
      <sheetName val="Detail_P&amp;L53"/>
      <sheetName val="Assumption_Sheet53"/>
      <sheetName val="APPENDIX_B-153"/>
      <sheetName val="Bill_3_153"/>
      <sheetName val="Legal_Risk_Analysis53"/>
      <sheetName val="Cable_data53"/>
      <sheetName val="PRECAST_lightconc-II53"/>
      <sheetName val="BLOCK-A_(MEA_SHEET)52"/>
      <sheetName val="Bill_3_-_Site_Works52"/>
      <sheetName val="Asia_Revised_10-1-0752"/>
      <sheetName val="All_Capital_Plan_P+L_10-1-0752"/>
      <sheetName val="CP08_(2)52"/>
      <sheetName val="Planning_File_10-1-0752"/>
      <sheetName val="GR_slab-reinft52"/>
      <sheetName val="SITE_OVERHEADS52"/>
      <sheetName val="Civil_Works52"/>
      <sheetName val="Material_52"/>
      <sheetName val="SPT_vs_PHI52"/>
      <sheetName val="Fill_this_out_first___52"/>
      <sheetName val="IO_List52"/>
      <sheetName val="Pipe_Supports52"/>
      <sheetName val="BOQ_(2)52"/>
      <sheetName val="SCHEDULE_(3)52"/>
      <sheetName val="schedule_nos52"/>
      <sheetName val="Rate_Analysis52"/>
      <sheetName val="Boq_Block_A52"/>
      <sheetName val="Sqn_Abs_G_6__52"/>
      <sheetName val="WO_Abs__G_2__6_DUs52"/>
      <sheetName val="Air_Abs_G_6__23_DUs52"/>
      <sheetName val="4-Int-_ele(RA)52"/>
      <sheetName val="INDIGINEOUS_ITEMS_52"/>
      <sheetName val="Box-_Girder52"/>
      <sheetName val="Lease_rents52"/>
      <sheetName val="DLC_lookups52"/>
      <sheetName val="Quote_Sheet52"/>
      <sheetName val="labour_coeff52"/>
      <sheetName val="Works_-_Quote_Sheet52"/>
      <sheetName val="Gen_Info52"/>
      <sheetName val="Indirect_expenses52"/>
      <sheetName val="Cost_Any_52"/>
      <sheetName val="LIST_OF_MAKES52"/>
      <sheetName val="Detail_1A52"/>
      <sheetName val="Basement_Budget52"/>
      <sheetName val="Break_up_Sheet52"/>
      <sheetName val="E_&amp;_R52"/>
      <sheetName val="Bed_Class51"/>
      <sheetName val="Pile_cap51"/>
      <sheetName val="Mat_Cost52"/>
      <sheetName val="SPILL_OVER52"/>
      <sheetName val="DTF_Summary51"/>
      <sheetName val="UNP-NCW_51"/>
      <sheetName val="GF_Columns51"/>
      <sheetName val="Form_651"/>
      <sheetName val="BOQ_Direct_selling_cost51"/>
      <sheetName val="MASTER_RATE_ANALYSIS51"/>
      <sheetName val="Intro_51"/>
      <sheetName val="A_O_R_51"/>
      <sheetName val="Cost_summary51"/>
      <sheetName val="Direct_cost_shed_A-2_51"/>
      <sheetName val="_Resource_list51"/>
      <sheetName val="THANE_SITE51"/>
      <sheetName val="BOQ_Distribution51"/>
      <sheetName val="key_dates51"/>
      <sheetName val="specification_options51"/>
      <sheetName val="Elite_1_-_MBCL51"/>
      <sheetName val="M_R_List_(2)51"/>
      <sheetName val="Balance_Sheet_51"/>
      <sheetName val="Basic_Rates38"/>
      <sheetName val="Contract_BOQ38"/>
      <sheetName val="beam-reinft-IIInd_floor38"/>
      <sheetName val="FF_Inst_RA_08_Inst_0338"/>
      <sheetName val="beam-reinft-machine_rm38"/>
      <sheetName val="T1_WO38"/>
      <sheetName val="Staff_Acco_102"/>
      <sheetName val="Tel__51"/>
      <sheetName val="Ext_light51"/>
      <sheetName val="Staff_Acco_103"/>
      <sheetName val="SCHEDULE_OF_RATES51"/>
      <sheetName val="4_Annex_1_Basic_rate51"/>
      <sheetName val="DETAILED__BOQ51"/>
      <sheetName val="Detail_In_Door_Stad51"/>
      <sheetName val="Project_Details__51"/>
      <sheetName val="RCC,Ret__Wall51"/>
      <sheetName val="TBAL9697_-group_wise__sdpl51"/>
      <sheetName val="Load_Details(B2)51"/>
      <sheetName val="scurve_calc_(2)51"/>
      <sheetName val="Detail_P&amp;L51"/>
      <sheetName val="Assumption_Sheet51"/>
      <sheetName val="APPENDIX_B-151"/>
      <sheetName val="Bill_3_151"/>
      <sheetName val="Legal_Risk_Analysis51"/>
      <sheetName val="Cable_data51"/>
      <sheetName val="PRECAST_lightconc-II51"/>
      <sheetName val="BLOCK-A_(MEA_SHEET)50"/>
      <sheetName val="Bill_3_-_Site_Works50"/>
      <sheetName val="Asia_Revised_10-1-0750"/>
      <sheetName val="All_Capital_Plan_P+L_10-1-0750"/>
      <sheetName val="CP08_(2)50"/>
      <sheetName val="Planning_File_10-1-0750"/>
      <sheetName val="GR_slab-reinft50"/>
      <sheetName val="SITE_OVERHEADS50"/>
      <sheetName val="Civil_Works50"/>
      <sheetName val="Material_50"/>
      <sheetName val="SPT_vs_PHI50"/>
      <sheetName val="Fill_this_out_first___50"/>
      <sheetName val="IO_List50"/>
      <sheetName val="Pipe_Supports50"/>
      <sheetName val="BOQ_(2)50"/>
      <sheetName val="SCHEDULE_(3)50"/>
      <sheetName val="schedule_nos50"/>
      <sheetName val="Rate_Analysis50"/>
      <sheetName val="Boq_Block_A50"/>
      <sheetName val="Sqn_Abs_G_6__50"/>
      <sheetName val="WO_Abs__G_2__6_DUs50"/>
      <sheetName val="Air_Abs_G_6__23_DUs50"/>
      <sheetName val="4-Int-_ele(RA)50"/>
      <sheetName val="INDIGINEOUS_ITEMS_50"/>
      <sheetName val="Box-_Girder50"/>
      <sheetName val="Lease_rents50"/>
      <sheetName val="DLC_lookups50"/>
      <sheetName val="Quote_Sheet50"/>
      <sheetName val="labour_coeff50"/>
      <sheetName val="Works_-_Quote_Sheet50"/>
      <sheetName val="Gen_Info50"/>
      <sheetName val="Indirect_expenses50"/>
      <sheetName val="Cost_Any_50"/>
      <sheetName val="LIST_OF_MAKES50"/>
      <sheetName val="Detail_1A50"/>
      <sheetName val="Basement_Budget50"/>
      <sheetName val="Break_up_Sheet50"/>
      <sheetName val="E_&amp;_R50"/>
      <sheetName val="Bed_Class49"/>
      <sheetName val="Pile_cap49"/>
      <sheetName val="Mat_Cost50"/>
      <sheetName val="SPILL_OVER50"/>
      <sheetName val="DTF_Summary49"/>
      <sheetName val="UNP-NCW_49"/>
      <sheetName val="GF_Columns49"/>
      <sheetName val="Form_649"/>
      <sheetName val="BOQ_Direct_selling_cost49"/>
      <sheetName val="MASTER_RATE_ANALYSIS49"/>
      <sheetName val="Intro_49"/>
      <sheetName val="A_O_R_49"/>
      <sheetName val="Cost_summary49"/>
      <sheetName val="Direct_cost_shed_A-2_49"/>
      <sheetName val="_Resource_list49"/>
      <sheetName val="THANE_SITE49"/>
      <sheetName val="BOQ_Distribution49"/>
      <sheetName val="key_dates49"/>
      <sheetName val="specification_options49"/>
      <sheetName val="Elite_1_-_MBCL49"/>
      <sheetName val="M_R_List_(2)49"/>
      <sheetName val="Balance_Sheet_49"/>
      <sheetName val="Basic_Rates36"/>
      <sheetName val="Contract_BOQ36"/>
      <sheetName val="beam-reinft-IIInd_floor36"/>
      <sheetName val="FF_Inst_RA_08_Inst_0336"/>
      <sheetName val="beam-reinft-machine_rm36"/>
      <sheetName val="T1_WO36"/>
      <sheetName val="Staff_Acco_104"/>
      <sheetName val="Tel__52"/>
      <sheetName val="Ext_light52"/>
      <sheetName val="Staff_Acco_105"/>
      <sheetName val="SCHEDULE_OF_RATES52"/>
      <sheetName val="4_Annex_1_Basic_rate52"/>
      <sheetName val="DETAILED__BOQ52"/>
      <sheetName val="Detail_In_Door_Stad52"/>
      <sheetName val="Project_Details__52"/>
      <sheetName val="RCC,Ret__Wall52"/>
      <sheetName val="TBAL9697_-group_wise__sdpl52"/>
      <sheetName val="Load_Details(B2)52"/>
      <sheetName val="scurve_calc_(2)52"/>
      <sheetName val="Detail_P&amp;L52"/>
      <sheetName val="Assumption_Sheet52"/>
      <sheetName val="APPENDIX_B-152"/>
      <sheetName val="Bill_3_152"/>
      <sheetName val="Legal_Risk_Analysis52"/>
      <sheetName val="Cable_data52"/>
      <sheetName val="PRECAST_lightconc-II52"/>
      <sheetName val="BLOCK-A_(MEA_SHEET)51"/>
      <sheetName val="Bill_3_-_Site_Works51"/>
      <sheetName val="Asia_Revised_10-1-0751"/>
      <sheetName val="All_Capital_Plan_P+L_10-1-0751"/>
      <sheetName val="CP08_(2)51"/>
      <sheetName val="Planning_File_10-1-0751"/>
      <sheetName val="GR_slab-reinft51"/>
      <sheetName val="SITE_OVERHEADS51"/>
      <sheetName val="Civil_Works51"/>
      <sheetName val="Material_51"/>
      <sheetName val="SPT_vs_PHI51"/>
      <sheetName val="Fill_this_out_first___51"/>
      <sheetName val="IO_List51"/>
      <sheetName val="Pipe_Supports51"/>
      <sheetName val="BOQ_(2)51"/>
      <sheetName val="SCHEDULE_(3)51"/>
      <sheetName val="schedule_nos51"/>
      <sheetName val="Rate_Analysis51"/>
      <sheetName val="Boq_Block_A51"/>
      <sheetName val="Sqn_Abs_G_6__51"/>
      <sheetName val="WO_Abs__G_2__6_DUs51"/>
      <sheetName val="Air_Abs_G_6__23_DUs51"/>
      <sheetName val="4-Int-_ele(RA)51"/>
      <sheetName val="INDIGINEOUS_ITEMS_51"/>
      <sheetName val="Box-_Girder51"/>
      <sheetName val="Lease_rents51"/>
      <sheetName val="DLC_lookups51"/>
      <sheetName val="Quote_Sheet51"/>
      <sheetName val="labour_coeff51"/>
      <sheetName val="Works_-_Quote_Sheet51"/>
      <sheetName val="Gen_Info51"/>
      <sheetName val="Indirect_expenses51"/>
      <sheetName val="Cost_Any_51"/>
      <sheetName val="LIST_OF_MAKES51"/>
      <sheetName val="Detail_1A51"/>
      <sheetName val="Basement_Budget51"/>
      <sheetName val="Break_up_Sheet51"/>
      <sheetName val="E_&amp;_R51"/>
      <sheetName val="Bed_Class50"/>
      <sheetName val="Pile_cap50"/>
      <sheetName val="Mat_Cost51"/>
      <sheetName val="SPILL_OVER51"/>
      <sheetName val="DTF_Summary50"/>
      <sheetName val="UNP-NCW_50"/>
      <sheetName val="GF_Columns50"/>
      <sheetName val="Form_650"/>
      <sheetName val="BOQ_Direct_selling_cost50"/>
      <sheetName val="MASTER_RATE_ANALYSIS50"/>
      <sheetName val="Intro_50"/>
      <sheetName val="A_O_R_50"/>
      <sheetName val="Cost_summary50"/>
      <sheetName val="Direct_cost_shed_A-2_50"/>
      <sheetName val="_Resource_list50"/>
      <sheetName val="THANE_SITE50"/>
      <sheetName val="BOQ_Distribution50"/>
      <sheetName val="key_dates50"/>
      <sheetName val="specification_options50"/>
      <sheetName val="Elite_1_-_MBCL50"/>
      <sheetName val="M_R_List_(2)50"/>
      <sheetName val="Balance_Sheet_50"/>
      <sheetName val="Basic_Rates37"/>
      <sheetName val="Contract_BOQ37"/>
      <sheetName val="beam-reinft-IIInd_floor37"/>
      <sheetName val="FF_Inst_RA_08_Inst_0337"/>
      <sheetName val="beam-reinft-machine_rm37"/>
      <sheetName val="T1_WO37"/>
      <sheetName val="Staff_Acco_108"/>
      <sheetName val="Tel__54"/>
      <sheetName val="Ext_light54"/>
      <sheetName val="Staff_Acco_109"/>
      <sheetName val="SCHEDULE_OF_RATES54"/>
      <sheetName val="4_Annex_1_Basic_rate54"/>
      <sheetName val="DETAILED__BOQ54"/>
      <sheetName val="Detail_In_Door_Stad54"/>
      <sheetName val="Project_Details__54"/>
      <sheetName val="RCC,Ret__Wall54"/>
      <sheetName val="TBAL9697_-group_wise__sdpl54"/>
      <sheetName val="Load_Details(B2)54"/>
      <sheetName val="scurve_calc_(2)54"/>
      <sheetName val="Detail_P&amp;L54"/>
      <sheetName val="Assumption_Sheet54"/>
      <sheetName val="APPENDIX_B-154"/>
      <sheetName val="Bill_3_154"/>
      <sheetName val="Legal_Risk_Analysis54"/>
      <sheetName val="Cable_data54"/>
      <sheetName val="PRECAST_lightconc-II54"/>
      <sheetName val="BLOCK-A_(MEA_SHEET)53"/>
      <sheetName val="Bill_3_-_Site_Works53"/>
      <sheetName val="Asia_Revised_10-1-0753"/>
      <sheetName val="All_Capital_Plan_P+L_10-1-0753"/>
      <sheetName val="CP08_(2)53"/>
      <sheetName val="Planning_File_10-1-0753"/>
      <sheetName val="GR_slab-reinft53"/>
      <sheetName val="SITE_OVERHEADS53"/>
      <sheetName val="Civil_Works53"/>
      <sheetName val="Material_53"/>
      <sheetName val="SPT_vs_PHI53"/>
      <sheetName val="Fill_this_out_first___53"/>
      <sheetName val="IO_List53"/>
      <sheetName val="Pipe_Supports53"/>
      <sheetName val="BOQ_(2)53"/>
      <sheetName val="SCHEDULE_(3)53"/>
      <sheetName val="schedule_nos53"/>
      <sheetName val="Rate_Analysis53"/>
      <sheetName val="Boq_Block_A53"/>
      <sheetName val="Sqn_Abs_G_6__53"/>
      <sheetName val="WO_Abs__G_2__6_DUs53"/>
      <sheetName val="Air_Abs_G_6__23_DUs53"/>
      <sheetName val="4-Int-_ele(RA)53"/>
      <sheetName val="INDIGINEOUS_ITEMS_53"/>
      <sheetName val="Box-_Girder53"/>
      <sheetName val="Lease_rents53"/>
      <sheetName val="DLC_lookups53"/>
      <sheetName val="Quote_Sheet53"/>
      <sheetName val="labour_coeff53"/>
      <sheetName val="Works_-_Quote_Sheet53"/>
      <sheetName val="Gen_Info53"/>
      <sheetName val="Indirect_expenses53"/>
      <sheetName val="Cost_Any_53"/>
      <sheetName val="LIST_OF_MAKES53"/>
      <sheetName val="Detail_1A53"/>
      <sheetName val="Basement_Budget53"/>
      <sheetName val="Break_up_Sheet53"/>
      <sheetName val="E_&amp;_R53"/>
      <sheetName val="Bed_Class52"/>
      <sheetName val="Pile_cap52"/>
      <sheetName val="Mat_Cost53"/>
      <sheetName val="SPILL_OVER53"/>
      <sheetName val="DTF_Summary52"/>
      <sheetName val="UNP-NCW_52"/>
      <sheetName val="GF_Columns52"/>
      <sheetName val="Form_652"/>
      <sheetName val="BOQ_Direct_selling_cost52"/>
      <sheetName val="MASTER_RATE_ANALYSIS52"/>
      <sheetName val="Intro_52"/>
      <sheetName val="A_O_R_52"/>
      <sheetName val="Cost_summary52"/>
      <sheetName val="Direct_cost_shed_A-2_52"/>
      <sheetName val="_Resource_list52"/>
      <sheetName val="THANE_SITE52"/>
      <sheetName val="BOQ_Distribution52"/>
      <sheetName val="key_dates52"/>
      <sheetName val="specification_options52"/>
      <sheetName val="Elite_1_-_MBCL52"/>
      <sheetName val="M_R_List_(2)52"/>
      <sheetName val="Balance_Sheet_52"/>
      <sheetName val="Basic_Rates39"/>
      <sheetName val="Contract_BOQ39"/>
      <sheetName val="beam-reinft-IIInd_floor39"/>
      <sheetName val="FF_Inst_RA_08_Inst_0339"/>
      <sheetName val="beam-reinft-machine_rm39"/>
      <sheetName val="T1_WO39"/>
      <sheetName val="Staff_Acco_110"/>
      <sheetName val="Tel__55"/>
      <sheetName val="Ext_light55"/>
      <sheetName val="Staff_Acco_111"/>
      <sheetName val="SCHEDULE_OF_RATES55"/>
      <sheetName val="4_Annex_1_Basic_rate55"/>
      <sheetName val="DETAILED__BOQ55"/>
      <sheetName val="Detail_In_Door_Stad55"/>
      <sheetName val="Project_Details__55"/>
      <sheetName val="RCC,Ret__Wall55"/>
      <sheetName val="TBAL9697_-group_wise__sdpl55"/>
      <sheetName val="Load_Details(B2)55"/>
      <sheetName val="scurve_calc_(2)55"/>
      <sheetName val="Detail_P&amp;L55"/>
      <sheetName val="Assumption_Sheet55"/>
      <sheetName val="APPENDIX_B-155"/>
      <sheetName val="Bill_3_155"/>
      <sheetName val="Legal_Risk_Analysis55"/>
      <sheetName val="Cable_data55"/>
      <sheetName val="PRECAST_lightconc-II55"/>
      <sheetName val="BLOCK-A_(MEA_SHEET)54"/>
      <sheetName val="Bill_3_-_Site_Works54"/>
      <sheetName val="Asia_Revised_10-1-0754"/>
      <sheetName val="All_Capital_Plan_P+L_10-1-0754"/>
      <sheetName val="CP08_(2)54"/>
      <sheetName val="Planning_File_10-1-0754"/>
      <sheetName val="GR_slab-reinft54"/>
      <sheetName val="SITE_OVERHEADS54"/>
      <sheetName val="Civil_Works54"/>
      <sheetName val="Material_54"/>
      <sheetName val="SPT_vs_PHI54"/>
      <sheetName val="Fill_this_out_first___54"/>
      <sheetName val="IO_List54"/>
      <sheetName val="Pipe_Supports54"/>
      <sheetName val="BOQ_(2)54"/>
      <sheetName val="SCHEDULE_(3)54"/>
      <sheetName val="schedule_nos54"/>
      <sheetName val="Rate_Analysis54"/>
      <sheetName val="Boq_Block_A54"/>
      <sheetName val="Sqn_Abs_G_6__54"/>
      <sheetName val="WO_Abs__G_2__6_DUs54"/>
      <sheetName val="Air_Abs_G_6__23_DUs54"/>
      <sheetName val="4-Int-_ele(RA)54"/>
      <sheetName val="INDIGINEOUS_ITEMS_54"/>
      <sheetName val="Box-_Girder54"/>
      <sheetName val="Lease_rents54"/>
      <sheetName val="DLC_lookups54"/>
      <sheetName val="Quote_Sheet54"/>
      <sheetName val="labour_coeff54"/>
      <sheetName val="Works_-_Quote_Sheet54"/>
      <sheetName val="Gen_Info54"/>
      <sheetName val="Indirect_expenses54"/>
      <sheetName val="Cost_Any_54"/>
      <sheetName val="LIST_OF_MAKES54"/>
      <sheetName val="Detail_1A54"/>
      <sheetName val="Basement_Budget54"/>
      <sheetName val="Break_up_Sheet54"/>
      <sheetName val="E_&amp;_R54"/>
      <sheetName val="Bed_Class53"/>
      <sheetName val="Pile_cap53"/>
      <sheetName val="Mat_Cost54"/>
      <sheetName val="SPILL_OVER54"/>
      <sheetName val="DTF_Summary53"/>
      <sheetName val="UNP-NCW_53"/>
      <sheetName val="GF_Columns53"/>
      <sheetName val="Form_653"/>
      <sheetName val="BOQ_Direct_selling_cost53"/>
      <sheetName val="MASTER_RATE_ANALYSIS53"/>
      <sheetName val="Intro_53"/>
      <sheetName val="A_O_R_53"/>
      <sheetName val="Cost_summary53"/>
      <sheetName val="Direct_cost_shed_A-2_53"/>
      <sheetName val="_Resource_list53"/>
      <sheetName val="THANE_SITE53"/>
      <sheetName val="BOQ_Distribution53"/>
      <sheetName val="key_dates53"/>
      <sheetName val="specification_options53"/>
      <sheetName val="Elite_1_-_MBCL53"/>
      <sheetName val="M_R_List_(2)53"/>
      <sheetName val="Balance_Sheet_53"/>
      <sheetName val="Basic_Rates40"/>
      <sheetName val="Contract_BOQ40"/>
      <sheetName val="beam-reinft-IIInd_floor40"/>
      <sheetName val="FF_Inst_RA_08_Inst_0340"/>
      <sheetName val="beam-reinft-machine_rm40"/>
      <sheetName val="T1_WO40"/>
      <sheetName val="Staff_Acco_112"/>
      <sheetName val="Tel__56"/>
      <sheetName val="Ext_light56"/>
      <sheetName val="Staff_Acco_113"/>
      <sheetName val="SCHEDULE_OF_RATES56"/>
      <sheetName val="4_Annex_1_Basic_rate56"/>
      <sheetName val="DETAILED__BOQ56"/>
      <sheetName val="Detail_In_Door_Stad56"/>
      <sheetName val="Project_Details__56"/>
      <sheetName val="RCC,Ret__Wall56"/>
      <sheetName val="TBAL9697_-group_wise__sdpl56"/>
      <sheetName val="Load_Details(B2)56"/>
      <sheetName val="scurve_calc_(2)56"/>
      <sheetName val="Detail_P&amp;L56"/>
      <sheetName val="Assumption_Sheet56"/>
      <sheetName val="APPENDIX_B-156"/>
      <sheetName val="Bill_3_156"/>
      <sheetName val="Legal_Risk_Analysis56"/>
      <sheetName val="Cable_data56"/>
      <sheetName val="PRECAST_lightconc-II56"/>
      <sheetName val="BLOCK-A_(MEA_SHEET)55"/>
      <sheetName val="Bill_3_-_Site_Works55"/>
      <sheetName val="Asia_Revised_10-1-0755"/>
      <sheetName val="All_Capital_Plan_P+L_10-1-0755"/>
      <sheetName val="CP08_(2)55"/>
      <sheetName val="Planning_File_10-1-0755"/>
      <sheetName val="GR_slab-reinft55"/>
      <sheetName val="SITE_OVERHEADS55"/>
      <sheetName val="Civil_Works55"/>
      <sheetName val="Material_55"/>
      <sheetName val="SPT_vs_PHI55"/>
      <sheetName val="Fill_this_out_first___55"/>
      <sheetName val="IO_List55"/>
      <sheetName val="Pipe_Supports55"/>
      <sheetName val="BOQ_(2)55"/>
      <sheetName val="SCHEDULE_(3)55"/>
      <sheetName val="schedule_nos55"/>
      <sheetName val="Rate_Analysis55"/>
      <sheetName val="Boq_Block_A55"/>
      <sheetName val="Sqn_Abs_G_6__55"/>
      <sheetName val="WO_Abs__G_2__6_DUs55"/>
      <sheetName val="Air_Abs_G_6__23_DUs55"/>
      <sheetName val="4-Int-_ele(RA)55"/>
      <sheetName val="INDIGINEOUS_ITEMS_55"/>
      <sheetName val="Box-_Girder55"/>
      <sheetName val="Lease_rents55"/>
      <sheetName val="DLC_lookups55"/>
      <sheetName val="Quote_Sheet55"/>
      <sheetName val="labour_coeff55"/>
      <sheetName val="Works_-_Quote_Sheet55"/>
      <sheetName val="Gen_Info55"/>
      <sheetName val="Indirect_expenses55"/>
      <sheetName val="Cost_Any_55"/>
      <sheetName val="LIST_OF_MAKES55"/>
      <sheetName val="Detail_1A55"/>
      <sheetName val="Basement_Budget55"/>
      <sheetName val="Break_up_Sheet55"/>
      <sheetName val="E_&amp;_R55"/>
      <sheetName val="Bed_Class54"/>
      <sheetName val="Pile_cap54"/>
      <sheetName val="Mat_Cost55"/>
      <sheetName val="SPILL_OVER55"/>
      <sheetName val="DTF_Summary54"/>
      <sheetName val="UNP-NCW_54"/>
      <sheetName val="GF_Columns54"/>
      <sheetName val="Form_654"/>
      <sheetName val="BOQ_Direct_selling_cost54"/>
      <sheetName val="MASTER_RATE_ANALYSIS54"/>
      <sheetName val="Intro_54"/>
      <sheetName val="A_O_R_54"/>
      <sheetName val="Cost_summary54"/>
      <sheetName val="Direct_cost_shed_A-2_54"/>
      <sheetName val="_Resource_list54"/>
      <sheetName val="THANE_SITE54"/>
      <sheetName val="BOQ_Distribution54"/>
      <sheetName val="key_dates54"/>
      <sheetName val="specification_options54"/>
      <sheetName val="Elite_1_-_MBCL54"/>
      <sheetName val="M_R_List_(2)54"/>
      <sheetName val="Balance_Sheet_54"/>
      <sheetName val="Basic_Rates41"/>
      <sheetName val="Contract_BOQ41"/>
      <sheetName val="beam-reinft-IIInd_floor41"/>
      <sheetName val="FF_Inst_RA_08_Inst_0341"/>
      <sheetName val="beam-reinft-machine_rm41"/>
      <sheetName val="T1_WO41"/>
      <sheetName val="Staff_Acco_114"/>
      <sheetName val="Tel__57"/>
      <sheetName val="Ext_light57"/>
      <sheetName val="Staff_Acco_115"/>
      <sheetName val="SCHEDULE_OF_RATES57"/>
      <sheetName val="4_Annex_1_Basic_rate57"/>
      <sheetName val="DETAILED__BOQ57"/>
      <sheetName val="Detail_In_Door_Stad57"/>
      <sheetName val="Project_Details__57"/>
      <sheetName val="RCC,Ret__Wall57"/>
      <sheetName val="TBAL9697_-group_wise__sdpl57"/>
      <sheetName val="Load_Details(B2)57"/>
      <sheetName val="scurve_calc_(2)57"/>
      <sheetName val="Detail_P&amp;L57"/>
      <sheetName val="Assumption_Sheet57"/>
      <sheetName val="APPENDIX_B-157"/>
      <sheetName val="Bill_3_157"/>
      <sheetName val="Legal_Risk_Analysis57"/>
      <sheetName val="Cable_data57"/>
      <sheetName val="PRECAST_lightconc-II57"/>
      <sheetName val="BLOCK-A_(MEA_SHEET)56"/>
      <sheetName val="Bill_3_-_Site_Works56"/>
      <sheetName val="Asia_Revised_10-1-0756"/>
      <sheetName val="All_Capital_Plan_P+L_10-1-0756"/>
      <sheetName val="CP08_(2)56"/>
      <sheetName val="Planning_File_10-1-0756"/>
      <sheetName val="GR_slab-reinft56"/>
      <sheetName val="SITE_OVERHEADS56"/>
      <sheetName val="Civil_Works56"/>
      <sheetName val="Material_56"/>
      <sheetName val="SPT_vs_PHI56"/>
      <sheetName val="Fill_this_out_first___56"/>
      <sheetName val="IO_List56"/>
      <sheetName val="Pipe_Supports56"/>
      <sheetName val="BOQ_(2)56"/>
      <sheetName val="SCHEDULE_(3)56"/>
      <sheetName val="schedule_nos56"/>
      <sheetName val="Rate_Analysis56"/>
      <sheetName val="Boq_Block_A56"/>
      <sheetName val="Sqn_Abs_G_6__56"/>
      <sheetName val="WO_Abs__G_2__6_DUs56"/>
      <sheetName val="Air_Abs_G_6__23_DUs56"/>
      <sheetName val="4-Int-_ele(RA)56"/>
      <sheetName val="INDIGINEOUS_ITEMS_56"/>
      <sheetName val="Box-_Girder56"/>
      <sheetName val="Lease_rents56"/>
      <sheetName val="DLC_lookups56"/>
      <sheetName val="Quote_Sheet56"/>
      <sheetName val="labour_coeff56"/>
      <sheetName val="Works_-_Quote_Sheet56"/>
      <sheetName val="Gen_Info56"/>
      <sheetName val="Indirect_expenses56"/>
      <sheetName val="Cost_Any_56"/>
      <sheetName val="LIST_OF_MAKES56"/>
      <sheetName val="Detail_1A56"/>
      <sheetName val="Basement_Budget56"/>
      <sheetName val="Break_up_Sheet56"/>
      <sheetName val="E_&amp;_R56"/>
      <sheetName val="Bed_Class55"/>
      <sheetName val="Pile_cap55"/>
      <sheetName val="Mat_Cost56"/>
      <sheetName val="SPILL_OVER56"/>
      <sheetName val="DTF_Summary55"/>
      <sheetName val="UNP-NCW_55"/>
      <sheetName val="GF_Columns55"/>
      <sheetName val="Form_655"/>
      <sheetName val="BOQ_Direct_selling_cost55"/>
      <sheetName val="MASTER_RATE_ANALYSIS55"/>
      <sheetName val="Intro_55"/>
      <sheetName val="A_O_R_55"/>
      <sheetName val="Cost_summary55"/>
      <sheetName val="Direct_cost_shed_A-2_55"/>
      <sheetName val="_Resource_list55"/>
      <sheetName val="THANE_SITE55"/>
      <sheetName val="BOQ_Distribution55"/>
      <sheetName val="key_dates55"/>
      <sheetName val="specification_options55"/>
      <sheetName val="Elite_1_-_MBCL55"/>
      <sheetName val="M_R_List_(2)55"/>
      <sheetName val="Balance_Sheet_55"/>
      <sheetName val="Basic_Rates42"/>
      <sheetName val="Contract_BOQ42"/>
      <sheetName val="beam-reinft-IIInd_floor42"/>
      <sheetName val="FF_Inst_RA_08_Inst_0342"/>
      <sheetName val="beam-reinft-machine_rm42"/>
      <sheetName val="T1_WO42"/>
      <sheetName val="Staff_Acco_116"/>
      <sheetName val="Tel__58"/>
      <sheetName val="Ext_light58"/>
      <sheetName val="Staff_Acco_117"/>
      <sheetName val="SCHEDULE_OF_RATES58"/>
      <sheetName val="4_Annex_1_Basic_rate58"/>
      <sheetName val="DETAILED__BOQ58"/>
      <sheetName val="Detail_In_Door_Stad58"/>
      <sheetName val="Project_Details__58"/>
      <sheetName val="RCC,Ret__Wall58"/>
      <sheetName val="TBAL9697_-group_wise__sdpl58"/>
      <sheetName val="Load_Details(B2)58"/>
      <sheetName val="scurve_calc_(2)58"/>
      <sheetName val="Detail_P&amp;L58"/>
      <sheetName val="Assumption_Sheet58"/>
      <sheetName val="APPENDIX_B-158"/>
      <sheetName val="Bill_3_158"/>
      <sheetName val="Legal_Risk_Analysis58"/>
      <sheetName val="Cable_data58"/>
      <sheetName val="PRECAST_lightconc-II58"/>
      <sheetName val="BLOCK-A_(MEA_SHEET)57"/>
      <sheetName val="Bill_3_-_Site_Works57"/>
      <sheetName val="Asia_Revised_10-1-0757"/>
      <sheetName val="All_Capital_Plan_P+L_10-1-0757"/>
      <sheetName val="CP08_(2)57"/>
      <sheetName val="Planning_File_10-1-0757"/>
      <sheetName val="GR_slab-reinft57"/>
      <sheetName val="SITE_OVERHEADS57"/>
      <sheetName val="Civil_Works57"/>
      <sheetName val="Material_57"/>
      <sheetName val="SPT_vs_PHI57"/>
      <sheetName val="Fill_this_out_first___57"/>
      <sheetName val="IO_List57"/>
      <sheetName val="Pipe_Supports57"/>
      <sheetName val="BOQ_(2)57"/>
      <sheetName val="SCHEDULE_(3)57"/>
      <sheetName val="schedule_nos57"/>
      <sheetName val="Rate_Analysis57"/>
      <sheetName val="Boq_Block_A57"/>
      <sheetName val="Sqn_Abs_G_6__57"/>
      <sheetName val="WO_Abs__G_2__6_DUs57"/>
      <sheetName val="Air_Abs_G_6__23_DUs57"/>
      <sheetName val="4-Int-_ele(RA)57"/>
      <sheetName val="INDIGINEOUS_ITEMS_57"/>
      <sheetName val="Box-_Girder57"/>
      <sheetName val="Lease_rents57"/>
      <sheetName val="DLC_lookups57"/>
      <sheetName val="Quote_Sheet57"/>
      <sheetName val="labour_coeff57"/>
      <sheetName val="Works_-_Quote_Sheet57"/>
      <sheetName val="Gen_Info57"/>
      <sheetName val="Indirect_expenses57"/>
      <sheetName val="Cost_Any_57"/>
      <sheetName val="LIST_OF_MAKES57"/>
      <sheetName val="Detail_1A57"/>
      <sheetName val="Basement_Budget57"/>
      <sheetName val="Break_up_Sheet57"/>
      <sheetName val="E_&amp;_R57"/>
      <sheetName val="Bed_Class56"/>
      <sheetName val="Pile_cap56"/>
      <sheetName val="Mat_Cost57"/>
      <sheetName val="SPILL_OVER57"/>
      <sheetName val="DTF_Summary56"/>
      <sheetName val="UNP-NCW_56"/>
      <sheetName val="GF_Columns56"/>
      <sheetName val="Form_656"/>
      <sheetName val="BOQ_Direct_selling_cost56"/>
      <sheetName val="MASTER_RATE_ANALYSIS56"/>
      <sheetName val="Intro_56"/>
      <sheetName val="A_O_R_56"/>
      <sheetName val="Cost_summary56"/>
      <sheetName val="Direct_cost_shed_A-2_56"/>
      <sheetName val="_Resource_list56"/>
      <sheetName val="THANE_SITE56"/>
      <sheetName val="BOQ_Distribution56"/>
      <sheetName val="key_dates56"/>
      <sheetName val="specification_options56"/>
      <sheetName val="Elite_1_-_MBCL56"/>
      <sheetName val="M_R_List_(2)56"/>
      <sheetName val="Balance_Sheet_56"/>
      <sheetName val="Basic_Rates43"/>
      <sheetName val="Contract_BOQ43"/>
      <sheetName val="beam-reinft-IIInd_floor43"/>
      <sheetName val="FF_Inst_RA_08_Inst_0343"/>
      <sheetName val="beam-reinft-machine_rm43"/>
      <sheetName val="T1_WO43"/>
      <sheetName val="Staff_Acco_120"/>
      <sheetName val="Tel__60"/>
      <sheetName val="Ext_light60"/>
      <sheetName val="Staff_Acco_121"/>
      <sheetName val="SCHEDULE_OF_RATES60"/>
      <sheetName val="4_Annex_1_Basic_rate60"/>
      <sheetName val="DETAILED__BOQ60"/>
      <sheetName val="Detail_In_Door_Stad60"/>
      <sheetName val="Project_Details__60"/>
      <sheetName val="RCC,Ret__Wall60"/>
      <sheetName val="TBAL9697_-group_wise__sdpl60"/>
      <sheetName val="Load_Details(B2)60"/>
      <sheetName val="scurve_calc_(2)60"/>
      <sheetName val="Detail_P&amp;L60"/>
      <sheetName val="Assumption_Sheet60"/>
      <sheetName val="APPENDIX_B-160"/>
      <sheetName val="Bill_3_160"/>
      <sheetName val="Legal_Risk_Analysis60"/>
      <sheetName val="Cable_data60"/>
      <sheetName val="PRECAST_lightconc-II60"/>
      <sheetName val="BLOCK-A_(MEA_SHEET)59"/>
      <sheetName val="Bill_3_-_Site_Works59"/>
      <sheetName val="Asia_Revised_10-1-0759"/>
      <sheetName val="All_Capital_Plan_P+L_10-1-0759"/>
      <sheetName val="CP08_(2)59"/>
      <sheetName val="Planning_File_10-1-0759"/>
      <sheetName val="GR_slab-reinft59"/>
      <sheetName val="SITE_OVERHEADS59"/>
      <sheetName val="Civil_Works59"/>
      <sheetName val="Material_59"/>
      <sheetName val="SPT_vs_PHI59"/>
      <sheetName val="Fill_this_out_first___59"/>
      <sheetName val="IO_List59"/>
      <sheetName val="Pipe_Supports59"/>
      <sheetName val="BOQ_(2)59"/>
      <sheetName val="SCHEDULE_(3)59"/>
      <sheetName val="schedule_nos59"/>
      <sheetName val="Rate_Analysis59"/>
      <sheetName val="Boq_Block_A59"/>
      <sheetName val="Sqn_Abs_G_6__59"/>
      <sheetName val="WO_Abs__G_2__6_DUs59"/>
      <sheetName val="Air_Abs_G_6__23_DUs59"/>
      <sheetName val="4-Int-_ele(RA)59"/>
      <sheetName val="INDIGINEOUS_ITEMS_59"/>
      <sheetName val="Box-_Girder59"/>
      <sheetName val="Lease_rents59"/>
      <sheetName val="DLC_lookups59"/>
      <sheetName val="Quote_Sheet59"/>
      <sheetName val="labour_coeff59"/>
      <sheetName val="Works_-_Quote_Sheet59"/>
      <sheetName val="Gen_Info59"/>
      <sheetName val="Indirect_expenses59"/>
      <sheetName val="Cost_Any_59"/>
      <sheetName val="LIST_OF_MAKES59"/>
      <sheetName val="Detail_1A59"/>
      <sheetName val="Basement_Budget59"/>
      <sheetName val="Break_up_Sheet59"/>
      <sheetName val="E_&amp;_R59"/>
      <sheetName val="Bed_Class58"/>
      <sheetName val="Pile_cap58"/>
      <sheetName val="Mat_Cost59"/>
      <sheetName val="SPILL_OVER59"/>
      <sheetName val="DTF_Summary58"/>
      <sheetName val="UNP-NCW_58"/>
      <sheetName val="GF_Columns58"/>
      <sheetName val="Form_658"/>
      <sheetName val="BOQ_Direct_selling_cost58"/>
      <sheetName val="MASTER_RATE_ANALYSIS58"/>
      <sheetName val="Intro_58"/>
      <sheetName val="A_O_R_58"/>
      <sheetName val="Cost_summary58"/>
      <sheetName val="Direct_cost_shed_A-2_58"/>
      <sheetName val="_Resource_list58"/>
      <sheetName val="THANE_SITE58"/>
      <sheetName val="BOQ_Distribution58"/>
      <sheetName val="key_dates58"/>
      <sheetName val="specification_options58"/>
      <sheetName val="Elite_1_-_MBCL58"/>
      <sheetName val="M_R_List_(2)58"/>
      <sheetName val="Balance_Sheet_58"/>
      <sheetName val="Basic_Rates45"/>
      <sheetName val="Contract_BOQ45"/>
      <sheetName val="beam-reinft-IIInd_floor45"/>
      <sheetName val="FF_Inst_RA_08_Inst_0345"/>
      <sheetName val="beam-reinft-machine_rm45"/>
      <sheetName val="T1_WO45"/>
      <sheetName val="Staff_Acco_118"/>
      <sheetName val="Tel__59"/>
      <sheetName val="Ext_light59"/>
      <sheetName val="Staff_Acco_119"/>
      <sheetName val="SCHEDULE_OF_RATES59"/>
      <sheetName val="4_Annex_1_Basic_rate59"/>
      <sheetName val="DETAILED__BOQ59"/>
      <sheetName val="Detail_In_Door_Stad59"/>
      <sheetName val="Project_Details__59"/>
      <sheetName val="RCC,Ret__Wall59"/>
      <sheetName val="TBAL9697_-group_wise__sdpl59"/>
      <sheetName val="Load_Details(B2)59"/>
      <sheetName val="scurve_calc_(2)59"/>
      <sheetName val="Detail_P&amp;L59"/>
      <sheetName val="Assumption_Sheet59"/>
      <sheetName val="APPENDIX_B-159"/>
      <sheetName val="Bill_3_159"/>
      <sheetName val="Legal_Risk_Analysis59"/>
      <sheetName val="Cable_data59"/>
      <sheetName val="PRECAST_lightconc-II59"/>
      <sheetName val="BLOCK-A_(MEA_SHEET)58"/>
      <sheetName val="Bill_3_-_Site_Works58"/>
      <sheetName val="Asia_Revised_10-1-0758"/>
      <sheetName val="All_Capital_Plan_P+L_10-1-0758"/>
      <sheetName val="CP08_(2)58"/>
      <sheetName val="Planning_File_10-1-0758"/>
      <sheetName val="GR_slab-reinft58"/>
      <sheetName val="SITE_OVERHEADS58"/>
      <sheetName val="Civil_Works58"/>
      <sheetName val="Material_58"/>
      <sheetName val="SPT_vs_PHI58"/>
      <sheetName val="Fill_this_out_first___58"/>
      <sheetName val="IO_List58"/>
      <sheetName val="Pipe_Supports58"/>
      <sheetName val="BOQ_(2)58"/>
      <sheetName val="SCHEDULE_(3)58"/>
      <sheetName val="schedule_nos58"/>
      <sheetName val="Rate_Analysis58"/>
      <sheetName val="Boq_Block_A58"/>
      <sheetName val="Sqn_Abs_G_6__58"/>
      <sheetName val="WO_Abs__G_2__6_DUs58"/>
      <sheetName val="Air_Abs_G_6__23_DUs58"/>
      <sheetName val="4-Int-_ele(RA)58"/>
      <sheetName val="INDIGINEOUS_ITEMS_58"/>
      <sheetName val="Box-_Girder58"/>
      <sheetName val="Lease_rents58"/>
      <sheetName val="DLC_lookups58"/>
      <sheetName val="Quote_Sheet58"/>
      <sheetName val="labour_coeff58"/>
      <sheetName val="Works_-_Quote_Sheet58"/>
      <sheetName val="Gen_Info58"/>
      <sheetName val="Indirect_expenses58"/>
      <sheetName val="Cost_Any_58"/>
      <sheetName val="LIST_OF_MAKES58"/>
      <sheetName val="Detail_1A58"/>
      <sheetName val="Basement_Budget58"/>
      <sheetName val="Break_up_Sheet58"/>
      <sheetName val="E_&amp;_R58"/>
      <sheetName val="Bed_Class57"/>
      <sheetName val="Pile_cap57"/>
      <sheetName val="Mat_Cost58"/>
      <sheetName val="SPILL_OVER58"/>
      <sheetName val="DTF_Summary57"/>
      <sheetName val="UNP-NCW_57"/>
      <sheetName val="GF_Columns57"/>
      <sheetName val="Form_657"/>
      <sheetName val="BOQ_Direct_selling_cost57"/>
      <sheetName val="MASTER_RATE_ANALYSIS57"/>
      <sheetName val="Intro_57"/>
      <sheetName val="A_O_R_57"/>
      <sheetName val="Cost_summary57"/>
      <sheetName val="Direct_cost_shed_A-2_57"/>
      <sheetName val="_Resource_list57"/>
      <sheetName val="THANE_SITE57"/>
      <sheetName val="BOQ_Distribution57"/>
      <sheetName val="key_dates57"/>
      <sheetName val="specification_options57"/>
      <sheetName val="Elite_1_-_MBCL57"/>
      <sheetName val="M_R_List_(2)57"/>
      <sheetName val="Balance_Sheet_57"/>
      <sheetName val="Basic_Rates44"/>
      <sheetName val="Contract_BOQ44"/>
      <sheetName val="beam-reinft-IIInd_floor44"/>
      <sheetName val="FF_Inst_RA_08_Inst_0344"/>
      <sheetName val="beam-reinft-machine_rm44"/>
      <sheetName val="T1_WO44"/>
      <sheetName val="Staff_Acco_124"/>
      <sheetName val="Tel__62"/>
      <sheetName val="Ext_light62"/>
      <sheetName val="Staff_Acco_125"/>
      <sheetName val="SCHEDULE_OF_RATES62"/>
      <sheetName val="4_Annex_1_Basic_rate62"/>
      <sheetName val="DETAILED__BOQ62"/>
      <sheetName val="Detail_In_Door_Stad62"/>
      <sheetName val="Project_Details__62"/>
      <sheetName val="RCC,Ret__Wall62"/>
      <sheetName val="TBAL9697_-group_wise__sdpl62"/>
      <sheetName val="Load_Details(B2)62"/>
      <sheetName val="scurve_calc_(2)62"/>
      <sheetName val="Detail_P&amp;L62"/>
      <sheetName val="Assumption_Sheet62"/>
      <sheetName val="APPENDIX_B-162"/>
      <sheetName val="Bill_3_162"/>
      <sheetName val="Legal_Risk_Analysis62"/>
      <sheetName val="Cable_data62"/>
      <sheetName val="PRECAST_lightconc-II62"/>
      <sheetName val="BLOCK-A_(MEA_SHEET)61"/>
      <sheetName val="Bill_3_-_Site_Works61"/>
      <sheetName val="Asia_Revised_10-1-0761"/>
      <sheetName val="All_Capital_Plan_P+L_10-1-0761"/>
      <sheetName val="CP08_(2)61"/>
      <sheetName val="Planning_File_10-1-0761"/>
      <sheetName val="GR_slab-reinft61"/>
      <sheetName val="SITE_OVERHEADS61"/>
      <sheetName val="Civil_Works61"/>
      <sheetName val="Material_61"/>
      <sheetName val="SPT_vs_PHI61"/>
      <sheetName val="Fill_this_out_first___61"/>
      <sheetName val="IO_List61"/>
      <sheetName val="Pipe_Supports61"/>
      <sheetName val="BOQ_(2)61"/>
      <sheetName val="SCHEDULE_(3)61"/>
      <sheetName val="schedule_nos61"/>
      <sheetName val="Rate_Analysis61"/>
      <sheetName val="Boq_Block_A61"/>
      <sheetName val="Sqn_Abs_G_6__61"/>
      <sheetName val="WO_Abs__G_2__6_DUs61"/>
      <sheetName val="Air_Abs_G_6__23_DUs61"/>
      <sheetName val="4-Int-_ele(RA)61"/>
      <sheetName val="INDIGINEOUS_ITEMS_61"/>
      <sheetName val="Box-_Girder61"/>
      <sheetName val="Lease_rents61"/>
      <sheetName val="DLC_lookups61"/>
      <sheetName val="Quote_Sheet61"/>
      <sheetName val="labour_coeff61"/>
      <sheetName val="Works_-_Quote_Sheet61"/>
      <sheetName val="Gen_Info61"/>
      <sheetName val="Indirect_expenses61"/>
      <sheetName val="Cost_Any_61"/>
      <sheetName val="LIST_OF_MAKES61"/>
      <sheetName val="Detail_1A61"/>
      <sheetName val="Basement_Budget61"/>
      <sheetName val="Break_up_Sheet61"/>
      <sheetName val="E_&amp;_R61"/>
      <sheetName val="Bed_Class60"/>
      <sheetName val="Pile_cap60"/>
      <sheetName val="Mat_Cost61"/>
      <sheetName val="SPILL_OVER61"/>
      <sheetName val="DTF_Summary60"/>
      <sheetName val="UNP-NCW_60"/>
      <sheetName val="GF_Columns60"/>
      <sheetName val="Form_660"/>
      <sheetName val="BOQ_Direct_selling_cost60"/>
      <sheetName val="MASTER_RATE_ANALYSIS60"/>
      <sheetName val="Intro_60"/>
      <sheetName val="A_O_R_60"/>
      <sheetName val="Cost_summary60"/>
      <sheetName val="Direct_cost_shed_A-2_60"/>
      <sheetName val="_Resource_list60"/>
      <sheetName val="THANE_SITE60"/>
      <sheetName val="BOQ_Distribution60"/>
      <sheetName val="key_dates60"/>
      <sheetName val="specification_options60"/>
      <sheetName val="Elite_1_-_MBCL60"/>
      <sheetName val="M_R_List_(2)60"/>
      <sheetName val="Balance_Sheet_60"/>
      <sheetName val="Basic_Rates47"/>
      <sheetName val="Contract_BOQ47"/>
      <sheetName val="beam-reinft-IIInd_floor47"/>
      <sheetName val="FF_Inst_RA_08_Inst_0347"/>
      <sheetName val="beam-reinft-machine_rm47"/>
      <sheetName val="T1_WO47"/>
      <sheetName val="Staff_Acco_126"/>
      <sheetName val="Tel__63"/>
      <sheetName val="Ext_light63"/>
      <sheetName val="Staff_Acco_127"/>
      <sheetName val="SCHEDULE_OF_RATES63"/>
      <sheetName val="4_Annex_1_Basic_rate63"/>
      <sheetName val="DETAILED__BOQ63"/>
      <sheetName val="Detail_In_Door_Stad63"/>
      <sheetName val="Project_Details__63"/>
      <sheetName val="RCC,Ret__Wall63"/>
      <sheetName val="TBAL9697_-group_wise__sdpl63"/>
      <sheetName val="Load_Details(B2)63"/>
      <sheetName val="scurve_calc_(2)63"/>
      <sheetName val="Detail_P&amp;L63"/>
      <sheetName val="Assumption_Sheet63"/>
      <sheetName val="APPENDIX_B-163"/>
      <sheetName val="Bill_3_163"/>
      <sheetName val="Legal_Risk_Analysis63"/>
      <sheetName val="Cable_data63"/>
      <sheetName val="PRECAST_lightconc-II63"/>
      <sheetName val="BLOCK-A_(MEA_SHEET)62"/>
      <sheetName val="Bill_3_-_Site_Works62"/>
      <sheetName val="Asia_Revised_10-1-0762"/>
      <sheetName val="All_Capital_Plan_P+L_10-1-0762"/>
      <sheetName val="CP08_(2)62"/>
      <sheetName val="Planning_File_10-1-0762"/>
      <sheetName val="GR_slab-reinft62"/>
      <sheetName val="SITE_OVERHEADS62"/>
      <sheetName val="Civil_Works62"/>
      <sheetName val="Material_62"/>
      <sheetName val="SPT_vs_PHI62"/>
      <sheetName val="Fill_this_out_first___62"/>
      <sheetName val="IO_List62"/>
      <sheetName val="Pipe_Supports62"/>
      <sheetName val="BOQ_(2)62"/>
      <sheetName val="SCHEDULE_(3)62"/>
      <sheetName val="schedule_nos62"/>
      <sheetName val="Rate_Analysis62"/>
      <sheetName val="Boq_Block_A62"/>
      <sheetName val="Sqn_Abs_G_6__62"/>
      <sheetName val="WO_Abs__G_2__6_DUs62"/>
      <sheetName val="Air_Abs_G_6__23_DUs62"/>
      <sheetName val="4-Int-_ele(RA)62"/>
      <sheetName val="INDIGINEOUS_ITEMS_62"/>
      <sheetName val="Box-_Girder62"/>
      <sheetName val="Lease_rents62"/>
      <sheetName val="DLC_lookups62"/>
      <sheetName val="Quote_Sheet62"/>
      <sheetName val="labour_coeff62"/>
      <sheetName val="Works_-_Quote_Sheet62"/>
      <sheetName val="Gen_Info62"/>
      <sheetName val="Indirect_expenses62"/>
      <sheetName val="Cost_Any_62"/>
      <sheetName val="LIST_OF_MAKES62"/>
      <sheetName val="Detail_1A62"/>
      <sheetName val="Basement_Budget62"/>
      <sheetName val="Break_up_Sheet62"/>
      <sheetName val="E_&amp;_R62"/>
      <sheetName val="Bed_Class61"/>
      <sheetName val="Pile_cap61"/>
      <sheetName val="Mat_Cost62"/>
      <sheetName val="SPILL_OVER62"/>
      <sheetName val="DTF_Summary61"/>
      <sheetName val="UNP-NCW_61"/>
      <sheetName val="GF_Columns61"/>
      <sheetName val="Form_661"/>
      <sheetName val="BOQ_Direct_selling_cost61"/>
      <sheetName val="MASTER_RATE_ANALYSIS61"/>
      <sheetName val="Intro_61"/>
      <sheetName val="A_O_R_61"/>
      <sheetName val="Cost_summary61"/>
      <sheetName val="Direct_cost_shed_A-2_61"/>
      <sheetName val="_Resource_list61"/>
      <sheetName val="THANE_SITE61"/>
      <sheetName val="BOQ_Distribution61"/>
      <sheetName val="key_dates61"/>
      <sheetName val="specification_options61"/>
      <sheetName val="Elite_1_-_MBCL61"/>
      <sheetName val="M_R_List_(2)61"/>
      <sheetName val="Balance_Sheet_61"/>
      <sheetName val="Basic_Rates48"/>
      <sheetName val="Contract_BOQ48"/>
      <sheetName val="beam-reinft-IIInd_floor48"/>
      <sheetName val="FF_Inst_RA_08_Inst_0348"/>
      <sheetName val="beam-reinft-machine_rm48"/>
      <sheetName val="T1_WO48"/>
      <sheetName val="Staff_Acco_128"/>
      <sheetName val="Tel__64"/>
      <sheetName val="Ext_light64"/>
      <sheetName val="Staff_Acco_129"/>
      <sheetName val="SCHEDULE_OF_RATES64"/>
      <sheetName val="4_Annex_1_Basic_rate64"/>
      <sheetName val="DETAILED__BOQ64"/>
      <sheetName val="Detail_In_Door_Stad64"/>
      <sheetName val="Project_Details__64"/>
      <sheetName val="RCC,Ret__Wall64"/>
      <sheetName val="TBAL9697_-group_wise__sdpl64"/>
      <sheetName val="Load_Details(B2)64"/>
      <sheetName val="scurve_calc_(2)64"/>
      <sheetName val="Detail_P&amp;L64"/>
      <sheetName val="Assumption_Sheet64"/>
      <sheetName val="APPENDIX_B-164"/>
      <sheetName val="Bill_3_164"/>
      <sheetName val="Legal_Risk_Analysis64"/>
      <sheetName val="Cable_data64"/>
      <sheetName val="PRECAST_lightconc-II64"/>
      <sheetName val="BLOCK-A_(MEA_SHEET)63"/>
      <sheetName val="Bill_3_-_Site_Works63"/>
      <sheetName val="Asia_Revised_10-1-0763"/>
      <sheetName val="All_Capital_Plan_P+L_10-1-0763"/>
      <sheetName val="CP08_(2)63"/>
      <sheetName val="Planning_File_10-1-0763"/>
      <sheetName val="GR_slab-reinft63"/>
      <sheetName val="SITE_OVERHEADS63"/>
      <sheetName val="Civil_Works63"/>
      <sheetName val="Material_63"/>
      <sheetName val="SPT_vs_PHI63"/>
      <sheetName val="Fill_this_out_first___63"/>
      <sheetName val="IO_List63"/>
      <sheetName val="Pipe_Supports63"/>
      <sheetName val="BOQ_(2)63"/>
      <sheetName val="SCHEDULE_(3)63"/>
      <sheetName val="schedule_nos63"/>
      <sheetName val="Rate_Analysis63"/>
      <sheetName val="Boq_Block_A63"/>
      <sheetName val="Sqn_Abs_G_6__63"/>
      <sheetName val="WO_Abs__G_2__6_DUs63"/>
      <sheetName val="Air_Abs_G_6__23_DUs63"/>
      <sheetName val="4-Int-_ele(RA)63"/>
      <sheetName val="INDIGINEOUS_ITEMS_63"/>
      <sheetName val="Box-_Girder63"/>
      <sheetName val="Lease_rents63"/>
      <sheetName val="DLC_lookups63"/>
      <sheetName val="Quote_Sheet63"/>
      <sheetName val="labour_coeff63"/>
      <sheetName val="Works_-_Quote_Sheet63"/>
      <sheetName val="Gen_Info63"/>
      <sheetName val="Indirect_expenses63"/>
      <sheetName val="Cost_Any_63"/>
      <sheetName val="LIST_OF_MAKES63"/>
      <sheetName val="Detail_1A63"/>
      <sheetName val="Basement_Budget63"/>
      <sheetName val="Break_up_Sheet63"/>
      <sheetName val="E_&amp;_R63"/>
      <sheetName val="Bed_Class62"/>
      <sheetName val="Pile_cap62"/>
      <sheetName val="Mat_Cost63"/>
      <sheetName val="SPILL_OVER63"/>
      <sheetName val="DTF_Summary62"/>
      <sheetName val="UNP-NCW_62"/>
      <sheetName val="GF_Columns62"/>
      <sheetName val="Form_662"/>
      <sheetName val="BOQ_Direct_selling_cost62"/>
      <sheetName val="MASTER_RATE_ANALYSIS62"/>
      <sheetName val="Intro_62"/>
      <sheetName val="A_O_R_62"/>
      <sheetName val="Cost_summary62"/>
      <sheetName val="Direct_cost_shed_A-2_62"/>
      <sheetName val="_Resource_list62"/>
      <sheetName val="THANE_SITE62"/>
      <sheetName val="BOQ_Distribution62"/>
      <sheetName val="key_dates62"/>
      <sheetName val="specification_options62"/>
      <sheetName val="Elite_1_-_MBCL62"/>
      <sheetName val="M_R_List_(2)62"/>
      <sheetName val="Balance_Sheet_62"/>
      <sheetName val="Basic_Rates49"/>
      <sheetName val="Contract_BOQ49"/>
      <sheetName val="beam-reinft-IIInd_floor49"/>
      <sheetName val="FF_Inst_RA_08_Inst_0349"/>
      <sheetName val="beam-reinft-machine_rm49"/>
      <sheetName val="T1_WO49"/>
      <sheetName val="Indirect_x0005_쌳ᎈ駜/"/>
      <sheetName val="Indirect_x0005_쌳ᎈ駜_"/>
      <sheetName val="Indirect_x0005__"/>
      <sheetName val="[saihous.ele.xls]Indirect_x0005_"/>
      <sheetName val="[saihous.ele.xls]Indirect_x0005__xdfa0_."/>
      <sheetName val="[saihous.ele.xls]Indirect_x0005__xdb20__x001f_"/>
      <sheetName val="OverviewBarmer"/>
      <sheetName val="rdamdata"/>
      <sheetName val="G_R_P1"/>
    </sheetNames>
    <sheetDataSet>
      <sheetData sheetId="0">
        <row r="1">
          <cell r="B1" t="str">
            <v>220 kV SUB-STATION</v>
          </cell>
        </row>
      </sheetData>
      <sheetData sheetId="1">
        <row r="1">
          <cell r="B1" t="str">
            <v>220 kV SUB-STATION</v>
          </cell>
        </row>
      </sheetData>
      <sheetData sheetId="2">
        <row r="1">
          <cell r="B1" t="str">
            <v>220 kV SUB-STATION</v>
          </cell>
        </row>
      </sheetData>
      <sheetData sheetId="3">
        <row r="1">
          <cell r="B1" t="str">
            <v>220 kV SUB-STATION</v>
          </cell>
        </row>
      </sheetData>
      <sheetData sheetId="4">
        <row r="1">
          <cell r="B1" t="str">
            <v>220 kV SUB-STATION</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ow r="1">
          <cell r="B1" t="str">
            <v>220 kV SUB-STATION</v>
          </cell>
        </row>
      </sheetData>
      <sheetData sheetId="381">
        <row r="1">
          <cell r="B1" t="str">
            <v>220 kV SUB-STATION</v>
          </cell>
        </row>
      </sheetData>
      <sheetData sheetId="382">
        <row r="1">
          <cell r="B1" t="str">
            <v>220 kV SUB-STATION</v>
          </cell>
        </row>
      </sheetData>
      <sheetData sheetId="383">
        <row r="1">
          <cell r="B1" t="str">
            <v>220 kV SUB-STATION</v>
          </cell>
        </row>
      </sheetData>
      <sheetData sheetId="384">
        <row r="1">
          <cell r="B1" t="str">
            <v>220 kV SUB-STATION</v>
          </cell>
        </row>
      </sheetData>
      <sheetData sheetId="385">
        <row r="1">
          <cell r="B1" t="str">
            <v>220 kV SUB-STATION</v>
          </cell>
        </row>
      </sheetData>
      <sheetData sheetId="386">
        <row r="1">
          <cell r="B1" t="str">
            <v>220 kV SUB-STATION</v>
          </cell>
        </row>
      </sheetData>
      <sheetData sheetId="387">
        <row r="1">
          <cell r="B1" t="str">
            <v>220 kV SUB-STATION</v>
          </cell>
        </row>
      </sheetData>
      <sheetData sheetId="388">
        <row r="1">
          <cell r="B1" t="str">
            <v>220 kV SUB-STATION</v>
          </cell>
        </row>
      </sheetData>
      <sheetData sheetId="389">
        <row r="1">
          <cell r="B1" t="str">
            <v>220 kV SUB-STATION</v>
          </cell>
        </row>
      </sheetData>
      <sheetData sheetId="390">
        <row r="1">
          <cell r="B1" t="str">
            <v>220 kV SUB-STATION</v>
          </cell>
        </row>
      </sheetData>
      <sheetData sheetId="391">
        <row r="1">
          <cell r="B1" t="str">
            <v>220 kV SUB-STATION</v>
          </cell>
        </row>
      </sheetData>
      <sheetData sheetId="392">
        <row r="1">
          <cell r="B1" t="str">
            <v>220 kV SUB-STATION</v>
          </cell>
        </row>
      </sheetData>
      <sheetData sheetId="393">
        <row r="1">
          <cell r="B1" t="str">
            <v>220 kV SUB-STATION</v>
          </cell>
        </row>
      </sheetData>
      <sheetData sheetId="394">
        <row r="1">
          <cell r="B1" t="str">
            <v>220 kV SUB-STATION</v>
          </cell>
        </row>
      </sheetData>
      <sheetData sheetId="395">
        <row r="1">
          <cell r="B1" t="str">
            <v>220 kV SUB-STATION</v>
          </cell>
        </row>
      </sheetData>
      <sheetData sheetId="396">
        <row r="1">
          <cell r="B1" t="str">
            <v>220 kV SUB-STATION</v>
          </cell>
        </row>
      </sheetData>
      <sheetData sheetId="397">
        <row r="1">
          <cell r="B1" t="str">
            <v>220 kV SUB-STATION</v>
          </cell>
        </row>
      </sheetData>
      <sheetData sheetId="398">
        <row r="1">
          <cell r="B1" t="str">
            <v>220 kV SUB-STATION</v>
          </cell>
        </row>
      </sheetData>
      <sheetData sheetId="399">
        <row r="1">
          <cell r="B1" t="str">
            <v>220 kV SUB-STATION</v>
          </cell>
        </row>
      </sheetData>
      <sheetData sheetId="400">
        <row r="1">
          <cell r="B1" t="str">
            <v>220 kV SUB-STATION</v>
          </cell>
        </row>
      </sheetData>
      <sheetData sheetId="401">
        <row r="1">
          <cell r="B1" t="str">
            <v>220 kV SUB-STATION</v>
          </cell>
        </row>
      </sheetData>
      <sheetData sheetId="402">
        <row r="1">
          <cell r="B1" t="str">
            <v>220 kV SUB-STATION</v>
          </cell>
        </row>
      </sheetData>
      <sheetData sheetId="403">
        <row r="1">
          <cell r="B1" t="str">
            <v>220 kV SUB-STATION</v>
          </cell>
        </row>
      </sheetData>
      <sheetData sheetId="404">
        <row r="1">
          <cell r="B1" t="str">
            <v>220 kV SUB-STATION</v>
          </cell>
        </row>
      </sheetData>
      <sheetData sheetId="405">
        <row r="1">
          <cell r="B1" t="str">
            <v>220 kV SUB-STATION</v>
          </cell>
        </row>
      </sheetData>
      <sheetData sheetId="406">
        <row r="1">
          <cell r="B1" t="str">
            <v>220 kV SUB-STATION</v>
          </cell>
        </row>
      </sheetData>
      <sheetData sheetId="407">
        <row r="1">
          <cell r="B1" t="str">
            <v>220 kV SUB-STATION</v>
          </cell>
        </row>
      </sheetData>
      <sheetData sheetId="408">
        <row r="1">
          <cell r="B1" t="str">
            <v>220 kV SUB-STATION</v>
          </cell>
        </row>
      </sheetData>
      <sheetData sheetId="409">
        <row r="1">
          <cell r="B1" t="str">
            <v>220 kV SUB-STATION</v>
          </cell>
        </row>
      </sheetData>
      <sheetData sheetId="410">
        <row r="1">
          <cell r="B1" t="str">
            <v>220 kV SUB-STATION</v>
          </cell>
        </row>
      </sheetData>
      <sheetData sheetId="411">
        <row r="1">
          <cell r="B1" t="str">
            <v>220 kV SUB-STATION</v>
          </cell>
        </row>
      </sheetData>
      <sheetData sheetId="412">
        <row r="1">
          <cell r="B1" t="str">
            <v>220 kV SUB-STATION</v>
          </cell>
        </row>
      </sheetData>
      <sheetData sheetId="413">
        <row r="1">
          <cell r="B1" t="str">
            <v>220 kV SUB-STATION</v>
          </cell>
        </row>
      </sheetData>
      <sheetData sheetId="414">
        <row r="1">
          <cell r="B1" t="str">
            <v>220 kV SUB-STATION</v>
          </cell>
        </row>
      </sheetData>
      <sheetData sheetId="415">
        <row r="1">
          <cell r="B1" t="str">
            <v>220 kV SUB-STATION</v>
          </cell>
        </row>
      </sheetData>
      <sheetData sheetId="416">
        <row r="1">
          <cell r="B1" t="str">
            <v>220 kV SUB-STATION</v>
          </cell>
        </row>
      </sheetData>
      <sheetData sheetId="417">
        <row r="1">
          <cell r="B1" t="str">
            <v>220 kV SUB-STATION</v>
          </cell>
        </row>
      </sheetData>
      <sheetData sheetId="418">
        <row r="1">
          <cell r="B1" t="str">
            <v>220 kV SUB-STATION</v>
          </cell>
        </row>
      </sheetData>
      <sheetData sheetId="419">
        <row r="1">
          <cell r="B1" t="str">
            <v>220 kV SUB-STATION</v>
          </cell>
        </row>
      </sheetData>
      <sheetData sheetId="420">
        <row r="1">
          <cell r="B1" t="str">
            <v>220 kV SUB-STATION</v>
          </cell>
        </row>
      </sheetData>
      <sheetData sheetId="421">
        <row r="1">
          <cell r="B1" t="str">
            <v>220 kV SUB-STATION</v>
          </cell>
        </row>
      </sheetData>
      <sheetData sheetId="422">
        <row r="1">
          <cell r="B1" t="str">
            <v>220 kV SUB-STATION</v>
          </cell>
        </row>
      </sheetData>
      <sheetData sheetId="423">
        <row r="1">
          <cell r="B1" t="str">
            <v>220 kV SUB-STATION</v>
          </cell>
        </row>
      </sheetData>
      <sheetData sheetId="424">
        <row r="1">
          <cell r="B1" t="str">
            <v>220 kV SUB-STATION</v>
          </cell>
        </row>
      </sheetData>
      <sheetData sheetId="425">
        <row r="1">
          <cell r="B1" t="str">
            <v>220 kV SUB-STATION</v>
          </cell>
        </row>
      </sheetData>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ow r="1">
          <cell r="B1" t="str">
            <v>220 kV SUB-STATION</v>
          </cell>
        </row>
      </sheetData>
      <sheetData sheetId="436">
        <row r="1">
          <cell r="B1" t="str">
            <v>220 kV SUB-STATION</v>
          </cell>
        </row>
      </sheetData>
      <sheetData sheetId="437">
        <row r="1">
          <cell r="B1" t="str">
            <v>220 kV SUB-STATION</v>
          </cell>
        </row>
      </sheetData>
      <sheetData sheetId="438">
        <row r="1">
          <cell r="B1" t="str">
            <v>220 kV SUB-STATION</v>
          </cell>
        </row>
      </sheetData>
      <sheetData sheetId="439"/>
      <sheetData sheetId="440"/>
      <sheetData sheetId="441">
        <row r="1">
          <cell r="B1" t="str">
            <v>220 kV SUB-STATION</v>
          </cell>
        </row>
      </sheetData>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ow r="1">
          <cell r="B1" t="str">
            <v>220 kV SUB-STATION</v>
          </cell>
        </row>
      </sheetData>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ow r="1">
          <cell r="B1" t="str">
            <v>220 kV SUB-STATION</v>
          </cell>
        </row>
      </sheetData>
      <sheetData sheetId="477">
        <row r="1">
          <cell r="B1" t="str">
            <v>220 kV SUB-STATION</v>
          </cell>
        </row>
      </sheetData>
      <sheetData sheetId="478">
        <row r="1">
          <cell r="B1" t="str">
            <v>220 kV SUB-STATION</v>
          </cell>
        </row>
      </sheetData>
      <sheetData sheetId="479">
        <row r="1">
          <cell r="B1" t="str">
            <v>220 kV SUB-STATION</v>
          </cell>
        </row>
      </sheetData>
      <sheetData sheetId="480">
        <row r="1">
          <cell r="B1" t="str">
            <v>220 kV SUB-STATION</v>
          </cell>
        </row>
      </sheetData>
      <sheetData sheetId="481">
        <row r="1">
          <cell r="B1" t="str">
            <v>220 kV SUB-STATION</v>
          </cell>
        </row>
      </sheetData>
      <sheetData sheetId="482">
        <row r="1">
          <cell r="B1" t="str">
            <v>220 kV SUB-STATION</v>
          </cell>
        </row>
      </sheetData>
      <sheetData sheetId="483">
        <row r="1">
          <cell r="B1" t="str">
            <v>220 kV SUB-STATION</v>
          </cell>
        </row>
      </sheetData>
      <sheetData sheetId="484">
        <row r="1">
          <cell r="B1" t="str">
            <v>220 kV SUB-STATION</v>
          </cell>
        </row>
      </sheetData>
      <sheetData sheetId="485">
        <row r="1">
          <cell r="B1" t="str">
            <v>220 kV SUB-STATION</v>
          </cell>
        </row>
      </sheetData>
      <sheetData sheetId="486">
        <row r="1">
          <cell r="B1" t="str">
            <v>220 kV SUB-STATION</v>
          </cell>
        </row>
      </sheetData>
      <sheetData sheetId="487">
        <row r="1">
          <cell r="B1" t="str">
            <v>220 kV SUB-STATION</v>
          </cell>
        </row>
      </sheetData>
      <sheetData sheetId="488">
        <row r="1">
          <cell r="B1" t="str">
            <v>220 kV SUB-STATION</v>
          </cell>
        </row>
      </sheetData>
      <sheetData sheetId="489">
        <row r="1">
          <cell r="B1" t="str">
            <v>220 kV SUB-STATION</v>
          </cell>
        </row>
      </sheetData>
      <sheetData sheetId="490">
        <row r="1">
          <cell r="B1" t="str">
            <v>220 kV SUB-STATION</v>
          </cell>
        </row>
      </sheetData>
      <sheetData sheetId="491">
        <row r="1">
          <cell r="B1" t="str">
            <v>220 kV SUB-STATION</v>
          </cell>
        </row>
      </sheetData>
      <sheetData sheetId="492">
        <row r="1">
          <cell r="B1" t="str">
            <v>220 kV SUB-STATION</v>
          </cell>
        </row>
      </sheetData>
      <sheetData sheetId="493">
        <row r="1">
          <cell r="B1" t="str">
            <v>220 kV SUB-STATION</v>
          </cell>
        </row>
      </sheetData>
      <sheetData sheetId="494">
        <row r="1">
          <cell r="B1" t="str">
            <v>220 kV SUB-STATION</v>
          </cell>
        </row>
      </sheetData>
      <sheetData sheetId="495">
        <row r="1">
          <cell r="B1" t="str">
            <v>220 kV SUB-STATION</v>
          </cell>
        </row>
      </sheetData>
      <sheetData sheetId="496">
        <row r="1">
          <cell r="B1" t="str">
            <v>220 kV SUB-STATION</v>
          </cell>
        </row>
      </sheetData>
      <sheetData sheetId="497">
        <row r="1">
          <cell r="B1" t="str">
            <v>220 kV SUB-STATION</v>
          </cell>
        </row>
      </sheetData>
      <sheetData sheetId="498">
        <row r="1">
          <cell r="B1" t="str">
            <v>220 kV SUB-STATION</v>
          </cell>
        </row>
      </sheetData>
      <sheetData sheetId="499">
        <row r="1">
          <cell r="B1" t="str">
            <v>220 kV SUB-STATION</v>
          </cell>
        </row>
      </sheetData>
      <sheetData sheetId="500">
        <row r="1">
          <cell r="B1" t="str">
            <v>220 kV SUB-STATION</v>
          </cell>
        </row>
      </sheetData>
      <sheetData sheetId="501">
        <row r="1">
          <cell r="B1" t="str">
            <v>220 kV SUB-STATION</v>
          </cell>
        </row>
      </sheetData>
      <sheetData sheetId="502">
        <row r="1">
          <cell r="B1" t="str">
            <v>220 kV SUB-STATION</v>
          </cell>
        </row>
      </sheetData>
      <sheetData sheetId="503">
        <row r="1">
          <cell r="B1" t="str">
            <v>220 kV SUB-STATION</v>
          </cell>
        </row>
      </sheetData>
      <sheetData sheetId="504">
        <row r="1">
          <cell r="B1" t="str">
            <v>220 kV SUB-STATION</v>
          </cell>
        </row>
      </sheetData>
      <sheetData sheetId="505">
        <row r="1">
          <cell r="B1" t="str">
            <v>220 kV SUB-STATION</v>
          </cell>
        </row>
      </sheetData>
      <sheetData sheetId="506">
        <row r="1">
          <cell r="B1" t="str">
            <v>220 kV SUB-STATION</v>
          </cell>
        </row>
      </sheetData>
      <sheetData sheetId="507">
        <row r="1">
          <cell r="B1" t="str">
            <v>220 kV SUB-STATION</v>
          </cell>
        </row>
      </sheetData>
      <sheetData sheetId="508">
        <row r="1">
          <cell r="B1" t="str">
            <v>220 kV SUB-STATION</v>
          </cell>
        </row>
      </sheetData>
      <sheetData sheetId="509">
        <row r="1">
          <cell r="B1" t="str">
            <v>220 kV SUB-STATION</v>
          </cell>
        </row>
      </sheetData>
      <sheetData sheetId="510">
        <row r="1">
          <cell r="B1" t="str">
            <v>220 kV SUB-STATION</v>
          </cell>
        </row>
      </sheetData>
      <sheetData sheetId="511">
        <row r="1">
          <cell r="B1" t="str">
            <v>220 kV SUB-STATION</v>
          </cell>
        </row>
      </sheetData>
      <sheetData sheetId="512">
        <row r="1">
          <cell r="B1" t="str">
            <v>220 kV SUB-STATION</v>
          </cell>
        </row>
      </sheetData>
      <sheetData sheetId="513">
        <row r="1">
          <cell r="B1" t="str">
            <v>220 kV SUB-STATION</v>
          </cell>
        </row>
      </sheetData>
      <sheetData sheetId="514">
        <row r="1">
          <cell r="B1" t="str">
            <v>220 kV SUB-STATION</v>
          </cell>
        </row>
      </sheetData>
      <sheetData sheetId="515">
        <row r="1">
          <cell r="B1" t="str">
            <v>220 kV SUB-STATION</v>
          </cell>
        </row>
      </sheetData>
      <sheetData sheetId="516">
        <row r="1">
          <cell r="B1" t="str">
            <v>220 kV SUB-STATION</v>
          </cell>
        </row>
      </sheetData>
      <sheetData sheetId="517">
        <row r="1">
          <cell r="B1" t="str">
            <v>220 kV SUB-STATION</v>
          </cell>
        </row>
      </sheetData>
      <sheetData sheetId="518">
        <row r="1">
          <cell r="B1" t="str">
            <v>220 kV SUB-STATION</v>
          </cell>
        </row>
      </sheetData>
      <sheetData sheetId="519">
        <row r="1">
          <cell r="B1" t="str">
            <v>220 kV SUB-STATION</v>
          </cell>
        </row>
      </sheetData>
      <sheetData sheetId="520">
        <row r="1">
          <cell r="B1" t="str">
            <v>220 kV SUB-STATION</v>
          </cell>
        </row>
      </sheetData>
      <sheetData sheetId="521">
        <row r="1">
          <cell r="B1" t="str">
            <v>220 kV SUB-STATION</v>
          </cell>
        </row>
      </sheetData>
      <sheetData sheetId="522">
        <row r="1">
          <cell r="B1" t="str">
            <v>220 kV SUB-STATION</v>
          </cell>
        </row>
      </sheetData>
      <sheetData sheetId="523">
        <row r="1">
          <cell r="B1" t="str">
            <v>220 kV SUB-STATION</v>
          </cell>
        </row>
      </sheetData>
      <sheetData sheetId="524">
        <row r="1">
          <cell r="B1" t="str">
            <v>220 kV SUB-STATION</v>
          </cell>
        </row>
      </sheetData>
      <sheetData sheetId="525">
        <row r="1">
          <cell r="B1" t="str">
            <v>220 kV SUB-STATION</v>
          </cell>
        </row>
      </sheetData>
      <sheetData sheetId="526">
        <row r="1">
          <cell r="B1" t="str">
            <v>220 kV SUB-STATION</v>
          </cell>
        </row>
      </sheetData>
      <sheetData sheetId="527">
        <row r="1">
          <cell r="B1" t="str">
            <v>220 kV SUB-STATION</v>
          </cell>
        </row>
      </sheetData>
      <sheetData sheetId="528">
        <row r="1">
          <cell r="B1" t="str">
            <v>220 kV SUB-STATION</v>
          </cell>
        </row>
      </sheetData>
      <sheetData sheetId="529">
        <row r="1">
          <cell r="B1" t="str">
            <v>220 kV SUB-STATION</v>
          </cell>
        </row>
      </sheetData>
      <sheetData sheetId="530">
        <row r="1">
          <cell r="B1" t="str">
            <v>220 kV SUB-STATION</v>
          </cell>
        </row>
      </sheetData>
      <sheetData sheetId="531">
        <row r="1">
          <cell r="B1" t="str">
            <v>220 kV SUB-STATION</v>
          </cell>
        </row>
      </sheetData>
      <sheetData sheetId="532">
        <row r="1">
          <cell r="B1" t="str">
            <v>220 kV SUB-STATION</v>
          </cell>
        </row>
      </sheetData>
      <sheetData sheetId="533">
        <row r="1">
          <cell r="B1" t="str">
            <v>220 kV SUB-STATION</v>
          </cell>
        </row>
      </sheetData>
      <sheetData sheetId="534">
        <row r="1">
          <cell r="B1" t="str">
            <v>220 kV SUB-STATION</v>
          </cell>
        </row>
      </sheetData>
      <sheetData sheetId="535">
        <row r="1">
          <cell r="B1" t="str">
            <v>220 kV SUB-STATION</v>
          </cell>
        </row>
      </sheetData>
      <sheetData sheetId="536">
        <row r="1">
          <cell r="B1" t="str">
            <v>220 kV SUB-STATION</v>
          </cell>
        </row>
      </sheetData>
      <sheetData sheetId="537">
        <row r="1">
          <cell r="B1" t="str">
            <v>220 kV SUB-STATION</v>
          </cell>
        </row>
      </sheetData>
      <sheetData sheetId="538">
        <row r="1">
          <cell r="B1" t="str">
            <v>220 kV SUB-STATION</v>
          </cell>
        </row>
      </sheetData>
      <sheetData sheetId="539">
        <row r="1">
          <cell r="B1" t="str">
            <v>220 kV SUB-STATION</v>
          </cell>
        </row>
      </sheetData>
      <sheetData sheetId="540">
        <row r="1">
          <cell r="B1" t="str">
            <v>220 kV SUB-STATION</v>
          </cell>
        </row>
      </sheetData>
      <sheetData sheetId="541">
        <row r="1">
          <cell r="B1" t="str">
            <v>220 kV SUB-STATION</v>
          </cell>
        </row>
      </sheetData>
      <sheetData sheetId="542">
        <row r="1">
          <cell r="B1" t="str">
            <v>220 kV SUB-STATION</v>
          </cell>
        </row>
      </sheetData>
      <sheetData sheetId="543">
        <row r="1">
          <cell r="B1" t="str">
            <v>220 kV SUB-STATION</v>
          </cell>
        </row>
      </sheetData>
      <sheetData sheetId="544">
        <row r="1">
          <cell r="B1" t="str">
            <v>220 kV SUB-STATION</v>
          </cell>
        </row>
      </sheetData>
      <sheetData sheetId="545">
        <row r="1">
          <cell r="B1" t="str">
            <v>220 kV SUB-STATION</v>
          </cell>
        </row>
      </sheetData>
      <sheetData sheetId="546">
        <row r="1">
          <cell r="B1" t="str">
            <v>220 kV SUB-STATION</v>
          </cell>
        </row>
      </sheetData>
      <sheetData sheetId="547">
        <row r="1">
          <cell r="B1" t="str">
            <v>220 kV SUB-STATION</v>
          </cell>
        </row>
      </sheetData>
      <sheetData sheetId="548">
        <row r="1">
          <cell r="B1" t="str">
            <v>220 kV SUB-STATION</v>
          </cell>
        </row>
      </sheetData>
      <sheetData sheetId="549">
        <row r="1">
          <cell r="B1" t="str">
            <v>220 kV SUB-STATION</v>
          </cell>
        </row>
      </sheetData>
      <sheetData sheetId="550">
        <row r="1">
          <cell r="B1" t="str">
            <v>220 kV SUB-STATION</v>
          </cell>
        </row>
      </sheetData>
      <sheetData sheetId="551">
        <row r="1">
          <cell r="B1" t="str">
            <v>220 kV SUB-STATION</v>
          </cell>
        </row>
      </sheetData>
      <sheetData sheetId="552">
        <row r="1">
          <cell r="B1" t="str">
            <v>220 kV SUB-STATION</v>
          </cell>
        </row>
      </sheetData>
      <sheetData sheetId="553">
        <row r="1">
          <cell r="B1" t="str">
            <v>220 kV SUB-STATION</v>
          </cell>
        </row>
      </sheetData>
      <sheetData sheetId="554">
        <row r="1">
          <cell r="B1" t="str">
            <v>220 kV SUB-STATION</v>
          </cell>
        </row>
      </sheetData>
      <sheetData sheetId="555">
        <row r="1">
          <cell r="B1" t="str">
            <v>220 kV SUB-STATION</v>
          </cell>
        </row>
      </sheetData>
      <sheetData sheetId="556">
        <row r="1">
          <cell r="B1" t="str">
            <v>220 kV SUB-STATION</v>
          </cell>
        </row>
      </sheetData>
      <sheetData sheetId="557">
        <row r="1">
          <cell r="B1" t="str">
            <v>220 kV SUB-STATION</v>
          </cell>
        </row>
      </sheetData>
      <sheetData sheetId="558">
        <row r="1">
          <cell r="B1" t="str">
            <v>220 kV SUB-STATION</v>
          </cell>
        </row>
      </sheetData>
      <sheetData sheetId="559">
        <row r="1">
          <cell r="B1" t="str">
            <v>220 kV SUB-STATION</v>
          </cell>
        </row>
      </sheetData>
      <sheetData sheetId="560">
        <row r="1">
          <cell r="B1" t="str">
            <v>220 kV SUB-STATION</v>
          </cell>
        </row>
      </sheetData>
      <sheetData sheetId="561">
        <row r="1">
          <cell r="B1" t="str">
            <v>220 kV SUB-STATION</v>
          </cell>
        </row>
      </sheetData>
      <sheetData sheetId="562">
        <row r="1">
          <cell r="B1" t="str">
            <v>220 kV SUB-STATION</v>
          </cell>
        </row>
      </sheetData>
      <sheetData sheetId="563">
        <row r="1">
          <cell r="B1" t="str">
            <v>220 kV SUB-STATION</v>
          </cell>
        </row>
      </sheetData>
      <sheetData sheetId="564">
        <row r="1">
          <cell r="B1" t="str">
            <v>220 kV SUB-STATION</v>
          </cell>
        </row>
      </sheetData>
      <sheetData sheetId="565">
        <row r="1">
          <cell r="B1" t="str">
            <v>220 kV SUB-STATION</v>
          </cell>
        </row>
      </sheetData>
      <sheetData sheetId="566">
        <row r="1">
          <cell r="B1" t="str">
            <v>220 kV SUB-STATION</v>
          </cell>
        </row>
      </sheetData>
      <sheetData sheetId="567">
        <row r="1">
          <cell r="B1" t="str">
            <v>220 kV SUB-STATION</v>
          </cell>
        </row>
      </sheetData>
      <sheetData sheetId="568">
        <row r="1">
          <cell r="B1" t="str">
            <v>220 kV SUB-STATION</v>
          </cell>
        </row>
      </sheetData>
      <sheetData sheetId="569">
        <row r="1">
          <cell r="B1" t="str">
            <v>220 kV SUB-STATION</v>
          </cell>
        </row>
      </sheetData>
      <sheetData sheetId="570">
        <row r="1">
          <cell r="B1" t="str">
            <v>220 kV SUB-STATION</v>
          </cell>
        </row>
      </sheetData>
      <sheetData sheetId="571">
        <row r="1">
          <cell r="B1" t="str">
            <v>220 kV SUB-STATION</v>
          </cell>
        </row>
      </sheetData>
      <sheetData sheetId="572">
        <row r="1">
          <cell r="B1" t="str">
            <v>220 kV SUB-STATION</v>
          </cell>
        </row>
      </sheetData>
      <sheetData sheetId="573">
        <row r="1">
          <cell r="B1" t="str">
            <v>220 kV SUB-STATION</v>
          </cell>
        </row>
      </sheetData>
      <sheetData sheetId="574">
        <row r="1">
          <cell r="B1" t="str">
            <v>220 kV SUB-STATION</v>
          </cell>
        </row>
      </sheetData>
      <sheetData sheetId="575">
        <row r="1">
          <cell r="B1" t="str">
            <v>220 kV SUB-STATION</v>
          </cell>
        </row>
      </sheetData>
      <sheetData sheetId="576">
        <row r="1">
          <cell r="B1" t="str">
            <v>220 kV SUB-STATION</v>
          </cell>
        </row>
      </sheetData>
      <sheetData sheetId="577">
        <row r="1">
          <cell r="B1" t="str">
            <v>220 kV SUB-STATION</v>
          </cell>
        </row>
      </sheetData>
      <sheetData sheetId="578">
        <row r="1">
          <cell r="B1" t="str">
            <v>220 kV SUB-STATION</v>
          </cell>
        </row>
      </sheetData>
      <sheetData sheetId="579">
        <row r="1">
          <cell r="B1" t="str">
            <v>220 kV SUB-STATION</v>
          </cell>
        </row>
      </sheetData>
      <sheetData sheetId="580">
        <row r="1">
          <cell r="B1" t="str">
            <v>220 kV SUB-STATION</v>
          </cell>
        </row>
      </sheetData>
      <sheetData sheetId="581">
        <row r="1">
          <cell r="B1" t="str">
            <v>220 kV SUB-STATION</v>
          </cell>
        </row>
      </sheetData>
      <sheetData sheetId="582">
        <row r="1">
          <cell r="B1" t="str">
            <v>220 kV SUB-STATION</v>
          </cell>
        </row>
      </sheetData>
      <sheetData sheetId="583">
        <row r="1">
          <cell r="B1" t="str">
            <v>220 kV SUB-STATION</v>
          </cell>
        </row>
      </sheetData>
      <sheetData sheetId="584">
        <row r="1">
          <cell r="B1" t="str">
            <v>220 kV SUB-STATION</v>
          </cell>
        </row>
      </sheetData>
      <sheetData sheetId="585">
        <row r="1">
          <cell r="B1" t="str">
            <v>220 kV SUB-STATION</v>
          </cell>
        </row>
      </sheetData>
      <sheetData sheetId="586">
        <row r="1">
          <cell r="B1" t="str">
            <v>220 kV SUB-STATION</v>
          </cell>
        </row>
      </sheetData>
      <sheetData sheetId="587">
        <row r="1">
          <cell r="B1" t="str">
            <v>220 kV SUB-STATION</v>
          </cell>
        </row>
      </sheetData>
      <sheetData sheetId="588">
        <row r="1">
          <cell r="B1" t="str">
            <v>220 kV SUB-STATION</v>
          </cell>
        </row>
      </sheetData>
      <sheetData sheetId="589">
        <row r="1">
          <cell r="B1" t="str">
            <v>220 kV SUB-STATION</v>
          </cell>
        </row>
      </sheetData>
      <sheetData sheetId="590">
        <row r="1">
          <cell r="B1" t="str">
            <v>220 kV SUB-STATION</v>
          </cell>
        </row>
      </sheetData>
      <sheetData sheetId="591">
        <row r="1">
          <cell r="B1" t="str">
            <v>220 kV SUB-STATION</v>
          </cell>
        </row>
      </sheetData>
      <sheetData sheetId="592">
        <row r="1">
          <cell r="B1" t="str">
            <v>220 kV SUB-STATION</v>
          </cell>
        </row>
      </sheetData>
      <sheetData sheetId="593">
        <row r="1">
          <cell r="B1" t="str">
            <v>220 kV SUB-STATION</v>
          </cell>
        </row>
      </sheetData>
      <sheetData sheetId="594">
        <row r="1">
          <cell r="B1" t="str">
            <v>220 kV SUB-STATION</v>
          </cell>
        </row>
      </sheetData>
      <sheetData sheetId="595">
        <row r="1">
          <cell r="B1" t="str">
            <v>220 kV SUB-STATION</v>
          </cell>
        </row>
      </sheetData>
      <sheetData sheetId="596">
        <row r="1">
          <cell r="B1" t="str">
            <v>220 kV SUB-STATION</v>
          </cell>
        </row>
      </sheetData>
      <sheetData sheetId="597">
        <row r="1">
          <cell r="B1" t="str">
            <v>220 kV SUB-STATION</v>
          </cell>
        </row>
      </sheetData>
      <sheetData sheetId="598">
        <row r="1">
          <cell r="B1" t="str">
            <v>220 kV SUB-STATION</v>
          </cell>
        </row>
      </sheetData>
      <sheetData sheetId="599">
        <row r="1">
          <cell r="B1" t="str">
            <v>220 kV SUB-STATION</v>
          </cell>
        </row>
      </sheetData>
      <sheetData sheetId="600">
        <row r="1">
          <cell r="B1" t="str">
            <v>220 kV SUB-STATION</v>
          </cell>
        </row>
      </sheetData>
      <sheetData sheetId="601">
        <row r="1">
          <cell r="B1" t="str">
            <v>220 kV SUB-STATION</v>
          </cell>
        </row>
      </sheetData>
      <sheetData sheetId="602">
        <row r="1">
          <cell r="B1" t="str">
            <v>220 kV SUB-STATION</v>
          </cell>
        </row>
      </sheetData>
      <sheetData sheetId="603">
        <row r="1">
          <cell r="B1" t="str">
            <v>220 kV SUB-STATION</v>
          </cell>
        </row>
      </sheetData>
      <sheetData sheetId="604">
        <row r="1">
          <cell r="B1" t="str">
            <v>220 kV SUB-STATION</v>
          </cell>
        </row>
      </sheetData>
      <sheetData sheetId="605">
        <row r="1">
          <cell r="B1" t="str">
            <v>220 kV SUB-STATION</v>
          </cell>
        </row>
      </sheetData>
      <sheetData sheetId="606">
        <row r="1">
          <cell r="B1" t="str">
            <v>220 kV SUB-STATION</v>
          </cell>
        </row>
      </sheetData>
      <sheetData sheetId="607">
        <row r="1">
          <cell r="B1" t="str">
            <v>220 kV SUB-STATION</v>
          </cell>
        </row>
      </sheetData>
      <sheetData sheetId="608">
        <row r="1">
          <cell r="B1" t="str">
            <v>220 kV SUB-STATION</v>
          </cell>
        </row>
      </sheetData>
      <sheetData sheetId="609">
        <row r="1">
          <cell r="B1" t="str">
            <v>220 kV SUB-STATION</v>
          </cell>
        </row>
      </sheetData>
      <sheetData sheetId="610">
        <row r="1">
          <cell r="B1" t="str">
            <v>220 kV SUB-STATION</v>
          </cell>
        </row>
      </sheetData>
      <sheetData sheetId="611">
        <row r="1">
          <cell r="B1" t="str">
            <v>220 kV SUB-STATION</v>
          </cell>
        </row>
      </sheetData>
      <sheetData sheetId="612">
        <row r="1">
          <cell r="B1" t="str">
            <v>220 kV SUB-STATION</v>
          </cell>
        </row>
      </sheetData>
      <sheetData sheetId="613">
        <row r="1">
          <cell r="B1" t="str">
            <v>220 kV SUB-STATION</v>
          </cell>
        </row>
      </sheetData>
      <sheetData sheetId="614">
        <row r="1">
          <cell r="B1" t="str">
            <v>220 kV SUB-STATION</v>
          </cell>
        </row>
      </sheetData>
      <sheetData sheetId="615">
        <row r="1">
          <cell r="B1" t="str">
            <v>220 kV SUB-STATION</v>
          </cell>
        </row>
      </sheetData>
      <sheetData sheetId="616">
        <row r="1">
          <cell r="B1" t="str">
            <v>220 kV SUB-STATION</v>
          </cell>
        </row>
      </sheetData>
      <sheetData sheetId="617">
        <row r="1">
          <cell r="B1" t="str">
            <v>220 kV SUB-STATION</v>
          </cell>
        </row>
      </sheetData>
      <sheetData sheetId="618">
        <row r="1">
          <cell r="B1" t="str">
            <v>220 kV SUB-STATION</v>
          </cell>
        </row>
      </sheetData>
      <sheetData sheetId="619">
        <row r="1">
          <cell r="B1" t="str">
            <v>220 kV SUB-STATION</v>
          </cell>
        </row>
      </sheetData>
      <sheetData sheetId="620">
        <row r="1">
          <cell r="B1" t="str">
            <v>220 kV SUB-STATION</v>
          </cell>
        </row>
      </sheetData>
      <sheetData sheetId="621">
        <row r="1">
          <cell r="B1" t="str">
            <v>220 kV SUB-STATION</v>
          </cell>
        </row>
      </sheetData>
      <sheetData sheetId="622">
        <row r="1">
          <cell r="B1" t="str">
            <v>220 kV SUB-STATION</v>
          </cell>
        </row>
      </sheetData>
      <sheetData sheetId="623">
        <row r="1">
          <cell r="B1" t="str">
            <v>220 kV SUB-STATION</v>
          </cell>
        </row>
      </sheetData>
      <sheetData sheetId="624">
        <row r="1">
          <cell r="B1" t="str">
            <v>220 kV SUB-STATION</v>
          </cell>
        </row>
      </sheetData>
      <sheetData sheetId="625">
        <row r="1">
          <cell r="B1" t="str">
            <v>220 kV SUB-STATION</v>
          </cell>
        </row>
      </sheetData>
      <sheetData sheetId="626">
        <row r="1">
          <cell r="B1" t="str">
            <v>220 kV SUB-STATION</v>
          </cell>
        </row>
      </sheetData>
      <sheetData sheetId="627">
        <row r="1">
          <cell r="B1" t="str">
            <v>220 kV SUB-STATION</v>
          </cell>
        </row>
      </sheetData>
      <sheetData sheetId="628">
        <row r="1">
          <cell r="B1" t="str">
            <v>220 kV SUB-STATION</v>
          </cell>
        </row>
      </sheetData>
      <sheetData sheetId="629">
        <row r="1">
          <cell r="B1" t="str">
            <v>220 kV SUB-STATION</v>
          </cell>
        </row>
      </sheetData>
      <sheetData sheetId="630">
        <row r="1">
          <cell r="B1" t="str">
            <v>220 kV SUB-STATION</v>
          </cell>
        </row>
      </sheetData>
      <sheetData sheetId="631">
        <row r="1">
          <cell r="B1" t="str">
            <v>220 kV SUB-STATION</v>
          </cell>
        </row>
      </sheetData>
      <sheetData sheetId="632">
        <row r="1">
          <cell r="B1" t="str">
            <v>220 kV SUB-STATION</v>
          </cell>
        </row>
      </sheetData>
      <sheetData sheetId="633">
        <row r="1">
          <cell r="B1" t="str">
            <v>220 kV SUB-STATION</v>
          </cell>
        </row>
      </sheetData>
      <sheetData sheetId="634">
        <row r="1">
          <cell r="B1" t="str">
            <v>220 kV SUB-STATION</v>
          </cell>
        </row>
      </sheetData>
      <sheetData sheetId="635">
        <row r="1">
          <cell r="B1" t="str">
            <v>220 kV SUB-STATION</v>
          </cell>
        </row>
      </sheetData>
      <sheetData sheetId="636">
        <row r="1">
          <cell r="B1" t="str">
            <v>220 kV SUB-STATION</v>
          </cell>
        </row>
      </sheetData>
      <sheetData sheetId="637">
        <row r="1">
          <cell r="B1" t="str">
            <v>220 kV SUB-STATION</v>
          </cell>
        </row>
      </sheetData>
      <sheetData sheetId="638">
        <row r="1">
          <cell r="B1" t="str">
            <v>220 kV SUB-STATION</v>
          </cell>
        </row>
      </sheetData>
      <sheetData sheetId="639">
        <row r="1">
          <cell r="B1" t="str">
            <v>220 kV SUB-STATION</v>
          </cell>
        </row>
      </sheetData>
      <sheetData sheetId="640">
        <row r="1">
          <cell r="B1" t="str">
            <v>220 kV SUB-STATION</v>
          </cell>
        </row>
      </sheetData>
      <sheetData sheetId="641">
        <row r="1">
          <cell r="B1" t="str">
            <v>220 kV SUB-STATION</v>
          </cell>
        </row>
      </sheetData>
      <sheetData sheetId="642">
        <row r="1">
          <cell r="B1" t="str">
            <v>220 kV SUB-STATION</v>
          </cell>
        </row>
      </sheetData>
      <sheetData sheetId="643">
        <row r="1">
          <cell r="B1" t="str">
            <v>220 kV SUB-STATION</v>
          </cell>
        </row>
      </sheetData>
      <sheetData sheetId="644">
        <row r="1">
          <cell r="B1" t="str">
            <v>220 kV SUB-STATION</v>
          </cell>
        </row>
      </sheetData>
      <sheetData sheetId="645">
        <row r="1">
          <cell r="B1" t="str">
            <v>220 kV SUB-STATION</v>
          </cell>
        </row>
      </sheetData>
      <sheetData sheetId="646">
        <row r="1">
          <cell r="B1" t="str">
            <v>220 kV SUB-STATION</v>
          </cell>
        </row>
      </sheetData>
      <sheetData sheetId="647">
        <row r="1">
          <cell r="B1" t="str">
            <v>220 kV SUB-STATION</v>
          </cell>
        </row>
      </sheetData>
      <sheetData sheetId="648">
        <row r="1">
          <cell r="B1" t="str">
            <v>220 kV SUB-STATION</v>
          </cell>
        </row>
      </sheetData>
      <sheetData sheetId="649">
        <row r="1">
          <cell r="B1" t="str">
            <v>220 kV SUB-STATION</v>
          </cell>
        </row>
      </sheetData>
      <sheetData sheetId="650">
        <row r="1">
          <cell r="B1" t="str">
            <v>220 kV SUB-STATION</v>
          </cell>
        </row>
      </sheetData>
      <sheetData sheetId="651">
        <row r="1">
          <cell r="B1" t="str">
            <v>220 kV SUB-STATION</v>
          </cell>
        </row>
      </sheetData>
      <sheetData sheetId="652">
        <row r="1">
          <cell r="B1" t="str">
            <v>220 kV SUB-STATION</v>
          </cell>
        </row>
      </sheetData>
      <sheetData sheetId="653">
        <row r="1">
          <cell r="B1" t="str">
            <v>220 kV SUB-STATION</v>
          </cell>
        </row>
      </sheetData>
      <sheetData sheetId="654">
        <row r="1">
          <cell r="B1" t="str">
            <v>220 kV SUB-STATION</v>
          </cell>
        </row>
      </sheetData>
      <sheetData sheetId="655">
        <row r="1">
          <cell r="B1" t="str">
            <v>220 kV SUB-STATION</v>
          </cell>
        </row>
      </sheetData>
      <sheetData sheetId="656">
        <row r="1">
          <cell r="B1" t="str">
            <v>220 kV SUB-STATION</v>
          </cell>
        </row>
      </sheetData>
      <sheetData sheetId="657">
        <row r="1">
          <cell r="B1" t="str">
            <v>220 kV SUB-STATION</v>
          </cell>
        </row>
      </sheetData>
      <sheetData sheetId="658">
        <row r="1">
          <cell r="B1" t="str">
            <v>220 kV SUB-STATION</v>
          </cell>
        </row>
      </sheetData>
      <sheetData sheetId="659">
        <row r="1">
          <cell r="B1" t="str">
            <v>220 kV SUB-STATION</v>
          </cell>
        </row>
      </sheetData>
      <sheetData sheetId="660">
        <row r="1">
          <cell r="B1" t="str">
            <v>220 kV SUB-STATION</v>
          </cell>
        </row>
      </sheetData>
      <sheetData sheetId="661">
        <row r="1">
          <cell r="B1" t="str">
            <v>220 kV SUB-STATION</v>
          </cell>
        </row>
      </sheetData>
      <sheetData sheetId="662">
        <row r="1">
          <cell r="B1" t="str">
            <v>220 kV SUB-STATION</v>
          </cell>
        </row>
      </sheetData>
      <sheetData sheetId="663">
        <row r="1">
          <cell r="B1" t="str">
            <v>220 kV SUB-STATION</v>
          </cell>
        </row>
      </sheetData>
      <sheetData sheetId="664">
        <row r="1">
          <cell r="B1" t="str">
            <v>220 kV SUB-STATION</v>
          </cell>
        </row>
      </sheetData>
      <sheetData sheetId="665">
        <row r="1">
          <cell r="B1" t="str">
            <v>220 kV SUB-STATION</v>
          </cell>
        </row>
      </sheetData>
      <sheetData sheetId="666">
        <row r="1">
          <cell r="B1" t="str">
            <v>220 kV SUB-STATION</v>
          </cell>
        </row>
      </sheetData>
      <sheetData sheetId="667">
        <row r="1">
          <cell r="B1" t="str">
            <v>220 kV SUB-STATION</v>
          </cell>
        </row>
      </sheetData>
      <sheetData sheetId="668">
        <row r="1">
          <cell r="B1" t="str">
            <v>220 kV SUB-STATION</v>
          </cell>
        </row>
      </sheetData>
      <sheetData sheetId="669">
        <row r="1">
          <cell r="B1" t="str">
            <v>220 kV SUB-STATION</v>
          </cell>
        </row>
      </sheetData>
      <sheetData sheetId="670">
        <row r="1">
          <cell r="B1" t="str">
            <v>220 kV SUB-STATION</v>
          </cell>
        </row>
      </sheetData>
      <sheetData sheetId="671">
        <row r="1">
          <cell r="B1" t="str">
            <v>220 kV SUB-STATION</v>
          </cell>
        </row>
      </sheetData>
      <sheetData sheetId="672">
        <row r="1">
          <cell r="B1" t="str">
            <v>220 kV SUB-STATION</v>
          </cell>
        </row>
      </sheetData>
      <sheetData sheetId="673">
        <row r="1">
          <cell r="B1" t="str">
            <v>220 kV SUB-STATION</v>
          </cell>
        </row>
      </sheetData>
      <sheetData sheetId="674">
        <row r="1">
          <cell r="B1" t="str">
            <v>220 kV SUB-STATION</v>
          </cell>
        </row>
      </sheetData>
      <sheetData sheetId="675">
        <row r="1">
          <cell r="B1" t="str">
            <v>220 kV SUB-STATION</v>
          </cell>
        </row>
      </sheetData>
      <sheetData sheetId="676">
        <row r="1">
          <cell r="B1" t="str">
            <v>220 kV SUB-STATION</v>
          </cell>
        </row>
      </sheetData>
      <sheetData sheetId="677">
        <row r="1">
          <cell r="B1" t="str">
            <v>220 kV SUB-STATION</v>
          </cell>
        </row>
      </sheetData>
      <sheetData sheetId="678">
        <row r="1">
          <cell r="B1" t="str">
            <v>220 kV SUB-STATION</v>
          </cell>
        </row>
      </sheetData>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ow r="1">
          <cell r="B1" t="str">
            <v>220 kV SUB-STATION</v>
          </cell>
        </row>
      </sheetData>
      <sheetData sheetId="713">
        <row r="1">
          <cell r="B1" t="str">
            <v>220 kV SUB-STATION</v>
          </cell>
        </row>
      </sheetData>
      <sheetData sheetId="714" refreshError="1"/>
      <sheetData sheetId="715" refreshError="1"/>
      <sheetData sheetId="716">
        <row r="1">
          <cell r="B1" t="str">
            <v>220 kV SUB-STATION</v>
          </cell>
        </row>
      </sheetData>
      <sheetData sheetId="717">
        <row r="1">
          <cell r="B1" t="str">
            <v>220 kV SUB-STATION</v>
          </cell>
        </row>
      </sheetData>
      <sheetData sheetId="718">
        <row r="1">
          <cell r="B1" t="str">
            <v>220 kV SUB-STATION</v>
          </cell>
        </row>
      </sheetData>
      <sheetData sheetId="719">
        <row r="1">
          <cell r="B1" t="str">
            <v>220 kV SUB-STATION</v>
          </cell>
        </row>
      </sheetData>
      <sheetData sheetId="720">
        <row r="1">
          <cell r="B1" t="str">
            <v>220 kV SUB-STATION</v>
          </cell>
        </row>
      </sheetData>
      <sheetData sheetId="721">
        <row r="1">
          <cell r="B1" t="str">
            <v>220 kV SUB-STATION</v>
          </cell>
        </row>
      </sheetData>
      <sheetData sheetId="722">
        <row r="1">
          <cell r="B1" t="str">
            <v>220 kV SUB-STATION</v>
          </cell>
        </row>
      </sheetData>
      <sheetData sheetId="723">
        <row r="1">
          <cell r="B1" t="str">
            <v>220 kV SUB-STATION</v>
          </cell>
        </row>
      </sheetData>
      <sheetData sheetId="724">
        <row r="1">
          <cell r="B1" t="str">
            <v>220 kV SUB-STATION</v>
          </cell>
        </row>
      </sheetData>
      <sheetData sheetId="725">
        <row r="1">
          <cell r="B1" t="str">
            <v>220 kV SUB-STATION</v>
          </cell>
        </row>
      </sheetData>
      <sheetData sheetId="726">
        <row r="1">
          <cell r="B1" t="str">
            <v>220 kV SUB-STATION</v>
          </cell>
        </row>
      </sheetData>
      <sheetData sheetId="727">
        <row r="1">
          <cell r="B1" t="str">
            <v>220 kV SUB-STATION</v>
          </cell>
        </row>
      </sheetData>
      <sheetData sheetId="728">
        <row r="1">
          <cell r="B1" t="str">
            <v>220 kV SUB-STATION</v>
          </cell>
        </row>
      </sheetData>
      <sheetData sheetId="729">
        <row r="1">
          <cell r="B1" t="str">
            <v>220 kV SUB-STATION</v>
          </cell>
        </row>
      </sheetData>
      <sheetData sheetId="730">
        <row r="1">
          <cell r="B1" t="str">
            <v>220 kV SUB-STATION</v>
          </cell>
        </row>
      </sheetData>
      <sheetData sheetId="731">
        <row r="1">
          <cell r="B1" t="str">
            <v>220 kV SUB-STATION</v>
          </cell>
        </row>
      </sheetData>
      <sheetData sheetId="732">
        <row r="1">
          <cell r="B1" t="str">
            <v>220 kV SUB-STATION</v>
          </cell>
        </row>
      </sheetData>
      <sheetData sheetId="733">
        <row r="1">
          <cell r="B1" t="str">
            <v>220 kV SUB-STATION</v>
          </cell>
        </row>
      </sheetData>
      <sheetData sheetId="734">
        <row r="1">
          <cell r="B1" t="str">
            <v>220 kV SUB-STATION</v>
          </cell>
        </row>
      </sheetData>
      <sheetData sheetId="735">
        <row r="1">
          <cell r="B1" t="str">
            <v>220 kV SUB-STATION</v>
          </cell>
        </row>
      </sheetData>
      <sheetData sheetId="736">
        <row r="1">
          <cell r="B1" t="str">
            <v>220 kV SUB-STATION</v>
          </cell>
        </row>
      </sheetData>
      <sheetData sheetId="737">
        <row r="1">
          <cell r="B1" t="str">
            <v>220 kV SUB-STATION</v>
          </cell>
        </row>
      </sheetData>
      <sheetData sheetId="738">
        <row r="1">
          <cell r="B1" t="str">
            <v>220 kV SUB-STATION</v>
          </cell>
        </row>
      </sheetData>
      <sheetData sheetId="739">
        <row r="1">
          <cell r="B1" t="str">
            <v>220 kV SUB-STATION</v>
          </cell>
        </row>
      </sheetData>
      <sheetData sheetId="740">
        <row r="1">
          <cell r="B1" t="str">
            <v>220 kV SUB-STATION</v>
          </cell>
        </row>
      </sheetData>
      <sheetData sheetId="741">
        <row r="1">
          <cell r="B1" t="str">
            <v>220 kV SUB-STATION</v>
          </cell>
        </row>
      </sheetData>
      <sheetData sheetId="742">
        <row r="1">
          <cell r="B1" t="str">
            <v>220 kV SUB-STATION</v>
          </cell>
        </row>
      </sheetData>
      <sheetData sheetId="743">
        <row r="1">
          <cell r="B1" t="str">
            <v>220 kV SUB-STATION</v>
          </cell>
        </row>
      </sheetData>
      <sheetData sheetId="744">
        <row r="1">
          <cell r="B1" t="str">
            <v>220 kV SUB-STATION</v>
          </cell>
        </row>
      </sheetData>
      <sheetData sheetId="745">
        <row r="1">
          <cell r="B1" t="str">
            <v>220 kV SUB-STATION</v>
          </cell>
        </row>
      </sheetData>
      <sheetData sheetId="746">
        <row r="1">
          <cell r="B1" t="str">
            <v>220 kV SUB-STATION</v>
          </cell>
        </row>
      </sheetData>
      <sheetData sheetId="747">
        <row r="1">
          <cell r="B1" t="str">
            <v>220 kV SUB-STATION</v>
          </cell>
        </row>
      </sheetData>
      <sheetData sheetId="748">
        <row r="1">
          <cell r="B1" t="str">
            <v>220 kV SUB-STATION</v>
          </cell>
        </row>
      </sheetData>
      <sheetData sheetId="749">
        <row r="1">
          <cell r="B1" t="str">
            <v>220 kV SUB-STATION</v>
          </cell>
        </row>
      </sheetData>
      <sheetData sheetId="750">
        <row r="1">
          <cell r="B1" t="str">
            <v>220 kV SUB-STATION</v>
          </cell>
        </row>
      </sheetData>
      <sheetData sheetId="751">
        <row r="1">
          <cell r="B1" t="str">
            <v>220 kV SUB-STATION</v>
          </cell>
        </row>
      </sheetData>
      <sheetData sheetId="752">
        <row r="1">
          <cell r="B1" t="str">
            <v>220 kV SUB-STATION</v>
          </cell>
        </row>
      </sheetData>
      <sheetData sheetId="753">
        <row r="1">
          <cell r="B1" t="str">
            <v>220 kV SUB-STATION</v>
          </cell>
        </row>
      </sheetData>
      <sheetData sheetId="754">
        <row r="1">
          <cell r="B1" t="str">
            <v>220 kV SUB-STATION</v>
          </cell>
        </row>
      </sheetData>
      <sheetData sheetId="755">
        <row r="1">
          <cell r="B1" t="str">
            <v>220 kV SUB-STATION</v>
          </cell>
        </row>
      </sheetData>
      <sheetData sheetId="756">
        <row r="1">
          <cell r="B1" t="str">
            <v>220 kV SUB-STATION</v>
          </cell>
        </row>
      </sheetData>
      <sheetData sheetId="757">
        <row r="1">
          <cell r="B1" t="str">
            <v>220 kV SUB-STATION</v>
          </cell>
        </row>
      </sheetData>
      <sheetData sheetId="758">
        <row r="1">
          <cell r="B1" t="str">
            <v>220 kV SUB-STATION</v>
          </cell>
        </row>
      </sheetData>
      <sheetData sheetId="759">
        <row r="1">
          <cell r="B1" t="str">
            <v>220 kV SUB-STATION</v>
          </cell>
        </row>
      </sheetData>
      <sheetData sheetId="760">
        <row r="1">
          <cell r="B1" t="str">
            <v>220 kV SUB-STATION</v>
          </cell>
        </row>
      </sheetData>
      <sheetData sheetId="761">
        <row r="1">
          <cell r="B1" t="str">
            <v>220 kV SUB-STATION</v>
          </cell>
        </row>
      </sheetData>
      <sheetData sheetId="762">
        <row r="1">
          <cell r="B1" t="str">
            <v>220 kV SUB-STATION</v>
          </cell>
        </row>
      </sheetData>
      <sheetData sheetId="763">
        <row r="1">
          <cell r="B1" t="str">
            <v>220 kV SUB-STATION</v>
          </cell>
        </row>
      </sheetData>
      <sheetData sheetId="764">
        <row r="1">
          <cell r="B1" t="str">
            <v>220 kV SUB-STATION</v>
          </cell>
        </row>
      </sheetData>
      <sheetData sheetId="765">
        <row r="1">
          <cell r="B1" t="str">
            <v>220 kV SUB-STATION</v>
          </cell>
        </row>
      </sheetData>
      <sheetData sheetId="766">
        <row r="1">
          <cell r="B1" t="str">
            <v>220 kV SUB-STATION</v>
          </cell>
        </row>
      </sheetData>
      <sheetData sheetId="767">
        <row r="1">
          <cell r="B1" t="str">
            <v>220 kV SUB-STATION</v>
          </cell>
        </row>
      </sheetData>
      <sheetData sheetId="768">
        <row r="1">
          <cell r="B1" t="str">
            <v>220 kV SUB-STATION</v>
          </cell>
        </row>
      </sheetData>
      <sheetData sheetId="769">
        <row r="1">
          <cell r="B1" t="str">
            <v>220 kV SUB-STATION</v>
          </cell>
        </row>
      </sheetData>
      <sheetData sheetId="770">
        <row r="1">
          <cell r="B1" t="str">
            <v>220 kV SUB-STATION</v>
          </cell>
        </row>
      </sheetData>
      <sheetData sheetId="771">
        <row r="1">
          <cell r="B1" t="str">
            <v>220 kV SUB-STATION</v>
          </cell>
        </row>
      </sheetData>
      <sheetData sheetId="772">
        <row r="1">
          <cell r="B1" t="str">
            <v>220 kV SUB-STATION</v>
          </cell>
        </row>
      </sheetData>
      <sheetData sheetId="773">
        <row r="1">
          <cell r="B1" t="str">
            <v>220 kV SUB-STATION</v>
          </cell>
        </row>
      </sheetData>
      <sheetData sheetId="774">
        <row r="1">
          <cell r="B1" t="str">
            <v>220 kV SUB-STATION</v>
          </cell>
        </row>
      </sheetData>
      <sheetData sheetId="775">
        <row r="1">
          <cell r="B1" t="str">
            <v>220 kV SUB-STATION</v>
          </cell>
        </row>
      </sheetData>
      <sheetData sheetId="776">
        <row r="1">
          <cell r="B1" t="str">
            <v>220 kV SUB-STATION</v>
          </cell>
        </row>
      </sheetData>
      <sheetData sheetId="777">
        <row r="1">
          <cell r="B1" t="str">
            <v>220 kV SUB-STATION</v>
          </cell>
        </row>
      </sheetData>
      <sheetData sheetId="778">
        <row r="1">
          <cell r="B1" t="str">
            <v>220 kV SUB-STATION</v>
          </cell>
        </row>
      </sheetData>
      <sheetData sheetId="779">
        <row r="1">
          <cell r="B1" t="str">
            <v>220 kV SUB-STATION</v>
          </cell>
        </row>
      </sheetData>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sheetData sheetId="866"/>
      <sheetData sheetId="867"/>
      <sheetData sheetId="868"/>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row r="1">
          <cell r="B1" t="str">
            <v>220 kV SUB-STATION</v>
          </cell>
        </row>
      </sheetData>
      <sheetData sheetId="991">
        <row r="1">
          <cell r="B1" t="str">
            <v>220 kV SUB-STATION</v>
          </cell>
        </row>
      </sheetData>
      <sheetData sheetId="992">
        <row r="1">
          <cell r="B1" t="str">
            <v>220 kV SUB-STATION</v>
          </cell>
        </row>
      </sheetData>
      <sheetData sheetId="993">
        <row r="1">
          <cell r="B1" t="str">
            <v>220 kV SUB-STATION</v>
          </cell>
        </row>
      </sheetData>
      <sheetData sheetId="994">
        <row r="1">
          <cell r="B1" t="str">
            <v>220 kV SUB-STATION</v>
          </cell>
        </row>
      </sheetData>
      <sheetData sheetId="995">
        <row r="1">
          <cell r="B1" t="str">
            <v>220 kV SUB-STATION</v>
          </cell>
        </row>
      </sheetData>
      <sheetData sheetId="996">
        <row r="1">
          <cell r="B1" t="str">
            <v>220 kV SUB-STATION</v>
          </cell>
        </row>
      </sheetData>
      <sheetData sheetId="997">
        <row r="1">
          <cell r="B1" t="str">
            <v>220 kV SUB-STATION</v>
          </cell>
        </row>
      </sheetData>
      <sheetData sheetId="998">
        <row r="1">
          <cell r="B1" t="str">
            <v>220 kV SUB-STATION</v>
          </cell>
        </row>
      </sheetData>
      <sheetData sheetId="999">
        <row r="1">
          <cell r="B1" t="str">
            <v>220 kV SUB-STATION</v>
          </cell>
        </row>
      </sheetData>
      <sheetData sheetId="1000">
        <row r="1">
          <cell r="B1" t="str">
            <v>220 kV SUB-STATION</v>
          </cell>
        </row>
      </sheetData>
      <sheetData sheetId="1001">
        <row r="1">
          <cell r="B1" t="str">
            <v>220 kV SUB-STATION</v>
          </cell>
        </row>
      </sheetData>
      <sheetData sheetId="1002">
        <row r="1">
          <cell r="B1" t="str">
            <v>220 kV SUB-STATION</v>
          </cell>
        </row>
      </sheetData>
      <sheetData sheetId="1003">
        <row r="1">
          <cell r="B1" t="str">
            <v>220 kV SUB-STATION</v>
          </cell>
        </row>
      </sheetData>
      <sheetData sheetId="1004">
        <row r="1">
          <cell r="B1" t="str">
            <v>220 kV SUB-STATION</v>
          </cell>
        </row>
      </sheetData>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sheetData sheetId="1036"/>
      <sheetData sheetId="1037"/>
      <sheetData sheetId="1038">
        <row r="1">
          <cell r="B1" t="str">
            <v>220 kV SUB-STATION</v>
          </cell>
        </row>
      </sheetData>
      <sheetData sheetId="1039">
        <row r="1">
          <cell r="B1" t="str">
            <v>220 kV SUB-STATION</v>
          </cell>
        </row>
      </sheetData>
      <sheetData sheetId="1040">
        <row r="1">
          <cell r="B1" t="str">
            <v>220 kV SUB-STATION</v>
          </cell>
        </row>
      </sheetData>
      <sheetData sheetId="1041">
        <row r="1">
          <cell r="B1" t="str">
            <v>220 kV SUB-STATION</v>
          </cell>
        </row>
      </sheetData>
      <sheetData sheetId="1042">
        <row r="1">
          <cell r="B1" t="str">
            <v>220 kV SUB-STATION</v>
          </cell>
        </row>
      </sheetData>
      <sheetData sheetId="1043">
        <row r="1">
          <cell r="B1" t="str">
            <v>220 kV SUB-STATION</v>
          </cell>
        </row>
      </sheetData>
      <sheetData sheetId="1044">
        <row r="1">
          <cell r="B1" t="str">
            <v>220 kV SUB-STATION</v>
          </cell>
        </row>
      </sheetData>
      <sheetData sheetId="1045">
        <row r="1">
          <cell r="B1" t="str">
            <v>220 kV SUB-STATION</v>
          </cell>
        </row>
      </sheetData>
      <sheetData sheetId="1046">
        <row r="1">
          <cell r="B1" t="str">
            <v>220 kV SUB-STATION</v>
          </cell>
        </row>
      </sheetData>
      <sheetData sheetId="1047">
        <row r="1">
          <cell r="B1" t="str">
            <v>220 kV SUB-STATION</v>
          </cell>
        </row>
      </sheetData>
      <sheetData sheetId="1048">
        <row r="1">
          <cell r="B1" t="str">
            <v>220 kV SUB-STATION</v>
          </cell>
        </row>
      </sheetData>
      <sheetData sheetId="1049">
        <row r="1">
          <cell r="B1" t="str">
            <v>220 kV SUB-STATION</v>
          </cell>
        </row>
      </sheetData>
      <sheetData sheetId="1050">
        <row r="1">
          <cell r="B1" t="str">
            <v>220 kV SUB-STATION</v>
          </cell>
        </row>
      </sheetData>
      <sheetData sheetId="1051">
        <row r="1">
          <cell r="B1" t="str">
            <v>220 kV SUB-STATION</v>
          </cell>
        </row>
      </sheetData>
      <sheetData sheetId="1052">
        <row r="1">
          <cell r="B1" t="str">
            <v>220 kV SUB-STATION</v>
          </cell>
        </row>
      </sheetData>
      <sheetData sheetId="1053">
        <row r="1">
          <cell r="B1" t="str">
            <v>220 kV SUB-STATION</v>
          </cell>
        </row>
      </sheetData>
      <sheetData sheetId="1054">
        <row r="1">
          <cell r="B1" t="str">
            <v>220 kV SUB-STATION</v>
          </cell>
        </row>
      </sheetData>
      <sheetData sheetId="1055">
        <row r="1">
          <cell r="B1" t="str">
            <v>220 kV SUB-STATION</v>
          </cell>
        </row>
      </sheetData>
      <sheetData sheetId="1056">
        <row r="1">
          <cell r="B1" t="str">
            <v>220 kV SUB-STATION</v>
          </cell>
        </row>
      </sheetData>
      <sheetData sheetId="1057">
        <row r="1">
          <cell r="B1" t="str">
            <v>220 kV SUB-STATION</v>
          </cell>
        </row>
      </sheetData>
      <sheetData sheetId="1058">
        <row r="1">
          <cell r="B1" t="str">
            <v>220 kV SUB-STATION</v>
          </cell>
        </row>
      </sheetData>
      <sheetData sheetId="1059">
        <row r="1">
          <cell r="B1" t="str">
            <v>220 kV SUB-STATION</v>
          </cell>
        </row>
      </sheetData>
      <sheetData sheetId="1060">
        <row r="1">
          <cell r="B1" t="str">
            <v>220 kV SUB-STATION</v>
          </cell>
        </row>
      </sheetData>
      <sheetData sheetId="1061">
        <row r="1">
          <cell r="B1" t="str">
            <v>220 kV SUB-STATION</v>
          </cell>
        </row>
      </sheetData>
      <sheetData sheetId="1062">
        <row r="1">
          <cell r="B1" t="str">
            <v>220 kV SUB-STATION</v>
          </cell>
        </row>
      </sheetData>
      <sheetData sheetId="1063">
        <row r="1">
          <cell r="B1" t="str">
            <v>220 kV SUB-STATION</v>
          </cell>
        </row>
      </sheetData>
      <sheetData sheetId="1064">
        <row r="1">
          <cell r="B1" t="str">
            <v>220 kV SUB-STATION</v>
          </cell>
        </row>
      </sheetData>
      <sheetData sheetId="1065">
        <row r="1">
          <cell r="B1" t="str">
            <v>220 kV SUB-STATION</v>
          </cell>
        </row>
      </sheetData>
      <sheetData sheetId="1066">
        <row r="1">
          <cell r="B1" t="str">
            <v>220 kV SUB-STATION</v>
          </cell>
        </row>
      </sheetData>
      <sheetData sheetId="1067">
        <row r="1">
          <cell r="B1" t="str">
            <v>220 kV SUB-STATION</v>
          </cell>
        </row>
      </sheetData>
      <sheetData sheetId="1068">
        <row r="1">
          <cell r="B1" t="str">
            <v>220 kV SUB-STATION</v>
          </cell>
        </row>
      </sheetData>
      <sheetData sheetId="1069">
        <row r="1">
          <cell r="B1" t="str">
            <v>220 kV SUB-STATION</v>
          </cell>
        </row>
      </sheetData>
      <sheetData sheetId="1070">
        <row r="1">
          <cell r="B1" t="str">
            <v>220 kV SUB-STATION</v>
          </cell>
        </row>
      </sheetData>
      <sheetData sheetId="1071">
        <row r="1">
          <cell r="B1" t="str">
            <v>220 kV SUB-STATION</v>
          </cell>
        </row>
      </sheetData>
      <sheetData sheetId="1072">
        <row r="1">
          <cell r="B1" t="str">
            <v>220 kV SUB-STATION</v>
          </cell>
        </row>
      </sheetData>
      <sheetData sheetId="1073">
        <row r="1">
          <cell r="B1" t="str">
            <v>220 kV SUB-STATION</v>
          </cell>
        </row>
      </sheetData>
      <sheetData sheetId="1074">
        <row r="1">
          <cell r="B1" t="str">
            <v>220 kV SUB-STATION</v>
          </cell>
        </row>
      </sheetData>
      <sheetData sheetId="1075">
        <row r="1">
          <cell r="B1" t="str">
            <v>220 kV SUB-STATION</v>
          </cell>
        </row>
      </sheetData>
      <sheetData sheetId="1076">
        <row r="1">
          <cell r="B1" t="str">
            <v>220 kV SUB-STATION</v>
          </cell>
        </row>
      </sheetData>
      <sheetData sheetId="1077">
        <row r="1">
          <cell r="B1" t="str">
            <v>220 kV SUB-STATION</v>
          </cell>
        </row>
      </sheetData>
      <sheetData sheetId="1078">
        <row r="1">
          <cell r="B1" t="str">
            <v>220 kV SUB-STATION</v>
          </cell>
        </row>
      </sheetData>
      <sheetData sheetId="1079">
        <row r="1">
          <cell r="B1" t="str">
            <v>220 kV SUB-STATION</v>
          </cell>
        </row>
      </sheetData>
      <sheetData sheetId="1080">
        <row r="1">
          <cell r="B1" t="str">
            <v>220 kV SUB-STATION</v>
          </cell>
        </row>
      </sheetData>
      <sheetData sheetId="1081">
        <row r="1">
          <cell r="B1" t="str">
            <v>220 kV SUB-STATION</v>
          </cell>
        </row>
      </sheetData>
      <sheetData sheetId="1082">
        <row r="1">
          <cell r="B1" t="str">
            <v>220 kV SUB-STATION</v>
          </cell>
        </row>
      </sheetData>
      <sheetData sheetId="1083">
        <row r="1">
          <cell r="B1" t="str">
            <v>220 kV SUB-STATION</v>
          </cell>
        </row>
      </sheetData>
      <sheetData sheetId="1084">
        <row r="1">
          <cell r="B1" t="str">
            <v>220 kV SUB-STATION</v>
          </cell>
        </row>
      </sheetData>
      <sheetData sheetId="1085">
        <row r="1">
          <cell r="B1" t="str">
            <v>220 kV SUB-STATION</v>
          </cell>
        </row>
      </sheetData>
      <sheetData sheetId="1086">
        <row r="1">
          <cell r="B1" t="str">
            <v>220 kV SUB-STATION</v>
          </cell>
        </row>
      </sheetData>
      <sheetData sheetId="1087">
        <row r="1">
          <cell r="B1" t="str">
            <v>220 kV SUB-STATION</v>
          </cell>
        </row>
      </sheetData>
      <sheetData sheetId="1088">
        <row r="1">
          <cell r="B1" t="str">
            <v>220 kV SUB-STATION</v>
          </cell>
        </row>
      </sheetData>
      <sheetData sheetId="1089">
        <row r="1">
          <cell r="B1" t="str">
            <v>220 kV SUB-STATION</v>
          </cell>
        </row>
      </sheetData>
      <sheetData sheetId="1090">
        <row r="1">
          <cell r="B1" t="str">
            <v>220 kV SUB-STATION</v>
          </cell>
        </row>
      </sheetData>
      <sheetData sheetId="1091">
        <row r="1">
          <cell r="B1" t="str">
            <v>220 kV SUB-STATION</v>
          </cell>
        </row>
      </sheetData>
      <sheetData sheetId="1092">
        <row r="1">
          <cell r="B1" t="str">
            <v>220 kV SUB-STATION</v>
          </cell>
        </row>
      </sheetData>
      <sheetData sheetId="1093">
        <row r="1">
          <cell r="B1" t="str">
            <v>220 kV SUB-STATION</v>
          </cell>
        </row>
      </sheetData>
      <sheetData sheetId="1094">
        <row r="1">
          <cell r="B1" t="str">
            <v>220 kV SUB-STATION</v>
          </cell>
        </row>
      </sheetData>
      <sheetData sheetId="1095">
        <row r="1">
          <cell r="B1" t="str">
            <v>220 kV SUB-STATION</v>
          </cell>
        </row>
      </sheetData>
      <sheetData sheetId="1096">
        <row r="1">
          <cell r="B1" t="str">
            <v>220 kV SUB-STATION</v>
          </cell>
        </row>
      </sheetData>
      <sheetData sheetId="1097">
        <row r="1">
          <cell r="B1" t="str">
            <v>220 kV SUB-STATION</v>
          </cell>
        </row>
      </sheetData>
      <sheetData sheetId="1098">
        <row r="1">
          <cell r="B1" t="str">
            <v>220 kV SUB-STATION</v>
          </cell>
        </row>
      </sheetData>
      <sheetData sheetId="1099">
        <row r="1">
          <cell r="B1" t="str">
            <v>220 kV SUB-STATION</v>
          </cell>
        </row>
      </sheetData>
      <sheetData sheetId="1100">
        <row r="1">
          <cell r="B1" t="str">
            <v>220 kV SUB-STATION</v>
          </cell>
        </row>
      </sheetData>
      <sheetData sheetId="1101">
        <row r="1">
          <cell r="B1" t="str">
            <v>220 kV SUB-STATION</v>
          </cell>
        </row>
      </sheetData>
      <sheetData sheetId="1102">
        <row r="1">
          <cell r="B1" t="str">
            <v>220 kV SUB-STATION</v>
          </cell>
        </row>
      </sheetData>
      <sheetData sheetId="1103">
        <row r="1">
          <cell r="B1" t="str">
            <v>220 kV SUB-STATION</v>
          </cell>
        </row>
      </sheetData>
      <sheetData sheetId="1104">
        <row r="1">
          <cell r="B1" t="str">
            <v>220 kV SUB-STATION</v>
          </cell>
        </row>
      </sheetData>
      <sheetData sheetId="1105">
        <row r="1">
          <cell r="B1" t="str">
            <v>220 kV SUB-STATION</v>
          </cell>
        </row>
      </sheetData>
      <sheetData sheetId="1106">
        <row r="1">
          <cell r="B1" t="str">
            <v>220 kV SUB-STATION</v>
          </cell>
        </row>
      </sheetData>
      <sheetData sheetId="1107">
        <row r="1">
          <cell r="B1" t="str">
            <v>220 kV SUB-STATION</v>
          </cell>
        </row>
      </sheetData>
      <sheetData sheetId="1108">
        <row r="1">
          <cell r="B1" t="str">
            <v>220 kV SUB-STATION</v>
          </cell>
        </row>
      </sheetData>
      <sheetData sheetId="1109">
        <row r="1">
          <cell r="B1" t="str">
            <v>220 kV SUB-STATION</v>
          </cell>
        </row>
      </sheetData>
      <sheetData sheetId="1110">
        <row r="1">
          <cell r="B1" t="str">
            <v>220 kV SUB-STATION</v>
          </cell>
        </row>
      </sheetData>
      <sheetData sheetId="1111">
        <row r="1">
          <cell r="B1" t="str">
            <v>220 kV SUB-STATION</v>
          </cell>
        </row>
      </sheetData>
      <sheetData sheetId="1112">
        <row r="1">
          <cell r="B1" t="str">
            <v>220 kV SUB-STATION</v>
          </cell>
        </row>
      </sheetData>
      <sheetData sheetId="1113">
        <row r="1">
          <cell r="B1" t="str">
            <v>220 kV SUB-STATION</v>
          </cell>
        </row>
      </sheetData>
      <sheetData sheetId="1114">
        <row r="1">
          <cell r="B1" t="str">
            <v>220 kV SUB-STATION</v>
          </cell>
        </row>
      </sheetData>
      <sheetData sheetId="1115">
        <row r="1">
          <cell r="B1" t="str">
            <v>220 kV SUB-STATION</v>
          </cell>
        </row>
      </sheetData>
      <sheetData sheetId="1116">
        <row r="1">
          <cell r="B1" t="str">
            <v>220 kV SUB-STATION</v>
          </cell>
        </row>
      </sheetData>
      <sheetData sheetId="1117">
        <row r="1">
          <cell r="B1" t="str">
            <v>220 kV SUB-STATION</v>
          </cell>
        </row>
      </sheetData>
      <sheetData sheetId="1118">
        <row r="1">
          <cell r="B1" t="str">
            <v>220 kV SUB-STATION</v>
          </cell>
        </row>
      </sheetData>
      <sheetData sheetId="1119">
        <row r="1">
          <cell r="B1" t="str">
            <v>220 kV SUB-STATION</v>
          </cell>
        </row>
      </sheetData>
      <sheetData sheetId="1120">
        <row r="1">
          <cell r="B1" t="str">
            <v>220 kV SUB-STATION</v>
          </cell>
        </row>
      </sheetData>
      <sheetData sheetId="1121">
        <row r="1">
          <cell r="B1" t="str">
            <v>220 kV SUB-STATION</v>
          </cell>
        </row>
      </sheetData>
      <sheetData sheetId="1122">
        <row r="1">
          <cell r="B1" t="str">
            <v>220 kV SUB-STATION</v>
          </cell>
        </row>
      </sheetData>
      <sheetData sheetId="1123">
        <row r="1">
          <cell r="B1" t="str">
            <v>220 kV SUB-STATION</v>
          </cell>
        </row>
      </sheetData>
      <sheetData sheetId="1124">
        <row r="1">
          <cell r="B1" t="str">
            <v>220 kV SUB-STATION</v>
          </cell>
        </row>
      </sheetData>
      <sheetData sheetId="1125">
        <row r="1">
          <cell r="B1" t="str">
            <v>220 kV SUB-STATION</v>
          </cell>
        </row>
      </sheetData>
      <sheetData sheetId="1126">
        <row r="1">
          <cell r="B1" t="str">
            <v>220 kV SUB-STATION</v>
          </cell>
        </row>
      </sheetData>
      <sheetData sheetId="1127">
        <row r="1">
          <cell r="B1" t="str">
            <v>220 kV SUB-STATION</v>
          </cell>
        </row>
      </sheetData>
      <sheetData sheetId="1128">
        <row r="1">
          <cell r="B1" t="str">
            <v>220 kV SUB-STATION</v>
          </cell>
        </row>
      </sheetData>
      <sheetData sheetId="1129">
        <row r="1">
          <cell r="B1" t="str">
            <v>220 kV SUB-STATION</v>
          </cell>
        </row>
      </sheetData>
      <sheetData sheetId="1130">
        <row r="1">
          <cell r="B1" t="str">
            <v>220 kV SUB-STATION</v>
          </cell>
        </row>
      </sheetData>
      <sheetData sheetId="1131">
        <row r="1">
          <cell r="B1" t="str">
            <v>220 kV SUB-STATION</v>
          </cell>
        </row>
      </sheetData>
      <sheetData sheetId="1132">
        <row r="1">
          <cell r="B1" t="str">
            <v>220 kV SUB-STATION</v>
          </cell>
        </row>
      </sheetData>
      <sheetData sheetId="1133">
        <row r="1">
          <cell r="B1" t="str">
            <v>220 kV SUB-STATION</v>
          </cell>
        </row>
      </sheetData>
      <sheetData sheetId="1134">
        <row r="1">
          <cell r="B1" t="str">
            <v>220 kV SUB-STATION</v>
          </cell>
        </row>
      </sheetData>
      <sheetData sheetId="1135">
        <row r="1">
          <cell r="B1" t="str">
            <v>220 kV SUB-STATION</v>
          </cell>
        </row>
      </sheetData>
      <sheetData sheetId="1136">
        <row r="1">
          <cell r="B1" t="str">
            <v>220 kV SUB-STATION</v>
          </cell>
        </row>
      </sheetData>
      <sheetData sheetId="1137">
        <row r="1">
          <cell r="B1" t="str">
            <v>220 kV SUB-STATION</v>
          </cell>
        </row>
      </sheetData>
      <sheetData sheetId="1138">
        <row r="1">
          <cell r="B1" t="str">
            <v>220 kV SUB-STATION</v>
          </cell>
        </row>
      </sheetData>
      <sheetData sheetId="1139">
        <row r="1">
          <cell r="B1" t="str">
            <v>220 kV SUB-STATION</v>
          </cell>
        </row>
      </sheetData>
      <sheetData sheetId="1140">
        <row r="1">
          <cell r="B1" t="str">
            <v>220 kV SUB-STATION</v>
          </cell>
        </row>
      </sheetData>
      <sheetData sheetId="1141" refreshError="1"/>
      <sheetData sheetId="1142"/>
      <sheetData sheetId="1143">
        <row r="1">
          <cell r="B1" t="str">
            <v>220 kV SUB-STATION</v>
          </cell>
        </row>
      </sheetData>
      <sheetData sheetId="1144"/>
      <sheetData sheetId="1145"/>
      <sheetData sheetId="1146">
        <row r="1">
          <cell r="B1" t="str">
            <v>220 kV SUB-STATION</v>
          </cell>
        </row>
      </sheetData>
      <sheetData sheetId="1147">
        <row r="1">
          <cell r="B1" t="str">
            <v>220 kV SUB-STATION</v>
          </cell>
        </row>
      </sheetData>
      <sheetData sheetId="1148">
        <row r="1">
          <cell r="B1" t="str">
            <v>220 kV SUB-STATION</v>
          </cell>
        </row>
      </sheetData>
      <sheetData sheetId="1149">
        <row r="1">
          <cell r="B1" t="str">
            <v>220 kV SUB-STATION</v>
          </cell>
        </row>
      </sheetData>
      <sheetData sheetId="1150">
        <row r="1">
          <cell r="B1" t="str">
            <v>220 kV SUB-STATION</v>
          </cell>
        </row>
      </sheetData>
      <sheetData sheetId="1151">
        <row r="1">
          <cell r="B1" t="str">
            <v>220 kV SUB-STATION</v>
          </cell>
        </row>
      </sheetData>
      <sheetData sheetId="1152">
        <row r="1">
          <cell r="B1" t="str">
            <v>220 kV SUB-STATION</v>
          </cell>
        </row>
      </sheetData>
      <sheetData sheetId="1153">
        <row r="1">
          <cell r="B1" t="str">
            <v>220 kV SUB-STATION</v>
          </cell>
        </row>
      </sheetData>
      <sheetData sheetId="1154">
        <row r="1">
          <cell r="B1" t="str">
            <v>220 kV SUB-STATION</v>
          </cell>
        </row>
      </sheetData>
      <sheetData sheetId="1155">
        <row r="1">
          <cell r="B1" t="str">
            <v>220 kV SUB-STATION</v>
          </cell>
        </row>
      </sheetData>
      <sheetData sheetId="1156">
        <row r="1">
          <cell r="B1" t="str">
            <v>220 kV SUB-STATION</v>
          </cell>
        </row>
      </sheetData>
      <sheetData sheetId="1157">
        <row r="1">
          <cell r="B1" t="str">
            <v>220 kV SUB-STATION</v>
          </cell>
        </row>
      </sheetData>
      <sheetData sheetId="1158">
        <row r="1">
          <cell r="B1" t="str">
            <v>220 kV SUB-STATION</v>
          </cell>
        </row>
      </sheetData>
      <sheetData sheetId="1159">
        <row r="1">
          <cell r="B1" t="str">
            <v>220 kV SUB-STATION</v>
          </cell>
        </row>
      </sheetData>
      <sheetData sheetId="1160">
        <row r="1">
          <cell r="B1" t="str">
            <v>220 kV SUB-STATION</v>
          </cell>
        </row>
      </sheetData>
      <sheetData sheetId="1161">
        <row r="1">
          <cell r="B1" t="str">
            <v>220 kV SUB-STATION</v>
          </cell>
        </row>
      </sheetData>
      <sheetData sheetId="1162">
        <row r="1">
          <cell r="B1" t="str">
            <v>220 kV SUB-STATION</v>
          </cell>
        </row>
      </sheetData>
      <sheetData sheetId="1163">
        <row r="1">
          <cell r="B1" t="str">
            <v>220 kV SUB-STATION</v>
          </cell>
        </row>
      </sheetData>
      <sheetData sheetId="1164">
        <row r="1">
          <cell r="B1" t="str">
            <v>220 kV SUB-STATION</v>
          </cell>
        </row>
      </sheetData>
      <sheetData sheetId="1165">
        <row r="1">
          <cell r="B1" t="str">
            <v>220 kV SUB-STATION</v>
          </cell>
        </row>
      </sheetData>
      <sheetData sheetId="1166">
        <row r="1">
          <cell r="B1" t="str">
            <v>220 kV SUB-STATION</v>
          </cell>
        </row>
      </sheetData>
      <sheetData sheetId="1167">
        <row r="1">
          <cell r="B1" t="str">
            <v>220 kV SUB-STATION</v>
          </cell>
        </row>
      </sheetData>
      <sheetData sheetId="1168">
        <row r="1">
          <cell r="B1" t="str">
            <v>220 kV SUB-STATION</v>
          </cell>
        </row>
      </sheetData>
      <sheetData sheetId="1169">
        <row r="1">
          <cell r="B1" t="str">
            <v>220 kV SUB-STATION</v>
          </cell>
        </row>
      </sheetData>
      <sheetData sheetId="1170">
        <row r="1">
          <cell r="B1" t="str">
            <v>220 kV SUB-STATION</v>
          </cell>
        </row>
      </sheetData>
      <sheetData sheetId="1171">
        <row r="1">
          <cell r="B1" t="str">
            <v>220 kV SUB-STATION</v>
          </cell>
        </row>
      </sheetData>
      <sheetData sheetId="1172">
        <row r="1">
          <cell r="B1" t="str">
            <v>220 kV SUB-STATION</v>
          </cell>
        </row>
      </sheetData>
      <sheetData sheetId="1173">
        <row r="1">
          <cell r="B1" t="str">
            <v>220 kV SUB-STATION</v>
          </cell>
        </row>
      </sheetData>
      <sheetData sheetId="1174">
        <row r="1">
          <cell r="B1" t="str">
            <v>220 kV SUB-STATION</v>
          </cell>
        </row>
      </sheetData>
      <sheetData sheetId="1175">
        <row r="1">
          <cell r="B1" t="str">
            <v>220 kV SUB-STATION</v>
          </cell>
        </row>
      </sheetData>
      <sheetData sheetId="1176">
        <row r="1">
          <cell r="B1" t="str">
            <v>220 kV SUB-STATION</v>
          </cell>
        </row>
      </sheetData>
      <sheetData sheetId="1177">
        <row r="1">
          <cell r="B1" t="str">
            <v>220 kV SUB-STATION</v>
          </cell>
        </row>
      </sheetData>
      <sheetData sheetId="1178">
        <row r="1">
          <cell r="B1" t="str">
            <v>220 kV SUB-STATION</v>
          </cell>
        </row>
      </sheetData>
      <sheetData sheetId="1179">
        <row r="1">
          <cell r="B1" t="str">
            <v>220 kV SUB-STATION</v>
          </cell>
        </row>
      </sheetData>
      <sheetData sheetId="1180">
        <row r="1">
          <cell r="B1" t="str">
            <v>220 kV SUB-STATION</v>
          </cell>
        </row>
      </sheetData>
      <sheetData sheetId="1181">
        <row r="1">
          <cell r="B1" t="str">
            <v>220 kV SUB-STATION</v>
          </cell>
        </row>
      </sheetData>
      <sheetData sheetId="1182">
        <row r="1">
          <cell r="B1" t="str">
            <v>220 kV SUB-STATION</v>
          </cell>
        </row>
      </sheetData>
      <sheetData sheetId="1183">
        <row r="1">
          <cell r="B1" t="str">
            <v>220 kV SUB-STATION</v>
          </cell>
        </row>
      </sheetData>
      <sheetData sheetId="1184">
        <row r="1">
          <cell r="B1" t="str">
            <v>220 kV SUB-STATION</v>
          </cell>
        </row>
      </sheetData>
      <sheetData sheetId="1185">
        <row r="1">
          <cell r="B1" t="str">
            <v>220 kV SUB-STATION</v>
          </cell>
        </row>
      </sheetData>
      <sheetData sheetId="1186">
        <row r="1">
          <cell r="B1" t="str">
            <v>220 kV SUB-STATION</v>
          </cell>
        </row>
      </sheetData>
      <sheetData sheetId="1187">
        <row r="1">
          <cell r="B1" t="str">
            <v>220 kV SUB-STATION</v>
          </cell>
        </row>
      </sheetData>
      <sheetData sheetId="1188">
        <row r="1">
          <cell r="B1" t="str">
            <v>220 kV SUB-STATION</v>
          </cell>
        </row>
      </sheetData>
      <sheetData sheetId="1189">
        <row r="1">
          <cell r="B1" t="str">
            <v>220 kV SUB-STATION</v>
          </cell>
        </row>
      </sheetData>
      <sheetData sheetId="1190">
        <row r="1">
          <cell r="B1" t="str">
            <v>220 kV SUB-STATION</v>
          </cell>
        </row>
      </sheetData>
      <sheetData sheetId="1191">
        <row r="1">
          <cell r="B1" t="str">
            <v>220 kV SUB-STATION</v>
          </cell>
        </row>
      </sheetData>
      <sheetData sheetId="1192">
        <row r="1">
          <cell r="B1" t="str">
            <v>220 kV SUB-STATION</v>
          </cell>
        </row>
      </sheetData>
      <sheetData sheetId="1193">
        <row r="1">
          <cell r="B1" t="str">
            <v>220 kV SUB-STATION</v>
          </cell>
        </row>
      </sheetData>
      <sheetData sheetId="1194">
        <row r="1">
          <cell r="B1" t="str">
            <v>220 kV SUB-STATION</v>
          </cell>
        </row>
      </sheetData>
      <sheetData sheetId="1195">
        <row r="1">
          <cell r="B1" t="str">
            <v>220 kV SUB-STATION</v>
          </cell>
        </row>
      </sheetData>
      <sheetData sheetId="1196">
        <row r="1">
          <cell r="B1" t="str">
            <v>220 kV SUB-STATION</v>
          </cell>
        </row>
      </sheetData>
      <sheetData sheetId="1197">
        <row r="1">
          <cell r="B1" t="str">
            <v>220 kV SUB-STATION</v>
          </cell>
        </row>
      </sheetData>
      <sheetData sheetId="1198">
        <row r="1">
          <cell r="B1" t="str">
            <v>220 kV SUB-STATION</v>
          </cell>
        </row>
      </sheetData>
      <sheetData sheetId="1199">
        <row r="1">
          <cell r="B1" t="str">
            <v>220 kV SUB-STATION</v>
          </cell>
        </row>
      </sheetData>
      <sheetData sheetId="1200">
        <row r="1">
          <cell r="B1" t="str">
            <v>220 kV SUB-STATION</v>
          </cell>
        </row>
      </sheetData>
      <sheetData sheetId="1201">
        <row r="1">
          <cell r="B1" t="str">
            <v>220 kV SUB-STATION</v>
          </cell>
        </row>
      </sheetData>
      <sheetData sheetId="1202">
        <row r="1">
          <cell r="B1" t="str">
            <v>220 kV SUB-STATION</v>
          </cell>
        </row>
      </sheetData>
      <sheetData sheetId="1203">
        <row r="1">
          <cell r="B1" t="str">
            <v>220 kV SUB-STATION</v>
          </cell>
        </row>
      </sheetData>
      <sheetData sheetId="1204">
        <row r="1">
          <cell r="B1" t="str">
            <v>220 kV SUB-STATION</v>
          </cell>
        </row>
      </sheetData>
      <sheetData sheetId="1205">
        <row r="1">
          <cell r="B1" t="str">
            <v>220 kV SUB-STATION</v>
          </cell>
        </row>
      </sheetData>
      <sheetData sheetId="1206">
        <row r="1">
          <cell r="B1" t="str">
            <v>220 kV SUB-STATION</v>
          </cell>
        </row>
      </sheetData>
      <sheetData sheetId="1207">
        <row r="1">
          <cell r="B1" t="str">
            <v>220 kV SUB-STATION</v>
          </cell>
        </row>
      </sheetData>
      <sheetData sheetId="1208">
        <row r="1">
          <cell r="B1" t="str">
            <v>220 kV SUB-STATION</v>
          </cell>
        </row>
      </sheetData>
      <sheetData sheetId="1209">
        <row r="1">
          <cell r="B1" t="str">
            <v>220 kV SUB-STATION</v>
          </cell>
        </row>
      </sheetData>
      <sheetData sheetId="1210">
        <row r="1">
          <cell r="B1" t="str">
            <v>220 kV SUB-STATION</v>
          </cell>
        </row>
      </sheetData>
      <sheetData sheetId="1211">
        <row r="1">
          <cell r="B1" t="str">
            <v>220 kV SUB-STATION</v>
          </cell>
        </row>
      </sheetData>
      <sheetData sheetId="1212">
        <row r="1">
          <cell r="B1" t="str">
            <v>220 kV SUB-STATION</v>
          </cell>
        </row>
      </sheetData>
      <sheetData sheetId="1213">
        <row r="1">
          <cell r="B1" t="str">
            <v>220 kV SUB-STATION</v>
          </cell>
        </row>
      </sheetData>
      <sheetData sheetId="1214">
        <row r="1">
          <cell r="B1" t="str">
            <v>220 kV SUB-STATION</v>
          </cell>
        </row>
      </sheetData>
      <sheetData sheetId="1215">
        <row r="1">
          <cell r="B1" t="str">
            <v>220 kV SUB-STATION</v>
          </cell>
        </row>
      </sheetData>
      <sheetData sheetId="1216">
        <row r="1">
          <cell r="B1" t="str">
            <v>220 kV SUB-STATION</v>
          </cell>
        </row>
      </sheetData>
      <sheetData sheetId="1217">
        <row r="1">
          <cell r="B1" t="str">
            <v>220 kV SUB-STATION</v>
          </cell>
        </row>
      </sheetData>
      <sheetData sheetId="1218">
        <row r="1">
          <cell r="B1" t="str">
            <v>220 kV SUB-STATION</v>
          </cell>
        </row>
      </sheetData>
      <sheetData sheetId="1219">
        <row r="1">
          <cell r="B1" t="str">
            <v>220 kV SUB-STATION</v>
          </cell>
        </row>
      </sheetData>
      <sheetData sheetId="1220">
        <row r="1">
          <cell r="B1" t="str">
            <v>220 kV SUB-STATION</v>
          </cell>
        </row>
      </sheetData>
      <sheetData sheetId="1221">
        <row r="1">
          <cell r="B1" t="str">
            <v>220 kV SUB-STATION</v>
          </cell>
        </row>
      </sheetData>
      <sheetData sheetId="1222">
        <row r="1">
          <cell r="B1" t="str">
            <v>220 kV SUB-STATION</v>
          </cell>
        </row>
      </sheetData>
      <sheetData sheetId="1223">
        <row r="1">
          <cell r="B1" t="str">
            <v>220 kV SUB-STATION</v>
          </cell>
        </row>
      </sheetData>
      <sheetData sheetId="1224">
        <row r="1">
          <cell r="B1" t="str">
            <v>220 kV SUB-STATION</v>
          </cell>
        </row>
      </sheetData>
      <sheetData sheetId="1225">
        <row r="1">
          <cell r="B1" t="str">
            <v>220 kV SUB-STATION</v>
          </cell>
        </row>
      </sheetData>
      <sheetData sheetId="1226">
        <row r="1">
          <cell r="B1" t="str">
            <v>220 kV SUB-STATION</v>
          </cell>
        </row>
      </sheetData>
      <sheetData sheetId="1227">
        <row r="1">
          <cell r="B1" t="str">
            <v>220 kV SUB-STATION</v>
          </cell>
        </row>
      </sheetData>
      <sheetData sheetId="1228">
        <row r="1">
          <cell r="B1" t="str">
            <v>220 kV SUB-STATION</v>
          </cell>
        </row>
      </sheetData>
      <sheetData sheetId="1229">
        <row r="1">
          <cell r="B1" t="str">
            <v>220 kV SUB-STATION</v>
          </cell>
        </row>
      </sheetData>
      <sheetData sheetId="1230">
        <row r="1">
          <cell r="B1" t="str">
            <v>220 kV SUB-STATION</v>
          </cell>
        </row>
      </sheetData>
      <sheetData sheetId="1231">
        <row r="1">
          <cell r="B1" t="str">
            <v>220 kV SUB-STATION</v>
          </cell>
        </row>
      </sheetData>
      <sheetData sheetId="1232">
        <row r="1">
          <cell r="B1" t="str">
            <v>220 kV SUB-STATION</v>
          </cell>
        </row>
      </sheetData>
      <sheetData sheetId="1233">
        <row r="1">
          <cell r="B1" t="str">
            <v>220 kV SUB-STATION</v>
          </cell>
        </row>
      </sheetData>
      <sheetData sheetId="1234">
        <row r="1">
          <cell r="B1" t="str">
            <v>220 kV SUB-STATION</v>
          </cell>
        </row>
      </sheetData>
      <sheetData sheetId="1235">
        <row r="1">
          <cell r="B1" t="str">
            <v>220 kV SUB-STATION</v>
          </cell>
        </row>
      </sheetData>
      <sheetData sheetId="1236">
        <row r="1">
          <cell r="B1" t="str">
            <v>220 kV SUB-STATION</v>
          </cell>
        </row>
      </sheetData>
      <sheetData sheetId="1237">
        <row r="1">
          <cell r="B1" t="str">
            <v>220 kV SUB-STATION</v>
          </cell>
        </row>
      </sheetData>
      <sheetData sheetId="1238">
        <row r="1">
          <cell r="B1" t="str">
            <v>220 kV SUB-STATION</v>
          </cell>
        </row>
      </sheetData>
      <sheetData sheetId="1239">
        <row r="1">
          <cell r="B1" t="str">
            <v>220 kV SUB-STATION</v>
          </cell>
        </row>
      </sheetData>
      <sheetData sheetId="1240">
        <row r="1">
          <cell r="B1" t="str">
            <v>220 kV SUB-STATION</v>
          </cell>
        </row>
      </sheetData>
      <sheetData sheetId="1241">
        <row r="1">
          <cell r="B1" t="str">
            <v>220 kV SUB-STATION</v>
          </cell>
        </row>
      </sheetData>
      <sheetData sheetId="1242">
        <row r="1">
          <cell r="B1" t="str">
            <v>220 kV SUB-STATION</v>
          </cell>
        </row>
      </sheetData>
      <sheetData sheetId="1243">
        <row r="1">
          <cell r="B1" t="str">
            <v>220 kV SUB-STATION</v>
          </cell>
        </row>
      </sheetData>
      <sheetData sheetId="1244">
        <row r="1">
          <cell r="B1" t="str">
            <v>220 kV SUB-STATION</v>
          </cell>
        </row>
      </sheetData>
      <sheetData sheetId="1245">
        <row r="1">
          <cell r="B1" t="str">
            <v>220 kV SUB-STATION</v>
          </cell>
        </row>
      </sheetData>
      <sheetData sheetId="1246">
        <row r="1">
          <cell r="B1" t="str">
            <v>220 kV SUB-STATION</v>
          </cell>
        </row>
      </sheetData>
      <sheetData sheetId="1247">
        <row r="1">
          <cell r="B1" t="str">
            <v>220 kV SUB-STATION</v>
          </cell>
        </row>
      </sheetData>
      <sheetData sheetId="1248">
        <row r="1">
          <cell r="B1" t="str">
            <v>220 kV SUB-STATION</v>
          </cell>
        </row>
      </sheetData>
      <sheetData sheetId="1249">
        <row r="1">
          <cell r="B1" t="str">
            <v>220 kV SUB-STATION</v>
          </cell>
        </row>
      </sheetData>
      <sheetData sheetId="1250">
        <row r="1">
          <cell r="B1" t="str">
            <v>220 kV SUB-STATION</v>
          </cell>
        </row>
      </sheetData>
      <sheetData sheetId="1251">
        <row r="1">
          <cell r="B1" t="str">
            <v>220 kV SUB-STATION</v>
          </cell>
        </row>
      </sheetData>
      <sheetData sheetId="1252">
        <row r="1">
          <cell r="B1" t="str">
            <v>220 kV SUB-STATION</v>
          </cell>
        </row>
      </sheetData>
      <sheetData sheetId="1253">
        <row r="1">
          <cell r="B1" t="str">
            <v>220 kV SUB-STATION</v>
          </cell>
        </row>
      </sheetData>
      <sheetData sheetId="1254">
        <row r="1">
          <cell r="B1" t="str">
            <v>220 kV SUB-STATION</v>
          </cell>
        </row>
      </sheetData>
      <sheetData sheetId="1255">
        <row r="1">
          <cell r="B1" t="str">
            <v>220 kV SUB-STATION</v>
          </cell>
        </row>
      </sheetData>
      <sheetData sheetId="1256">
        <row r="1">
          <cell r="B1" t="str">
            <v>220 kV SUB-STATION</v>
          </cell>
        </row>
      </sheetData>
      <sheetData sheetId="1257">
        <row r="1">
          <cell r="B1" t="str">
            <v>220 kV SUB-STATION</v>
          </cell>
        </row>
      </sheetData>
      <sheetData sheetId="1258">
        <row r="1">
          <cell r="B1" t="str">
            <v>220 kV SUB-STATION</v>
          </cell>
        </row>
      </sheetData>
      <sheetData sheetId="1259">
        <row r="1">
          <cell r="B1" t="str">
            <v>220 kV SUB-STATION</v>
          </cell>
        </row>
      </sheetData>
      <sheetData sheetId="1260">
        <row r="1">
          <cell r="B1" t="str">
            <v>220 kV SUB-STATION</v>
          </cell>
        </row>
      </sheetData>
      <sheetData sheetId="1261">
        <row r="1">
          <cell r="B1" t="str">
            <v>220 kV SUB-STATION</v>
          </cell>
        </row>
      </sheetData>
      <sheetData sheetId="1262">
        <row r="1">
          <cell r="B1" t="str">
            <v>220 kV SUB-STATION</v>
          </cell>
        </row>
      </sheetData>
      <sheetData sheetId="1263">
        <row r="1">
          <cell r="B1" t="str">
            <v>220 kV SUB-STATION</v>
          </cell>
        </row>
      </sheetData>
      <sheetData sheetId="1264">
        <row r="1">
          <cell r="B1" t="str">
            <v>220 kV SUB-STATION</v>
          </cell>
        </row>
      </sheetData>
      <sheetData sheetId="1265">
        <row r="1">
          <cell r="B1" t="str">
            <v>220 kV SUB-STATION</v>
          </cell>
        </row>
      </sheetData>
      <sheetData sheetId="1266">
        <row r="1">
          <cell r="B1" t="str">
            <v>220 kV SUB-STATION</v>
          </cell>
        </row>
      </sheetData>
      <sheetData sheetId="1267">
        <row r="1">
          <cell r="B1" t="str">
            <v>220 kV SUB-STATION</v>
          </cell>
        </row>
      </sheetData>
      <sheetData sheetId="1268">
        <row r="1">
          <cell r="B1" t="str">
            <v>220 kV SUB-STATION</v>
          </cell>
        </row>
      </sheetData>
      <sheetData sheetId="1269">
        <row r="1">
          <cell r="B1" t="str">
            <v>220 kV SUB-STATION</v>
          </cell>
        </row>
      </sheetData>
      <sheetData sheetId="1270">
        <row r="1">
          <cell r="B1" t="str">
            <v>220 kV SUB-STATION</v>
          </cell>
        </row>
      </sheetData>
      <sheetData sheetId="1271">
        <row r="1">
          <cell r="B1" t="str">
            <v>220 kV SUB-STATION</v>
          </cell>
        </row>
      </sheetData>
      <sheetData sheetId="1272">
        <row r="1">
          <cell r="B1" t="str">
            <v>220 kV SUB-STATION</v>
          </cell>
        </row>
      </sheetData>
      <sheetData sheetId="1273">
        <row r="1">
          <cell r="B1" t="str">
            <v>220 kV SUB-STATION</v>
          </cell>
        </row>
      </sheetData>
      <sheetData sheetId="1274">
        <row r="1">
          <cell r="B1" t="str">
            <v>220 kV SUB-STATION</v>
          </cell>
        </row>
      </sheetData>
      <sheetData sheetId="1275">
        <row r="1">
          <cell r="B1" t="str">
            <v>220 kV SUB-STATION</v>
          </cell>
        </row>
      </sheetData>
      <sheetData sheetId="1276">
        <row r="1">
          <cell r="B1" t="str">
            <v>220 kV SUB-STATION</v>
          </cell>
        </row>
      </sheetData>
      <sheetData sheetId="1277" refreshError="1"/>
      <sheetData sheetId="1278" refreshError="1"/>
      <sheetData sheetId="1279" refreshError="1"/>
      <sheetData sheetId="1280" refreshError="1"/>
      <sheetData sheetId="1281"/>
      <sheetData sheetId="1282"/>
      <sheetData sheetId="1283"/>
      <sheetData sheetId="1284">
        <row r="1">
          <cell r="B1" t="str">
            <v>220 kV SUB-STATION</v>
          </cell>
        </row>
      </sheetData>
      <sheetData sheetId="1285">
        <row r="1">
          <cell r="B1" t="str">
            <v>220 kV SUB-STATION</v>
          </cell>
        </row>
      </sheetData>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sheetData sheetId="1300"/>
      <sheetData sheetId="1301"/>
      <sheetData sheetId="1302">
        <row r="1">
          <cell r="B1" t="str">
            <v>220 kV SUB-STATION</v>
          </cell>
        </row>
      </sheetData>
      <sheetData sheetId="1303">
        <row r="1">
          <cell r="B1" t="str">
            <v>220 kV SUB-STATION</v>
          </cell>
        </row>
      </sheetData>
      <sheetData sheetId="1304">
        <row r="1">
          <cell r="B1" t="str">
            <v>220 kV SUB-STATION</v>
          </cell>
        </row>
      </sheetData>
      <sheetData sheetId="1305">
        <row r="1">
          <cell r="B1" t="str">
            <v>220 kV SUB-STATION</v>
          </cell>
        </row>
      </sheetData>
      <sheetData sheetId="1306">
        <row r="1">
          <cell r="B1" t="str">
            <v>220 kV SUB-STATION</v>
          </cell>
        </row>
      </sheetData>
      <sheetData sheetId="1307">
        <row r="1">
          <cell r="B1" t="str">
            <v>220 kV SUB-STATION</v>
          </cell>
        </row>
      </sheetData>
      <sheetData sheetId="1308">
        <row r="1">
          <cell r="B1" t="str">
            <v>220 kV SUB-STATION</v>
          </cell>
        </row>
      </sheetData>
      <sheetData sheetId="1309">
        <row r="1">
          <cell r="B1" t="str">
            <v>220 kV SUB-STATION</v>
          </cell>
        </row>
      </sheetData>
      <sheetData sheetId="1310">
        <row r="1">
          <cell r="B1" t="str">
            <v>220 kV SUB-STATION</v>
          </cell>
        </row>
      </sheetData>
      <sheetData sheetId="1311">
        <row r="1">
          <cell r="B1" t="str">
            <v>220 kV SUB-STATION</v>
          </cell>
        </row>
      </sheetData>
      <sheetData sheetId="1312">
        <row r="1">
          <cell r="B1" t="str">
            <v>220 kV SUB-STATION</v>
          </cell>
        </row>
      </sheetData>
      <sheetData sheetId="1313">
        <row r="1">
          <cell r="B1" t="str">
            <v>220 kV SUB-STATION</v>
          </cell>
        </row>
      </sheetData>
      <sheetData sheetId="1314">
        <row r="1">
          <cell r="B1" t="str">
            <v>220 kV SUB-STATION</v>
          </cell>
        </row>
      </sheetData>
      <sheetData sheetId="1315">
        <row r="1">
          <cell r="B1" t="str">
            <v>220 kV SUB-STATION</v>
          </cell>
        </row>
      </sheetData>
      <sheetData sheetId="1316">
        <row r="1">
          <cell r="B1" t="str">
            <v>220 kV SUB-STATION</v>
          </cell>
        </row>
      </sheetData>
      <sheetData sheetId="1317">
        <row r="1">
          <cell r="B1" t="str">
            <v>220 kV SUB-STATION</v>
          </cell>
        </row>
      </sheetData>
      <sheetData sheetId="1318">
        <row r="1">
          <cell r="B1" t="str">
            <v>220 kV SUB-STATION</v>
          </cell>
        </row>
      </sheetData>
      <sheetData sheetId="1319">
        <row r="1">
          <cell r="B1" t="str">
            <v>220 kV SUB-STATION</v>
          </cell>
        </row>
      </sheetData>
      <sheetData sheetId="1320">
        <row r="1">
          <cell r="B1" t="str">
            <v>220 kV SUB-STATION</v>
          </cell>
        </row>
      </sheetData>
      <sheetData sheetId="1321">
        <row r="1">
          <cell r="B1" t="str">
            <v>220 kV SUB-STATION</v>
          </cell>
        </row>
      </sheetData>
      <sheetData sheetId="1322">
        <row r="1">
          <cell r="B1" t="str">
            <v>220 kV SUB-STATION</v>
          </cell>
        </row>
      </sheetData>
      <sheetData sheetId="1323">
        <row r="1">
          <cell r="B1" t="str">
            <v>220 kV SUB-STATION</v>
          </cell>
        </row>
      </sheetData>
      <sheetData sheetId="1324">
        <row r="1">
          <cell r="B1" t="str">
            <v>220 kV SUB-STATION</v>
          </cell>
        </row>
      </sheetData>
      <sheetData sheetId="1325">
        <row r="1">
          <cell r="B1" t="str">
            <v>220 kV SUB-STATION</v>
          </cell>
        </row>
      </sheetData>
      <sheetData sheetId="1326">
        <row r="1">
          <cell r="B1" t="str">
            <v>220 kV SUB-STATION</v>
          </cell>
        </row>
      </sheetData>
      <sheetData sheetId="1327">
        <row r="1">
          <cell r="B1" t="str">
            <v>220 kV SUB-STATION</v>
          </cell>
        </row>
      </sheetData>
      <sheetData sheetId="1328">
        <row r="1">
          <cell r="B1" t="str">
            <v>220 kV SUB-STATION</v>
          </cell>
        </row>
      </sheetData>
      <sheetData sheetId="1329">
        <row r="1">
          <cell r="B1" t="str">
            <v>220 kV SUB-STATION</v>
          </cell>
        </row>
      </sheetData>
      <sheetData sheetId="1330">
        <row r="1">
          <cell r="B1" t="str">
            <v>220 kV SUB-STATION</v>
          </cell>
        </row>
      </sheetData>
      <sheetData sheetId="1331">
        <row r="1">
          <cell r="B1" t="str">
            <v>220 kV SUB-STATION</v>
          </cell>
        </row>
      </sheetData>
      <sheetData sheetId="1332">
        <row r="1">
          <cell r="B1" t="str">
            <v>220 kV SUB-STATION</v>
          </cell>
        </row>
      </sheetData>
      <sheetData sheetId="1333">
        <row r="1">
          <cell r="B1" t="str">
            <v>220 kV SUB-STATION</v>
          </cell>
        </row>
      </sheetData>
      <sheetData sheetId="1334">
        <row r="1">
          <cell r="B1" t="str">
            <v>220 kV SUB-STATION</v>
          </cell>
        </row>
      </sheetData>
      <sheetData sheetId="1335">
        <row r="1">
          <cell r="B1" t="str">
            <v>220 kV SUB-STATION</v>
          </cell>
        </row>
      </sheetData>
      <sheetData sheetId="1336">
        <row r="1">
          <cell r="B1" t="str">
            <v>220 kV SUB-STATION</v>
          </cell>
        </row>
      </sheetData>
      <sheetData sheetId="1337">
        <row r="1">
          <cell r="B1" t="str">
            <v>220 kV SUB-STATION</v>
          </cell>
        </row>
      </sheetData>
      <sheetData sheetId="1338">
        <row r="1">
          <cell r="B1" t="str">
            <v>220 kV SUB-STATION</v>
          </cell>
        </row>
      </sheetData>
      <sheetData sheetId="1339">
        <row r="1">
          <cell r="B1" t="str">
            <v>220 kV SUB-STATION</v>
          </cell>
        </row>
      </sheetData>
      <sheetData sheetId="1340">
        <row r="1">
          <cell r="B1" t="str">
            <v>220 kV SUB-STATION</v>
          </cell>
        </row>
      </sheetData>
      <sheetData sheetId="1341">
        <row r="1">
          <cell r="B1" t="str">
            <v>220 kV SUB-STATION</v>
          </cell>
        </row>
      </sheetData>
      <sheetData sheetId="1342">
        <row r="1">
          <cell r="B1" t="str">
            <v>220 kV SUB-STATION</v>
          </cell>
        </row>
      </sheetData>
      <sheetData sheetId="1343">
        <row r="1">
          <cell r="B1" t="str">
            <v>220 kV SUB-STATION</v>
          </cell>
        </row>
      </sheetData>
      <sheetData sheetId="1344" refreshError="1"/>
      <sheetData sheetId="1345">
        <row r="1">
          <cell r="B1" t="str">
            <v>220 kV SUB-STATION</v>
          </cell>
        </row>
      </sheetData>
      <sheetData sheetId="1346">
        <row r="1">
          <cell r="B1" t="str">
            <v>220 kV SUB-STATION</v>
          </cell>
        </row>
      </sheetData>
      <sheetData sheetId="1347"/>
      <sheetData sheetId="1348">
        <row r="1">
          <cell r="B1" t="str">
            <v>220 kV SUB-STATION</v>
          </cell>
        </row>
      </sheetData>
      <sheetData sheetId="1349">
        <row r="1">
          <cell r="B1" t="str">
            <v>220 kV SUB-STATION</v>
          </cell>
        </row>
      </sheetData>
      <sheetData sheetId="1350">
        <row r="1">
          <cell r="B1" t="str">
            <v>220 kV SUB-STATION</v>
          </cell>
        </row>
      </sheetData>
      <sheetData sheetId="1351" refreshError="1"/>
      <sheetData sheetId="1352" refreshError="1"/>
      <sheetData sheetId="1353" refreshError="1"/>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sheetData sheetId="1390"/>
      <sheetData sheetId="1391"/>
      <sheetData sheetId="1392">
        <row r="1">
          <cell r="B1" t="str">
            <v>220 kV SUB-STATION</v>
          </cell>
        </row>
      </sheetData>
      <sheetData sheetId="1393"/>
      <sheetData sheetId="1394"/>
      <sheetData sheetId="1395">
        <row r="1">
          <cell r="B1" t="str">
            <v>220 kV SUB-STATION</v>
          </cell>
        </row>
      </sheetData>
      <sheetData sheetId="1396">
        <row r="1">
          <cell r="B1" t="str">
            <v>220 kV SUB-STATION</v>
          </cell>
        </row>
      </sheetData>
      <sheetData sheetId="1397">
        <row r="1">
          <cell r="B1" t="str">
            <v>220 kV SUB-STATION</v>
          </cell>
        </row>
      </sheetData>
      <sheetData sheetId="1398">
        <row r="1">
          <cell r="B1" t="str">
            <v>220 kV SUB-STATION</v>
          </cell>
        </row>
      </sheetData>
      <sheetData sheetId="1399">
        <row r="1">
          <cell r="B1" t="str">
            <v>220 kV SUB-STATION</v>
          </cell>
        </row>
      </sheetData>
      <sheetData sheetId="1400">
        <row r="1">
          <cell r="B1" t="str">
            <v>220 kV SUB-STATION</v>
          </cell>
        </row>
      </sheetData>
      <sheetData sheetId="1401">
        <row r="1">
          <cell r="B1" t="str">
            <v>220 kV SUB-STATION</v>
          </cell>
        </row>
      </sheetData>
      <sheetData sheetId="1402">
        <row r="1">
          <cell r="B1" t="str">
            <v>220 kV SUB-STATION</v>
          </cell>
        </row>
      </sheetData>
      <sheetData sheetId="1403">
        <row r="1">
          <cell r="B1" t="str">
            <v>220 kV SUB-STATION</v>
          </cell>
        </row>
      </sheetData>
      <sheetData sheetId="1404">
        <row r="1">
          <cell r="B1" t="str">
            <v>220 kV SUB-STATION</v>
          </cell>
        </row>
      </sheetData>
      <sheetData sheetId="1405">
        <row r="1">
          <cell r="B1" t="str">
            <v>220 kV SUB-STATION</v>
          </cell>
        </row>
      </sheetData>
      <sheetData sheetId="1406">
        <row r="1">
          <cell r="B1" t="str">
            <v>220 kV SUB-STATION</v>
          </cell>
        </row>
      </sheetData>
      <sheetData sheetId="1407">
        <row r="1">
          <cell r="B1" t="str">
            <v>220 kV SUB-STATION</v>
          </cell>
        </row>
      </sheetData>
      <sheetData sheetId="1408" refreshError="1"/>
      <sheetData sheetId="1409">
        <row r="1">
          <cell r="B1" t="str">
            <v>220 kV SUB-STATION</v>
          </cell>
        </row>
      </sheetData>
      <sheetData sheetId="1410">
        <row r="1">
          <cell r="B1" t="str">
            <v>220 kV SUB-STATION</v>
          </cell>
        </row>
      </sheetData>
      <sheetData sheetId="1411"/>
      <sheetData sheetId="1412">
        <row r="1">
          <cell r="B1" t="str">
            <v>220 kV SUB-STATION</v>
          </cell>
        </row>
      </sheetData>
      <sheetData sheetId="1413">
        <row r="1">
          <cell r="B1" t="str">
            <v>220 kV SUB-STATION</v>
          </cell>
        </row>
      </sheetData>
      <sheetData sheetId="1414">
        <row r="1">
          <cell r="B1" t="str">
            <v>220 kV SUB-STATION</v>
          </cell>
        </row>
      </sheetData>
      <sheetData sheetId="1415">
        <row r="1">
          <cell r="B1" t="str">
            <v>220 kV SUB-STATION</v>
          </cell>
        </row>
      </sheetData>
      <sheetData sheetId="1416">
        <row r="1">
          <cell r="B1" t="str">
            <v>220 kV SUB-STATION</v>
          </cell>
        </row>
      </sheetData>
      <sheetData sheetId="1417">
        <row r="1">
          <cell r="B1" t="str">
            <v>220 kV SUB-STATION</v>
          </cell>
        </row>
      </sheetData>
      <sheetData sheetId="1418">
        <row r="1">
          <cell r="B1" t="str">
            <v>220 kV SUB-STATION</v>
          </cell>
        </row>
      </sheetData>
      <sheetData sheetId="1419">
        <row r="1">
          <cell r="B1" t="str">
            <v>220 kV SUB-STATION</v>
          </cell>
        </row>
      </sheetData>
      <sheetData sheetId="1420">
        <row r="1">
          <cell r="B1" t="str">
            <v>220 kV SUB-STATION</v>
          </cell>
        </row>
      </sheetData>
      <sheetData sheetId="1421">
        <row r="1">
          <cell r="B1" t="str">
            <v>220 kV SUB-STATION</v>
          </cell>
        </row>
      </sheetData>
      <sheetData sheetId="1422">
        <row r="1">
          <cell r="B1" t="str">
            <v>220 kV SUB-STATION</v>
          </cell>
        </row>
      </sheetData>
      <sheetData sheetId="1423">
        <row r="1">
          <cell r="B1" t="str">
            <v>220 kV SUB-STATION</v>
          </cell>
        </row>
      </sheetData>
      <sheetData sheetId="1424">
        <row r="1">
          <cell r="B1" t="str">
            <v>220 kV SUB-STATION</v>
          </cell>
        </row>
      </sheetData>
      <sheetData sheetId="1425">
        <row r="1">
          <cell r="B1" t="str">
            <v>220 kV SUB-STATION</v>
          </cell>
        </row>
      </sheetData>
      <sheetData sheetId="1426">
        <row r="1">
          <cell r="B1" t="str">
            <v>220 kV SUB-STATION</v>
          </cell>
        </row>
      </sheetData>
      <sheetData sheetId="1427">
        <row r="1">
          <cell r="B1" t="str">
            <v>220 kV SUB-STATION</v>
          </cell>
        </row>
      </sheetData>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sheetData sheetId="1474"/>
      <sheetData sheetId="1475"/>
      <sheetData sheetId="1476">
        <row r="1">
          <cell r="B1" t="str">
            <v>220 kV SUB-STATION</v>
          </cell>
        </row>
      </sheetData>
      <sheetData sheetId="1477">
        <row r="1">
          <cell r="B1" t="str">
            <v>220 kV SUB-STATION</v>
          </cell>
        </row>
      </sheetData>
      <sheetData sheetId="1478" refreshError="1"/>
      <sheetData sheetId="1479">
        <row r="1">
          <cell r="B1" t="str">
            <v>220 kV SUB-STATION</v>
          </cell>
        </row>
      </sheetData>
      <sheetData sheetId="1480"/>
      <sheetData sheetId="1481"/>
      <sheetData sheetId="1482" refreshError="1"/>
      <sheetData sheetId="1483" refreshError="1"/>
      <sheetData sheetId="1484" refreshError="1"/>
      <sheetData sheetId="1485"/>
      <sheetData sheetId="1486" refreshError="1"/>
      <sheetData sheetId="1487" refreshError="1"/>
      <sheetData sheetId="1488" refreshError="1"/>
      <sheetData sheetId="1489" refreshError="1"/>
      <sheetData sheetId="1490" refreshError="1"/>
      <sheetData sheetId="1491" refreshError="1"/>
      <sheetData sheetId="1492" refreshError="1"/>
      <sheetData sheetId="1493"/>
      <sheetData sheetId="1494"/>
      <sheetData sheetId="1495"/>
      <sheetData sheetId="1496"/>
      <sheetData sheetId="1497"/>
      <sheetData sheetId="1498">
        <row r="1">
          <cell r="B1" t="str">
            <v>220 kV SUB-STATION</v>
          </cell>
        </row>
      </sheetData>
      <sheetData sheetId="1499">
        <row r="1">
          <cell r="B1" t="str">
            <v>220 kV SUB-STATION</v>
          </cell>
        </row>
      </sheetData>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sheetData sheetId="1511"/>
      <sheetData sheetId="1512" refreshError="1"/>
      <sheetData sheetId="1513" refreshError="1"/>
      <sheetData sheetId="1514" refreshError="1"/>
      <sheetData sheetId="1515" refreshError="1"/>
      <sheetData sheetId="1516" refreshError="1"/>
      <sheetData sheetId="1517" refreshError="1"/>
      <sheetData sheetId="1518"/>
      <sheetData sheetId="1519"/>
      <sheetData sheetId="1520"/>
      <sheetData sheetId="1521"/>
      <sheetData sheetId="1522" refreshError="1"/>
      <sheetData sheetId="1523" refreshError="1"/>
      <sheetData sheetId="1524" refreshError="1"/>
      <sheetData sheetId="1525" refreshError="1"/>
      <sheetData sheetId="1526">
        <row r="1">
          <cell r="B1" t="str">
            <v>220 kV SUB-STATION</v>
          </cell>
        </row>
      </sheetData>
      <sheetData sheetId="1527"/>
      <sheetData sheetId="1528"/>
      <sheetData sheetId="1529"/>
      <sheetData sheetId="1530"/>
      <sheetData sheetId="1531">
        <row r="1">
          <cell r="B1" t="str">
            <v>220 kV SUB-STATION</v>
          </cell>
        </row>
      </sheetData>
      <sheetData sheetId="1532">
        <row r="1">
          <cell r="B1" t="str">
            <v>220 kV SUB-STATION</v>
          </cell>
        </row>
      </sheetData>
      <sheetData sheetId="1533">
        <row r="1">
          <cell r="B1" t="str">
            <v>220 kV SUB-STATION</v>
          </cell>
        </row>
      </sheetData>
      <sheetData sheetId="1534">
        <row r="1">
          <cell r="B1" t="str">
            <v>220 kV SUB-STATION</v>
          </cell>
        </row>
      </sheetData>
      <sheetData sheetId="1535">
        <row r="1">
          <cell r="B1" t="str">
            <v>220 kV SUB-STATION</v>
          </cell>
        </row>
      </sheetData>
      <sheetData sheetId="1536">
        <row r="1">
          <cell r="B1" t="str">
            <v>220 kV SUB-STATION</v>
          </cell>
        </row>
      </sheetData>
      <sheetData sheetId="1537">
        <row r="1">
          <cell r="B1" t="str">
            <v>220 kV SUB-STATION</v>
          </cell>
        </row>
      </sheetData>
      <sheetData sheetId="1538">
        <row r="1">
          <cell r="B1" t="str">
            <v>220 kV SUB-STATION</v>
          </cell>
        </row>
      </sheetData>
      <sheetData sheetId="1539">
        <row r="1">
          <cell r="B1" t="str">
            <v>220 kV SUB-STATION</v>
          </cell>
        </row>
      </sheetData>
      <sheetData sheetId="1540">
        <row r="1">
          <cell r="B1" t="str">
            <v>220 kV SUB-STATION</v>
          </cell>
        </row>
      </sheetData>
      <sheetData sheetId="1541">
        <row r="1">
          <cell r="B1" t="str">
            <v>220 kV SUB-STATION</v>
          </cell>
        </row>
      </sheetData>
      <sheetData sheetId="1542">
        <row r="1">
          <cell r="B1" t="str">
            <v>220 kV SUB-STATION</v>
          </cell>
        </row>
      </sheetData>
      <sheetData sheetId="1543">
        <row r="1">
          <cell r="B1" t="str">
            <v>220 kV SUB-STATION</v>
          </cell>
        </row>
      </sheetData>
      <sheetData sheetId="1544">
        <row r="1">
          <cell r="B1" t="str">
            <v>220 kV SUB-STATION</v>
          </cell>
        </row>
      </sheetData>
      <sheetData sheetId="1545">
        <row r="1">
          <cell r="B1" t="str">
            <v>220 kV SUB-STATION</v>
          </cell>
        </row>
      </sheetData>
      <sheetData sheetId="1546">
        <row r="1">
          <cell r="B1" t="str">
            <v>220 kV SUB-STATION</v>
          </cell>
        </row>
      </sheetData>
      <sheetData sheetId="1547">
        <row r="1">
          <cell r="B1" t="str">
            <v>220 kV SUB-STATION</v>
          </cell>
        </row>
      </sheetData>
      <sheetData sheetId="1548">
        <row r="1">
          <cell r="B1" t="str">
            <v>220 kV SUB-STATION</v>
          </cell>
        </row>
      </sheetData>
      <sheetData sheetId="1549">
        <row r="1">
          <cell r="B1" t="str">
            <v>220 kV SUB-STATION</v>
          </cell>
        </row>
      </sheetData>
      <sheetData sheetId="1550">
        <row r="1">
          <cell r="B1" t="str">
            <v>220 kV SUB-STATION</v>
          </cell>
        </row>
      </sheetData>
      <sheetData sheetId="1551">
        <row r="1">
          <cell r="B1" t="str">
            <v>220 kV SUB-STATION</v>
          </cell>
        </row>
      </sheetData>
      <sheetData sheetId="1552">
        <row r="1">
          <cell r="B1" t="str">
            <v>220 kV SUB-STATION</v>
          </cell>
        </row>
      </sheetData>
      <sheetData sheetId="1553">
        <row r="1">
          <cell r="B1" t="str">
            <v>220 kV SUB-STATION</v>
          </cell>
        </row>
      </sheetData>
      <sheetData sheetId="1554">
        <row r="1">
          <cell r="B1" t="str">
            <v>220 kV SUB-STATION</v>
          </cell>
        </row>
      </sheetData>
      <sheetData sheetId="1555">
        <row r="1">
          <cell r="B1" t="str">
            <v>220 kV SUB-STATION</v>
          </cell>
        </row>
      </sheetData>
      <sheetData sheetId="1556">
        <row r="1">
          <cell r="B1" t="str">
            <v>220 kV SUB-STATION</v>
          </cell>
        </row>
      </sheetData>
      <sheetData sheetId="1557">
        <row r="1">
          <cell r="B1" t="str">
            <v>220 kV SUB-STATION</v>
          </cell>
        </row>
      </sheetData>
      <sheetData sheetId="1558">
        <row r="1">
          <cell r="B1" t="str">
            <v>220 kV SUB-STATION</v>
          </cell>
        </row>
      </sheetData>
      <sheetData sheetId="1559">
        <row r="1">
          <cell r="B1" t="str">
            <v>220 kV SUB-STATION</v>
          </cell>
        </row>
      </sheetData>
      <sheetData sheetId="1560">
        <row r="1">
          <cell r="B1" t="str">
            <v>220 kV SUB-STATION</v>
          </cell>
        </row>
      </sheetData>
      <sheetData sheetId="1561">
        <row r="1">
          <cell r="B1" t="str">
            <v>220 kV SUB-STATION</v>
          </cell>
        </row>
      </sheetData>
      <sheetData sheetId="1562">
        <row r="1">
          <cell r="B1" t="str">
            <v>220 kV SUB-STATION</v>
          </cell>
        </row>
      </sheetData>
      <sheetData sheetId="1563">
        <row r="1">
          <cell r="B1" t="str">
            <v>220 kV SUB-STATION</v>
          </cell>
        </row>
      </sheetData>
      <sheetData sheetId="1564">
        <row r="1">
          <cell r="B1" t="str">
            <v>220 kV SUB-STATION</v>
          </cell>
        </row>
      </sheetData>
      <sheetData sheetId="1565">
        <row r="1">
          <cell r="B1" t="str">
            <v>220 kV SUB-STATION</v>
          </cell>
        </row>
      </sheetData>
      <sheetData sheetId="1566">
        <row r="1">
          <cell r="B1" t="str">
            <v>220 kV SUB-STATION</v>
          </cell>
        </row>
      </sheetData>
      <sheetData sheetId="1567">
        <row r="1">
          <cell r="B1" t="str">
            <v>220 kV SUB-STATION</v>
          </cell>
        </row>
      </sheetData>
      <sheetData sheetId="1568">
        <row r="1">
          <cell r="B1" t="str">
            <v>220 kV SUB-STATION</v>
          </cell>
        </row>
      </sheetData>
      <sheetData sheetId="1569">
        <row r="1">
          <cell r="B1" t="str">
            <v>220 kV SUB-STATION</v>
          </cell>
        </row>
      </sheetData>
      <sheetData sheetId="1570">
        <row r="1">
          <cell r="B1" t="str">
            <v>220 kV SUB-STATION</v>
          </cell>
        </row>
      </sheetData>
      <sheetData sheetId="1571">
        <row r="1">
          <cell r="B1" t="str">
            <v>220 kV SUB-STATION</v>
          </cell>
        </row>
      </sheetData>
      <sheetData sheetId="1572">
        <row r="1">
          <cell r="B1" t="str">
            <v>220 kV SUB-STATION</v>
          </cell>
        </row>
      </sheetData>
      <sheetData sheetId="1573">
        <row r="1">
          <cell r="B1" t="str">
            <v>220 kV SUB-STATION</v>
          </cell>
        </row>
      </sheetData>
      <sheetData sheetId="1574">
        <row r="1">
          <cell r="B1" t="str">
            <v>220 kV SUB-STATION</v>
          </cell>
        </row>
      </sheetData>
      <sheetData sheetId="1575">
        <row r="1">
          <cell r="B1" t="str">
            <v>220 kV SUB-STATION</v>
          </cell>
        </row>
      </sheetData>
      <sheetData sheetId="1576">
        <row r="1">
          <cell r="B1" t="str">
            <v>220 kV SUB-STATION</v>
          </cell>
        </row>
      </sheetData>
      <sheetData sheetId="1577">
        <row r="1">
          <cell r="B1" t="str">
            <v>220 kV SUB-STATION</v>
          </cell>
        </row>
      </sheetData>
      <sheetData sheetId="1578">
        <row r="1">
          <cell r="B1" t="str">
            <v>220 kV SUB-STATION</v>
          </cell>
        </row>
      </sheetData>
      <sheetData sheetId="1579">
        <row r="1">
          <cell r="B1" t="str">
            <v>220 kV SUB-STATION</v>
          </cell>
        </row>
      </sheetData>
      <sheetData sheetId="1580">
        <row r="1">
          <cell r="B1" t="str">
            <v>220 kV SUB-STATION</v>
          </cell>
        </row>
      </sheetData>
      <sheetData sheetId="1581">
        <row r="1">
          <cell r="B1" t="str">
            <v>220 kV SUB-STATION</v>
          </cell>
        </row>
      </sheetData>
      <sheetData sheetId="1582">
        <row r="1">
          <cell r="B1" t="str">
            <v>220 kV SUB-STATION</v>
          </cell>
        </row>
      </sheetData>
      <sheetData sheetId="1583">
        <row r="1">
          <cell r="B1" t="str">
            <v>220 kV SUB-STATION</v>
          </cell>
        </row>
      </sheetData>
      <sheetData sheetId="1584">
        <row r="1">
          <cell r="B1" t="str">
            <v>220 kV SUB-STATION</v>
          </cell>
        </row>
      </sheetData>
      <sheetData sheetId="1585">
        <row r="1">
          <cell r="B1" t="str">
            <v>220 kV SUB-STATION</v>
          </cell>
        </row>
      </sheetData>
      <sheetData sheetId="1586">
        <row r="1">
          <cell r="B1" t="str">
            <v>220 kV SUB-STATION</v>
          </cell>
        </row>
      </sheetData>
      <sheetData sheetId="1587">
        <row r="1">
          <cell r="B1" t="str">
            <v>220 kV SUB-STATION</v>
          </cell>
        </row>
      </sheetData>
      <sheetData sheetId="1588">
        <row r="1">
          <cell r="B1" t="str">
            <v>220 kV SUB-STATION</v>
          </cell>
        </row>
      </sheetData>
      <sheetData sheetId="1589">
        <row r="1">
          <cell r="B1" t="str">
            <v>220 kV SUB-STATION</v>
          </cell>
        </row>
      </sheetData>
      <sheetData sheetId="1590">
        <row r="1">
          <cell r="B1" t="str">
            <v>220 kV SUB-STATION</v>
          </cell>
        </row>
      </sheetData>
      <sheetData sheetId="1591">
        <row r="1">
          <cell r="B1" t="str">
            <v>220 kV SUB-STATION</v>
          </cell>
        </row>
      </sheetData>
      <sheetData sheetId="1592">
        <row r="1">
          <cell r="B1" t="str">
            <v>220 kV SUB-STATION</v>
          </cell>
        </row>
      </sheetData>
      <sheetData sheetId="1593">
        <row r="1">
          <cell r="B1" t="str">
            <v>220 kV SUB-STATION</v>
          </cell>
        </row>
      </sheetData>
      <sheetData sheetId="1594">
        <row r="1">
          <cell r="B1" t="str">
            <v>220 kV SUB-STATION</v>
          </cell>
        </row>
      </sheetData>
      <sheetData sheetId="1595">
        <row r="1">
          <cell r="B1" t="str">
            <v>220 kV SUB-STATION</v>
          </cell>
        </row>
      </sheetData>
      <sheetData sheetId="1596">
        <row r="1">
          <cell r="B1" t="str">
            <v>220 kV SUB-STATION</v>
          </cell>
        </row>
      </sheetData>
      <sheetData sheetId="1597">
        <row r="1">
          <cell r="B1" t="str">
            <v>220 kV SUB-STATION</v>
          </cell>
        </row>
      </sheetData>
      <sheetData sheetId="1598">
        <row r="1">
          <cell r="B1" t="str">
            <v>220 kV SUB-STATION</v>
          </cell>
        </row>
      </sheetData>
      <sheetData sheetId="1599">
        <row r="1">
          <cell r="B1" t="str">
            <v>220 kV SUB-STATION</v>
          </cell>
        </row>
      </sheetData>
      <sheetData sheetId="1600">
        <row r="1">
          <cell r="B1" t="str">
            <v>220 kV SUB-STATION</v>
          </cell>
        </row>
      </sheetData>
      <sheetData sheetId="1601">
        <row r="1">
          <cell r="B1" t="str">
            <v>220 kV SUB-STATION</v>
          </cell>
        </row>
      </sheetData>
      <sheetData sheetId="1602">
        <row r="1">
          <cell r="B1" t="str">
            <v>220 kV SUB-STATION</v>
          </cell>
        </row>
      </sheetData>
      <sheetData sheetId="1603">
        <row r="1">
          <cell r="B1" t="str">
            <v>220 kV SUB-STATION</v>
          </cell>
        </row>
      </sheetData>
      <sheetData sheetId="1604">
        <row r="1">
          <cell r="B1" t="str">
            <v>220 kV SUB-STATION</v>
          </cell>
        </row>
      </sheetData>
      <sheetData sheetId="1605">
        <row r="1">
          <cell r="B1" t="str">
            <v>220 kV SUB-STATION</v>
          </cell>
        </row>
      </sheetData>
      <sheetData sheetId="1606">
        <row r="1">
          <cell r="B1" t="str">
            <v>220 kV SUB-STATION</v>
          </cell>
        </row>
      </sheetData>
      <sheetData sheetId="1607">
        <row r="1">
          <cell r="B1" t="str">
            <v>220 kV SUB-STATION</v>
          </cell>
        </row>
      </sheetData>
      <sheetData sheetId="1608">
        <row r="1">
          <cell r="B1" t="str">
            <v>220 kV SUB-STATION</v>
          </cell>
        </row>
      </sheetData>
      <sheetData sheetId="1609">
        <row r="1">
          <cell r="B1" t="str">
            <v>220 kV SUB-STATION</v>
          </cell>
        </row>
      </sheetData>
      <sheetData sheetId="1610">
        <row r="1">
          <cell r="B1" t="str">
            <v>220 kV SUB-STATION</v>
          </cell>
        </row>
      </sheetData>
      <sheetData sheetId="1611">
        <row r="1">
          <cell r="B1" t="str">
            <v>220 kV SUB-STATION</v>
          </cell>
        </row>
      </sheetData>
      <sheetData sheetId="1612">
        <row r="1">
          <cell r="B1" t="str">
            <v>220 kV SUB-STATION</v>
          </cell>
        </row>
      </sheetData>
      <sheetData sheetId="1613">
        <row r="1">
          <cell r="B1" t="str">
            <v>220 kV SUB-STATION</v>
          </cell>
        </row>
      </sheetData>
      <sheetData sheetId="1614">
        <row r="1">
          <cell r="B1" t="str">
            <v>220 kV SUB-STATION</v>
          </cell>
        </row>
      </sheetData>
      <sheetData sheetId="1615">
        <row r="1">
          <cell r="B1" t="str">
            <v>220 kV SUB-STATION</v>
          </cell>
        </row>
      </sheetData>
      <sheetData sheetId="1616">
        <row r="1">
          <cell r="B1" t="str">
            <v>220 kV SUB-STATION</v>
          </cell>
        </row>
      </sheetData>
      <sheetData sheetId="1617">
        <row r="1">
          <cell r="B1" t="str">
            <v>220 kV SUB-STATION</v>
          </cell>
        </row>
      </sheetData>
      <sheetData sheetId="1618">
        <row r="1">
          <cell r="B1" t="str">
            <v>220 kV SUB-STATION</v>
          </cell>
        </row>
      </sheetData>
      <sheetData sheetId="1619">
        <row r="1">
          <cell r="B1" t="str">
            <v>220 kV SUB-STATION</v>
          </cell>
        </row>
      </sheetData>
      <sheetData sheetId="1620">
        <row r="1">
          <cell r="B1" t="str">
            <v>220 kV SUB-STATION</v>
          </cell>
        </row>
      </sheetData>
      <sheetData sheetId="1621">
        <row r="1">
          <cell r="B1" t="str">
            <v>220 kV SUB-STATION</v>
          </cell>
        </row>
      </sheetData>
      <sheetData sheetId="1622">
        <row r="1">
          <cell r="B1" t="str">
            <v>220 kV SUB-STATION</v>
          </cell>
        </row>
      </sheetData>
      <sheetData sheetId="1623">
        <row r="1">
          <cell r="B1" t="str">
            <v>220 kV SUB-STATION</v>
          </cell>
        </row>
      </sheetData>
      <sheetData sheetId="1624">
        <row r="1">
          <cell r="B1" t="str">
            <v>220 kV SUB-STATION</v>
          </cell>
        </row>
      </sheetData>
      <sheetData sheetId="1625">
        <row r="1">
          <cell r="B1" t="str">
            <v>220 kV SUB-STATION</v>
          </cell>
        </row>
      </sheetData>
      <sheetData sheetId="1626">
        <row r="1">
          <cell r="B1" t="str">
            <v>220 kV SUB-STATION</v>
          </cell>
        </row>
      </sheetData>
      <sheetData sheetId="1627">
        <row r="1">
          <cell r="B1" t="str">
            <v>220 kV SUB-STATION</v>
          </cell>
        </row>
      </sheetData>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sheetData sheetId="1643" refreshError="1"/>
      <sheetData sheetId="1644"/>
      <sheetData sheetId="1645"/>
      <sheetData sheetId="1646"/>
      <sheetData sheetId="1647">
        <row r="1">
          <cell r="B1" t="str">
            <v>220 kV SUB-STATION</v>
          </cell>
        </row>
      </sheetData>
      <sheetData sheetId="1648"/>
      <sheetData sheetId="1649"/>
      <sheetData sheetId="1650">
        <row r="1">
          <cell r="B1" t="str">
            <v>220 kV SUB-STATION</v>
          </cell>
        </row>
      </sheetData>
      <sheetData sheetId="1651">
        <row r="1">
          <cell r="B1" t="str">
            <v>220 kV SUB-STATION</v>
          </cell>
        </row>
      </sheetData>
      <sheetData sheetId="1652">
        <row r="1">
          <cell r="B1" t="str">
            <v>220 kV SUB-STATION</v>
          </cell>
        </row>
      </sheetData>
      <sheetData sheetId="1653">
        <row r="1">
          <cell r="B1" t="str">
            <v>220 kV SUB-STATION</v>
          </cell>
        </row>
      </sheetData>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sheetData sheetId="1695"/>
      <sheetData sheetId="1696"/>
      <sheetData sheetId="1697"/>
      <sheetData sheetId="1698"/>
      <sheetData sheetId="1699">
        <row r="1">
          <cell r="B1" t="str">
            <v>220 kV SUB-STATION</v>
          </cell>
        </row>
      </sheetData>
      <sheetData sheetId="1700">
        <row r="1">
          <cell r="B1" t="str">
            <v>220 kV SUB-STATION</v>
          </cell>
        </row>
      </sheetData>
      <sheetData sheetId="1701">
        <row r="1">
          <cell r="B1" t="str">
            <v>220 kV SUB-STATION</v>
          </cell>
        </row>
      </sheetData>
      <sheetData sheetId="1702">
        <row r="1">
          <cell r="B1" t="str">
            <v>220 kV SUB-STATION</v>
          </cell>
        </row>
      </sheetData>
      <sheetData sheetId="1703">
        <row r="1">
          <cell r="B1" t="str">
            <v>220 kV SUB-STATION</v>
          </cell>
        </row>
      </sheetData>
      <sheetData sheetId="1704">
        <row r="1">
          <cell r="B1" t="str">
            <v>220 kV SUB-STATION</v>
          </cell>
        </row>
      </sheetData>
      <sheetData sheetId="1705">
        <row r="1">
          <cell r="B1" t="str">
            <v>220 kV SUB-STATION</v>
          </cell>
        </row>
      </sheetData>
      <sheetData sheetId="1706">
        <row r="1">
          <cell r="B1" t="str">
            <v>220 kV SUB-STATION</v>
          </cell>
        </row>
      </sheetData>
      <sheetData sheetId="1707">
        <row r="1">
          <cell r="B1" t="str">
            <v>220 kV SUB-STATION</v>
          </cell>
        </row>
      </sheetData>
      <sheetData sheetId="1708">
        <row r="1">
          <cell r="B1" t="str">
            <v>220 kV SUB-STATION</v>
          </cell>
        </row>
      </sheetData>
      <sheetData sheetId="1709">
        <row r="1">
          <cell r="B1" t="str">
            <v>220 kV SUB-STATION</v>
          </cell>
        </row>
      </sheetData>
      <sheetData sheetId="1710">
        <row r="1">
          <cell r="B1" t="str">
            <v>220 kV SUB-STATION</v>
          </cell>
        </row>
      </sheetData>
      <sheetData sheetId="1711">
        <row r="1">
          <cell r="B1" t="str">
            <v>220 kV SUB-STATION</v>
          </cell>
        </row>
      </sheetData>
      <sheetData sheetId="1712">
        <row r="1">
          <cell r="B1" t="str">
            <v>220 kV SUB-STATION</v>
          </cell>
        </row>
      </sheetData>
      <sheetData sheetId="1713">
        <row r="1">
          <cell r="B1" t="str">
            <v>220 kV SUB-STATION</v>
          </cell>
        </row>
      </sheetData>
      <sheetData sheetId="1714">
        <row r="1">
          <cell r="B1" t="str">
            <v>220 kV SUB-STATION</v>
          </cell>
        </row>
      </sheetData>
      <sheetData sheetId="1715">
        <row r="1">
          <cell r="B1" t="str">
            <v>220 kV SUB-STATION</v>
          </cell>
        </row>
      </sheetData>
      <sheetData sheetId="1716">
        <row r="1">
          <cell r="B1" t="str">
            <v>220 kV SUB-STATION</v>
          </cell>
        </row>
      </sheetData>
      <sheetData sheetId="1717">
        <row r="1">
          <cell r="B1" t="str">
            <v>220 kV SUB-STATION</v>
          </cell>
        </row>
      </sheetData>
      <sheetData sheetId="1718">
        <row r="1">
          <cell r="B1" t="str">
            <v>220 kV SUB-STATION</v>
          </cell>
        </row>
      </sheetData>
      <sheetData sheetId="1719">
        <row r="1">
          <cell r="B1" t="str">
            <v>220 kV SUB-STATION</v>
          </cell>
        </row>
      </sheetData>
      <sheetData sheetId="1720">
        <row r="1">
          <cell r="B1" t="str">
            <v>220 kV SUB-STATION</v>
          </cell>
        </row>
      </sheetData>
      <sheetData sheetId="1721">
        <row r="1">
          <cell r="B1" t="str">
            <v>220 kV SUB-STATION</v>
          </cell>
        </row>
      </sheetData>
      <sheetData sheetId="1722">
        <row r="1">
          <cell r="B1" t="str">
            <v>220 kV SUB-STATION</v>
          </cell>
        </row>
      </sheetData>
      <sheetData sheetId="1723">
        <row r="1">
          <cell r="B1" t="str">
            <v>220 kV SUB-STATION</v>
          </cell>
        </row>
      </sheetData>
      <sheetData sheetId="1724">
        <row r="1">
          <cell r="B1" t="str">
            <v>220 kV SUB-STATION</v>
          </cell>
        </row>
      </sheetData>
      <sheetData sheetId="1725">
        <row r="1">
          <cell r="B1" t="str">
            <v>220 kV SUB-STATION</v>
          </cell>
        </row>
      </sheetData>
      <sheetData sheetId="1726">
        <row r="1">
          <cell r="B1" t="str">
            <v>220 kV SUB-STATION</v>
          </cell>
        </row>
      </sheetData>
      <sheetData sheetId="1727">
        <row r="1">
          <cell r="B1" t="str">
            <v>220 kV SUB-STATION</v>
          </cell>
        </row>
      </sheetData>
      <sheetData sheetId="1728">
        <row r="1">
          <cell r="B1" t="str">
            <v>220 kV SUB-STATION</v>
          </cell>
        </row>
      </sheetData>
      <sheetData sheetId="1729">
        <row r="1">
          <cell r="B1" t="str">
            <v>220 kV SUB-STATION</v>
          </cell>
        </row>
      </sheetData>
      <sheetData sheetId="1730">
        <row r="1">
          <cell r="B1" t="str">
            <v>220 kV SUB-STATION</v>
          </cell>
        </row>
      </sheetData>
      <sheetData sheetId="1731">
        <row r="1">
          <cell r="B1" t="str">
            <v>220 kV SUB-STATION</v>
          </cell>
        </row>
      </sheetData>
      <sheetData sheetId="1732">
        <row r="1">
          <cell r="B1" t="str">
            <v>220 kV SUB-STATION</v>
          </cell>
        </row>
      </sheetData>
      <sheetData sheetId="1733">
        <row r="1">
          <cell r="B1" t="str">
            <v>220 kV SUB-STATION</v>
          </cell>
        </row>
      </sheetData>
      <sheetData sheetId="1734">
        <row r="1">
          <cell r="B1" t="str">
            <v>220 kV SUB-STATION</v>
          </cell>
        </row>
      </sheetData>
      <sheetData sheetId="1735">
        <row r="1">
          <cell r="B1" t="str">
            <v>220 kV SUB-STATION</v>
          </cell>
        </row>
      </sheetData>
      <sheetData sheetId="1736">
        <row r="1">
          <cell r="B1" t="str">
            <v>220 kV SUB-STATION</v>
          </cell>
        </row>
      </sheetData>
      <sheetData sheetId="1737">
        <row r="1">
          <cell r="B1" t="str">
            <v>220 kV SUB-STATION</v>
          </cell>
        </row>
      </sheetData>
      <sheetData sheetId="1738">
        <row r="1">
          <cell r="B1" t="str">
            <v>220 kV SUB-STATION</v>
          </cell>
        </row>
      </sheetData>
      <sheetData sheetId="1739">
        <row r="1">
          <cell r="B1" t="str">
            <v>220 kV SUB-STATION</v>
          </cell>
        </row>
      </sheetData>
      <sheetData sheetId="1740">
        <row r="1">
          <cell r="B1" t="str">
            <v>220 kV SUB-STATION</v>
          </cell>
        </row>
      </sheetData>
      <sheetData sheetId="1741">
        <row r="1">
          <cell r="B1" t="str">
            <v>220 kV SUB-STATION</v>
          </cell>
        </row>
      </sheetData>
      <sheetData sheetId="1742">
        <row r="1">
          <cell r="B1" t="str">
            <v>220 kV SUB-STATION</v>
          </cell>
        </row>
      </sheetData>
      <sheetData sheetId="1743">
        <row r="1">
          <cell r="B1" t="str">
            <v>220 kV SUB-STATION</v>
          </cell>
        </row>
      </sheetData>
      <sheetData sheetId="1744">
        <row r="1">
          <cell r="B1" t="str">
            <v>220 kV SUB-STATION</v>
          </cell>
        </row>
      </sheetData>
      <sheetData sheetId="1745">
        <row r="1">
          <cell r="B1" t="str">
            <v>220 kV SUB-STATION</v>
          </cell>
        </row>
      </sheetData>
      <sheetData sheetId="1746">
        <row r="1">
          <cell r="B1" t="str">
            <v>220 kV SUB-STATION</v>
          </cell>
        </row>
      </sheetData>
      <sheetData sheetId="1747">
        <row r="1">
          <cell r="B1" t="str">
            <v>220 kV SUB-STATION</v>
          </cell>
        </row>
      </sheetData>
      <sheetData sheetId="1748">
        <row r="1">
          <cell r="B1" t="str">
            <v>220 kV SUB-STATION</v>
          </cell>
        </row>
      </sheetData>
      <sheetData sheetId="1749">
        <row r="1">
          <cell r="B1" t="str">
            <v>220 kV SUB-STATION</v>
          </cell>
        </row>
      </sheetData>
      <sheetData sheetId="1750">
        <row r="1">
          <cell r="B1" t="str">
            <v>220 kV SUB-STATION</v>
          </cell>
        </row>
      </sheetData>
      <sheetData sheetId="1751">
        <row r="1">
          <cell r="B1" t="str">
            <v>220 kV SUB-STATION</v>
          </cell>
        </row>
      </sheetData>
      <sheetData sheetId="1752">
        <row r="1">
          <cell r="B1" t="str">
            <v>220 kV SUB-STATION</v>
          </cell>
        </row>
      </sheetData>
      <sheetData sheetId="1753">
        <row r="1">
          <cell r="B1" t="str">
            <v>220 kV SUB-STATION</v>
          </cell>
        </row>
      </sheetData>
      <sheetData sheetId="1754">
        <row r="1">
          <cell r="B1" t="str">
            <v>220 kV SUB-STATION</v>
          </cell>
        </row>
      </sheetData>
      <sheetData sheetId="1755">
        <row r="1">
          <cell r="B1" t="str">
            <v>220 kV SUB-STATION</v>
          </cell>
        </row>
      </sheetData>
      <sheetData sheetId="1756">
        <row r="1">
          <cell r="B1" t="str">
            <v>220 kV SUB-STATION</v>
          </cell>
        </row>
      </sheetData>
      <sheetData sheetId="1757">
        <row r="1">
          <cell r="B1" t="str">
            <v>220 kV SUB-STATION</v>
          </cell>
        </row>
      </sheetData>
      <sheetData sheetId="1758">
        <row r="1">
          <cell r="B1" t="str">
            <v>220 kV SUB-STATION</v>
          </cell>
        </row>
      </sheetData>
      <sheetData sheetId="1759">
        <row r="1">
          <cell r="B1" t="str">
            <v>220 kV SUB-STATION</v>
          </cell>
        </row>
      </sheetData>
      <sheetData sheetId="1760">
        <row r="1">
          <cell r="B1" t="str">
            <v>220 kV SUB-STATION</v>
          </cell>
        </row>
      </sheetData>
      <sheetData sheetId="1761">
        <row r="1">
          <cell r="B1" t="str">
            <v>220 kV SUB-STATION</v>
          </cell>
        </row>
      </sheetData>
      <sheetData sheetId="1762">
        <row r="1">
          <cell r="B1" t="str">
            <v>220 kV SUB-STATION</v>
          </cell>
        </row>
      </sheetData>
      <sheetData sheetId="1763">
        <row r="1">
          <cell r="B1" t="str">
            <v>220 kV SUB-STATION</v>
          </cell>
        </row>
      </sheetData>
      <sheetData sheetId="1764">
        <row r="1">
          <cell r="B1" t="str">
            <v>220 kV SUB-STATION</v>
          </cell>
        </row>
      </sheetData>
      <sheetData sheetId="1765">
        <row r="1">
          <cell r="B1" t="str">
            <v>220 kV SUB-STATION</v>
          </cell>
        </row>
      </sheetData>
      <sheetData sheetId="1766">
        <row r="1">
          <cell r="B1" t="str">
            <v>220 kV SUB-STATION</v>
          </cell>
        </row>
      </sheetData>
      <sheetData sheetId="1767">
        <row r="1">
          <cell r="B1" t="str">
            <v>220 kV SUB-STATION</v>
          </cell>
        </row>
      </sheetData>
      <sheetData sheetId="1768">
        <row r="1">
          <cell r="B1" t="str">
            <v>220 kV SUB-STATION</v>
          </cell>
        </row>
      </sheetData>
      <sheetData sheetId="1769">
        <row r="1">
          <cell r="B1" t="str">
            <v>220 kV SUB-STATION</v>
          </cell>
        </row>
      </sheetData>
      <sheetData sheetId="1770">
        <row r="1">
          <cell r="B1" t="str">
            <v>220 kV SUB-STATION</v>
          </cell>
        </row>
      </sheetData>
      <sheetData sheetId="1771">
        <row r="1">
          <cell r="B1" t="str">
            <v>220 kV SUB-STATION</v>
          </cell>
        </row>
      </sheetData>
      <sheetData sheetId="1772">
        <row r="1">
          <cell r="B1" t="str">
            <v>220 kV SUB-STATION</v>
          </cell>
        </row>
      </sheetData>
      <sheetData sheetId="1773">
        <row r="1">
          <cell r="B1" t="str">
            <v>220 kV SUB-STATION</v>
          </cell>
        </row>
      </sheetData>
      <sheetData sheetId="1774">
        <row r="1">
          <cell r="B1" t="str">
            <v>220 kV SUB-STATION</v>
          </cell>
        </row>
      </sheetData>
      <sheetData sheetId="1775">
        <row r="1">
          <cell r="B1" t="str">
            <v>220 kV SUB-STATION</v>
          </cell>
        </row>
      </sheetData>
      <sheetData sheetId="1776">
        <row r="1">
          <cell r="B1" t="str">
            <v>220 kV SUB-STATION</v>
          </cell>
        </row>
      </sheetData>
      <sheetData sheetId="1777">
        <row r="1">
          <cell r="B1" t="str">
            <v>220 kV SUB-STATION</v>
          </cell>
        </row>
      </sheetData>
      <sheetData sheetId="1778">
        <row r="1">
          <cell r="B1" t="str">
            <v>220 kV SUB-STATION</v>
          </cell>
        </row>
      </sheetData>
      <sheetData sheetId="1779">
        <row r="1">
          <cell r="B1" t="str">
            <v>220 kV SUB-STATION</v>
          </cell>
        </row>
      </sheetData>
      <sheetData sheetId="1780">
        <row r="1">
          <cell r="B1" t="str">
            <v>220 kV SUB-STATION</v>
          </cell>
        </row>
      </sheetData>
      <sheetData sheetId="1781">
        <row r="1">
          <cell r="B1" t="str">
            <v>220 kV SUB-STATION</v>
          </cell>
        </row>
      </sheetData>
      <sheetData sheetId="1782">
        <row r="1">
          <cell r="B1" t="str">
            <v>220 kV SUB-STATION</v>
          </cell>
        </row>
      </sheetData>
      <sheetData sheetId="1783">
        <row r="1">
          <cell r="B1" t="str">
            <v>220 kV SUB-STATION</v>
          </cell>
        </row>
      </sheetData>
      <sheetData sheetId="1784">
        <row r="1">
          <cell r="B1" t="str">
            <v>220 kV SUB-STATION</v>
          </cell>
        </row>
      </sheetData>
      <sheetData sheetId="1785">
        <row r="1">
          <cell r="B1" t="str">
            <v>220 kV SUB-STATION</v>
          </cell>
        </row>
      </sheetData>
      <sheetData sheetId="1786">
        <row r="1">
          <cell r="B1" t="str">
            <v>220 kV SUB-STATION</v>
          </cell>
        </row>
      </sheetData>
      <sheetData sheetId="1787">
        <row r="1">
          <cell r="B1" t="str">
            <v>220 kV SUB-STATION</v>
          </cell>
        </row>
      </sheetData>
      <sheetData sheetId="1788">
        <row r="1">
          <cell r="B1" t="str">
            <v>220 kV SUB-STATION</v>
          </cell>
        </row>
      </sheetData>
      <sheetData sheetId="1789">
        <row r="1">
          <cell r="B1" t="str">
            <v>220 kV SUB-STATION</v>
          </cell>
        </row>
      </sheetData>
      <sheetData sheetId="1790">
        <row r="1">
          <cell r="B1" t="str">
            <v>220 kV SUB-STATION</v>
          </cell>
        </row>
      </sheetData>
      <sheetData sheetId="1791">
        <row r="1">
          <cell r="B1" t="str">
            <v>220 kV SUB-STATION</v>
          </cell>
        </row>
      </sheetData>
      <sheetData sheetId="1792">
        <row r="1">
          <cell r="B1" t="str">
            <v>220 kV SUB-STATION</v>
          </cell>
        </row>
      </sheetData>
      <sheetData sheetId="1793">
        <row r="1">
          <cell r="B1" t="str">
            <v>220 kV SUB-STATION</v>
          </cell>
        </row>
      </sheetData>
      <sheetData sheetId="1794">
        <row r="1">
          <cell r="B1" t="str">
            <v>220 kV SUB-STATION</v>
          </cell>
        </row>
      </sheetData>
      <sheetData sheetId="1795">
        <row r="1">
          <cell r="B1" t="str">
            <v>220 kV SUB-STATION</v>
          </cell>
        </row>
      </sheetData>
      <sheetData sheetId="1796">
        <row r="1">
          <cell r="B1" t="str">
            <v>220 kV SUB-STATION</v>
          </cell>
        </row>
      </sheetData>
      <sheetData sheetId="1797">
        <row r="1">
          <cell r="B1" t="str">
            <v>220 kV SUB-STATION</v>
          </cell>
        </row>
      </sheetData>
      <sheetData sheetId="1798">
        <row r="1">
          <cell r="B1" t="str">
            <v>220 kV SUB-STATION</v>
          </cell>
        </row>
      </sheetData>
      <sheetData sheetId="1799">
        <row r="1">
          <cell r="B1" t="str">
            <v>220 kV SUB-STATION</v>
          </cell>
        </row>
      </sheetData>
      <sheetData sheetId="1800">
        <row r="1">
          <cell r="B1" t="str">
            <v>220 kV SUB-STATION</v>
          </cell>
        </row>
      </sheetData>
      <sheetData sheetId="1801">
        <row r="1">
          <cell r="B1" t="str">
            <v>220 kV SUB-STATION</v>
          </cell>
        </row>
      </sheetData>
      <sheetData sheetId="1802">
        <row r="1">
          <cell r="B1" t="str">
            <v>220 kV SUB-STATION</v>
          </cell>
        </row>
      </sheetData>
      <sheetData sheetId="1803">
        <row r="1">
          <cell r="B1" t="str">
            <v>220 kV SUB-STATION</v>
          </cell>
        </row>
      </sheetData>
      <sheetData sheetId="1804">
        <row r="1">
          <cell r="B1" t="str">
            <v>220 kV SUB-STATION</v>
          </cell>
        </row>
      </sheetData>
      <sheetData sheetId="1805">
        <row r="1">
          <cell r="B1" t="str">
            <v>220 kV SUB-STATION</v>
          </cell>
        </row>
      </sheetData>
      <sheetData sheetId="1806">
        <row r="1">
          <cell r="B1" t="str">
            <v>220 kV SUB-STATION</v>
          </cell>
        </row>
      </sheetData>
      <sheetData sheetId="1807">
        <row r="1">
          <cell r="B1" t="str">
            <v>220 kV SUB-STATION</v>
          </cell>
        </row>
      </sheetData>
      <sheetData sheetId="1808">
        <row r="1">
          <cell r="B1" t="str">
            <v>220 kV SUB-STATION</v>
          </cell>
        </row>
      </sheetData>
      <sheetData sheetId="1809">
        <row r="1">
          <cell r="B1" t="str">
            <v>220 kV SUB-STATION</v>
          </cell>
        </row>
      </sheetData>
      <sheetData sheetId="1810">
        <row r="1">
          <cell r="B1" t="str">
            <v>220 kV SUB-STATION</v>
          </cell>
        </row>
      </sheetData>
      <sheetData sheetId="1811">
        <row r="1">
          <cell r="B1" t="str">
            <v>220 kV SUB-STATION</v>
          </cell>
        </row>
      </sheetData>
      <sheetData sheetId="1812">
        <row r="1">
          <cell r="B1" t="str">
            <v>220 kV SUB-STATION</v>
          </cell>
        </row>
      </sheetData>
      <sheetData sheetId="1813">
        <row r="1">
          <cell r="B1" t="str">
            <v>220 kV SUB-STATION</v>
          </cell>
        </row>
      </sheetData>
      <sheetData sheetId="1814">
        <row r="1">
          <cell r="B1" t="str">
            <v>220 kV SUB-STATION</v>
          </cell>
        </row>
      </sheetData>
      <sheetData sheetId="1815">
        <row r="1">
          <cell r="B1" t="str">
            <v>220 kV SUB-STATION</v>
          </cell>
        </row>
      </sheetData>
      <sheetData sheetId="1816">
        <row r="1">
          <cell r="B1" t="str">
            <v>220 kV SUB-STATION</v>
          </cell>
        </row>
      </sheetData>
      <sheetData sheetId="1817">
        <row r="1">
          <cell r="B1" t="str">
            <v>220 kV SUB-STATION</v>
          </cell>
        </row>
      </sheetData>
      <sheetData sheetId="1818">
        <row r="1">
          <cell r="B1" t="str">
            <v>220 kV SUB-STATION</v>
          </cell>
        </row>
      </sheetData>
      <sheetData sheetId="1819">
        <row r="1">
          <cell r="B1" t="str">
            <v>220 kV SUB-STATION</v>
          </cell>
        </row>
      </sheetData>
      <sheetData sheetId="1820">
        <row r="1">
          <cell r="B1" t="str">
            <v>220 kV SUB-STATION</v>
          </cell>
        </row>
      </sheetData>
      <sheetData sheetId="1821">
        <row r="1">
          <cell r="B1" t="str">
            <v>220 kV SUB-STATION</v>
          </cell>
        </row>
      </sheetData>
      <sheetData sheetId="1822">
        <row r="1">
          <cell r="B1" t="str">
            <v>220 kV SUB-STATION</v>
          </cell>
        </row>
      </sheetData>
      <sheetData sheetId="1823">
        <row r="1">
          <cell r="B1" t="str">
            <v>220 kV SUB-STATION</v>
          </cell>
        </row>
      </sheetData>
      <sheetData sheetId="1824">
        <row r="1">
          <cell r="B1" t="str">
            <v>220 kV SUB-STATION</v>
          </cell>
        </row>
      </sheetData>
      <sheetData sheetId="1825">
        <row r="1">
          <cell r="B1" t="str">
            <v>220 kV SUB-STATION</v>
          </cell>
        </row>
      </sheetData>
      <sheetData sheetId="1826">
        <row r="1">
          <cell r="B1" t="str">
            <v>220 kV SUB-STATION</v>
          </cell>
        </row>
      </sheetData>
      <sheetData sheetId="1827">
        <row r="1">
          <cell r="B1" t="str">
            <v>220 kV SUB-STATION</v>
          </cell>
        </row>
      </sheetData>
      <sheetData sheetId="1828">
        <row r="1">
          <cell r="B1" t="str">
            <v>220 kV SUB-STATION</v>
          </cell>
        </row>
      </sheetData>
      <sheetData sheetId="1829">
        <row r="1">
          <cell r="B1" t="str">
            <v>220 kV SUB-STATION</v>
          </cell>
        </row>
      </sheetData>
      <sheetData sheetId="1830">
        <row r="1">
          <cell r="B1" t="str">
            <v>220 kV SUB-STATION</v>
          </cell>
        </row>
      </sheetData>
      <sheetData sheetId="1831">
        <row r="1">
          <cell r="B1" t="str">
            <v>220 kV SUB-STATION</v>
          </cell>
        </row>
      </sheetData>
      <sheetData sheetId="1832">
        <row r="1">
          <cell r="B1" t="str">
            <v>220 kV SUB-STATION</v>
          </cell>
        </row>
      </sheetData>
      <sheetData sheetId="1833">
        <row r="1">
          <cell r="B1" t="str">
            <v>220 kV SUB-STATION</v>
          </cell>
        </row>
      </sheetData>
      <sheetData sheetId="1834">
        <row r="1">
          <cell r="B1" t="str">
            <v>220 kV SUB-STATION</v>
          </cell>
        </row>
      </sheetData>
      <sheetData sheetId="1835">
        <row r="1">
          <cell r="B1" t="str">
            <v>220 kV SUB-STATION</v>
          </cell>
        </row>
      </sheetData>
      <sheetData sheetId="1836">
        <row r="1">
          <cell r="B1" t="str">
            <v>220 kV SUB-STATION</v>
          </cell>
        </row>
      </sheetData>
      <sheetData sheetId="1837">
        <row r="1">
          <cell r="B1" t="str">
            <v>220 kV SUB-STATION</v>
          </cell>
        </row>
      </sheetData>
      <sheetData sheetId="1838">
        <row r="1">
          <cell r="B1" t="str">
            <v>220 kV SUB-STATION</v>
          </cell>
        </row>
      </sheetData>
      <sheetData sheetId="1839">
        <row r="1">
          <cell r="B1" t="str">
            <v>220 kV SUB-STATION</v>
          </cell>
        </row>
      </sheetData>
      <sheetData sheetId="1840">
        <row r="1">
          <cell r="B1" t="str">
            <v>220 kV SUB-STATION</v>
          </cell>
        </row>
      </sheetData>
      <sheetData sheetId="1841">
        <row r="1">
          <cell r="B1" t="str">
            <v>220 kV SUB-STATION</v>
          </cell>
        </row>
      </sheetData>
      <sheetData sheetId="1842">
        <row r="1">
          <cell r="B1" t="str">
            <v>220 kV SUB-STATION</v>
          </cell>
        </row>
      </sheetData>
      <sheetData sheetId="1843">
        <row r="1">
          <cell r="B1" t="str">
            <v>220 kV SUB-STATION</v>
          </cell>
        </row>
      </sheetData>
      <sheetData sheetId="1844">
        <row r="1">
          <cell r="B1" t="str">
            <v>220 kV SUB-STATION</v>
          </cell>
        </row>
      </sheetData>
      <sheetData sheetId="1845">
        <row r="1">
          <cell r="B1" t="str">
            <v>220 kV SUB-STATION</v>
          </cell>
        </row>
      </sheetData>
      <sheetData sheetId="1846">
        <row r="1">
          <cell r="B1" t="str">
            <v>220 kV SUB-STATION</v>
          </cell>
        </row>
      </sheetData>
      <sheetData sheetId="1847">
        <row r="1">
          <cell r="B1" t="str">
            <v>220 kV SUB-STATION</v>
          </cell>
        </row>
      </sheetData>
      <sheetData sheetId="1848">
        <row r="1">
          <cell r="B1" t="str">
            <v>220 kV SUB-STATION</v>
          </cell>
        </row>
      </sheetData>
      <sheetData sheetId="1849">
        <row r="1">
          <cell r="B1" t="str">
            <v>220 kV SUB-STATION</v>
          </cell>
        </row>
      </sheetData>
      <sheetData sheetId="1850">
        <row r="1">
          <cell r="B1" t="str">
            <v>220 kV SUB-STATION</v>
          </cell>
        </row>
      </sheetData>
      <sheetData sheetId="1851">
        <row r="1">
          <cell r="B1" t="str">
            <v>220 kV SUB-STATION</v>
          </cell>
        </row>
      </sheetData>
      <sheetData sheetId="1852">
        <row r="1">
          <cell r="B1" t="str">
            <v>220 kV SUB-STATION</v>
          </cell>
        </row>
      </sheetData>
      <sheetData sheetId="1853">
        <row r="1">
          <cell r="B1" t="str">
            <v>220 kV SUB-STATION</v>
          </cell>
        </row>
      </sheetData>
      <sheetData sheetId="1854">
        <row r="1">
          <cell r="B1" t="str">
            <v>220 kV SUB-STATION</v>
          </cell>
        </row>
      </sheetData>
      <sheetData sheetId="1855">
        <row r="1">
          <cell r="B1" t="str">
            <v>220 kV SUB-STATION</v>
          </cell>
        </row>
      </sheetData>
      <sheetData sheetId="1856">
        <row r="1">
          <cell r="B1" t="str">
            <v>220 kV SUB-STATION</v>
          </cell>
        </row>
      </sheetData>
      <sheetData sheetId="1857">
        <row r="1">
          <cell r="B1" t="str">
            <v>220 kV SUB-STATION</v>
          </cell>
        </row>
      </sheetData>
      <sheetData sheetId="1858">
        <row r="1">
          <cell r="B1" t="str">
            <v>220 kV SUB-STATION</v>
          </cell>
        </row>
      </sheetData>
      <sheetData sheetId="1859">
        <row r="1">
          <cell r="B1" t="str">
            <v>220 kV SUB-STATION</v>
          </cell>
        </row>
      </sheetData>
      <sheetData sheetId="1860">
        <row r="1">
          <cell r="B1" t="str">
            <v>220 kV SUB-STATION</v>
          </cell>
        </row>
      </sheetData>
      <sheetData sheetId="1861">
        <row r="1">
          <cell r="B1" t="str">
            <v>220 kV SUB-STATION</v>
          </cell>
        </row>
      </sheetData>
      <sheetData sheetId="1862">
        <row r="1">
          <cell r="B1" t="str">
            <v>220 kV SUB-STATION</v>
          </cell>
        </row>
      </sheetData>
      <sheetData sheetId="1863">
        <row r="1">
          <cell r="B1" t="str">
            <v>220 kV SUB-STATION</v>
          </cell>
        </row>
      </sheetData>
      <sheetData sheetId="1864">
        <row r="1">
          <cell r="B1" t="str">
            <v>220 kV SUB-STATION</v>
          </cell>
        </row>
      </sheetData>
      <sheetData sheetId="1865">
        <row r="1">
          <cell r="B1" t="str">
            <v>220 kV SUB-STATION</v>
          </cell>
        </row>
      </sheetData>
      <sheetData sheetId="1866">
        <row r="1">
          <cell r="B1" t="str">
            <v>220 kV SUB-STATION</v>
          </cell>
        </row>
      </sheetData>
      <sheetData sheetId="1867">
        <row r="1">
          <cell r="B1" t="str">
            <v>220 kV SUB-STATION</v>
          </cell>
        </row>
      </sheetData>
      <sheetData sheetId="1868">
        <row r="1">
          <cell r="B1" t="str">
            <v>220 kV SUB-STATION</v>
          </cell>
        </row>
      </sheetData>
      <sheetData sheetId="1869">
        <row r="1">
          <cell r="B1" t="str">
            <v>220 kV SUB-STATION</v>
          </cell>
        </row>
      </sheetData>
      <sheetData sheetId="1870">
        <row r="1">
          <cell r="B1" t="str">
            <v>220 kV SUB-STATION</v>
          </cell>
        </row>
      </sheetData>
      <sheetData sheetId="1871">
        <row r="1">
          <cell r="B1" t="str">
            <v>220 kV SUB-STATION</v>
          </cell>
        </row>
      </sheetData>
      <sheetData sheetId="1872">
        <row r="1">
          <cell r="B1" t="str">
            <v>220 kV SUB-STATION</v>
          </cell>
        </row>
      </sheetData>
      <sheetData sheetId="1873">
        <row r="1">
          <cell r="B1" t="str">
            <v>220 kV SUB-STATION</v>
          </cell>
        </row>
      </sheetData>
      <sheetData sheetId="1874">
        <row r="1">
          <cell r="B1" t="str">
            <v>220 kV SUB-STATION</v>
          </cell>
        </row>
      </sheetData>
      <sheetData sheetId="1875">
        <row r="1">
          <cell r="B1" t="str">
            <v>220 kV SUB-STATION</v>
          </cell>
        </row>
      </sheetData>
      <sheetData sheetId="1876">
        <row r="1">
          <cell r="B1" t="str">
            <v>220 kV SUB-STATION</v>
          </cell>
        </row>
      </sheetData>
      <sheetData sheetId="1877">
        <row r="1">
          <cell r="B1" t="str">
            <v>220 kV SUB-STATION</v>
          </cell>
        </row>
      </sheetData>
      <sheetData sheetId="1878">
        <row r="1">
          <cell r="B1" t="str">
            <v>220 kV SUB-STATION</v>
          </cell>
        </row>
      </sheetData>
      <sheetData sheetId="1879">
        <row r="1">
          <cell r="B1" t="str">
            <v>220 kV SUB-STATION</v>
          </cell>
        </row>
      </sheetData>
      <sheetData sheetId="1880">
        <row r="1">
          <cell r="B1" t="str">
            <v>220 kV SUB-STATION</v>
          </cell>
        </row>
      </sheetData>
      <sheetData sheetId="1881">
        <row r="1">
          <cell r="B1" t="str">
            <v>220 kV SUB-STATION</v>
          </cell>
        </row>
      </sheetData>
      <sheetData sheetId="1882">
        <row r="1">
          <cell r="B1" t="str">
            <v>220 kV SUB-STATION</v>
          </cell>
        </row>
      </sheetData>
      <sheetData sheetId="1883">
        <row r="1">
          <cell r="B1" t="str">
            <v>220 kV SUB-STATION</v>
          </cell>
        </row>
      </sheetData>
      <sheetData sheetId="1884">
        <row r="1">
          <cell r="B1" t="str">
            <v>220 kV SUB-STATION</v>
          </cell>
        </row>
      </sheetData>
      <sheetData sheetId="1885">
        <row r="1">
          <cell r="B1" t="str">
            <v>220 kV SUB-STATION</v>
          </cell>
        </row>
      </sheetData>
      <sheetData sheetId="1886">
        <row r="1">
          <cell r="B1" t="str">
            <v>220 kV SUB-STATION</v>
          </cell>
        </row>
      </sheetData>
      <sheetData sheetId="1887">
        <row r="1">
          <cell r="B1" t="str">
            <v>220 kV SUB-STATION</v>
          </cell>
        </row>
      </sheetData>
      <sheetData sheetId="1888">
        <row r="1">
          <cell r="B1" t="str">
            <v>220 kV SUB-STATION</v>
          </cell>
        </row>
      </sheetData>
      <sheetData sheetId="1889">
        <row r="1">
          <cell r="B1" t="str">
            <v>220 kV SUB-STATION</v>
          </cell>
        </row>
      </sheetData>
      <sheetData sheetId="1890">
        <row r="1">
          <cell r="B1" t="str">
            <v>220 kV SUB-STATION</v>
          </cell>
        </row>
      </sheetData>
      <sheetData sheetId="1891" refreshError="1"/>
      <sheetData sheetId="1892">
        <row r="1">
          <cell r="B1" t="str">
            <v>220 kV SUB-STATION</v>
          </cell>
        </row>
      </sheetData>
      <sheetData sheetId="1893">
        <row r="1">
          <cell r="B1" t="str">
            <v>220 kV SUB-STATION</v>
          </cell>
        </row>
      </sheetData>
      <sheetData sheetId="1894">
        <row r="1">
          <cell r="B1" t="str">
            <v>220 kV SUB-STATION</v>
          </cell>
        </row>
      </sheetData>
      <sheetData sheetId="1895">
        <row r="1">
          <cell r="B1" t="str">
            <v>220 kV SUB-STATION</v>
          </cell>
        </row>
      </sheetData>
      <sheetData sheetId="1896"/>
      <sheetData sheetId="1897">
        <row r="1">
          <cell r="B1" t="str">
            <v>220 kV SUB-STATION</v>
          </cell>
        </row>
      </sheetData>
      <sheetData sheetId="1898">
        <row r="1">
          <cell r="B1" t="str">
            <v>220 kV SUB-STATION</v>
          </cell>
        </row>
      </sheetData>
      <sheetData sheetId="1899">
        <row r="1">
          <cell r="B1" t="str">
            <v>220 kV SUB-STATION</v>
          </cell>
        </row>
      </sheetData>
      <sheetData sheetId="1900">
        <row r="1">
          <cell r="B1" t="str">
            <v>220 kV SUB-STATION</v>
          </cell>
        </row>
      </sheetData>
      <sheetData sheetId="1901">
        <row r="1">
          <cell r="B1" t="str">
            <v>220 kV SUB-STATION</v>
          </cell>
        </row>
      </sheetData>
      <sheetData sheetId="1902">
        <row r="1">
          <cell r="B1" t="str">
            <v>220 kV SUB-STATION</v>
          </cell>
        </row>
      </sheetData>
      <sheetData sheetId="1903" refreshError="1"/>
      <sheetData sheetId="1904" refreshError="1"/>
      <sheetData sheetId="1905" refreshError="1"/>
      <sheetData sheetId="1906" refreshError="1"/>
      <sheetData sheetId="1907" refreshError="1"/>
      <sheetData sheetId="1908" refreshError="1"/>
      <sheetData sheetId="1909"/>
      <sheetData sheetId="1910" refreshError="1"/>
      <sheetData sheetId="1911" refreshError="1"/>
      <sheetData sheetId="1912" refreshError="1"/>
      <sheetData sheetId="1913" refreshError="1"/>
      <sheetData sheetId="1914" refreshError="1"/>
      <sheetData sheetId="1915" refreshError="1"/>
      <sheetData sheetId="1916"/>
      <sheetData sheetId="1917" refreshError="1"/>
      <sheetData sheetId="1918" refreshError="1"/>
      <sheetData sheetId="1919" refreshError="1"/>
      <sheetData sheetId="1920" refreshError="1"/>
      <sheetData sheetId="1921" refreshError="1"/>
      <sheetData sheetId="1922" refreshError="1"/>
      <sheetData sheetId="1923"/>
      <sheetData sheetId="1924" refreshError="1"/>
      <sheetData sheetId="1925" refreshError="1"/>
      <sheetData sheetId="1926" refreshError="1"/>
      <sheetData sheetId="1927" refreshError="1"/>
      <sheetData sheetId="1928">
        <row r="1">
          <cell r="B1" t="str">
            <v>220 kV SUB-STATION</v>
          </cell>
        </row>
      </sheetData>
      <sheetData sheetId="1929"/>
      <sheetData sheetId="1930"/>
      <sheetData sheetId="1931"/>
      <sheetData sheetId="1932"/>
      <sheetData sheetId="1933">
        <row r="1">
          <cell r="B1" t="str">
            <v>220 kV SUB-STATION</v>
          </cell>
        </row>
      </sheetData>
      <sheetData sheetId="1934">
        <row r="1">
          <cell r="B1" t="str">
            <v>220 kV SUB-STATION</v>
          </cell>
        </row>
      </sheetData>
      <sheetData sheetId="1935">
        <row r="1">
          <cell r="B1" t="str">
            <v>220 kV SUB-STATION</v>
          </cell>
        </row>
      </sheetData>
      <sheetData sheetId="1936">
        <row r="1">
          <cell r="B1" t="str">
            <v>220 kV SUB-STATION</v>
          </cell>
        </row>
      </sheetData>
      <sheetData sheetId="1937">
        <row r="1">
          <cell r="B1" t="str">
            <v>220 kV SUB-STATION</v>
          </cell>
        </row>
      </sheetData>
      <sheetData sheetId="1938">
        <row r="1">
          <cell r="B1" t="str">
            <v>220 kV SUB-STATION</v>
          </cell>
        </row>
      </sheetData>
      <sheetData sheetId="1939">
        <row r="1">
          <cell r="B1" t="str">
            <v>220 kV SUB-STATION</v>
          </cell>
        </row>
      </sheetData>
      <sheetData sheetId="1940">
        <row r="1">
          <cell r="B1" t="str">
            <v>220 kV SUB-STATION</v>
          </cell>
        </row>
      </sheetData>
      <sheetData sheetId="1941">
        <row r="1">
          <cell r="B1" t="str">
            <v>220 kV SUB-STATION</v>
          </cell>
        </row>
      </sheetData>
      <sheetData sheetId="1942">
        <row r="1">
          <cell r="B1" t="str">
            <v>220 kV SUB-STATION</v>
          </cell>
        </row>
      </sheetData>
      <sheetData sheetId="1943">
        <row r="1">
          <cell r="B1" t="str">
            <v>220 kV SUB-STATION</v>
          </cell>
        </row>
      </sheetData>
      <sheetData sheetId="1944">
        <row r="1">
          <cell r="B1" t="str">
            <v>220 kV SUB-STATION</v>
          </cell>
        </row>
      </sheetData>
      <sheetData sheetId="1945">
        <row r="1">
          <cell r="B1" t="str">
            <v>220 kV SUB-STATION</v>
          </cell>
        </row>
      </sheetData>
      <sheetData sheetId="1946">
        <row r="1">
          <cell r="B1" t="str">
            <v>220 kV SUB-STATION</v>
          </cell>
        </row>
      </sheetData>
      <sheetData sheetId="1947">
        <row r="1">
          <cell r="B1" t="str">
            <v>220 kV SUB-STATION</v>
          </cell>
        </row>
      </sheetData>
      <sheetData sheetId="1948">
        <row r="1">
          <cell r="B1" t="str">
            <v>220 kV SUB-STATION</v>
          </cell>
        </row>
      </sheetData>
      <sheetData sheetId="1949">
        <row r="1">
          <cell r="B1" t="str">
            <v>220 kV SUB-STATION</v>
          </cell>
        </row>
      </sheetData>
      <sheetData sheetId="1950">
        <row r="1">
          <cell r="B1" t="str">
            <v>220 kV SUB-STATION</v>
          </cell>
        </row>
      </sheetData>
      <sheetData sheetId="1951">
        <row r="1">
          <cell r="B1" t="str">
            <v>220 kV SUB-STATION</v>
          </cell>
        </row>
      </sheetData>
      <sheetData sheetId="1952">
        <row r="1">
          <cell r="B1" t="str">
            <v>220 kV SUB-STATION</v>
          </cell>
        </row>
      </sheetData>
      <sheetData sheetId="1953">
        <row r="1">
          <cell r="B1" t="str">
            <v>220 kV SUB-STATION</v>
          </cell>
        </row>
      </sheetData>
      <sheetData sheetId="1954">
        <row r="1">
          <cell r="B1" t="str">
            <v>220 kV SUB-STATION</v>
          </cell>
        </row>
      </sheetData>
      <sheetData sheetId="1955">
        <row r="1">
          <cell r="B1" t="str">
            <v>220 kV SUB-STATION</v>
          </cell>
        </row>
      </sheetData>
      <sheetData sheetId="1956">
        <row r="1">
          <cell r="B1" t="str">
            <v>220 kV SUB-STATION</v>
          </cell>
        </row>
      </sheetData>
      <sheetData sheetId="1957">
        <row r="1">
          <cell r="B1" t="str">
            <v>220 kV SUB-STATION</v>
          </cell>
        </row>
      </sheetData>
      <sheetData sheetId="1958">
        <row r="1">
          <cell r="B1" t="str">
            <v>220 kV SUB-STATION</v>
          </cell>
        </row>
      </sheetData>
      <sheetData sheetId="1959">
        <row r="1">
          <cell r="B1" t="str">
            <v>220 kV SUB-STATION</v>
          </cell>
        </row>
      </sheetData>
      <sheetData sheetId="1960">
        <row r="1">
          <cell r="B1" t="str">
            <v>220 kV SUB-STATION</v>
          </cell>
        </row>
      </sheetData>
      <sheetData sheetId="1961">
        <row r="1">
          <cell r="B1" t="str">
            <v>220 kV SUB-STATION</v>
          </cell>
        </row>
      </sheetData>
      <sheetData sheetId="1962">
        <row r="1">
          <cell r="B1" t="str">
            <v>220 kV SUB-STATION</v>
          </cell>
        </row>
      </sheetData>
      <sheetData sheetId="1963">
        <row r="1">
          <cell r="B1" t="str">
            <v>220 kV SUB-STATION</v>
          </cell>
        </row>
      </sheetData>
      <sheetData sheetId="1964">
        <row r="1">
          <cell r="B1" t="str">
            <v>220 kV SUB-STATION</v>
          </cell>
        </row>
      </sheetData>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sheetData sheetId="2043"/>
      <sheetData sheetId="2044"/>
      <sheetData sheetId="2045"/>
      <sheetData sheetId="2046"/>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sheetData sheetId="2060"/>
      <sheetData sheetId="2061"/>
      <sheetData sheetId="2062" refreshError="1"/>
      <sheetData sheetId="2063"/>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sheetData sheetId="2192" refreshError="1"/>
      <sheetData sheetId="2193" refreshError="1"/>
      <sheetData sheetId="2194" refreshError="1"/>
      <sheetData sheetId="2195" refreshError="1"/>
      <sheetData sheetId="2196" refreshError="1"/>
      <sheetData sheetId="2197" refreshError="1"/>
      <sheetData sheetId="2198"/>
      <sheetData sheetId="2199"/>
      <sheetData sheetId="2200"/>
      <sheetData sheetId="2201" refreshError="1"/>
      <sheetData sheetId="2202" refreshError="1"/>
      <sheetData sheetId="2203" refreshError="1"/>
      <sheetData sheetId="2204"/>
      <sheetData sheetId="2205"/>
      <sheetData sheetId="2206">
        <row r="1">
          <cell r="B1" t="str">
            <v>220 kV SUB-STATION</v>
          </cell>
        </row>
      </sheetData>
      <sheetData sheetId="2207">
        <row r="1">
          <cell r="B1" t="str">
            <v>220 kV SUB-STATION</v>
          </cell>
        </row>
      </sheetData>
      <sheetData sheetId="2208">
        <row r="1">
          <cell r="B1" t="str">
            <v>220 kV SUB-STATION</v>
          </cell>
        </row>
      </sheetData>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sheetData sheetId="2230" refreshError="1"/>
      <sheetData sheetId="223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sheetData sheetId="2256"/>
      <sheetData sheetId="2257"/>
      <sheetData sheetId="2258"/>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refreshError="1"/>
      <sheetData sheetId="2593" refreshError="1"/>
      <sheetData sheetId="2594" refreshError="1"/>
      <sheetData sheetId="2595" refreshError="1"/>
      <sheetData sheetId="2596" refreshError="1"/>
      <sheetData sheetId="2597" refreshError="1"/>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sheetData sheetId="2729"/>
      <sheetData sheetId="2730"/>
      <sheetData sheetId="2731"/>
      <sheetData sheetId="2732"/>
      <sheetData sheetId="2733"/>
      <sheetData sheetId="2734"/>
      <sheetData sheetId="2735"/>
      <sheetData sheetId="2736"/>
      <sheetData sheetId="2737"/>
      <sheetData sheetId="2738"/>
      <sheetData sheetId="2739"/>
      <sheetData sheetId="2740"/>
      <sheetData sheetId="2741"/>
      <sheetData sheetId="2742"/>
      <sheetData sheetId="2743"/>
      <sheetData sheetId="2744"/>
      <sheetData sheetId="2745"/>
      <sheetData sheetId="2746"/>
      <sheetData sheetId="2747"/>
      <sheetData sheetId="2748"/>
      <sheetData sheetId="2749"/>
      <sheetData sheetId="2750"/>
      <sheetData sheetId="2751"/>
      <sheetData sheetId="2752"/>
      <sheetData sheetId="2753"/>
      <sheetData sheetId="2754"/>
      <sheetData sheetId="2755"/>
      <sheetData sheetId="2756"/>
      <sheetData sheetId="2757"/>
      <sheetData sheetId="2758"/>
      <sheetData sheetId="2759"/>
      <sheetData sheetId="2760"/>
      <sheetData sheetId="2761"/>
      <sheetData sheetId="2762"/>
      <sheetData sheetId="2763"/>
      <sheetData sheetId="2764"/>
      <sheetData sheetId="2765"/>
      <sheetData sheetId="2766"/>
      <sheetData sheetId="2767"/>
      <sheetData sheetId="2768"/>
      <sheetData sheetId="2769"/>
      <sheetData sheetId="2770"/>
      <sheetData sheetId="2771"/>
      <sheetData sheetId="2772"/>
      <sheetData sheetId="2773"/>
      <sheetData sheetId="2774"/>
      <sheetData sheetId="2775"/>
      <sheetData sheetId="2776"/>
      <sheetData sheetId="2777"/>
      <sheetData sheetId="2778"/>
      <sheetData sheetId="2779"/>
      <sheetData sheetId="2780"/>
      <sheetData sheetId="2781"/>
      <sheetData sheetId="2782"/>
      <sheetData sheetId="2783"/>
      <sheetData sheetId="2784"/>
      <sheetData sheetId="2785"/>
      <sheetData sheetId="2786"/>
      <sheetData sheetId="2787"/>
      <sheetData sheetId="2788"/>
      <sheetData sheetId="2789"/>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sheetData sheetId="2807"/>
      <sheetData sheetId="2808"/>
      <sheetData sheetId="2809"/>
      <sheetData sheetId="2810"/>
      <sheetData sheetId="2811"/>
      <sheetData sheetId="2812"/>
      <sheetData sheetId="2813"/>
      <sheetData sheetId="2814"/>
      <sheetData sheetId="2815"/>
      <sheetData sheetId="2816"/>
      <sheetData sheetId="2817"/>
      <sheetData sheetId="2818"/>
      <sheetData sheetId="2819"/>
      <sheetData sheetId="2820"/>
      <sheetData sheetId="2821"/>
      <sheetData sheetId="2822"/>
      <sheetData sheetId="2823"/>
      <sheetData sheetId="2824"/>
      <sheetData sheetId="2825"/>
      <sheetData sheetId="2826"/>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sheetData sheetId="2865"/>
      <sheetData sheetId="2866"/>
      <sheetData sheetId="2867"/>
      <sheetData sheetId="2868"/>
      <sheetData sheetId="2869"/>
      <sheetData sheetId="2870"/>
      <sheetData sheetId="2871"/>
      <sheetData sheetId="2872"/>
      <sheetData sheetId="2873"/>
      <sheetData sheetId="2874"/>
      <sheetData sheetId="2875"/>
      <sheetData sheetId="2876"/>
      <sheetData sheetId="2877"/>
      <sheetData sheetId="2878"/>
      <sheetData sheetId="2879"/>
      <sheetData sheetId="2880"/>
      <sheetData sheetId="2881"/>
      <sheetData sheetId="2882"/>
      <sheetData sheetId="2883"/>
      <sheetData sheetId="2884"/>
      <sheetData sheetId="2885"/>
      <sheetData sheetId="2886"/>
      <sheetData sheetId="2887"/>
      <sheetData sheetId="2888"/>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sheetData sheetId="2909"/>
      <sheetData sheetId="2910"/>
      <sheetData sheetId="2911"/>
      <sheetData sheetId="2912"/>
      <sheetData sheetId="2913"/>
      <sheetData sheetId="2914"/>
      <sheetData sheetId="2915"/>
      <sheetData sheetId="2916"/>
      <sheetData sheetId="2917"/>
      <sheetData sheetId="2918"/>
      <sheetData sheetId="2919"/>
      <sheetData sheetId="2920"/>
      <sheetData sheetId="2921"/>
      <sheetData sheetId="2922"/>
      <sheetData sheetId="2923"/>
      <sheetData sheetId="2924"/>
      <sheetData sheetId="2925"/>
      <sheetData sheetId="2926"/>
      <sheetData sheetId="2927"/>
      <sheetData sheetId="2928"/>
      <sheetData sheetId="2929"/>
      <sheetData sheetId="2930"/>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sheetData sheetId="2980"/>
      <sheetData sheetId="2981"/>
      <sheetData sheetId="2982"/>
      <sheetData sheetId="2983"/>
      <sheetData sheetId="2984"/>
      <sheetData sheetId="2985"/>
      <sheetData sheetId="2986"/>
      <sheetData sheetId="2987"/>
      <sheetData sheetId="2988"/>
      <sheetData sheetId="2989"/>
      <sheetData sheetId="2990"/>
      <sheetData sheetId="2991"/>
      <sheetData sheetId="2992"/>
      <sheetData sheetId="2993"/>
      <sheetData sheetId="2994"/>
      <sheetData sheetId="2995"/>
      <sheetData sheetId="2996"/>
      <sheetData sheetId="2997"/>
      <sheetData sheetId="2998"/>
      <sheetData sheetId="2999"/>
      <sheetData sheetId="3000"/>
      <sheetData sheetId="3001"/>
      <sheetData sheetId="3002"/>
      <sheetData sheetId="3003"/>
      <sheetData sheetId="3004"/>
      <sheetData sheetId="3005"/>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sheetData sheetId="3028"/>
      <sheetData sheetId="3029"/>
      <sheetData sheetId="3030"/>
      <sheetData sheetId="3031"/>
      <sheetData sheetId="3032"/>
      <sheetData sheetId="3033"/>
      <sheetData sheetId="3034"/>
      <sheetData sheetId="3035"/>
      <sheetData sheetId="3036"/>
      <sheetData sheetId="3037"/>
      <sheetData sheetId="3038"/>
      <sheetData sheetId="3039"/>
      <sheetData sheetId="3040"/>
      <sheetData sheetId="3041"/>
      <sheetData sheetId="3042"/>
      <sheetData sheetId="3043"/>
      <sheetData sheetId="3044"/>
      <sheetData sheetId="3045"/>
      <sheetData sheetId="3046"/>
      <sheetData sheetId="3047"/>
      <sheetData sheetId="3048"/>
      <sheetData sheetId="3049"/>
      <sheetData sheetId="3050"/>
      <sheetData sheetId="3051"/>
      <sheetData sheetId="3052"/>
      <sheetData sheetId="3053"/>
      <sheetData sheetId="3054"/>
      <sheetData sheetId="3055"/>
      <sheetData sheetId="3056"/>
      <sheetData sheetId="3057"/>
      <sheetData sheetId="3058"/>
      <sheetData sheetId="3059"/>
      <sheetData sheetId="3060"/>
      <sheetData sheetId="3061"/>
      <sheetData sheetId="3062"/>
      <sheetData sheetId="3063"/>
      <sheetData sheetId="3064"/>
      <sheetData sheetId="3065"/>
      <sheetData sheetId="3066"/>
      <sheetData sheetId="3067"/>
      <sheetData sheetId="3068"/>
      <sheetData sheetId="3069"/>
      <sheetData sheetId="3070"/>
      <sheetData sheetId="3071"/>
      <sheetData sheetId="3072"/>
      <sheetData sheetId="3073"/>
      <sheetData sheetId="3074"/>
      <sheetData sheetId="3075"/>
      <sheetData sheetId="3076"/>
      <sheetData sheetId="3077"/>
      <sheetData sheetId="3078"/>
      <sheetData sheetId="3079"/>
      <sheetData sheetId="3080"/>
      <sheetData sheetId="3081"/>
      <sheetData sheetId="3082"/>
      <sheetData sheetId="3083"/>
      <sheetData sheetId="3084"/>
      <sheetData sheetId="3085"/>
      <sheetData sheetId="3086"/>
      <sheetData sheetId="3087"/>
      <sheetData sheetId="3088"/>
      <sheetData sheetId="3089"/>
      <sheetData sheetId="3090"/>
      <sheetData sheetId="3091"/>
      <sheetData sheetId="3092"/>
      <sheetData sheetId="3093"/>
      <sheetData sheetId="3094"/>
      <sheetData sheetId="3095"/>
      <sheetData sheetId="3096"/>
      <sheetData sheetId="3097"/>
      <sheetData sheetId="3098"/>
      <sheetData sheetId="3099"/>
      <sheetData sheetId="3100"/>
      <sheetData sheetId="3101"/>
      <sheetData sheetId="3102"/>
      <sheetData sheetId="3103"/>
      <sheetData sheetId="3104"/>
      <sheetData sheetId="3105"/>
      <sheetData sheetId="3106"/>
      <sheetData sheetId="3107"/>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sheetData sheetId="3130"/>
      <sheetData sheetId="3131"/>
      <sheetData sheetId="3132"/>
      <sheetData sheetId="3133"/>
      <sheetData sheetId="3134"/>
      <sheetData sheetId="3135"/>
      <sheetData sheetId="3136"/>
      <sheetData sheetId="3137"/>
      <sheetData sheetId="3138"/>
      <sheetData sheetId="3139"/>
      <sheetData sheetId="3140"/>
      <sheetData sheetId="3141"/>
      <sheetData sheetId="3142"/>
      <sheetData sheetId="3143"/>
      <sheetData sheetId="3144"/>
      <sheetData sheetId="3145"/>
      <sheetData sheetId="3146"/>
      <sheetData sheetId="3147"/>
      <sheetData sheetId="3148"/>
      <sheetData sheetId="3149"/>
      <sheetData sheetId="3150"/>
      <sheetData sheetId="3151"/>
      <sheetData sheetId="3152"/>
      <sheetData sheetId="3153"/>
      <sheetData sheetId="3154"/>
      <sheetData sheetId="3155"/>
      <sheetData sheetId="3156"/>
      <sheetData sheetId="3157"/>
      <sheetData sheetId="3158"/>
      <sheetData sheetId="3159"/>
      <sheetData sheetId="3160"/>
      <sheetData sheetId="3161"/>
      <sheetData sheetId="3162"/>
      <sheetData sheetId="3163"/>
      <sheetData sheetId="3164"/>
      <sheetData sheetId="3165"/>
      <sheetData sheetId="3166"/>
      <sheetData sheetId="3167"/>
      <sheetData sheetId="3168"/>
      <sheetData sheetId="3169"/>
      <sheetData sheetId="3170"/>
      <sheetData sheetId="3171"/>
      <sheetData sheetId="3172"/>
      <sheetData sheetId="3173"/>
      <sheetData sheetId="3174"/>
      <sheetData sheetId="3175"/>
      <sheetData sheetId="3176"/>
      <sheetData sheetId="3177"/>
      <sheetData sheetId="3178"/>
      <sheetData sheetId="3179"/>
      <sheetData sheetId="3180"/>
      <sheetData sheetId="3181"/>
      <sheetData sheetId="3182"/>
      <sheetData sheetId="3183"/>
      <sheetData sheetId="3184"/>
      <sheetData sheetId="3185"/>
      <sheetData sheetId="3186"/>
      <sheetData sheetId="3187"/>
      <sheetData sheetId="3188"/>
      <sheetData sheetId="3189"/>
      <sheetData sheetId="3190"/>
      <sheetData sheetId="3191"/>
      <sheetData sheetId="3192"/>
      <sheetData sheetId="3193"/>
      <sheetData sheetId="3194"/>
      <sheetData sheetId="3195"/>
      <sheetData sheetId="3196"/>
      <sheetData sheetId="3197"/>
      <sheetData sheetId="3198"/>
      <sheetData sheetId="3199"/>
      <sheetData sheetId="3200"/>
      <sheetData sheetId="3201"/>
      <sheetData sheetId="3202"/>
      <sheetData sheetId="3203"/>
      <sheetData sheetId="3204"/>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sheetData sheetId="3292"/>
      <sheetData sheetId="3293"/>
      <sheetData sheetId="3294"/>
      <sheetData sheetId="3295"/>
      <sheetData sheetId="3296"/>
      <sheetData sheetId="3297"/>
      <sheetData sheetId="3298"/>
      <sheetData sheetId="3299"/>
      <sheetData sheetId="3300"/>
      <sheetData sheetId="3301"/>
      <sheetData sheetId="3302"/>
      <sheetData sheetId="3303"/>
      <sheetData sheetId="3304"/>
      <sheetData sheetId="3305"/>
      <sheetData sheetId="3306"/>
      <sheetData sheetId="3307"/>
      <sheetData sheetId="3308"/>
      <sheetData sheetId="3309"/>
      <sheetData sheetId="3310"/>
      <sheetData sheetId="3311"/>
      <sheetData sheetId="3312"/>
      <sheetData sheetId="3313"/>
      <sheetData sheetId="3314"/>
      <sheetData sheetId="3315"/>
      <sheetData sheetId="3316"/>
      <sheetData sheetId="3317"/>
      <sheetData sheetId="3318"/>
      <sheetData sheetId="3319"/>
      <sheetData sheetId="3320"/>
      <sheetData sheetId="3321"/>
      <sheetData sheetId="3322"/>
      <sheetData sheetId="3323"/>
      <sheetData sheetId="3324"/>
      <sheetData sheetId="3325"/>
      <sheetData sheetId="3326"/>
      <sheetData sheetId="3327"/>
      <sheetData sheetId="3328"/>
      <sheetData sheetId="3329"/>
      <sheetData sheetId="3330"/>
      <sheetData sheetId="3331"/>
      <sheetData sheetId="3332"/>
      <sheetData sheetId="3333"/>
      <sheetData sheetId="3334"/>
      <sheetData sheetId="3335"/>
      <sheetData sheetId="3336"/>
      <sheetData sheetId="3337"/>
      <sheetData sheetId="3338"/>
      <sheetData sheetId="3339"/>
      <sheetData sheetId="3340"/>
      <sheetData sheetId="3341"/>
      <sheetData sheetId="3342"/>
      <sheetData sheetId="3343"/>
      <sheetData sheetId="3344"/>
      <sheetData sheetId="3345"/>
      <sheetData sheetId="3346"/>
      <sheetData sheetId="3347"/>
      <sheetData sheetId="3348"/>
      <sheetData sheetId="3349"/>
      <sheetData sheetId="3350"/>
      <sheetData sheetId="3351"/>
      <sheetData sheetId="3352"/>
      <sheetData sheetId="3353"/>
      <sheetData sheetId="3354"/>
      <sheetData sheetId="3355"/>
      <sheetData sheetId="3356"/>
      <sheetData sheetId="3357"/>
      <sheetData sheetId="3358"/>
      <sheetData sheetId="3359"/>
      <sheetData sheetId="3360"/>
      <sheetData sheetId="3361"/>
      <sheetData sheetId="3362"/>
      <sheetData sheetId="3363"/>
      <sheetData sheetId="3364"/>
      <sheetData sheetId="3365"/>
      <sheetData sheetId="3366"/>
      <sheetData sheetId="3367"/>
      <sheetData sheetId="3368"/>
      <sheetData sheetId="3369"/>
      <sheetData sheetId="3370"/>
      <sheetData sheetId="3371"/>
      <sheetData sheetId="3372"/>
      <sheetData sheetId="3373"/>
      <sheetData sheetId="3374"/>
      <sheetData sheetId="3375"/>
      <sheetData sheetId="3376"/>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refreshError="1"/>
      <sheetData sheetId="3434" refreshError="1"/>
      <sheetData sheetId="3435" refreshError="1"/>
      <sheetData sheetId="3436" refreshError="1"/>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sheetData sheetId="3464"/>
      <sheetData sheetId="3465"/>
      <sheetData sheetId="3466"/>
      <sheetData sheetId="3467"/>
      <sheetData sheetId="3468"/>
      <sheetData sheetId="3469"/>
      <sheetData sheetId="3470"/>
      <sheetData sheetId="3471"/>
      <sheetData sheetId="3472"/>
      <sheetData sheetId="3473"/>
      <sheetData sheetId="3474"/>
      <sheetData sheetId="3475"/>
      <sheetData sheetId="3476"/>
      <sheetData sheetId="3477"/>
      <sheetData sheetId="3478"/>
      <sheetData sheetId="3479"/>
      <sheetData sheetId="3480"/>
      <sheetData sheetId="3481"/>
      <sheetData sheetId="3482"/>
      <sheetData sheetId="3483"/>
      <sheetData sheetId="3484"/>
      <sheetData sheetId="3485"/>
      <sheetData sheetId="3486"/>
      <sheetData sheetId="3487"/>
      <sheetData sheetId="3488"/>
      <sheetData sheetId="3489"/>
      <sheetData sheetId="3490"/>
      <sheetData sheetId="3491"/>
      <sheetData sheetId="3492"/>
      <sheetData sheetId="3493"/>
      <sheetData sheetId="3494"/>
      <sheetData sheetId="3495"/>
      <sheetData sheetId="3496"/>
      <sheetData sheetId="3497"/>
      <sheetData sheetId="3498"/>
      <sheetData sheetId="3499"/>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sheetData sheetId="3522"/>
      <sheetData sheetId="3523"/>
      <sheetData sheetId="3524"/>
      <sheetData sheetId="3525"/>
      <sheetData sheetId="3526"/>
      <sheetData sheetId="3527"/>
      <sheetData sheetId="3528"/>
      <sheetData sheetId="3529"/>
      <sheetData sheetId="3530"/>
      <sheetData sheetId="3531"/>
      <sheetData sheetId="3532"/>
      <sheetData sheetId="3533"/>
      <sheetData sheetId="3534"/>
      <sheetData sheetId="3535"/>
      <sheetData sheetId="3536"/>
      <sheetData sheetId="3537"/>
      <sheetData sheetId="3538"/>
      <sheetData sheetId="3539"/>
      <sheetData sheetId="3540"/>
      <sheetData sheetId="3541"/>
      <sheetData sheetId="3542"/>
      <sheetData sheetId="3543"/>
      <sheetData sheetId="3544"/>
      <sheetData sheetId="3545"/>
      <sheetData sheetId="3546"/>
      <sheetData sheetId="3547"/>
      <sheetData sheetId="3548"/>
      <sheetData sheetId="3549"/>
      <sheetData sheetId="3550"/>
      <sheetData sheetId="3551"/>
      <sheetData sheetId="3552"/>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sheetData sheetId="3565"/>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refreshError="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sheetData sheetId="3597"/>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refreshError="1"/>
      <sheetData sheetId="3700" refreshError="1"/>
      <sheetData sheetId="3701" refreshError="1"/>
      <sheetData sheetId="3702" refreshError="1"/>
      <sheetData sheetId="3703" refreshError="1"/>
      <sheetData sheetId="3704" refreshError="1"/>
      <sheetData sheetId="3705" refreshError="1"/>
      <sheetData sheetId="3706" refreshError="1"/>
      <sheetData sheetId="3707" refreshError="1"/>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refreshError="1"/>
      <sheetData sheetId="3894" refreshError="1"/>
      <sheetData sheetId="3895" refreshError="1"/>
      <sheetData sheetId="3896" refreshError="1"/>
      <sheetData sheetId="3897" refreshError="1"/>
      <sheetData sheetId="3898" refreshError="1"/>
      <sheetData sheetId="3899" refreshError="1"/>
      <sheetData sheetId="3900" refreshError="1"/>
      <sheetData sheetId="3901" refreshError="1"/>
      <sheetData sheetId="3902" refreshError="1"/>
      <sheetData sheetId="3903" refreshError="1"/>
      <sheetData sheetId="3904" refreshError="1"/>
      <sheetData sheetId="3905" refreshError="1"/>
      <sheetData sheetId="3906" refreshError="1"/>
      <sheetData sheetId="3907" refreshError="1"/>
      <sheetData sheetId="3908" refreshError="1"/>
      <sheetData sheetId="3909" refreshError="1"/>
      <sheetData sheetId="3910" refreshError="1"/>
      <sheetData sheetId="3911" refreshError="1"/>
      <sheetData sheetId="3912" refreshError="1"/>
      <sheetData sheetId="3913" refreshError="1"/>
      <sheetData sheetId="3914" refreshError="1"/>
      <sheetData sheetId="3915" refreshError="1"/>
      <sheetData sheetId="3916" refreshError="1"/>
      <sheetData sheetId="3917" refreshError="1"/>
      <sheetData sheetId="3918" refreshError="1"/>
      <sheetData sheetId="3919" refreshError="1"/>
      <sheetData sheetId="3920" refreshError="1"/>
      <sheetData sheetId="3921" refreshError="1"/>
      <sheetData sheetId="3922" refreshError="1"/>
      <sheetData sheetId="3923" refreshError="1"/>
      <sheetData sheetId="3924" refreshError="1"/>
      <sheetData sheetId="3925" refreshError="1"/>
      <sheetData sheetId="3926" refreshError="1"/>
      <sheetData sheetId="3927" refreshError="1"/>
      <sheetData sheetId="3928" refreshError="1"/>
      <sheetData sheetId="3929" refreshError="1"/>
      <sheetData sheetId="3930" refreshError="1"/>
      <sheetData sheetId="3931" refreshError="1"/>
      <sheetData sheetId="3932" refreshError="1"/>
      <sheetData sheetId="3933" refreshError="1"/>
      <sheetData sheetId="3934" refreshError="1"/>
      <sheetData sheetId="3935" refreshError="1"/>
      <sheetData sheetId="3936" refreshError="1"/>
      <sheetData sheetId="3937" refreshError="1"/>
      <sheetData sheetId="3938" refreshError="1"/>
      <sheetData sheetId="3939" refreshError="1"/>
      <sheetData sheetId="3940" refreshError="1"/>
      <sheetData sheetId="3941" refreshError="1"/>
      <sheetData sheetId="3942" refreshError="1"/>
      <sheetData sheetId="3943" refreshError="1"/>
      <sheetData sheetId="3944" refreshError="1"/>
      <sheetData sheetId="3945" refreshError="1"/>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efreshError="1"/>
      <sheetData sheetId="3965" refreshError="1"/>
      <sheetData sheetId="3966" refreshError="1"/>
      <sheetData sheetId="3967" refreshError="1"/>
      <sheetData sheetId="3968" refreshError="1"/>
      <sheetData sheetId="3969" refreshError="1"/>
      <sheetData sheetId="3970" refreshError="1"/>
      <sheetData sheetId="3971" refreshError="1"/>
      <sheetData sheetId="3972" refreshError="1"/>
      <sheetData sheetId="3973" refreshError="1"/>
      <sheetData sheetId="3974" refreshError="1"/>
      <sheetData sheetId="3975" refreshError="1"/>
      <sheetData sheetId="3976" refreshError="1"/>
      <sheetData sheetId="3977" refreshError="1"/>
      <sheetData sheetId="3978" refreshError="1"/>
      <sheetData sheetId="3979" refreshError="1"/>
      <sheetData sheetId="3980" refreshError="1"/>
      <sheetData sheetId="3981" refreshError="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refreshError="1"/>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efreshError="1"/>
      <sheetData sheetId="4020" refreshError="1"/>
      <sheetData sheetId="4021" refreshError="1"/>
      <sheetData sheetId="4022" refreshError="1"/>
      <sheetData sheetId="4023" refreshError="1"/>
      <sheetData sheetId="4024" refreshError="1"/>
      <sheetData sheetId="4025" refreshError="1"/>
      <sheetData sheetId="4026" refreshError="1"/>
      <sheetData sheetId="4027" refreshError="1"/>
      <sheetData sheetId="4028" refreshError="1"/>
      <sheetData sheetId="4029" refreshError="1"/>
      <sheetData sheetId="4030" refreshError="1"/>
      <sheetData sheetId="4031" refreshError="1"/>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efreshError="1"/>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efreshError="1"/>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efreshError="1"/>
      <sheetData sheetId="4145" refreshError="1"/>
      <sheetData sheetId="4146" refreshError="1"/>
      <sheetData sheetId="4147" refreshError="1"/>
      <sheetData sheetId="4148" refreshError="1"/>
      <sheetData sheetId="4149" refreshError="1"/>
      <sheetData sheetId="4150" refreshError="1"/>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sheetData sheetId="4192"/>
      <sheetData sheetId="4193"/>
      <sheetData sheetId="4194"/>
      <sheetData sheetId="4195"/>
      <sheetData sheetId="4196"/>
      <sheetData sheetId="4197"/>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refreshError="1"/>
      <sheetData sheetId="4668" refreshError="1"/>
      <sheetData sheetId="4669" refreshError="1"/>
      <sheetData sheetId="4670" refreshError="1"/>
      <sheetData sheetId="4671" refreshError="1"/>
      <sheetData sheetId="4672" refreshError="1"/>
      <sheetData sheetId="4673" refreshError="1"/>
      <sheetData sheetId="4674" refreshError="1"/>
      <sheetData sheetId="4675" refreshError="1"/>
      <sheetData sheetId="4676" refreshError="1"/>
      <sheetData sheetId="4677" refreshError="1"/>
      <sheetData sheetId="4678" refreshError="1"/>
      <sheetData sheetId="4679" refreshError="1"/>
      <sheetData sheetId="4680" refreshError="1"/>
      <sheetData sheetId="4681" refreshError="1"/>
      <sheetData sheetId="4682" refreshError="1"/>
      <sheetData sheetId="4683" refreshError="1"/>
      <sheetData sheetId="4684" refreshError="1"/>
      <sheetData sheetId="4685" refreshError="1"/>
      <sheetData sheetId="4686" refreshError="1"/>
      <sheetData sheetId="4687" refreshError="1"/>
      <sheetData sheetId="4688" refreshError="1"/>
      <sheetData sheetId="4689" refreshError="1"/>
      <sheetData sheetId="4690" refreshError="1"/>
      <sheetData sheetId="4691" refreshError="1"/>
      <sheetData sheetId="4692" refreshError="1"/>
      <sheetData sheetId="4693" refreshError="1"/>
      <sheetData sheetId="4694" refreshError="1"/>
      <sheetData sheetId="4695" refreshError="1"/>
      <sheetData sheetId="4696" refreshError="1"/>
      <sheetData sheetId="4697" refreshError="1"/>
      <sheetData sheetId="4698" refreshError="1"/>
      <sheetData sheetId="4699" refreshError="1"/>
      <sheetData sheetId="4700" refreshError="1"/>
      <sheetData sheetId="4701" refreshError="1"/>
      <sheetData sheetId="4702" refreshError="1"/>
      <sheetData sheetId="4703" refreshError="1"/>
      <sheetData sheetId="4704" refreshError="1"/>
      <sheetData sheetId="4705" refreshError="1"/>
      <sheetData sheetId="4706" refreshError="1"/>
      <sheetData sheetId="4707" refreshError="1"/>
      <sheetData sheetId="4708" refreshError="1"/>
      <sheetData sheetId="4709" refreshError="1"/>
      <sheetData sheetId="4710" refreshError="1"/>
      <sheetData sheetId="4711" refreshError="1"/>
      <sheetData sheetId="4712" refreshError="1"/>
      <sheetData sheetId="4713" refreshError="1"/>
      <sheetData sheetId="4714" refreshError="1"/>
      <sheetData sheetId="4715" refreshError="1"/>
      <sheetData sheetId="4716" refreshError="1"/>
      <sheetData sheetId="4717" refreshError="1"/>
      <sheetData sheetId="4718" refreshError="1"/>
      <sheetData sheetId="4719" refreshError="1"/>
      <sheetData sheetId="4720" refreshError="1"/>
      <sheetData sheetId="4721" refreshError="1"/>
      <sheetData sheetId="4722" refreshError="1"/>
      <sheetData sheetId="4723" refreshError="1"/>
      <sheetData sheetId="4724" refreshError="1"/>
      <sheetData sheetId="4725" refreshError="1"/>
      <sheetData sheetId="4726" refreshError="1"/>
      <sheetData sheetId="4727" refreshError="1"/>
      <sheetData sheetId="4728" refreshError="1"/>
      <sheetData sheetId="4729" refreshError="1"/>
      <sheetData sheetId="4730" refreshError="1"/>
      <sheetData sheetId="4731" refreshError="1"/>
      <sheetData sheetId="4732" refreshError="1"/>
      <sheetData sheetId="4733" refreshError="1"/>
      <sheetData sheetId="4734" refreshError="1"/>
      <sheetData sheetId="4735" refreshError="1"/>
      <sheetData sheetId="4736" refreshError="1"/>
      <sheetData sheetId="4737" refreshError="1"/>
      <sheetData sheetId="4738" refreshError="1"/>
      <sheetData sheetId="4739" refreshError="1"/>
      <sheetData sheetId="4740" refreshError="1"/>
      <sheetData sheetId="4741" refreshError="1"/>
      <sheetData sheetId="4742" refreshError="1"/>
      <sheetData sheetId="4743" refreshError="1"/>
      <sheetData sheetId="4744" refreshError="1"/>
      <sheetData sheetId="4745" refreshError="1"/>
      <sheetData sheetId="4746" refreshError="1"/>
      <sheetData sheetId="4747" refreshError="1"/>
      <sheetData sheetId="4748" refreshError="1"/>
      <sheetData sheetId="4749" refreshError="1"/>
      <sheetData sheetId="4750" refreshError="1"/>
      <sheetData sheetId="4751" refreshError="1"/>
      <sheetData sheetId="4752" refreshError="1"/>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efreshError="1"/>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efreshError="1"/>
      <sheetData sheetId="4879" refreshError="1"/>
      <sheetData sheetId="4880" refreshError="1"/>
      <sheetData sheetId="4881" refreshError="1"/>
      <sheetData sheetId="4882" refreshError="1"/>
      <sheetData sheetId="4883" refreshError="1"/>
      <sheetData sheetId="4884" refreshError="1"/>
      <sheetData sheetId="4885" refreshError="1"/>
      <sheetData sheetId="4886" refreshError="1"/>
      <sheetData sheetId="4887" refreshError="1"/>
      <sheetData sheetId="4888" refreshError="1"/>
      <sheetData sheetId="4889" refreshError="1"/>
      <sheetData sheetId="4890" refreshError="1"/>
      <sheetData sheetId="4891" refreshError="1"/>
      <sheetData sheetId="4892" refreshError="1"/>
      <sheetData sheetId="4893" refreshError="1"/>
      <sheetData sheetId="4894" refreshError="1"/>
      <sheetData sheetId="4895" refreshError="1"/>
      <sheetData sheetId="4896" refreshError="1"/>
      <sheetData sheetId="4897" refreshError="1"/>
      <sheetData sheetId="4898" refreshError="1"/>
      <sheetData sheetId="4899" refreshError="1"/>
      <sheetData sheetId="4900" refreshError="1"/>
      <sheetData sheetId="4901" refreshError="1"/>
      <sheetData sheetId="4902" refreshError="1"/>
      <sheetData sheetId="4903" refreshError="1"/>
      <sheetData sheetId="4904" refreshError="1"/>
      <sheetData sheetId="4905" refreshError="1"/>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refreshError="1"/>
      <sheetData sheetId="4948" refreshError="1"/>
      <sheetData sheetId="4949" refreshError="1"/>
      <sheetData sheetId="4950" refreshError="1"/>
      <sheetData sheetId="4951" refreshError="1"/>
      <sheetData sheetId="4952" refreshError="1"/>
      <sheetData sheetId="4953" refreshError="1"/>
      <sheetData sheetId="4954" refreshError="1"/>
      <sheetData sheetId="4955" refreshError="1"/>
      <sheetData sheetId="4956" refreshError="1"/>
      <sheetData sheetId="4957" refreshError="1"/>
      <sheetData sheetId="4958" refreshError="1"/>
      <sheetData sheetId="4959" refreshError="1"/>
      <sheetData sheetId="4960" refreshError="1"/>
      <sheetData sheetId="4961" refreshError="1"/>
      <sheetData sheetId="4962" refreshError="1"/>
      <sheetData sheetId="4963" refreshError="1"/>
      <sheetData sheetId="4964" refreshError="1"/>
      <sheetData sheetId="4965" refreshError="1"/>
      <sheetData sheetId="4966" refreshError="1"/>
      <sheetData sheetId="4967" refreshError="1"/>
      <sheetData sheetId="4968" refreshError="1"/>
      <sheetData sheetId="4969" refreshError="1"/>
      <sheetData sheetId="4970" refreshError="1"/>
      <sheetData sheetId="4971" refreshError="1"/>
      <sheetData sheetId="4972" refreshError="1"/>
      <sheetData sheetId="4973" refreshError="1"/>
      <sheetData sheetId="4974" refreshError="1"/>
      <sheetData sheetId="4975" refreshError="1"/>
      <sheetData sheetId="4976" refreshError="1"/>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sheetData sheetId="6346"/>
      <sheetData sheetId="6347"/>
      <sheetData sheetId="6348" refreshError="1"/>
      <sheetData sheetId="6349" refreshError="1"/>
      <sheetData sheetId="6350"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 000"/>
      <sheetName val="GENERAL SERVICES"/>
      <sheetName val="GM 001"/>
      <sheetName val="GM 011"/>
      <sheetName val="GM 023"/>
      <sheetName val="GM 024"/>
      <sheetName val="GM 025"/>
      <sheetName val="GM 026"/>
      <sheetName val="GM 027"/>
      <sheetName val="GM 028"/>
      <sheetName val="GM 031"/>
      <sheetName val="GM 032"/>
      <sheetName val="GM 041"/>
      <sheetName val="GM 042"/>
      <sheetName val="GM 043"/>
      <sheetName val="GM 044"/>
      <sheetName val="XXXXXXXX"/>
      <sheetName val="Code 02"/>
      <sheetName val="Code 03"/>
      <sheetName val="Code 04"/>
      <sheetName val="Code 05"/>
      <sheetName val="Code 06"/>
      <sheetName val="Code 07"/>
      <sheetName val="Code 09"/>
      <sheetName val="csdim"/>
      <sheetName val="cdsload"/>
      <sheetName val="chsload"/>
      <sheetName val="CLAMP"/>
      <sheetName val="cvsload"/>
      <sheetName val="pipe"/>
      <sheetName val="PBS"/>
      <sheetName val="Cash2"/>
      <sheetName val="Z"/>
      <sheetName val="환산표"/>
      <sheetName val="eq_data"/>
      <sheetName val="간접비내역-1"/>
      <sheetName val="GM_0001"/>
      <sheetName val="GENERAL_SERVICES1"/>
      <sheetName val="GM_0011"/>
      <sheetName val="GM_0111"/>
      <sheetName val="GM_0231"/>
      <sheetName val="GM_0241"/>
      <sheetName val="GM_0251"/>
      <sheetName val="GM_0261"/>
      <sheetName val="GM_0271"/>
      <sheetName val="GM_0281"/>
      <sheetName val="GM_0311"/>
      <sheetName val="GM_0321"/>
      <sheetName val="GM_0411"/>
      <sheetName val="GM_0421"/>
      <sheetName val="GM_0431"/>
      <sheetName val="GM_0441"/>
      <sheetName val="GM_000"/>
      <sheetName val="GENERAL_SERVICES"/>
      <sheetName val="GM_001"/>
      <sheetName val="GM_011"/>
      <sheetName val="GM_023"/>
      <sheetName val="GM_024"/>
      <sheetName val="GM_025"/>
      <sheetName val="GM_026"/>
      <sheetName val="GM_027"/>
      <sheetName val="GM_028"/>
      <sheetName val="GM_031"/>
      <sheetName val="GM_032"/>
      <sheetName val="GM_041"/>
      <sheetName val="GM_042"/>
      <sheetName val="GM_043"/>
      <sheetName val="GM_044"/>
      <sheetName val="노임단가"/>
      <sheetName val="Sheet1"/>
      <sheetName val="자재단가"/>
      <sheetName val="prc_sch"/>
      <sheetName val="36신설수량"/>
      <sheetName val="물가대비표"/>
      <sheetName val="1-1"/>
      <sheetName val="MCI"/>
      <sheetName val="MixBed"/>
      <sheetName val="CondPol"/>
      <sheetName val="GM_0002"/>
      <sheetName val="GENERAL_SERVICES2"/>
      <sheetName val="GM_0012"/>
      <sheetName val="GM_0112"/>
      <sheetName val="GM_0232"/>
      <sheetName val="GM_0242"/>
      <sheetName val="GM_0252"/>
      <sheetName val="GM_0262"/>
      <sheetName val="GM_0272"/>
      <sheetName val="GM_0282"/>
      <sheetName val="GM_0312"/>
      <sheetName val="GM_0322"/>
      <sheetName val="GM_0412"/>
      <sheetName val="GM_0422"/>
      <sheetName val="GM_0432"/>
      <sheetName val="GM_0442"/>
      <sheetName val="Conversions"/>
      <sheetName val="예가표"/>
      <sheetName val="Testing"/>
    </sheetNames>
    <sheetDataSet>
      <sheetData sheetId="0">
        <row r="1">
          <cell r="C1" t="str">
            <v>ERECTION PRICE BREAKDOWN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row r="1">
          <cell r="C1" t="str">
            <v>ERECTION PRICE BREAKDOWN</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5"/>
      <sheetName val="Module4"/>
      <sheetName val="Module3"/>
      <sheetName val="Module7"/>
      <sheetName val="Module6"/>
      <sheetName val="Module8"/>
      <sheetName val="Module9"/>
      <sheetName val="R1"/>
      <sheetName val="R2"/>
      <sheetName val="R3"/>
      <sheetName val="Abstract"/>
      <sheetName val="Module2"/>
      <sheetName val="Module1"/>
      <sheetName val="BOQ"/>
    </sheetNames>
    <sheetDataSet>
      <sheetData sheetId="0"/>
      <sheetData sheetId="1"/>
      <sheetData sheetId="2"/>
      <sheetData sheetId="3"/>
      <sheetData sheetId="4"/>
      <sheetData sheetId="5"/>
      <sheetData sheetId="6"/>
      <sheetData sheetId="7"/>
      <sheetData sheetId="8">
        <row r="5">
          <cell r="C5">
            <v>10974245</v>
          </cell>
        </row>
        <row r="6">
          <cell r="C6">
            <v>0.12</v>
          </cell>
        </row>
        <row r="7">
          <cell r="C7">
            <v>1316910</v>
          </cell>
        </row>
        <row r="9">
          <cell r="C9">
            <v>0</v>
          </cell>
        </row>
        <row r="10">
          <cell r="C10">
            <v>12291155</v>
          </cell>
        </row>
        <row r="11">
          <cell r="C11">
            <v>0.15</v>
          </cell>
        </row>
        <row r="12">
          <cell r="C12">
            <v>2169028</v>
          </cell>
        </row>
        <row r="13">
          <cell r="C13">
            <v>14460183</v>
          </cell>
        </row>
        <row r="14">
          <cell r="C14">
            <v>0</v>
          </cell>
        </row>
        <row r="15">
          <cell r="C15">
            <v>14460183</v>
          </cell>
        </row>
        <row r="16">
          <cell r="C16">
            <v>1.317647182106833</v>
          </cell>
        </row>
        <row r="20">
          <cell r="C20" t="str">
            <v/>
          </cell>
        </row>
        <row r="21">
          <cell r="F21">
            <v>1.35</v>
          </cell>
          <cell r="G21">
            <v>1.7788236958442245</v>
          </cell>
          <cell r="H21">
            <v>254635</v>
          </cell>
          <cell r="I21">
            <v>452950.7717912941</v>
          </cell>
        </row>
        <row r="22">
          <cell r="F22">
            <v>0.95</v>
          </cell>
          <cell r="G22">
            <v>1.2517648230014913</v>
          </cell>
          <cell r="H22">
            <v>2394460</v>
          </cell>
          <cell r="I22">
            <v>2997300.798084151</v>
          </cell>
        </row>
        <row r="23">
          <cell r="F23">
            <v>0.9</v>
          </cell>
          <cell r="G23">
            <v>1.1858824638961496</v>
          </cell>
          <cell r="H23">
            <v>1836232</v>
          </cell>
          <cell r="I23">
            <v>2177555.3284449545</v>
          </cell>
        </row>
        <row r="24">
          <cell r="F24">
            <v>0.9</v>
          </cell>
          <cell r="G24">
            <v>1.1858824638961496</v>
          </cell>
          <cell r="H24">
            <v>761300</v>
          </cell>
          <cell r="I24">
            <v>902812.31976413867</v>
          </cell>
        </row>
        <row r="25">
          <cell r="F25">
            <v>1.1248</v>
          </cell>
          <cell r="G25">
            <v>1.4820895504337657</v>
          </cell>
          <cell r="H25">
            <v>917813</v>
          </cell>
          <cell r="I25">
            <v>1360281.0565522658</v>
          </cell>
        </row>
        <row r="26">
          <cell r="F26">
            <v>1.054</v>
          </cell>
          <cell r="G26">
            <v>1.3888001299406021</v>
          </cell>
          <cell r="H26">
            <v>3255805</v>
          </cell>
          <cell r="I26">
            <v>4521662.4070612621</v>
          </cell>
        </row>
        <row r="27">
          <cell r="F27">
            <v>1</v>
          </cell>
          <cell r="G27">
            <v>1.317647182106833</v>
          </cell>
          <cell r="H27">
            <v>1554000</v>
          </cell>
          <cell r="I27">
            <v>2047623.7209940185</v>
          </cell>
        </row>
        <row r="28">
          <cell r="F28">
            <v>0.78</v>
          </cell>
          <cell r="G28">
            <v>1.0277648020433297</v>
          </cell>
        </row>
        <row r="29">
          <cell r="G29">
            <v>0</v>
          </cell>
        </row>
        <row r="30">
          <cell r="G30">
            <v>0</v>
          </cell>
        </row>
        <row r="31">
          <cell r="G31">
            <v>0</v>
          </cell>
        </row>
        <row r="32">
          <cell r="G32">
            <v>0</v>
          </cell>
        </row>
        <row r="33">
          <cell r="H33">
            <v>10974245</v>
          </cell>
          <cell r="I33">
            <v>14460186.402692083</v>
          </cell>
        </row>
        <row r="39">
          <cell r="C39">
            <v>6</v>
          </cell>
          <cell r="D39">
            <v>2048</v>
          </cell>
          <cell r="F39">
            <v>425</v>
          </cell>
          <cell r="G39">
            <v>870400</v>
          </cell>
          <cell r="H39">
            <v>591</v>
          </cell>
          <cell r="I39">
            <v>1210368</v>
          </cell>
        </row>
        <row r="40">
          <cell r="C40">
            <v>1</v>
          </cell>
          <cell r="D40">
            <v>945</v>
          </cell>
          <cell r="F40">
            <v>126</v>
          </cell>
          <cell r="G40">
            <v>119070</v>
          </cell>
          <cell r="H40">
            <v>225</v>
          </cell>
          <cell r="I40">
            <v>212625</v>
          </cell>
        </row>
        <row r="41">
          <cell r="C41">
            <v>1</v>
          </cell>
          <cell r="D41">
            <v>2048</v>
          </cell>
          <cell r="F41">
            <v>50</v>
          </cell>
          <cell r="G41">
            <v>102400</v>
          </cell>
          <cell r="H41">
            <v>89</v>
          </cell>
          <cell r="I41">
            <v>182272</v>
          </cell>
        </row>
        <row r="42">
          <cell r="C42">
            <v>1</v>
          </cell>
          <cell r="D42">
            <v>99</v>
          </cell>
          <cell r="F42">
            <v>335</v>
          </cell>
          <cell r="G42">
            <v>33165</v>
          </cell>
          <cell r="H42">
            <v>596</v>
          </cell>
          <cell r="I42">
            <v>59004</v>
          </cell>
        </row>
        <row r="43">
          <cell r="C43">
            <v>5</v>
          </cell>
          <cell r="D43">
            <v>830</v>
          </cell>
          <cell r="F43">
            <v>385</v>
          </cell>
          <cell r="G43">
            <v>319550</v>
          </cell>
          <cell r="H43">
            <v>571</v>
          </cell>
          <cell r="I43">
            <v>473930</v>
          </cell>
        </row>
        <row r="44">
          <cell r="C44">
            <v>2</v>
          </cell>
          <cell r="D44">
            <v>85</v>
          </cell>
          <cell r="F44">
            <v>1580</v>
          </cell>
          <cell r="G44">
            <v>134300</v>
          </cell>
          <cell r="H44">
            <v>1978</v>
          </cell>
          <cell r="I44">
            <v>168130</v>
          </cell>
        </row>
        <row r="45">
          <cell r="C45">
            <v>2</v>
          </cell>
          <cell r="D45">
            <v>44</v>
          </cell>
          <cell r="F45">
            <v>1535</v>
          </cell>
          <cell r="G45">
            <v>67540</v>
          </cell>
          <cell r="H45">
            <v>1922</v>
          </cell>
          <cell r="I45">
            <v>84568</v>
          </cell>
        </row>
        <row r="46">
          <cell r="C46">
            <v>2</v>
          </cell>
          <cell r="D46">
            <v>116</v>
          </cell>
          <cell r="F46">
            <v>1800</v>
          </cell>
          <cell r="G46">
            <v>208800</v>
          </cell>
          <cell r="H46">
            <v>2254</v>
          </cell>
          <cell r="I46">
            <v>261464</v>
          </cell>
        </row>
        <row r="47">
          <cell r="C47">
            <v>2</v>
          </cell>
          <cell r="D47">
            <v>786</v>
          </cell>
          <cell r="F47">
            <v>1870</v>
          </cell>
          <cell r="G47">
            <v>1469820</v>
          </cell>
          <cell r="H47">
            <v>2341</v>
          </cell>
          <cell r="I47">
            <v>1840026</v>
          </cell>
        </row>
        <row r="48">
          <cell r="C48">
            <v>2</v>
          </cell>
          <cell r="D48">
            <v>220</v>
          </cell>
          <cell r="F48">
            <v>2300</v>
          </cell>
          <cell r="G48">
            <v>506000</v>
          </cell>
          <cell r="H48">
            <v>2880</v>
          </cell>
          <cell r="I48">
            <v>633600</v>
          </cell>
        </row>
        <row r="49">
          <cell r="C49">
            <v>4</v>
          </cell>
          <cell r="D49">
            <v>4336</v>
          </cell>
          <cell r="F49">
            <v>175</v>
          </cell>
          <cell r="G49">
            <v>758800</v>
          </cell>
          <cell r="H49">
            <v>208</v>
          </cell>
          <cell r="I49">
            <v>901888</v>
          </cell>
        </row>
        <row r="50">
          <cell r="C50">
            <v>3</v>
          </cell>
          <cell r="D50">
            <v>83.9</v>
          </cell>
          <cell r="F50">
            <v>21710</v>
          </cell>
          <cell r="G50">
            <v>1821469</v>
          </cell>
          <cell r="H50">
            <v>25746</v>
          </cell>
          <cell r="I50">
            <v>2160089.4000000004</v>
          </cell>
        </row>
        <row r="51">
          <cell r="C51">
            <v>3</v>
          </cell>
          <cell r="D51">
            <v>0.68</v>
          </cell>
          <cell r="F51">
            <v>21710</v>
          </cell>
          <cell r="G51">
            <v>14763</v>
          </cell>
          <cell r="H51">
            <v>25746</v>
          </cell>
          <cell r="I51">
            <v>17507.280000000002</v>
          </cell>
        </row>
        <row r="52">
          <cell r="C52">
            <v>8</v>
          </cell>
          <cell r="D52">
            <v>29.5</v>
          </cell>
          <cell r="F52">
            <v>65800</v>
          </cell>
          <cell r="G52">
            <v>1941100</v>
          </cell>
          <cell r="H52">
            <v>67627</v>
          </cell>
          <cell r="I52">
            <v>1994996.5</v>
          </cell>
        </row>
        <row r="53">
          <cell r="C53">
            <v>7</v>
          </cell>
          <cell r="D53">
            <v>44.4</v>
          </cell>
          <cell r="F53">
            <v>35000</v>
          </cell>
          <cell r="G53">
            <v>1554000</v>
          </cell>
          <cell r="H53">
            <v>46118</v>
          </cell>
          <cell r="I53">
            <v>2047639.2</v>
          </cell>
        </row>
        <row r="54">
          <cell r="C54">
            <v>5</v>
          </cell>
          <cell r="D54">
            <v>1</v>
          </cell>
          <cell r="F54">
            <v>30000</v>
          </cell>
          <cell r="G54">
            <v>30000</v>
          </cell>
          <cell r="H54">
            <v>44463</v>
          </cell>
          <cell r="I54">
            <v>44463</v>
          </cell>
        </row>
        <row r="55">
          <cell r="C55">
            <v>5</v>
          </cell>
          <cell r="D55">
            <v>182</v>
          </cell>
          <cell r="F55">
            <v>1000</v>
          </cell>
          <cell r="G55">
            <v>182000</v>
          </cell>
          <cell r="H55">
            <v>1483</v>
          </cell>
          <cell r="I55">
            <v>269906</v>
          </cell>
        </row>
        <row r="56">
          <cell r="C56">
            <v>5</v>
          </cell>
          <cell r="D56">
            <v>31</v>
          </cell>
          <cell r="F56">
            <v>1600</v>
          </cell>
          <cell r="G56">
            <v>49600</v>
          </cell>
          <cell r="H56">
            <v>2372</v>
          </cell>
          <cell r="I56">
            <v>73532</v>
          </cell>
        </row>
        <row r="57">
          <cell r="C57">
            <v>5</v>
          </cell>
          <cell r="D57">
            <v>1629</v>
          </cell>
          <cell r="F57">
            <v>52</v>
          </cell>
          <cell r="G57">
            <v>84708</v>
          </cell>
          <cell r="H57">
            <v>78</v>
          </cell>
          <cell r="I57">
            <v>127062</v>
          </cell>
        </row>
        <row r="58">
          <cell r="C58">
            <v>5</v>
          </cell>
          <cell r="D58">
            <v>935</v>
          </cell>
          <cell r="F58">
            <v>67</v>
          </cell>
          <cell r="G58">
            <v>62645</v>
          </cell>
          <cell r="H58">
            <v>100</v>
          </cell>
          <cell r="I58">
            <v>93500</v>
          </cell>
        </row>
        <row r="59">
          <cell r="C59">
            <v>6</v>
          </cell>
          <cell r="D59">
            <v>1729</v>
          </cell>
          <cell r="F59">
            <v>50</v>
          </cell>
          <cell r="G59">
            <v>86450</v>
          </cell>
          <cell r="H59">
            <v>70</v>
          </cell>
          <cell r="I59">
            <v>121030</v>
          </cell>
        </row>
        <row r="60">
          <cell r="C60">
            <v>6</v>
          </cell>
          <cell r="D60">
            <v>859</v>
          </cell>
          <cell r="F60">
            <v>40</v>
          </cell>
          <cell r="G60">
            <v>34360</v>
          </cell>
          <cell r="H60">
            <v>56</v>
          </cell>
          <cell r="I60">
            <v>48104</v>
          </cell>
        </row>
        <row r="61">
          <cell r="C61">
            <v>6</v>
          </cell>
          <cell r="D61">
            <v>10</v>
          </cell>
          <cell r="F61">
            <v>2000</v>
          </cell>
          <cell r="G61">
            <v>20000</v>
          </cell>
          <cell r="H61">
            <v>2778</v>
          </cell>
          <cell r="I61">
            <v>27780</v>
          </cell>
        </row>
        <row r="62">
          <cell r="C62">
            <v>5</v>
          </cell>
          <cell r="D62">
            <v>238</v>
          </cell>
          <cell r="F62">
            <v>220</v>
          </cell>
          <cell r="G62">
            <v>52360</v>
          </cell>
          <cell r="H62">
            <v>327</v>
          </cell>
          <cell r="I62">
            <v>77826</v>
          </cell>
        </row>
        <row r="63">
          <cell r="C63">
            <v>6</v>
          </cell>
          <cell r="D63">
            <v>1190</v>
          </cell>
          <cell r="F63">
            <v>450</v>
          </cell>
          <cell r="G63">
            <v>535500</v>
          </cell>
          <cell r="H63">
            <v>625</v>
          </cell>
          <cell r="I63">
            <v>743750</v>
          </cell>
        </row>
        <row r="64">
          <cell r="C64">
            <v>6</v>
          </cell>
          <cell r="D64">
            <v>78</v>
          </cell>
          <cell r="F64">
            <v>350</v>
          </cell>
          <cell r="G64">
            <v>27300</v>
          </cell>
          <cell r="H64">
            <v>487</v>
          </cell>
          <cell r="I64">
            <v>37986</v>
          </cell>
        </row>
        <row r="65">
          <cell r="C65">
            <v>6</v>
          </cell>
          <cell r="D65">
            <v>250</v>
          </cell>
          <cell r="F65">
            <v>3300</v>
          </cell>
          <cell r="G65">
            <v>825000</v>
          </cell>
          <cell r="H65">
            <v>4584</v>
          </cell>
          <cell r="I65">
            <v>1146000</v>
          </cell>
        </row>
        <row r="66">
          <cell r="C66">
            <v>6</v>
          </cell>
          <cell r="D66">
            <v>31</v>
          </cell>
          <cell r="F66">
            <v>4500</v>
          </cell>
          <cell r="G66">
            <v>139500</v>
          </cell>
          <cell r="H66">
            <v>6250</v>
          </cell>
          <cell r="I66">
            <v>193750</v>
          </cell>
        </row>
        <row r="67">
          <cell r="C67">
            <v>6</v>
          </cell>
          <cell r="D67">
            <v>68</v>
          </cell>
          <cell r="F67">
            <v>2200</v>
          </cell>
          <cell r="G67">
            <v>149600</v>
          </cell>
          <cell r="H67">
            <v>3056</v>
          </cell>
          <cell r="I67">
            <v>207808</v>
          </cell>
        </row>
        <row r="68">
          <cell r="C68">
            <v>6</v>
          </cell>
          <cell r="D68">
            <v>27</v>
          </cell>
          <cell r="F68">
            <v>3000</v>
          </cell>
          <cell r="G68">
            <v>81000</v>
          </cell>
          <cell r="H68">
            <v>4167</v>
          </cell>
          <cell r="I68">
            <v>112509</v>
          </cell>
        </row>
        <row r="69">
          <cell r="C69">
            <v>6</v>
          </cell>
          <cell r="D69">
            <v>88</v>
          </cell>
          <cell r="F69">
            <v>400</v>
          </cell>
          <cell r="G69">
            <v>35200</v>
          </cell>
          <cell r="H69">
            <v>556</v>
          </cell>
          <cell r="I69">
            <v>48928</v>
          </cell>
        </row>
        <row r="70">
          <cell r="C70">
            <v>5</v>
          </cell>
          <cell r="D70">
            <v>153</v>
          </cell>
          <cell r="F70">
            <v>250</v>
          </cell>
          <cell r="G70">
            <v>38250</v>
          </cell>
          <cell r="H70">
            <v>371</v>
          </cell>
          <cell r="I70">
            <v>56763</v>
          </cell>
        </row>
        <row r="71">
          <cell r="C71">
            <v>6</v>
          </cell>
          <cell r="D71">
            <v>306</v>
          </cell>
          <cell r="F71">
            <v>205</v>
          </cell>
          <cell r="G71">
            <v>62730</v>
          </cell>
          <cell r="H71">
            <v>285</v>
          </cell>
          <cell r="I71">
            <v>87210</v>
          </cell>
        </row>
        <row r="72">
          <cell r="C72">
            <v>6</v>
          </cell>
          <cell r="D72">
            <v>298</v>
          </cell>
          <cell r="F72">
            <v>400</v>
          </cell>
          <cell r="G72">
            <v>119200</v>
          </cell>
          <cell r="H72">
            <v>556</v>
          </cell>
          <cell r="I72">
            <v>165688</v>
          </cell>
        </row>
        <row r="73">
          <cell r="C73">
            <v>6</v>
          </cell>
          <cell r="D73">
            <v>34</v>
          </cell>
          <cell r="F73">
            <v>400</v>
          </cell>
          <cell r="G73">
            <v>13600</v>
          </cell>
          <cell r="H73">
            <v>556</v>
          </cell>
          <cell r="I73">
            <v>18904</v>
          </cell>
        </row>
        <row r="74">
          <cell r="C74">
            <v>6</v>
          </cell>
          <cell r="D74">
            <v>61</v>
          </cell>
          <cell r="F74">
            <v>65</v>
          </cell>
          <cell r="G74">
            <v>3965</v>
          </cell>
          <cell r="H74">
            <v>91</v>
          </cell>
          <cell r="I74">
            <v>5551</v>
          </cell>
        </row>
        <row r="75">
          <cell r="C75">
            <v>6</v>
          </cell>
          <cell r="D75">
            <v>68</v>
          </cell>
          <cell r="F75">
            <v>500</v>
          </cell>
          <cell r="G75">
            <v>34000</v>
          </cell>
          <cell r="H75">
            <v>695</v>
          </cell>
          <cell r="I75">
            <v>47260</v>
          </cell>
        </row>
        <row r="76">
          <cell r="C76">
            <v>6</v>
          </cell>
          <cell r="D76">
            <v>1</v>
          </cell>
          <cell r="F76">
            <v>200000</v>
          </cell>
          <cell r="G76">
            <v>200000</v>
          </cell>
          <cell r="H76">
            <v>277761</v>
          </cell>
          <cell r="I76">
            <v>277761</v>
          </cell>
        </row>
        <row r="77">
          <cell r="C77">
            <v>8</v>
          </cell>
          <cell r="D77">
            <v>1</v>
          </cell>
          <cell r="F77">
            <v>0</v>
          </cell>
          <cell r="G77">
            <v>0</v>
          </cell>
          <cell r="H77">
            <v>0</v>
          </cell>
          <cell r="I77">
            <v>0</v>
          </cell>
        </row>
        <row r="78">
          <cell r="C78">
            <v>8</v>
          </cell>
          <cell r="D78">
            <v>1</v>
          </cell>
          <cell r="F78">
            <v>96500</v>
          </cell>
          <cell r="G78">
            <v>96500</v>
          </cell>
          <cell r="H78">
            <v>99180</v>
          </cell>
          <cell r="I78">
            <v>99180</v>
          </cell>
        </row>
        <row r="79">
          <cell r="C79">
            <v>8</v>
          </cell>
          <cell r="D79">
            <v>244</v>
          </cell>
          <cell r="F79">
            <v>0</v>
          </cell>
          <cell r="G79">
            <v>0</v>
          </cell>
          <cell r="H79">
            <v>0</v>
          </cell>
          <cell r="I79">
            <v>0</v>
          </cell>
        </row>
        <row r="80">
          <cell r="C80">
            <v>8</v>
          </cell>
          <cell r="D80">
            <v>244</v>
          </cell>
          <cell r="F80">
            <v>0</v>
          </cell>
          <cell r="G80">
            <v>0</v>
          </cell>
          <cell r="H80">
            <v>0</v>
          </cell>
          <cell r="I80">
            <v>0</v>
          </cell>
        </row>
        <row r="81">
          <cell r="C81">
            <v>5</v>
          </cell>
          <cell r="D81">
            <v>88</v>
          </cell>
          <cell r="F81">
            <v>350</v>
          </cell>
          <cell r="G81">
            <v>30800</v>
          </cell>
          <cell r="H81">
            <v>519</v>
          </cell>
          <cell r="I81">
            <v>45672</v>
          </cell>
        </row>
        <row r="82">
          <cell r="C82">
            <v>5</v>
          </cell>
          <cell r="D82">
            <v>97</v>
          </cell>
          <cell r="F82">
            <v>250</v>
          </cell>
          <cell r="G82">
            <v>24250</v>
          </cell>
          <cell r="H82">
            <v>371</v>
          </cell>
          <cell r="I82">
            <v>35987</v>
          </cell>
        </row>
        <row r="83">
          <cell r="C83">
            <v>5</v>
          </cell>
          <cell r="D83">
            <v>97</v>
          </cell>
          <cell r="F83">
            <v>450</v>
          </cell>
          <cell r="G83">
            <v>43650</v>
          </cell>
          <cell r="H83">
            <v>667</v>
          </cell>
          <cell r="I83">
            <v>64699</v>
          </cell>
        </row>
        <row r="84">
          <cell r="C84">
            <v>2</v>
          </cell>
          <cell r="D84">
            <v>2</v>
          </cell>
          <cell r="F84">
            <v>4000</v>
          </cell>
          <cell r="G84">
            <v>8000</v>
          </cell>
          <cell r="H84">
            <v>5008</v>
          </cell>
          <cell r="I84">
            <v>10016</v>
          </cell>
        </row>
        <row r="85">
          <cell r="C85">
            <v>4</v>
          </cell>
          <cell r="D85">
            <v>20</v>
          </cell>
          <cell r="F85">
            <v>125</v>
          </cell>
          <cell r="G85">
            <v>2500</v>
          </cell>
          <cell r="H85">
            <v>149</v>
          </cell>
          <cell r="I85">
            <v>2980</v>
          </cell>
        </row>
        <row r="86">
          <cell r="C86">
            <v>6</v>
          </cell>
          <cell r="D86">
            <v>40</v>
          </cell>
          <cell r="F86">
            <v>450</v>
          </cell>
          <cell r="G86">
            <v>18000</v>
          </cell>
          <cell r="H86">
            <v>625</v>
          </cell>
          <cell r="I86">
            <v>25000</v>
          </cell>
        </row>
        <row r="87">
          <cell r="G87">
            <v>10974245</v>
          </cell>
        </row>
      </sheetData>
      <sheetData sheetId="9"/>
      <sheetData sheetId="10"/>
      <sheetData sheetId="11"/>
      <sheetData sheetId="12"/>
      <sheetData sheetId="1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DRAULICS"/>
      <sheetName val="PARAMETER"/>
      <sheetName val="SLAB DESIGN"/>
      <sheetName val="ABUTMENT"/>
      <sheetName val="WINGWALL"/>
      <sheetName val="BAR-BEND"/>
      <sheetName val="STAAD DRAWING "/>
      <sheetName val="COMP EST"/>
      <sheetName val="DETAILED"/>
      <sheetName val="ABSTRACT"/>
      <sheetName val="D1"/>
      <sheetName val="D2"/>
      <sheetName val="D3"/>
      <sheetName val="D4"/>
      <sheetName val="D5"/>
      <sheetName val="Data"/>
      <sheetName val="DL Input"/>
      <sheetName val="WL Input"/>
      <sheetName val="WINGWALL (2)"/>
      <sheetName val="PROCTOR"/>
      <sheetName val="Census_of_India_2001"/>
      <sheetName val="SLAB_DESIGN"/>
      <sheetName val="STAAD_DRAWING_"/>
      <sheetName val="COMP_EST"/>
      <sheetName val="DL_Input"/>
      <sheetName val="WL_Input"/>
      <sheetName val="WINGWALL_(2)"/>
      <sheetName val="SLAB_DESIGN1"/>
      <sheetName val="STAAD_DRAWING_1"/>
      <sheetName val="COMP_EST1"/>
      <sheetName val="DL_Input1"/>
      <sheetName val="WL_Input1"/>
      <sheetName val="WINGWALL_(2)1"/>
      <sheetName val="SLAB_DESIGN2"/>
      <sheetName val="STAAD_DRAWING_2"/>
      <sheetName val="COMP_EST2"/>
      <sheetName val="DL_Input2"/>
      <sheetName val="WL_Input2"/>
      <sheetName val="WINGWALL_(2)2"/>
      <sheetName val="SLAB_DESIGN3"/>
      <sheetName val="STAAD_DRAWING_3"/>
      <sheetName val="COMP_EST3"/>
      <sheetName val="DL_Input3"/>
      <sheetName val="WL_Input3"/>
      <sheetName val="WINGWALL_(2)3"/>
      <sheetName val="SLAB_DESIGN4"/>
      <sheetName val="STAAD_DRAWING_4"/>
      <sheetName val="COMP_EST4"/>
      <sheetName val="DL_Input4"/>
      <sheetName val="WL_Input4"/>
      <sheetName val="WINGWALL_(2)4"/>
      <sheetName val="SLAB_DESIGN5"/>
      <sheetName val="STAAD_DRAWING_5"/>
      <sheetName val="COMP_EST5"/>
      <sheetName val="DL_Input5"/>
      <sheetName val="WL_Input5"/>
      <sheetName val="WINGWALL_(2)5"/>
      <sheetName val="gen"/>
      <sheetName val="R2"/>
      <sheetName val="Sheet2"/>
      <sheetName val="basdat"/>
      <sheetName val="Material "/>
      <sheetName val="Labour &amp; Plant"/>
    </sheetNames>
    <sheetDataSet>
      <sheetData sheetId="0" refreshError="1">
        <row r="2">
          <cell r="H2">
            <v>11900</v>
          </cell>
        </row>
      </sheetData>
      <sheetData sheetId="1">
        <row r="2">
          <cell r="H2">
            <v>11900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DETAILED"/>
      <sheetName val="PARAMETER"/>
      <sheetName val="HYDRAULICS"/>
      <sheetName val="SLAB"/>
      <sheetName val="ABUTMENT"/>
      <sheetName val="WINGWALL"/>
      <sheetName val="BAR-BEND"/>
      <sheetName val="STAAD DRAWING "/>
      <sheetName val="Cost of O &amp; O"/>
      <sheetName val="Pier Design(with offset)"/>
      <sheetName val="STAAD_DRAWING_"/>
      <sheetName val="STAAD_DRAWING_1"/>
      <sheetName val="STAAD_DRAWING_2"/>
      <sheetName val="STAAD_DRAWING_3"/>
      <sheetName val="gen"/>
      <sheetName val="basdat"/>
      <sheetName val="B"/>
      <sheetName val="A"/>
      <sheetName val="Deg_Sluice"/>
      <sheetName val="Sheet4"/>
      <sheetName val="Ave.wtd.rates"/>
      <sheetName val="Analysis-NH-Roads"/>
      <sheetName val="Analysis-NH-Bridges"/>
      <sheetName val=" AnalysisPCC"/>
      <sheetName val="Analysis-NH-Culverts"/>
      <sheetName val="Analysis-NH-Drains &amp; Misc"/>
      <sheetName val="P-Ins &amp; Bonds"/>
      <sheetName val="發包單價差-車站組鋼筋"/>
      <sheetName val="Below_Earth"/>
      <sheetName val="Values"/>
      <sheetName val="Voucher"/>
      <sheetName val="Data"/>
      <sheetName val="Cal"/>
      <sheetName val="Unit-I"/>
      <sheetName val="Area_Capacity"/>
      <sheetName val="IWR_Rabi_CP1_Barwani_CWR"/>
      <sheetName val="UH"/>
      <sheetName val="Routing"/>
      <sheetName val="CONNECT"/>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문제점"/>
      <sheetName val="DCS"/>
      <sheetName val="CMS"/>
      <sheetName val="INSTRUMENT"/>
      <sheetName val="VALVE"/>
      <sheetName val="CABLETRN"/>
      <sheetName val="CBLINJ"/>
      <sheetName val="F.O CABLE TERMI"/>
      <sheetName val="TRAY&amp;LADDER"/>
      <sheetName val="BULK"/>
      <sheetName val="LOCAL INDICATION"/>
      <sheetName val="ANALYSER"/>
      <sheetName val="F&amp;G"/>
      <sheetName val="CABLE"/>
      <sheetName val="ANALYSIS SYS"/>
      <sheetName val="XXXXXX"/>
      <sheetName val="결재용 대비 금액"/>
      <sheetName val="견적대비 시행 "/>
      <sheetName val="FWBS7000,8000"/>
      <sheetName val="비교표"/>
      <sheetName val="MANPOWER"/>
      <sheetName val="CONSUMABLE"/>
      <sheetName val="산출근거"/>
      <sheetName val="TOOL"/>
      <sheetName val="TEST"/>
      <sheetName val="Sheet1"/>
      <sheetName val="condition"/>
      <sheetName val="견적근거"/>
      <sheetName val="DCS ESD 3RD FG"/>
      <sheetName val="F&amp;G DETECTOR"/>
      <sheetName val="LOCAL FIELD"/>
      <sheetName val="FO RO VALVE"/>
      <sheetName val="package"/>
      <sheetName val="CABLErev1"/>
      <sheetName val="CABLE TC rev1"/>
      <sheetName val="TUBE"/>
      <sheetName val="TFTG"/>
      <sheetName val="PIPE"/>
      <sheetName val="PFTrev"/>
      <sheetName val="VLVrev1"/>
      <sheetName val="GLDrev1"/>
      <sheetName val="JB"/>
      <sheetName val="TRAY"/>
      <sheetName val="SUPPrev1"/>
      <sheetName val="CABLE TRAY"/>
      <sheetName val="Inputs"/>
      <sheetName val="BD"/>
      <sheetName val="시행금액"/>
      <sheetName val="XZLC004_PART2"/>
      <sheetName val="XZLC003_PART1"/>
      <sheetName val="Engg-Exec-2"/>
      <sheetName val="Site-Precom-2"/>
      <sheetName val="Collab"/>
      <sheetName val="Transport"/>
      <sheetName val="Civil 1"/>
      <sheetName val="Civil 2"/>
      <sheetName val="Civil 3"/>
      <sheetName val="Site 1"/>
      <sheetName val="Site 2"/>
      <sheetName val="Site 3"/>
      <sheetName val="Site Faci"/>
      <sheetName val="Cont"/>
      <sheetName val="Engg-Exec-1"/>
      <sheetName val="Site-Precom-1"/>
      <sheetName val="Site-Precom-Vendor"/>
      <sheetName val="Risk-Anal"/>
      <sheetName val="Ranges"/>
      <sheetName val="User"/>
      <sheetName val="CAT_5"/>
      <sheetName val="mech"/>
      <sheetName val="환산표"/>
      <sheetName val="갑지"/>
      <sheetName val="기계내역서"/>
      <sheetName val="Curves"/>
      <sheetName val="Note"/>
      <sheetName val="Heads"/>
      <sheetName val="Dbase"/>
      <sheetName val="Tables"/>
      <sheetName val="Page 2"/>
      <sheetName val="steam table"/>
    </sheetNames>
    <definedNames>
      <definedName name="CLEAR"/>
      <definedName name="モドス"/>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el Filter"/>
      <sheetName val="MS Pipe Working"/>
      <sheetName val="ANAL-PIPE LINE"/>
      <sheetName val="1-BOQ"/>
      <sheetName val="MD"/>
      <sheetName val="Sheet"/>
      <sheetName val="OH"/>
      <sheetName val="Work Plan Overall"/>
      <sheetName val="Major Components"/>
      <sheetName val="Loadings"/>
      <sheetName val="Work Plan-Grouped (WOL)"/>
      <sheetName val="Work Plan-Grouped (WL)"/>
      <sheetName val="Material"/>
      <sheetName val="Labour"/>
      <sheetName val="Plant"/>
      <sheetName val="Cash in Flow"/>
      <sheetName val="Cash Flow-With RM"/>
      <sheetName val="Top Sheet"/>
      <sheetName val="LOCAL RATE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 CIVIL (Quoted)"/>
      <sheetName val="Mech (Quoted)"/>
      <sheetName val=" ELECTRICAL (Quoted)"/>
      <sheetName val=" instrumentation (Quoted)"/>
      <sheetName val=" CIVIL"/>
      <sheetName val="Mech"/>
      <sheetName val=" ELECTRICAL"/>
      <sheetName val=" instrumentation"/>
      <sheetName val="MS Pipe"/>
      <sheetName val="CIF Civil"/>
      <sheetName val="Work Plan-Grouped"/>
      <sheetName val="Work Plan-Finan"/>
      <sheetName val="Yard"/>
      <sheetName val="PH Stage-I"/>
      <sheetName val="RWS-1500 Cum"/>
      <sheetName val="TWS-250 Cum"/>
      <sheetName val="PH Stage-III A"/>
      <sheetName val="PH Stage-III B"/>
      <sheetName val="Elec Control room"/>
      <sheetName val="Pipe Supports-Concrete"/>
      <sheetName val="Pipe Supports-Str Steel"/>
      <sheetName val="RA Civil"/>
      <sheetName val="RA MS-Pipe"/>
      <sheetName val="RA Elec"/>
      <sheetName val="Valves &amp; EMI"/>
      <sheetName val="22-MD"/>
      <sheetName val="Preamble"/>
      <sheetName val="Man Power cost"/>
      <sheetName val="Site Infrastructure"/>
      <sheetName val="Site Infra-Unit"/>
      <sheetName val="Prilim"/>
      <sheetName val="Cost of O &amp; O"/>
      <sheetName val="LOCAL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9">
          <cell r="E39">
            <v>39</v>
          </cell>
        </row>
      </sheetData>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八幡"/>
      <sheetName val="重量のみ"/>
      <sheetName val="CAT_5"/>
      <sheetName val="GM 000"/>
      <sheetName val="적용환율"/>
      <sheetName val="A"/>
      <sheetName val="Equipment"/>
      <sheetName val="Piping"/>
      <sheetName val="Summary"/>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cost"/>
      <sheetName val="all"/>
      <sheetName val="Sheet1"/>
      <sheetName val="RPG"/>
      <sheetName val="FINNOR"/>
      <sheetName val="FINOLEX"/>
      <sheetName val="POLYNOR"/>
      <sheetName val="POLYCAB"/>
      <sheetName val="Sheet3"/>
      <sheetName val="pointrate"/>
      <sheetName val="CABLERET"/>
      <sheetName val="boq ht"/>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al&amp;ash"/>
      <sheetName val="mech_rev"/>
      <sheetName val="total"/>
      <sheetName val="indirect_total"/>
      <sheetName val="estm_total"/>
      <sheetName val="boiler"/>
      <sheetName val="indirect_boiler"/>
      <sheetName val="estm_boiler"/>
      <sheetName val="mech"/>
      <sheetName val="indirect_mech"/>
      <sheetName val="estm_mech"/>
      <sheetName val="elect"/>
      <sheetName val="indirect_elect"/>
      <sheetName val="estm_elect"/>
      <sheetName val="八幡"/>
      <sheetName val="SILICATE"/>
      <sheetName val="VIJ Indirect alternatives"/>
      <sheetName val="GM 000"/>
      <sheetName val="csdim"/>
      <sheetName val="cdsload"/>
      <sheetName val="chsload"/>
      <sheetName val="CLAMP"/>
      <sheetName val="cvsload"/>
      <sheetName val="pip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gia (2)"/>
      <sheetName val="estm_mech"/>
      <sheetName val="八幡"/>
      <sheetName val="GM 000"/>
      <sheetName val="eq_data"/>
      <sheetName val="Testing"/>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om Details"/>
      <sheetName val="Sheet1"/>
      <sheetName val="Sheet2"/>
      <sheetName val="Sheet3"/>
      <sheetName val="data"/>
      <sheetName val="Ag LF"/>
      <sheetName val="C.S.GENERATION"/>
      <sheetName val="Addl.40"/>
      <sheetName val="General"/>
      <sheetName val="agl-pump-sets"/>
      <sheetName val="EG"/>
      <sheetName val="pump-sets(AI)"/>
      <sheetName val="installes-capacity"/>
      <sheetName val="per-capita"/>
      <sheetName val="towns&amp;villages"/>
      <sheetName val="A2-02-03"/>
      <sheetName val="all"/>
      <sheetName val="Executive Summary -Thermal"/>
      <sheetName val="04REL"/>
      <sheetName val="A 3.7"/>
      <sheetName val="1"/>
      <sheetName val="Index Feb 09"/>
      <sheetName val="Data base Feb 09"/>
      <sheetName val="D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총괄표"/>
      <sheetName val="대비내역"/>
      <sheetName val="TOEC"/>
      <sheetName val="BLR 1"/>
      <sheetName val="GEN"/>
      <sheetName val="GAS"/>
      <sheetName val="DEAE"/>
      <sheetName val="BLR2"/>
      <sheetName val="BLR3"/>
      <sheetName val="BLR4"/>
      <sheetName val="BLR5"/>
      <sheetName val="DEM"/>
      <sheetName val="SAM"/>
      <sheetName val="CHEM"/>
      <sheetName val="COP"/>
      <sheetName val="dongia (2)"/>
      <sheetName val="Y-WORK"/>
      <sheetName val="estm_mech"/>
      <sheetName val="八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DATA"/>
    </sheetNames>
    <sheetDataSet>
      <sheetData sheetId="0" refreshError="1"/>
      <sheetData sheetId="1"/>
      <sheetData sheetId="2">
        <row r="4">
          <cell r="A4" t="str">
            <v>Months</v>
          </cell>
          <cell r="B4" t="str">
            <v>Total</v>
          </cell>
          <cell r="C4">
            <v>1</v>
          </cell>
          <cell r="D4">
            <v>2</v>
          </cell>
          <cell r="E4">
            <v>3</v>
          </cell>
          <cell r="F4">
            <v>4</v>
          </cell>
          <cell r="G4">
            <v>5</v>
          </cell>
          <cell r="H4">
            <v>6</v>
          </cell>
          <cell r="I4">
            <v>7</v>
          </cell>
          <cell r="J4">
            <v>8</v>
          </cell>
          <cell r="K4">
            <v>9</v>
          </cell>
          <cell r="L4">
            <v>10</v>
          </cell>
          <cell r="M4">
            <v>11</v>
          </cell>
          <cell r="N4">
            <v>12</v>
          </cell>
          <cell r="O4">
            <v>13</v>
          </cell>
          <cell r="P4">
            <v>14</v>
          </cell>
          <cell r="Q4">
            <v>15</v>
          </cell>
          <cell r="R4">
            <v>16</v>
          </cell>
          <cell r="S4">
            <v>17</v>
          </cell>
          <cell r="T4">
            <v>18</v>
          </cell>
          <cell r="U4">
            <v>19</v>
          </cell>
          <cell r="V4">
            <v>20</v>
          </cell>
          <cell r="W4">
            <v>21</v>
          </cell>
          <cell r="X4">
            <v>22</v>
          </cell>
          <cell r="Y4">
            <v>23</v>
          </cell>
          <cell r="Z4">
            <v>24</v>
          </cell>
          <cell r="AA4">
            <v>25</v>
          </cell>
          <cell r="AB4">
            <v>26</v>
          </cell>
          <cell r="AC4">
            <v>27</v>
          </cell>
          <cell r="AD4">
            <v>28</v>
          </cell>
          <cell r="AE4">
            <v>29</v>
          </cell>
          <cell r="AF4">
            <v>30</v>
          </cell>
          <cell r="AG4">
            <v>31</v>
          </cell>
          <cell r="AH4">
            <v>32</v>
          </cell>
          <cell r="AI4">
            <v>33</v>
          </cell>
          <cell r="AJ4">
            <v>34</v>
          </cell>
          <cell r="AK4">
            <v>35</v>
          </cell>
          <cell r="AL4">
            <v>36</v>
          </cell>
          <cell r="AM4">
            <v>37</v>
          </cell>
          <cell r="AN4">
            <v>38</v>
          </cell>
          <cell r="AO4">
            <v>39</v>
          </cell>
          <cell r="AP4">
            <v>40</v>
          </cell>
          <cell r="AQ4">
            <v>41</v>
          </cell>
          <cell r="AR4">
            <v>42</v>
          </cell>
          <cell r="AS4">
            <v>43</v>
          </cell>
          <cell r="AT4">
            <v>44</v>
          </cell>
          <cell r="AU4">
            <v>45</v>
          </cell>
          <cell r="AV4">
            <v>46</v>
          </cell>
          <cell r="AW4">
            <v>47</v>
          </cell>
          <cell r="AX4">
            <v>48</v>
          </cell>
          <cell r="AY4">
            <v>49</v>
          </cell>
          <cell r="AZ4">
            <v>50</v>
          </cell>
        </row>
        <row r="5">
          <cell r="A5">
            <v>1</v>
          </cell>
          <cell r="B5">
            <v>1</v>
          </cell>
          <cell r="C5">
            <v>1</v>
          </cell>
        </row>
        <row r="6">
          <cell r="A6">
            <v>2</v>
          </cell>
          <cell r="B6">
            <v>1</v>
          </cell>
          <cell r="C6">
            <v>0.5</v>
          </cell>
          <cell r="D6">
            <v>0.5</v>
          </cell>
        </row>
        <row r="7">
          <cell r="A7">
            <v>3</v>
          </cell>
          <cell r="B7">
            <v>1</v>
          </cell>
          <cell r="C7">
            <v>0.27500000000000002</v>
          </cell>
          <cell r="D7">
            <v>0.45</v>
          </cell>
          <cell r="E7">
            <v>0.27499999999999991</v>
          </cell>
        </row>
        <row r="8">
          <cell r="A8">
            <v>4</v>
          </cell>
          <cell r="B8">
            <v>1</v>
          </cell>
          <cell r="C8">
            <v>0.17499999999999999</v>
          </cell>
          <cell r="D8">
            <v>0.34</v>
          </cell>
          <cell r="E8">
            <v>0.32500000000000001</v>
          </cell>
          <cell r="F8">
            <v>0.15999999999999992</v>
          </cell>
        </row>
        <row r="9">
          <cell r="A9">
            <v>5</v>
          </cell>
          <cell r="B9">
            <v>1</v>
          </cell>
          <cell r="C9">
            <v>0.14000000000000001</v>
          </cell>
          <cell r="D9">
            <v>0.22500000000000001</v>
          </cell>
          <cell r="E9">
            <v>0.3</v>
          </cell>
          <cell r="F9">
            <v>0.22500000000000001</v>
          </cell>
          <cell r="G9">
            <v>0.10999999999999999</v>
          </cell>
        </row>
        <row r="10">
          <cell r="A10">
            <v>6</v>
          </cell>
          <cell r="B10">
            <v>1</v>
          </cell>
          <cell r="C10">
            <v>0.1</v>
          </cell>
          <cell r="D10">
            <v>0.18</v>
          </cell>
          <cell r="E10">
            <v>0.23</v>
          </cell>
          <cell r="F10">
            <v>0.23</v>
          </cell>
          <cell r="G10">
            <v>0.18</v>
          </cell>
          <cell r="H10">
            <v>8.0000000000000071E-2</v>
          </cell>
        </row>
        <row r="11">
          <cell r="A11">
            <v>7</v>
          </cell>
          <cell r="B11">
            <v>1</v>
          </cell>
          <cell r="C11">
            <v>7.0000000000000007E-2</v>
          </cell>
          <cell r="D11">
            <v>0.14000000000000001</v>
          </cell>
          <cell r="E11">
            <v>0.2</v>
          </cell>
          <cell r="F11">
            <v>0.2</v>
          </cell>
          <cell r="G11">
            <v>0.2</v>
          </cell>
          <cell r="H11">
            <v>0.12</v>
          </cell>
          <cell r="I11">
            <v>6.9999999999999951E-2</v>
          </cell>
        </row>
        <row r="12">
          <cell r="A12">
            <v>8</v>
          </cell>
          <cell r="B12">
            <v>1</v>
          </cell>
          <cell r="C12">
            <v>6.5000000000000002E-2</v>
          </cell>
          <cell r="D12">
            <v>0.1</v>
          </cell>
          <cell r="E12">
            <v>0.14000000000000001</v>
          </cell>
          <cell r="F12">
            <v>0.19</v>
          </cell>
          <cell r="G12">
            <v>0.19</v>
          </cell>
          <cell r="H12">
            <v>0.19</v>
          </cell>
          <cell r="I12">
            <v>0.08</v>
          </cell>
          <cell r="J12">
            <v>4.500000000000004E-2</v>
          </cell>
        </row>
        <row r="13">
          <cell r="A13">
            <v>9</v>
          </cell>
          <cell r="B13">
            <v>1</v>
          </cell>
          <cell r="C13">
            <v>0.05</v>
          </cell>
          <cell r="D13">
            <v>0.09</v>
          </cell>
          <cell r="E13">
            <v>0.13</v>
          </cell>
          <cell r="F13">
            <v>0.16</v>
          </cell>
          <cell r="G13">
            <v>0.16</v>
          </cell>
          <cell r="H13">
            <v>0.16</v>
          </cell>
          <cell r="I13">
            <v>0.12</v>
          </cell>
          <cell r="J13">
            <v>0.08</v>
          </cell>
          <cell r="K13">
            <v>4.9999999999999933E-2</v>
          </cell>
        </row>
        <row r="14">
          <cell r="A14">
            <v>10</v>
          </cell>
          <cell r="B14">
            <v>1</v>
          </cell>
          <cell r="C14">
            <v>0.05</v>
          </cell>
          <cell r="D14">
            <v>8.5000000000000006E-2</v>
          </cell>
          <cell r="E14">
            <v>0.125</v>
          </cell>
          <cell r="F14">
            <v>0.155</v>
          </cell>
          <cell r="G14">
            <v>0.155</v>
          </cell>
          <cell r="H14">
            <v>0.155</v>
          </cell>
          <cell r="I14">
            <v>0.11</v>
          </cell>
          <cell r="J14">
            <v>7.4999999999999997E-2</v>
          </cell>
          <cell r="K14">
            <v>0.06</v>
          </cell>
          <cell r="L14">
            <v>3.0000000000000027E-2</v>
          </cell>
        </row>
        <row r="15">
          <cell r="A15">
            <v>11</v>
          </cell>
          <cell r="B15">
            <v>1</v>
          </cell>
          <cell r="C15">
            <v>0.04</v>
          </cell>
          <cell r="D15">
            <v>0.06</v>
          </cell>
          <cell r="E15">
            <v>0.09</v>
          </cell>
          <cell r="F15">
            <v>0.12</v>
          </cell>
          <cell r="G15">
            <v>0.13500000000000001</v>
          </cell>
          <cell r="H15">
            <v>0.13500000000000001</v>
          </cell>
          <cell r="I15">
            <v>0.13500000000000001</v>
          </cell>
          <cell r="J15">
            <v>0.13</v>
          </cell>
          <cell r="K15">
            <v>0.08</v>
          </cell>
          <cell r="L15">
            <v>0.05</v>
          </cell>
          <cell r="M15">
            <v>2.4999999999999911E-2</v>
          </cell>
        </row>
        <row r="16">
          <cell r="A16">
            <v>12</v>
          </cell>
          <cell r="B16">
            <v>1</v>
          </cell>
          <cell r="C16">
            <v>1.4999999999999999E-2</v>
          </cell>
          <cell r="D16">
            <v>0.05</v>
          </cell>
          <cell r="E16">
            <v>7.4999999999999997E-2</v>
          </cell>
          <cell r="F16">
            <v>9.5000000000000001E-2</v>
          </cell>
          <cell r="G16">
            <v>0.128</v>
          </cell>
          <cell r="H16">
            <v>0.128</v>
          </cell>
          <cell r="I16">
            <v>0.128</v>
          </cell>
          <cell r="J16">
            <v>0.128</v>
          </cell>
          <cell r="K16">
            <v>0.115</v>
          </cell>
          <cell r="L16">
            <v>0.08</v>
          </cell>
          <cell r="M16">
            <v>0.05</v>
          </cell>
          <cell r="N16">
            <v>8.0000000000000071E-3</v>
          </cell>
        </row>
        <row r="17">
          <cell r="A17">
            <v>13</v>
          </cell>
          <cell r="B17">
            <v>1</v>
          </cell>
          <cell r="C17">
            <v>0.02</v>
          </cell>
          <cell r="D17">
            <v>0.05</v>
          </cell>
          <cell r="E17">
            <v>0.08</v>
          </cell>
          <cell r="F17">
            <v>0.12</v>
          </cell>
          <cell r="G17">
            <v>0.12</v>
          </cell>
          <cell r="H17">
            <v>0.12</v>
          </cell>
          <cell r="I17">
            <v>0.12</v>
          </cell>
          <cell r="J17">
            <v>0.12</v>
          </cell>
          <cell r="K17">
            <v>0.1</v>
          </cell>
          <cell r="L17">
            <v>7.0000000000000007E-2</v>
          </cell>
          <cell r="M17">
            <v>0.05</v>
          </cell>
          <cell r="N17">
            <v>0.02</v>
          </cell>
          <cell r="O17">
            <v>1.0000000000000009E-2</v>
          </cell>
        </row>
        <row r="18">
          <cell r="A18">
            <v>14</v>
          </cell>
          <cell r="B18">
            <v>1</v>
          </cell>
          <cell r="C18">
            <v>2.5000000000000001E-2</v>
          </cell>
          <cell r="D18">
            <v>0.04</v>
          </cell>
          <cell r="E18">
            <v>0.06</v>
          </cell>
          <cell r="F18">
            <v>7.4999999999999997E-2</v>
          </cell>
          <cell r="G18">
            <v>0.11</v>
          </cell>
          <cell r="H18">
            <v>0.11</v>
          </cell>
          <cell r="I18">
            <v>0.11</v>
          </cell>
          <cell r="J18">
            <v>0.11</v>
          </cell>
          <cell r="K18">
            <v>0.11</v>
          </cell>
          <cell r="L18">
            <v>0.08</v>
          </cell>
          <cell r="M18">
            <v>7.0000000000000007E-2</v>
          </cell>
          <cell r="N18">
            <v>0.05</v>
          </cell>
          <cell r="O18">
            <v>0.03</v>
          </cell>
          <cell r="P18">
            <v>2.0000000000000018E-2</v>
          </cell>
        </row>
        <row r="19">
          <cell r="A19">
            <v>15</v>
          </cell>
          <cell r="B19">
            <v>1</v>
          </cell>
          <cell r="C19">
            <v>0.02</v>
          </cell>
          <cell r="D19">
            <v>0.04</v>
          </cell>
          <cell r="E19">
            <v>0.06</v>
          </cell>
          <cell r="F19">
            <v>7.0000000000000007E-2</v>
          </cell>
          <cell r="G19">
            <v>8.5000000000000006E-2</v>
          </cell>
          <cell r="H19">
            <v>0.1</v>
          </cell>
          <cell r="I19">
            <v>0.1</v>
          </cell>
          <cell r="J19">
            <v>0.1</v>
          </cell>
          <cell r="K19">
            <v>0.1</v>
          </cell>
          <cell r="L19">
            <v>0.1</v>
          </cell>
          <cell r="M19">
            <v>0.08</v>
          </cell>
          <cell r="N19">
            <v>0.06</v>
          </cell>
          <cell r="O19">
            <v>4.4999999999999998E-2</v>
          </cell>
          <cell r="P19">
            <v>2.5000000000000001E-2</v>
          </cell>
          <cell r="Q19">
            <v>1.5000000000000124E-2</v>
          </cell>
        </row>
        <row r="20">
          <cell r="A20">
            <v>16</v>
          </cell>
          <cell r="B20">
            <v>1</v>
          </cell>
          <cell r="C20">
            <v>0.02</v>
          </cell>
          <cell r="D20">
            <v>0.03</v>
          </cell>
          <cell r="E20">
            <v>4.4999999999999998E-2</v>
          </cell>
          <cell r="F20">
            <v>6.5000000000000002E-2</v>
          </cell>
          <cell r="G20">
            <v>0.09</v>
          </cell>
          <cell r="H20">
            <v>0.09</v>
          </cell>
          <cell r="I20">
            <v>0.09</v>
          </cell>
          <cell r="J20">
            <v>0.09</v>
          </cell>
          <cell r="K20">
            <v>0.09</v>
          </cell>
          <cell r="L20">
            <v>0.09</v>
          </cell>
          <cell r="M20">
            <v>0.08</v>
          </cell>
          <cell r="N20">
            <v>7.0000000000000007E-2</v>
          </cell>
          <cell r="O20">
            <v>5.5E-2</v>
          </cell>
          <cell r="P20">
            <v>4.4999999999999998E-2</v>
          </cell>
          <cell r="Q20">
            <v>0.03</v>
          </cell>
          <cell r="R20">
            <v>2.0000000000000018E-2</v>
          </cell>
        </row>
        <row r="21">
          <cell r="A21">
            <v>17</v>
          </cell>
          <cell r="B21">
            <v>1</v>
          </cell>
          <cell r="C21">
            <v>2.5000000000000001E-2</v>
          </cell>
          <cell r="D21">
            <v>3.5000000000000003E-2</v>
          </cell>
          <cell r="E21">
            <v>4.4999999999999998E-2</v>
          </cell>
          <cell r="F21">
            <v>0.06</v>
          </cell>
          <cell r="G21">
            <v>7.0000000000000007E-2</v>
          </cell>
          <cell r="H21">
            <v>0.08</v>
          </cell>
          <cell r="I21">
            <v>0.08</v>
          </cell>
          <cell r="J21">
            <v>0.08</v>
          </cell>
          <cell r="K21">
            <v>0.08</v>
          </cell>
          <cell r="L21">
            <v>0.08</v>
          </cell>
          <cell r="M21">
            <v>0.08</v>
          </cell>
          <cell r="N21">
            <v>0.08</v>
          </cell>
          <cell r="O21">
            <v>7.0000000000000007E-2</v>
          </cell>
          <cell r="P21">
            <v>5.5E-2</v>
          </cell>
          <cell r="Q21">
            <v>0.04</v>
          </cell>
          <cell r="R21">
            <v>2.5000000000000001E-2</v>
          </cell>
          <cell r="S21">
            <v>1.4999999999999902E-2</v>
          </cell>
        </row>
        <row r="22">
          <cell r="A22">
            <v>18</v>
          </cell>
          <cell r="B22">
            <v>1</v>
          </cell>
          <cell r="C22">
            <v>0.02</v>
          </cell>
          <cell r="D22">
            <v>0.03</v>
          </cell>
          <cell r="E22">
            <v>0.04</v>
          </cell>
          <cell r="F22">
            <v>0.06</v>
          </cell>
          <cell r="G22">
            <v>7.0000000000000007E-2</v>
          </cell>
          <cell r="H22">
            <v>0.08</v>
          </cell>
          <cell r="I22">
            <v>0.08</v>
          </cell>
          <cell r="J22">
            <v>0.08</v>
          </cell>
          <cell r="K22">
            <v>0.08</v>
          </cell>
          <cell r="L22">
            <v>0.08</v>
          </cell>
          <cell r="M22">
            <v>0.08</v>
          </cell>
          <cell r="N22">
            <v>0.08</v>
          </cell>
          <cell r="O22">
            <v>7.0000000000000007E-2</v>
          </cell>
          <cell r="P22">
            <v>5.5E-2</v>
          </cell>
          <cell r="Q22">
            <v>0.04</v>
          </cell>
          <cell r="R22">
            <v>2.5000000000000001E-2</v>
          </cell>
          <cell r="S22">
            <v>0.02</v>
          </cell>
          <cell r="T22">
            <v>1.0000000000000009E-2</v>
          </cell>
        </row>
        <row r="23">
          <cell r="A23">
            <v>19</v>
          </cell>
          <cell r="B23">
            <v>1</v>
          </cell>
          <cell r="C23">
            <v>1.4999999999999999E-2</v>
          </cell>
          <cell r="D23">
            <v>2.5000000000000001E-2</v>
          </cell>
          <cell r="E23">
            <v>3.5000000000000003E-2</v>
          </cell>
          <cell r="F23">
            <v>5.5E-2</v>
          </cell>
          <cell r="G23">
            <v>6.5000000000000002E-2</v>
          </cell>
          <cell r="H23">
            <v>7.4999999999999997E-2</v>
          </cell>
          <cell r="I23">
            <v>7.4999999999999997E-2</v>
          </cell>
          <cell r="J23">
            <v>7.4999999999999997E-2</v>
          </cell>
          <cell r="K23">
            <v>7.4999999999999997E-2</v>
          </cell>
          <cell r="L23">
            <v>7.4999999999999997E-2</v>
          </cell>
          <cell r="M23">
            <v>7.4999999999999997E-2</v>
          </cell>
          <cell r="N23">
            <v>7.4999999999999997E-2</v>
          </cell>
          <cell r="O23">
            <v>7.4999999999999997E-2</v>
          </cell>
          <cell r="P23">
            <v>0.06</v>
          </cell>
          <cell r="Q23">
            <v>0.05</v>
          </cell>
          <cell r="R23">
            <v>0.04</v>
          </cell>
          <cell r="S23">
            <v>0.03</v>
          </cell>
          <cell r="T23">
            <v>0.02</v>
          </cell>
          <cell r="U23">
            <v>4.9999999999998934E-3</v>
          </cell>
        </row>
        <row r="24">
          <cell r="A24">
            <v>20</v>
          </cell>
          <cell r="B24">
            <v>1</v>
          </cell>
          <cell r="C24">
            <v>1.4999999999999999E-2</v>
          </cell>
          <cell r="D24">
            <v>0.02</v>
          </cell>
          <cell r="E24">
            <v>0.03</v>
          </cell>
          <cell r="F24">
            <v>3.5000000000000003E-2</v>
          </cell>
          <cell r="G24">
            <v>4.4999999999999998E-2</v>
          </cell>
          <cell r="H24">
            <v>5.5E-2</v>
          </cell>
          <cell r="I24">
            <v>7.2999999999999995E-2</v>
          </cell>
          <cell r="J24">
            <v>7.2999999999999995E-2</v>
          </cell>
          <cell r="K24">
            <v>7.2999999999999995E-2</v>
          </cell>
          <cell r="L24">
            <v>7.2999999999999995E-2</v>
          </cell>
          <cell r="M24">
            <v>7.2999999999999995E-2</v>
          </cell>
          <cell r="N24">
            <v>7.2999999999999995E-2</v>
          </cell>
          <cell r="O24">
            <v>7.2999999999999995E-2</v>
          </cell>
          <cell r="P24">
            <v>7.2999999999999995E-2</v>
          </cell>
          <cell r="Q24">
            <v>7.0000000000000007E-2</v>
          </cell>
          <cell r="R24">
            <v>0.06</v>
          </cell>
          <cell r="S24">
            <v>0.04</v>
          </cell>
          <cell r="T24">
            <v>2.5000000000000001E-2</v>
          </cell>
          <cell r="U24">
            <v>1.4999999999999999E-2</v>
          </cell>
          <cell r="V24">
            <v>6.0000000000000053E-3</v>
          </cell>
        </row>
        <row r="25">
          <cell r="A25">
            <v>21</v>
          </cell>
          <cell r="B25">
            <v>1</v>
          </cell>
          <cell r="C25">
            <v>1.4E-2</v>
          </cell>
          <cell r="D25">
            <v>1.7999999999999999E-2</v>
          </cell>
          <cell r="E25">
            <v>2.8000000000000001E-2</v>
          </cell>
          <cell r="F25">
            <v>3.4000000000000002E-2</v>
          </cell>
          <cell r="G25">
            <v>4.3999999999999997E-2</v>
          </cell>
          <cell r="H25">
            <v>5.3999999999999999E-2</v>
          </cell>
          <cell r="I25">
            <v>7.1999999999999995E-2</v>
          </cell>
          <cell r="J25">
            <v>7.1999999999999995E-2</v>
          </cell>
          <cell r="K25">
            <v>7.1999999999999995E-2</v>
          </cell>
          <cell r="L25">
            <v>7.1999999999999995E-2</v>
          </cell>
          <cell r="M25">
            <v>7.1999999999999995E-2</v>
          </cell>
          <cell r="N25">
            <v>7.1999999999999995E-2</v>
          </cell>
          <cell r="O25">
            <v>7.1999999999999995E-2</v>
          </cell>
          <cell r="P25">
            <v>7.1999999999999995E-2</v>
          </cell>
          <cell r="Q25">
            <v>7.0000000000000007E-2</v>
          </cell>
          <cell r="R25">
            <v>5.5E-2</v>
          </cell>
          <cell r="S25">
            <v>4.4999999999999998E-2</v>
          </cell>
          <cell r="T25">
            <v>0.03</v>
          </cell>
          <cell r="U25">
            <v>1.7999999999999999E-2</v>
          </cell>
          <cell r="V25">
            <v>0.01</v>
          </cell>
          <cell r="W25">
            <v>4.0000000000000036E-3</v>
          </cell>
        </row>
        <row r="26">
          <cell r="A26">
            <v>22</v>
          </cell>
          <cell r="B26">
            <v>1</v>
          </cell>
          <cell r="C26">
            <v>1.2999999999999999E-2</v>
          </cell>
          <cell r="D26">
            <v>1.7000000000000001E-2</v>
          </cell>
          <cell r="E26">
            <v>2.7E-2</v>
          </cell>
          <cell r="F26">
            <v>3.3000000000000002E-2</v>
          </cell>
          <cell r="G26">
            <v>4.2999999999999997E-2</v>
          </cell>
          <cell r="H26">
            <v>5.2999999999999999E-2</v>
          </cell>
          <cell r="I26">
            <v>7.0000000000000007E-2</v>
          </cell>
          <cell r="J26">
            <v>7.0000000000000007E-2</v>
          </cell>
          <cell r="K26">
            <v>7.0000000000000007E-2</v>
          </cell>
          <cell r="L26">
            <v>7.0000000000000007E-2</v>
          </cell>
          <cell r="M26">
            <v>7.0000000000000007E-2</v>
          </cell>
          <cell r="N26">
            <v>7.0000000000000007E-2</v>
          </cell>
          <cell r="O26">
            <v>7.0000000000000007E-2</v>
          </cell>
          <cell r="P26">
            <v>7.0000000000000007E-2</v>
          </cell>
          <cell r="Q26">
            <v>7.0000000000000007E-2</v>
          </cell>
          <cell r="R26">
            <v>0.06</v>
          </cell>
          <cell r="S26">
            <v>4.4999999999999998E-2</v>
          </cell>
          <cell r="T26">
            <v>0.03</v>
          </cell>
          <cell r="U26">
            <v>0.02</v>
          </cell>
          <cell r="V26">
            <v>1.4999999999999999E-2</v>
          </cell>
          <cell r="W26">
            <v>0.01</v>
          </cell>
          <cell r="X26">
            <v>3.9999999999995595E-3</v>
          </cell>
        </row>
        <row r="27">
          <cell r="A27">
            <v>23</v>
          </cell>
          <cell r="B27">
            <v>1</v>
          </cell>
          <cell r="C27">
            <v>1.2E-2</v>
          </cell>
          <cell r="D27">
            <v>1.6E-2</v>
          </cell>
          <cell r="E27">
            <v>2.5999999999999999E-2</v>
          </cell>
          <cell r="F27">
            <v>3.2000000000000001E-2</v>
          </cell>
          <cell r="G27">
            <v>4.2000000000000003E-2</v>
          </cell>
          <cell r="H27">
            <v>5.1999999999999998E-2</v>
          </cell>
          <cell r="I27">
            <v>6.7000000000000004E-2</v>
          </cell>
          <cell r="J27">
            <v>6.7000000000000004E-2</v>
          </cell>
          <cell r="K27">
            <v>6.7000000000000004E-2</v>
          </cell>
          <cell r="L27">
            <v>6.7000000000000004E-2</v>
          </cell>
          <cell r="M27">
            <v>6.7000000000000004E-2</v>
          </cell>
          <cell r="N27">
            <v>6.7000000000000004E-2</v>
          </cell>
          <cell r="O27">
            <v>6.7000000000000004E-2</v>
          </cell>
          <cell r="P27">
            <v>6.7000000000000004E-2</v>
          </cell>
          <cell r="Q27">
            <v>6.7000000000000004E-2</v>
          </cell>
          <cell r="R27">
            <v>6.7000000000000004E-2</v>
          </cell>
          <cell r="S27">
            <v>5.5E-2</v>
          </cell>
          <cell r="T27">
            <v>3.5000000000000003E-2</v>
          </cell>
          <cell r="U27">
            <v>2.1999999999999999E-2</v>
          </cell>
          <cell r="V27">
            <v>1.4999999999999999E-2</v>
          </cell>
          <cell r="W27">
            <v>0.01</v>
          </cell>
          <cell r="X27">
            <v>8.0000000000000002E-3</v>
          </cell>
          <cell r="Y27">
            <v>5.0000000000000044E-3</v>
          </cell>
        </row>
        <row r="28">
          <cell r="A28">
            <v>24</v>
          </cell>
          <cell r="B28">
            <v>1</v>
          </cell>
          <cell r="C28">
            <v>0.01</v>
          </cell>
          <cell r="D28">
            <v>1.4E-2</v>
          </cell>
          <cell r="E28">
            <v>2.4E-2</v>
          </cell>
          <cell r="F28">
            <v>0.03</v>
          </cell>
          <cell r="G28">
            <v>0.04</v>
          </cell>
          <cell r="H28">
            <v>0.05</v>
          </cell>
          <cell r="I28">
            <v>6.4000000000000001E-2</v>
          </cell>
          <cell r="J28">
            <v>6.4000000000000001E-2</v>
          </cell>
          <cell r="K28">
            <v>6.4000000000000001E-2</v>
          </cell>
          <cell r="L28">
            <v>6.4000000000000001E-2</v>
          </cell>
          <cell r="M28">
            <v>6.4000000000000001E-2</v>
          </cell>
          <cell r="N28">
            <v>6.4000000000000001E-2</v>
          </cell>
          <cell r="O28">
            <v>6.4000000000000001E-2</v>
          </cell>
          <cell r="P28">
            <v>6.4000000000000001E-2</v>
          </cell>
          <cell r="Q28">
            <v>6.4000000000000001E-2</v>
          </cell>
          <cell r="R28">
            <v>6.4000000000000001E-2</v>
          </cell>
          <cell r="S28">
            <v>5.2999999999999999E-2</v>
          </cell>
          <cell r="T28">
            <v>4.2999999999999997E-2</v>
          </cell>
          <cell r="U28">
            <v>2.8000000000000001E-2</v>
          </cell>
          <cell r="V28">
            <v>2.3E-2</v>
          </cell>
          <cell r="W28">
            <v>1.7999999999999999E-2</v>
          </cell>
          <cell r="X28">
            <v>1.2999999999999999E-2</v>
          </cell>
          <cell r="Y28">
            <v>8.0000000000000002E-3</v>
          </cell>
          <cell r="Z28">
            <v>5.9999999999995612E-3</v>
          </cell>
        </row>
        <row r="29">
          <cell r="A29">
            <v>25</v>
          </cell>
          <cell r="B29">
            <v>1</v>
          </cell>
          <cell r="C29">
            <v>6.0000000000000001E-3</v>
          </cell>
          <cell r="D29">
            <v>1.2E-2</v>
          </cell>
          <cell r="E29">
            <v>1.9E-2</v>
          </cell>
          <cell r="F29">
            <v>2.7E-2</v>
          </cell>
          <cell r="G29">
            <v>3.5000000000000003E-2</v>
          </cell>
          <cell r="H29">
            <v>0.04</v>
          </cell>
          <cell r="I29">
            <v>4.5999999999999999E-2</v>
          </cell>
          <cell r="J29">
            <v>5.2999999999999999E-2</v>
          </cell>
          <cell r="K29">
            <v>5.8000000000000003E-2</v>
          </cell>
          <cell r="L29">
            <v>6.2E-2</v>
          </cell>
          <cell r="M29">
            <v>6.2E-2</v>
          </cell>
          <cell r="N29">
            <v>6.2E-2</v>
          </cell>
          <cell r="O29">
            <v>6.2E-2</v>
          </cell>
          <cell r="P29">
            <v>6.2E-2</v>
          </cell>
          <cell r="Q29">
            <v>6.2E-2</v>
          </cell>
          <cell r="R29">
            <v>6.2E-2</v>
          </cell>
          <cell r="S29">
            <v>5.8000000000000003E-2</v>
          </cell>
          <cell r="T29">
            <v>0.05</v>
          </cell>
          <cell r="U29">
            <v>4.4999999999999998E-2</v>
          </cell>
          <cell r="V29">
            <v>3.6999999999999998E-2</v>
          </cell>
          <cell r="W29">
            <v>0.03</v>
          </cell>
          <cell r="X29">
            <v>2.5000000000000001E-2</v>
          </cell>
          <cell r="Y29">
            <v>1.4E-2</v>
          </cell>
          <cell r="Z29">
            <v>7.0000000000000001E-3</v>
          </cell>
          <cell r="AA29">
            <v>3.9999999999995595E-3</v>
          </cell>
        </row>
        <row r="30">
          <cell r="A30">
            <v>26</v>
          </cell>
          <cell r="B30">
            <v>1</v>
          </cell>
          <cell r="C30">
            <v>5.0000000000000001E-3</v>
          </cell>
          <cell r="D30">
            <v>8.9999999999999993E-3</v>
          </cell>
          <cell r="E30">
            <v>1.6E-2</v>
          </cell>
          <cell r="F30">
            <v>2.1999999999999999E-2</v>
          </cell>
          <cell r="G30">
            <v>0.03</v>
          </cell>
          <cell r="H30">
            <v>3.5999999999999997E-2</v>
          </cell>
          <cell r="I30">
            <v>4.2000000000000003E-2</v>
          </cell>
          <cell r="J30">
            <v>4.7E-2</v>
          </cell>
          <cell r="K30">
            <v>5.5E-2</v>
          </cell>
          <cell r="L30">
            <v>0.06</v>
          </cell>
          <cell r="M30">
            <v>0.06</v>
          </cell>
          <cell r="N30">
            <v>0.06</v>
          </cell>
          <cell r="O30">
            <v>0.06</v>
          </cell>
          <cell r="P30">
            <v>0.06</v>
          </cell>
          <cell r="Q30">
            <v>0.06</v>
          </cell>
          <cell r="R30">
            <v>0.06</v>
          </cell>
          <cell r="S30">
            <v>0.06</v>
          </cell>
          <cell r="T30">
            <v>5.5E-2</v>
          </cell>
          <cell r="U30">
            <v>5.0999999999999997E-2</v>
          </cell>
          <cell r="V30">
            <v>4.4999999999999998E-2</v>
          </cell>
          <cell r="W30">
            <v>3.6999999999999998E-2</v>
          </cell>
          <cell r="X30">
            <v>2.9000000000000001E-2</v>
          </cell>
          <cell r="Y30">
            <v>0.02</v>
          </cell>
          <cell r="Z30">
            <v>1.2E-2</v>
          </cell>
          <cell r="AA30">
            <v>6.0000000000000001E-3</v>
          </cell>
          <cell r="AB30">
            <v>2.9999999999995586E-3</v>
          </cell>
        </row>
        <row r="31">
          <cell r="A31">
            <v>27</v>
          </cell>
          <cell r="B31">
            <v>1</v>
          </cell>
          <cell r="C31">
            <v>8.0000000000000002E-3</v>
          </cell>
          <cell r="D31">
            <v>1.2E-2</v>
          </cell>
          <cell r="E31">
            <v>2.1000000000000001E-2</v>
          </cell>
          <cell r="F31">
            <v>2.8000000000000001E-2</v>
          </cell>
          <cell r="G31">
            <v>3.7999999999999999E-2</v>
          </cell>
          <cell r="H31">
            <v>4.5999999999999999E-2</v>
          </cell>
          <cell r="I31">
            <v>5.5E-2</v>
          </cell>
          <cell r="J31">
            <v>5.7000000000000002E-2</v>
          </cell>
          <cell r="K31">
            <v>5.7000000000000002E-2</v>
          </cell>
          <cell r="L31">
            <v>5.7000000000000002E-2</v>
          </cell>
          <cell r="M31">
            <v>5.7000000000000002E-2</v>
          </cell>
          <cell r="N31">
            <v>5.7000000000000002E-2</v>
          </cell>
          <cell r="O31">
            <v>5.7000000000000002E-2</v>
          </cell>
          <cell r="P31">
            <v>5.7000000000000002E-2</v>
          </cell>
          <cell r="Q31">
            <v>5.7000000000000002E-2</v>
          </cell>
          <cell r="R31">
            <v>5.7000000000000002E-2</v>
          </cell>
          <cell r="S31">
            <v>5.7000000000000002E-2</v>
          </cell>
          <cell r="T31">
            <v>0.05</v>
          </cell>
          <cell r="U31">
            <v>4.4999999999999998E-2</v>
          </cell>
          <cell r="V31">
            <v>0.04</v>
          </cell>
          <cell r="W31">
            <v>0.03</v>
          </cell>
          <cell r="X31">
            <v>0.02</v>
          </cell>
          <cell r="Y31">
            <v>1.4999999999999999E-2</v>
          </cell>
          <cell r="Z31">
            <v>0.01</v>
          </cell>
          <cell r="AA31">
            <v>6.0000000000000001E-3</v>
          </cell>
          <cell r="AB31">
            <v>4.0000000000000001E-3</v>
          </cell>
          <cell r="AC31">
            <v>1.9999999999995577E-3</v>
          </cell>
        </row>
        <row r="32">
          <cell r="A32">
            <v>28</v>
          </cell>
          <cell r="B32">
            <v>1</v>
          </cell>
          <cell r="C32">
            <v>5.0000000000000001E-3</v>
          </cell>
          <cell r="D32">
            <v>0.01</v>
          </cell>
          <cell r="E32">
            <v>0.02</v>
          </cell>
          <cell r="F32">
            <v>2.5000000000000001E-2</v>
          </cell>
          <cell r="G32">
            <v>3.5000000000000003E-2</v>
          </cell>
          <cell r="H32">
            <v>4.2999999999999997E-2</v>
          </cell>
          <cell r="I32">
            <v>4.8000000000000001E-2</v>
          </cell>
          <cell r="J32">
            <v>5.7000000000000002E-2</v>
          </cell>
          <cell r="K32">
            <v>5.7000000000000002E-2</v>
          </cell>
          <cell r="L32">
            <v>5.7000000000000002E-2</v>
          </cell>
          <cell r="M32">
            <v>5.7000000000000002E-2</v>
          </cell>
          <cell r="N32">
            <v>5.7000000000000002E-2</v>
          </cell>
          <cell r="O32">
            <v>5.7000000000000002E-2</v>
          </cell>
          <cell r="P32">
            <v>5.7000000000000002E-2</v>
          </cell>
          <cell r="Q32">
            <v>5.7000000000000002E-2</v>
          </cell>
          <cell r="R32">
            <v>5.7000000000000002E-2</v>
          </cell>
          <cell r="S32">
            <v>5.7000000000000002E-2</v>
          </cell>
          <cell r="T32">
            <v>0.05</v>
          </cell>
          <cell r="U32">
            <v>0.04</v>
          </cell>
          <cell r="V32">
            <v>3.5000000000000003E-2</v>
          </cell>
          <cell r="W32">
            <v>0.03</v>
          </cell>
          <cell r="X32">
            <v>2.5000000000000001E-2</v>
          </cell>
          <cell r="Y32">
            <v>0.02</v>
          </cell>
          <cell r="Z32">
            <v>1.6E-2</v>
          </cell>
          <cell r="AA32">
            <v>1.2E-2</v>
          </cell>
          <cell r="AB32">
            <v>8.0000000000000002E-3</v>
          </cell>
          <cell r="AC32">
            <v>5.0000000000000001E-3</v>
          </cell>
          <cell r="AD32">
            <v>2.9999999999995586E-3</v>
          </cell>
        </row>
        <row r="33">
          <cell r="A33">
            <v>29</v>
          </cell>
          <cell r="B33">
            <v>1</v>
          </cell>
          <cell r="C33">
            <v>3.0000000000000001E-3</v>
          </cell>
          <cell r="D33">
            <v>7.0000000000000001E-3</v>
          </cell>
          <cell r="E33">
            <v>1.7000000000000001E-2</v>
          </cell>
          <cell r="F33">
            <v>2.1999999999999999E-2</v>
          </cell>
          <cell r="G33">
            <v>3.2000000000000001E-2</v>
          </cell>
          <cell r="H33">
            <v>0.04</v>
          </cell>
          <cell r="I33">
            <v>4.3999999999999997E-2</v>
          </cell>
          <cell r="J33">
            <v>5.2999999999999999E-2</v>
          </cell>
          <cell r="K33">
            <v>5.2999999999999999E-2</v>
          </cell>
          <cell r="L33">
            <v>5.2999999999999999E-2</v>
          </cell>
          <cell r="M33">
            <v>5.2999999999999999E-2</v>
          </cell>
          <cell r="N33">
            <v>5.2999999999999999E-2</v>
          </cell>
          <cell r="O33">
            <v>5.2999999999999999E-2</v>
          </cell>
          <cell r="P33">
            <v>5.2999999999999999E-2</v>
          </cell>
          <cell r="Q33">
            <v>5.2999999999999999E-2</v>
          </cell>
          <cell r="R33">
            <v>5.2999999999999999E-2</v>
          </cell>
          <cell r="S33">
            <v>5.2999999999999999E-2</v>
          </cell>
          <cell r="T33">
            <v>5.2999999999999999E-2</v>
          </cell>
          <cell r="U33">
            <v>4.8000000000000001E-2</v>
          </cell>
          <cell r="V33">
            <v>0.04</v>
          </cell>
          <cell r="W33">
            <v>3.7999999999999999E-2</v>
          </cell>
          <cell r="X33">
            <v>3.1E-2</v>
          </cell>
          <cell r="Y33">
            <v>2.7E-2</v>
          </cell>
          <cell r="Z33">
            <v>2.3E-2</v>
          </cell>
          <cell r="AA33">
            <v>1.7999999999999999E-2</v>
          </cell>
          <cell r="AB33">
            <v>1.2999999999999999E-2</v>
          </cell>
          <cell r="AC33">
            <v>7.0000000000000001E-3</v>
          </cell>
          <cell r="AD33">
            <v>4.0000000000000001E-3</v>
          </cell>
          <cell r="AE33">
            <v>2.9999999999996696E-3</v>
          </cell>
        </row>
        <row r="34">
          <cell r="A34">
            <v>30</v>
          </cell>
          <cell r="B34">
            <v>1</v>
          </cell>
          <cell r="C34">
            <v>2E-3</v>
          </cell>
          <cell r="D34">
            <v>5.0000000000000001E-3</v>
          </cell>
          <cell r="E34">
            <v>1.2E-2</v>
          </cell>
          <cell r="F34">
            <v>1.7000000000000001E-2</v>
          </cell>
          <cell r="G34">
            <v>2.3E-2</v>
          </cell>
          <cell r="H34">
            <v>2.7E-2</v>
          </cell>
          <cell r="I34">
            <v>3.5000000000000003E-2</v>
          </cell>
          <cell r="J34">
            <v>0.04</v>
          </cell>
          <cell r="K34">
            <v>4.4999999999999998E-2</v>
          </cell>
          <cell r="L34">
            <v>4.8000000000000001E-2</v>
          </cell>
          <cell r="M34">
            <v>0.05</v>
          </cell>
          <cell r="N34">
            <v>5.0999999999999997E-2</v>
          </cell>
          <cell r="O34">
            <v>5.0999999999999997E-2</v>
          </cell>
          <cell r="P34">
            <v>5.0999999999999997E-2</v>
          </cell>
          <cell r="Q34">
            <v>5.0999999999999997E-2</v>
          </cell>
          <cell r="R34">
            <v>5.0999999999999997E-2</v>
          </cell>
          <cell r="S34">
            <v>5.0999999999999997E-2</v>
          </cell>
          <cell r="T34">
            <v>5.0999999999999997E-2</v>
          </cell>
          <cell r="U34">
            <v>5.0999999999999997E-2</v>
          </cell>
          <cell r="V34">
            <v>4.5999999999999999E-2</v>
          </cell>
          <cell r="W34">
            <v>4.2999999999999997E-2</v>
          </cell>
          <cell r="X34">
            <v>0.04</v>
          </cell>
          <cell r="Y34">
            <v>3.5999999999999997E-2</v>
          </cell>
          <cell r="Z34">
            <v>3.3000000000000002E-2</v>
          </cell>
          <cell r="AA34">
            <v>2.8000000000000001E-2</v>
          </cell>
          <cell r="AB34">
            <v>2.5000000000000001E-2</v>
          </cell>
          <cell r="AC34">
            <v>1.7999999999999999E-2</v>
          </cell>
          <cell r="AD34">
            <v>1.2E-2</v>
          </cell>
          <cell r="AE34">
            <v>5.0000000000000001E-3</v>
          </cell>
          <cell r="AF34">
            <v>1.9999999999995577E-3</v>
          </cell>
        </row>
        <row r="35">
          <cell r="A35">
            <v>31</v>
          </cell>
          <cell r="B35">
            <v>1</v>
          </cell>
          <cell r="C35">
            <v>2E-3</v>
          </cell>
          <cell r="D35">
            <v>4.0000000000000001E-3</v>
          </cell>
          <cell r="E35">
            <v>1.0999999999999999E-2</v>
          </cell>
          <cell r="F35">
            <v>1.4999999999999999E-2</v>
          </cell>
          <cell r="G35">
            <v>0.02</v>
          </cell>
          <cell r="H35">
            <v>2.4E-2</v>
          </cell>
          <cell r="I35">
            <v>3.3000000000000002E-2</v>
          </cell>
          <cell r="J35">
            <v>3.6999999999999998E-2</v>
          </cell>
          <cell r="K35">
            <v>4.2000000000000003E-2</v>
          </cell>
          <cell r="L35">
            <v>4.7E-2</v>
          </cell>
          <cell r="M35">
            <v>4.8000000000000001E-2</v>
          </cell>
          <cell r="N35">
            <v>4.8000000000000001E-2</v>
          </cell>
          <cell r="O35">
            <v>4.8000000000000001E-2</v>
          </cell>
          <cell r="P35">
            <v>4.8000000000000001E-2</v>
          </cell>
          <cell r="Q35">
            <v>4.8000000000000001E-2</v>
          </cell>
          <cell r="R35">
            <v>4.8000000000000001E-2</v>
          </cell>
          <cell r="S35">
            <v>4.8000000000000001E-2</v>
          </cell>
          <cell r="T35">
            <v>4.8000000000000001E-2</v>
          </cell>
          <cell r="U35">
            <v>4.8000000000000001E-2</v>
          </cell>
          <cell r="V35">
            <v>4.8000000000000001E-2</v>
          </cell>
          <cell r="W35">
            <v>4.8000000000000001E-2</v>
          </cell>
          <cell r="X35">
            <v>4.5999999999999999E-2</v>
          </cell>
          <cell r="Y35">
            <v>0.04</v>
          </cell>
          <cell r="Z35">
            <v>3.5000000000000003E-2</v>
          </cell>
          <cell r="AA35">
            <v>0.03</v>
          </cell>
          <cell r="AB35">
            <v>2.5999999999999999E-2</v>
          </cell>
          <cell r="AC35">
            <v>2.3E-2</v>
          </cell>
          <cell r="AD35">
            <v>0.02</v>
          </cell>
          <cell r="AE35">
            <v>1.0999999999999999E-2</v>
          </cell>
          <cell r="AF35">
            <v>4.0000000000000001E-3</v>
          </cell>
          <cell r="AG35">
            <v>1.9999999999995577E-3</v>
          </cell>
        </row>
        <row r="36">
          <cell r="A36">
            <v>32</v>
          </cell>
          <cell r="B36">
            <v>1</v>
          </cell>
          <cell r="C36">
            <v>2E-3</v>
          </cell>
          <cell r="D36">
            <v>3.0000000000000001E-3</v>
          </cell>
          <cell r="E36">
            <v>0.01</v>
          </cell>
          <cell r="F36">
            <v>1.2999999999999999E-2</v>
          </cell>
          <cell r="G36">
            <v>0.02</v>
          </cell>
          <cell r="H36">
            <v>2.5999999999999999E-2</v>
          </cell>
          <cell r="I36">
            <v>3.2000000000000001E-2</v>
          </cell>
          <cell r="J36">
            <v>3.5999999999999997E-2</v>
          </cell>
          <cell r="K36">
            <v>0.04</v>
          </cell>
          <cell r="L36">
            <v>4.2000000000000003E-2</v>
          </cell>
          <cell r="M36">
            <v>4.5999999999999999E-2</v>
          </cell>
          <cell r="N36">
            <v>4.5999999999999999E-2</v>
          </cell>
          <cell r="O36">
            <v>4.5999999999999999E-2</v>
          </cell>
          <cell r="P36">
            <v>4.5999999999999999E-2</v>
          </cell>
          <cell r="Q36">
            <v>4.5999999999999999E-2</v>
          </cell>
          <cell r="R36">
            <v>4.5999999999999999E-2</v>
          </cell>
          <cell r="S36">
            <v>4.5999999999999999E-2</v>
          </cell>
          <cell r="T36">
            <v>4.5999999999999999E-2</v>
          </cell>
          <cell r="U36">
            <v>4.5999999999999999E-2</v>
          </cell>
          <cell r="V36">
            <v>4.5999999999999999E-2</v>
          </cell>
          <cell r="W36">
            <v>4.5999999999999999E-2</v>
          </cell>
          <cell r="X36">
            <v>4.5999999999999999E-2</v>
          </cell>
          <cell r="Y36">
            <v>4.4999999999999998E-2</v>
          </cell>
          <cell r="Z36">
            <v>3.9E-2</v>
          </cell>
          <cell r="AA36">
            <v>3.3000000000000002E-2</v>
          </cell>
          <cell r="AB36">
            <v>2.9000000000000001E-2</v>
          </cell>
          <cell r="AC36">
            <v>2.5000000000000001E-2</v>
          </cell>
          <cell r="AD36">
            <v>0.02</v>
          </cell>
          <cell r="AE36">
            <v>1.7999999999999999E-2</v>
          </cell>
          <cell r="AF36">
            <v>1.0999999999999999E-2</v>
          </cell>
          <cell r="AG36">
            <v>3.0000000000000001E-3</v>
          </cell>
          <cell r="AH36">
            <v>9.9999999999966782E-4</v>
          </cell>
        </row>
        <row r="37">
          <cell r="A37">
            <v>33</v>
          </cell>
          <cell r="B37">
            <v>1</v>
          </cell>
          <cell r="C37">
            <v>1E-3</v>
          </cell>
          <cell r="D37">
            <v>3.0000000000000001E-3</v>
          </cell>
          <cell r="E37">
            <v>8.9999999999999993E-3</v>
          </cell>
          <cell r="F37">
            <v>1.2999999999999999E-2</v>
          </cell>
          <cell r="G37">
            <v>0.02</v>
          </cell>
          <cell r="H37">
            <v>2.5000000000000001E-2</v>
          </cell>
          <cell r="I37">
            <v>3.1E-2</v>
          </cell>
          <cell r="J37">
            <v>3.4000000000000002E-2</v>
          </cell>
          <cell r="K37">
            <v>0.04</v>
          </cell>
          <cell r="L37">
            <v>4.2000000000000003E-2</v>
          </cell>
          <cell r="M37">
            <v>4.2999999999999997E-2</v>
          </cell>
          <cell r="N37">
            <v>4.3999999999999997E-2</v>
          </cell>
          <cell r="O37">
            <v>4.3999999999999997E-2</v>
          </cell>
          <cell r="P37">
            <v>4.3999999999999997E-2</v>
          </cell>
          <cell r="Q37">
            <v>4.3999999999999997E-2</v>
          </cell>
          <cell r="R37">
            <v>4.3999999999999997E-2</v>
          </cell>
          <cell r="S37">
            <v>4.3999999999999997E-2</v>
          </cell>
          <cell r="T37">
            <v>4.3999999999999997E-2</v>
          </cell>
          <cell r="U37">
            <v>4.3999999999999997E-2</v>
          </cell>
          <cell r="V37">
            <v>4.3999999999999997E-2</v>
          </cell>
          <cell r="W37">
            <v>4.3999999999999997E-2</v>
          </cell>
          <cell r="X37">
            <v>4.3999999999999997E-2</v>
          </cell>
          <cell r="Y37">
            <v>4.3999999999999997E-2</v>
          </cell>
          <cell r="Z37">
            <v>4.2000000000000003E-2</v>
          </cell>
          <cell r="AA37">
            <v>3.5000000000000003E-2</v>
          </cell>
          <cell r="AB37">
            <v>3.2000000000000001E-2</v>
          </cell>
          <cell r="AC37">
            <v>2.7E-2</v>
          </cell>
          <cell r="AD37">
            <v>2.4E-2</v>
          </cell>
          <cell r="AE37">
            <v>1.9E-2</v>
          </cell>
          <cell r="AF37">
            <v>1.7000000000000001E-2</v>
          </cell>
          <cell r="AG37">
            <v>0.01</v>
          </cell>
          <cell r="AH37">
            <v>4.0000000000000001E-3</v>
          </cell>
          <cell r="AI37">
            <v>9.9999999999966782E-4</v>
          </cell>
        </row>
        <row r="38">
          <cell r="A38">
            <v>34</v>
          </cell>
          <cell r="B38">
            <v>1</v>
          </cell>
          <cell r="C38">
            <v>1E-3</v>
          </cell>
          <cell r="D38">
            <v>3.0000000000000001E-3</v>
          </cell>
          <cell r="E38">
            <v>8.0000000000000002E-3</v>
          </cell>
          <cell r="F38">
            <v>1.2E-2</v>
          </cell>
          <cell r="G38">
            <v>1.7999999999999999E-2</v>
          </cell>
          <cell r="H38">
            <v>2.3E-2</v>
          </cell>
          <cell r="I38">
            <v>2.9000000000000001E-2</v>
          </cell>
          <cell r="J38">
            <v>3.1E-2</v>
          </cell>
          <cell r="K38">
            <v>3.6999999999999998E-2</v>
          </cell>
          <cell r="L38">
            <v>4.1000000000000002E-2</v>
          </cell>
          <cell r="M38">
            <v>4.2000000000000003E-2</v>
          </cell>
          <cell r="N38">
            <v>4.2000000000000003E-2</v>
          </cell>
          <cell r="O38">
            <v>4.2000000000000003E-2</v>
          </cell>
          <cell r="P38">
            <v>4.2000000000000003E-2</v>
          </cell>
          <cell r="Q38">
            <v>4.2000000000000003E-2</v>
          </cell>
          <cell r="R38">
            <v>4.2000000000000003E-2</v>
          </cell>
          <cell r="S38">
            <v>4.2000000000000003E-2</v>
          </cell>
          <cell r="T38">
            <v>4.2000000000000003E-2</v>
          </cell>
          <cell r="U38">
            <v>4.2000000000000003E-2</v>
          </cell>
          <cell r="V38">
            <v>4.2000000000000003E-2</v>
          </cell>
          <cell r="W38">
            <v>4.2000000000000003E-2</v>
          </cell>
          <cell r="X38">
            <v>4.2000000000000003E-2</v>
          </cell>
          <cell r="Y38">
            <v>4.2000000000000003E-2</v>
          </cell>
          <cell r="Z38">
            <v>4.2000000000000003E-2</v>
          </cell>
          <cell r="AA38">
            <v>4.1000000000000002E-2</v>
          </cell>
          <cell r="AB38">
            <v>3.6999999999999998E-2</v>
          </cell>
          <cell r="AC38">
            <v>3.1E-2</v>
          </cell>
          <cell r="AD38">
            <v>2.7E-2</v>
          </cell>
          <cell r="AE38">
            <v>2.3E-2</v>
          </cell>
          <cell r="AF38">
            <v>0.02</v>
          </cell>
          <cell r="AG38">
            <v>1.4999999999999999E-2</v>
          </cell>
          <cell r="AH38">
            <v>8.9999999999999993E-3</v>
          </cell>
          <cell r="AI38">
            <v>4.0000000000000001E-3</v>
          </cell>
          <cell r="AJ38">
            <v>1.9999999999996687E-3</v>
          </cell>
        </row>
        <row r="39">
          <cell r="A39">
            <v>35</v>
          </cell>
          <cell r="B39">
            <v>1</v>
          </cell>
          <cell r="C39">
            <v>1E-3</v>
          </cell>
          <cell r="D39">
            <v>3.0000000000000001E-3</v>
          </cell>
          <cell r="E39">
            <v>8.9999999999999993E-3</v>
          </cell>
          <cell r="F39">
            <v>1.2E-2</v>
          </cell>
          <cell r="G39">
            <v>1.7000000000000001E-2</v>
          </cell>
          <cell r="H39">
            <v>2.1999999999999999E-2</v>
          </cell>
          <cell r="I39">
            <v>2.8000000000000001E-2</v>
          </cell>
          <cell r="J39">
            <v>3.1E-2</v>
          </cell>
          <cell r="K39">
            <v>3.5999999999999997E-2</v>
          </cell>
          <cell r="L39">
            <v>0.04</v>
          </cell>
          <cell r="M39">
            <v>4.1000000000000002E-2</v>
          </cell>
          <cell r="N39">
            <v>4.1000000000000002E-2</v>
          </cell>
          <cell r="O39">
            <v>4.1000000000000002E-2</v>
          </cell>
          <cell r="P39">
            <v>4.1000000000000002E-2</v>
          </cell>
          <cell r="Q39">
            <v>4.1000000000000002E-2</v>
          </cell>
          <cell r="R39">
            <v>4.1000000000000002E-2</v>
          </cell>
          <cell r="S39">
            <v>4.1000000000000002E-2</v>
          </cell>
          <cell r="T39">
            <v>4.1000000000000002E-2</v>
          </cell>
          <cell r="U39">
            <v>4.1000000000000002E-2</v>
          </cell>
          <cell r="V39">
            <v>4.1000000000000002E-2</v>
          </cell>
          <cell r="W39">
            <v>4.1000000000000002E-2</v>
          </cell>
          <cell r="X39">
            <v>4.1000000000000002E-2</v>
          </cell>
          <cell r="Y39">
            <v>4.1000000000000002E-2</v>
          </cell>
          <cell r="Z39">
            <v>4.1000000000000002E-2</v>
          </cell>
          <cell r="AA39">
            <v>4.1000000000000002E-2</v>
          </cell>
          <cell r="AB39">
            <v>3.6999999999999998E-2</v>
          </cell>
          <cell r="AC39">
            <v>3.3000000000000002E-2</v>
          </cell>
          <cell r="AD39">
            <v>2.9000000000000001E-2</v>
          </cell>
          <cell r="AE39">
            <v>2.4E-2</v>
          </cell>
          <cell r="AF39">
            <v>2.1999999999999999E-2</v>
          </cell>
          <cell r="AG39">
            <v>1.7000000000000001E-2</v>
          </cell>
          <cell r="AH39">
            <v>1.2E-2</v>
          </cell>
          <cell r="AI39">
            <v>7.0000000000000001E-3</v>
          </cell>
          <cell r="AJ39">
            <v>3.0000000000000001E-3</v>
          </cell>
          <cell r="AK39">
            <v>1.9999999999996687E-3</v>
          </cell>
        </row>
        <row r="40">
          <cell r="A40">
            <v>36</v>
          </cell>
          <cell r="B40">
            <v>1</v>
          </cell>
          <cell r="C40">
            <v>1E-3</v>
          </cell>
          <cell r="D40">
            <v>4.0000000000000001E-3</v>
          </cell>
          <cell r="E40">
            <v>8.0000000000000002E-3</v>
          </cell>
          <cell r="F40">
            <v>1.2999999999999999E-2</v>
          </cell>
          <cell r="G40">
            <v>1.7000000000000001E-2</v>
          </cell>
          <cell r="H40">
            <v>2.3E-2</v>
          </cell>
          <cell r="I40">
            <v>2.8000000000000001E-2</v>
          </cell>
          <cell r="J40">
            <v>3.1E-2</v>
          </cell>
          <cell r="K40">
            <v>3.5999999999999997E-2</v>
          </cell>
          <cell r="L40">
            <v>3.6999999999999998E-2</v>
          </cell>
          <cell r="M40">
            <v>3.9E-2</v>
          </cell>
          <cell r="N40">
            <v>3.9E-2</v>
          </cell>
          <cell r="O40">
            <v>3.9E-2</v>
          </cell>
          <cell r="P40">
            <v>3.9E-2</v>
          </cell>
          <cell r="Q40">
            <v>3.9E-2</v>
          </cell>
          <cell r="R40">
            <v>3.9E-2</v>
          </cell>
          <cell r="S40">
            <v>3.9E-2</v>
          </cell>
          <cell r="T40">
            <v>3.9E-2</v>
          </cell>
          <cell r="U40">
            <v>3.9E-2</v>
          </cell>
          <cell r="V40">
            <v>3.9E-2</v>
          </cell>
          <cell r="W40">
            <v>3.9E-2</v>
          </cell>
          <cell r="X40">
            <v>3.9E-2</v>
          </cell>
          <cell r="Y40">
            <v>3.9E-2</v>
          </cell>
          <cell r="Z40">
            <v>3.9E-2</v>
          </cell>
          <cell r="AA40">
            <v>3.9E-2</v>
          </cell>
          <cell r="AB40">
            <v>3.6999999999999998E-2</v>
          </cell>
          <cell r="AC40">
            <v>3.5000000000000003E-2</v>
          </cell>
          <cell r="AD40">
            <v>3.1E-2</v>
          </cell>
          <cell r="AE40">
            <v>2.5999999999999999E-2</v>
          </cell>
          <cell r="AF40">
            <v>2.5000000000000001E-2</v>
          </cell>
          <cell r="AG40">
            <v>0.02</v>
          </cell>
          <cell r="AH40">
            <v>1.6E-2</v>
          </cell>
          <cell r="AI40">
            <v>1.2999999999999999E-2</v>
          </cell>
          <cell r="AJ40">
            <v>8.0000000000000002E-3</v>
          </cell>
          <cell r="AK40">
            <v>4.0000000000000001E-3</v>
          </cell>
          <cell r="AL40">
            <v>1.9999999999996687E-3</v>
          </cell>
        </row>
        <row r="41">
          <cell r="A41">
            <v>37</v>
          </cell>
          <cell r="B41">
            <v>1</v>
          </cell>
          <cell r="C41">
            <v>1E-3</v>
          </cell>
          <cell r="D41">
            <v>4.0000000000000001E-3</v>
          </cell>
          <cell r="E41">
            <v>8.0000000000000002E-3</v>
          </cell>
          <cell r="F41">
            <v>1.2999999999999999E-2</v>
          </cell>
          <cell r="G41">
            <v>1.7000000000000001E-2</v>
          </cell>
          <cell r="H41">
            <v>2.3E-2</v>
          </cell>
          <cell r="I41">
            <v>2.7E-2</v>
          </cell>
          <cell r="J41">
            <v>0.03</v>
          </cell>
          <cell r="K41">
            <v>3.1E-2</v>
          </cell>
          <cell r="L41">
            <v>3.5999999999999997E-2</v>
          </cell>
          <cell r="M41">
            <v>3.6999999999999998E-2</v>
          </cell>
          <cell r="N41">
            <v>3.7999999999999999E-2</v>
          </cell>
          <cell r="O41">
            <v>3.7999999999999999E-2</v>
          </cell>
          <cell r="P41">
            <v>3.7999999999999999E-2</v>
          </cell>
          <cell r="Q41">
            <v>3.7999999999999999E-2</v>
          </cell>
          <cell r="R41">
            <v>3.7999999999999999E-2</v>
          </cell>
          <cell r="S41">
            <v>3.7999999999999999E-2</v>
          </cell>
          <cell r="T41">
            <v>3.7999999999999999E-2</v>
          </cell>
          <cell r="U41">
            <v>3.7999999999999999E-2</v>
          </cell>
          <cell r="V41">
            <v>3.7999999999999999E-2</v>
          </cell>
          <cell r="W41">
            <v>3.7999999999999999E-2</v>
          </cell>
          <cell r="X41">
            <v>3.7999999999999999E-2</v>
          </cell>
          <cell r="Y41">
            <v>3.7999999999999999E-2</v>
          </cell>
          <cell r="Z41">
            <v>3.7999999999999999E-2</v>
          </cell>
          <cell r="AA41">
            <v>3.7999999999999999E-2</v>
          </cell>
          <cell r="AB41">
            <v>3.7999999999999999E-2</v>
          </cell>
          <cell r="AC41">
            <v>3.5999999999999997E-2</v>
          </cell>
          <cell r="AD41">
            <v>3.2000000000000001E-2</v>
          </cell>
          <cell r="AE41">
            <v>2.7E-2</v>
          </cell>
          <cell r="AF41">
            <v>2.5000000000000001E-2</v>
          </cell>
          <cell r="AG41">
            <v>2.1999999999999999E-2</v>
          </cell>
          <cell r="AH41">
            <v>1.9E-2</v>
          </cell>
          <cell r="AI41">
            <v>1.7000000000000001E-2</v>
          </cell>
          <cell r="AJ41">
            <v>1.4E-2</v>
          </cell>
          <cell r="AK41">
            <v>7.0000000000000001E-3</v>
          </cell>
          <cell r="AL41">
            <v>3.0000000000000001E-3</v>
          </cell>
          <cell r="AM41">
            <v>9.9999999999966782E-4</v>
          </cell>
        </row>
        <row r="42">
          <cell r="A42">
            <v>38</v>
          </cell>
          <cell r="B42">
            <v>1</v>
          </cell>
          <cell r="C42">
            <v>1E-3</v>
          </cell>
          <cell r="D42">
            <v>3.0000000000000001E-3</v>
          </cell>
          <cell r="E42">
            <v>7.0000000000000001E-3</v>
          </cell>
          <cell r="F42">
            <v>1.2E-2</v>
          </cell>
          <cell r="G42">
            <v>1.6E-2</v>
          </cell>
          <cell r="H42">
            <v>0.02</v>
          </cell>
          <cell r="I42">
            <v>2.5000000000000001E-2</v>
          </cell>
          <cell r="J42">
            <v>2.8000000000000001E-2</v>
          </cell>
          <cell r="K42">
            <v>3.1E-2</v>
          </cell>
          <cell r="L42">
            <v>3.3000000000000002E-2</v>
          </cell>
          <cell r="M42">
            <v>3.5000000000000003E-2</v>
          </cell>
          <cell r="N42">
            <v>3.6999999999999998E-2</v>
          </cell>
          <cell r="O42">
            <v>3.6999999999999998E-2</v>
          </cell>
          <cell r="P42">
            <v>3.6999999999999998E-2</v>
          </cell>
          <cell r="Q42">
            <v>3.6999999999999998E-2</v>
          </cell>
          <cell r="R42">
            <v>3.6999999999999998E-2</v>
          </cell>
          <cell r="S42">
            <v>3.6999999999999998E-2</v>
          </cell>
          <cell r="T42">
            <v>3.6999999999999998E-2</v>
          </cell>
          <cell r="U42">
            <v>3.6999999999999998E-2</v>
          </cell>
          <cell r="V42">
            <v>3.6999999999999998E-2</v>
          </cell>
          <cell r="W42">
            <v>3.6999999999999998E-2</v>
          </cell>
          <cell r="X42">
            <v>3.6999999999999998E-2</v>
          </cell>
          <cell r="Y42">
            <v>3.6999999999999998E-2</v>
          </cell>
          <cell r="Z42">
            <v>3.6999999999999998E-2</v>
          </cell>
          <cell r="AA42">
            <v>3.6999999999999998E-2</v>
          </cell>
          <cell r="AB42">
            <v>3.6999999999999998E-2</v>
          </cell>
          <cell r="AC42">
            <v>3.6999999999999998E-2</v>
          </cell>
          <cell r="AD42">
            <v>3.2000000000000001E-2</v>
          </cell>
          <cell r="AE42">
            <v>2.9000000000000001E-2</v>
          </cell>
          <cell r="AF42">
            <v>2.7E-2</v>
          </cell>
          <cell r="AG42">
            <v>2.4E-2</v>
          </cell>
          <cell r="AH42">
            <v>2.1999999999999999E-2</v>
          </cell>
          <cell r="AI42">
            <v>1.9E-2</v>
          </cell>
          <cell r="AJ42">
            <v>1.6E-2</v>
          </cell>
          <cell r="AK42">
            <v>1.4E-2</v>
          </cell>
          <cell r="AL42">
            <v>8.0000000000000002E-3</v>
          </cell>
          <cell r="AM42">
            <v>4.0000000000000001E-3</v>
          </cell>
          <cell r="AN42">
            <v>1.9999999999996687E-3</v>
          </cell>
        </row>
        <row r="43">
          <cell r="A43">
            <v>39</v>
          </cell>
          <cell r="B43">
            <v>1</v>
          </cell>
          <cell r="C43">
            <v>1E-3</v>
          </cell>
          <cell r="D43">
            <v>3.0000000000000001E-3</v>
          </cell>
          <cell r="E43">
            <v>6.0000000000000001E-3</v>
          </cell>
          <cell r="F43">
            <v>1.0999999999999999E-2</v>
          </cell>
          <cell r="G43">
            <v>1.4999999999999999E-2</v>
          </cell>
          <cell r="H43">
            <v>1.7000000000000001E-2</v>
          </cell>
          <cell r="I43">
            <v>2.1000000000000001E-2</v>
          </cell>
          <cell r="J43">
            <v>2.5999999999999999E-2</v>
          </cell>
          <cell r="K43">
            <v>2.9000000000000001E-2</v>
          </cell>
          <cell r="L43">
            <v>3.1E-2</v>
          </cell>
          <cell r="M43">
            <v>3.3000000000000002E-2</v>
          </cell>
          <cell r="N43">
            <v>3.6999999999999998E-2</v>
          </cell>
          <cell r="O43">
            <v>3.6999999999999998E-2</v>
          </cell>
          <cell r="P43">
            <v>3.6999999999999998E-2</v>
          </cell>
          <cell r="Q43">
            <v>3.6999999999999998E-2</v>
          </cell>
          <cell r="R43">
            <v>3.6999999999999998E-2</v>
          </cell>
          <cell r="S43">
            <v>3.6999999999999998E-2</v>
          </cell>
          <cell r="T43">
            <v>3.6999999999999998E-2</v>
          </cell>
          <cell r="U43">
            <v>3.6999999999999998E-2</v>
          </cell>
          <cell r="V43">
            <v>3.6999999999999998E-2</v>
          </cell>
          <cell r="W43">
            <v>3.6999999999999998E-2</v>
          </cell>
          <cell r="X43">
            <v>3.6999999999999998E-2</v>
          </cell>
          <cell r="Y43">
            <v>3.6999999999999998E-2</v>
          </cell>
          <cell r="Z43">
            <v>3.6999999999999998E-2</v>
          </cell>
          <cell r="AA43">
            <v>3.6999999999999998E-2</v>
          </cell>
          <cell r="AB43">
            <v>3.6999999999999998E-2</v>
          </cell>
          <cell r="AC43">
            <v>3.6999999999999998E-2</v>
          </cell>
          <cell r="AD43">
            <v>3.4000000000000002E-2</v>
          </cell>
          <cell r="AE43">
            <v>3.1E-2</v>
          </cell>
          <cell r="AF43">
            <v>0.03</v>
          </cell>
          <cell r="AG43">
            <v>2.7E-2</v>
          </cell>
          <cell r="AH43">
            <v>2.1999999999999999E-2</v>
          </cell>
          <cell r="AI43">
            <v>1.9E-2</v>
          </cell>
          <cell r="AJ43">
            <v>1.6E-2</v>
          </cell>
          <cell r="AK43">
            <v>1.4E-2</v>
          </cell>
          <cell r="AL43">
            <v>1.0999999999999999E-2</v>
          </cell>
          <cell r="AM43">
            <v>7.0000000000000001E-3</v>
          </cell>
          <cell r="AN43">
            <v>3.0000000000000001E-3</v>
          </cell>
          <cell r="AO43">
            <v>9.9999999999966782E-4</v>
          </cell>
        </row>
        <row r="44">
          <cell r="A44">
            <v>40</v>
          </cell>
          <cell r="B44">
            <v>1</v>
          </cell>
          <cell r="C44">
            <v>1E-3</v>
          </cell>
          <cell r="D44">
            <v>2E-3</v>
          </cell>
          <cell r="E44">
            <v>5.0000000000000001E-3</v>
          </cell>
          <cell r="F44">
            <v>1.0999999999999999E-2</v>
          </cell>
          <cell r="G44">
            <v>1.2999999999999999E-2</v>
          </cell>
          <cell r="H44">
            <v>1.7000000000000001E-2</v>
          </cell>
          <cell r="I44">
            <v>2.1999999999999999E-2</v>
          </cell>
          <cell r="J44">
            <v>2.4E-2</v>
          </cell>
          <cell r="K44">
            <v>2.7E-2</v>
          </cell>
          <cell r="L44">
            <v>3.1E-2</v>
          </cell>
          <cell r="M44">
            <v>3.3000000000000002E-2</v>
          </cell>
          <cell r="N44">
            <v>3.5999999999999997E-2</v>
          </cell>
          <cell r="O44">
            <v>3.5999999999999997E-2</v>
          </cell>
          <cell r="P44">
            <v>3.5999999999999997E-2</v>
          </cell>
          <cell r="Q44">
            <v>3.5999999999999997E-2</v>
          </cell>
          <cell r="R44">
            <v>3.5999999999999997E-2</v>
          </cell>
          <cell r="S44">
            <v>3.5999999999999997E-2</v>
          </cell>
          <cell r="T44">
            <v>3.5999999999999997E-2</v>
          </cell>
          <cell r="U44">
            <v>3.5999999999999997E-2</v>
          </cell>
          <cell r="V44">
            <v>3.5999999999999997E-2</v>
          </cell>
          <cell r="W44">
            <v>3.5999999999999997E-2</v>
          </cell>
          <cell r="X44">
            <v>3.5999999999999997E-2</v>
          </cell>
          <cell r="Y44">
            <v>3.5999999999999997E-2</v>
          </cell>
          <cell r="Z44">
            <v>3.5999999999999997E-2</v>
          </cell>
          <cell r="AA44">
            <v>3.5999999999999997E-2</v>
          </cell>
          <cell r="AB44">
            <v>3.5999999999999997E-2</v>
          </cell>
          <cell r="AC44">
            <v>3.5999999999999997E-2</v>
          </cell>
          <cell r="AD44">
            <v>3.5999999999999997E-2</v>
          </cell>
          <cell r="AE44">
            <v>3.3000000000000002E-2</v>
          </cell>
          <cell r="AF44">
            <v>0.03</v>
          </cell>
          <cell r="AG44">
            <v>2.7E-2</v>
          </cell>
          <cell r="AH44">
            <v>2.4E-2</v>
          </cell>
          <cell r="AI44">
            <v>2.1999999999999999E-2</v>
          </cell>
          <cell r="AJ44">
            <v>1.7999999999999999E-2</v>
          </cell>
          <cell r="AK44">
            <v>1.6E-2</v>
          </cell>
          <cell r="AL44">
            <v>1.2999999999999999E-2</v>
          </cell>
          <cell r="AM44">
            <v>8.9999999999999993E-3</v>
          </cell>
          <cell r="AN44">
            <v>6.0000000000000001E-3</v>
          </cell>
          <cell r="AO44">
            <v>3.0000000000000001E-3</v>
          </cell>
          <cell r="AP44">
            <v>9.9999999999966782E-4</v>
          </cell>
        </row>
        <row r="45">
          <cell r="A45">
            <v>41</v>
          </cell>
          <cell r="B45">
            <v>1</v>
          </cell>
          <cell r="C45">
            <v>5.0000000000000001E-4</v>
          </cell>
          <cell r="D45">
            <v>2E-3</v>
          </cell>
          <cell r="E45">
            <v>6.0000000000000001E-3</v>
          </cell>
          <cell r="F45">
            <v>8.9999999999999993E-3</v>
          </cell>
          <cell r="G45">
            <v>1.0999999999999999E-2</v>
          </cell>
          <cell r="H45">
            <v>1.4999999999999999E-2</v>
          </cell>
          <cell r="I45">
            <v>1.7999999999999999E-2</v>
          </cell>
          <cell r="J45">
            <v>2.1999999999999999E-2</v>
          </cell>
          <cell r="K45">
            <v>2.4E-2</v>
          </cell>
          <cell r="L45">
            <v>2.7E-2</v>
          </cell>
          <cell r="M45">
            <v>3.1E-2</v>
          </cell>
          <cell r="N45">
            <v>3.3000000000000002E-2</v>
          </cell>
          <cell r="O45">
            <v>3.4000000000000002E-2</v>
          </cell>
          <cell r="P45">
            <v>3.5000000000000003E-2</v>
          </cell>
          <cell r="Q45">
            <v>3.5000000000000003E-2</v>
          </cell>
          <cell r="R45">
            <v>3.5000000000000003E-2</v>
          </cell>
          <cell r="S45">
            <v>3.5000000000000003E-2</v>
          </cell>
          <cell r="T45">
            <v>3.5000000000000003E-2</v>
          </cell>
          <cell r="U45">
            <v>3.5000000000000003E-2</v>
          </cell>
          <cell r="V45">
            <v>3.5000000000000003E-2</v>
          </cell>
          <cell r="W45">
            <v>3.5000000000000003E-2</v>
          </cell>
          <cell r="X45">
            <v>3.5000000000000003E-2</v>
          </cell>
          <cell r="Y45">
            <v>3.5000000000000003E-2</v>
          </cell>
          <cell r="Z45">
            <v>3.5000000000000003E-2</v>
          </cell>
          <cell r="AA45">
            <v>3.5000000000000003E-2</v>
          </cell>
          <cell r="AB45">
            <v>3.5000000000000003E-2</v>
          </cell>
          <cell r="AC45">
            <v>3.5000000000000003E-2</v>
          </cell>
          <cell r="AD45">
            <v>3.5000000000000003E-2</v>
          </cell>
          <cell r="AE45">
            <v>3.4000000000000002E-2</v>
          </cell>
          <cell r="AF45">
            <v>3.3000000000000002E-2</v>
          </cell>
          <cell r="AG45">
            <v>0.03</v>
          </cell>
          <cell r="AH45">
            <v>2.8000000000000001E-2</v>
          </cell>
          <cell r="AI45">
            <v>2.5000000000000001E-2</v>
          </cell>
          <cell r="AJ45">
            <v>2.1999999999999999E-2</v>
          </cell>
          <cell r="AK45">
            <v>1.9E-2</v>
          </cell>
          <cell r="AL45">
            <v>1.7000000000000001E-2</v>
          </cell>
          <cell r="AM45">
            <v>1.2999999999999999E-2</v>
          </cell>
          <cell r="AN45">
            <v>0.01</v>
          </cell>
          <cell r="AO45">
            <v>7.0000000000000001E-3</v>
          </cell>
          <cell r="AP45">
            <v>3.0000000000000001E-3</v>
          </cell>
          <cell r="AQ45">
            <v>1.4999999999993907E-3</v>
          </cell>
        </row>
        <row r="46">
          <cell r="A46">
            <v>42</v>
          </cell>
          <cell r="B46">
            <v>1</v>
          </cell>
          <cell r="C46">
            <v>5.0000000000000001E-4</v>
          </cell>
          <cell r="D46">
            <v>3.0000000000000001E-3</v>
          </cell>
          <cell r="E46">
            <v>6.0000000000000001E-3</v>
          </cell>
          <cell r="F46">
            <v>8.9999999999999993E-3</v>
          </cell>
          <cell r="G46">
            <v>1.2999999999999999E-2</v>
          </cell>
          <cell r="H46">
            <v>1.4999999999999999E-2</v>
          </cell>
          <cell r="I46">
            <v>1.7999999999999999E-2</v>
          </cell>
          <cell r="J46">
            <v>2.3E-2</v>
          </cell>
          <cell r="K46">
            <v>2.4E-2</v>
          </cell>
          <cell r="L46">
            <v>2.7E-2</v>
          </cell>
          <cell r="M46">
            <v>3.1E-2</v>
          </cell>
          <cell r="N46">
            <v>3.3000000000000002E-2</v>
          </cell>
          <cell r="O46">
            <v>3.4000000000000002E-2</v>
          </cell>
          <cell r="P46">
            <v>3.4000000000000002E-2</v>
          </cell>
          <cell r="Q46">
            <v>3.4000000000000002E-2</v>
          </cell>
          <cell r="R46">
            <v>3.4000000000000002E-2</v>
          </cell>
          <cell r="S46">
            <v>3.4000000000000002E-2</v>
          </cell>
          <cell r="T46">
            <v>3.4000000000000002E-2</v>
          </cell>
          <cell r="U46">
            <v>3.4000000000000002E-2</v>
          </cell>
          <cell r="V46">
            <v>3.4000000000000002E-2</v>
          </cell>
          <cell r="W46">
            <v>3.4000000000000002E-2</v>
          </cell>
          <cell r="X46">
            <v>3.4000000000000002E-2</v>
          </cell>
          <cell r="Y46">
            <v>3.4000000000000002E-2</v>
          </cell>
          <cell r="Z46">
            <v>3.4000000000000002E-2</v>
          </cell>
          <cell r="AA46">
            <v>3.4000000000000002E-2</v>
          </cell>
          <cell r="AB46">
            <v>3.4000000000000002E-2</v>
          </cell>
          <cell r="AC46">
            <v>3.4000000000000002E-2</v>
          </cell>
          <cell r="AD46">
            <v>3.4000000000000002E-2</v>
          </cell>
          <cell r="AE46">
            <v>3.4000000000000002E-2</v>
          </cell>
          <cell r="AF46">
            <v>3.3000000000000002E-2</v>
          </cell>
          <cell r="AG46">
            <v>0.03</v>
          </cell>
          <cell r="AH46">
            <v>2.8000000000000001E-2</v>
          </cell>
          <cell r="AI46">
            <v>2.4E-2</v>
          </cell>
          <cell r="AJ46">
            <v>2.1999999999999999E-2</v>
          </cell>
          <cell r="AK46">
            <v>1.9E-2</v>
          </cell>
          <cell r="AL46">
            <v>1.7000000000000001E-2</v>
          </cell>
          <cell r="AM46">
            <v>1.4999999999999999E-2</v>
          </cell>
          <cell r="AN46">
            <v>1.2999999999999999E-2</v>
          </cell>
          <cell r="AO46">
            <v>8.9999999999999993E-3</v>
          </cell>
          <cell r="AP46">
            <v>6.0000000000000001E-3</v>
          </cell>
          <cell r="AQ46">
            <v>2E-3</v>
          </cell>
          <cell r="AR46">
            <v>1.4999999999993907E-3</v>
          </cell>
        </row>
        <row r="47">
          <cell r="A47">
            <v>43</v>
          </cell>
          <cell r="B47">
            <v>1</v>
          </cell>
          <cell r="C47">
            <v>5.0000000000000001E-4</v>
          </cell>
          <cell r="D47">
            <v>3.0000000000000001E-3</v>
          </cell>
          <cell r="E47">
            <v>5.0000000000000001E-3</v>
          </cell>
          <cell r="F47">
            <v>8.9999999999999993E-3</v>
          </cell>
          <cell r="G47">
            <v>1.2E-2</v>
          </cell>
          <cell r="H47">
            <v>1.4999999999999999E-2</v>
          </cell>
          <cell r="I47">
            <v>1.7999999999999999E-2</v>
          </cell>
          <cell r="J47">
            <v>2.1999999999999999E-2</v>
          </cell>
          <cell r="K47">
            <v>2.4E-2</v>
          </cell>
          <cell r="L47">
            <v>2.7E-2</v>
          </cell>
          <cell r="M47">
            <v>3.1E-2</v>
          </cell>
          <cell r="N47">
            <v>3.2000000000000001E-2</v>
          </cell>
          <cell r="O47">
            <v>3.3000000000000002E-2</v>
          </cell>
          <cell r="P47">
            <v>3.3000000000000002E-2</v>
          </cell>
          <cell r="Q47">
            <v>3.3000000000000002E-2</v>
          </cell>
          <cell r="R47">
            <v>3.3000000000000002E-2</v>
          </cell>
          <cell r="S47">
            <v>3.3000000000000002E-2</v>
          </cell>
          <cell r="T47">
            <v>3.3000000000000002E-2</v>
          </cell>
          <cell r="U47">
            <v>3.3000000000000002E-2</v>
          </cell>
          <cell r="V47">
            <v>3.3000000000000002E-2</v>
          </cell>
          <cell r="W47">
            <v>3.3000000000000002E-2</v>
          </cell>
          <cell r="X47">
            <v>3.3000000000000002E-2</v>
          </cell>
          <cell r="Y47">
            <v>3.3000000000000002E-2</v>
          </cell>
          <cell r="Z47">
            <v>3.3000000000000002E-2</v>
          </cell>
          <cell r="AA47">
            <v>3.3000000000000002E-2</v>
          </cell>
          <cell r="AB47">
            <v>3.3000000000000002E-2</v>
          </cell>
          <cell r="AC47">
            <v>3.3000000000000002E-2</v>
          </cell>
          <cell r="AD47">
            <v>3.3000000000000002E-2</v>
          </cell>
          <cell r="AE47">
            <v>3.3000000000000002E-2</v>
          </cell>
          <cell r="AF47">
            <v>3.3000000000000002E-2</v>
          </cell>
          <cell r="AG47">
            <v>0.03</v>
          </cell>
          <cell r="AH47">
            <v>2.8000000000000001E-2</v>
          </cell>
          <cell r="AI47">
            <v>2.5000000000000001E-2</v>
          </cell>
          <cell r="AJ47">
            <v>2.3E-2</v>
          </cell>
          <cell r="AK47">
            <v>2.1999999999999999E-2</v>
          </cell>
          <cell r="AL47">
            <v>0.02</v>
          </cell>
          <cell r="AM47">
            <v>1.7999999999999999E-2</v>
          </cell>
          <cell r="AN47">
            <v>1.4E-2</v>
          </cell>
          <cell r="AO47">
            <v>1.0999999999999999E-2</v>
          </cell>
          <cell r="AP47">
            <v>8.0000000000000002E-3</v>
          </cell>
          <cell r="AQ47">
            <v>5.0000000000000001E-3</v>
          </cell>
          <cell r="AR47">
            <v>2E-3</v>
          </cell>
          <cell r="AS47">
            <v>1.4999999999993907E-3</v>
          </cell>
        </row>
        <row r="48">
          <cell r="A48">
            <v>44</v>
          </cell>
          <cell r="B48">
            <v>1</v>
          </cell>
          <cell r="C48">
            <v>5.0000000000000001E-4</v>
          </cell>
          <cell r="D48">
            <v>3.0000000000000001E-3</v>
          </cell>
          <cell r="E48">
            <v>6.0000000000000001E-3</v>
          </cell>
          <cell r="F48">
            <v>8.9999999999999993E-3</v>
          </cell>
          <cell r="G48">
            <v>1.0999999999999999E-2</v>
          </cell>
          <cell r="H48">
            <v>1.4999999999999999E-2</v>
          </cell>
          <cell r="I48">
            <v>1.7000000000000001E-2</v>
          </cell>
          <cell r="J48">
            <v>0.02</v>
          </cell>
          <cell r="K48">
            <v>2.4E-2</v>
          </cell>
          <cell r="L48">
            <v>2.5999999999999999E-2</v>
          </cell>
          <cell r="M48">
            <v>2.8000000000000001E-2</v>
          </cell>
          <cell r="N48">
            <v>0.03</v>
          </cell>
          <cell r="O48">
            <v>3.1E-2</v>
          </cell>
          <cell r="P48">
            <v>3.2000000000000001E-2</v>
          </cell>
          <cell r="Q48">
            <v>3.3000000000000002E-2</v>
          </cell>
          <cell r="R48">
            <v>3.3000000000000002E-2</v>
          </cell>
          <cell r="S48">
            <v>3.3000000000000002E-2</v>
          </cell>
          <cell r="T48">
            <v>3.3000000000000002E-2</v>
          </cell>
          <cell r="U48">
            <v>3.3000000000000002E-2</v>
          </cell>
          <cell r="V48">
            <v>3.3000000000000002E-2</v>
          </cell>
          <cell r="W48">
            <v>3.3000000000000002E-2</v>
          </cell>
          <cell r="X48">
            <v>3.3000000000000002E-2</v>
          </cell>
          <cell r="Y48">
            <v>3.3000000000000002E-2</v>
          </cell>
          <cell r="Z48">
            <v>3.3000000000000002E-2</v>
          </cell>
          <cell r="AA48">
            <v>3.3000000000000002E-2</v>
          </cell>
          <cell r="AB48">
            <v>3.3000000000000002E-2</v>
          </cell>
          <cell r="AC48">
            <v>3.3000000000000002E-2</v>
          </cell>
          <cell r="AD48">
            <v>3.3000000000000002E-2</v>
          </cell>
          <cell r="AE48">
            <v>3.3000000000000002E-2</v>
          </cell>
          <cell r="AF48">
            <v>3.3000000000000002E-2</v>
          </cell>
          <cell r="AG48">
            <v>3.1E-2</v>
          </cell>
          <cell r="AH48">
            <v>2.8000000000000001E-2</v>
          </cell>
          <cell r="AI48">
            <v>2.5000000000000001E-2</v>
          </cell>
          <cell r="AJ48">
            <v>2.3E-2</v>
          </cell>
          <cell r="AK48">
            <v>2.1000000000000001E-2</v>
          </cell>
          <cell r="AL48">
            <v>0.02</v>
          </cell>
          <cell r="AM48">
            <v>1.7999999999999999E-2</v>
          </cell>
          <cell r="AN48">
            <v>1.4999999999999999E-2</v>
          </cell>
          <cell r="AO48">
            <v>1.2999999999999999E-2</v>
          </cell>
          <cell r="AP48">
            <v>0.01</v>
          </cell>
          <cell r="AQ48">
            <v>8.0000000000000002E-3</v>
          </cell>
          <cell r="AR48">
            <v>4.0000000000000001E-3</v>
          </cell>
          <cell r="AS48">
            <v>2E-3</v>
          </cell>
          <cell r="AT48">
            <v>1.4999999999993907E-3</v>
          </cell>
        </row>
        <row r="49">
          <cell r="A49">
            <v>45</v>
          </cell>
          <cell r="B49">
            <v>1</v>
          </cell>
          <cell r="C49">
            <v>5.0000000000000001E-4</v>
          </cell>
          <cell r="D49">
            <v>3.0000000000000001E-3</v>
          </cell>
          <cell r="E49">
            <v>6.0000000000000001E-3</v>
          </cell>
          <cell r="F49">
            <v>8.0000000000000002E-3</v>
          </cell>
          <cell r="G49">
            <v>0.01</v>
          </cell>
          <cell r="H49">
            <v>1.4E-2</v>
          </cell>
          <cell r="I49">
            <v>1.7000000000000001E-2</v>
          </cell>
          <cell r="J49">
            <v>0.02</v>
          </cell>
          <cell r="K49">
            <v>2.1999999999999999E-2</v>
          </cell>
          <cell r="L49">
            <v>2.4E-2</v>
          </cell>
          <cell r="M49">
            <v>2.7E-2</v>
          </cell>
          <cell r="N49">
            <v>2.9000000000000001E-2</v>
          </cell>
          <cell r="O49">
            <v>3.1E-2</v>
          </cell>
          <cell r="P49">
            <v>3.2000000000000001E-2</v>
          </cell>
          <cell r="Q49">
            <v>3.2000000000000001E-2</v>
          </cell>
          <cell r="R49">
            <v>3.2000000000000001E-2</v>
          </cell>
          <cell r="S49">
            <v>3.2000000000000001E-2</v>
          </cell>
          <cell r="T49">
            <v>3.2000000000000001E-2</v>
          </cell>
          <cell r="U49">
            <v>3.2000000000000001E-2</v>
          </cell>
          <cell r="V49">
            <v>3.2000000000000001E-2</v>
          </cell>
          <cell r="W49">
            <v>3.2000000000000001E-2</v>
          </cell>
          <cell r="X49">
            <v>3.2000000000000001E-2</v>
          </cell>
          <cell r="Y49">
            <v>3.2000000000000001E-2</v>
          </cell>
          <cell r="Z49">
            <v>3.2000000000000001E-2</v>
          </cell>
          <cell r="AA49">
            <v>3.2000000000000001E-2</v>
          </cell>
          <cell r="AB49">
            <v>3.2000000000000001E-2</v>
          </cell>
          <cell r="AC49">
            <v>3.2000000000000001E-2</v>
          </cell>
          <cell r="AD49">
            <v>3.2000000000000001E-2</v>
          </cell>
          <cell r="AE49">
            <v>3.2000000000000001E-2</v>
          </cell>
          <cell r="AF49">
            <v>3.2000000000000001E-2</v>
          </cell>
          <cell r="AG49">
            <v>3.1E-2</v>
          </cell>
          <cell r="AH49">
            <v>2.8000000000000001E-2</v>
          </cell>
          <cell r="AI49">
            <v>2.5999999999999999E-2</v>
          </cell>
          <cell r="AJ49">
            <v>2.5000000000000001E-2</v>
          </cell>
          <cell r="AK49">
            <v>2.3E-2</v>
          </cell>
          <cell r="AL49">
            <v>2.1000000000000001E-2</v>
          </cell>
          <cell r="AM49">
            <v>0.02</v>
          </cell>
          <cell r="AN49">
            <v>1.7000000000000001E-2</v>
          </cell>
          <cell r="AO49">
            <v>1.4999999999999999E-2</v>
          </cell>
          <cell r="AP49">
            <v>1.2999999999999999E-2</v>
          </cell>
          <cell r="AQ49">
            <v>0.01</v>
          </cell>
          <cell r="AR49">
            <v>8.0000000000000002E-3</v>
          </cell>
          <cell r="AS49">
            <v>4.0000000000000001E-3</v>
          </cell>
          <cell r="AT49">
            <v>2E-3</v>
          </cell>
          <cell r="AU49">
            <v>1.4999999999993907E-3</v>
          </cell>
        </row>
        <row r="50">
          <cell r="A50">
            <v>46</v>
          </cell>
          <cell r="B50">
            <v>1</v>
          </cell>
          <cell r="C50">
            <v>5.0000000000000001E-4</v>
          </cell>
          <cell r="D50">
            <v>3.0000000000000001E-3</v>
          </cell>
          <cell r="E50">
            <v>6.0000000000000001E-3</v>
          </cell>
          <cell r="F50">
            <v>8.0000000000000002E-3</v>
          </cell>
          <cell r="G50">
            <v>1.2E-2</v>
          </cell>
          <cell r="H50">
            <v>1.4E-2</v>
          </cell>
          <cell r="I50">
            <v>1.7000000000000001E-2</v>
          </cell>
          <cell r="J50">
            <v>0.02</v>
          </cell>
          <cell r="K50">
            <v>2.1000000000000001E-2</v>
          </cell>
          <cell r="L50">
            <v>2.4E-2</v>
          </cell>
          <cell r="M50">
            <v>2.7E-2</v>
          </cell>
          <cell r="N50">
            <v>2.9000000000000001E-2</v>
          </cell>
          <cell r="O50">
            <v>0.03</v>
          </cell>
          <cell r="P50">
            <v>3.1E-2</v>
          </cell>
          <cell r="Q50">
            <v>3.1E-2</v>
          </cell>
          <cell r="R50">
            <v>3.1E-2</v>
          </cell>
          <cell r="S50">
            <v>3.1E-2</v>
          </cell>
          <cell r="T50">
            <v>3.1E-2</v>
          </cell>
          <cell r="U50">
            <v>3.1E-2</v>
          </cell>
          <cell r="V50">
            <v>3.1E-2</v>
          </cell>
          <cell r="W50">
            <v>3.1E-2</v>
          </cell>
          <cell r="X50">
            <v>3.1E-2</v>
          </cell>
          <cell r="Y50">
            <v>3.1E-2</v>
          </cell>
          <cell r="Z50">
            <v>3.1E-2</v>
          </cell>
          <cell r="AA50">
            <v>3.1E-2</v>
          </cell>
          <cell r="AB50">
            <v>3.1E-2</v>
          </cell>
          <cell r="AC50">
            <v>3.1E-2</v>
          </cell>
          <cell r="AD50">
            <v>3.1E-2</v>
          </cell>
          <cell r="AE50">
            <v>3.1E-2</v>
          </cell>
          <cell r="AF50">
            <v>3.1E-2</v>
          </cell>
          <cell r="AG50">
            <v>3.1E-2</v>
          </cell>
          <cell r="AH50">
            <v>3.1E-2</v>
          </cell>
          <cell r="AI50">
            <v>2.9000000000000001E-2</v>
          </cell>
          <cell r="AJ50">
            <v>2.7E-2</v>
          </cell>
          <cell r="AK50">
            <v>2.4E-2</v>
          </cell>
          <cell r="AL50">
            <v>2.1000000000000001E-2</v>
          </cell>
          <cell r="AM50">
            <v>0.02</v>
          </cell>
          <cell r="AN50">
            <v>1.7000000000000001E-2</v>
          </cell>
          <cell r="AO50">
            <v>1.6E-2</v>
          </cell>
          <cell r="AP50">
            <v>1.2999999999999999E-2</v>
          </cell>
          <cell r="AQ50">
            <v>1.0999999999999999E-2</v>
          </cell>
          <cell r="AR50">
            <v>8.0000000000000002E-3</v>
          </cell>
          <cell r="AS50">
            <v>7.0000000000000001E-3</v>
          </cell>
          <cell r="AT50">
            <v>3.0000000000000001E-3</v>
          </cell>
          <cell r="AU50">
            <v>2E-3</v>
          </cell>
          <cell r="AV50">
            <v>1.4999999999993907E-3</v>
          </cell>
        </row>
        <row r="51">
          <cell r="A51">
            <v>47</v>
          </cell>
          <cell r="B51">
            <v>1</v>
          </cell>
          <cell r="C51">
            <v>5.0000000000000001E-4</v>
          </cell>
          <cell r="D51">
            <v>3.0000000000000001E-3</v>
          </cell>
          <cell r="E51">
            <v>6.0000000000000001E-3</v>
          </cell>
          <cell r="F51">
            <v>8.0000000000000002E-3</v>
          </cell>
          <cell r="G51">
            <v>1.0999999999999999E-2</v>
          </cell>
          <cell r="H51">
            <v>1.4E-2</v>
          </cell>
          <cell r="I51">
            <v>1.7000000000000001E-2</v>
          </cell>
          <cell r="J51">
            <v>1.9E-2</v>
          </cell>
          <cell r="K51">
            <v>0.02</v>
          </cell>
          <cell r="L51">
            <v>2.1999999999999999E-2</v>
          </cell>
          <cell r="M51">
            <v>2.4E-2</v>
          </cell>
          <cell r="N51">
            <v>2.7E-2</v>
          </cell>
          <cell r="O51">
            <v>2.8000000000000001E-2</v>
          </cell>
          <cell r="P51">
            <v>2.9000000000000001E-2</v>
          </cell>
          <cell r="Q51">
            <v>0.03</v>
          </cell>
          <cell r="R51">
            <v>0.03</v>
          </cell>
          <cell r="S51">
            <v>0.03</v>
          </cell>
          <cell r="T51">
            <v>0.03</v>
          </cell>
          <cell r="U51">
            <v>0.03</v>
          </cell>
          <cell r="V51">
            <v>0.03</v>
          </cell>
          <cell r="W51">
            <v>0.03</v>
          </cell>
          <cell r="X51">
            <v>0.03</v>
          </cell>
          <cell r="Y51">
            <v>0.03</v>
          </cell>
          <cell r="Z51">
            <v>0.03</v>
          </cell>
          <cell r="AA51">
            <v>0.03</v>
          </cell>
          <cell r="AB51">
            <v>0.03</v>
          </cell>
          <cell r="AC51">
            <v>0.03</v>
          </cell>
          <cell r="AD51">
            <v>0.03</v>
          </cell>
          <cell r="AE51">
            <v>0.03</v>
          </cell>
          <cell r="AF51">
            <v>0.03</v>
          </cell>
          <cell r="AG51">
            <v>0.03</v>
          </cell>
          <cell r="AH51">
            <v>0.03</v>
          </cell>
          <cell r="AI51">
            <v>0.03</v>
          </cell>
          <cell r="AJ51">
            <v>2.7E-2</v>
          </cell>
          <cell r="AK51">
            <v>2.5999999999999999E-2</v>
          </cell>
          <cell r="AL51">
            <v>2.3E-2</v>
          </cell>
          <cell r="AM51">
            <v>2.1999999999999999E-2</v>
          </cell>
          <cell r="AN51">
            <v>0.02</v>
          </cell>
          <cell r="AO51">
            <v>0.02</v>
          </cell>
          <cell r="AP51">
            <v>1.6E-2</v>
          </cell>
          <cell r="AQ51">
            <v>1.4E-2</v>
          </cell>
          <cell r="AR51">
            <v>1.2E-2</v>
          </cell>
          <cell r="AS51">
            <v>8.9999999999999993E-3</v>
          </cell>
          <cell r="AT51">
            <v>6.0000000000000001E-3</v>
          </cell>
          <cell r="AU51">
            <v>3.0000000000000001E-3</v>
          </cell>
          <cell r="AV51">
            <v>2E-3</v>
          </cell>
          <cell r="AW51">
            <v>1.4999999999993907E-3</v>
          </cell>
        </row>
        <row r="52">
          <cell r="A52">
            <v>48</v>
          </cell>
          <cell r="B52">
            <v>1</v>
          </cell>
          <cell r="C52">
            <v>5.0000000000000001E-4</v>
          </cell>
          <cell r="D52">
            <v>2E-3</v>
          </cell>
          <cell r="E52">
            <v>5.0000000000000001E-3</v>
          </cell>
          <cell r="F52">
            <v>8.0000000000000002E-3</v>
          </cell>
          <cell r="G52">
            <v>1.0999999999999999E-2</v>
          </cell>
          <cell r="H52">
            <v>1.4E-2</v>
          </cell>
          <cell r="I52">
            <v>1.6E-2</v>
          </cell>
          <cell r="J52">
            <v>1.9E-2</v>
          </cell>
          <cell r="K52">
            <v>0.02</v>
          </cell>
          <cell r="L52">
            <v>2.1999999999999999E-2</v>
          </cell>
          <cell r="M52">
            <v>2.4E-2</v>
          </cell>
          <cell r="N52">
            <v>2.5000000000000001E-2</v>
          </cell>
          <cell r="O52">
            <v>2.5999999999999999E-2</v>
          </cell>
          <cell r="P52">
            <v>2.8000000000000001E-2</v>
          </cell>
          <cell r="Q52">
            <v>2.9000000000000001E-2</v>
          </cell>
          <cell r="R52">
            <v>0.03</v>
          </cell>
          <cell r="S52">
            <v>0.03</v>
          </cell>
          <cell r="T52">
            <v>0.03</v>
          </cell>
          <cell r="U52">
            <v>0.03</v>
          </cell>
          <cell r="V52">
            <v>0.03</v>
          </cell>
          <cell r="W52">
            <v>0.03</v>
          </cell>
          <cell r="X52">
            <v>0.03</v>
          </cell>
          <cell r="Y52">
            <v>0.03</v>
          </cell>
          <cell r="Z52">
            <v>0.03</v>
          </cell>
          <cell r="AA52">
            <v>0.03</v>
          </cell>
          <cell r="AB52">
            <v>0.03</v>
          </cell>
          <cell r="AC52">
            <v>0.03</v>
          </cell>
          <cell r="AD52">
            <v>0.03</v>
          </cell>
          <cell r="AE52">
            <v>0.03</v>
          </cell>
          <cell r="AF52">
            <v>0.03</v>
          </cell>
          <cell r="AG52">
            <v>0.03</v>
          </cell>
          <cell r="AH52">
            <v>0.03</v>
          </cell>
          <cell r="AI52">
            <v>0.03</v>
          </cell>
          <cell r="AJ52">
            <v>2.8000000000000001E-2</v>
          </cell>
          <cell r="AK52">
            <v>2.5999999999999999E-2</v>
          </cell>
          <cell r="AL52">
            <v>2.3E-2</v>
          </cell>
          <cell r="AM52">
            <v>2.1999999999999999E-2</v>
          </cell>
          <cell r="AN52">
            <v>0.02</v>
          </cell>
          <cell r="AO52">
            <v>0.02</v>
          </cell>
          <cell r="AP52">
            <v>1.6E-2</v>
          </cell>
          <cell r="AQ52">
            <v>1.4E-2</v>
          </cell>
          <cell r="AR52">
            <v>1.2E-2</v>
          </cell>
          <cell r="AS52">
            <v>0.01</v>
          </cell>
          <cell r="AT52">
            <v>7.0000000000000001E-3</v>
          </cell>
          <cell r="AU52">
            <v>6.0000000000000001E-3</v>
          </cell>
          <cell r="AV52">
            <v>3.0000000000000001E-3</v>
          </cell>
          <cell r="AW52">
            <v>2E-3</v>
          </cell>
          <cell r="AX52">
            <v>1.4999999999993907E-3</v>
          </cell>
        </row>
        <row r="53">
          <cell r="A53">
            <v>49</v>
          </cell>
          <cell r="B53">
            <v>1</v>
          </cell>
          <cell r="C53">
            <v>5.0000000000000001E-4</v>
          </cell>
          <cell r="D53">
            <v>2E-3</v>
          </cell>
          <cell r="E53">
            <v>5.0000000000000001E-3</v>
          </cell>
          <cell r="F53">
            <v>8.0000000000000002E-3</v>
          </cell>
          <cell r="G53">
            <v>1.0999999999999999E-2</v>
          </cell>
          <cell r="H53">
            <v>1.4E-2</v>
          </cell>
          <cell r="I53">
            <v>1.6E-2</v>
          </cell>
          <cell r="J53">
            <v>1.7000000000000001E-2</v>
          </cell>
          <cell r="K53">
            <v>1.9E-2</v>
          </cell>
          <cell r="L53">
            <v>2.1000000000000001E-2</v>
          </cell>
          <cell r="M53">
            <v>2.3E-2</v>
          </cell>
          <cell r="N53">
            <v>2.4E-2</v>
          </cell>
          <cell r="O53">
            <v>2.5000000000000001E-2</v>
          </cell>
          <cell r="P53">
            <v>2.5999999999999999E-2</v>
          </cell>
          <cell r="Q53">
            <v>2.8000000000000001E-2</v>
          </cell>
          <cell r="R53">
            <v>2.9000000000000001E-2</v>
          </cell>
          <cell r="S53">
            <v>2.9000000000000001E-2</v>
          </cell>
          <cell r="T53">
            <v>2.9000000000000001E-2</v>
          </cell>
          <cell r="U53">
            <v>2.9000000000000001E-2</v>
          </cell>
          <cell r="V53">
            <v>2.9000000000000001E-2</v>
          </cell>
          <cell r="W53">
            <v>2.9000000000000001E-2</v>
          </cell>
          <cell r="X53">
            <v>2.9000000000000001E-2</v>
          </cell>
          <cell r="Y53">
            <v>2.9000000000000001E-2</v>
          </cell>
          <cell r="Z53">
            <v>2.9000000000000001E-2</v>
          </cell>
          <cell r="AA53">
            <v>2.9000000000000001E-2</v>
          </cell>
          <cell r="AB53">
            <v>2.9000000000000001E-2</v>
          </cell>
          <cell r="AC53">
            <v>2.9000000000000001E-2</v>
          </cell>
          <cell r="AD53">
            <v>2.9000000000000001E-2</v>
          </cell>
          <cell r="AE53">
            <v>2.9000000000000001E-2</v>
          </cell>
          <cell r="AF53">
            <v>2.9000000000000001E-2</v>
          </cell>
          <cell r="AG53">
            <v>2.9000000000000001E-2</v>
          </cell>
          <cell r="AH53">
            <v>2.9000000000000001E-2</v>
          </cell>
          <cell r="AI53">
            <v>2.9000000000000001E-2</v>
          </cell>
          <cell r="AJ53">
            <v>2.8000000000000001E-2</v>
          </cell>
          <cell r="AK53">
            <v>2.5999999999999999E-2</v>
          </cell>
          <cell r="AL53">
            <v>2.4E-2</v>
          </cell>
          <cell r="AM53">
            <v>2.1999999999999999E-2</v>
          </cell>
          <cell r="AN53">
            <v>2.1000000000000001E-2</v>
          </cell>
          <cell r="AO53">
            <v>0.02</v>
          </cell>
          <cell r="AP53">
            <v>1.9E-2</v>
          </cell>
          <cell r="AQ53">
            <v>1.7000000000000001E-2</v>
          </cell>
          <cell r="AR53">
            <v>1.4999999999999999E-2</v>
          </cell>
          <cell r="AS53">
            <v>1.2999999999999999E-2</v>
          </cell>
          <cell r="AT53">
            <v>1.2E-2</v>
          </cell>
          <cell r="AU53">
            <v>8.9999999999999993E-3</v>
          </cell>
          <cell r="AV53">
            <v>6.0000000000000001E-3</v>
          </cell>
          <cell r="AW53">
            <v>3.0000000000000001E-3</v>
          </cell>
          <cell r="AX53">
            <v>2E-3</v>
          </cell>
          <cell r="AY53">
            <v>1.4999999999993907E-3</v>
          </cell>
        </row>
        <row r="54">
          <cell r="A54">
            <v>50</v>
          </cell>
          <cell r="B54">
            <v>1</v>
          </cell>
          <cell r="C54">
            <v>5.0000000000000001E-4</v>
          </cell>
          <cell r="D54">
            <v>2E-3</v>
          </cell>
          <cell r="E54">
            <v>5.0000000000000001E-3</v>
          </cell>
          <cell r="F54">
            <v>7.0000000000000001E-3</v>
          </cell>
          <cell r="G54">
            <v>0.01</v>
          </cell>
          <cell r="H54">
            <v>1.2999999999999999E-2</v>
          </cell>
          <cell r="I54">
            <v>1.4E-2</v>
          </cell>
          <cell r="J54">
            <v>1.6E-2</v>
          </cell>
          <cell r="K54">
            <v>1.7999999999999999E-2</v>
          </cell>
          <cell r="L54">
            <v>0.02</v>
          </cell>
          <cell r="M54">
            <v>2.1000000000000001E-2</v>
          </cell>
          <cell r="N54">
            <v>2.3E-2</v>
          </cell>
          <cell r="O54">
            <v>2.4E-2</v>
          </cell>
          <cell r="P54">
            <v>2.5999999999999999E-2</v>
          </cell>
          <cell r="Q54">
            <v>2.7E-2</v>
          </cell>
          <cell r="R54">
            <v>2.8000000000000001E-2</v>
          </cell>
          <cell r="S54">
            <v>2.9000000000000001E-2</v>
          </cell>
          <cell r="T54">
            <v>2.9000000000000001E-2</v>
          </cell>
          <cell r="U54">
            <v>2.9000000000000001E-2</v>
          </cell>
          <cell r="V54">
            <v>2.9000000000000001E-2</v>
          </cell>
          <cell r="W54">
            <v>2.9000000000000001E-2</v>
          </cell>
          <cell r="X54">
            <v>2.9000000000000001E-2</v>
          </cell>
          <cell r="Y54">
            <v>2.9000000000000001E-2</v>
          </cell>
          <cell r="Z54">
            <v>2.9000000000000001E-2</v>
          </cell>
          <cell r="AA54">
            <v>2.9000000000000001E-2</v>
          </cell>
          <cell r="AB54">
            <v>2.9000000000000001E-2</v>
          </cell>
          <cell r="AC54">
            <v>2.9000000000000001E-2</v>
          </cell>
          <cell r="AD54">
            <v>2.9000000000000001E-2</v>
          </cell>
          <cell r="AE54">
            <v>2.9000000000000001E-2</v>
          </cell>
          <cell r="AF54">
            <v>2.9000000000000001E-2</v>
          </cell>
          <cell r="AG54">
            <v>2.9000000000000001E-2</v>
          </cell>
          <cell r="AH54">
            <v>2.9000000000000001E-2</v>
          </cell>
          <cell r="AI54">
            <v>2.9000000000000001E-2</v>
          </cell>
          <cell r="AJ54">
            <v>2.8000000000000001E-2</v>
          </cell>
          <cell r="AK54">
            <v>2.5999999999999999E-2</v>
          </cell>
          <cell r="AL54">
            <v>2.4E-2</v>
          </cell>
          <cell r="AM54">
            <v>2.3E-2</v>
          </cell>
          <cell r="AN54">
            <v>2.1999999999999999E-2</v>
          </cell>
          <cell r="AO54">
            <v>2.1000000000000001E-2</v>
          </cell>
          <cell r="AP54">
            <v>1.9E-2</v>
          </cell>
          <cell r="AQ54">
            <v>1.7999999999999999E-2</v>
          </cell>
          <cell r="AR54">
            <v>1.7000000000000001E-2</v>
          </cell>
          <cell r="AS54">
            <v>1.2999999999999999E-2</v>
          </cell>
          <cell r="AT54">
            <v>1.2E-2</v>
          </cell>
          <cell r="AU54">
            <v>0.01</v>
          </cell>
          <cell r="AV54">
            <v>8.0000000000000002E-3</v>
          </cell>
          <cell r="AW54">
            <v>5.0000000000000001E-3</v>
          </cell>
          <cell r="AX54">
            <v>3.0000000000000001E-3</v>
          </cell>
          <cell r="AY54">
            <v>2E-3</v>
          </cell>
          <cell r="AZ54">
            <v>1.4999999999993907E-3</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보온재 TOTAL BM"/>
      <sheetName val="견적가검토(1)"/>
      <sheetName val="견적가검토(2)"/>
      <sheetName val="PC 여유율"/>
      <sheetName val="Chiet tinh dz35"/>
      <sheetName val="물량산출용BM(원본)"/>
      <sheetName val="Sheet1"/>
      <sheetName val="대비내역"/>
      <sheetName val="BLR 1"/>
      <sheetName val="GEN"/>
      <sheetName val="GAS"/>
      <sheetName val="DEAE"/>
      <sheetName val="BLR2"/>
      <sheetName val="BLR3"/>
      <sheetName val="BLR4"/>
      <sheetName val="BLR5"/>
      <sheetName val="DEM"/>
      <sheetName val="SAM"/>
      <sheetName val="CHEM"/>
      <sheetName val="COP"/>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mp;L (Consol)"/>
      <sheetName val="Co.1"/>
      <sheetName val="P&amp;L-EH"/>
      <sheetName val="P&amp;L-GDP"/>
      <sheetName val="P&amp;L-EL"/>
      <sheetName val="P&amp;L-DM"/>
      <sheetName val="P&amp;L-lab"/>
      <sheetName val="BS"/>
      <sheetName val="Notes"/>
    </sheetNames>
    <sheetDataSet>
      <sheetData sheetId="0">
        <row r="22">
          <cell r="D22">
            <v>37135</v>
          </cell>
        </row>
      </sheetData>
      <sheetData sheetId="1" refreshError="1"/>
      <sheetData sheetId="2" refreshError="1"/>
      <sheetData sheetId="3"/>
      <sheetData sheetId="4"/>
      <sheetData sheetId="5"/>
      <sheetData sheetId="6"/>
      <sheetData sheetId="7"/>
      <sheetData sheetId="8"/>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New"/>
      <sheetName val="Cash Flow"/>
      <sheetName val="BOQ"/>
      <sheetName val="Work Plan"/>
      <sheetName val="Work Plan-Financial"/>
      <sheetName val="Escalation"/>
      <sheetName val="contingency"/>
      <sheetName val="Man Power cost"/>
      <sheetName val="Site Infrastructure"/>
      <sheetName val="Site Infra-Unit"/>
      <sheetName val="Prilim"/>
      <sheetName val="Rate Analysis "/>
      <sheetName val="MD"/>
      <sheetName val="Bridge"/>
      <sheetName val="Valves"/>
      <sheetName val="ANAL-PIPE LINE"/>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ow r="50">
          <cell r="E50">
            <v>649</v>
          </cell>
        </row>
      </sheetData>
      <sheetData sheetId="12"/>
      <sheetData sheetId="13" refreshError="1"/>
      <sheetData sheetId="14" refreshError="1"/>
      <sheetData sheetId="1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RACT PRICE"/>
      <sheetName val="Financial"/>
      <sheetName val="BOQ"/>
      <sheetName val="ABSTRACT BOQ"/>
      <sheetName val="IDC - OVERHEADS - SUMMARY"/>
      <sheetName val="BASIC DATA of Material"/>
      <sheetName val="Cost of material"/>
      <sheetName val="Req of Material"/>
      <sheetName val="MIX COMPOSITION"/>
      <sheetName val="SUMMARY PLANT COST"/>
      <sheetName val="ETC Plant Cost"/>
      <sheetName val="Crusher"/>
      <sheetName val="SITE CLEARANCE"/>
      <sheetName val="Earthwork"/>
      <sheetName val="Subbase"/>
      <sheetName val="PAVEMENT"/>
      <sheetName val="Concrete"/>
      <sheetName val="TRAFFIC APPURENTANCE"/>
      <sheetName val="CD &amp; Bridges"/>
      <sheetName val="BRIDGE CONCRETE"/>
      <sheetName val="ETC -Escalation"/>
      <sheetName val="SC DIESEL ESCALATION"/>
      <sheetName val="IDC - OVERHEADS"/>
      <sheetName val="OF - BACK"/>
      <sheetName val="Working Capital"/>
      <sheetName val="CAPITAL CHARGE"/>
      <sheetName val="IPS"/>
      <sheetName val="Summary Crusher"/>
      <sheetName val="hirevs dep"/>
      <sheetName val="PC PIVOT- do not fiddle with"/>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sheetName val="Analysis"/>
      <sheetName val="Mix Design"/>
      <sheetName val="Equipment  Output"/>
      <sheetName val="Cost of O &amp; O"/>
      <sheetName val="Barrier, Railings"/>
      <sheetName val="VARIOUS STONES"/>
      <sheetName val="Catch Pit"/>
      <sheetName val="KERBS"/>
      <sheetName val="Lead"/>
      <sheetName val="ANAL"/>
      <sheetName val="INPUT"/>
      <sheetName val="DETAILED"/>
    </sheetNames>
    <sheetDataSet>
      <sheetData sheetId="0"/>
      <sheetData sheetId="1"/>
      <sheetData sheetId="2"/>
      <sheetData sheetId="3"/>
      <sheetData sheetId="4">
        <row r="13">
          <cell r="F13">
            <v>28.941176470588236</v>
          </cell>
        </row>
      </sheetData>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2"/>
      <sheetName val="Format 2A"/>
      <sheetName val="Index"/>
      <sheetName val="TOP SHEET"/>
      <sheetName val="S4"/>
      <sheetName val="SITE OVERHEADS"/>
      <sheetName val="dept"/>
      <sheetName val="P &amp; M ABS"/>
      <sheetName val="P &amp; M DEP"/>
      <sheetName val="P &amp; M OPER"/>
      <sheetName val="P &amp; M FUEL MAIN"/>
      <sheetName val="Basic Material Prices"/>
      <sheetName val="EW &amp; BF"/>
      <sheetName val="concrete"/>
      <sheetName val="Formwork costing"/>
      <sheetName val="formwork"/>
      <sheetName val="FloorBeam"/>
      <sheetName val="Costing for FW"/>
      <sheetName val="steelworks"/>
      <sheetName val="Masonry"/>
      <sheetName val="Flooring &amp; Painting"/>
      <sheetName val="Toilet WP"/>
      <sheetName val="Site Toilet Facilities"/>
      <sheetName val="Sanitary works"/>
      <sheetName val="Miscellaneous"/>
      <sheetName val="ACE-Top"/>
      <sheetName val="Working-Fab,Erec etc"/>
      <sheetName val="list"/>
      <sheetName val="Fill this out first..."/>
      <sheetName val="DetEst"/>
      <sheetName val="labo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OEC"/>
      <sheetName val="CABLE BULK"/>
      <sheetName val="BLR 1"/>
      <sheetName val="GEN"/>
      <sheetName val="GAS"/>
      <sheetName val="DEAE"/>
      <sheetName val="BLR2"/>
      <sheetName val="BLR3"/>
      <sheetName val="BLR4"/>
      <sheetName val="BLR5"/>
      <sheetName val="DEM"/>
      <sheetName val="SAM"/>
      <sheetName val="CHEM"/>
      <sheetName val="COP"/>
      <sheetName val="6-2차"/>
      <sheetName val="MC-01"/>
      <sheetName val="SUMMARY (0)"/>
      <sheetName val="COA-17"/>
      <sheetName val="C-18"/>
      <sheetName val="Rev P"/>
      <sheetName val="WORKING"/>
      <sheetName val="BQ List MNHRS"/>
      <sheetName val="PipWT"/>
      <sheetName val="97 사업추정(WEKI)"/>
      <sheetName val="eq_data"/>
      <sheetName val="ELEC_DCI"/>
      <sheetName val="INST_DCI"/>
      <sheetName val="장비비-관세+운반비+가설발전-동원계획"/>
      <sheetName val="ANALYSER"/>
      <sheetName val="FWBS7000,8000"/>
      <sheetName val="INS"/>
      <sheetName val="갑지"/>
      <sheetName val="Resource"/>
      <sheetName val="환율표"/>
      <sheetName val="h-013211-2"/>
      <sheetName val="가도공"/>
      <sheetName val="대비내역"/>
      <sheetName val="일위대가"/>
      <sheetName val="전기일위대가"/>
      <sheetName val="COV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 emb 1"/>
      <sheetName val="obs emb 2"/>
      <sheetName val="Sheet1"/>
      <sheetName val="Sheet2"/>
      <sheetName val="Sheet3"/>
      <sheetName val="Cost of O &amp; O"/>
      <sheetName val="Analysis"/>
      <sheetName val="Analy_7-10"/>
      <sheetName val="basdat"/>
      <sheetName val="S2groupcode"/>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AST lightconc-II"/>
      <sheetName val="PRECAST-conc-II"/>
      <sheetName val="Miscellaneous-civil"/>
      <sheetName val="basic"/>
      <sheetName val="GN-ST-10"/>
      <sheetName val="Sheet1"/>
      <sheetName val="Summary"/>
      <sheetName val="Quantity Schedule"/>
      <sheetName val="Revenue  Schedule "/>
      <sheetName val="Balance works - Direct Cost"/>
      <sheetName val="Balance works - Indirect Cost"/>
      <sheetName val="Cashflows"/>
      <sheetName val="Fund Plan"/>
      <sheetName val="Bill of Resources"/>
      <sheetName val="DC"/>
      <sheetName val="Expenditure plan"/>
      <sheetName val="PRECAST lightconc_II"/>
      <sheetName val="Friends"/>
      <sheetName val="College Details"/>
      <sheetName val="Personal "/>
      <sheetName val="Office"/>
      <sheetName val="CF-det"/>
      <sheetName val="Cleaning &amp; Grubbing"/>
      <sheetName val="GN_ST_10"/>
      <sheetName val="ORDER BOOKING"/>
      <sheetName val="IHC"/>
      <sheetName val="bhilai"/>
      <sheetName val="jidal dam"/>
      <sheetName val="delo"/>
      <sheetName val="fran temp"/>
      <sheetName val="gagan"/>
      <sheetName val="hsbc"/>
      <sheetName val="jeedi"/>
      <sheetName val="kona swit"/>
      <sheetName val="template (8)"/>
      <sheetName val="template (9)"/>
      <sheetName val="Design"/>
      <sheetName val="TBAL9697 -group wise  sdpl"/>
      <sheetName val="OVER HEADS"/>
      <sheetName val="Cover Sheet"/>
      <sheetName val="BOQ REV A"/>
      <sheetName val="BOQ"/>
      <sheetName val="PTB (IO)"/>
      <sheetName val="BMS "/>
      <sheetName val="SPT vs PHI"/>
      <sheetName val="PIPING"/>
      <sheetName val="八幡"/>
      <sheetName val="300x500"/>
      <sheetName val="scurve calc (2)"/>
      <sheetName val="Direct cost shed A-2 "/>
      <sheetName val="#REF!"/>
      <sheetName val="Boq Block A"/>
      <sheetName val="A"/>
      <sheetName val="TAX BILLS"/>
      <sheetName val="CASH BILLS"/>
      <sheetName val="LABOUR BILLS"/>
      <sheetName val="BQQ"/>
      <sheetName val="july"/>
      <sheetName val="june"/>
      <sheetName val="may"/>
      <sheetName val="april"/>
      <sheetName val="march"/>
      <sheetName val="jan"/>
      <sheetName val="fefb"/>
      <sheetName val="invoice"/>
      <sheetName val="puch order"/>
      <sheetName val="decm"/>
      <sheetName val="Sheet1 (2)"/>
      <sheetName val="concrete"/>
      <sheetName val="beam-reinft-IIInd floor"/>
      <sheetName val="PRECAST_lightconc-II"/>
      <sheetName val="PRECAST_lightconc_II"/>
      <sheetName val="College_Details"/>
      <sheetName val="Personal_"/>
      <sheetName val="Cleaning_&amp;_Grubbing"/>
      <sheetName val="jidal_dam"/>
      <sheetName val="fran_temp"/>
      <sheetName val="kona_swit"/>
      <sheetName val="template_(8)"/>
      <sheetName val="template_(9)"/>
      <sheetName val="OVER_HEADS"/>
      <sheetName val="Cover_Sheet"/>
      <sheetName val="BOQ_REV_A"/>
      <sheetName val="PTB_(IO)"/>
      <sheetName val="BMS_"/>
      <sheetName val="SPT_vs_PHI"/>
      <sheetName val="TBAL9697_-group_wise__sdpl"/>
      <sheetName val="SITE OVERHEADS"/>
      <sheetName val="labour coeff"/>
      <sheetName val="zone-8"/>
      <sheetName val="MHNO_LEV"/>
      <sheetName val="M-Book for Conc"/>
      <sheetName val="M-Book for FW"/>
      <sheetName val="Site Dev BOQ"/>
      <sheetName val="Sheet3"/>
      <sheetName val="VCH-SLC"/>
      <sheetName val="Supplier"/>
      <sheetName val="upa"/>
      <sheetName val="PRECAST_lightconc-II1"/>
      <sheetName val="PRECAST_lightconc_II1"/>
      <sheetName val="College_Details1"/>
      <sheetName val="Personal_1"/>
      <sheetName val="Cleaning_&amp;_Grubbing1"/>
      <sheetName val="jidal_dam1"/>
      <sheetName val="fran_temp1"/>
      <sheetName val="kona_swit1"/>
      <sheetName val="template_(8)1"/>
      <sheetName val="template_(9)1"/>
      <sheetName val="OVER_HEADS1"/>
      <sheetName val="Cover_Sheet1"/>
      <sheetName val="BOQ_REV_A1"/>
      <sheetName val="PTB_(IO)1"/>
      <sheetName val="BMS_1"/>
      <sheetName val="SPT_vs_PHI1"/>
      <sheetName val="TBAL9697_-group_wise__sdpl1"/>
      <sheetName val="Quantity_Schedule"/>
      <sheetName val="Revenue__Schedule_"/>
      <sheetName val="Balance_works_-_Direct_Cost"/>
      <sheetName val="Balance_works_-_Indirect_Cost"/>
      <sheetName val="Fund_Plan"/>
      <sheetName val="Bill_of_Resources"/>
      <sheetName val="SILICATE"/>
      <sheetName val="Costing Upto Mar'11 (2)"/>
      <sheetName val="Tender Summary"/>
      <sheetName val="p&amp;m"/>
      <sheetName val=" 24.07.10 RS &amp; SECURITY"/>
      <sheetName val="24.07.10 CIVIL WET"/>
      <sheetName val=" 24.07.10 CIVIL"/>
      <sheetName val=" 24.07.10 MECH-FAB"/>
      <sheetName val=" 24.07.10 MECH-TANK"/>
      <sheetName val=" 23.07.10 N.SHIFT MECH-FAB"/>
      <sheetName val=" 23.07.10 N.SHIFT MECH-TANK"/>
      <sheetName val=" 23.07.10 RS &amp; SECURITY"/>
      <sheetName val="23.07.10 CIVIL WET"/>
      <sheetName val=" 23.07.10 CIVIL"/>
      <sheetName val=" 23.07.10 MECH-FAB"/>
      <sheetName val=" 23.07.10 MECH-TANK"/>
      <sheetName val=" 22.07.10 N.SHIFT MECH-FAB"/>
      <sheetName val=" 22.07.10 N.SHIFT MECH-TANK"/>
      <sheetName val=" 22.07.10 RS &amp; SECURITY"/>
      <sheetName val="22.07.10 CIVIL WET"/>
      <sheetName val=" 22.07.10 CIVIL"/>
      <sheetName val=" 22.07.10 MECH-FAB"/>
      <sheetName val=" 22.07.10 MECH-TANK"/>
      <sheetName val=" 21.07.10 N.SHIFT MECH-FAB"/>
      <sheetName val=" 21.07.10 N.SHIFT MECH-TANK"/>
      <sheetName val=" 21.07.10 RS &amp; SECURITY"/>
      <sheetName val="21.07.10 CIVIL WET"/>
      <sheetName val=" 21.07.10 CIVIL"/>
      <sheetName val=" 21.07.10 MECH-FAB"/>
      <sheetName val=" 21.07.10 MECH-TANK"/>
      <sheetName val=" 20.07.10 N.SHIFT MECH-FAB"/>
      <sheetName val=" 20.07.10 N.SHIFT MECH-TANK"/>
      <sheetName val=" 20.07.10 RS &amp; SECURITY"/>
      <sheetName val="20.07.10 CIVIL WET"/>
      <sheetName val=" 20.07.10 CIVIL"/>
      <sheetName val=" 20.07.10 MECH-FAB"/>
      <sheetName val=" 20.07.10 MECH-TANK"/>
      <sheetName val=" 19.07.10 N.SHIFT MECH-FAB"/>
      <sheetName val=" 19.07.10 N.SHIFT MECH-TANK"/>
      <sheetName val=" 19.07.10 RS &amp; SECURITY"/>
      <sheetName val="19.07.10 CIVIL WET"/>
      <sheetName val=" 19.07.10 CIVIL"/>
      <sheetName val=" 19.07.10 MECH-FAB"/>
      <sheetName val=" 19.07.10 MECH-TANK"/>
      <sheetName val=" 18.07.10 N.SHIFT MECH-FAB"/>
      <sheetName val=" 18.07.10 N.SHIFT MECH-TANK"/>
      <sheetName val=" 18.07.10 RS &amp; SECURITY"/>
      <sheetName val="18.07.10 CIVIL WET"/>
      <sheetName val=" 18.07.10 CIVIL"/>
      <sheetName val=" 18.07.10 MECH-FAB"/>
      <sheetName val=" 18.07.10 MECH-TANK"/>
      <sheetName val=" 17.07.10 N.SHIFT MECH-FAB"/>
      <sheetName val=" 17.07.10 N.SHIFT MECH-TANK"/>
      <sheetName val=" 17.07.10 RS &amp; SECURITY"/>
      <sheetName val="17.07.10 CIVIL WET"/>
      <sheetName val=" 17.07.10 CIVIL"/>
      <sheetName val=" 17.07.10 MECH-FAB"/>
      <sheetName val=" 17.07.10 MECH-TANK"/>
      <sheetName val=" 16.07.10 N.SHIFT MECH-FAB"/>
      <sheetName val=" 16.07.10 N.SHIFT MECH-TANK"/>
      <sheetName val=" 16.07.10 RS &amp; SECURITY"/>
      <sheetName val="16.07.10 CIVIL WET"/>
      <sheetName val=" 16.07.10 CIVIL"/>
      <sheetName val=" 16.07.10 MECH-FAB"/>
      <sheetName val=" 16.07.10 MECH-TANK"/>
      <sheetName val=" 15.07.10 N.SHIFT MECH-FAB"/>
      <sheetName val=" 15.07.10 N.SHIFT MECH-TANK"/>
      <sheetName val=" 15.07.10 RS &amp; SECURITY"/>
      <sheetName val="15.07.10 CIVIL WET"/>
      <sheetName val=" 15.07.10 CIVIL"/>
      <sheetName val=" 15.07.10 MECH-FAB"/>
      <sheetName val=" 15.07.10 MECH-TANK"/>
      <sheetName val=" 14.07.10 N.SHIFT MECH-FAB"/>
      <sheetName val=" 14.07.10 N.SHIFT MECH-TANK"/>
      <sheetName val=" 14.07.10 RS &amp; SECURITY"/>
      <sheetName val="14.07.10 CIVIL WET"/>
      <sheetName val=" 14.07.10 CIVIL"/>
      <sheetName val=" 14.07.10 MECH-FAB"/>
      <sheetName val=" 14.07.10 MECH-TANK"/>
      <sheetName val=" 13.07.10 N.SHIFT MECH-FAB"/>
      <sheetName val=" 13.07.10 N.SHIFT MECH-TANK"/>
      <sheetName val=" 13.07.10 RS &amp; SECURITY"/>
      <sheetName val="13.07.10 CIVIL WET"/>
      <sheetName val=" 13.07.10 CIVIL"/>
      <sheetName val=" 13.07.10 MECH-FAB"/>
      <sheetName val=" 13.07.10 MECH-TANK"/>
      <sheetName val=" 12.07.10 N.SHIFT MECH-FAB"/>
      <sheetName val=" 12.07.10 N.SHIFT MECH-TANK"/>
      <sheetName val=" 12.07.10 RS &amp; SECURITY"/>
      <sheetName val="12.07.10 CIVIL WET"/>
      <sheetName val=" 12.07.10 CIVIL"/>
      <sheetName val=" 12.07.10 MECH-FAB"/>
      <sheetName val=" 12.07.10 MECH-TANK"/>
      <sheetName val=" 11.07.10 N.SHIFT MECH-FAB"/>
      <sheetName val=" 11.07.10 N.SHIFT MECH-TANK"/>
      <sheetName val=" 11.07.10 RS &amp; SECURITY"/>
      <sheetName val="11.07.10 CIVIL WET"/>
      <sheetName val=" 11.07.10 CIVIL"/>
      <sheetName val=" 11.07.10 MECH-FAB"/>
      <sheetName val=" 11.07.10 MECH-TANK"/>
      <sheetName val=" 10.07.10 N.SHIFT MECH-FAB"/>
      <sheetName val=" 10.07.10 N.SHIFT MECH-TANK"/>
      <sheetName val=" 10.07.10 RS &amp; SECURITY"/>
      <sheetName val="10.07.10 CIVIL WET"/>
      <sheetName val=" 10.07.10 CIVIL"/>
      <sheetName val=" 10.07.10 MECH-FAB"/>
      <sheetName val=" 10.07.10 MECH-TANK"/>
      <sheetName val=" 09.07.10 N.SHIFT MECH-FAB"/>
      <sheetName val=" 09.07.10 N.SHIFT MECH-TANK"/>
      <sheetName val=" 09.07.10 RS &amp; SECURITY"/>
      <sheetName val="09.07.10 CIVIL WET"/>
      <sheetName val=" 09.07.10 CIVIL"/>
      <sheetName val=" 09.07.10 MECH-FAB"/>
      <sheetName val=" 09.07.10 MECH-TANK"/>
      <sheetName val=" 08.07.10 N.SHIFT MECH-FAB"/>
      <sheetName val=" 08.07.10 N.SHIFT MECH-TANK"/>
      <sheetName val=" 08.07.10 RS &amp; SECURITY"/>
      <sheetName val="08.07.10 CIVIL WET"/>
      <sheetName val=" 08.07.10 CIVIL"/>
      <sheetName val=" 08.07.10 MECH-FAB"/>
      <sheetName val=" 08.07.10 MECH-TANK"/>
      <sheetName val=" 07.07.10 N.SHIFT MECH-FAB"/>
      <sheetName val=" 07.07.10 N.SHIFT MECH-TANK"/>
      <sheetName val=" 07.07.10 RS &amp; SECURITY"/>
      <sheetName val="07.07.10 CIVIL WET"/>
      <sheetName val=" 07.07.10 CIVIL"/>
      <sheetName val=" 07.07.10 MECH-FAB"/>
      <sheetName val=" 07.07.10 MECH-TANK"/>
      <sheetName val=" 06.07.10 N.SHIFT MECH-FAB"/>
      <sheetName val=" 06.07.10 N.SHIFT MECH-TANK"/>
      <sheetName val=" 06.07.10 RS &amp; SECURITY"/>
      <sheetName val="06.07.10 CIVIL WET"/>
      <sheetName val=" 06.07.10 CIVIL"/>
      <sheetName val=" 06.07.10 MECH-FAB"/>
      <sheetName val=" 06.07.10 MECH-TANK"/>
      <sheetName val=" 05.07.10 N.SHIFT MECH-FAB"/>
      <sheetName val=" 05.07.10 N.SHIFT MECH-TANK"/>
      <sheetName val=" 05.07.10 RS &amp; SECURITY"/>
      <sheetName val="05.07.10 CIVIL WET"/>
      <sheetName val=" 05.07.10 CIVIL"/>
      <sheetName val=" 05.07.10 MECH-FAB"/>
      <sheetName val=" 05.07.10 MECH-TANK"/>
      <sheetName val=" 04.07.10 N.SHIFT MECH-FAB"/>
      <sheetName val=" 04.07.10 N.SHIFT MECH-TANK"/>
      <sheetName val=" 04.07.10 RS &amp; SECURITY"/>
      <sheetName val="04.07.10 CIVIL WET"/>
      <sheetName val=" 04.07.10 CIVIL"/>
      <sheetName val=" 04.07.10 MECH-FAB"/>
      <sheetName val=" 04.07.10 MECH-TANK"/>
      <sheetName val=" 03.07.10 N.SHIFT MECH-FAB"/>
      <sheetName val=" 03.07.10 N.SHIFT MECH-TANK"/>
      <sheetName val=" 03.07.10 RS &amp; SECURITY "/>
      <sheetName val="03.07.10 CIVIL WET "/>
      <sheetName val=" 03.07.10 CIVIL "/>
      <sheetName val=" 03.07.10 MECH-FAB "/>
      <sheetName val=" 03.07.10 MECH-TANK "/>
      <sheetName val=" 02.07.10 N.SHIFT MECH-FAB "/>
      <sheetName val=" 02.07.10 N.SHIFT MECH-TANK "/>
      <sheetName val=" 02.07.10 RS &amp; SECURITY"/>
      <sheetName val="02.07.10 CIVIL WET"/>
      <sheetName val=" 02.07.10 CIVIL"/>
      <sheetName val=" 02.07.10 MECH-FAB"/>
      <sheetName val=" 02.07.10 MECH-TANK"/>
      <sheetName val=" 01.07.10 N.SHIFT MECH-FAB"/>
      <sheetName val=" 01.07.10 N.SHIFT MECH-TANK"/>
      <sheetName val=" 01.07.10 RS &amp; SECURITY"/>
      <sheetName val="01.07.10 CIVIL WET"/>
      <sheetName val=" 01.07.10 CIVIL"/>
      <sheetName val=" 01.07.10 MECH-FAB"/>
      <sheetName val=" 01.07.10 MECH-TANK"/>
      <sheetName val=" 30.06.10 N.SHIFT MECH-FAB"/>
      <sheetName val=" 30.06.10 N.SHIFT MECH-TANK"/>
      <sheetName val="Civil Boq"/>
      <sheetName val="dBase"/>
      <sheetName val="SUMMARY(E)"/>
      <sheetName val="List"/>
      <sheetName val="Meas.-Hotel Part"/>
      <sheetName val="Contract Night Staff"/>
      <sheetName val="Contract Day Staff"/>
      <sheetName val="Day Shift"/>
      <sheetName val="Night Shift"/>
      <sheetName val="Headings"/>
      <sheetName val="22.12.2011"/>
      <sheetName val="Fee Rate Summary"/>
      <sheetName val="BOQ_Direct_selling cost"/>
      <sheetName val="factors"/>
      <sheetName val=" 09.07.10 M顅ᎆ뤀ᨇ԰_x0000_缀_x0000_"/>
      <sheetName val="beam-reinft"/>
      <sheetName val="Build-up"/>
      <sheetName val="BOQ (2)"/>
      <sheetName val="2gii"/>
      <sheetName val="Meas__Hotel Part"/>
      <sheetName val="St.co.91.5lvl"/>
      <sheetName val="Data"/>
      <sheetName val="Lead"/>
      <sheetName val="Sheet2"/>
      <sheetName val="Sales &amp; Prod"/>
      <sheetName val="IO List"/>
      <sheetName val="Detail"/>
      <sheetName val="final abstract"/>
      <sheetName val="Fill this out first..."/>
      <sheetName val="INPUT SHEET"/>
      <sheetName val="temp"/>
      <sheetName val="GBW"/>
      <sheetName val="HEAD"/>
      <sheetName val="Labour productivity"/>
      <sheetName val="SP Break Up"/>
      <sheetName val="공장별판관비배부"/>
      <sheetName val="Staff Acco."/>
      <sheetName val="Costing"/>
      <sheetName val=" 09.07.10 M顅ᎆ뤀ᨇ԰?缀?"/>
      <sheetName val="TBAL9697 _group wise  sdpl"/>
      <sheetName val="Intake"/>
      <sheetName val="inWords"/>
      <sheetName val="Ave.wtd.rates"/>
      <sheetName val="Material "/>
      <sheetName val="Labour &amp; Plant"/>
      <sheetName val="Cashflow projection"/>
      <sheetName val="Item- Compact"/>
      <sheetName val="PA- Consutant "/>
      <sheetName val="HVAC"/>
      <sheetName val="BS8007"/>
      <sheetName val="Civil Works"/>
      <sheetName val="DataInput"/>
      <sheetName val="DataInput-1"/>
      <sheetName val="DI Rate Analysis"/>
      <sheetName val="Economic RisingMain  Ph-I"/>
      <sheetName val="master"/>
      <sheetName val="Assumptions"/>
      <sheetName val="col-reinft1"/>
      <sheetName val="section"/>
      <sheetName val="MN T.B."/>
      <sheetName val="Structure Bills Qty"/>
      <sheetName val="dlvoid"/>
      <sheetName val="UnitPrices"/>
      <sheetName val="MASTER_OE"/>
      <sheetName val="cash in flow Summary JV "/>
      <sheetName val="water prop."/>
      <sheetName val="GR.slab-reinft"/>
      <sheetName val="AOR"/>
      <sheetName val="Cost Index"/>
      <sheetName val="sheeet7"/>
      <sheetName val="Rate analysis- BOQ 1 "/>
      <sheetName val="box-12"/>
      <sheetName val="08.07.10헾】_x0005__x0000__x0000__x0000__x0000_ꎋ"/>
      <sheetName val="Voucher"/>
      <sheetName val="3cd Annexure"/>
      <sheetName val="Fin. Assumpt. - Sensitivities"/>
      <sheetName val="Bill 1"/>
      <sheetName val="Bill 2"/>
      <sheetName val="Bill 3"/>
      <sheetName val="Bill 4"/>
      <sheetName val="Bill 5"/>
      <sheetName val="Bill 6"/>
      <sheetName val="Bill 7"/>
      <sheetName val="T-P1, FINISHES WORKING "/>
      <sheetName val="Assumption &amp; Exclusion"/>
      <sheetName val="querries"/>
      <sheetName val="1.Civil-RA"/>
      <sheetName val="08.07.10헾】_x0005_????ꎋ"/>
      <sheetName val="wordsdata"/>
      <sheetName val="Labour"/>
      <sheetName val="INDIGINEOUS ITEMS "/>
      <sheetName val="gen"/>
      <sheetName val="Project Details.."/>
      <sheetName val="F20 Risk Analysis"/>
      <sheetName val="Change Order Log"/>
      <sheetName val="lookups"/>
      <sheetName val="ref"/>
      <sheetName val="Bin"/>
      <sheetName val="2000 MOR"/>
      <sheetName val="estm_mech"/>
      <sheetName val="DI_Rate_Analysis"/>
      <sheetName val="Economic_RisingMain__Ph-I"/>
      <sheetName val="TAX_BILLS"/>
      <sheetName val="CASH_BILLS"/>
      <sheetName val="LABOUR_BILLS"/>
      <sheetName val="puch_order"/>
      <sheetName val="Sheet1_(2)"/>
      <sheetName val=" 09.07.10 M顅ᎆ뤀ᨇ԰"/>
      <sheetName val=" 09.07.10 M顅ᎆ뤀ᨇ԰_缀_"/>
      <sheetName val="FT-05-02IsoBOM"/>
      <sheetName val="CT"/>
      <sheetName val="PT"/>
      <sheetName val="Analy_7-10"/>
      <sheetName val="PRECAST_lightconc-II2"/>
      <sheetName val="PRECAST_lightconc_II2"/>
      <sheetName val="College_Details2"/>
      <sheetName val="Personal_2"/>
      <sheetName val="Cleaning_&amp;_Grubbing2"/>
      <sheetName val="jidal_dam2"/>
      <sheetName val="fran_temp2"/>
      <sheetName val="kona_swit2"/>
      <sheetName val="template_(8)2"/>
      <sheetName val="template_(9)2"/>
      <sheetName val="OVER_HEADS2"/>
      <sheetName val="Cover_Sheet2"/>
      <sheetName val="BOQ_REV_A2"/>
      <sheetName val="PTB_(IO)2"/>
      <sheetName val="BMS_2"/>
      <sheetName val="TBAL9697_-group_wise__sdpl2"/>
      <sheetName val="SPT_vs_PHI2"/>
      <sheetName val="Quantity_Schedule1"/>
      <sheetName val="Revenue__Schedule_1"/>
      <sheetName val="Balance_works_-_Direct_Cost1"/>
      <sheetName val="Balance_works_-_Indirect_Cost1"/>
      <sheetName val="Fund_Plan1"/>
      <sheetName val="Bill_of_Resources1"/>
      <sheetName val="Site_Dev_BOQ"/>
      <sheetName val="labour_coeff"/>
      <sheetName val="SITE_OVERHEADS"/>
      <sheetName val="Costing_Upto_Mar'11_(2)"/>
      <sheetName val="Tender_Summary"/>
      <sheetName val="Meas_-Hotel_Part"/>
      <sheetName val="beam-reinft-IIInd_floor"/>
      <sheetName val="Expenditure_plan"/>
      <sheetName val="ORDER_BOOKING"/>
      <sheetName val="M-Book_for_Conc"/>
      <sheetName val="M-Book_for_FW"/>
      <sheetName val="22_12_2011"/>
      <sheetName val="BOQ_(2)"/>
      <sheetName val="Prelims Breakup"/>
      <sheetName val="B3-B4-B5-B6"/>
      <sheetName val="Boq_Block_A"/>
      <sheetName val="_24_07_10_RS_&amp;_SECURITY"/>
      <sheetName val="24_07_10_CIVIL_WET"/>
      <sheetName val="_24_07_10_CIVIL"/>
      <sheetName val="analysis"/>
      <sheetName val=" _x000a_¢_x0002_&amp;_x0000__x0000__x0000_ú5#_x0000__x0000__x0000__x0000__x0000__x0000__x0000_"/>
      <sheetName val=""/>
      <sheetName val="Driveway Beams"/>
      <sheetName val="_24_07_10_MECH-FAB"/>
      <sheetName val="_24_07_10_MECH-TANK"/>
      <sheetName val="_23_07_10_N_SHIFT_MECH-FAB"/>
      <sheetName val="_23_07_10_N_SHIFT_MECH-TANK"/>
      <sheetName val="_23_07_10_RS_&amp;_SECURITY"/>
      <sheetName val="23_07_10_CIVIL_WET"/>
      <sheetName val="_23_07_10_CIVIL"/>
      <sheetName val="_23_07_10_MECH-FAB"/>
      <sheetName val="_23_07_10_MECH-TANK"/>
      <sheetName val="_22_07_10_N_SHIFT_MECH-FAB"/>
      <sheetName val="_22_07_10_N_SHIFT_MECH-TANK"/>
      <sheetName val="_22_07_10_RS_&amp;_SECURITY"/>
      <sheetName val="22_07_10_CIVIL_WET"/>
      <sheetName val="_22_07_10_CIVIL"/>
      <sheetName val="_22_07_10_MECH-FAB"/>
      <sheetName val="PRELIM5"/>
      <sheetName val="Rate Analysis"/>
      <sheetName val="Prelims_Breakup"/>
      <sheetName val="PIPELINE"/>
      <sheetName val="CIVIL"/>
      <sheetName val="_22_07_10_MECH-TANK"/>
      <sheetName val="_21_07_10_N_SHIFT_MECH-FAB"/>
      <sheetName val="_21_07_10_N_SHIFT_MECH-TANK"/>
      <sheetName val="_21_07_10_RS_&amp;_SECURITY"/>
      <sheetName val="21_07_10_CIVIL_WET"/>
      <sheetName val="x-items"/>
      <sheetName val="_21_07_10_CIVIL"/>
      <sheetName val="_21_07_10_MECH-FAB"/>
      <sheetName val="_21_07_10_MECH-TANK"/>
      <sheetName val="_20_07_10_N_SHIFT_MECH-FAB"/>
      <sheetName val="_20_07_10_N_SHIFT_MECH-TANK"/>
      <sheetName val="_20_07_10_RS_&amp;_SECURITY"/>
      <sheetName val="20_07_10_CIVIL_WET"/>
      <sheetName val="_20_07_10_CIVIL"/>
      <sheetName val="_20_07_10_MECH-FAB"/>
      <sheetName val="_20_07_10_MECH-TANK"/>
      <sheetName val="_19_07_10_N_SHIFT_MECH-FAB"/>
      <sheetName val="_19_07_10_N_SHIFT_MECH-TANK"/>
      <sheetName val="_19_07_10_RS_&amp;_SECURITY"/>
      <sheetName val="19_07_10_CIVIL_WET"/>
      <sheetName val="_19_07_10_CIVIL"/>
      <sheetName val="_19_07_10_MECH-FAB"/>
      <sheetName val="_19_07_10_MECH-TANK"/>
      <sheetName val="_18_07_10_N_SHIFT_MECH-FAB"/>
      <sheetName val="_18_07_10_N_SHIFT_MECH-TANK"/>
      <sheetName val="_18_07_10_RS_&amp;_SECURITY"/>
      <sheetName val="18_07_10_CIVIL_WET"/>
      <sheetName val="_18_07_10_CIVIL"/>
      <sheetName val="_18_07_10_MECH-FAB"/>
      <sheetName val="_18_07_10_MECH-TANK"/>
      <sheetName val="_17_07_10_N_SHIFT_MECH-FAB"/>
      <sheetName val="_17_07_10_N_SHIFT_MECH-TANK"/>
      <sheetName val="_17_07_10_RS_&amp;_SECURITY"/>
      <sheetName val="17_07_10_CIVIL_WET"/>
      <sheetName val="_17_07_10_CIVIL"/>
      <sheetName val="_17_07_10_MECH-FAB"/>
      <sheetName val="_17_07_10_MECH-TANK"/>
      <sheetName val="_16_07_10_N_SHIFT_MECH-FAB"/>
      <sheetName val="_16_07_10_N_SHIFT_MECH-TANK"/>
      <sheetName val="BHANDUP"/>
      <sheetName val="Quote Sheet"/>
      <sheetName val="External Doors"/>
      <sheetName val="T&amp;M"/>
      <sheetName val="RA-markate"/>
      <sheetName val="PROCTOR"/>
      <sheetName val="Theo Cons-June'10"/>
      <sheetName val="Eqpmnt Plng"/>
      <sheetName val="LABOUR RATE"/>
      <sheetName val="Material Rate"/>
      <sheetName val="Admin"/>
      <sheetName val=" _x000a_¢_x0002_&amp;???ú5#???????"/>
      <sheetName val="AFAS "/>
      <sheetName val="RDS &amp; WLD"/>
      <sheetName val="PA System"/>
      <sheetName val="ACC"/>
      <sheetName val="CCTV"/>
      <sheetName val="Server &amp; PAC Room"/>
      <sheetName val="BMS"/>
      <sheetName val="HVAC BOQ"/>
      <sheetName val="Assumption Inputs"/>
      <sheetName val="DEINKING(ANNEX 1)"/>
      <sheetName val="COST"/>
      <sheetName val="Grade Slab -1"/>
      <sheetName val="Grade Slab -2"/>
      <sheetName val="Grade slab-3"/>
      <sheetName val="Grade slab -4"/>
      <sheetName val="Grade slab -5"/>
      <sheetName val="Grade slab -6"/>
      <sheetName val="08.07.10헾】_x0005_????菈_x0013_"/>
      <sheetName val="COLUMN"/>
      <sheetName val="ACS(1)"/>
      <sheetName val="FAS-C(4)"/>
      <sheetName val="CCTV(old)"/>
      <sheetName val="Makro1"/>
      <sheetName val="Final"/>
      <sheetName val="Summary-Price_New"/>
      <sheetName val="AN-2K"/>
      <sheetName val="Switch V16"/>
      <sheetName val="08.07.10헾】_x0005__x0000__x0000"/>
      <sheetName val="08.07.10헾】_x0005_____ꎋ"/>
      <sheetName val="Cover"/>
      <sheetName val="Data Sheet"/>
      <sheetName val="Background"/>
      <sheetName val="Summary WG"/>
      <sheetName val="L+M"/>
      <sheetName val="Debits as on 12.04.08"/>
      <sheetName val="detail'02"/>
      <sheetName val="Cal"/>
      <sheetName val="Phase 1"/>
      <sheetName val="Pacakges split"/>
      <sheetName val="run"/>
      <sheetName val="AutoOpen Stub Data"/>
      <sheetName val="Code"/>
      <sheetName val="환율"/>
      <sheetName val="Wire"/>
      <sheetName val="pol-60"/>
      <sheetName val="STAFFSCHED "/>
      <sheetName val="08.07.10헾】_x0005_"/>
      <sheetName val="InputPO_Del"/>
      <sheetName val="Factor Sheet"/>
      <sheetName val="Cat A Change Control"/>
      <sheetName val="Deduction of assets"/>
      <sheetName val="India F&amp;S Template"/>
      <sheetName val=" bus bay"/>
      <sheetName val="doq-10"/>
      <sheetName val="doq-I"/>
      <sheetName val="doq 4"/>
      <sheetName val="doq 2"/>
      <sheetName val="d-safe specs"/>
      <sheetName val="  ¢_x0002_&amp;_x0000__x0000__x0000_ú5#_x0000__x0000__x0000__x0000__x0000__x0000__x0000_"/>
      <sheetName val="  ¢_x0002_&amp;???ú5#???????"/>
      <sheetName val="14.07.10@_x0000__x0003_&amp;_x0000__x0000__x0000_Ò:"/>
      <sheetName val="_x0000__x0000__x0000__x0000__x0000__x0000__x0000_8!_x0000_;bÂ/Ò:!_x0000_Ò8!_x0000_&amp;_x0000__x0000__x0000_&amp;_x0000__x0000__x0000_"/>
      <sheetName val="14.07.10Á_x000c__x0003_&amp;_x0000__x0000__x0000_î&lt;"/>
      <sheetName val="_x0000__x0000__x0000__x0000__x0000__x0000__x0000_¸:_x001f__x0000_;b+/î&lt;_x001f__x0000_î:_x001f__x0000_&amp;_x0000__x0000__x0000_&amp;_x0000__x0000__x0000_"/>
      <sheetName val="_x0000_"/>
      <sheetName val="Variables"/>
      <sheetName val="Top Sheet"/>
      <sheetName val="Col NUM"/>
      <sheetName val="COLUMN RC "/>
      <sheetName val="STILT Floor Slab NUM"/>
      <sheetName val="First Floor Slab RC"/>
      <sheetName val="FIRST FLOOR SLAB WT SUMMARY"/>
      <sheetName val="Stilt Floor Beam NUM"/>
      <sheetName val="STILT BEAM NUM"/>
      <sheetName val="STILT BEAM RC"/>
      <sheetName val="Stilt wall Num"/>
      <sheetName val="STILT WALL RC"/>
      <sheetName val="Z-DETAILS ABOVE RAFT UPTO +0.05"/>
      <sheetName val="Z-DETAILS ABOVE RAFT UPTO + (2"/>
      <sheetName val="TOTAL CHECK"/>
      <sheetName val="TYP.  wall Num"/>
      <sheetName val="Z-DETAILS TYP. +2.85 TO +8.85"/>
      <sheetName val="_16_07_10_RS_&amp;_SECURITY"/>
      <sheetName val="16_07_10_CIVIL_WET"/>
      <sheetName val="_16_07_10_CIVIL"/>
      <sheetName val="_16_07_10_MECH-FAB"/>
      <sheetName val="_16_07_10_MECH-TANK"/>
      <sheetName val="_15_07_10_N_SHIFT_MECH-FAB"/>
      <sheetName val="_15_07_10_N_SHIFT_MECH-TANK"/>
      <sheetName val="CABLERET"/>
      <sheetName val="B'Sheet"/>
      <sheetName val="Asmp"/>
      <sheetName val="DP"/>
      <sheetName val="currency"/>
      <sheetName val="BLOCK-A (MEA.SHEET)"/>
      <sheetName val="Income Statement"/>
      <sheetName val="Invoice Tracker"/>
      <sheetName val="FitOutConfCentre"/>
      <sheetName val="10"/>
      <sheetName val="Control"/>
      <sheetName val="11A"/>
      <sheetName val="11B "/>
      <sheetName val="12A"/>
      <sheetName val="12B"/>
      <sheetName val="2A"/>
      <sheetName val="2B"/>
      <sheetName val="2C"/>
      <sheetName val="2D"/>
      <sheetName val="2E"/>
      <sheetName val="2F"/>
      <sheetName val="2G"/>
      <sheetName val="2H"/>
      <sheetName val="3A"/>
      <sheetName val="3B"/>
      <sheetName val="4"/>
      <sheetName val="6A"/>
      <sheetName val="6B"/>
      <sheetName val="7A"/>
      <sheetName val="7B"/>
      <sheetName val="8A"/>
      <sheetName val="8B"/>
      <sheetName val="9A"/>
      <sheetName val="9B"/>
      <sheetName val="9C"/>
      <sheetName val="9D"/>
      <sheetName val="9E"/>
      <sheetName val="9F"/>
      <sheetName val="9G"/>
      <sheetName val="9H"/>
      <sheetName val="9I"/>
      <sheetName val="9J"/>
      <sheetName val="9K"/>
      <sheetName val="5"/>
      <sheetName val="13"/>
      <sheetName val="DetEst"/>
      <sheetName val="1"/>
      <sheetName val="14"/>
      <sheetName val="Intro."/>
      <sheetName val="Gate 2"/>
      <sheetName val="Lab"/>
      <sheetName val="BOQ_Direct_selling_cost"/>
      <sheetName val="SEW4"/>
      <sheetName val="14.07.10 CIVIL W ["/>
      <sheetName val="14.07.10@^\_x0001_&amp;_x0000__x0000__x0000__x0012_8"/>
      <sheetName val="_x0000__x0000__x0000__x0000__x0000__x0000__x0000_Ü5)_x0000__x001e_bÝ/_x0012_8)_x0000__x0012_6)_x0000_&amp;_x0000__x0000__x0000_&amp;_x0000__x0000__x0000_"/>
      <sheetName val="_x0001__x0000__x0000__x0000_"/>
      <sheetName val="UNIT"/>
      <sheetName val="CCY"/>
      <sheetName val="starter"/>
      <sheetName val="FORM7"/>
      <sheetName val="PRECAST_lightconc-II3"/>
      <sheetName val="PRECAST_lightconc_II3"/>
      <sheetName val="College_Details3"/>
      <sheetName val="Personal_3"/>
      <sheetName val="Cleaning_&amp;_Grubbing3"/>
      <sheetName val="jidal_dam3"/>
      <sheetName val="fran_temp3"/>
      <sheetName val="kona_swit3"/>
      <sheetName val="template_(8)3"/>
      <sheetName val="template_(9)3"/>
      <sheetName val="OVER_HEADS3"/>
      <sheetName val="Cover_Sheet3"/>
      <sheetName val="BOQ_REV_A3"/>
      <sheetName val="PTB_(IO)3"/>
      <sheetName val="BMS_3"/>
      <sheetName val="SPT_vs_PHI3"/>
      <sheetName val="TBAL9697_-group_wise__sdpl3"/>
      <sheetName val="Quantity_Schedule2"/>
      <sheetName val="Revenue__Schedule_2"/>
      <sheetName val="Balance_works_-_Direct_Cost2"/>
      <sheetName val="Balance_works_-_Indirect_Cost2"/>
      <sheetName val="Fund_Plan2"/>
      <sheetName val="Bill_of_Resources2"/>
      <sheetName val="beam-reinft-IIInd_floor1"/>
      <sheetName val="Boq_Block_A1"/>
      <sheetName val="Expenditure_plan1"/>
      <sheetName val="ORDER_BOOKING1"/>
      <sheetName val="_24_07_10_RS_&amp;_SECURITY1"/>
      <sheetName val="24_07_10_CIVIL_WET1"/>
      <sheetName val="_24_07_10_CIVIL1"/>
      <sheetName val="_24_07_10_MECH-FAB1"/>
      <sheetName val="_24_07_10_MECH-TANK1"/>
      <sheetName val="_23_07_10_N_SHIFT_MECH-FAB1"/>
      <sheetName val="_23_07_10_N_SHIFT_MECH-TANK1"/>
      <sheetName val="_23_07_10_RS_&amp;_SECURITY1"/>
      <sheetName val="23_07_10_CIVIL_WET1"/>
      <sheetName val="_23_07_10_CIVIL1"/>
      <sheetName val="_23_07_10_MECH-FAB1"/>
      <sheetName val="_23_07_10_MECH-TANK1"/>
      <sheetName val="_22_07_10_N_SHIFT_MECH-FAB1"/>
      <sheetName val="_22_07_10_N_SHIFT_MECH-TANK1"/>
      <sheetName val="_22_07_10_RS_&amp;_SECURITY1"/>
      <sheetName val="22_07_10_CIVIL_WET1"/>
      <sheetName val="_22_07_10_CIVIL1"/>
      <sheetName val="_22_07_10_MECH-FAB1"/>
      <sheetName val="_22_07_10_MECH-TANK1"/>
      <sheetName val="_21_07_10_N_SHIFT_MECH-FAB1"/>
      <sheetName val="_21_07_10_N_SHIFT_MECH-TANK1"/>
      <sheetName val="_21_07_10_RS_&amp;_SECURITY1"/>
      <sheetName val="21_07_10_CIVIL_WET1"/>
      <sheetName val="_21_07_10_CIVIL1"/>
      <sheetName val="_21_07_10_MECH-FAB1"/>
      <sheetName val="_21_07_10_MECH-TANK1"/>
      <sheetName val="_20_07_10_N_SHIFT_MECH-FAB1"/>
      <sheetName val="_20_07_10_N_SHIFT_MECH-TANK1"/>
      <sheetName val="_20_07_10_RS_&amp;_SECURITY1"/>
      <sheetName val="20_07_10_CIVIL_WET1"/>
      <sheetName val="_20_07_10_CIVIL1"/>
      <sheetName val="_20_07_10_MECH-FAB1"/>
      <sheetName val="_20_07_10_MECH-TANK1"/>
      <sheetName val="_19_07_10_N_SHIFT_MECH-FAB1"/>
      <sheetName val="_19_07_10_N_SHIFT_MECH-TANK1"/>
      <sheetName val="_19_07_10_RS_&amp;_SECURITY1"/>
      <sheetName val="19_07_10_CIVIL_WET1"/>
      <sheetName val="_19_07_10_CIVIL1"/>
      <sheetName val="_19_07_10_MECH-FAB1"/>
      <sheetName val="_19_07_10_MECH-TANK1"/>
      <sheetName val="_18_07_10_N_SHIFT_MECH-FAB1"/>
      <sheetName val="_18_07_10_N_SHIFT_MECH-TANK1"/>
      <sheetName val="_18_07_10_RS_&amp;_SECURITY1"/>
      <sheetName val="18_07_10_CIVIL_WET1"/>
      <sheetName val="_18_07_10_CIVIL1"/>
      <sheetName val="_18_07_10_MECH-FAB1"/>
      <sheetName val="_18_07_10_MECH-TANK1"/>
      <sheetName val="_17_07_10_N_SHIFT_MECH-FAB1"/>
      <sheetName val="_17_07_10_N_SHIFT_MECH-TANK1"/>
      <sheetName val="_17_07_10_RS_&amp;_SECURITY1"/>
      <sheetName val="17_07_10_CIVIL_WET1"/>
      <sheetName val="_17_07_10_CIVIL1"/>
      <sheetName val="_17_07_10_MECH-FAB1"/>
      <sheetName val="_17_07_10_MECH-TANK1"/>
      <sheetName val="_15_07_10_RS_&amp;_SECURITY"/>
      <sheetName val="15_07_10_CIVIL_WET"/>
      <sheetName val="_15_07_10_CIVIL"/>
      <sheetName val="_15_07_10_MECH-FAB"/>
      <sheetName val="_15_07_10_MECH-TANK"/>
      <sheetName val="_14_07_10_N_SHIFT_MECH-FAB"/>
      <sheetName val="_14_07_10_N_SHIFT_MECH-TANK"/>
      <sheetName val="_14_07_10_RS_&amp;_SECURITY"/>
      <sheetName val="14_07_10_CIVIL_WET"/>
      <sheetName val="_14_07_10_CIVIL"/>
      <sheetName val="_14_07_10_MECH-FAB"/>
      <sheetName val="_14_07_10_MECH-TANK"/>
      <sheetName val="_13_07_10_N_SHIFT_MECH-FAB"/>
      <sheetName val="_13_07_10_N_SHIFT_MECH-TANK"/>
      <sheetName val="_13_07_10_RS_&amp;_SECURITY"/>
      <sheetName val="13_07_10_CIVIL_WET"/>
      <sheetName val="_13_07_10_CIVIL"/>
      <sheetName val="_13_07_10_MECH-FAB"/>
      <sheetName val="_13_07_10_MECH-TANK"/>
      <sheetName val="_12_07_10_N_SHIFT_MECH-FAB"/>
      <sheetName val="_12_07_10_N_SHIFT_MECH-TANK"/>
      <sheetName val="_12_07_10_RS_&amp;_SECURITY"/>
      <sheetName val="12_07_10_CIVIL_WET"/>
      <sheetName val="_12_07_10_CIVIL"/>
      <sheetName val="_12_07_10_MECH-FAB"/>
      <sheetName val="_12_07_10_MECH-TANK"/>
      <sheetName val="_11_07_10_N_SHIFT_MECH-FAB"/>
      <sheetName val="_11_07_10_N_SHIFT_MECH-TANK"/>
      <sheetName val="_11_07_10_RS_&amp;_SECURITY"/>
      <sheetName val="11_07_10_CIVIL_WET"/>
      <sheetName val="_11_07_10_CIVIL"/>
      <sheetName val="_11_07_10_MECH-FAB"/>
      <sheetName val="_11_07_10_MECH-TANK"/>
      <sheetName val="_10_07_10_N_SHIFT_MECH-FAB"/>
      <sheetName val="_10_07_10_N_SHIFT_MECH-TANK"/>
      <sheetName val="_10_07_10_RS_&amp;_SECURITY"/>
      <sheetName val="10_07_10_CIVIL_WET"/>
      <sheetName val="_10_07_10_CIVIL"/>
      <sheetName val="_10_07_10_MECH-FAB"/>
      <sheetName val="_10_07_10_MECH-TANK"/>
      <sheetName val="_09_07_10_N_SHIFT_MECH-FAB"/>
      <sheetName val="_09_07_10_N_SHIFT_MECH-TANK"/>
      <sheetName val="_09_07_10_RS_&amp;_SECURITY"/>
      <sheetName val="09_07_10_CIVIL_WET"/>
      <sheetName val="_09_07_10_CIVIL"/>
      <sheetName val="_09_07_10_MECH-FAB"/>
      <sheetName val="_09_07_10_MECH-TANK"/>
      <sheetName val="_08_07_10_N_SHIFT_MECH-FAB"/>
      <sheetName val="_08_07_10_N_SHIFT_MECH-TANK"/>
      <sheetName val="_08_07_10_RS_&amp;_SECURITY"/>
      <sheetName val="08_07_10_CIVIL_WET"/>
      <sheetName val="_08_07_10_CIVIL"/>
      <sheetName val="_08_07_10_MECH-FAB"/>
      <sheetName val="_08_07_10_MECH-TANK"/>
      <sheetName val="_07_07_10_N_SHIFT_MECH-FAB"/>
      <sheetName val="_07_07_10_N_SHIFT_MECH-TANK"/>
      <sheetName val="_07_07_10_RS_&amp;_SECURITY"/>
      <sheetName val="07_07_10_CIVIL_WET"/>
      <sheetName val="_07_07_10_CIVIL"/>
      <sheetName val="_07_07_10_MECH-FAB"/>
      <sheetName val="_07_07_10_MECH-TANK"/>
      <sheetName val="_06_07_10_N_SHIFT_MECH-FAB"/>
      <sheetName val="_06_07_10_N_SHIFT_MECH-TANK"/>
      <sheetName val="_06_07_10_RS_&amp;_SECURITY"/>
      <sheetName val="06_07_10_CIVIL_WET"/>
      <sheetName val="_06_07_10_CIVIL"/>
      <sheetName val="_06_07_10_MECH-FAB"/>
      <sheetName val="_06_07_10_MECH-TANK"/>
      <sheetName val="_05_07_10_N_SHIFT_MECH-FAB"/>
      <sheetName val="_05_07_10_N_SHIFT_MECH-TANK"/>
      <sheetName val="_05_07_10_RS_&amp;_SECURITY"/>
      <sheetName val="05_07_10_CIVIL_WET"/>
      <sheetName val="_05_07_10_CIVIL"/>
      <sheetName val="_05_07_10_MECH-FAB"/>
      <sheetName val="_05_07_10_MECH-TANK"/>
      <sheetName val="_04_07_10_N_SHIFT_MECH-FAB"/>
      <sheetName val="_04_07_10_N_SHIFT_MECH-TANK"/>
      <sheetName val="_04_07_10_RS_&amp;_SECURITY"/>
      <sheetName val="04_07_10_CIVIL_WET"/>
      <sheetName val="_04_07_10_CIVIL"/>
      <sheetName val="_04_07_10_MECH-FAB"/>
      <sheetName val="_04_07_10_MECH-TANK"/>
      <sheetName val="_03_07_10_N_SHIFT_MECH-FAB"/>
      <sheetName val="_03_07_10_N_SHIFT_MECH-TANK"/>
      <sheetName val="_03_07_10_RS_&amp;_SECURITY_"/>
      <sheetName val="03_07_10_CIVIL_WET_"/>
      <sheetName val="_03_07_10_CIVIL_"/>
      <sheetName val="_03_07_10_MECH-FAB_"/>
      <sheetName val="_03_07_10_MECH-TANK_"/>
      <sheetName val="_02_07_10_N_SHIFT_MECH-FAB_"/>
      <sheetName val="_02_07_10_N_SHIFT_MECH-TANK_"/>
      <sheetName val="_02_07_10_RS_&amp;_SECURITY"/>
      <sheetName val="02_07_10_CIVIL_WET"/>
      <sheetName val="_02_07_10_CIVIL"/>
      <sheetName val="_02_07_10_MECH-FAB"/>
      <sheetName val="_02_07_10_MECH-TANK"/>
      <sheetName val="_01_07_10_N_SHIFT_MECH-FAB"/>
      <sheetName val="_01_07_10_N_SHIFT_MECH-TANK"/>
      <sheetName val="_01_07_10_RS_&amp;_SECURITY"/>
      <sheetName val="01_07_10_CIVIL_WET"/>
      <sheetName val="_01_07_10_CIVIL"/>
      <sheetName val="_01_07_10_MECH-FAB"/>
      <sheetName val="_01_07_10_MECH-TANK"/>
      <sheetName val="_30_06_10_N_SHIFT_MECH-FAB"/>
      <sheetName val="_30_06_10_N_SHIFT_MECH-TANK"/>
      <sheetName val="SITE_OVERHEADS1"/>
      <sheetName val="labour_coeff1"/>
      <sheetName val="Site_Dev_BOQ1"/>
      <sheetName val="Costing_Upto_Mar'11_(2)1"/>
      <sheetName val="Tender_Summary1"/>
      <sheetName val="M-Book_for_Conc1"/>
      <sheetName val="M-Book_for_FW1"/>
      <sheetName val="TAX_BILLS1"/>
      <sheetName val="CASH_BILLS1"/>
      <sheetName val="LABOUR_BILLS1"/>
      <sheetName val="puch_order1"/>
      <sheetName val="Sheet1_(2)1"/>
      <sheetName val="Meas_-Hotel_Part1"/>
      <sheetName val="scurve_calc_(2)"/>
      <sheetName val="Contract_Night_Staff"/>
      <sheetName val="Contract_Day_Staff"/>
      <sheetName val="Day_Shift"/>
      <sheetName val="Night_Shift"/>
      <sheetName val="Direct_cost_shed_A-2_"/>
      <sheetName val="Fee_Rate_Summary"/>
      <sheetName val="Civil_Boq"/>
      <sheetName val="22_12_20111"/>
      <sheetName val="BOQ_(2)1"/>
      <sheetName val="INPUT_SHEET"/>
      <sheetName val="final_abstract"/>
      <sheetName val="Meas__Hotel_Part"/>
      <sheetName val="Ave_wtd_rates"/>
      <sheetName val="Material_"/>
      <sheetName val="Labour_&amp;_Plant"/>
      <sheetName val="Cashflow_projection"/>
      <sheetName val="_09_07_10_M顅ᎆ뤀ᨇ԰缀"/>
      <sheetName val="Item-_Compact"/>
      <sheetName val="St_co_91_5lvl"/>
      <sheetName val="Fill_this_out_first___"/>
      <sheetName val="cash_in_flow_Summary_JV_"/>
      <sheetName val="water_prop_"/>
      <sheetName val="GR_slab-reinft"/>
      <sheetName val="Cost_Index"/>
      <sheetName val="Sales_&amp;_Prod"/>
      <sheetName val="IO_List"/>
      <sheetName val="Staff_Acco_"/>
      <sheetName val="08_07_10헾】ꎋ"/>
      <sheetName val="PA-_Consutant_"/>
      <sheetName val="3cd_Annexure"/>
      <sheetName val="DI_Rate_Analysis1"/>
      <sheetName val="Economic_RisingMain__Ph-I1"/>
      <sheetName val="Civil_Works"/>
      <sheetName val="TBAL9697__group_wise__sdpl"/>
      <sheetName val="MN_T_B_"/>
      <sheetName val="SP_Break_Up"/>
      <sheetName val="Labour_productivity"/>
      <sheetName val="_09_07_10_M顅ᎆ뤀ᨇ԰?缀?"/>
      <sheetName val="Fin__Assumpt__-_Sensitivities"/>
      <sheetName val="Bill_1"/>
      <sheetName val="Bill_2"/>
      <sheetName val="Bill_3"/>
      <sheetName val="Bill_4"/>
      <sheetName val="Bill_5"/>
      <sheetName val="Bill_6"/>
      <sheetName val="Bill_7"/>
      <sheetName val="1_Civil-RA"/>
      <sheetName val="F20_Risk_Analysis"/>
      <sheetName val="Change_Order_Log"/>
      <sheetName val="2000_MOR"/>
      <sheetName val="08_07_10헾】????ꎋ"/>
      <sheetName val="_09_07_10_M顅ᎆ뤀ᨇ԰"/>
      <sheetName val="_09_07_10_M顅ᎆ뤀ᨇ԰_缀_"/>
      <sheetName val="Structure_Bills_Qty"/>
      <sheetName val="INDIGINEOUS_ITEMS_"/>
      <sheetName val="Project_Details__"/>
      <sheetName val="Rate_analysis-_BOQ_1_"/>
      <sheetName val="Prelims_Breakup1"/>
      <sheetName val="__x000a_¢&amp;ú5#"/>
      <sheetName val="Driveway_Beams"/>
      <sheetName val="Rate_Analysis"/>
      <sheetName val="T-P1,_FINISHES_WORKING_"/>
      <sheetName val="Assumption_&amp;_Exclusion"/>
      <sheetName val="__x000a_¢&amp;???ú5#???????"/>
      <sheetName val="Phase_1"/>
      <sheetName val="Pacakges_split"/>
      <sheetName val="Assumption_Inputs"/>
      <sheetName val="DEINKING(ANNEX_1)"/>
      <sheetName val="Eqpmnt_Plng"/>
      <sheetName val="LABOUR_RATE"/>
      <sheetName val="Material_Rate"/>
      <sheetName val="Switch_V16"/>
      <sheetName val="External_Doors"/>
      <sheetName val="Grade_Slab_-1"/>
      <sheetName val="Grade_Slab_-2"/>
      <sheetName val="Grade_slab-3"/>
      <sheetName val="Grade_slab_-4"/>
      <sheetName val="Grade_slab_-5"/>
      <sheetName val="Grade_slab_-6"/>
      <sheetName val="Factor_Sheet"/>
      <sheetName val="AutoOpen_Stub_Data"/>
      <sheetName val="Cat_A_Change_Control"/>
      <sheetName val="Measurements"/>
      <sheetName val="Tables"/>
      <sheetName val="Flooring"/>
      <sheetName val="Ceilings"/>
      <sheetName val="ACAD Finishes"/>
      <sheetName val="Site Details"/>
      <sheetName val="Chair"/>
      <sheetName val="Site Area Statement"/>
      <sheetName val="Doors"/>
      <sheetName val="Estimate"/>
      <sheetName val="Index"/>
      <sheetName val="BOQ LT"/>
      <sheetName val="LMP"/>
      <sheetName val="sc-mar2000"/>
      <sheetName val="DSLP"/>
      <sheetName val="Load Details(B2)"/>
      <sheetName val="Works - Quote Sheet"/>
      <sheetName val="MG"/>
      <sheetName val="VALIDATIONS"/>
      <sheetName val="Mat_Cost"/>
      <sheetName val="MASTER_RATE ANALYSIS"/>
      <sheetName val="08.07.10헾】_x0005_??_x0005__x0000__x0000_"/>
      <sheetName val="08.07.10헾】_x0005_??壀&quot;夌&quot;"/>
      <sheetName val="_21_07_10_N_SHIFT_MECH-FA"/>
      <sheetName val="Report"/>
      <sheetName val="Name List"/>
      <sheetName val="B3-B4-B5-_x0006__x0000_"/>
      <sheetName val="_x0000__x0017__x0000__x0012__x0000__x000f__x0000__x0012__x0000__x0013__x0000__x000a__x0000__x001a__x0000__x001b__x0000__x0017__x0000_"/>
      <sheetName val="ᬀᜀሀༀሀ_x0000__x0000__x0000__x0000__x0000__x0000__x0000__x0000__x0000__x0000__x0000__x0000__x0000_"/>
      <sheetName val="#REF"/>
      <sheetName val="Main-Material"/>
      <sheetName val="Form-B"/>
      <sheetName val="Blr hire"/>
      <sheetName val="PRECAST-conc-AI"/>
      <sheetName val="Miscellan%ous_x0008_civil"/>
      <sheetName val="b`sic"/>
      <sheetName val="PRECAST lig(tconc_II"/>
      <sheetName val="目录"/>
      <sheetName val="F&amp;B"/>
      <sheetName val="Kitchen"/>
      <sheetName val="segment_topsheet"/>
      <sheetName val="Cost Basis"/>
      <sheetName val="CON"/>
      <sheetName val="girder"/>
      <sheetName val="Rocker"/>
      <sheetName val="08.07.10헾】_x0005_??헾⿂_x0005__x0000_"/>
      <sheetName val="08.07.10헾】_x0005_????懇"/>
      <sheetName val=" _¢_x0002_&amp;"/>
      <sheetName val=" _¢_x0002_&amp;___ú5#_______"/>
      <sheetName val="预算"/>
      <sheetName val="電気設備表"/>
      <sheetName val="Projects"/>
      <sheetName val="Project Ignite"/>
      <sheetName val="08.07.10헾】_x0005_??ꮸ⽚_x0005__x0000_"/>
      <sheetName val="08.07.10헾】_x0005_??丵⼽_x0005__x0000_"/>
      <sheetName val="08.07.10헾】_x0005_????癠'"/>
      <sheetName val="Sqn_Abs"/>
      <sheetName val="calcul"/>
      <sheetName val="98Price"/>
      <sheetName val="9"/>
      <sheetName val="VF Full Recon"/>
      <sheetName val="PITP3 COPY"/>
      <sheetName val="Meas."/>
      <sheetName val="Expenses Actual Vs. Budgeted"/>
      <sheetName val="Col up to plinth"/>
      <sheetName val="Footing"/>
      <sheetName val="Inputs"/>
      <sheetName val="RCC,Ret. Wall"/>
      <sheetName val="est"/>
      <sheetName val="ancillary"/>
      <sheetName val="Raw Data"/>
      <sheetName val="Revised_2_fc4a"/>
      <sheetName val="Option"/>
      <sheetName val="Construction"/>
      <sheetName val="CPA33-34"/>
      <sheetName val="P&amp;L"/>
      <sheetName val="Paramètres"/>
      <sheetName val="Divers"/>
      <sheetName val="Zuschläge"/>
      <sheetName val=" _x000d_¢_x0002_&amp;_x0000__x0000__x0000_ú5#_x0000__x0000__x0000__x0000__x0000__x0000__x0000_"/>
      <sheetName val="08.07.10헾】_x0005_??헾⽀_x0005__x0000_"/>
      <sheetName val="INTRO"/>
      <sheetName val="2.civil-RA"/>
      <sheetName val="08.07.10_x0000__x0000_ⴠ_x0000__x0000__x0000_㭮㢝輜_x0018_"/>
      <sheetName val="Misc. Data"/>
      <sheetName val="eq"/>
      <sheetName val=" _x000d_¢_x0002_&amp;???ú5#???????"/>
      <sheetName val="Customize Your Invoice"/>
      <sheetName val="Rate analysis civil"/>
      <sheetName val="경비공통"/>
      <sheetName val="Conc&amp;steel-assets"/>
      <sheetName val="STP"/>
      <sheetName val="08.07.10헾】_x0005_??헾⾑_x0005__x0000_"/>
      <sheetName val="08.07.10헾】_x0005_??壀$夌$"/>
      <sheetName val="Civil-BOQ"/>
      <sheetName val="Elec-BOQ"/>
      <sheetName val="Plumb-BOQ"/>
      <sheetName val="Lifts &amp; Escal-BOQ"/>
      <sheetName val="FIRE BOQ"/>
      <sheetName val="Costcal"/>
      <sheetName val="RMG.-ABS"/>
      <sheetName val="RMG-MB"/>
      <sheetName val="T.P.-ABS"/>
      <sheetName val="T.P.-MB"/>
      <sheetName val="Mixer-ABS"/>
      <sheetName val="Mixer-MB"/>
      <sheetName val="E.P.R-ABS"/>
      <sheetName val="E..R-MB"/>
      <sheetName val="Bldg.6-ABS"/>
      <sheetName val="Bldg.6-MB"/>
      <sheetName val="Kz Grid Press foundation ABS"/>
      <sheetName val="Kz Grid Press foundation_meas"/>
      <sheetName val="600-1200T  ABS"/>
      <sheetName val="600-1200T Meas"/>
      <sheetName val="BSR-II ABS"/>
      <sheetName val="BSR-II meas"/>
      <sheetName val="Misc.ABS"/>
      <sheetName val="Misc.MB"/>
      <sheetName val="This Bill"/>
      <sheetName val="Upto Previous"/>
      <sheetName val="Up to date"/>
      <sheetName val="Grand Abstract"/>
      <sheetName val="Blank MB"/>
      <sheetName val="cement summary"/>
      <sheetName val="Reinforcement Steel"/>
      <sheetName val="P-I CEMENT RECONCILIATION "/>
      <sheetName val="Ra-38 area wise summary"/>
      <sheetName val="P-II Cement Reconciliation"/>
      <sheetName val="Ra-16 P-II"/>
      <sheetName val="RA 16- GH"/>
      <sheetName val="ETC Plant Cost"/>
      <sheetName val="_ ¢&amp;ú5#"/>
      <sheetName val="_ ¢&amp;???ú5#???????"/>
      <sheetName val="C-12"/>
      <sheetName val="PRECAST_lightconc-II4"/>
      <sheetName val="PRECAST_lightconc_II4"/>
      <sheetName val="College_Details4"/>
      <sheetName val="Personal_4"/>
      <sheetName val="Cleaning_&amp;_Grubbing4"/>
      <sheetName val="jidal_dam4"/>
      <sheetName val="fran_temp4"/>
      <sheetName val="kona_swit4"/>
      <sheetName val="template_(8)4"/>
      <sheetName val="template_(9)4"/>
      <sheetName val="OVER_HEADS4"/>
      <sheetName val="Cover_Sheet4"/>
      <sheetName val="BOQ_REV_A4"/>
      <sheetName val="PTB_(IO)4"/>
      <sheetName val="BMS_4"/>
      <sheetName val="SPT_vs_PHI4"/>
      <sheetName val="TBAL9697_-group_wise__sdpl4"/>
      <sheetName val="TAX_BILLS2"/>
      <sheetName val="CASH_BILLS2"/>
      <sheetName val="LABOUR_BILLS2"/>
      <sheetName val="puch_order2"/>
      <sheetName val="Sheet1_(2)2"/>
      <sheetName val="Quantity_Schedule3"/>
      <sheetName val="Revenue__Schedule_3"/>
      <sheetName val="Balance_works_-_Direct_Cost3"/>
      <sheetName val="Balance_works_-_Indirect_Cost3"/>
      <sheetName val="Fund_Plan3"/>
      <sheetName val="Bill_of_Resources3"/>
      <sheetName val="Expenditure_plan2"/>
      <sheetName val="ORDER_BOOKING2"/>
      <sheetName val="Boq_Block_A2"/>
      <sheetName val="scurve_calc_(2)1"/>
      <sheetName val="Direct_cost_shed_A-2_1"/>
      <sheetName val="SITE_OVERHEADS2"/>
      <sheetName val="labour_coeff2"/>
      <sheetName val="beam-reinft-IIInd_floor2"/>
      <sheetName val="Site_Dev_BOQ2"/>
      <sheetName val="Costing_Upto_Mar'11_(2)2"/>
      <sheetName val="Tender_Summary2"/>
      <sheetName val="M-Book_for_Conc2"/>
      <sheetName val="M-Book_for_FW2"/>
      <sheetName val="_24_07_10_RS_&amp;_SECURITY2"/>
      <sheetName val="24_07_10_CIVIL_WET2"/>
      <sheetName val="_24_07_10_CIVIL2"/>
      <sheetName val="_24_07_10_MECH-FAB2"/>
      <sheetName val="_24_07_10_MECH-TANK2"/>
      <sheetName val="_23_07_10_N_SHIFT_MECH-FAB2"/>
      <sheetName val="_23_07_10_N_SHIFT_MECH-TANK2"/>
      <sheetName val="_23_07_10_RS_&amp;_SECURITY2"/>
      <sheetName val="23_07_10_CIVIL_WET2"/>
      <sheetName val="_23_07_10_CIVIL2"/>
      <sheetName val="_23_07_10_MECH-FAB2"/>
      <sheetName val="_23_07_10_MECH-TANK2"/>
      <sheetName val="_22_07_10_N_SHIFT_MECH-FAB2"/>
      <sheetName val="_22_07_10_N_SHIFT_MECH-TANK2"/>
      <sheetName val="_22_07_10_RS_&amp;_SECURITY2"/>
      <sheetName val="22_07_10_CIVIL_WET2"/>
      <sheetName val="_22_07_10_CIVIL2"/>
      <sheetName val="_22_07_10_MECH-FAB2"/>
      <sheetName val="_22_07_10_MECH-TANK2"/>
      <sheetName val="_21_07_10_N_SHIFT_MECH-FAB2"/>
      <sheetName val="_21_07_10_N_SHIFT_MECH-TANK2"/>
      <sheetName val="_21_07_10_RS_&amp;_SECURITY2"/>
      <sheetName val="21_07_10_CIVIL_WET2"/>
      <sheetName val="_21_07_10_CIVIL2"/>
      <sheetName val="_21_07_10_MECH-FAB2"/>
      <sheetName val="_21_07_10_MECH-TANK2"/>
      <sheetName val="_20_07_10_N_SHIFT_MECH-FAB2"/>
      <sheetName val="_20_07_10_N_SHIFT_MECH-TANK2"/>
      <sheetName val="_20_07_10_RS_&amp;_SECURITY2"/>
      <sheetName val="20_07_10_CIVIL_WET2"/>
      <sheetName val="_20_07_10_CIVIL2"/>
      <sheetName val="_20_07_10_MECH-FAB2"/>
      <sheetName val="_20_07_10_MECH-TANK2"/>
      <sheetName val="_19_07_10_N_SHIFT_MECH-FAB2"/>
      <sheetName val="_19_07_10_N_SHIFT_MECH-TANK2"/>
      <sheetName val="_19_07_10_RS_&amp;_SECURITY2"/>
      <sheetName val="19_07_10_CIVIL_WET2"/>
      <sheetName val="_19_07_10_CIVIL2"/>
      <sheetName val="_19_07_10_MECH-FAB2"/>
      <sheetName val="_19_07_10_MECH-TANK2"/>
      <sheetName val="_18_07_10_N_SHIFT_MECH-FAB2"/>
      <sheetName val="_18_07_10_N_SHIFT_MECH-TANK2"/>
      <sheetName val="_18_07_10_RS_&amp;_SECURITY2"/>
      <sheetName val="18_07_10_CIVIL_WET2"/>
      <sheetName val="_18_07_10_CIVIL2"/>
      <sheetName val="_18_07_10_MECH-FAB2"/>
      <sheetName val="_18_07_10_MECH-TANK2"/>
      <sheetName val="_17_07_10_N_SHIFT_MECH-FAB2"/>
      <sheetName val="_17_07_10_N_SHIFT_MECH-TANK2"/>
      <sheetName val="_17_07_10_RS_&amp;_SECURITY2"/>
      <sheetName val="17_07_10_CIVIL_WET2"/>
      <sheetName val="_17_07_10_CIVIL2"/>
      <sheetName val="_17_07_10_MECH-FAB2"/>
      <sheetName val="_17_07_10_MECH-TANK2"/>
      <sheetName val="_16_07_10_N_SHIFT_MECH-FAB1"/>
      <sheetName val="_16_07_10_N_SHIFT_MECH-TANK1"/>
      <sheetName val="_16_07_10_RS_&amp;_SECURITY1"/>
      <sheetName val="16_07_10_CIVIL_WET1"/>
      <sheetName val="_16_07_10_CIVIL1"/>
      <sheetName val="_16_07_10_MECH-FAB1"/>
      <sheetName val="_16_07_10_MECH-TANK1"/>
      <sheetName val="_15_07_10_N_SHIFT_MECH-FAB1"/>
      <sheetName val="_15_07_10_N_SHIFT_MECH-TANK1"/>
      <sheetName val="_15_07_10_RS_&amp;_SECURITY1"/>
      <sheetName val="15_07_10_CIVIL_WET1"/>
      <sheetName val="_15_07_10_CIVIL1"/>
      <sheetName val="_15_07_10_MECH-FAB1"/>
      <sheetName val="_15_07_10_MECH-TANK1"/>
      <sheetName val="_14_07_10_N_SHIFT_MECH-FAB1"/>
      <sheetName val="_14_07_10_N_SHIFT_MECH-TANK1"/>
      <sheetName val="_14_07_10_RS_&amp;_SECURITY1"/>
      <sheetName val="14_07_10_CIVIL_WET1"/>
      <sheetName val="_14_07_10_CIVIL1"/>
      <sheetName val="_14_07_10_MECH-FAB1"/>
      <sheetName val="_14_07_10_MECH-TANK1"/>
      <sheetName val="_13_07_10_N_SHIFT_MECH-FAB1"/>
      <sheetName val="_13_07_10_N_SHIFT_MECH-TANK1"/>
      <sheetName val="_13_07_10_RS_&amp;_SECURITY1"/>
      <sheetName val="13_07_10_CIVIL_WET1"/>
      <sheetName val="_13_07_10_CIVIL1"/>
      <sheetName val="_13_07_10_MECH-FAB1"/>
      <sheetName val="_13_07_10_MECH-TANK1"/>
      <sheetName val="_12_07_10_N_SHIFT_MECH-FAB1"/>
      <sheetName val="_12_07_10_N_SHIFT_MECH-TANK1"/>
      <sheetName val="_12_07_10_RS_&amp;_SECURITY1"/>
      <sheetName val="12_07_10_CIVIL_WET1"/>
      <sheetName val="_12_07_10_CIVIL1"/>
      <sheetName val="_12_07_10_MECH-FAB1"/>
      <sheetName val="_12_07_10_MECH-TANK1"/>
      <sheetName val="_11_07_10_N_SHIFT_MECH-FAB1"/>
      <sheetName val="_11_07_10_N_SHIFT_MECH-TANK1"/>
      <sheetName val="_11_07_10_RS_&amp;_SECURITY1"/>
      <sheetName val="11_07_10_CIVIL_WET1"/>
      <sheetName val="_11_07_10_CIVIL1"/>
      <sheetName val="_11_07_10_MECH-FAB1"/>
      <sheetName val="_11_07_10_MECH-TANK1"/>
      <sheetName val="_10_07_10_N_SHIFT_MECH-FAB1"/>
      <sheetName val="_10_07_10_N_SHIFT_MECH-TANK1"/>
      <sheetName val="_10_07_10_RS_&amp;_SECURITY1"/>
      <sheetName val="10_07_10_CIVIL_WET1"/>
      <sheetName val="_10_07_10_CIVIL1"/>
      <sheetName val="_10_07_10_MECH-FAB1"/>
      <sheetName val="_10_07_10_MECH-TANK1"/>
      <sheetName val="_09_07_10_N_SHIFT_MECH-FAB1"/>
      <sheetName val="_09_07_10_N_SHIFT_MECH-TANK1"/>
      <sheetName val="_09_07_10_RS_&amp;_SECURITY1"/>
      <sheetName val="09_07_10_CIVIL_WET1"/>
      <sheetName val="_09_07_10_CIVIL1"/>
      <sheetName val="_09_07_10_MECH-FAB1"/>
      <sheetName val="_09_07_10_MECH-TANK1"/>
      <sheetName val="_08_07_10_N_SHIFT_MECH-FAB1"/>
      <sheetName val="_08_07_10_N_SHIFT_MECH-TANK1"/>
      <sheetName val="_08_07_10_RS_&amp;_SECURITY1"/>
      <sheetName val="08_07_10_CIVIL_WET1"/>
      <sheetName val="_08_07_10_CIVIL1"/>
      <sheetName val="_08_07_10_MECH-FAB1"/>
      <sheetName val="_08_07_10_MECH-TANK1"/>
      <sheetName val="_07_07_10_N_SHIFT_MECH-FAB1"/>
      <sheetName val="_07_07_10_N_SHIFT_MECH-TANK1"/>
      <sheetName val="_07_07_10_RS_&amp;_SECURITY1"/>
      <sheetName val="07_07_10_CIVIL_WET1"/>
      <sheetName val="_07_07_10_CIVIL1"/>
      <sheetName val="_07_07_10_MECH-FAB1"/>
      <sheetName val="_07_07_10_MECH-TANK1"/>
      <sheetName val="_06_07_10_N_SHIFT_MECH-FAB1"/>
      <sheetName val="_06_07_10_N_SHIFT_MECH-TANK1"/>
      <sheetName val="_06_07_10_RS_&amp;_SECURITY1"/>
      <sheetName val="06_07_10_CIVIL_WET1"/>
      <sheetName val="_06_07_10_CIVIL1"/>
      <sheetName val="_06_07_10_MECH-FAB1"/>
      <sheetName val="_06_07_10_MECH-TANK1"/>
      <sheetName val="_05_07_10_N_SHIFT_MECH-FAB1"/>
      <sheetName val="_05_07_10_N_SHIFT_MECH-TANK1"/>
      <sheetName val="_05_07_10_RS_&amp;_SECURITY1"/>
      <sheetName val="05_07_10_CIVIL_WET1"/>
      <sheetName val="_05_07_10_CIVIL1"/>
      <sheetName val="_05_07_10_MECH-FAB1"/>
      <sheetName val="_05_07_10_MECH-TANK1"/>
      <sheetName val="_04_07_10_N_SHIFT_MECH-FAB1"/>
      <sheetName val="_04_07_10_N_SHIFT_MECH-TANK1"/>
      <sheetName val="_04_07_10_RS_&amp;_SECURITY1"/>
      <sheetName val="04_07_10_CIVIL_WET1"/>
      <sheetName val="_04_07_10_CIVIL1"/>
      <sheetName val="_04_07_10_MECH-FAB1"/>
      <sheetName val="_04_07_10_MECH-TANK1"/>
      <sheetName val="_03_07_10_N_SHIFT_MECH-FAB1"/>
      <sheetName val="_03_07_10_N_SHIFT_MECH-TANK1"/>
      <sheetName val="_03_07_10_RS_&amp;_SECURITY_1"/>
      <sheetName val="03_07_10_CIVIL_WET_1"/>
      <sheetName val="_03_07_10_CIVIL_1"/>
      <sheetName val="_03_07_10_MECH-FAB_1"/>
      <sheetName val="_03_07_10_MECH-TANK_1"/>
      <sheetName val="_02_07_10_N_SHIFT_MECH-FAB_1"/>
      <sheetName val="_02_07_10_N_SHIFT_MECH-TANK_1"/>
      <sheetName val="_02_07_10_RS_&amp;_SECURITY1"/>
      <sheetName val="02_07_10_CIVIL_WET1"/>
      <sheetName val="_02_07_10_CIVIL1"/>
      <sheetName val="_02_07_10_MECH-FAB1"/>
      <sheetName val="_02_07_10_MECH-TANK1"/>
      <sheetName val="_01_07_10_N_SHIFT_MECH-FAB1"/>
      <sheetName val="_01_07_10_N_SHIFT_MECH-TANK1"/>
      <sheetName val="_01_07_10_RS_&amp;_SECURITY1"/>
      <sheetName val="01_07_10_CIVIL_WET1"/>
      <sheetName val="_01_07_10_CIVIL1"/>
      <sheetName val="_01_07_10_MECH-FAB1"/>
      <sheetName val="_01_07_10_MECH-TANK1"/>
      <sheetName val="_30_06_10_N_SHIFT_MECH-FAB1"/>
      <sheetName val="_30_06_10_N_SHIFT_MECH-TANK1"/>
      <sheetName val="Civil_Boq1"/>
      <sheetName val="Meas_-Hotel_Part2"/>
      <sheetName val="BOQ_Direct_selling_cost1"/>
      <sheetName val="22_12_20112"/>
      <sheetName val="Contract_Night_Staff1"/>
      <sheetName val="Contract_Day_Staff1"/>
      <sheetName val="Day_Shift1"/>
      <sheetName val="Night_Shift1"/>
      <sheetName val="BOQ_(2)2"/>
      <sheetName val="F20_Risk_Analysis1"/>
      <sheetName val="Change_Order_Log1"/>
      <sheetName val="2000_MOR1"/>
      <sheetName val="Fee_Rate_Summary1"/>
      <sheetName val="Meas__Hotel_Part1"/>
      <sheetName val="St_co_91_5lvl1"/>
      <sheetName val="Sales_&amp;_Prod1"/>
      <sheetName val="final_abstract1"/>
      <sheetName val="INPUT_SHEET1"/>
      <sheetName val="_09_07_10_M顅ᎆ뤀ᨇ԰?缀?1"/>
      <sheetName val="DI_Rate_Analysis2"/>
      <sheetName val="Economic_RisingMain__Ph-I2"/>
      <sheetName val="Fill_this_out_first___1"/>
      <sheetName val="Ave_wtd_rates1"/>
      <sheetName val="Material_1"/>
      <sheetName val="Labour_&amp;_Plant1"/>
      <sheetName val="SP_Break_Up1"/>
      <sheetName val="IO_List1"/>
      <sheetName val="Cashflow_projection1"/>
      <sheetName val="PA-_Consutant_1"/>
      <sheetName val="Item-_Compact1"/>
      <sheetName val="Civil_Works1"/>
      <sheetName val="TBAL9697__group_wise__sdpl1"/>
      <sheetName val="Labour_productivity1"/>
      <sheetName val="Cost_Index1"/>
      <sheetName val="cash_in_flow_Summary_JV_1"/>
      <sheetName val="water_prop_1"/>
      <sheetName val="GR_slab-reinft1"/>
      <sheetName val="Structure_Bills_Qty1"/>
      <sheetName val="MN_T_B_1"/>
      <sheetName val="Staff_Acco_1"/>
      <sheetName val="Driveway_Beams1"/>
      <sheetName val="Rate_analysis-_BOQ_1_1"/>
      <sheetName val="INDIGINEOUS_ITEMS_1"/>
      <sheetName val="Project_Details__1"/>
      <sheetName val="Prelims_Breakup2"/>
      <sheetName val="3cd_Annexure1"/>
      <sheetName val="Fin__Assumpt__-_Sensitivities1"/>
      <sheetName val="Bill_11"/>
      <sheetName val="Bill_21"/>
      <sheetName val="Bill_31"/>
      <sheetName val="Bill_41"/>
      <sheetName val="Bill_51"/>
      <sheetName val="Bill_61"/>
      <sheetName val="Bill_71"/>
      <sheetName val="Rate_Analysis1"/>
      <sheetName val="_09_07_10_M顅ᎆ뤀ᨇ԰1"/>
      <sheetName val="_09_07_10_M顅ᎆ뤀ᨇ԰_缀_1"/>
      <sheetName val="1_Civil-RA1"/>
      <sheetName val="Grade_Slab_-11"/>
      <sheetName val="Grade_Slab_-21"/>
      <sheetName val="Grade_slab-31"/>
      <sheetName val="Grade_slab_-41"/>
      <sheetName val="Grade_slab_-51"/>
      <sheetName val="Grade_slab_-61"/>
      <sheetName val="Phase_11"/>
      <sheetName val="Pacakges_split1"/>
      <sheetName val="T-P1,_FINISHES_WORKING_1"/>
      <sheetName val="Assumption_&amp;_Exclusion1"/>
      <sheetName val="Summary_WG"/>
      <sheetName val="Debits_as_on_12_04_08"/>
      <sheetName val="Assumption_Inputs1"/>
      <sheetName val="AutoOpen_Stub_Data1"/>
      <sheetName val="Eqpmnt_Plng1"/>
      <sheetName val="DEINKING(ANNEX_1)1"/>
      <sheetName val="Data_Sheet"/>
      <sheetName val="External_Doors1"/>
      <sheetName val="Deduction_of_assets"/>
      <sheetName val="STAFFSCHED_"/>
      <sheetName val="LABOUR_RATE1"/>
      <sheetName val="Material_Rate1"/>
      <sheetName val="Switch_V161"/>
      <sheetName val="India_F&amp;S_Template"/>
      <sheetName val="_bus_bay"/>
      <sheetName val="doq_4"/>
      <sheetName val="doq_2"/>
      <sheetName val="AFAS_"/>
      <sheetName val="RDS_&amp;_WLD"/>
      <sheetName val="PA_System"/>
      <sheetName val="Server_&amp;_PAC_Room"/>
      <sheetName val="HVAC_BOQ"/>
      <sheetName val="Cat_A_Change_Control1"/>
      <sheetName val="14_07_10@&amp;Ò:"/>
      <sheetName val="14_07_10Á&amp;î&lt;"/>
      <sheetName val="¸:;b+/î&lt;î:&amp;&amp;"/>
      <sheetName val="__¢&amp;ú5#"/>
      <sheetName val="__¢&amp;???ú5#???????"/>
      <sheetName val="Factor_Sheet1"/>
      <sheetName val="Theo_Cons-June'10"/>
      <sheetName val="11B_"/>
      <sheetName val="ACAD_Finishes"/>
      <sheetName val="Site_Details"/>
      <sheetName val="Site_Area_Statement"/>
      <sheetName val="Blr_hire"/>
      <sheetName val="d-safe_specs"/>
      <sheetName val="Miscellan%ouscivil"/>
      <sheetName val="PRECAST_lig(tconc_II"/>
      <sheetName val="08_07_10헾】????菈"/>
      <sheetName val="08_07_10헾】_x0000"/>
      <sheetName val="08_07_10헾】____ꎋ"/>
      <sheetName val="Quote_Sheet"/>
      <sheetName val="Invoice_Tracker"/>
      <sheetName val="RCC,Ret__Wall"/>
      <sheetName val="MASTER_RATE_ANALYSIS"/>
      <sheetName val="PRECAST_lightconc-II5"/>
      <sheetName val="PRECAST_lightconc_II5"/>
      <sheetName val="Cleaning_&amp;_Grubbing5"/>
      <sheetName val="College_Details5"/>
      <sheetName val="Personal_5"/>
      <sheetName val="jidal_dam5"/>
      <sheetName val="fran_temp5"/>
      <sheetName val="kona_swit5"/>
      <sheetName val="template_(8)5"/>
      <sheetName val="template_(9)5"/>
      <sheetName val="OVER_HEADS5"/>
      <sheetName val="Cover_Sheet5"/>
      <sheetName val="BOQ_REV_A5"/>
      <sheetName val="PTB_(IO)5"/>
      <sheetName val="BMS_5"/>
      <sheetName val="SPT_vs_PHI5"/>
      <sheetName val="TBAL9697_-group_wise__sdpl5"/>
      <sheetName val="Quantity_Schedule4"/>
      <sheetName val="Revenue__Schedule_4"/>
      <sheetName val="Balance_works_-_Direct_Cost4"/>
      <sheetName val="Balance_works_-_Indirect_Cost4"/>
      <sheetName val="Fund_Plan4"/>
      <sheetName val="Bill_of_Resources4"/>
      <sheetName val="Expenditure_plan3"/>
      <sheetName val="ORDER_BOOKING3"/>
      <sheetName val="beam-reinft-IIInd_floor3"/>
      <sheetName val="M-Book_for_Conc3"/>
      <sheetName val="M-Book_for_FW3"/>
      <sheetName val="TAX_BILLS3"/>
      <sheetName val="CASH_BILLS3"/>
      <sheetName val="LABOUR_BILLS3"/>
      <sheetName val="puch_order3"/>
      <sheetName val="Sheet1_(2)3"/>
      <sheetName val="Boq_Block_A3"/>
      <sheetName val="SITE_OVERHEADS3"/>
      <sheetName val="labour_coeff3"/>
      <sheetName val="Site_Dev_BOQ3"/>
      <sheetName val="Costing_Upto_Mar'11_(2)3"/>
      <sheetName val="Tender_Summary3"/>
      <sheetName val="BOQ_(2)3"/>
      <sheetName val="_24_07_10_RS_&amp;_SECURITY3"/>
      <sheetName val="24_07_10_CIVIL_WET3"/>
      <sheetName val="_24_07_10_CIVIL3"/>
      <sheetName val="_24_07_10_MECH-FAB3"/>
      <sheetName val="_24_07_10_MECH-TANK3"/>
      <sheetName val="_23_07_10_N_SHIFT_MECH-FAB3"/>
      <sheetName val="_23_07_10_N_SHIFT_MECH-TANK3"/>
      <sheetName val="_23_07_10_RS_&amp;_SECURITY3"/>
      <sheetName val="23_07_10_CIVIL_WET3"/>
      <sheetName val="_23_07_10_CIVIL3"/>
      <sheetName val="_23_07_10_MECH-FAB3"/>
      <sheetName val="_23_07_10_MECH-TANK3"/>
      <sheetName val="_22_07_10_N_SHIFT_MECH-FAB3"/>
      <sheetName val="_22_07_10_N_SHIFT_MECH-TANK3"/>
      <sheetName val="_22_07_10_RS_&amp;_SECURITY3"/>
      <sheetName val="22_07_10_CIVIL_WET3"/>
      <sheetName val="_22_07_10_CIVIL3"/>
      <sheetName val="_22_07_10_MECH-FAB3"/>
      <sheetName val="_22_07_10_MECH-TANK3"/>
      <sheetName val="_21_07_10_N_SHIFT_MECH-FAB3"/>
      <sheetName val="_21_07_10_N_SHIFT_MECH-TANK3"/>
      <sheetName val="_21_07_10_RS_&amp;_SECURITY3"/>
      <sheetName val="21_07_10_CIVIL_WET3"/>
      <sheetName val="_21_07_10_CIVIL3"/>
      <sheetName val="_21_07_10_MECH-FAB3"/>
      <sheetName val="_21_07_10_MECH-TANK3"/>
      <sheetName val="_20_07_10_N_SHIFT_MECH-FAB3"/>
      <sheetName val="_20_07_10_N_SHIFT_MECH-TANK3"/>
      <sheetName val="_20_07_10_RS_&amp;_SECURITY3"/>
      <sheetName val="20_07_10_CIVIL_WET3"/>
      <sheetName val="_20_07_10_CIVIL3"/>
      <sheetName val="_20_07_10_MECH-FAB3"/>
      <sheetName val="_20_07_10_MECH-TANK3"/>
      <sheetName val="_19_07_10_N_SHIFT_MECH-FAB3"/>
      <sheetName val="_19_07_10_N_SHIFT_MECH-TANK3"/>
      <sheetName val="_19_07_10_RS_&amp;_SECURITY3"/>
      <sheetName val="19_07_10_CIVIL_WET3"/>
      <sheetName val="_19_07_10_CIVIL3"/>
      <sheetName val="_19_07_10_MECH-FAB3"/>
      <sheetName val="_19_07_10_MECH-TANK3"/>
      <sheetName val="_18_07_10_N_SHIFT_MECH-FAB3"/>
      <sheetName val="_18_07_10_N_SHIFT_MECH-TANK3"/>
      <sheetName val="_18_07_10_RS_&amp;_SECURITY3"/>
      <sheetName val="18_07_10_CIVIL_WET3"/>
      <sheetName val="_18_07_10_CIVIL3"/>
      <sheetName val="_18_07_10_MECH-FAB3"/>
      <sheetName val="_18_07_10_MECH-TANK3"/>
      <sheetName val="_17_07_10_N_SHIFT_MECH-FAB3"/>
      <sheetName val="_17_07_10_N_SHIFT_MECH-TANK3"/>
      <sheetName val="_17_07_10_RS_&amp;_SECURITY3"/>
      <sheetName val="17_07_10_CIVIL_WET3"/>
      <sheetName val="_17_07_10_CIVIL3"/>
      <sheetName val="_17_07_10_MECH-FAB3"/>
      <sheetName val="_17_07_10_MECH-TANK3"/>
      <sheetName val="_16_07_10_N_SHIFT_MECH-FAB2"/>
      <sheetName val="_16_07_10_N_SHIFT_MECH-TANK2"/>
      <sheetName val="_16_07_10_RS_&amp;_SECURITY2"/>
      <sheetName val="16_07_10_CIVIL_WET2"/>
      <sheetName val="_16_07_10_CIVIL2"/>
      <sheetName val="_16_07_10_MECH-FAB2"/>
      <sheetName val="_16_07_10_MECH-TANK2"/>
      <sheetName val="_15_07_10_N_SHIFT_MECH-FAB2"/>
      <sheetName val="_15_07_10_N_SHIFT_MECH-TANK2"/>
      <sheetName val="_15_07_10_RS_&amp;_SECURITY2"/>
      <sheetName val="15_07_10_CIVIL_WET2"/>
      <sheetName val="_15_07_10_CIVIL2"/>
      <sheetName val="_15_07_10_MECH-FAB2"/>
      <sheetName val="_15_07_10_MECH-TANK2"/>
      <sheetName val="_14_07_10_N_SHIFT_MECH-FAB2"/>
      <sheetName val="_14_07_10_N_SHIFT_MECH-TANK2"/>
      <sheetName val="_14_07_10_RS_&amp;_SECURITY2"/>
      <sheetName val="14_07_10_CIVIL_WET2"/>
      <sheetName val="_14_07_10_CIVIL2"/>
      <sheetName val="_14_07_10_MECH-FAB2"/>
      <sheetName val="_14_07_10_MECH-TANK2"/>
      <sheetName val="_13_07_10_N_SHIFT_MECH-FAB2"/>
      <sheetName val="_13_07_10_N_SHIFT_MECH-TANK2"/>
      <sheetName val="_13_07_10_RS_&amp;_SECURITY2"/>
      <sheetName val="13_07_10_CIVIL_WET2"/>
      <sheetName val="_13_07_10_CIVIL2"/>
      <sheetName val="_13_07_10_MECH-FAB2"/>
      <sheetName val="_13_07_10_MECH-TANK2"/>
      <sheetName val="_12_07_10_N_SHIFT_MECH-FAB2"/>
      <sheetName val="_12_07_10_N_SHIFT_MECH-TANK2"/>
      <sheetName val="_12_07_10_RS_&amp;_SECURITY2"/>
      <sheetName val="12_07_10_CIVIL_WET2"/>
      <sheetName val="_12_07_10_CIVIL2"/>
      <sheetName val="_12_07_10_MECH-FAB2"/>
      <sheetName val="_12_07_10_MECH-TANK2"/>
      <sheetName val="_11_07_10_N_SHIFT_MECH-FAB2"/>
      <sheetName val="_11_07_10_N_SHIFT_MECH-TANK2"/>
      <sheetName val="_11_07_10_RS_&amp;_SECURITY2"/>
      <sheetName val="11_07_10_CIVIL_WET2"/>
      <sheetName val="_11_07_10_CIVIL2"/>
      <sheetName val="_11_07_10_MECH-FAB2"/>
      <sheetName val="_11_07_10_MECH-TANK2"/>
      <sheetName val="_10_07_10_N_SHIFT_MECH-FAB2"/>
      <sheetName val="_10_07_10_N_SHIFT_MECH-TANK2"/>
      <sheetName val="_10_07_10_RS_&amp;_SECURITY2"/>
      <sheetName val="10_07_10_CIVIL_WET2"/>
      <sheetName val="_10_07_10_CIVIL2"/>
      <sheetName val="_10_07_10_MECH-FAB2"/>
      <sheetName val="_10_07_10_MECH-TANK2"/>
      <sheetName val="_09_07_10_N_SHIFT_MECH-FAB2"/>
      <sheetName val="_09_07_10_N_SHIFT_MECH-TANK2"/>
      <sheetName val="_09_07_10_RS_&amp;_SECURITY2"/>
      <sheetName val="09_07_10_CIVIL_WET2"/>
      <sheetName val="_09_07_10_CIVIL2"/>
      <sheetName val="_09_07_10_MECH-FAB2"/>
      <sheetName val="_09_07_10_MECH-TANK2"/>
      <sheetName val="_08_07_10_N_SHIFT_MECH-FAB2"/>
      <sheetName val="_08_07_10_N_SHIFT_MECH-TANK2"/>
      <sheetName val="_08_07_10_RS_&amp;_SECURITY2"/>
      <sheetName val="08_07_10_CIVIL_WET2"/>
      <sheetName val="_08_07_10_CIVIL2"/>
      <sheetName val="_08_07_10_MECH-FAB2"/>
      <sheetName val="_08_07_10_MECH-TANK2"/>
      <sheetName val="_07_07_10_N_SHIFT_MECH-FAB2"/>
      <sheetName val="_07_07_10_N_SHIFT_MECH-TANK2"/>
      <sheetName val="_07_07_10_RS_&amp;_SECURITY2"/>
      <sheetName val="07_07_10_CIVIL_WET2"/>
      <sheetName val="_07_07_10_CIVIL2"/>
      <sheetName val="_07_07_10_MECH-FAB2"/>
      <sheetName val="_07_07_10_MECH-TANK2"/>
      <sheetName val="_06_07_10_N_SHIFT_MECH-FAB2"/>
      <sheetName val="_06_07_10_N_SHIFT_MECH-TANK2"/>
      <sheetName val="_06_07_10_RS_&amp;_SECURITY2"/>
      <sheetName val="06_07_10_CIVIL_WET2"/>
      <sheetName val="_06_07_10_CIVIL2"/>
      <sheetName val="_06_07_10_MECH-FAB2"/>
      <sheetName val="_06_07_10_MECH-TANK2"/>
      <sheetName val="_05_07_10_N_SHIFT_MECH-FAB2"/>
      <sheetName val="_05_07_10_N_SHIFT_MECH-TANK2"/>
      <sheetName val="_05_07_10_RS_&amp;_SECURITY2"/>
      <sheetName val="05_07_10_CIVIL_WET2"/>
      <sheetName val="_05_07_10_CIVIL2"/>
      <sheetName val="_05_07_10_MECH-FAB2"/>
      <sheetName val="_05_07_10_MECH-TANK2"/>
      <sheetName val="_04_07_10_N_SHIFT_MECH-FAB2"/>
      <sheetName val="_04_07_10_N_SHIFT_MECH-TANK2"/>
      <sheetName val="_04_07_10_RS_&amp;_SECURITY2"/>
      <sheetName val="04_07_10_CIVIL_WET2"/>
      <sheetName val="_04_07_10_CIVIL2"/>
      <sheetName val="_04_07_10_MECH-FAB2"/>
      <sheetName val="_04_07_10_MECH-TANK2"/>
      <sheetName val="_03_07_10_N_SHIFT_MECH-FAB2"/>
      <sheetName val="_03_07_10_N_SHIFT_MECH-TANK2"/>
      <sheetName val="_03_07_10_RS_&amp;_SECURITY_2"/>
      <sheetName val="03_07_10_CIVIL_WET_2"/>
      <sheetName val="_03_07_10_CIVIL_2"/>
      <sheetName val="_03_07_10_MECH-FAB_2"/>
      <sheetName val="_03_07_10_MECH-TANK_2"/>
      <sheetName val="_02_07_10_N_SHIFT_MECH-FAB_2"/>
      <sheetName val="_02_07_10_N_SHIFT_MECH-TANK_2"/>
      <sheetName val="_02_07_10_RS_&amp;_SECURITY2"/>
      <sheetName val="02_07_10_CIVIL_WET2"/>
      <sheetName val="_02_07_10_CIVIL2"/>
      <sheetName val="_02_07_10_MECH-FAB2"/>
      <sheetName val="_02_07_10_MECH-TANK2"/>
      <sheetName val="_01_07_10_N_SHIFT_MECH-FAB2"/>
      <sheetName val="_01_07_10_N_SHIFT_MECH-TANK2"/>
      <sheetName val="_01_07_10_RS_&amp;_SECURITY2"/>
      <sheetName val="01_07_10_CIVIL_WET2"/>
      <sheetName val="_01_07_10_CIVIL2"/>
      <sheetName val="_01_07_10_MECH-FAB2"/>
      <sheetName val="_01_07_10_MECH-TANK2"/>
      <sheetName val="_30_06_10_N_SHIFT_MECH-FAB2"/>
      <sheetName val="_30_06_10_N_SHIFT_MECH-TANK2"/>
      <sheetName val="scurve_calc_(2)2"/>
      <sheetName val="Meas_-Hotel_Part3"/>
      <sheetName val="BOQ_Direct_selling_cost2"/>
      <sheetName val="Contract_Night_Staff2"/>
      <sheetName val="Contract_Day_Staff2"/>
      <sheetName val="Day_Shift2"/>
      <sheetName val="Night_Shift2"/>
      <sheetName val="Direct_cost_shed_A-2_2"/>
      <sheetName val="final_abstract2"/>
      <sheetName val="Fee_Rate_Summary2"/>
      <sheetName val="Civil_Boq2"/>
      <sheetName val="22_12_20113"/>
      <sheetName val="Ave_wtd_rates2"/>
      <sheetName val="Material_2"/>
      <sheetName val="Labour_&amp;_Plant2"/>
      <sheetName val="Cashflow_projection2"/>
      <sheetName val="Item-_Compact2"/>
      <sheetName val="PA-_Consutant_2"/>
      <sheetName val="Meas__Hotel_Part2"/>
      <sheetName val="St_co_91_5lvl2"/>
      <sheetName val="Sales_&amp;_Prod2"/>
      <sheetName val="INPUT_SHEET2"/>
      <sheetName val="Civil_Works2"/>
      <sheetName val="SP_Break_Up2"/>
      <sheetName val="TBAL9697__group_wise__sdpl2"/>
      <sheetName val="IO_List2"/>
      <sheetName val="DI_Rate_Analysis3"/>
      <sheetName val="Economic_RisingMain__Ph-I3"/>
      <sheetName val="Fill_this_out_first___2"/>
      <sheetName val="Prelims_Breakup3"/>
      <sheetName val="Labour_productivity2"/>
      <sheetName val="MN_T_B_2"/>
      <sheetName val="_09_07_10_M顅ᎆ뤀ᨇ԰?缀?2"/>
      <sheetName val="cash_in_flow_Summary_JV_2"/>
      <sheetName val="water_prop_2"/>
      <sheetName val="GR_slab-reinft2"/>
      <sheetName val="Cost_Index2"/>
      <sheetName val="Staff_Acco_2"/>
      <sheetName val="Project_Details__2"/>
      <sheetName val="Rate_analysis-_BOQ_1_2"/>
      <sheetName val="Deprec."/>
      <sheetName val="CCTV_EST1"/>
      <sheetName val="KSt - Analysis "/>
      <sheetName val="Section Catalogue"/>
      <sheetName val=" _x000a_¢_x0002_&amp;"/>
      <sheetName val="공사비 내역 (가)"/>
      <sheetName val="CIF COST ITEM"/>
      <sheetName val="Fin. Assumpt. - SensitivitieH"/>
      <sheetName val="08.07.10 CIVIՌ_x0000_缀_x0000__x0000_"/>
      <sheetName val="BOQ_LT"/>
      <sheetName val="14_07_10_CIVIL_W ["/>
      <sheetName val="Income_Statement"/>
      <sheetName val="BLOCK-A_(MEA_SHEET)"/>
      <sheetName val="Load_Details(B2)"/>
      <sheetName val="Works_-_Quote_Sheet"/>
      <sheetName val="08_07_10헾】??"/>
      <sheetName val="14_07_10@^\&amp;8"/>
      <sheetName val="Ü5)bÝ/8)6)&amp;&amp;"/>
      <sheetName val="08_07_10헾】??壀&quot;夌&quot;"/>
      <sheetName val="Top_Sheet"/>
      <sheetName val="Col_NUM"/>
      <sheetName val="COLUMN_RC_"/>
      <sheetName val="STILT_Floor_Slab_NUM"/>
      <sheetName val="First_Floor_Slab_RC"/>
      <sheetName val="FIRST_FLOOR_SLAB_WT_SUMMARY"/>
      <sheetName val="Stilt_Floor_Beam_NUM"/>
      <sheetName val="STILT_BEAM_NUM"/>
      <sheetName val="STILT_BEAM_RC"/>
      <sheetName val="Stilt_wall_Num"/>
      <sheetName val="STILT_WALL_RC"/>
      <sheetName val="Z-DETAILS_ABOVE_RAFT_UPTO_+0_05"/>
      <sheetName val="Z-DETAILS_ABOVE_RAFT_UPTO_+_(2"/>
      <sheetName val="TOTAL_CHECK"/>
      <sheetName val="TYP___wall_Num"/>
      <sheetName val="Z-DETAILS_TYP__+2_85_TO_+8_85"/>
      <sheetName val="Fin. Assumpt. - Sensitivitie"/>
      <sheetName val="Publicbuilding"/>
      <sheetName val="grid"/>
      <sheetName val="xxxxxx"/>
      <sheetName val="results"/>
      <sheetName val="Frango Work sheet"/>
      <sheetName val="personnel"/>
      <sheetName val="Bs"/>
      <sheetName val="Group"/>
      <sheetName val="TCMO (2)"/>
      <sheetName val="TCMO"/>
      <sheetName val="FC2"/>
      <sheetName val="Advance tax"/>
      <sheetName val="DeprYTD"/>
      <sheetName val="Cashflow "/>
      <sheetName val="Variance"/>
      <sheetName val="Bud99"/>
      <sheetName val="ITCOMP"/>
      <sheetName val="ITDEP"/>
      <sheetName val="ITDEP revised"/>
      <sheetName val="Deferred tax"/>
      <sheetName val="GRP"/>
      <sheetName val="Bud2000"/>
      <sheetName val="FD"/>
      <sheetName val="TB"/>
      <sheetName val="grp "/>
      <sheetName val="Debtors Ageing "/>
      <sheetName val="fasch"/>
      <sheetName val="notes"/>
      <sheetName val="part-IV"/>
      <sheetName val="BS-203"/>
      <sheetName val="R.A."/>
      <sheetName val="Material&amp;equipment"/>
      <sheetName val="DOOR-WIND"/>
      <sheetName val="Form 6"/>
      <sheetName val="_x0000__x0017__x0000__x0012__x0000__x000f__x0000__x0012__x0000__x0013__x0000_ _x0000__x001a__x0000__x001b__x0000__x0017__x0000_"/>
      <sheetName val="Guide"/>
      <sheetName val="PRECAST_lightconc_II7"/>
      <sheetName val="PRECAST_lightconc-II7"/>
      <sheetName val="jidal_dam7"/>
      <sheetName val="fran_temp7"/>
      <sheetName val="kona_swit7"/>
      <sheetName val="template_(8)7"/>
      <sheetName val="template_(9)7"/>
      <sheetName val="College_Details7"/>
      <sheetName val="Personal_7"/>
      <sheetName val="Cleaning_&amp;_Grubbing7"/>
      <sheetName val="OVER_HEADS7"/>
      <sheetName val="Cover_Sheet7"/>
      <sheetName val="BOQ_REV_A7"/>
      <sheetName val="PTB_(IO)7"/>
      <sheetName val="BMS_7"/>
      <sheetName val="SPT_vs_PHI7"/>
      <sheetName val="TBAL9697_-group_wise__sdpl7"/>
      <sheetName val="_24_07_10_RS_&amp;_SECURITY5"/>
      <sheetName val="24_07_10_CIVIL_WET5"/>
      <sheetName val="_24_07_10_CIVIL5"/>
      <sheetName val="_24_07_10_MECH-FAB5"/>
      <sheetName val="_24_07_10_MECH-TANK5"/>
      <sheetName val="_23_07_10_N_SHIFT_MECH-FAB5"/>
      <sheetName val="_23_07_10_N_SHIFT_MECH-TANK5"/>
      <sheetName val="_23_07_10_RS_&amp;_SECURITY5"/>
      <sheetName val="23_07_10_CIVIL_WET5"/>
      <sheetName val="_23_07_10_CIVIL5"/>
      <sheetName val="_23_07_10_MECH-FAB5"/>
      <sheetName val="_23_07_10_MECH-TANK5"/>
      <sheetName val="_22_07_10_N_SHIFT_MECH-FAB5"/>
      <sheetName val="_22_07_10_N_SHIFT_MECH-TANK5"/>
      <sheetName val="_22_07_10_RS_&amp;_SECURITY5"/>
      <sheetName val="22_07_10_CIVIL_WET5"/>
      <sheetName val="_22_07_10_CIVIL5"/>
      <sheetName val="_22_07_10_MECH-FAB5"/>
      <sheetName val="_22_07_10_MECH-TANK5"/>
      <sheetName val="_21_07_10_N_SHIFT_MECH-FAB5"/>
      <sheetName val="_21_07_10_N_SHIFT_MECH-TANK5"/>
      <sheetName val="_21_07_10_RS_&amp;_SECURITY5"/>
      <sheetName val="21_07_10_CIVIL_WET5"/>
      <sheetName val="_21_07_10_CIVIL5"/>
      <sheetName val="_21_07_10_MECH-FAB5"/>
      <sheetName val="_21_07_10_MECH-TANK5"/>
      <sheetName val="_20_07_10_N_SHIFT_MECH-FAB5"/>
      <sheetName val="_20_07_10_N_SHIFT_MECH-TANK5"/>
      <sheetName val="_20_07_10_RS_&amp;_SECURITY5"/>
      <sheetName val="20_07_10_CIVIL_WET5"/>
      <sheetName val="_20_07_10_CIVIL5"/>
      <sheetName val="_20_07_10_MECH-FAB5"/>
      <sheetName val="_20_07_10_MECH-TANK5"/>
      <sheetName val="_19_07_10_N_SHIFT_MECH-FAB5"/>
      <sheetName val="_19_07_10_N_SHIFT_MECH-TANK5"/>
      <sheetName val="_19_07_10_RS_&amp;_SECURITY5"/>
      <sheetName val="19_07_10_CIVIL_WET5"/>
      <sheetName val="_19_07_10_CIVIL5"/>
      <sheetName val="_19_07_10_MECH-FAB5"/>
      <sheetName val="_19_07_10_MECH-TANK5"/>
      <sheetName val="_18_07_10_N_SHIFT_MECH-FAB5"/>
      <sheetName val="_18_07_10_N_SHIFT_MECH-TANK5"/>
      <sheetName val="_18_07_10_RS_&amp;_SECURITY5"/>
      <sheetName val="18_07_10_CIVIL_WET5"/>
      <sheetName val="_18_07_10_CIVIL5"/>
      <sheetName val="_18_07_10_MECH-FAB5"/>
      <sheetName val="_18_07_10_MECH-TANK5"/>
      <sheetName val="_17_07_10_N_SHIFT_MECH-FAB5"/>
      <sheetName val="_17_07_10_N_SHIFT_MECH-TANK5"/>
      <sheetName val="_17_07_10_RS_&amp;_SECURITY5"/>
      <sheetName val="17_07_10_CIVIL_WET5"/>
      <sheetName val="_17_07_10_CIVIL5"/>
      <sheetName val="_17_07_10_MECH-FAB5"/>
      <sheetName val="_17_07_10_MECH-TANK5"/>
      <sheetName val="_16_07_10_N_SHIFT_MECH-FAB4"/>
      <sheetName val="_16_07_10_N_SHIFT_MECH-TANK4"/>
      <sheetName val="_16_07_10_RS_&amp;_SECURITY4"/>
      <sheetName val="16_07_10_CIVIL_WET4"/>
      <sheetName val="_16_07_10_CIVIL4"/>
      <sheetName val="_16_07_10_MECH-FAB4"/>
      <sheetName val="_16_07_10_MECH-TANK4"/>
      <sheetName val="_15_07_10_N_SHIFT_MECH-FAB4"/>
      <sheetName val="_15_07_10_N_SHIFT_MECH-TANK4"/>
      <sheetName val="_15_07_10_RS_&amp;_SECURITY4"/>
      <sheetName val="15_07_10_CIVIL_WET4"/>
      <sheetName val="_15_07_10_CIVIL4"/>
      <sheetName val="_15_07_10_MECH-FAB4"/>
      <sheetName val="_15_07_10_MECH-TANK4"/>
      <sheetName val="_14_07_10_N_SHIFT_MECH-FAB4"/>
      <sheetName val="_14_07_10_N_SHIFT_MECH-TANK4"/>
      <sheetName val="_14_07_10_RS_&amp;_SECURITY4"/>
      <sheetName val="14_07_10_CIVIL_WET4"/>
      <sheetName val="_14_07_10_CIVIL4"/>
      <sheetName val="_14_07_10_MECH-FAB4"/>
      <sheetName val="_14_07_10_MECH-TANK4"/>
      <sheetName val="_13_07_10_N_SHIFT_MECH-FAB4"/>
      <sheetName val="_13_07_10_N_SHIFT_MECH-TANK4"/>
      <sheetName val="_13_07_10_RS_&amp;_SECURITY4"/>
      <sheetName val="13_07_10_CIVIL_WET4"/>
      <sheetName val="_13_07_10_CIVIL4"/>
      <sheetName val="_13_07_10_MECH-FAB4"/>
      <sheetName val="_13_07_10_MECH-TANK4"/>
      <sheetName val="_12_07_10_N_SHIFT_MECH-FAB4"/>
      <sheetName val="_12_07_10_N_SHIFT_MECH-TANK4"/>
      <sheetName val="_12_07_10_RS_&amp;_SECURITY4"/>
      <sheetName val="12_07_10_CIVIL_WET4"/>
      <sheetName val="_12_07_10_CIVIL4"/>
      <sheetName val="_12_07_10_MECH-FAB4"/>
      <sheetName val="_12_07_10_MECH-TANK4"/>
      <sheetName val="_11_07_10_N_SHIFT_MECH-FAB4"/>
      <sheetName val="_11_07_10_N_SHIFT_MECH-TANK4"/>
      <sheetName val="_11_07_10_RS_&amp;_SECURITY4"/>
      <sheetName val="11_07_10_CIVIL_WET4"/>
      <sheetName val="_11_07_10_CIVIL4"/>
      <sheetName val="_11_07_10_MECH-FAB4"/>
      <sheetName val="_11_07_10_MECH-TANK4"/>
      <sheetName val="_10_07_10_N_SHIFT_MECH-FAB4"/>
      <sheetName val="_10_07_10_N_SHIFT_MECH-TANK4"/>
      <sheetName val="_10_07_10_RS_&amp;_SECURITY4"/>
      <sheetName val="10_07_10_CIVIL_WET4"/>
      <sheetName val="_10_07_10_CIVIL4"/>
      <sheetName val="_10_07_10_MECH-FAB4"/>
      <sheetName val="_10_07_10_MECH-TANK4"/>
      <sheetName val="_09_07_10_N_SHIFT_MECH-FAB4"/>
      <sheetName val="_09_07_10_N_SHIFT_MECH-TANK4"/>
      <sheetName val="_09_07_10_RS_&amp;_SECURITY4"/>
      <sheetName val="09_07_10_CIVIL_WET4"/>
      <sheetName val="_09_07_10_CIVIL4"/>
      <sheetName val="_09_07_10_MECH-FAB4"/>
      <sheetName val="_09_07_10_MECH-TANK4"/>
      <sheetName val="_08_07_10_N_SHIFT_MECH-FAB4"/>
      <sheetName val="_08_07_10_N_SHIFT_MECH-TANK4"/>
      <sheetName val="_08_07_10_RS_&amp;_SECURITY4"/>
      <sheetName val="08_07_10_CIVIL_WET4"/>
      <sheetName val="_08_07_10_CIVIL4"/>
      <sheetName val="_08_07_10_MECH-FAB4"/>
      <sheetName val="_08_07_10_MECH-TANK4"/>
      <sheetName val="_07_07_10_N_SHIFT_MECH-FAB4"/>
      <sheetName val="_07_07_10_N_SHIFT_MECH-TANK4"/>
      <sheetName val="_07_07_10_RS_&amp;_SECURITY4"/>
      <sheetName val="07_07_10_CIVIL_WET4"/>
      <sheetName val="_07_07_10_CIVIL4"/>
      <sheetName val="_07_07_10_MECH-FAB4"/>
      <sheetName val="_07_07_10_MECH-TANK4"/>
      <sheetName val="_06_07_10_N_SHIFT_MECH-FAB4"/>
      <sheetName val="_06_07_10_N_SHIFT_MECH-TANK4"/>
      <sheetName val="_06_07_10_RS_&amp;_SECURITY4"/>
      <sheetName val="06_07_10_CIVIL_WET4"/>
      <sheetName val="_06_07_10_CIVIL4"/>
      <sheetName val="_06_07_10_MECH-FAB4"/>
      <sheetName val="_06_07_10_MECH-TANK4"/>
      <sheetName val="_05_07_10_N_SHIFT_MECH-FAB4"/>
      <sheetName val="_05_07_10_N_SHIFT_MECH-TANK4"/>
      <sheetName val="_05_07_10_RS_&amp;_SECURITY4"/>
      <sheetName val="05_07_10_CIVIL_WET4"/>
      <sheetName val="_05_07_10_CIVIL4"/>
      <sheetName val="_05_07_10_MECH-FAB4"/>
      <sheetName val="_05_07_10_MECH-TANK4"/>
      <sheetName val="_04_07_10_N_SHIFT_MECH-FAB4"/>
      <sheetName val="_04_07_10_N_SHIFT_MECH-TANK4"/>
      <sheetName val="_04_07_10_RS_&amp;_SECURITY4"/>
      <sheetName val="04_07_10_CIVIL_WET4"/>
      <sheetName val="_04_07_10_CIVIL4"/>
      <sheetName val="_04_07_10_MECH-FAB4"/>
      <sheetName val="_04_07_10_MECH-TANK4"/>
      <sheetName val="_03_07_10_N_SHIFT_MECH-FAB4"/>
      <sheetName val="_03_07_10_N_SHIFT_MECH-TANK4"/>
      <sheetName val="_03_07_10_RS_&amp;_SECURITY_4"/>
      <sheetName val="03_07_10_CIVIL_WET_4"/>
      <sheetName val="_03_07_10_CIVIL_4"/>
      <sheetName val="_03_07_10_MECH-FAB_4"/>
      <sheetName val="_03_07_10_MECH-TANK_4"/>
      <sheetName val="_02_07_10_N_SHIFT_MECH-FAB_4"/>
      <sheetName val="_02_07_10_N_SHIFT_MECH-TANK_4"/>
      <sheetName val="_02_07_10_RS_&amp;_SECURITY4"/>
      <sheetName val="02_07_10_CIVIL_WET4"/>
      <sheetName val="_02_07_10_CIVIL4"/>
      <sheetName val="_02_07_10_MECH-FAB4"/>
      <sheetName val="_02_07_10_MECH-TANK4"/>
      <sheetName val="_01_07_10_N_SHIFT_MECH-FAB4"/>
      <sheetName val="_01_07_10_N_SHIFT_MECH-TANK4"/>
      <sheetName val="_01_07_10_RS_&amp;_SECURITY4"/>
      <sheetName val="01_07_10_CIVIL_WET4"/>
      <sheetName val="_01_07_10_CIVIL4"/>
      <sheetName val="_01_07_10_MECH-FAB4"/>
      <sheetName val="_01_07_10_MECH-TANK4"/>
      <sheetName val="_30_06_10_N_SHIFT_MECH-FAB4"/>
      <sheetName val="_30_06_10_N_SHIFT_MECH-TANK4"/>
      <sheetName val="Quantity_Schedule6"/>
      <sheetName val="Revenue__Schedule_6"/>
      <sheetName val="Balance_works_-_Direct_Cost6"/>
      <sheetName val="Balance_works_-_Indirect_Cost6"/>
      <sheetName val="Fund_Plan6"/>
      <sheetName val="Bill_of_Resources6"/>
      <sheetName val="beam-reinft-IIInd_floor5"/>
      <sheetName val="Expenditure_plan5"/>
      <sheetName val="ORDER_BOOKING5"/>
      <sheetName val="Boq_Block_A5"/>
      <sheetName val="SITE_OVERHEADS5"/>
      <sheetName val="labour_coeff5"/>
      <sheetName val="Site_Dev_BOQ5"/>
      <sheetName val="Costing_Upto_Mar'11_(2)5"/>
      <sheetName val="Tender_Summary5"/>
      <sheetName val="M-Book_for_Conc5"/>
      <sheetName val="M-Book_for_FW5"/>
      <sheetName val="TAX_BILLS5"/>
      <sheetName val="CASH_BILLS5"/>
      <sheetName val="LABOUR_BILLS5"/>
      <sheetName val="puch_order5"/>
      <sheetName val="Sheet1_(2)5"/>
      <sheetName val="BOQ_Direct_selling_cost4"/>
      <sheetName val="Meas_-Hotel_Part5"/>
      <sheetName val="scurve_calc_(2)4"/>
      <sheetName val="Contract_Night_Staff4"/>
      <sheetName val="Contract_Day_Staff4"/>
      <sheetName val="Day_Shift4"/>
      <sheetName val="Night_Shift4"/>
      <sheetName val="Direct_cost_shed_A-2_4"/>
      <sheetName val="Fee_Rate_Summary4"/>
      <sheetName val="Civil_Boq4"/>
      <sheetName val="TBAL9697__group_wise__sdpl4"/>
      <sheetName val="final_abstract4"/>
      <sheetName val="22_12_20115"/>
      <sheetName val="BOQ_(2)5"/>
      <sheetName val="Fill_this_out_first___4"/>
      <sheetName val="INPUT_SHEET4"/>
      <sheetName val="St_co_91_5lvl4"/>
      <sheetName val="Ave_wtd_rates4"/>
      <sheetName val="Material_4"/>
      <sheetName val="Labour_&amp;_Plant4"/>
      <sheetName val="Cashflow_projection4"/>
      <sheetName val="PA-_Consutant_4"/>
      <sheetName val="Item-_Compact4"/>
      <sheetName val="Civil_Works4"/>
      <sheetName val="_09_07_10_M顅ᎆ뤀ᨇ԰?缀?4"/>
      <sheetName val="Meas__Hotel_Part4"/>
      <sheetName val="cash_in_flow_Summary_JV_4"/>
      <sheetName val="Cost_Index4"/>
      <sheetName val="1_Civil-RA3"/>
      <sheetName val="water_prop_4"/>
      <sheetName val="GR_slab-reinft4"/>
      <sheetName val="Sales_&amp;_Prod4"/>
      <sheetName val="IO_List4"/>
      <sheetName val="DI_Rate_Analysis5"/>
      <sheetName val="Economic_RisingMain__Ph-I5"/>
      <sheetName val="MN_T_B_4"/>
      <sheetName val="F20_Risk_Analysis3"/>
      <sheetName val="Change_Order_Log3"/>
      <sheetName val="2000_MOR3"/>
      <sheetName val="Staff_Acco_4"/>
      <sheetName val="3cd_Annexure3"/>
      <sheetName val="SP_Break_Up4"/>
      <sheetName val="Labour_productivity4"/>
      <sheetName val="Fin__Assumpt__-_Sensitivities3"/>
      <sheetName val="Bill_13"/>
      <sheetName val="Bill_23"/>
      <sheetName val="Bill_33"/>
      <sheetName val="Bill_43"/>
      <sheetName val="Bill_53"/>
      <sheetName val="Bill_63"/>
      <sheetName val="Bill_73"/>
      <sheetName val="INDIGINEOUS_ITEMS_3"/>
      <sheetName val="T-P1,_FINISHES_WORKING_3"/>
      <sheetName val="Assumption_&amp;_Exclusion3"/>
      <sheetName val="Project_Details__4"/>
      <sheetName val="Rate_analysis-_BOQ_1_4"/>
      <sheetName val="Driveway_Beams3"/>
      <sheetName val="Prelims_Breakup5"/>
      <sheetName val="_09_07_10_M顅ᎆ뤀ᨇ԰3"/>
      <sheetName val="_09_07_10_M顅ᎆ뤀ᨇ԰_缀_3"/>
      <sheetName val="Structure_Bills_Qty3"/>
      <sheetName val="Rate_Analysis3"/>
      <sheetName val="Eqpmnt_Plng3"/>
      <sheetName val="LABOUR_RATE3"/>
      <sheetName val="Material_Rate3"/>
      <sheetName val="Switch_V163"/>
      <sheetName val="Assumption_Inputs3"/>
      <sheetName val="Debits_as_on_12_04_082"/>
      <sheetName val="Cat_A_Change_Control3"/>
      <sheetName val="Phase_13"/>
      <sheetName val="Pacakges_split3"/>
      <sheetName val="AutoOpen_Stub_Data3"/>
      <sheetName val="DEINKING(ANNEX_1)3"/>
      <sheetName val="External_Doors3"/>
      <sheetName val="Theo_Cons-June'102"/>
      <sheetName val="BLOCK-A_(MEA_SHEET)2"/>
      <sheetName val="Income_Statement2"/>
      <sheetName val="Invoice_Tracker2"/>
      <sheetName val="_bus_bay2"/>
      <sheetName val="doq_42"/>
      <sheetName val="doq_22"/>
      <sheetName val="Grade_Slab_-13"/>
      <sheetName val="Grade_Slab_-23"/>
      <sheetName val="Grade_slab-33"/>
      <sheetName val="Grade_slab_-43"/>
      <sheetName val="Grade_slab_-53"/>
      <sheetName val="Grade_slab_-63"/>
      <sheetName val="Data_Sheet2"/>
      <sheetName val="STAFFSCHED_2"/>
      <sheetName val="India_F&amp;S_Template2"/>
      <sheetName val="Factor_Sheet3"/>
      <sheetName val="Quote_Sheet2"/>
      <sheetName val="AFAS_2"/>
      <sheetName val="RDS_&amp;_WLD2"/>
      <sheetName val="PA_System2"/>
      <sheetName val="Server_&amp;_PAC_Room2"/>
      <sheetName val="HVAC_BOQ2"/>
      <sheetName val="Summary_WG2"/>
      <sheetName val="08_07_10헾】"/>
      <sheetName val="Deduction_of_assets2"/>
      <sheetName val="d-safe_specs2"/>
      <sheetName val="Top_Sheet2"/>
      <sheetName val="Col_NUM2"/>
      <sheetName val="COLUMN_RC_2"/>
      <sheetName val="STILT_Floor_Slab_NUM2"/>
      <sheetName val="First_Floor_Slab_RC2"/>
      <sheetName val="FIRST_FLOOR_SLAB_WT_SUMMARY2"/>
      <sheetName val="Stilt_Floor_Beam_NUM2"/>
      <sheetName val="STILT_BEAM_NUM2"/>
      <sheetName val="STILT_BEAM_RC2"/>
      <sheetName val="Stilt_wall_Num2"/>
      <sheetName val="STILT_WALL_RC2"/>
      <sheetName val="Z-DETAILS_ABOVE_RAFT_UPTO_+0_02"/>
      <sheetName val="Z-DETAILS_ABOVE_RAFT_UPTO_+_(22"/>
      <sheetName val="TOTAL_CHECK2"/>
      <sheetName val="TYP___wall_Num2"/>
      <sheetName val="Z-DETAILS_TYP__+2_85_TO_+8_852"/>
      <sheetName val="11B_2"/>
      <sheetName val="Intro_1"/>
      <sheetName val="Gate_21"/>
      <sheetName val="ACAD_Finishes2"/>
      <sheetName val="Site_Details2"/>
      <sheetName val="Site_Area_Statement2"/>
      <sheetName val="Blr_hire2"/>
      <sheetName val="PRECAST_lig(tconc_II2"/>
      <sheetName val="14_07_10_CIVIL_W [2"/>
      <sheetName val="Cost_Basis1"/>
      <sheetName val="08_07_10헾】??헾⿂"/>
      <sheetName val="08_07_10헾】????懇"/>
      <sheetName val="__¢&amp;"/>
      <sheetName val="__¢&amp;___ú5#_______"/>
      <sheetName val="BOQ_LT2"/>
      <sheetName val="08_07_10헾】??ꮸ⽚"/>
      <sheetName val="08_07_10헾】??丵⼽"/>
      <sheetName val="08_07_10헾】????癠'"/>
      <sheetName val="08_07_10헾】??헾⽀"/>
      <sheetName val="B3-B4-B5-"/>
      <sheetName val="_x000a_"/>
      <sheetName val="ᬀᜀሀༀሀ"/>
      <sheetName val="VF_Full_Recon1"/>
      <sheetName val="Load_Details(B2)2"/>
      <sheetName val="Works_-_Quote_Sheet2"/>
      <sheetName val="MASTER_RATE_ANALYSIS2"/>
      <sheetName val="Name_List1"/>
      <sheetName val="Misc__Data1"/>
      <sheetName val="__¢&amp;ú5#2"/>
      <sheetName val="__¢&amp;???ú5#???????2"/>
      <sheetName val="RMG_-ABS1"/>
      <sheetName val="T_P_-ABS1"/>
      <sheetName val="T_P_-MB1"/>
      <sheetName val="E_P_R-ABS1"/>
      <sheetName val="E__R-MB1"/>
      <sheetName val="Bldg_6-ABS1"/>
      <sheetName val="Bldg_6-MB1"/>
      <sheetName val="Kz_Grid_Press_foundation_ABS1"/>
      <sheetName val="Kz_Grid_Press_foundation_meas1"/>
      <sheetName val="600-1200T__ABS1"/>
      <sheetName val="600-1200T_Meas1"/>
      <sheetName val="BSR-II_ABS1"/>
      <sheetName val="BSR-II_meas1"/>
      <sheetName val="Misc_ABS1"/>
      <sheetName val="Misc_MB1"/>
      <sheetName val="This_Bill1"/>
      <sheetName val="Upto_Previous1"/>
      <sheetName val="Up_to_date1"/>
      <sheetName val="Grand_Abstract1"/>
      <sheetName val="Blank_MB1"/>
      <sheetName val="cement_summary1"/>
      <sheetName val="Reinforcement_Steel1"/>
      <sheetName val="P-I_CEMENT_RECONCILIATION_1"/>
      <sheetName val="Ra-38_area_wise_summary1"/>
      <sheetName val="P-II_Cement_Reconciliation1"/>
      <sheetName val="Ra-16_P-II1"/>
      <sheetName val="RA_16-_GH1"/>
      <sheetName val="PITP3_COPY1"/>
      <sheetName val="Meas_1"/>
      <sheetName val="Expenses_Actual_Vs__Budgeted1"/>
      <sheetName val="Col_up_to_plinth1"/>
      <sheetName val="RCC,Ret__Wall2"/>
      <sheetName val="Deprec_1"/>
      <sheetName val="KSt_-_Analysis_1"/>
      <sheetName val="Section_Catalogue1"/>
      <sheetName val="08_07_10헾】??壀$夌$"/>
      <sheetName val="Customize_Your_Invoice1"/>
      <sheetName val="__x000a_¢&amp;"/>
      <sheetName val="PRECAST_lightconc-II6"/>
      <sheetName val="jidal_dam6"/>
      <sheetName val="fran_temp6"/>
      <sheetName val="kona_swit6"/>
      <sheetName val="template_(8)6"/>
      <sheetName val="template_(9)6"/>
      <sheetName val="PRECAST_lightconc_II6"/>
      <sheetName val="College_Details6"/>
      <sheetName val="Personal_6"/>
      <sheetName val="Cleaning_&amp;_Grubbing6"/>
      <sheetName val="OVER_HEADS6"/>
      <sheetName val="Cover_Sheet6"/>
      <sheetName val="BOQ_REV_A6"/>
      <sheetName val="PTB_(IO)6"/>
      <sheetName val="BMS_6"/>
      <sheetName val="SPT_vs_PHI6"/>
      <sheetName val="TBAL9697_-group_wise__sdpl6"/>
      <sheetName val="Quantity_Schedule5"/>
      <sheetName val="Revenue__Schedule_5"/>
      <sheetName val="Balance_works_-_Direct_Cost5"/>
      <sheetName val="Balance_works_-_Indirect_Cost5"/>
      <sheetName val="Fund_Plan5"/>
      <sheetName val="Bill_of_Resources5"/>
      <sheetName val="Boq_Block_A4"/>
      <sheetName val="beam-reinft-IIInd_floor4"/>
      <sheetName val="Expenditure_plan4"/>
      <sheetName val="ORDER_BOOKING4"/>
      <sheetName val="M-Book_for_Conc4"/>
      <sheetName val="M-Book_for_FW4"/>
      <sheetName val="SITE_OVERHEADS4"/>
      <sheetName val="labour_coeff4"/>
      <sheetName val="TAX_BILLS4"/>
      <sheetName val="CASH_BILLS4"/>
      <sheetName val="LABOUR_BILLS4"/>
      <sheetName val="puch_order4"/>
      <sheetName val="Sheet1_(2)4"/>
      <sheetName val="Site_Dev_BOQ4"/>
      <sheetName val="Costing_Upto_Mar'11_(2)4"/>
      <sheetName val="Tender_Summary4"/>
      <sheetName val="_24_07_10_RS_&amp;_SECURITY4"/>
      <sheetName val="24_07_10_CIVIL_WET4"/>
      <sheetName val="_24_07_10_CIVIL4"/>
      <sheetName val="_24_07_10_MECH-FAB4"/>
      <sheetName val="_24_07_10_MECH-TANK4"/>
      <sheetName val="_23_07_10_N_SHIFT_MECH-FAB4"/>
      <sheetName val="_23_07_10_N_SHIFT_MECH-TANK4"/>
      <sheetName val="_23_07_10_RS_&amp;_SECURITY4"/>
      <sheetName val="23_07_10_CIVIL_WET4"/>
      <sheetName val="_23_07_10_CIVIL4"/>
      <sheetName val="_23_07_10_MECH-FAB4"/>
      <sheetName val="_23_07_10_MECH-TANK4"/>
      <sheetName val="_22_07_10_N_SHIFT_MECH-FAB4"/>
      <sheetName val="_22_07_10_N_SHIFT_MECH-TANK4"/>
      <sheetName val="_22_07_10_RS_&amp;_SECURITY4"/>
      <sheetName val="22_07_10_CIVIL_WET4"/>
      <sheetName val="_22_07_10_CIVIL4"/>
      <sheetName val="_22_07_10_MECH-FAB4"/>
      <sheetName val="_22_07_10_MECH-TANK4"/>
      <sheetName val="_21_07_10_N_SHIFT_MECH-FAB4"/>
      <sheetName val="_21_07_10_N_SHIFT_MECH-TANK4"/>
      <sheetName val="_21_07_10_RS_&amp;_SECURITY4"/>
      <sheetName val="21_07_10_CIVIL_WET4"/>
      <sheetName val="_21_07_10_CIVIL4"/>
      <sheetName val="_21_07_10_MECH-FAB4"/>
      <sheetName val="_21_07_10_MECH-TANK4"/>
      <sheetName val="_20_07_10_N_SHIFT_MECH-FAB4"/>
      <sheetName val="_20_07_10_N_SHIFT_MECH-TANK4"/>
      <sheetName val="_20_07_10_RS_&amp;_SECURITY4"/>
      <sheetName val="20_07_10_CIVIL_WET4"/>
      <sheetName val="_20_07_10_CIVIL4"/>
      <sheetName val="_20_07_10_MECH-FAB4"/>
      <sheetName val="_20_07_10_MECH-TANK4"/>
      <sheetName val="_19_07_10_N_SHIFT_MECH-FAB4"/>
      <sheetName val="_19_07_10_N_SHIFT_MECH-TANK4"/>
      <sheetName val="_19_07_10_RS_&amp;_SECURITY4"/>
      <sheetName val="19_07_10_CIVIL_WET4"/>
      <sheetName val="_19_07_10_CIVIL4"/>
      <sheetName val="_19_07_10_MECH-FAB4"/>
      <sheetName val="_19_07_10_MECH-TANK4"/>
      <sheetName val="_18_07_10_N_SHIFT_MECH-FAB4"/>
      <sheetName val="_18_07_10_N_SHIFT_MECH-TANK4"/>
      <sheetName val="_18_07_10_RS_&amp;_SECURITY4"/>
      <sheetName val="18_07_10_CIVIL_WET4"/>
      <sheetName val="_18_07_10_CIVIL4"/>
      <sheetName val="_18_07_10_MECH-FAB4"/>
      <sheetName val="_18_07_10_MECH-TANK4"/>
      <sheetName val="_17_07_10_N_SHIFT_MECH-FAB4"/>
      <sheetName val="_17_07_10_N_SHIFT_MECH-TANK4"/>
      <sheetName val="_17_07_10_RS_&amp;_SECURITY4"/>
      <sheetName val="17_07_10_CIVIL_WET4"/>
      <sheetName val="_17_07_10_CIVIL4"/>
      <sheetName val="_17_07_10_MECH-FAB4"/>
      <sheetName val="_17_07_10_MECH-TANK4"/>
      <sheetName val="_16_07_10_N_SHIFT_MECH-FAB3"/>
      <sheetName val="_16_07_10_N_SHIFT_MECH-TANK3"/>
      <sheetName val="_16_07_10_RS_&amp;_SECURITY3"/>
      <sheetName val="16_07_10_CIVIL_WET3"/>
      <sheetName val="_16_07_10_CIVIL3"/>
      <sheetName val="_16_07_10_MECH-FAB3"/>
      <sheetName val="_16_07_10_MECH-TANK3"/>
      <sheetName val="_15_07_10_N_SHIFT_MECH-FAB3"/>
      <sheetName val="_15_07_10_N_SHIFT_MECH-TANK3"/>
      <sheetName val="_15_07_10_RS_&amp;_SECURITY3"/>
      <sheetName val="15_07_10_CIVIL_WET3"/>
      <sheetName val="_15_07_10_CIVIL3"/>
      <sheetName val="_15_07_10_MECH-FAB3"/>
      <sheetName val="_15_07_10_MECH-TANK3"/>
      <sheetName val="_14_07_10_N_SHIFT_MECH-FAB3"/>
      <sheetName val="_14_07_10_N_SHIFT_MECH-TANK3"/>
      <sheetName val="_14_07_10_RS_&amp;_SECURITY3"/>
      <sheetName val="14_07_10_CIVIL_WET3"/>
      <sheetName val="_14_07_10_CIVIL3"/>
      <sheetName val="_14_07_10_MECH-FAB3"/>
      <sheetName val="_14_07_10_MECH-TANK3"/>
      <sheetName val="_13_07_10_N_SHIFT_MECH-FAB3"/>
      <sheetName val="_13_07_10_N_SHIFT_MECH-TANK3"/>
      <sheetName val="_13_07_10_RS_&amp;_SECURITY3"/>
      <sheetName val="13_07_10_CIVIL_WET3"/>
      <sheetName val="_13_07_10_CIVIL3"/>
      <sheetName val="_13_07_10_MECH-FAB3"/>
      <sheetName val="_13_07_10_MECH-TANK3"/>
      <sheetName val="_12_07_10_N_SHIFT_MECH-FAB3"/>
      <sheetName val="_12_07_10_N_SHIFT_MECH-TANK3"/>
      <sheetName val="_12_07_10_RS_&amp;_SECURITY3"/>
      <sheetName val="12_07_10_CIVIL_WET3"/>
      <sheetName val="_12_07_10_CIVIL3"/>
      <sheetName val="_12_07_10_MECH-FAB3"/>
      <sheetName val="_12_07_10_MECH-TANK3"/>
      <sheetName val="_11_07_10_N_SHIFT_MECH-FAB3"/>
      <sheetName val="_11_07_10_N_SHIFT_MECH-TANK3"/>
      <sheetName val="_11_07_10_RS_&amp;_SECURITY3"/>
      <sheetName val="11_07_10_CIVIL_WET3"/>
      <sheetName val="_11_07_10_CIVIL3"/>
      <sheetName val="_11_07_10_MECH-FAB3"/>
      <sheetName val="_11_07_10_MECH-TANK3"/>
      <sheetName val="_10_07_10_N_SHIFT_MECH-FAB3"/>
      <sheetName val="_10_07_10_N_SHIFT_MECH-TANK3"/>
      <sheetName val="_10_07_10_RS_&amp;_SECURITY3"/>
      <sheetName val="10_07_10_CIVIL_WET3"/>
      <sheetName val="_10_07_10_CIVIL3"/>
      <sheetName val="_10_07_10_MECH-FAB3"/>
      <sheetName val="_10_07_10_MECH-TANK3"/>
      <sheetName val="_09_07_10_N_SHIFT_MECH-FAB3"/>
      <sheetName val="_09_07_10_N_SHIFT_MECH-TANK3"/>
      <sheetName val="_09_07_10_RS_&amp;_SECURITY3"/>
      <sheetName val="09_07_10_CIVIL_WET3"/>
      <sheetName val="_09_07_10_CIVIL3"/>
      <sheetName val="_09_07_10_MECH-FAB3"/>
      <sheetName val="_09_07_10_MECH-TANK3"/>
      <sheetName val="_08_07_10_N_SHIFT_MECH-FAB3"/>
      <sheetName val="_08_07_10_N_SHIFT_MECH-TANK3"/>
      <sheetName val="_08_07_10_RS_&amp;_SECURITY3"/>
      <sheetName val="08_07_10_CIVIL_WET3"/>
      <sheetName val="_08_07_10_CIVIL3"/>
      <sheetName val="_08_07_10_MECH-FAB3"/>
      <sheetName val="_08_07_10_MECH-TANK3"/>
      <sheetName val="_07_07_10_N_SHIFT_MECH-FAB3"/>
      <sheetName val="_07_07_10_N_SHIFT_MECH-TANK3"/>
      <sheetName val="_07_07_10_RS_&amp;_SECURITY3"/>
      <sheetName val="07_07_10_CIVIL_WET3"/>
      <sheetName val="_07_07_10_CIVIL3"/>
      <sheetName val="_07_07_10_MECH-FAB3"/>
      <sheetName val="_07_07_10_MECH-TANK3"/>
      <sheetName val="_06_07_10_N_SHIFT_MECH-FAB3"/>
      <sheetName val="_06_07_10_N_SHIFT_MECH-TANK3"/>
      <sheetName val="_06_07_10_RS_&amp;_SECURITY3"/>
      <sheetName val="06_07_10_CIVIL_WET3"/>
      <sheetName val="_06_07_10_CIVIL3"/>
      <sheetName val="_06_07_10_MECH-FAB3"/>
      <sheetName val="_06_07_10_MECH-TANK3"/>
      <sheetName val="_05_07_10_N_SHIFT_MECH-FAB3"/>
      <sheetName val="_05_07_10_N_SHIFT_MECH-TANK3"/>
      <sheetName val="_05_07_10_RS_&amp;_SECURITY3"/>
      <sheetName val="05_07_10_CIVIL_WET3"/>
      <sheetName val="_05_07_10_CIVIL3"/>
      <sheetName val="_05_07_10_MECH-FAB3"/>
      <sheetName val="_05_07_10_MECH-TANK3"/>
      <sheetName val="_04_07_10_N_SHIFT_MECH-FAB3"/>
      <sheetName val="_04_07_10_N_SHIFT_MECH-TANK3"/>
      <sheetName val="_04_07_10_RS_&amp;_SECURITY3"/>
      <sheetName val="04_07_10_CIVIL_WET3"/>
      <sheetName val="_04_07_10_CIVIL3"/>
      <sheetName val="_04_07_10_MECH-FAB3"/>
      <sheetName val="_04_07_10_MECH-TANK3"/>
      <sheetName val="_03_07_10_N_SHIFT_MECH-FAB3"/>
      <sheetName val="_03_07_10_N_SHIFT_MECH-TANK3"/>
      <sheetName val="_03_07_10_RS_&amp;_SECURITY_3"/>
      <sheetName val="03_07_10_CIVIL_WET_3"/>
      <sheetName val="_03_07_10_CIVIL_3"/>
      <sheetName val="_03_07_10_MECH-FAB_3"/>
      <sheetName val="_03_07_10_MECH-TANK_3"/>
      <sheetName val="_02_07_10_N_SHIFT_MECH-FAB_3"/>
      <sheetName val="_02_07_10_N_SHIFT_MECH-TANK_3"/>
      <sheetName val="_02_07_10_RS_&amp;_SECURITY3"/>
      <sheetName val="02_07_10_CIVIL_WET3"/>
      <sheetName val="_02_07_10_CIVIL3"/>
      <sheetName val="_02_07_10_MECH-FAB3"/>
      <sheetName val="_02_07_10_MECH-TANK3"/>
      <sheetName val="_01_07_10_N_SHIFT_MECH-FAB3"/>
      <sheetName val="_01_07_10_N_SHIFT_MECH-TANK3"/>
      <sheetName val="_01_07_10_RS_&amp;_SECURITY3"/>
      <sheetName val="01_07_10_CIVIL_WET3"/>
      <sheetName val="_01_07_10_CIVIL3"/>
      <sheetName val="_01_07_10_MECH-FAB3"/>
      <sheetName val="_01_07_10_MECH-TANK3"/>
      <sheetName val="_30_06_10_N_SHIFT_MECH-FAB3"/>
      <sheetName val="_30_06_10_N_SHIFT_MECH-TANK3"/>
      <sheetName val="Meas_-Hotel_Part4"/>
      <sheetName val="TBAL9697__group_wise__sdpl3"/>
      <sheetName val="final_abstract3"/>
      <sheetName val="scurve_calc_(2)3"/>
      <sheetName val="Direct_cost_shed_A-2_3"/>
      <sheetName val="Fee_Rate_Summary3"/>
      <sheetName val="Civil_Boq3"/>
      <sheetName val="BOQ_Direct_selling_cost3"/>
      <sheetName val="22_12_20114"/>
      <sheetName val="Contract_Night_Staff3"/>
      <sheetName val="Contract_Day_Staff3"/>
      <sheetName val="Day_Shift3"/>
      <sheetName val="Night_Shift3"/>
      <sheetName val="BOQ_(2)4"/>
      <sheetName val="Fill_this_out_first___3"/>
      <sheetName val="INPUT_SHEET3"/>
      <sheetName val="Civil_Works3"/>
      <sheetName val="Cashflow_projection3"/>
      <sheetName val="Ave_wtd_rates3"/>
      <sheetName val="Material_3"/>
      <sheetName val="Labour_&amp;_Plant3"/>
      <sheetName val="PA-_Consutant_3"/>
      <sheetName val="Item-_Compact3"/>
      <sheetName val="Meas__Hotel_Part3"/>
      <sheetName val="cash_in_flow_Summary_JV_3"/>
      <sheetName val="Cost_Index3"/>
      <sheetName val="1_Civil-RA2"/>
      <sheetName val="St_co_91_5lvl3"/>
      <sheetName val="water_prop_3"/>
      <sheetName val="GR_slab-reinft3"/>
      <sheetName val="Sales_&amp;_Prod3"/>
      <sheetName val="IO_List3"/>
      <sheetName val="DI_Rate_Analysis4"/>
      <sheetName val="Economic_RisingMain__Ph-I4"/>
      <sheetName val="MN_T_B_3"/>
      <sheetName val="F20_Risk_Analysis2"/>
      <sheetName val="Change_Order_Log2"/>
      <sheetName val="2000_MOR2"/>
      <sheetName val="_09_07_10_M顅ᎆ뤀ᨇ԰?缀?3"/>
      <sheetName val="Staff_Acco_3"/>
      <sheetName val="3cd_Annexure2"/>
      <sheetName val="SP_Break_Up3"/>
      <sheetName val="Labour_productivity3"/>
      <sheetName val="Fin__Assumpt__-_Sensitivities2"/>
      <sheetName val="Bill_12"/>
      <sheetName val="Bill_22"/>
      <sheetName val="Bill_32"/>
      <sheetName val="Bill_42"/>
      <sheetName val="Bill_52"/>
      <sheetName val="Bill_62"/>
      <sheetName val="Bill_72"/>
      <sheetName val="INDIGINEOUS_ITEMS_2"/>
      <sheetName val="T-P1,_FINISHES_WORKING_2"/>
      <sheetName val="Assumption_&amp;_Exclusion2"/>
      <sheetName val="Project_Details__3"/>
      <sheetName val="Rate_analysis-_BOQ_1_3"/>
      <sheetName val="Driveway_Beams2"/>
      <sheetName val="Prelims_Breakup4"/>
      <sheetName val="_09_07_10_M顅ᎆ뤀ᨇ԰2"/>
      <sheetName val="_09_07_10_M顅ᎆ뤀ᨇ԰_缀_2"/>
      <sheetName val="Structure_Bills_Qty2"/>
      <sheetName val="Rate_Analysis2"/>
      <sheetName val="Quote_Sheet1"/>
      <sheetName val="External_Doors2"/>
      <sheetName val="Theo_Cons-June'101"/>
      <sheetName val="Eqpmnt_Plng2"/>
      <sheetName val="LABOUR_RATE2"/>
      <sheetName val="Material_Rate2"/>
      <sheetName val="AFAS_1"/>
      <sheetName val="RDS_&amp;_WLD1"/>
      <sheetName val="PA_System1"/>
      <sheetName val="Server_&amp;_PAC_Room1"/>
      <sheetName val="HVAC_BOQ1"/>
      <sheetName val="Assumption_Inputs2"/>
      <sheetName val="DEINKING(ANNEX_1)2"/>
      <sheetName val="Grade_Slab_-12"/>
      <sheetName val="Grade_Slab_-22"/>
      <sheetName val="Grade_slab-32"/>
      <sheetName val="Grade_slab_-42"/>
      <sheetName val="Grade_slab_-52"/>
      <sheetName val="Grade_slab_-62"/>
      <sheetName val="Switch_V162"/>
      <sheetName val="Data_Sheet1"/>
      <sheetName val="Summary_WG1"/>
      <sheetName val="Debits_as_on_12_04_081"/>
      <sheetName val="Phase_12"/>
      <sheetName val="Pacakges_split2"/>
      <sheetName val="AutoOpen_Stub_Data2"/>
      <sheetName val="STAFFSCHED_1"/>
      <sheetName val="Factor_Sheet2"/>
      <sheetName val="Cat_A_Change_Control2"/>
      <sheetName val="Deduction_of_assets1"/>
      <sheetName val="India_F&amp;S_Template1"/>
      <sheetName val="_bus_bay1"/>
      <sheetName val="doq_41"/>
      <sheetName val="doq_21"/>
      <sheetName val="d-safe_specs1"/>
      <sheetName val="Top_Sheet1"/>
      <sheetName val="Col_NUM1"/>
      <sheetName val="COLUMN_RC_1"/>
      <sheetName val="STILT_Floor_Slab_NUM1"/>
      <sheetName val="First_Floor_Slab_RC1"/>
      <sheetName val="FIRST_FLOOR_SLAB_WT_SUMMARY1"/>
      <sheetName val="Stilt_Floor_Beam_NUM1"/>
      <sheetName val="STILT_BEAM_NUM1"/>
      <sheetName val="STILT_BEAM_RC1"/>
      <sheetName val="Stilt_wall_Num1"/>
      <sheetName val="STILT_WALL_RC1"/>
      <sheetName val="Z-DETAILS_ABOVE_RAFT_UPTO_+0_01"/>
      <sheetName val="Z-DETAILS_ABOVE_RAFT_UPTO_+_(21"/>
      <sheetName val="TOTAL_CHECK1"/>
      <sheetName val="TYP___wall_Num1"/>
      <sheetName val="Z-DETAILS_TYP__+2_85_TO_+8_851"/>
      <sheetName val="BLOCK-A_(MEA_SHEET)1"/>
      <sheetName val="Income_Statement1"/>
      <sheetName val="Invoice_Tracker1"/>
      <sheetName val="11B_1"/>
      <sheetName val="Intro_"/>
      <sheetName val="Gate_2"/>
      <sheetName val="ACAD_Finishes1"/>
      <sheetName val="Site_Details1"/>
      <sheetName val="Site_Area_Statement1"/>
      <sheetName val="Blr_hire1"/>
      <sheetName val="PRECAST_lig(tconc_II1"/>
      <sheetName val="14_07_10_CIVIL_W [1"/>
      <sheetName val="Cost_Basis"/>
      <sheetName val="BOQ_LT1"/>
      <sheetName val="VF_Full_Recon"/>
      <sheetName val="Load_Details(B2)1"/>
      <sheetName val="Works_-_Quote_Sheet1"/>
      <sheetName val="MASTER_RATE_ANALYSIS1"/>
      <sheetName val="Name_List"/>
      <sheetName val="Misc__Data"/>
      <sheetName val="__¢&amp;ú5#1"/>
      <sheetName val="__¢&amp;???ú5#???????1"/>
      <sheetName val="RMG_-ABS"/>
      <sheetName val="T_P_-ABS"/>
      <sheetName val="T_P_-MB"/>
      <sheetName val="E_P_R-ABS"/>
      <sheetName val="E__R-MB"/>
      <sheetName val="Bldg_6-ABS"/>
      <sheetName val="Bldg_6-MB"/>
      <sheetName val="Kz_Grid_Press_foundation_ABS"/>
      <sheetName val="Kz_Grid_Press_foundation_meas"/>
      <sheetName val="600-1200T__ABS"/>
      <sheetName val="600-1200T_Meas"/>
      <sheetName val="BSR-II_ABS"/>
      <sheetName val="BSR-II_meas"/>
      <sheetName val="Misc_ABS"/>
      <sheetName val="Misc_MB"/>
      <sheetName val="This_Bill"/>
      <sheetName val="Upto_Previous"/>
      <sheetName val="Up_to_date"/>
      <sheetName val="Grand_Abstract"/>
      <sheetName val="Blank_MB"/>
      <sheetName val="cement_summary"/>
      <sheetName val="Reinforcement_Steel"/>
      <sheetName val="P-I_CEMENT_RECONCILIATION_"/>
      <sheetName val="Ra-38_area_wise_summary"/>
      <sheetName val="P-II_Cement_Reconciliation"/>
      <sheetName val="Ra-16_P-II"/>
      <sheetName val="RA_16-_GH"/>
      <sheetName val="PITP3_COPY"/>
      <sheetName val="Meas_"/>
      <sheetName val="Expenses_Actual_Vs__Budgeted"/>
      <sheetName val="Col_up_to_plinth"/>
      <sheetName val="RCC,Ret__Wall1"/>
      <sheetName val="Deprec_"/>
      <sheetName val="KSt_-_Analysis_"/>
      <sheetName val="Section_Catalogue"/>
      <sheetName val="Customize_Your_Invoice"/>
      <sheetName val="Project_Ignite"/>
      <sheetName val="Raw_Data"/>
      <sheetName val="2_civil-RA"/>
      <sheetName val="08_07_10ⴠ㭮㢝輜"/>
      <sheetName val="Rate_analysis_civil"/>
      <sheetName val="08_07_10헾】??헾⾑"/>
      <sheetName val="Lifts_&amp;_Escal-BOQ"/>
      <sheetName val="FIRE_BOQ"/>
      <sheetName val="ETC_Plant_Cost"/>
      <sheetName val="공사비_내역_(가)"/>
      <sheetName val="CIF_COST_ITEM"/>
      <sheetName val="Fin__Assumpt__-_SensitivitieH"/>
      <sheetName val="08_07_10_CIVIՌ缀"/>
      <sheetName val="Fin__Assumpt__-_Sensitivitie"/>
      <sheetName val="Frango_Work_sheet"/>
      <sheetName val="TCMO_(2)"/>
      <sheetName val="Advance_tax"/>
      <sheetName val="Cashflow_"/>
      <sheetName val="ITDEP_revised"/>
      <sheetName val="Deferred_tax"/>
      <sheetName val="grp_"/>
      <sheetName val="Debtors_Ageing_"/>
      <sheetName val="R_A_"/>
      <sheetName val="Form_6"/>
      <sheetName val="_"/>
      <sheetName val="Array"/>
      <sheetName val="Array (2)"/>
      <sheetName val="_22_07_10_MECH-FþÕ"/>
      <sheetName val="precast RC element"/>
      <sheetName val="beam-reinft-machine rm"/>
      <sheetName val="08.07.10헾】_x0005_??苈ô헾⼤"/>
      <sheetName val="08.07.10헾】_x0005_??헾　_x0005__x0000_"/>
      <sheetName val="RA BILL - 1"/>
      <sheetName val="Tax Inv"/>
      <sheetName val="Tax Inv (Client)"/>
      <sheetName val="abst-of -cost"/>
      <sheetName val="Cash Flow Input Data_ISC"/>
      <sheetName val="Interface_SC"/>
      <sheetName val="Calc_ISC"/>
      <sheetName val="Calc_SC"/>
      <sheetName val="Interface_ISC"/>
      <sheetName val="GD"/>
      <sheetName val="Con0304"/>
      <sheetName val="LEVEL SHEET"/>
      <sheetName val="Eqpmnt Pln_x0000_"/>
      <sheetName val="Eqpmnt PlnH"/>
      <sheetName val="Eqpmnt PlnÄ"/>
      <sheetName val="Master data"/>
      <sheetName val="Codes"/>
      <sheetName val="CPIPE2"/>
      <sheetName val="BLK2"/>
      <sheetName val="BLK3"/>
      <sheetName val="E &amp; R"/>
      <sheetName val="radar"/>
      <sheetName val="UG"/>
      <sheetName val="SOR"/>
      <sheetName val=" _x000a_¢_x0002_&amp;_x0000__x0000_"/>
      <sheetName val="14.07.10@"/>
      <sheetName val="14.07.10Á_x000c__x0003_&amp;"/>
      <sheetName val="08.07.10헾】_x0005_____菈_x0013_"/>
      <sheetName val="  ¢_x0002_&amp;"/>
      <sheetName val="  ¢_x0002_&amp;___ú5#_______"/>
      <sheetName val="14.07.10 CIVIL W _"/>
      <sheetName val="14.07.10@^__x0001_&amp;"/>
      <sheetName val="_x0001_"/>
      <sheetName val="Footing "/>
      <sheetName val="MS Loan repayments"/>
      <sheetName val="Detail In Door Stad"/>
      <sheetName val="월선수금"/>
      <sheetName val="Basement Budget"/>
      <sheetName val="RES-PLANNING"/>
      <sheetName val=" _¢_x0002_&amp;_x0000__x0000__x0000"/>
      <sheetName val="PROG_DATA"/>
      <sheetName val="Input"/>
      <sheetName val="basdat"/>
      <sheetName val="maing1"/>
      <sheetName val="S1BOQ"/>
      <sheetName val="WORK TABLE"/>
      <sheetName val="TEXT"/>
      <sheetName val="sept-plan"/>
      <sheetName val="sheet6"/>
      <sheetName val="7 Other Costs"/>
      <sheetName val="Vind - BtB"/>
      <sheetName val="inter"/>
      <sheetName val="foot-slab reinft"/>
      <sheetName val="General Input"/>
      <sheetName val="E_&amp;_R"/>
      <sheetName val="beam-reinft-machine_rm"/>
      <sheetName val="Cash_Flow_Input_Data_ISC"/>
      <sheetName val="F20_Risk_Analysis4"/>
      <sheetName val="Change_Order_Log4"/>
      <sheetName val="2000_MOR4"/>
      <sheetName val="Driveway_Beams4"/>
      <sheetName val="Structure_Bills_Qty4"/>
      <sheetName val="INDIGINEOUS_ITEMS_4"/>
      <sheetName val="3cd_Annexure4"/>
      <sheetName val="Rate_Analysis4"/>
      <sheetName val="Fin__Assumpt__-_Sensitivities4"/>
      <sheetName val="Bill_14"/>
      <sheetName val="Bill_24"/>
      <sheetName val="Bill_34"/>
      <sheetName val="Bill_44"/>
      <sheetName val="Bill_54"/>
      <sheetName val="Bill_64"/>
      <sheetName val="Bill_74"/>
      <sheetName val="_09_07_10_M顅ᎆ뤀ᨇ԰4"/>
      <sheetName val="_09_07_10_M顅ᎆ뤀ᨇ԰_缀_4"/>
      <sheetName val="1_Civil-RA4"/>
      <sheetName val="Assumption_Inputs4"/>
      <sheetName val="Phase_14"/>
      <sheetName val="Pacakges_split4"/>
      <sheetName val="DEINKING(ANNEX_1)4"/>
      <sheetName val="AutoOpen_Stub_Data4"/>
      <sheetName val="Eqpmnt_Plng4"/>
      <sheetName val="Debits_as_on_12_04_083"/>
      <sheetName val="Data_Sheet3"/>
      <sheetName val="T-P1,_FINISHES_WORKING_4"/>
      <sheetName val="Assumption_&amp;_Exclusion4"/>
      <sheetName val="External_Doors4"/>
      <sheetName val="STAFFSCHED_3"/>
      <sheetName val="LABOUR_RATE4"/>
      <sheetName val="Material_Rate4"/>
      <sheetName val="Switch_V164"/>
      <sheetName val="India_F&amp;S_Template3"/>
      <sheetName val="_bus_bay3"/>
      <sheetName val="doq_43"/>
      <sheetName val="doq_23"/>
      <sheetName val="Grade_Slab_-14"/>
      <sheetName val="Grade_Slab_-24"/>
      <sheetName val="Grade_slab-34"/>
      <sheetName val="Grade_slab_-44"/>
      <sheetName val="Grade_slab_-54"/>
      <sheetName val="Grade_slab_-64"/>
      <sheetName val="Cat_A_Change_Control4"/>
      <sheetName val="Factor_Sheet4"/>
      <sheetName val="Theo_Cons-June'103"/>
      <sheetName val="11B_3"/>
      <sheetName val="ACAD_Finishes3"/>
      <sheetName val="Site_Details3"/>
      <sheetName val="Site_Area_Statement3"/>
      <sheetName val="Summary_WG3"/>
      <sheetName val="BOQ_LT3"/>
      <sheetName val="14_07_10_CIVIL_W [3"/>
      <sheetName val="AFAS_3"/>
      <sheetName val="RDS_&amp;_WLD3"/>
      <sheetName val="PA_System3"/>
      <sheetName val="Server_&amp;_PAC_Room3"/>
      <sheetName val="HVAC_BOQ3"/>
      <sheetName val="Invoice_Tracker3"/>
      <sheetName val="Income_Statement3"/>
      <sheetName val="Load_Details(B2)3"/>
      <sheetName val="Works_-_Quote_Sheet3"/>
      <sheetName val="BLOCK-A_(MEA_SHEET)3"/>
      <sheetName val="Cost_Basis2"/>
      <sheetName val="Top_Sheet3"/>
      <sheetName val="Col_NUM3"/>
      <sheetName val="COLUMN_RC_3"/>
      <sheetName val="STILT_Floor_Slab_NUM3"/>
      <sheetName val="First_Floor_Slab_RC3"/>
      <sheetName val="FIRST_FLOOR_SLAB_WT_SUMMARY3"/>
      <sheetName val="Stilt_Floor_Beam_NUM3"/>
      <sheetName val="STILT_BEAM_NUM3"/>
      <sheetName val="STILT_BEAM_RC3"/>
      <sheetName val="Stilt_wall_Num3"/>
      <sheetName val="STILT_WALL_RC3"/>
      <sheetName val="Z-DETAILS_ABOVE_RAFT_UPTO_+0_03"/>
      <sheetName val="Z-DETAILS_ABOVE_RAFT_UPTO_+_(23"/>
      <sheetName val="TOTAL_CHECK3"/>
      <sheetName val="TYP___wall_Num3"/>
      <sheetName val="Z-DETAILS_TYP__+2_85_TO_+8_853"/>
      <sheetName val="VF_Full_Recon2"/>
      <sheetName val="PITP3_COPY2"/>
      <sheetName val="Meas_2"/>
      <sheetName val="Expenses_Actual_Vs__Budgeted2"/>
      <sheetName val="Col_up_to_plinth2"/>
      <sheetName val="RMG_-ABS2"/>
      <sheetName val="T_P_-ABS2"/>
      <sheetName val="T_P_-MB2"/>
      <sheetName val="E_P_R-ABS2"/>
      <sheetName val="E__R-MB2"/>
      <sheetName val="Bldg_6-ABS2"/>
      <sheetName val="Bldg_6-MB2"/>
      <sheetName val="Kz_Grid_Press_foundation_ABS2"/>
      <sheetName val="Kz_Grid_Press_foundation_meas2"/>
      <sheetName val="600-1200T__ABS2"/>
      <sheetName val="600-1200T_Meas2"/>
      <sheetName val="BSR-II_ABS2"/>
      <sheetName val="BSR-II_meas2"/>
      <sheetName val="Misc_ABS2"/>
      <sheetName val="Misc_MB2"/>
      <sheetName val="This_Bill2"/>
      <sheetName val="Upto_Previous2"/>
      <sheetName val="Up_to_date2"/>
      <sheetName val="Grand_Abstract2"/>
      <sheetName val="Blank_MB2"/>
      <sheetName val="cement_summary2"/>
      <sheetName val="Reinforcement_Steel2"/>
      <sheetName val="P-I_CEMENT_RECONCILIATION_2"/>
      <sheetName val="Ra-38_area_wise_summary2"/>
      <sheetName val="P-II_Cement_Reconciliation2"/>
      <sheetName val="Ra-16_P-II2"/>
      <sheetName val="RA_16-_GH2"/>
      <sheetName val="Name_List2"/>
      <sheetName val="Intro_2"/>
      <sheetName val="Gate_22"/>
      <sheetName val="Project_Ignite2"/>
      <sheetName val="E_&amp;_R2"/>
      <sheetName val="Customize_Your_Invoice2"/>
      <sheetName val="Misc__Data2"/>
      <sheetName val="beam-reinft-machine_rm2"/>
      <sheetName val="Cash_Flow_Input_Data_ISC2"/>
      <sheetName val="Fin__Assumpt__-_SensitivitieH2"/>
      <sheetName val="Project_Ignite1"/>
      <sheetName val="E_&amp;_R1"/>
      <sheetName val="beam-reinft-machine_rm1"/>
      <sheetName val="Cash_Flow_Input_Data_ISC1"/>
      <sheetName val="Fin__Assumpt__-_SensitivitieH1"/>
      <sheetName val="PRECAST_lightconc-II8"/>
      <sheetName val="Cleaning_&amp;_Grubbing8"/>
      <sheetName val="PRECAST_lightconc_II8"/>
      <sheetName val="College_Details8"/>
      <sheetName val="Personal_8"/>
      <sheetName val="jidal_dam8"/>
      <sheetName val="fran_temp8"/>
      <sheetName val="kona_swit8"/>
      <sheetName val="template_(8)8"/>
      <sheetName val="template_(9)8"/>
      <sheetName val="OVER_HEADS8"/>
      <sheetName val="Cover_Sheet8"/>
      <sheetName val="BOQ_REV_A8"/>
      <sheetName val="PTB_(IO)8"/>
      <sheetName val="BMS_8"/>
      <sheetName val="SPT_vs_PHI8"/>
      <sheetName val="TBAL9697_-group_wise__sdpl8"/>
      <sheetName val="Quantity_Schedule7"/>
      <sheetName val="Revenue__Schedule_7"/>
      <sheetName val="Balance_works_-_Direct_Cost7"/>
      <sheetName val="Balance_works_-_Indirect_Cost7"/>
      <sheetName val="Fund_Plan7"/>
      <sheetName val="Bill_of_Resources7"/>
      <sheetName val="SITE_OVERHEADS6"/>
      <sheetName val="labour_coeff6"/>
      <sheetName val="Expenditure_plan6"/>
      <sheetName val="ORDER_BOOKING6"/>
      <sheetName val="Site_Dev_BOQ6"/>
      <sheetName val="beam-reinft-IIInd_floor6"/>
      <sheetName val="M-Book_for_Conc6"/>
      <sheetName val="M-Book_for_FW6"/>
      <sheetName val="Costing_Upto_Mar'11_(2)6"/>
      <sheetName val="Tender_Summary6"/>
      <sheetName val="TAX_BILLS6"/>
      <sheetName val="CASH_BILLS6"/>
      <sheetName val="LABOUR_BILLS6"/>
      <sheetName val="puch_order6"/>
      <sheetName val="Sheet1_(2)6"/>
      <sheetName val="Boq_Block_A6"/>
      <sheetName val="_24_07_10_RS_&amp;_SECURITY6"/>
      <sheetName val="24_07_10_CIVIL_WET6"/>
      <sheetName val="_24_07_10_CIVIL6"/>
      <sheetName val="_24_07_10_MECH-FAB6"/>
      <sheetName val="_24_07_10_MECH-TANK6"/>
      <sheetName val="_23_07_10_N_SHIFT_MECH-FAB6"/>
      <sheetName val="_23_07_10_N_SHIFT_MECH-TANK6"/>
      <sheetName val="_23_07_10_RS_&amp;_SECURITY6"/>
      <sheetName val="23_07_10_CIVIL_WET6"/>
      <sheetName val="_23_07_10_CIVIL6"/>
      <sheetName val="_23_07_10_MECH-FAB6"/>
      <sheetName val="_23_07_10_MECH-TANK6"/>
      <sheetName val="_22_07_10_N_SHIFT_MECH-FAB6"/>
      <sheetName val="_22_07_10_N_SHIFT_MECH-TANK6"/>
      <sheetName val="_22_07_10_RS_&amp;_SECURITY6"/>
      <sheetName val="22_07_10_CIVIL_WET6"/>
      <sheetName val="_22_07_10_CIVIL6"/>
      <sheetName val="_22_07_10_MECH-FAB6"/>
      <sheetName val="_22_07_10_MECH-TANK6"/>
      <sheetName val="_21_07_10_N_SHIFT_MECH-FAB6"/>
      <sheetName val="_21_07_10_N_SHIFT_MECH-TANK6"/>
      <sheetName val="_21_07_10_RS_&amp;_SECURITY6"/>
      <sheetName val="21_07_10_CIVIL_WET6"/>
      <sheetName val="_21_07_10_CIVIL6"/>
      <sheetName val="_21_07_10_MECH-FAB6"/>
      <sheetName val="_21_07_10_MECH-TANK6"/>
      <sheetName val="_20_07_10_N_SHIFT_MECH-FAB6"/>
      <sheetName val="_20_07_10_N_SHIFT_MECH-TANK6"/>
      <sheetName val="_20_07_10_RS_&amp;_SECURITY6"/>
      <sheetName val="20_07_10_CIVIL_WET6"/>
      <sheetName val="_20_07_10_CIVIL6"/>
      <sheetName val="_20_07_10_MECH-FAB6"/>
      <sheetName val="_20_07_10_MECH-TANK6"/>
      <sheetName val="_19_07_10_N_SHIFT_MECH-FAB6"/>
      <sheetName val="_19_07_10_N_SHIFT_MECH-TANK6"/>
      <sheetName val="_19_07_10_RS_&amp;_SECURITY6"/>
      <sheetName val="19_07_10_CIVIL_WET6"/>
      <sheetName val="_19_07_10_CIVIL6"/>
      <sheetName val="_19_07_10_MECH-FAB6"/>
      <sheetName val="_19_07_10_MECH-TANK6"/>
      <sheetName val="_18_07_10_N_SHIFT_MECH-FAB6"/>
      <sheetName val="_18_07_10_N_SHIFT_MECH-TANK6"/>
      <sheetName val="_18_07_10_RS_&amp;_SECURITY6"/>
      <sheetName val="18_07_10_CIVIL_WET6"/>
      <sheetName val="_18_07_10_CIVIL6"/>
      <sheetName val="_18_07_10_MECH-FAB6"/>
      <sheetName val="_18_07_10_MECH-TANK6"/>
      <sheetName val="_17_07_10_N_SHIFT_MECH-FAB6"/>
      <sheetName val="_17_07_10_N_SHIFT_MECH-TANK6"/>
      <sheetName val="_17_07_10_RS_&amp;_SECURITY6"/>
      <sheetName val="17_07_10_CIVIL_WET6"/>
      <sheetName val="_17_07_10_CIVIL6"/>
      <sheetName val="_17_07_10_MECH-FAB6"/>
      <sheetName val="_17_07_10_MECH-TANK6"/>
      <sheetName val="_16_07_10_N_SHIFT_MECH-FAB5"/>
      <sheetName val="_16_07_10_N_SHIFT_MECH-TANK5"/>
      <sheetName val="_16_07_10_RS_&amp;_SECURITY5"/>
      <sheetName val="16_07_10_CIVIL_WET5"/>
      <sheetName val="_16_07_10_CIVIL5"/>
      <sheetName val="_16_07_10_MECH-FAB5"/>
      <sheetName val="_16_07_10_MECH-TANK5"/>
      <sheetName val="_15_07_10_N_SHIFT_MECH-FAB5"/>
      <sheetName val="_15_07_10_N_SHIFT_MECH-TANK5"/>
      <sheetName val="_15_07_10_RS_&amp;_SECURITY5"/>
      <sheetName val="15_07_10_CIVIL_WET5"/>
      <sheetName val="_15_07_10_CIVIL5"/>
      <sheetName val="_15_07_10_MECH-FAB5"/>
      <sheetName val="_15_07_10_MECH-TANK5"/>
      <sheetName val="_14_07_10_N_SHIFT_MECH-FAB5"/>
      <sheetName val="_14_07_10_N_SHIFT_MECH-TANK5"/>
      <sheetName val="_14_07_10_RS_&amp;_SECURITY5"/>
      <sheetName val="14_07_10_CIVIL_WET5"/>
      <sheetName val="_14_07_10_CIVIL5"/>
      <sheetName val="_14_07_10_MECH-FAB5"/>
      <sheetName val="_14_07_10_MECH-TANK5"/>
      <sheetName val="_13_07_10_N_SHIFT_MECH-FAB5"/>
      <sheetName val="_13_07_10_N_SHIFT_MECH-TANK5"/>
      <sheetName val="_13_07_10_RS_&amp;_SECURITY5"/>
      <sheetName val="13_07_10_CIVIL_WET5"/>
      <sheetName val="_13_07_10_CIVIL5"/>
      <sheetName val="_13_07_10_MECH-FAB5"/>
      <sheetName val="_13_07_10_MECH-TANK5"/>
      <sheetName val="_12_07_10_N_SHIFT_MECH-FAB5"/>
      <sheetName val="_12_07_10_N_SHIFT_MECH-TANK5"/>
      <sheetName val="_12_07_10_RS_&amp;_SECURITY5"/>
      <sheetName val="12_07_10_CIVIL_WET5"/>
      <sheetName val="_12_07_10_CIVIL5"/>
      <sheetName val="_12_07_10_MECH-FAB5"/>
      <sheetName val="_12_07_10_MECH-TANK5"/>
      <sheetName val="_11_07_10_N_SHIFT_MECH-FAB5"/>
      <sheetName val="_11_07_10_N_SHIFT_MECH-TANK5"/>
      <sheetName val="_11_07_10_RS_&amp;_SECURITY5"/>
      <sheetName val="11_07_10_CIVIL_WET5"/>
      <sheetName val="_11_07_10_CIVIL5"/>
      <sheetName val="_11_07_10_MECH-FAB5"/>
      <sheetName val="_11_07_10_MECH-TANK5"/>
      <sheetName val="_10_07_10_N_SHIFT_MECH-FAB5"/>
      <sheetName val="_10_07_10_N_SHIFT_MECH-TANK5"/>
      <sheetName val="_10_07_10_RS_&amp;_SECURITY5"/>
      <sheetName val="10_07_10_CIVIL_WET5"/>
      <sheetName val="_10_07_10_CIVIL5"/>
      <sheetName val="_10_07_10_MECH-FAB5"/>
      <sheetName val="_10_07_10_MECH-TANK5"/>
      <sheetName val="_09_07_10_N_SHIFT_MECH-FAB5"/>
      <sheetName val="_09_07_10_N_SHIFT_MECH-TANK5"/>
      <sheetName val="_09_07_10_RS_&amp;_SECURITY5"/>
      <sheetName val="09_07_10_CIVIL_WET5"/>
      <sheetName val="_09_07_10_CIVIL5"/>
      <sheetName val="_09_07_10_MECH-FAB5"/>
      <sheetName val="_09_07_10_MECH-TANK5"/>
      <sheetName val="_08_07_10_N_SHIFT_MECH-FAB5"/>
      <sheetName val="_08_07_10_N_SHIFT_MECH-TANK5"/>
      <sheetName val="_08_07_10_RS_&amp;_SECURITY5"/>
      <sheetName val="08_07_10_CIVIL_WET5"/>
      <sheetName val="_08_07_10_CIVIL5"/>
      <sheetName val="_08_07_10_MECH-FAB5"/>
      <sheetName val="_08_07_10_MECH-TANK5"/>
      <sheetName val="_07_07_10_N_SHIFT_MECH-FAB5"/>
      <sheetName val="_07_07_10_N_SHIFT_MECH-TANK5"/>
      <sheetName val="_07_07_10_RS_&amp;_SECURITY5"/>
      <sheetName val="07_07_10_CIVIL_WET5"/>
      <sheetName val="_07_07_10_CIVIL5"/>
      <sheetName val="_07_07_10_MECH-FAB5"/>
      <sheetName val="_07_07_10_MECH-TANK5"/>
      <sheetName val="_06_07_10_N_SHIFT_MECH-FAB5"/>
      <sheetName val="_06_07_10_N_SHIFT_MECH-TANK5"/>
      <sheetName val="_06_07_10_RS_&amp;_SECURITY5"/>
      <sheetName val="06_07_10_CIVIL_WET5"/>
      <sheetName val="_06_07_10_CIVIL5"/>
      <sheetName val="_06_07_10_MECH-FAB5"/>
      <sheetName val="_06_07_10_MECH-TANK5"/>
      <sheetName val="_05_07_10_N_SHIFT_MECH-FAB5"/>
      <sheetName val="_05_07_10_N_SHIFT_MECH-TANK5"/>
      <sheetName val="_05_07_10_RS_&amp;_SECURITY5"/>
      <sheetName val="05_07_10_CIVIL_WET5"/>
      <sheetName val="_05_07_10_CIVIL5"/>
      <sheetName val="_05_07_10_MECH-FAB5"/>
      <sheetName val="_05_07_10_MECH-TANK5"/>
      <sheetName val="_04_07_10_N_SHIFT_MECH-FAB5"/>
      <sheetName val="_04_07_10_N_SHIFT_MECH-TANK5"/>
      <sheetName val="_04_07_10_RS_&amp;_SECURITY5"/>
      <sheetName val="04_07_10_CIVIL_WET5"/>
      <sheetName val="_04_07_10_CIVIL5"/>
      <sheetName val="_04_07_10_MECH-FAB5"/>
      <sheetName val="_04_07_10_MECH-TANK5"/>
      <sheetName val="_03_07_10_N_SHIFT_MECH-FAB5"/>
      <sheetName val="_03_07_10_N_SHIFT_MECH-TANK5"/>
      <sheetName val="_03_07_10_RS_&amp;_SECURITY_5"/>
      <sheetName val="03_07_10_CIVIL_WET_5"/>
      <sheetName val="_03_07_10_CIVIL_5"/>
      <sheetName val="_03_07_10_MECH-FAB_5"/>
      <sheetName val="_03_07_10_MECH-TANK_5"/>
      <sheetName val="_02_07_10_N_SHIFT_MECH-FAB_5"/>
      <sheetName val="_02_07_10_N_SHIFT_MECH-TANK_5"/>
      <sheetName val="_02_07_10_RS_&amp;_SECURITY5"/>
      <sheetName val="02_07_10_CIVIL_WET5"/>
      <sheetName val="_02_07_10_CIVIL5"/>
      <sheetName val="_02_07_10_MECH-FAB5"/>
      <sheetName val="_02_07_10_MECH-TANK5"/>
      <sheetName val="_01_07_10_N_SHIFT_MECH-FAB5"/>
      <sheetName val="_01_07_10_N_SHIFT_MECH-TANK5"/>
      <sheetName val="_01_07_10_RS_&amp;_SECURITY5"/>
      <sheetName val="01_07_10_CIVIL_WET5"/>
      <sheetName val="_01_07_10_CIVIL5"/>
      <sheetName val="_01_07_10_MECH-FAB5"/>
      <sheetName val="_01_07_10_MECH-TANK5"/>
      <sheetName val="_30_06_10_N_SHIFT_MECH-FAB5"/>
      <sheetName val="_30_06_10_N_SHIFT_MECH-TANK5"/>
      <sheetName val="scurve_calc_(2)5"/>
      <sheetName val="Meas_-Hotel_Part6"/>
      <sheetName val="BOQ_Direct_selling_cost5"/>
      <sheetName val="Direct_cost_shed_A-2_5"/>
      <sheetName val="Contract_Night_Staff5"/>
      <sheetName val="Contract_Day_Staff5"/>
      <sheetName val="Day_Shift5"/>
      <sheetName val="Night_Shift5"/>
      <sheetName val="Ave_wtd_rates5"/>
      <sheetName val="Material_5"/>
      <sheetName val="Labour_&amp;_Plant5"/>
      <sheetName val="22_12_20116"/>
      <sheetName val="BOQ_(2)6"/>
      <sheetName val="Cashflow_projection5"/>
      <sheetName val="PA-_Consutant_5"/>
      <sheetName val="Civil_Boq5"/>
      <sheetName val="Fee_Rate_Summary5"/>
      <sheetName val="Item-_Compact5"/>
      <sheetName val="final_abstract5"/>
      <sheetName val="TBAL9697__group_wise__sdpl5"/>
      <sheetName val="St_co_91_5lvl5"/>
      <sheetName val="Civil_Works5"/>
      <sheetName val="IO_List5"/>
      <sheetName val="Fill_this_out_first___5"/>
      <sheetName val="Meas__Hotel_Part5"/>
      <sheetName val="INPUT_SHEET5"/>
      <sheetName val="DI_Rate_Analysis6"/>
      <sheetName val="Economic_RisingMain__Ph-I6"/>
      <sheetName val="SP_Break_Up5"/>
      <sheetName val="Labour_productivity5"/>
      <sheetName val="_09_07_10_M顅ᎆ뤀ᨇ԰?缀?5"/>
      <sheetName val="Sales_&amp;_Prod5"/>
      <sheetName val="Cost_Index5"/>
      <sheetName val="cash_in_flow_Summary_JV_5"/>
      <sheetName val="water_prop_5"/>
      <sheetName val="GR_slab-reinft5"/>
      <sheetName val="Staff_Acco_5"/>
      <sheetName val="Rate_analysis-_BOQ_1_5"/>
      <sheetName val="MN_T_B_5"/>
      <sheetName val="Project_Details__5"/>
      <sheetName val="F20_Risk_Analysis5"/>
      <sheetName val="Change_Order_Log5"/>
      <sheetName val="2000_MOR5"/>
      <sheetName val="Driveway_Beams5"/>
      <sheetName val="Structure_Bills_Qty5"/>
      <sheetName val="Prelims_Breakup6"/>
      <sheetName val="INDIGINEOUS_ITEMS_5"/>
      <sheetName val="3cd_Annexure5"/>
      <sheetName val="Rate_Analysis5"/>
      <sheetName val="Fin__Assumpt__-_Sensitivities5"/>
      <sheetName val="Bill_15"/>
      <sheetName val="Bill_25"/>
      <sheetName val="Bill_35"/>
      <sheetName val="Bill_45"/>
      <sheetName val="Bill_55"/>
      <sheetName val="Bill_65"/>
      <sheetName val="Bill_75"/>
      <sheetName val="_09_07_10_M顅ᎆ뤀ᨇ԰5"/>
      <sheetName val="_09_07_10_M顅ᎆ뤀ᨇ԰_缀_5"/>
      <sheetName val="1_Civil-RA5"/>
      <sheetName val="Assumption_Inputs5"/>
      <sheetName val="Phase_15"/>
      <sheetName val="Pacakges_split5"/>
      <sheetName val="DEINKING(ANNEX_1)5"/>
      <sheetName val="AutoOpen_Stub_Data5"/>
      <sheetName val="Eqpmnt_Plng5"/>
      <sheetName val="Debits_as_on_12_04_084"/>
      <sheetName val="Data_Sheet4"/>
      <sheetName val="T-P1,_FINISHES_WORKING_5"/>
      <sheetName val="Assumption_&amp;_Exclusion5"/>
      <sheetName val="External_Doors5"/>
      <sheetName val="STAFFSCHED_4"/>
      <sheetName val="LABOUR_RATE5"/>
      <sheetName val="Material_Rate5"/>
      <sheetName val="Switch_V165"/>
      <sheetName val="India_F&amp;S_Template4"/>
      <sheetName val="_bus_bay4"/>
      <sheetName val="doq_44"/>
      <sheetName val="doq_24"/>
      <sheetName val="Grade_Slab_-15"/>
      <sheetName val="Grade_Slab_-25"/>
      <sheetName val="Grade_slab-35"/>
      <sheetName val="Grade_slab_-45"/>
      <sheetName val="Grade_slab_-55"/>
      <sheetName val="Grade_slab_-65"/>
      <sheetName val="Cat_A_Change_Control5"/>
      <sheetName val="Factor_Sheet5"/>
      <sheetName val="Theo_Cons-June'104"/>
      <sheetName val="11B_4"/>
      <sheetName val="ACAD_Finishes4"/>
      <sheetName val="Site_Details4"/>
      <sheetName val="Site_Area_Statement4"/>
      <sheetName val="Summary_WG4"/>
      <sheetName val="BOQ_LT4"/>
      <sheetName val="14_07_10_CIVIL_W [4"/>
      <sheetName val="AFAS_4"/>
      <sheetName val="RDS_&amp;_WLD4"/>
      <sheetName val="PA_System4"/>
      <sheetName val="Server_&amp;_PAC_Room4"/>
      <sheetName val="HVAC_BOQ4"/>
      <sheetName val="Invoice_Tracker4"/>
      <sheetName val="Income_Statement4"/>
      <sheetName val="Load_Details(B2)4"/>
      <sheetName val="Works_-_Quote_Sheet4"/>
      <sheetName val="BLOCK-A_(MEA_SHEET)4"/>
      <sheetName val="Cost_Basis3"/>
      <sheetName val="Top_Sheet4"/>
      <sheetName val="Col_NUM4"/>
      <sheetName val="COLUMN_RC_4"/>
      <sheetName val="STILT_Floor_Slab_NUM4"/>
      <sheetName val="First_Floor_Slab_RC4"/>
      <sheetName val="FIRST_FLOOR_SLAB_WT_SUMMARY4"/>
      <sheetName val="Stilt_Floor_Beam_NUM4"/>
      <sheetName val="STILT_BEAM_NUM4"/>
      <sheetName val="STILT_BEAM_RC4"/>
      <sheetName val="Stilt_wall_Num4"/>
      <sheetName val="STILT_WALL_RC4"/>
      <sheetName val="Z-DETAILS_ABOVE_RAFT_UPTO_+0_04"/>
      <sheetName val="Z-DETAILS_ABOVE_RAFT_UPTO_+_(24"/>
      <sheetName val="TOTAL_CHECK4"/>
      <sheetName val="TYP___wall_Num4"/>
      <sheetName val="Z-DETAILS_TYP__+2_85_TO_+8_854"/>
      <sheetName val="d-safe_specs3"/>
      <sheetName val="Deduction_of_assets3"/>
      <sheetName val="Blr_hire3"/>
      <sheetName val="PRECAST_lig(tconc_II3"/>
      <sheetName val="VF_Full_Recon3"/>
      <sheetName val="PITP3_COPY3"/>
      <sheetName val="Meas_3"/>
      <sheetName val="Expenses_Actual_Vs__Budgeted3"/>
      <sheetName val="Col_up_to_plinth3"/>
      <sheetName val="MASTER_RATE_ANALYSIS3"/>
      <sheetName val="RMG_-ABS3"/>
      <sheetName val="T_P_-ABS3"/>
      <sheetName val="T_P_-MB3"/>
      <sheetName val="E_P_R-ABS3"/>
      <sheetName val="E__R-MB3"/>
      <sheetName val="Bldg_6-ABS3"/>
      <sheetName val="Bldg_6-MB3"/>
      <sheetName val="Kz_Grid_Press_foundation_ABS3"/>
      <sheetName val="Kz_Grid_Press_foundation_meas3"/>
      <sheetName val="600-1200T__ABS3"/>
      <sheetName val="600-1200T_Meas3"/>
      <sheetName val="BSR-II_ABS3"/>
      <sheetName val="BSR-II_meas3"/>
      <sheetName val="Misc_ABS3"/>
      <sheetName val="Misc_MB3"/>
      <sheetName val="This_Bill3"/>
      <sheetName val="Upto_Previous3"/>
      <sheetName val="Up_to_date3"/>
      <sheetName val="Grand_Abstract3"/>
      <sheetName val="Blank_MB3"/>
      <sheetName val="cement_summary3"/>
      <sheetName val="Reinforcement_Steel3"/>
      <sheetName val="P-I_CEMENT_RECONCILIATION_3"/>
      <sheetName val="Ra-38_area_wise_summary3"/>
      <sheetName val="P-II_Cement_Reconciliation3"/>
      <sheetName val="Ra-16_P-II3"/>
      <sheetName val="RA_16-_GH3"/>
      <sheetName val="Quote_Sheet3"/>
      <sheetName val="RCC,Ret__Wall3"/>
      <sheetName val="Name_List3"/>
      <sheetName val="Intro_3"/>
      <sheetName val="Gate_23"/>
      <sheetName val="Project_Ignite3"/>
      <sheetName val="E_&amp;_R3"/>
      <sheetName val="Customize_Your_Invoice3"/>
      <sheetName val="Misc__Data3"/>
      <sheetName val="beam-reinft-machine_rm3"/>
      <sheetName val="Cash_Flow_Input_Data_ISC3"/>
      <sheetName val="Fin__Assumpt__-_SensitivitieH3"/>
      <sheetName val="PRECAST_lightconc-II9"/>
      <sheetName val="Cleaning_&amp;_Grubbing9"/>
      <sheetName val="PRECAST_lightconc_II9"/>
      <sheetName val="College_Details9"/>
      <sheetName val="Personal_9"/>
      <sheetName val="jidal_dam9"/>
      <sheetName val="fran_temp9"/>
      <sheetName val="kona_swit9"/>
      <sheetName val="template_(8)9"/>
      <sheetName val="template_(9)9"/>
      <sheetName val="OVER_HEADS9"/>
      <sheetName val="Cover_Sheet9"/>
      <sheetName val="BOQ_REV_A9"/>
      <sheetName val="PTB_(IO)9"/>
      <sheetName val="BMS_9"/>
      <sheetName val="SPT_vs_PHI9"/>
      <sheetName val="TBAL9697_-group_wise__sdpl9"/>
      <sheetName val="Quantity_Schedule8"/>
      <sheetName val="Revenue__Schedule_8"/>
      <sheetName val="Balance_works_-_Direct_Cost8"/>
      <sheetName val="Balance_works_-_Indirect_Cost8"/>
      <sheetName val="Fund_Plan8"/>
      <sheetName val="Bill_of_Resources8"/>
      <sheetName val="SITE_OVERHEADS7"/>
      <sheetName val="labour_coeff7"/>
      <sheetName val="Expenditure_plan7"/>
      <sheetName val="ORDER_BOOKING7"/>
      <sheetName val="Site_Dev_BOQ7"/>
      <sheetName val="beam-reinft-IIInd_floor7"/>
      <sheetName val="M-Book_for_Conc7"/>
      <sheetName val="M-Book_for_FW7"/>
      <sheetName val="Costing_Upto_Mar'11_(2)7"/>
      <sheetName val="Tender_Summary7"/>
      <sheetName val="TAX_BILLS7"/>
      <sheetName val="CASH_BILLS7"/>
      <sheetName val="LABOUR_BILLS7"/>
      <sheetName val="puch_order7"/>
      <sheetName val="Sheet1_(2)7"/>
      <sheetName val="Boq_Block_A7"/>
      <sheetName val="_24_07_10_RS_&amp;_SECURITY7"/>
      <sheetName val="24_07_10_CIVIL_WET7"/>
      <sheetName val="_24_07_10_CIVIL7"/>
      <sheetName val="_24_07_10_MECH-FAB7"/>
      <sheetName val="_24_07_10_MECH-TANK7"/>
      <sheetName val="_23_07_10_N_SHIFT_MECH-FAB7"/>
      <sheetName val="_23_07_10_N_SHIFT_MECH-TANK7"/>
      <sheetName val="_23_07_10_RS_&amp;_SECURITY7"/>
      <sheetName val="23_07_10_CIVIL_WET7"/>
      <sheetName val="_23_07_10_CIVIL7"/>
      <sheetName val="_23_07_10_MECH-FAB7"/>
      <sheetName val="_23_07_10_MECH-TANK7"/>
      <sheetName val="_22_07_10_N_SHIFT_MECH-FAB7"/>
      <sheetName val="_22_07_10_N_SHIFT_MECH-TANK7"/>
      <sheetName val="_22_07_10_RS_&amp;_SECURITY7"/>
      <sheetName val="22_07_10_CIVIL_WET7"/>
      <sheetName val="_22_07_10_CIVIL7"/>
      <sheetName val="_22_07_10_MECH-FAB7"/>
      <sheetName val="_22_07_10_MECH-TANK7"/>
      <sheetName val="_21_07_10_N_SHIFT_MECH-FAB7"/>
      <sheetName val="_21_07_10_N_SHIFT_MECH-TANK7"/>
      <sheetName val="_21_07_10_RS_&amp;_SECURITY7"/>
      <sheetName val="21_07_10_CIVIL_WET7"/>
      <sheetName val="_21_07_10_CIVIL7"/>
      <sheetName val="_21_07_10_MECH-FAB7"/>
      <sheetName val="_21_07_10_MECH-TANK7"/>
      <sheetName val="_20_07_10_N_SHIFT_MECH-FAB7"/>
      <sheetName val="_20_07_10_N_SHIFT_MECH-TANK7"/>
      <sheetName val="_20_07_10_RS_&amp;_SECURITY7"/>
      <sheetName val="20_07_10_CIVIL_WET7"/>
      <sheetName val="_20_07_10_CIVIL7"/>
      <sheetName val="_20_07_10_MECH-FAB7"/>
      <sheetName val="_20_07_10_MECH-TANK7"/>
      <sheetName val="_19_07_10_N_SHIFT_MECH-FAB7"/>
      <sheetName val="_19_07_10_N_SHIFT_MECH-TANK7"/>
      <sheetName val="_19_07_10_RS_&amp;_SECURITY7"/>
      <sheetName val="19_07_10_CIVIL_WET7"/>
      <sheetName val="_19_07_10_CIVIL7"/>
      <sheetName val="_19_07_10_MECH-FAB7"/>
      <sheetName val="_19_07_10_MECH-TANK7"/>
      <sheetName val="_18_07_10_N_SHIFT_MECH-FAB7"/>
      <sheetName val="_18_07_10_N_SHIFT_MECH-TANK7"/>
      <sheetName val="_18_07_10_RS_&amp;_SECURITY7"/>
      <sheetName val="18_07_10_CIVIL_WET7"/>
      <sheetName val="_18_07_10_CIVIL7"/>
      <sheetName val="_18_07_10_MECH-FAB7"/>
      <sheetName val="_18_07_10_MECH-TANK7"/>
      <sheetName val="_17_07_10_N_SHIFT_MECH-FAB7"/>
      <sheetName val="_17_07_10_N_SHIFT_MECH-TANK7"/>
      <sheetName val="_17_07_10_RS_&amp;_SECURITY7"/>
      <sheetName val="17_07_10_CIVIL_WET7"/>
      <sheetName val="_17_07_10_CIVIL7"/>
      <sheetName val="_17_07_10_MECH-FAB7"/>
      <sheetName val="_17_07_10_MECH-TANK7"/>
      <sheetName val="_16_07_10_N_SHIFT_MECH-FAB6"/>
      <sheetName val="_16_07_10_N_SHIFT_MECH-TANK6"/>
      <sheetName val="_16_07_10_RS_&amp;_SECURITY6"/>
      <sheetName val="16_07_10_CIVIL_WET6"/>
      <sheetName val="_16_07_10_CIVIL6"/>
      <sheetName val="_16_07_10_MECH-FAB6"/>
      <sheetName val="_16_07_10_MECH-TANK6"/>
      <sheetName val="_15_07_10_N_SHIFT_MECH-FAB6"/>
      <sheetName val="_15_07_10_N_SHIFT_MECH-TANK6"/>
      <sheetName val="_15_07_10_RS_&amp;_SECURITY6"/>
      <sheetName val="15_07_10_CIVIL_WET6"/>
      <sheetName val="_15_07_10_CIVIL6"/>
      <sheetName val="_15_07_10_MECH-FAB6"/>
      <sheetName val="_15_07_10_MECH-TANK6"/>
      <sheetName val="_14_07_10_N_SHIFT_MECH-FAB6"/>
      <sheetName val="_14_07_10_N_SHIFT_MECH-TANK6"/>
      <sheetName val="_14_07_10_RS_&amp;_SECURITY6"/>
      <sheetName val="14_07_10_CIVIL_WET6"/>
      <sheetName val="_14_07_10_CIVIL6"/>
      <sheetName val="_14_07_10_MECH-FAB6"/>
      <sheetName val="_14_07_10_MECH-TANK6"/>
      <sheetName val="_13_07_10_N_SHIFT_MECH-FAB6"/>
      <sheetName val="_13_07_10_N_SHIFT_MECH-TANK6"/>
      <sheetName val="_13_07_10_RS_&amp;_SECURITY6"/>
      <sheetName val="13_07_10_CIVIL_WET6"/>
      <sheetName val="_13_07_10_CIVIL6"/>
      <sheetName val="_13_07_10_MECH-FAB6"/>
      <sheetName val="_13_07_10_MECH-TANK6"/>
      <sheetName val="_12_07_10_N_SHIFT_MECH-FAB6"/>
      <sheetName val="_12_07_10_N_SHIFT_MECH-TANK6"/>
      <sheetName val="_12_07_10_RS_&amp;_SECURITY6"/>
      <sheetName val="12_07_10_CIVIL_WET6"/>
      <sheetName val="_12_07_10_CIVIL6"/>
      <sheetName val="_12_07_10_MECH-FAB6"/>
      <sheetName val="_12_07_10_MECH-TANK6"/>
      <sheetName val="_11_07_10_N_SHIFT_MECH-FAB6"/>
      <sheetName val="_11_07_10_N_SHIFT_MECH-TANK6"/>
      <sheetName val="_11_07_10_RS_&amp;_SECURITY6"/>
      <sheetName val="11_07_10_CIVIL_WET6"/>
      <sheetName val="_11_07_10_CIVIL6"/>
      <sheetName val="_11_07_10_MECH-FAB6"/>
      <sheetName val="_11_07_10_MECH-TANK6"/>
      <sheetName val="_10_07_10_N_SHIFT_MECH-FAB6"/>
      <sheetName val="_10_07_10_N_SHIFT_MECH-TANK6"/>
      <sheetName val="_10_07_10_RS_&amp;_SECURITY6"/>
      <sheetName val="10_07_10_CIVIL_WET6"/>
      <sheetName val="_10_07_10_CIVIL6"/>
      <sheetName val="_10_07_10_MECH-FAB6"/>
      <sheetName val="_10_07_10_MECH-TANK6"/>
      <sheetName val="_09_07_10_N_SHIFT_MECH-FAB6"/>
      <sheetName val="_09_07_10_N_SHIFT_MECH-TANK6"/>
      <sheetName val="_09_07_10_RS_&amp;_SECURITY6"/>
      <sheetName val="09_07_10_CIVIL_WET6"/>
      <sheetName val="_09_07_10_CIVIL6"/>
      <sheetName val="_09_07_10_MECH-FAB6"/>
      <sheetName val="_09_07_10_MECH-TANK6"/>
      <sheetName val="_08_07_10_N_SHIFT_MECH-FAB6"/>
      <sheetName val="_08_07_10_N_SHIFT_MECH-TANK6"/>
      <sheetName val="_08_07_10_RS_&amp;_SECURITY6"/>
      <sheetName val="08_07_10_CIVIL_WET6"/>
      <sheetName val="_08_07_10_CIVIL6"/>
      <sheetName val="_08_07_10_MECH-FAB6"/>
      <sheetName val="_08_07_10_MECH-TANK6"/>
      <sheetName val="_07_07_10_N_SHIFT_MECH-FAB6"/>
      <sheetName val="_07_07_10_N_SHIFT_MECH-TANK6"/>
      <sheetName val="_07_07_10_RS_&amp;_SECURITY6"/>
      <sheetName val="07_07_10_CIVIL_WET6"/>
      <sheetName val="_07_07_10_CIVIL6"/>
      <sheetName val="_07_07_10_MECH-FAB6"/>
      <sheetName val="_07_07_10_MECH-TANK6"/>
      <sheetName val="_06_07_10_N_SHIFT_MECH-FAB6"/>
      <sheetName val="_06_07_10_N_SHIFT_MECH-TANK6"/>
      <sheetName val="_06_07_10_RS_&amp;_SECURITY6"/>
      <sheetName val="06_07_10_CIVIL_WET6"/>
      <sheetName val="_06_07_10_CIVIL6"/>
      <sheetName val="_06_07_10_MECH-FAB6"/>
      <sheetName val="_06_07_10_MECH-TANK6"/>
      <sheetName val="_05_07_10_N_SHIFT_MECH-FAB6"/>
      <sheetName val="_05_07_10_N_SHIFT_MECH-TANK6"/>
      <sheetName val="_05_07_10_RS_&amp;_SECURITY6"/>
      <sheetName val="05_07_10_CIVIL_WET6"/>
      <sheetName val="_05_07_10_CIVIL6"/>
      <sheetName val="_05_07_10_MECH-FAB6"/>
      <sheetName val="_05_07_10_MECH-TANK6"/>
      <sheetName val="_04_07_10_N_SHIFT_MECH-FAB6"/>
      <sheetName val="_04_07_10_N_SHIFT_MECH-TANK6"/>
      <sheetName val="_04_07_10_RS_&amp;_SECURITY6"/>
      <sheetName val="04_07_10_CIVIL_WET6"/>
      <sheetName val="_04_07_10_CIVIL6"/>
      <sheetName val="_04_07_10_MECH-FAB6"/>
      <sheetName val="_04_07_10_MECH-TANK6"/>
      <sheetName val="_03_07_10_N_SHIFT_MECH-FAB6"/>
      <sheetName val="_03_07_10_N_SHIFT_MECH-TANK6"/>
      <sheetName val="_03_07_10_RS_&amp;_SECURITY_6"/>
      <sheetName val="03_07_10_CIVIL_WET_6"/>
      <sheetName val="_03_07_10_CIVIL_6"/>
      <sheetName val="_03_07_10_MECH-FAB_6"/>
      <sheetName val="_03_07_10_MECH-TANK_6"/>
      <sheetName val="_02_07_10_N_SHIFT_MECH-FAB_6"/>
      <sheetName val="_02_07_10_N_SHIFT_MECH-TANK_6"/>
      <sheetName val="_02_07_10_RS_&amp;_SECURITY6"/>
      <sheetName val="02_07_10_CIVIL_WET6"/>
      <sheetName val="_02_07_10_CIVIL6"/>
      <sheetName val="_02_07_10_MECH-FAB6"/>
      <sheetName val="_02_07_10_MECH-TANK6"/>
      <sheetName val="_01_07_10_N_SHIFT_MECH-FAB6"/>
      <sheetName val="_01_07_10_N_SHIFT_MECH-TANK6"/>
      <sheetName val="_01_07_10_RS_&amp;_SECURITY6"/>
      <sheetName val="01_07_10_CIVIL_WET6"/>
      <sheetName val="_01_07_10_CIVIL6"/>
      <sheetName val="_01_07_10_MECH-FAB6"/>
      <sheetName val="_01_07_10_MECH-TANK6"/>
      <sheetName val="_30_06_10_N_SHIFT_MECH-FAB6"/>
      <sheetName val="_30_06_10_N_SHIFT_MECH-TANK6"/>
      <sheetName val="scurve_calc_(2)6"/>
      <sheetName val="Meas_-Hotel_Part7"/>
      <sheetName val="BOQ_Direct_selling_cost6"/>
      <sheetName val="Direct_cost_shed_A-2_6"/>
      <sheetName val="Contract_Night_Staff6"/>
      <sheetName val="Contract_Day_Staff6"/>
      <sheetName val="Day_Shift6"/>
      <sheetName val="Night_Shift6"/>
      <sheetName val="Ave_wtd_rates6"/>
      <sheetName val="Material_6"/>
      <sheetName val="Labour_&amp;_Plant6"/>
      <sheetName val="22_12_20117"/>
      <sheetName val="BOQ_(2)7"/>
      <sheetName val="Cashflow_projection6"/>
      <sheetName val="PA-_Consutant_6"/>
      <sheetName val="Civil_Boq6"/>
      <sheetName val="Fee_Rate_Summary6"/>
      <sheetName val="Item-_Compact6"/>
      <sheetName val="final_abstract6"/>
      <sheetName val="TBAL9697__group_wise__sdpl6"/>
      <sheetName val="St_co_91_5lvl6"/>
      <sheetName val="Civil_Works6"/>
      <sheetName val="IO_List6"/>
      <sheetName val="Fill_this_out_first___6"/>
      <sheetName val="Meas__Hotel_Part6"/>
      <sheetName val="INPUT_SHEET6"/>
      <sheetName val="DI_Rate_Analysis7"/>
      <sheetName val="Economic_RisingMain__Ph-I7"/>
      <sheetName val="SP_Break_Up6"/>
      <sheetName val="Labour_productivity6"/>
      <sheetName val="_09_07_10_M顅ᎆ뤀ᨇ԰?缀?6"/>
      <sheetName val="Sales_&amp;_Prod6"/>
      <sheetName val="Cost_Index6"/>
      <sheetName val="cash_in_flow_Summary_JV_6"/>
      <sheetName val="water_prop_6"/>
      <sheetName val="GR_slab-reinft6"/>
      <sheetName val="Staff_Acco_6"/>
      <sheetName val="Rate_analysis-_BOQ_1_6"/>
      <sheetName val="MN_T_B_6"/>
      <sheetName val="Project_Details__6"/>
      <sheetName val="F20_Risk_Analysis6"/>
      <sheetName val="Change_Order_Log6"/>
      <sheetName val="2000_MOR6"/>
      <sheetName val="Driveway_Beams6"/>
      <sheetName val="Structure_Bills_Qty6"/>
      <sheetName val="Prelims_Breakup7"/>
      <sheetName val="INDIGINEOUS_ITEMS_6"/>
      <sheetName val="3cd_Annexure6"/>
      <sheetName val="Rate_Analysis6"/>
      <sheetName val="Fin__Assumpt__-_Sensitivities6"/>
      <sheetName val="Bill_16"/>
      <sheetName val="Bill_26"/>
      <sheetName val="Bill_36"/>
      <sheetName val="Bill_46"/>
      <sheetName val="Bill_56"/>
      <sheetName val="Bill_66"/>
      <sheetName val="Bill_76"/>
      <sheetName val="_09_07_10_M顅ᎆ뤀ᨇ԰6"/>
      <sheetName val="_09_07_10_M顅ᎆ뤀ᨇ԰_缀_6"/>
      <sheetName val="1_Civil-RA6"/>
      <sheetName val="Assumption_Inputs6"/>
      <sheetName val="Phase_16"/>
      <sheetName val="Pacakges_split6"/>
      <sheetName val="DEINKING(ANNEX_1)6"/>
      <sheetName val="AutoOpen_Stub_Data6"/>
      <sheetName val="Eqpmnt_Plng6"/>
      <sheetName val="Debits_as_on_12_04_085"/>
      <sheetName val="Data_Sheet5"/>
      <sheetName val="T-P1,_FINISHES_WORKING_6"/>
      <sheetName val="Assumption_&amp;_Exclusion6"/>
      <sheetName val="External_Doors6"/>
      <sheetName val="STAFFSCHED_5"/>
      <sheetName val="LABOUR_RATE6"/>
      <sheetName val="Material_Rate6"/>
      <sheetName val="Switch_V166"/>
      <sheetName val="India_F&amp;S_Template5"/>
      <sheetName val="_bus_bay5"/>
      <sheetName val="doq_45"/>
      <sheetName val="doq_25"/>
      <sheetName val="Grade_Slab_-16"/>
      <sheetName val="Grade_Slab_-26"/>
      <sheetName val="Grade_slab-36"/>
      <sheetName val="Grade_slab_-46"/>
      <sheetName val="Grade_slab_-56"/>
      <sheetName val="Grade_slab_-66"/>
      <sheetName val="Cat_A_Change_Control6"/>
      <sheetName val="Factor_Sheet6"/>
      <sheetName val="Theo_Cons-June'105"/>
      <sheetName val="11B_5"/>
      <sheetName val="ACAD_Finishes5"/>
      <sheetName val="Site_Details5"/>
      <sheetName val="Site_Area_Statement5"/>
      <sheetName val="Summary_WG5"/>
      <sheetName val="BOQ_LT5"/>
      <sheetName val="14_07_10_CIVIL_W [5"/>
      <sheetName val="AFAS_5"/>
      <sheetName val="RDS_&amp;_WLD5"/>
      <sheetName val="PA_System5"/>
      <sheetName val="Server_&amp;_PAC_Room5"/>
      <sheetName val="HVAC_BOQ5"/>
      <sheetName val="Invoice_Tracker5"/>
      <sheetName val="Income_Statement5"/>
      <sheetName val="Load_Details(B2)5"/>
      <sheetName val="Works_-_Quote_Sheet5"/>
      <sheetName val="BLOCK-A_(MEA_SHEET)5"/>
      <sheetName val="Cost_Basis4"/>
      <sheetName val="Top_Sheet5"/>
      <sheetName val="Col_NUM5"/>
      <sheetName val="COLUMN_RC_5"/>
      <sheetName val="STILT_Floor_Slab_NUM5"/>
      <sheetName val="First_Floor_Slab_RC5"/>
      <sheetName val="FIRST_FLOOR_SLAB_WT_SUMMARY5"/>
      <sheetName val="Stilt_Floor_Beam_NUM5"/>
      <sheetName val="STILT_BEAM_NUM5"/>
      <sheetName val="STILT_BEAM_RC5"/>
      <sheetName val="Stilt_wall_Num5"/>
      <sheetName val="STILT_WALL_RC5"/>
      <sheetName val="Z-DETAILS_ABOVE_RAFT_UPTO_+0_06"/>
      <sheetName val="Z-DETAILS_ABOVE_RAFT_UPTO_+_(25"/>
      <sheetName val="TOTAL_CHECK5"/>
      <sheetName val="TYP___wall_Num5"/>
      <sheetName val="Z-DETAILS_TYP__+2_85_TO_+8_855"/>
      <sheetName val="d-safe_specs4"/>
      <sheetName val="Deduction_of_assets4"/>
      <sheetName val="Blr_hire4"/>
      <sheetName val="PRECAST_lig(tconc_II4"/>
      <sheetName val="VF_Full_Recon4"/>
      <sheetName val="PITP3_COPY4"/>
      <sheetName val="Meas_4"/>
      <sheetName val="Expenses_Actual_Vs__Budgeted4"/>
      <sheetName val="Col_up_to_plinth4"/>
      <sheetName val="MASTER_RATE_ANALYSIS4"/>
      <sheetName val="RMG_-ABS4"/>
      <sheetName val="T_P_-ABS4"/>
      <sheetName val="T_P_-MB4"/>
      <sheetName val="E_P_R-ABS4"/>
      <sheetName val="E__R-MB4"/>
      <sheetName val="Bldg_6-ABS4"/>
      <sheetName val="Bldg_6-MB4"/>
      <sheetName val="Kz_Grid_Press_foundation_ABS4"/>
      <sheetName val="Kz_Grid_Press_foundation_meas4"/>
      <sheetName val="600-1200T__ABS4"/>
      <sheetName val="600-1200T_Meas4"/>
      <sheetName val="BSR-II_ABS4"/>
      <sheetName val="BSR-II_meas4"/>
      <sheetName val="Misc_ABS4"/>
      <sheetName val="Misc_MB4"/>
      <sheetName val="This_Bill4"/>
      <sheetName val="Upto_Previous4"/>
      <sheetName val="Up_to_date4"/>
      <sheetName val="Grand_Abstract4"/>
      <sheetName val="Blank_MB4"/>
      <sheetName val="cement_summary4"/>
      <sheetName val="Reinforcement_Steel4"/>
      <sheetName val="P-I_CEMENT_RECONCILIATION_4"/>
      <sheetName val="Ra-38_area_wise_summary4"/>
      <sheetName val="P-II_Cement_Reconciliation4"/>
      <sheetName val="Ra-16_P-II4"/>
      <sheetName val="RA_16-_GH4"/>
      <sheetName val="Quote_Sheet4"/>
      <sheetName val="RCC,Ret__Wall4"/>
      <sheetName val="Name_List4"/>
      <sheetName val="Intro_4"/>
      <sheetName val="Gate_24"/>
      <sheetName val="Project_Ignite4"/>
      <sheetName val="E_&amp;_R4"/>
      <sheetName val="Customize_Your_Invoice4"/>
      <sheetName val="Misc__Data4"/>
      <sheetName val="beam-reinft-machine_rm4"/>
      <sheetName val="Cash_Flow_Input_Data_ISC4"/>
      <sheetName val="Fin__Assumpt__-_SensitivitieH4"/>
      <sheetName val="PRECAST_lightconc-II10"/>
      <sheetName val="Cleaning_&amp;_Grubbing10"/>
      <sheetName val="PRECAST_lightconc_II10"/>
      <sheetName val="College_Details10"/>
      <sheetName val="Personal_10"/>
      <sheetName val="jidal_dam10"/>
      <sheetName val="fran_temp10"/>
      <sheetName val="kona_swit10"/>
      <sheetName val="template_(8)10"/>
      <sheetName val="template_(9)10"/>
      <sheetName val="OVER_HEADS10"/>
      <sheetName val="Cover_Sheet10"/>
      <sheetName val="BOQ_REV_A10"/>
      <sheetName val="PTB_(IO)10"/>
      <sheetName val="BMS_10"/>
      <sheetName val="SPT_vs_PHI10"/>
      <sheetName val="TBAL9697_-group_wise__sdpl10"/>
      <sheetName val="Quantity_Schedule9"/>
      <sheetName val="Revenue__Schedule_9"/>
      <sheetName val="Balance_works_-_Direct_Cost9"/>
      <sheetName val="Balance_works_-_Indirect_Cost9"/>
      <sheetName val="Fund_Plan9"/>
      <sheetName val="Bill_of_Resources9"/>
      <sheetName val="SITE_OVERHEADS8"/>
      <sheetName val="labour_coeff8"/>
      <sheetName val="Expenditure_plan8"/>
      <sheetName val="ORDER_BOOKING8"/>
      <sheetName val="Site_Dev_BOQ8"/>
      <sheetName val="beam-reinft-IIInd_floor8"/>
      <sheetName val="M-Book_for_Conc8"/>
      <sheetName val="M-Book_for_FW8"/>
      <sheetName val="Costing_Upto_Mar'11_(2)8"/>
      <sheetName val="Tender_Summary8"/>
      <sheetName val="TAX_BILLS8"/>
      <sheetName val="CASH_BILLS8"/>
      <sheetName val="LABOUR_BILLS8"/>
      <sheetName val="puch_order8"/>
      <sheetName val="Sheet1_(2)8"/>
      <sheetName val="Boq_Block_A8"/>
      <sheetName val="_24_07_10_RS_&amp;_SECURITY8"/>
      <sheetName val="24_07_10_CIVIL_WET8"/>
      <sheetName val="_24_07_10_CIVIL8"/>
      <sheetName val="_24_07_10_MECH-FAB8"/>
      <sheetName val="_24_07_10_MECH-TANK8"/>
      <sheetName val="_23_07_10_N_SHIFT_MECH-FAB8"/>
      <sheetName val="_23_07_10_N_SHIFT_MECH-TANK8"/>
      <sheetName val="_23_07_10_RS_&amp;_SECURITY8"/>
      <sheetName val="23_07_10_CIVIL_WET8"/>
      <sheetName val="_23_07_10_CIVIL8"/>
      <sheetName val="_23_07_10_MECH-FAB8"/>
      <sheetName val="_23_07_10_MECH-TANK8"/>
      <sheetName val="_22_07_10_N_SHIFT_MECH-FAB8"/>
      <sheetName val="_22_07_10_N_SHIFT_MECH-TANK8"/>
      <sheetName val="_22_07_10_RS_&amp;_SECURITY8"/>
      <sheetName val="22_07_10_CIVIL_WET8"/>
      <sheetName val="_22_07_10_CIVIL8"/>
      <sheetName val="_22_07_10_MECH-FAB8"/>
      <sheetName val="_22_07_10_MECH-TANK8"/>
      <sheetName val="_21_07_10_N_SHIFT_MECH-FAB8"/>
      <sheetName val="_21_07_10_N_SHIFT_MECH-TANK8"/>
      <sheetName val="_21_07_10_RS_&amp;_SECURITY8"/>
      <sheetName val="21_07_10_CIVIL_WET8"/>
      <sheetName val="_21_07_10_CIVIL8"/>
      <sheetName val="_21_07_10_MECH-FAB8"/>
      <sheetName val="_21_07_10_MECH-TANK8"/>
      <sheetName val="_20_07_10_N_SHIFT_MECH-FAB8"/>
      <sheetName val="_20_07_10_N_SHIFT_MECH-TANK8"/>
      <sheetName val="_20_07_10_RS_&amp;_SECURITY8"/>
      <sheetName val="20_07_10_CIVIL_WET8"/>
      <sheetName val="_20_07_10_CIVIL8"/>
      <sheetName val="_20_07_10_MECH-FAB8"/>
      <sheetName val="_20_07_10_MECH-TANK8"/>
      <sheetName val="_19_07_10_N_SHIFT_MECH-FAB8"/>
      <sheetName val="_19_07_10_N_SHIFT_MECH-TANK8"/>
      <sheetName val="_19_07_10_RS_&amp;_SECURITY8"/>
      <sheetName val="19_07_10_CIVIL_WET8"/>
      <sheetName val="_19_07_10_CIVIL8"/>
      <sheetName val="_19_07_10_MECH-FAB8"/>
      <sheetName val="_19_07_10_MECH-TANK8"/>
      <sheetName val="_18_07_10_N_SHIFT_MECH-FAB8"/>
      <sheetName val="_18_07_10_N_SHIFT_MECH-TANK8"/>
      <sheetName val="_18_07_10_RS_&amp;_SECURITY8"/>
      <sheetName val="18_07_10_CIVIL_WET8"/>
      <sheetName val="_18_07_10_CIVIL8"/>
      <sheetName val="_18_07_10_MECH-FAB8"/>
      <sheetName val="_18_07_10_MECH-TANK8"/>
      <sheetName val="_17_07_10_N_SHIFT_MECH-FAB8"/>
      <sheetName val="_17_07_10_N_SHIFT_MECH-TANK8"/>
      <sheetName val="_17_07_10_RS_&amp;_SECURITY8"/>
      <sheetName val="17_07_10_CIVIL_WET8"/>
      <sheetName val="_17_07_10_CIVIL8"/>
      <sheetName val="_17_07_10_MECH-FAB8"/>
      <sheetName val="_17_07_10_MECH-TANK8"/>
      <sheetName val="_16_07_10_N_SHIFT_MECH-FAB7"/>
      <sheetName val="_16_07_10_N_SHIFT_MECH-TANK7"/>
      <sheetName val="_16_07_10_RS_&amp;_SECURITY7"/>
      <sheetName val="16_07_10_CIVIL_WET7"/>
      <sheetName val="_16_07_10_CIVIL7"/>
      <sheetName val="_16_07_10_MECH-FAB7"/>
      <sheetName val="_16_07_10_MECH-TANK7"/>
      <sheetName val="_15_07_10_N_SHIFT_MECH-FAB7"/>
      <sheetName val="_15_07_10_N_SHIFT_MECH-TANK7"/>
      <sheetName val="_15_07_10_RS_&amp;_SECURITY7"/>
      <sheetName val="15_07_10_CIVIL_WET7"/>
      <sheetName val="_15_07_10_CIVIL7"/>
      <sheetName val="_15_07_10_MECH-FAB7"/>
      <sheetName val="_15_07_10_MECH-TANK7"/>
      <sheetName val="_14_07_10_N_SHIFT_MECH-FAB7"/>
      <sheetName val="_14_07_10_N_SHIFT_MECH-TANK7"/>
      <sheetName val="_14_07_10_RS_&amp;_SECURITY7"/>
      <sheetName val="14_07_10_CIVIL_WET7"/>
      <sheetName val="_14_07_10_CIVIL7"/>
      <sheetName val="_14_07_10_MECH-FAB7"/>
      <sheetName val="_14_07_10_MECH-TANK7"/>
      <sheetName val="_13_07_10_N_SHIFT_MECH-FAB7"/>
      <sheetName val="_13_07_10_N_SHIFT_MECH-TANK7"/>
      <sheetName val="_13_07_10_RS_&amp;_SECURITY7"/>
      <sheetName val="13_07_10_CIVIL_WET7"/>
      <sheetName val="_13_07_10_CIVIL7"/>
      <sheetName val="_13_07_10_MECH-FAB7"/>
      <sheetName val="_13_07_10_MECH-TANK7"/>
      <sheetName val="_12_07_10_N_SHIFT_MECH-FAB7"/>
      <sheetName val="_12_07_10_N_SHIFT_MECH-TANK7"/>
      <sheetName val="_12_07_10_RS_&amp;_SECURITY7"/>
      <sheetName val="12_07_10_CIVIL_WET7"/>
      <sheetName val="_12_07_10_CIVIL7"/>
      <sheetName val="_12_07_10_MECH-FAB7"/>
      <sheetName val="_12_07_10_MECH-TANK7"/>
      <sheetName val="_11_07_10_N_SHIFT_MECH-FAB7"/>
      <sheetName val="_11_07_10_N_SHIFT_MECH-TANK7"/>
      <sheetName val="_11_07_10_RS_&amp;_SECURITY7"/>
      <sheetName val="11_07_10_CIVIL_WET7"/>
      <sheetName val="_11_07_10_CIVIL7"/>
      <sheetName val="_11_07_10_MECH-FAB7"/>
      <sheetName val="_11_07_10_MECH-TANK7"/>
      <sheetName val="_10_07_10_N_SHIFT_MECH-FAB7"/>
      <sheetName val="_10_07_10_N_SHIFT_MECH-TANK7"/>
      <sheetName val="_10_07_10_RS_&amp;_SECURITY7"/>
      <sheetName val="10_07_10_CIVIL_WET7"/>
      <sheetName val="_10_07_10_CIVIL7"/>
      <sheetName val="_10_07_10_MECH-FAB7"/>
      <sheetName val="_10_07_10_MECH-TANK7"/>
      <sheetName val="_09_07_10_N_SHIFT_MECH-FAB7"/>
      <sheetName val="_09_07_10_N_SHIFT_MECH-TANK7"/>
      <sheetName val="_09_07_10_RS_&amp;_SECURITY7"/>
      <sheetName val="09_07_10_CIVIL_WET7"/>
      <sheetName val="_09_07_10_CIVIL7"/>
      <sheetName val="_09_07_10_MECH-FAB7"/>
      <sheetName val="_09_07_10_MECH-TANK7"/>
      <sheetName val="_08_07_10_N_SHIFT_MECH-FAB7"/>
      <sheetName val="_08_07_10_N_SHIFT_MECH-TANK7"/>
      <sheetName val="_08_07_10_RS_&amp;_SECURITY7"/>
      <sheetName val="08_07_10_CIVIL_WET7"/>
      <sheetName val="_08_07_10_CIVIL7"/>
      <sheetName val="_08_07_10_MECH-FAB7"/>
      <sheetName val="_08_07_10_MECH-TANK7"/>
      <sheetName val="_07_07_10_N_SHIFT_MECH-FAB7"/>
      <sheetName val="_07_07_10_N_SHIFT_MECH-TANK7"/>
      <sheetName val="_07_07_10_RS_&amp;_SECURITY7"/>
      <sheetName val="07_07_10_CIVIL_WET7"/>
      <sheetName val="_07_07_10_CIVIL7"/>
      <sheetName val="_07_07_10_MECH-FAB7"/>
      <sheetName val="_07_07_10_MECH-TANK7"/>
      <sheetName val="_06_07_10_N_SHIFT_MECH-FAB7"/>
      <sheetName val="_06_07_10_N_SHIFT_MECH-TANK7"/>
      <sheetName val="_06_07_10_RS_&amp;_SECURITY7"/>
      <sheetName val="06_07_10_CIVIL_WET7"/>
      <sheetName val="_06_07_10_CIVIL7"/>
      <sheetName val="_06_07_10_MECH-FAB7"/>
      <sheetName val="_06_07_10_MECH-TANK7"/>
      <sheetName val="_05_07_10_N_SHIFT_MECH-FAB7"/>
      <sheetName val="_05_07_10_N_SHIFT_MECH-TANK7"/>
      <sheetName val="_05_07_10_RS_&amp;_SECURITY7"/>
      <sheetName val="05_07_10_CIVIL_WET7"/>
      <sheetName val="_05_07_10_CIVIL7"/>
      <sheetName val="_05_07_10_MECH-FAB7"/>
      <sheetName val="_05_07_10_MECH-TANK7"/>
      <sheetName val="_04_07_10_N_SHIFT_MECH-FAB7"/>
      <sheetName val="_04_07_10_N_SHIFT_MECH-TANK7"/>
      <sheetName val="_04_07_10_RS_&amp;_SECURITY7"/>
      <sheetName val="04_07_10_CIVIL_WET7"/>
      <sheetName val="_04_07_10_CIVIL7"/>
      <sheetName val="_04_07_10_MECH-FAB7"/>
      <sheetName val="_04_07_10_MECH-TANK7"/>
      <sheetName val="_03_07_10_N_SHIFT_MECH-FAB7"/>
      <sheetName val="_03_07_10_N_SHIFT_MECH-TANK7"/>
      <sheetName val="_03_07_10_RS_&amp;_SECURITY_7"/>
      <sheetName val="03_07_10_CIVIL_WET_7"/>
      <sheetName val="_03_07_10_CIVIL_7"/>
      <sheetName val="_03_07_10_MECH-FAB_7"/>
      <sheetName val="_03_07_10_MECH-TANK_7"/>
      <sheetName val="_02_07_10_N_SHIFT_MECH-FAB_7"/>
      <sheetName val="_02_07_10_N_SHIFT_MECH-TANK_7"/>
      <sheetName val="_02_07_10_RS_&amp;_SECURITY7"/>
      <sheetName val="02_07_10_CIVIL_WET7"/>
      <sheetName val="_02_07_10_CIVIL7"/>
      <sheetName val="_02_07_10_MECH-FAB7"/>
      <sheetName val="_02_07_10_MECH-TANK7"/>
      <sheetName val="_01_07_10_N_SHIFT_MECH-FAB7"/>
      <sheetName val="_01_07_10_N_SHIFT_MECH-TANK7"/>
      <sheetName val="_01_07_10_RS_&amp;_SECURITY7"/>
      <sheetName val="01_07_10_CIVIL_WET7"/>
      <sheetName val="_01_07_10_CIVIL7"/>
      <sheetName val="_01_07_10_MECH-FAB7"/>
      <sheetName val="_01_07_10_MECH-TANK7"/>
      <sheetName val="_30_06_10_N_SHIFT_MECH-FAB7"/>
      <sheetName val="_30_06_10_N_SHIFT_MECH-TANK7"/>
      <sheetName val="scurve_calc_(2)7"/>
      <sheetName val="Meas_-Hotel_Part8"/>
      <sheetName val="BOQ_Direct_selling_cost7"/>
      <sheetName val="Direct_cost_shed_A-2_7"/>
      <sheetName val="Contract_Night_Staff7"/>
      <sheetName val="Contract_Day_Staff7"/>
      <sheetName val="Day_Shift7"/>
      <sheetName val="Night_Shift7"/>
      <sheetName val="Ave_wtd_rates7"/>
      <sheetName val="Material_7"/>
      <sheetName val="Labour_&amp;_Plant7"/>
      <sheetName val="22_12_20118"/>
      <sheetName val="BOQ_(2)8"/>
      <sheetName val="Cashflow_projection7"/>
      <sheetName val="PA-_Consutant_7"/>
      <sheetName val="Civil_Boq7"/>
      <sheetName val="Fee_Rate_Summary7"/>
      <sheetName val="Item-_Compact7"/>
      <sheetName val="final_abstract7"/>
      <sheetName val="TBAL9697__group_wise__sdpl7"/>
      <sheetName val="St_co_91_5lvl7"/>
      <sheetName val="Civil_Works7"/>
      <sheetName val="IO_List7"/>
      <sheetName val="Fill_this_out_first___7"/>
      <sheetName val="Meas__Hotel_Part7"/>
      <sheetName val="INPUT_SHEET7"/>
      <sheetName val="DI_Rate_Analysis8"/>
      <sheetName val="Economic_RisingMain__Ph-I8"/>
      <sheetName val="SP_Break_Up7"/>
      <sheetName val="Labour_productivity7"/>
      <sheetName val="_09_07_10_M顅ᎆ뤀ᨇ԰?缀?7"/>
      <sheetName val="Sales_&amp;_Prod7"/>
      <sheetName val="Cost_Index7"/>
      <sheetName val="cash_in_flow_Summary_JV_7"/>
      <sheetName val="water_prop_7"/>
      <sheetName val="GR_slab-reinft7"/>
      <sheetName val="Staff_Acco_7"/>
      <sheetName val="Rate_analysis-_BOQ_1_7"/>
      <sheetName val="MN_T_B_7"/>
      <sheetName val="Project_Details__7"/>
      <sheetName val="F20_Risk_Analysis7"/>
      <sheetName val="Change_Order_Log7"/>
      <sheetName val="2000_MOR7"/>
      <sheetName val="Driveway_Beams7"/>
      <sheetName val="Structure_Bills_Qty7"/>
      <sheetName val="Prelims_Breakup8"/>
      <sheetName val="INDIGINEOUS_ITEMS_7"/>
      <sheetName val="3cd_Annexure7"/>
      <sheetName val="Rate_Analysis7"/>
      <sheetName val="Fin__Assumpt__-_Sensitivities7"/>
      <sheetName val="Bill_17"/>
      <sheetName val="Bill_27"/>
      <sheetName val="Bill_37"/>
      <sheetName val="Bill_47"/>
      <sheetName val="Bill_57"/>
      <sheetName val="Bill_67"/>
      <sheetName val="Bill_77"/>
      <sheetName val="_09_07_10_M顅ᎆ뤀ᨇ԰7"/>
      <sheetName val="_09_07_10_M顅ᎆ뤀ᨇ԰_缀_7"/>
      <sheetName val="1_Civil-RA7"/>
      <sheetName val="Assumption_Inputs7"/>
      <sheetName val="Phase_17"/>
      <sheetName val="Pacakges_split7"/>
      <sheetName val="DEINKING(ANNEX_1)7"/>
      <sheetName val="AutoOpen_Stub_Data7"/>
      <sheetName val="Eqpmnt_Plng7"/>
      <sheetName val="Debits_as_on_12_04_086"/>
      <sheetName val="Data_Sheet6"/>
      <sheetName val="T-P1,_FINISHES_WORKING_7"/>
      <sheetName val="Assumption_&amp;_Exclusion7"/>
      <sheetName val="External_Doors7"/>
      <sheetName val="STAFFSCHED_6"/>
      <sheetName val="LABOUR_RATE7"/>
      <sheetName val="Material_Rate7"/>
      <sheetName val="Switch_V167"/>
      <sheetName val="India_F&amp;S_Template6"/>
      <sheetName val="_bus_bay6"/>
      <sheetName val="doq_46"/>
      <sheetName val="doq_26"/>
      <sheetName val="Grade_Slab_-17"/>
      <sheetName val="Grade_Slab_-27"/>
      <sheetName val="Grade_slab-37"/>
      <sheetName val="Grade_slab_-47"/>
      <sheetName val="Grade_slab_-57"/>
      <sheetName val="Grade_slab_-67"/>
      <sheetName val="Cat_A_Change_Control7"/>
      <sheetName val="Factor_Sheet7"/>
      <sheetName val="Theo_Cons-June'106"/>
      <sheetName val="11B_6"/>
      <sheetName val="ACAD_Finishes6"/>
      <sheetName val="Site_Details6"/>
      <sheetName val="Site_Area_Statement6"/>
      <sheetName val="Summary_WG6"/>
      <sheetName val="BOQ_LT6"/>
      <sheetName val="14_07_10_CIVIL_W [6"/>
      <sheetName val="AFAS_6"/>
      <sheetName val="RDS_&amp;_WLD6"/>
      <sheetName val="PA_System6"/>
      <sheetName val="Server_&amp;_PAC_Room6"/>
      <sheetName val="HVAC_BOQ6"/>
      <sheetName val="Invoice_Tracker6"/>
      <sheetName val="Income_Statement6"/>
      <sheetName val="Load_Details(B2)6"/>
      <sheetName val="Works_-_Quote_Sheet6"/>
      <sheetName val="BLOCK-A_(MEA_SHEET)6"/>
      <sheetName val="Cost_Basis5"/>
      <sheetName val="Top_Sheet6"/>
      <sheetName val="Col_NUM6"/>
      <sheetName val="COLUMN_RC_6"/>
      <sheetName val="STILT_Floor_Slab_NUM6"/>
      <sheetName val="First_Floor_Slab_RC6"/>
      <sheetName val="FIRST_FLOOR_SLAB_WT_SUMMARY6"/>
      <sheetName val="Stilt_Floor_Beam_NUM6"/>
      <sheetName val="STILT_BEAM_NUM6"/>
      <sheetName val="STILT_BEAM_RC6"/>
      <sheetName val="Stilt_wall_Num6"/>
      <sheetName val="STILT_WALL_RC6"/>
      <sheetName val="Z-DETAILS_ABOVE_RAFT_UPTO_+0_07"/>
      <sheetName val="Z-DETAILS_ABOVE_RAFT_UPTO_+_(26"/>
      <sheetName val="TOTAL_CHECK6"/>
      <sheetName val="TYP___wall_Num6"/>
      <sheetName val="Z-DETAILS_TYP__+2_85_TO_+8_856"/>
      <sheetName val="d-safe_specs5"/>
      <sheetName val="Deduction_of_assets5"/>
      <sheetName val="Blr_hire5"/>
      <sheetName val="PRECAST_lig(tconc_II5"/>
      <sheetName val="VF_Full_Recon5"/>
      <sheetName val="PITP3_COPY5"/>
      <sheetName val="Meas_5"/>
      <sheetName val="Expenses_Actual_Vs__Budgeted5"/>
      <sheetName val="Col_up_to_plinth5"/>
      <sheetName val="MASTER_RATE_ANALYSIS5"/>
      <sheetName val="RMG_-ABS5"/>
      <sheetName val="T_P_-ABS5"/>
      <sheetName val="T_P_-MB5"/>
      <sheetName val="E_P_R-ABS5"/>
      <sheetName val="E__R-MB5"/>
      <sheetName val="Bldg_6-ABS5"/>
      <sheetName val="Bldg_6-MB5"/>
      <sheetName val="Kz_Grid_Press_foundation_ABS5"/>
      <sheetName val="Kz_Grid_Press_foundation_meas5"/>
      <sheetName val="600-1200T__ABS5"/>
      <sheetName val="600-1200T_Meas5"/>
      <sheetName val="BSR-II_ABS5"/>
      <sheetName val="BSR-II_meas5"/>
      <sheetName val="Misc_ABS5"/>
      <sheetName val="Misc_MB5"/>
      <sheetName val="This_Bill5"/>
      <sheetName val="Upto_Previous5"/>
      <sheetName val="Up_to_date5"/>
      <sheetName val="Grand_Abstract5"/>
      <sheetName val="Blank_MB5"/>
      <sheetName val="cement_summary5"/>
      <sheetName val="Reinforcement_Steel5"/>
      <sheetName val="P-I_CEMENT_RECONCILIATION_5"/>
      <sheetName val="Ra-38_area_wise_summary5"/>
      <sheetName val="P-II_Cement_Reconciliation5"/>
      <sheetName val="Ra-16_P-II5"/>
      <sheetName val="RA_16-_GH5"/>
      <sheetName val="Quote_Sheet5"/>
      <sheetName val="RCC,Ret__Wall5"/>
      <sheetName val="Name_List5"/>
      <sheetName val="Intro_5"/>
      <sheetName val="Gate_25"/>
      <sheetName val="Project_Ignite5"/>
      <sheetName val="E_&amp;_R5"/>
      <sheetName val="Customize_Your_Invoice5"/>
      <sheetName val="Misc__Data5"/>
      <sheetName val="beam-reinft-machine_rm5"/>
      <sheetName val="Cash_Flow_Input_Data_ISC5"/>
      <sheetName val="Fin__Assumpt__-_SensitivitieH5"/>
      <sheetName val="PRECAST_lightconc-II11"/>
      <sheetName val="Cleaning_&amp;_Grubbing11"/>
      <sheetName val="PRECAST_lightconc_II11"/>
      <sheetName val="College_Details11"/>
      <sheetName val="Personal_11"/>
      <sheetName val="jidal_dam11"/>
      <sheetName val="fran_temp11"/>
      <sheetName val="kona_swit11"/>
      <sheetName val="template_(8)11"/>
      <sheetName val="template_(9)11"/>
      <sheetName val="OVER_HEADS11"/>
      <sheetName val="Cover_Sheet11"/>
      <sheetName val="BOQ_REV_A11"/>
      <sheetName val="PTB_(IO)11"/>
      <sheetName val="BMS_11"/>
      <sheetName val="SPT_vs_PHI11"/>
      <sheetName val="TBAL9697_-group_wise__sdpl11"/>
      <sheetName val="Quantity_Schedule10"/>
      <sheetName val="Revenue__Schedule_10"/>
      <sheetName val="Balance_works_-_Direct_Cost10"/>
      <sheetName val="Balance_works_-_Indirect_Cost10"/>
      <sheetName val="Fund_Plan10"/>
      <sheetName val="Bill_of_Resources10"/>
      <sheetName val="SITE_OVERHEADS9"/>
      <sheetName val="labour_coeff9"/>
      <sheetName val="Expenditure_plan9"/>
      <sheetName val="ORDER_BOOKING9"/>
      <sheetName val="Site_Dev_BOQ9"/>
      <sheetName val="beam-reinft-IIInd_floor9"/>
      <sheetName val="M-Book_for_Conc9"/>
      <sheetName val="M-Book_for_FW9"/>
      <sheetName val="Costing_Upto_Mar'11_(2)9"/>
      <sheetName val="Tender_Summary9"/>
      <sheetName val="TAX_BILLS9"/>
      <sheetName val="CASH_BILLS9"/>
      <sheetName val="LABOUR_BILLS9"/>
      <sheetName val="puch_order9"/>
      <sheetName val="Sheet1_(2)9"/>
      <sheetName val="Boq_Block_A9"/>
      <sheetName val="_24_07_10_RS_&amp;_SECURITY9"/>
      <sheetName val="24_07_10_CIVIL_WET9"/>
      <sheetName val="_24_07_10_CIVIL9"/>
      <sheetName val="_24_07_10_MECH-FAB9"/>
      <sheetName val="_24_07_10_MECH-TANK9"/>
      <sheetName val="_23_07_10_N_SHIFT_MECH-FAB9"/>
      <sheetName val="_23_07_10_N_SHIFT_MECH-TANK9"/>
      <sheetName val="_23_07_10_RS_&amp;_SECURITY9"/>
      <sheetName val="23_07_10_CIVIL_WET9"/>
      <sheetName val="_23_07_10_CIVIL9"/>
      <sheetName val="_23_07_10_MECH-FAB9"/>
      <sheetName val="_23_07_10_MECH-TANK9"/>
      <sheetName val="_22_07_10_N_SHIFT_MECH-FAB9"/>
      <sheetName val="_22_07_10_N_SHIFT_MECH-TANK9"/>
      <sheetName val="_22_07_10_RS_&amp;_SECURITY9"/>
      <sheetName val="22_07_10_CIVIL_WET9"/>
      <sheetName val="_22_07_10_CIVIL9"/>
      <sheetName val="_22_07_10_MECH-FAB9"/>
      <sheetName val="_22_07_10_MECH-TANK9"/>
      <sheetName val="_21_07_10_N_SHIFT_MECH-FAB9"/>
      <sheetName val="_21_07_10_N_SHIFT_MECH-TANK9"/>
      <sheetName val="_21_07_10_RS_&amp;_SECURITY9"/>
      <sheetName val="21_07_10_CIVIL_WET9"/>
      <sheetName val="_21_07_10_CIVIL9"/>
      <sheetName val="_21_07_10_MECH-FAB9"/>
      <sheetName val="_21_07_10_MECH-TANK9"/>
      <sheetName val="_20_07_10_N_SHIFT_MECH-FAB9"/>
      <sheetName val="_20_07_10_N_SHIFT_MECH-TANK9"/>
      <sheetName val="_20_07_10_RS_&amp;_SECURITY9"/>
      <sheetName val="20_07_10_CIVIL_WET9"/>
      <sheetName val="_20_07_10_CIVIL9"/>
      <sheetName val="_20_07_10_MECH-FAB9"/>
      <sheetName val="_20_07_10_MECH-TANK9"/>
      <sheetName val="_19_07_10_N_SHIFT_MECH-FAB9"/>
      <sheetName val="_19_07_10_N_SHIFT_MECH-TANK9"/>
      <sheetName val="_19_07_10_RS_&amp;_SECURITY9"/>
      <sheetName val="19_07_10_CIVIL_WET9"/>
      <sheetName val="_19_07_10_CIVIL9"/>
      <sheetName val="_19_07_10_MECH-FAB9"/>
      <sheetName val="_19_07_10_MECH-TANK9"/>
      <sheetName val="_18_07_10_N_SHIFT_MECH-FAB9"/>
      <sheetName val="_18_07_10_N_SHIFT_MECH-TANK9"/>
      <sheetName val="_18_07_10_RS_&amp;_SECURITY9"/>
      <sheetName val="18_07_10_CIVIL_WET9"/>
      <sheetName val="_18_07_10_CIVIL9"/>
      <sheetName val="_18_07_10_MECH-FAB9"/>
      <sheetName val="_18_07_10_MECH-TANK9"/>
      <sheetName val="_17_07_10_N_SHIFT_MECH-FAB9"/>
      <sheetName val="_17_07_10_N_SHIFT_MECH-TANK9"/>
      <sheetName val="_17_07_10_RS_&amp;_SECURITY9"/>
      <sheetName val="17_07_10_CIVIL_WET9"/>
      <sheetName val="_17_07_10_CIVIL9"/>
      <sheetName val="_17_07_10_MECH-FAB9"/>
      <sheetName val="_17_07_10_MECH-TANK9"/>
      <sheetName val="_16_07_10_N_SHIFT_MECH-FAB8"/>
      <sheetName val="_16_07_10_N_SHIFT_MECH-TANK8"/>
      <sheetName val="_16_07_10_RS_&amp;_SECURITY8"/>
      <sheetName val="16_07_10_CIVIL_WET8"/>
      <sheetName val="_16_07_10_CIVIL8"/>
      <sheetName val="_16_07_10_MECH-FAB8"/>
      <sheetName val="_16_07_10_MECH-TANK8"/>
      <sheetName val="_15_07_10_N_SHIFT_MECH-FAB8"/>
      <sheetName val="_15_07_10_N_SHIFT_MECH-TANK8"/>
      <sheetName val="_15_07_10_RS_&amp;_SECURITY8"/>
      <sheetName val="15_07_10_CIVIL_WET8"/>
      <sheetName val="_15_07_10_CIVIL8"/>
      <sheetName val="_15_07_10_MECH-FAB8"/>
      <sheetName val="_15_07_10_MECH-TANK8"/>
      <sheetName val="_14_07_10_N_SHIFT_MECH-FAB8"/>
      <sheetName val="_14_07_10_N_SHIFT_MECH-TANK8"/>
      <sheetName val="_14_07_10_RS_&amp;_SECURITY8"/>
      <sheetName val="14_07_10_CIVIL_WET8"/>
      <sheetName val="_14_07_10_CIVIL8"/>
      <sheetName val="_14_07_10_MECH-FAB8"/>
      <sheetName val="_14_07_10_MECH-TANK8"/>
      <sheetName val="_13_07_10_N_SHIFT_MECH-FAB8"/>
      <sheetName val="_13_07_10_N_SHIFT_MECH-TANK8"/>
      <sheetName val="_13_07_10_RS_&amp;_SECURITY8"/>
      <sheetName val="13_07_10_CIVIL_WET8"/>
      <sheetName val="_13_07_10_CIVIL8"/>
      <sheetName val="_13_07_10_MECH-FAB8"/>
      <sheetName val="_13_07_10_MECH-TANK8"/>
      <sheetName val="_12_07_10_N_SHIFT_MECH-FAB8"/>
      <sheetName val="_12_07_10_N_SHIFT_MECH-TANK8"/>
      <sheetName val="_12_07_10_RS_&amp;_SECURITY8"/>
      <sheetName val="12_07_10_CIVIL_WET8"/>
      <sheetName val="_12_07_10_CIVIL8"/>
      <sheetName val="_12_07_10_MECH-FAB8"/>
      <sheetName val="_12_07_10_MECH-TANK8"/>
      <sheetName val="_11_07_10_N_SHIFT_MECH-FAB8"/>
      <sheetName val="_11_07_10_N_SHIFT_MECH-TANK8"/>
      <sheetName val="_11_07_10_RS_&amp;_SECURITY8"/>
      <sheetName val="11_07_10_CIVIL_WET8"/>
      <sheetName val="_11_07_10_CIVIL8"/>
      <sheetName val="_11_07_10_MECH-FAB8"/>
      <sheetName val="_11_07_10_MECH-TANK8"/>
      <sheetName val="_10_07_10_N_SHIFT_MECH-FAB8"/>
      <sheetName val="_10_07_10_N_SHIFT_MECH-TANK8"/>
      <sheetName val="_10_07_10_RS_&amp;_SECURITY8"/>
      <sheetName val="10_07_10_CIVIL_WET8"/>
      <sheetName val="_10_07_10_CIVIL8"/>
      <sheetName val="_10_07_10_MECH-FAB8"/>
      <sheetName val="_10_07_10_MECH-TANK8"/>
      <sheetName val="_09_07_10_N_SHIFT_MECH-FAB8"/>
      <sheetName val="_09_07_10_N_SHIFT_MECH-TANK8"/>
      <sheetName val="_09_07_10_RS_&amp;_SECURITY8"/>
      <sheetName val="09_07_10_CIVIL_WET8"/>
      <sheetName val="_09_07_10_CIVIL8"/>
      <sheetName val="_09_07_10_MECH-FAB8"/>
      <sheetName val="_09_07_10_MECH-TANK8"/>
      <sheetName val="_08_07_10_N_SHIFT_MECH-FAB8"/>
      <sheetName val="_08_07_10_N_SHIFT_MECH-TANK8"/>
      <sheetName val="_08_07_10_RS_&amp;_SECURITY8"/>
      <sheetName val="08_07_10_CIVIL_WET8"/>
      <sheetName val="_08_07_10_CIVIL8"/>
      <sheetName val="_08_07_10_MECH-FAB8"/>
      <sheetName val="_08_07_10_MECH-TANK8"/>
      <sheetName val="_07_07_10_N_SHIFT_MECH-FAB8"/>
      <sheetName val="_07_07_10_N_SHIFT_MECH-TANK8"/>
      <sheetName val="_07_07_10_RS_&amp;_SECURITY8"/>
      <sheetName val="07_07_10_CIVIL_WET8"/>
      <sheetName val="_07_07_10_CIVIL8"/>
      <sheetName val="_07_07_10_MECH-FAB8"/>
      <sheetName val="_07_07_10_MECH-TANK8"/>
      <sheetName val="_06_07_10_N_SHIFT_MECH-FAB8"/>
      <sheetName val="_06_07_10_N_SHIFT_MECH-TANK8"/>
      <sheetName val="_06_07_10_RS_&amp;_SECURITY8"/>
      <sheetName val="06_07_10_CIVIL_WET8"/>
      <sheetName val="_06_07_10_CIVIL8"/>
      <sheetName val="_06_07_10_MECH-FAB8"/>
      <sheetName val="_06_07_10_MECH-TANK8"/>
      <sheetName val="_05_07_10_N_SHIFT_MECH-FAB8"/>
      <sheetName val="_05_07_10_N_SHIFT_MECH-TANK8"/>
      <sheetName val="_05_07_10_RS_&amp;_SECURITY8"/>
      <sheetName val="05_07_10_CIVIL_WET8"/>
      <sheetName val="_05_07_10_CIVIL8"/>
      <sheetName val="_05_07_10_MECH-FAB8"/>
      <sheetName val="_05_07_10_MECH-TANK8"/>
      <sheetName val="_04_07_10_N_SHIFT_MECH-FAB8"/>
      <sheetName val="_04_07_10_N_SHIFT_MECH-TANK8"/>
      <sheetName val="_04_07_10_RS_&amp;_SECURITY8"/>
      <sheetName val="04_07_10_CIVIL_WET8"/>
      <sheetName val="_04_07_10_CIVIL8"/>
      <sheetName val="_04_07_10_MECH-FAB8"/>
      <sheetName val="_04_07_10_MECH-TANK8"/>
      <sheetName val="_03_07_10_N_SHIFT_MECH-FAB8"/>
      <sheetName val="_03_07_10_N_SHIFT_MECH-TANK8"/>
      <sheetName val="_03_07_10_RS_&amp;_SECURITY_8"/>
      <sheetName val="03_07_10_CIVIL_WET_8"/>
      <sheetName val="_03_07_10_CIVIL_8"/>
      <sheetName val="_03_07_10_MECH-FAB_8"/>
      <sheetName val="_03_07_10_MECH-TANK_8"/>
      <sheetName val="_02_07_10_N_SHIFT_MECH-FAB_8"/>
      <sheetName val="_02_07_10_N_SHIFT_MECH-TANK_8"/>
      <sheetName val="_02_07_10_RS_&amp;_SECURITY8"/>
      <sheetName val="02_07_10_CIVIL_WET8"/>
      <sheetName val="_02_07_10_CIVIL8"/>
      <sheetName val="_02_07_10_MECH-FAB8"/>
      <sheetName val="_02_07_10_MECH-TANK8"/>
      <sheetName val="_01_07_10_N_SHIFT_MECH-FAB8"/>
      <sheetName val="_01_07_10_N_SHIFT_MECH-TANK8"/>
      <sheetName val="_01_07_10_RS_&amp;_SECURITY8"/>
      <sheetName val="01_07_10_CIVIL_WET8"/>
      <sheetName val="_01_07_10_CIVIL8"/>
      <sheetName val="_01_07_10_MECH-FAB8"/>
      <sheetName val="_01_07_10_MECH-TANK8"/>
      <sheetName val="_30_06_10_N_SHIFT_MECH-FAB8"/>
      <sheetName val="_30_06_10_N_SHIFT_MECH-TANK8"/>
      <sheetName val="scurve_calc_(2)8"/>
      <sheetName val="Meas_-Hotel_Part9"/>
      <sheetName val="BOQ_Direct_selling_cost8"/>
      <sheetName val="Direct_cost_shed_A-2_8"/>
      <sheetName val="Contract_Night_Staff8"/>
      <sheetName val="Contract_Day_Staff8"/>
      <sheetName val="Day_Shift8"/>
      <sheetName val="Night_Shift8"/>
      <sheetName val="Ave_wtd_rates8"/>
      <sheetName val="Material_8"/>
      <sheetName val="Labour_&amp;_Plant8"/>
      <sheetName val="22_12_20119"/>
      <sheetName val="BOQ_(2)9"/>
      <sheetName val="Cashflow_projection8"/>
      <sheetName val="PA-_Consutant_8"/>
      <sheetName val="Civil_Boq8"/>
      <sheetName val="Fee_Rate_Summary8"/>
      <sheetName val="Item-_Compact8"/>
      <sheetName val="final_abstract8"/>
      <sheetName val="TBAL9697__group_wise__sdpl8"/>
      <sheetName val="St_co_91_5lvl8"/>
      <sheetName val="Civil_Works8"/>
      <sheetName val="IO_List8"/>
      <sheetName val="Fill_this_out_first___8"/>
      <sheetName val="Meas__Hotel_Part8"/>
      <sheetName val="INPUT_SHEET8"/>
      <sheetName val="DI_Rate_Analysis9"/>
      <sheetName val="Economic_RisingMain__Ph-I9"/>
      <sheetName val="SP_Break_Up8"/>
      <sheetName val="Labour_productivity8"/>
      <sheetName val="_09_07_10_M顅ᎆ뤀ᨇ԰?缀?8"/>
      <sheetName val="Sales_&amp;_Prod8"/>
      <sheetName val="Cost_Index8"/>
      <sheetName val="cash_in_flow_Summary_JV_8"/>
      <sheetName val="water_prop_8"/>
      <sheetName val="GR_slab-reinft8"/>
      <sheetName val="Staff_Acco_8"/>
      <sheetName val="Rate_analysis-_BOQ_1_8"/>
      <sheetName val="MN_T_B_8"/>
      <sheetName val="Project_Details__8"/>
      <sheetName val="F20_Risk_Analysis8"/>
      <sheetName val="Change_Order_Log8"/>
      <sheetName val="2000_MOR8"/>
      <sheetName val="Driveway_Beams8"/>
      <sheetName val="Structure_Bills_Qty8"/>
      <sheetName val="Prelims_Breakup9"/>
      <sheetName val="INDIGINEOUS_ITEMS_8"/>
      <sheetName val="3cd_Annexure8"/>
      <sheetName val="Rate_Analysis8"/>
      <sheetName val="Fin__Assumpt__-_Sensitivities8"/>
      <sheetName val="Bill_18"/>
      <sheetName val="Bill_28"/>
      <sheetName val="Bill_38"/>
      <sheetName val="Bill_48"/>
      <sheetName val="Bill_58"/>
      <sheetName val="Bill_68"/>
      <sheetName val="Bill_78"/>
      <sheetName val="_09_07_10_M顅ᎆ뤀ᨇ԰8"/>
      <sheetName val="_09_07_10_M顅ᎆ뤀ᨇ԰_缀_8"/>
      <sheetName val="1_Civil-RA8"/>
      <sheetName val="Assumption_Inputs8"/>
      <sheetName val="Phase_18"/>
      <sheetName val="Pacakges_split8"/>
      <sheetName val="DEINKING(ANNEX_1)8"/>
      <sheetName val="AutoOpen_Stub_Data8"/>
      <sheetName val="Eqpmnt_Plng8"/>
      <sheetName val="Debits_as_on_12_04_087"/>
      <sheetName val="Data_Sheet7"/>
      <sheetName val="T-P1,_FINISHES_WORKING_8"/>
      <sheetName val="Assumption_&amp;_Exclusion8"/>
      <sheetName val="External_Doors8"/>
      <sheetName val="STAFFSCHED_7"/>
      <sheetName val="LABOUR_RATE8"/>
      <sheetName val="Material_Rate8"/>
      <sheetName val="Switch_V168"/>
      <sheetName val="India_F&amp;S_Template7"/>
      <sheetName val="_bus_bay7"/>
      <sheetName val="doq_47"/>
      <sheetName val="doq_27"/>
      <sheetName val="Grade_Slab_-18"/>
      <sheetName val="Grade_Slab_-28"/>
      <sheetName val="Grade_slab-38"/>
      <sheetName val="Grade_slab_-48"/>
      <sheetName val="Grade_slab_-58"/>
      <sheetName val="Grade_slab_-68"/>
      <sheetName val="Cat_A_Change_Control8"/>
      <sheetName val="Factor_Sheet8"/>
      <sheetName val="Theo_Cons-June'107"/>
      <sheetName val="11B_7"/>
      <sheetName val="ACAD_Finishes7"/>
      <sheetName val="Site_Details7"/>
      <sheetName val="Site_Area_Statement7"/>
      <sheetName val="Summary_WG7"/>
      <sheetName val="BOQ_LT7"/>
      <sheetName val="14_07_10_CIVIL_W [7"/>
      <sheetName val="AFAS_7"/>
      <sheetName val="RDS_&amp;_WLD7"/>
      <sheetName val="PA_System7"/>
      <sheetName val="Server_&amp;_PAC_Room7"/>
      <sheetName val="HVAC_BOQ7"/>
      <sheetName val="Invoice_Tracker7"/>
      <sheetName val="Income_Statement7"/>
      <sheetName val="Load_Details(B2)7"/>
      <sheetName val="Works_-_Quote_Sheet7"/>
      <sheetName val="BLOCK-A_(MEA_SHEET)7"/>
      <sheetName val="Cost_Basis6"/>
      <sheetName val="Top_Sheet7"/>
      <sheetName val="Col_NUM7"/>
      <sheetName val="COLUMN_RC_7"/>
      <sheetName val="STILT_Floor_Slab_NUM7"/>
      <sheetName val="First_Floor_Slab_RC7"/>
      <sheetName val="FIRST_FLOOR_SLAB_WT_SUMMARY7"/>
      <sheetName val="Stilt_Floor_Beam_NUM7"/>
      <sheetName val="STILT_BEAM_NUM7"/>
      <sheetName val="STILT_BEAM_RC7"/>
      <sheetName val="Stilt_wall_Num7"/>
      <sheetName val="STILT_WALL_RC7"/>
      <sheetName val="Z-DETAILS_ABOVE_RAFT_UPTO_+0_08"/>
      <sheetName val="Z-DETAILS_ABOVE_RAFT_UPTO_+_(27"/>
      <sheetName val="TOTAL_CHECK7"/>
      <sheetName val="TYP___wall_Num7"/>
      <sheetName val="Z-DETAILS_TYP__+2_85_TO_+8_857"/>
      <sheetName val="d-safe_specs6"/>
      <sheetName val="Deduction_of_assets6"/>
      <sheetName val="Blr_hire6"/>
      <sheetName val="PRECAST_lig(tconc_II6"/>
      <sheetName val="VF_Full_Recon6"/>
      <sheetName val="PITP3_COPY6"/>
      <sheetName val="Meas_6"/>
      <sheetName val="Expenses_Actual_Vs__Budgeted6"/>
      <sheetName val="Col_up_to_plinth6"/>
      <sheetName val="MASTER_RATE_ANALYSIS6"/>
      <sheetName val="RMG_-ABS6"/>
      <sheetName val="T_P_-ABS6"/>
      <sheetName val="T_P_-MB6"/>
      <sheetName val="E_P_R-ABS6"/>
      <sheetName val="E__R-MB6"/>
      <sheetName val="Bldg_6-ABS6"/>
      <sheetName val="Bldg_6-MB6"/>
      <sheetName val="Kz_Grid_Press_foundation_ABS6"/>
      <sheetName val="Kz_Grid_Press_foundation_meas6"/>
      <sheetName val="600-1200T__ABS6"/>
      <sheetName val="600-1200T_Meas6"/>
      <sheetName val="BSR-II_ABS6"/>
      <sheetName val="BSR-II_meas6"/>
      <sheetName val="Misc_ABS6"/>
      <sheetName val="Misc_MB6"/>
      <sheetName val="This_Bill6"/>
      <sheetName val="Upto_Previous6"/>
      <sheetName val="Up_to_date6"/>
      <sheetName val="Grand_Abstract6"/>
      <sheetName val="Blank_MB6"/>
      <sheetName val="cement_summary6"/>
      <sheetName val="Reinforcement_Steel6"/>
      <sheetName val="P-I_CEMENT_RECONCILIATION_6"/>
      <sheetName val="Ra-38_area_wise_summary6"/>
      <sheetName val="P-II_Cement_Reconciliation6"/>
      <sheetName val="Ra-16_P-II6"/>
      <sheetName val="RA_16-_GH6"/>
      <sheetName val="Quote_Sheet6"/>
      <sheetName val="RCC,Ret__Wall6"/>
      <sheetName val="Name_List6"/>
      <sheetName val="Intro_6"/>
      <sheetName val="Gate_26"/>
      <sheetName val="Project_Ignite6"/>
      <sheetName val="E_&amp;_R6"/>
      <sheetName val="Customize_Your_Invoice6"/>
      <sheetName val="Misc__Data6"/>
      <sheetName val="beam-reinft-machine_rm6"/>
      <sheetName val="Cash_Flow_Input_Data_ISC6"/>
      <sheetName val="Fin__Assumpt__-_SensitivitieH6"/>
      <sheetName val="PRECAST_lightconc-II12"/>
      <sheetName val="Cleaning_&amp;_Grubbing12"/>
      <sheetName val="PRECAST_lightconc_II12"/>
      <sheetName val="College_Details12"/>
      <sheetName val="Personal_12"/>
      <sheetName val="jidal_dam12"/>
      <sheetName val="fran_temp12"/>
      <sheetName val="kona_swit12"/>
      <sheetName val="template_(8)12"/>
      <sheetName val="template_(9)12"/>
      <sheetName val="OVER_HEADS12"/>
      <sheetName val="Cover_Sheet12"/>
      <sheetName val="BOQ_REV_A12"/>
      <sheetName val="PTB_(IO)12"/>
      <sheetName val="BMS_12"/>
      <sheetName val="SPT_vs_PHI12"/>
      <sheetName val="TBAL9697_-group_wise__sdpl12"/>
      <sheetName val="Quantity_Schedule11"/>
      <sheetName val="Revenue__Schedule_11"/>
      <sheetName val="Balance_works_-_Direct_Cost11"/>
      <sheetName val="Balance_works_-_Indirect_Cost11"/>
      <sheetName val="Fund_Plan11"/>
      <sheetName val="Bill_of_Resources11"/>
      <sheetName val="SITE_OVERHEADS10"/>
      <sheetName val="labour_coeff10"/>
      <sheetName val="Expenditure_plan10"/>
      <sheetName val="ORDER_BOOKING10"/>
      <sheetName val="Site_Dev_BOQ10"/>
      <sheetName val="beam-reinft-IIInd_floor10"/>
      <sheetName val="M-Book_for_Conc10"/>
      <sheetName val="M-Book_for_FW10"/>
      <sheetName val="Costing_Upto_Mar'11_(2)10"/>
      <sheetName val="Tender_Summary10"/>
      <sheetName val="TAX_BILLS10"/>
      <sheetName val="CASH_BILLS10"/>
      <sheetName val="LABOUR_BILLS10"/>
      <sheetName val="puch_order10"/>
      <sheetName val="Sheet1_(2)10"/>
      <sheetName val="Boq_Block_A10"/>
      <sheetName val="_24_07_10_RS_&amp;_SECURITY10"/>
      <sheetName val="24_07_10_CIVIL_WET10"/>
      <sheetName val="_24_07_10_CIVIL10"/>
      <sheetName val="_24_07_10_MECH-FAB10"/>
      <sheetName val="_24_07_10_MECH-TANK10"/>
      <sheetName val="_23_07_10_N_SHIFT_MECH-FAB10"/>
      <sheetName val="_23_07_10_N_SHIFT_MECH-TANK10"/>
      <sheetName val="_23_07_10_RS_&amp;_SECURITY10"/>
      <sheetName val="23_07_10_CIVIL_WET10"/>
      <sheetName val="_23_07_10_CIVIL10"/>
      <sheetName val="_23_07_10_MECH-FAB10"/>
      <sheetName val="_23_07_10_MECH-TANK10"/>
      <sheetName val="_22_07_10_N_SHIFT_MECH-FAB10"/>
      <sheetName val="_22_07_10_N_SHIFT_MECH-TANK10"/>
      <sheetName val="_22_07_10_RS_&amp;_SECURITY10"/>
      <sheetName val="22_07_10_CIVIL_WET10"/>
      <sheetName val="_22_07_10_CIVIL10"/>
      <sheetName val="_22_07_10_MECH-FAB10"/>
      <sheetName val="_22_07_10_MECH-TANK10"/>
      <sheetName val="_21_07_10_N_SHIFT_MECH-FAB10"/>
      <sheetName val="_21_07_10_N_SHIFT_MECH-TANK10"/>
      <sheetName val="_21_07_10_RS_&amp;_SECURITY10"/>
      <sheetName val="21_07_10_CIVIL_WET10"/>
      <sheetName val="_21_07_10_CIVIL10"/>
      <sheetName val="_21_07_10_MECH-FAB10"/>
      <sheetName val="_21_07_10_MECH-TANK10"/>
      <sheetName val="_20_07_10_N_SHIFT_MECH-FAB10"/>
      <sheetName val="_20_07_10_N_SHIFT_MECH-TANK10"/>
      <sheetName val="_20_07_10_RS_&amp;_SECURITY10"/>
      <sheetName val="20_07_10_CIVIL_WET10"/>
      <sheetName val="_20_07_10_CIVIL10"/>
      <sheetName val="_20_07_10_MECH-FAB10"/>
      <sheetName val="_20_07_10_MECH-TANK10"/>
      <sheetName val="_19_07_10_N_SHIFT_MECH-FAB10"/>
      <sheetName val="_19_07_10_N_SHIFT_MECH-TANK10"/>
      <sheetName val="_19_07_10_RS_&amp;_SECURITY10"/>
      <sheetName val="19_07_10_CIVIL_WET10"/>
      <sheetName val="_19_07_10_CIVIL10"/>
      <sheetName val="_19_07_10_MECH-FAB10"/>
      <sheetName val="_19_07_10_MECH-TANK10"/>
      <sheetName val="_18_07_10_N_SHIFT_MECH-FAB10"/>
      <sheetName val="_18_07_10_N_SHIFT_MECH-TANK10"/>
      <sheetName val="_18_07_10_RS_&amp;_SECURITY10"/>
      <sheetName val="18_07_10_CIVIL_WET10"/>
      <sheetName val="_18_07_10_CIVIL10"/>
      <sheetName val="_18_07_10_MECH-FAB10"/>
      <sheetName val="_18_07_10_MECH-TANK10"/>
      <sheetName val="_17_07_10_N_SHIFT_MECH-FAB10"/>
      <sheetName val="_17_07_10_N_SHIFT_MECH-TANK10"/>
      <sheetName val="_17_07_10_RS_&amp;_SECURITY10"/>
      <sheetName val="17_07_10_CIVIL_WET10"/>
      <sheetName val="_17_07_10_CIVIL10"/>
      <sheetName val="_17_07_10_MECH-FAB10"/>
      <sheetName val="_17_07_10_MECH-TANK10"/>
      <sheetName val="_16_07_10_N_SHIFT_MECH-FAB9"/>
      <sheetName val="_16_07_10_N_SHIFT_MECH-TANK9"/>
      <sheetName val="_16_07_10_RS_&amp;_SECURITY9"/>
      <sheetName val="16_07_10_CIVIL_WET9"/>
      <sheetName val="_16_07_10_CIVIL9"/>
      <sheetName val="_16_07_10_MECH-FAB9"/>
      <sheetName val="_16_07_10_MECH-TANK9"/>
      <sheetName val="_15_07_10_N_SHIFT_MECH-FAB9"/>
      <sheetName val="_15_07_10_N_SHIFT_MECH-TANK9"/>
      <sheetName val="_15_07_10_RS_&amp;_SECURITY9"/>
      <sheetName val="15_07_10_CIVIL_WET9"/>
      <sheetName val="_15_07_10_CIVIL9"/>
      <sheetName val="_15_07_10_MECH-FAB9"/>
      <sheetName val="_15_07_10_MECH-TANK9"/>
      <sheetName val="_14_07_10_N_SHIFT_MECH-FAB9"/>
      <sheetName val="_14_07_10_N_SHIFT_MECH-TANK9"/>
      <sheetName val="_14_07_10_RS_&amp;_SECURITY9"/>
      <sheetName val="14_07_10_CIVIL_WET9"/>
      <sheetName val="_14_07_10_CIVIL9"/>
      <sheetName val="_14_07_10_MECH-FAB9"/>
      <sheetName val="_14_07_10_MECH-TANK9"/>
      <sheetName val="_13_07_10_N_SHIFT_MECH-FAB9"/>
      <sheetName val="_13_07_10_N_SHIFT_MECH-TANK9"/>
      <sheetName val="_13_07_10_RS_&amp;_SECURITY9"/>
      <sheetName val="13_07_10_CIVIL_WET9"/>
      <sheetName val="_13_07_10_CIVIL9"/>
      <sheetName val="_13_07_10_MECH-FAB9"/>
      <sheetName val="_13_07_10_MECH-TANK9"/>
      <sheetName val="_12_07_10_N_SHIFT_MECH-FAB9"/>
      <sheetName val="_12_07_10_N_SHIFT_MECH-TANK9"/>
      <sheetName val="_12_07_10_RS_&amp;_SECURITY9"/>
      <sheetName val="12_07_10_CIVIL_WET9"/>
      <sheetName val="_12_07_10_CIVIL9"/>
      <sheetName val="_12_07_10_MECH-FAB9"/>
      <sheetName val="_12_07_10_MECH-TANK9"/>
      <sheetName val="_11_07_10_N_SHIFT_MECH-FAB9"/>
      <sheetName val="_11_07_10_N_SHIFT_MECH-TANK9"/>
      <sheetName val="_11_07_10_RS_&amp;_SECURITY9"/>
      <sheetName val="11_07_10_CIVIL_WET9"/>
      <sheetName val="_11_07_10_CIVIL9"/>
      <sheetName val="_11_07_10_MECH-FAB9"/>
      <sheetName val="_11_07_10_MECH-TANK9"/>
      <sheetName val="_10_07_10_N_SHIFT_MECH-FAB9"/>
      <sheetName val="_10_07_10_N_SHIFT_MECH-TANK9"/>
      <sheetName val="_10_07_10_RS_&amp;_SECURITY9"/>
      <sheetName val="10_07_10_CIVIL_WET9"/>
      <sheetName val="_10_07_10_CIVIL9"/>
      <sheetName val="_10_07_10_MECH-FAB9"/>
      <sheetName val="_10_07_10_MECH-TANK9"/>
      <sheetName val="_09_07_10_N_SHIFT_MECH-FAB9"/>
      <sheetName val="_09_07_10_N_SHIFT_MECH-TANK9"/>
      <sheetName val="_09_07_10_RS_&amp;_SECURITY9"/>
      <sheetName val="09_07_10_CIVIL_WET9"/>
      <sheetName val="_09_07_10_CIVIL9"/>
      <sheetName val="_09_07_10_MECH-FAB9"/>
      <sheetName val="_09_07_10_MECH-TANK9"/>
      <sheetName val="_08_07_10_N_SHIFT_MECH-FAB9"/>
      <sheetName val="_08_07_10_N_SHIFT_MECH-TANK9"/>
      <sheetName val="_08_07_10_RS_&amp;_SECURITY9"/>
      <sheetName val="08_07_10_CIVIL_WET9"/>
      <sheetName val="_08_07_10_CIVIL9"/>
      <sheetName val="_08_07_10_MECH-FAB9"/>
      <sheetName val="_08_07_10_MECH-TANK9"/>
      <sheetName val="_07_07_10_N_SHIFT_MECH-FAB9"/>
      <sheetName val="_07_07_10_N_SHIFT_MECH-TANK9"/>
      <sheetName val="_07_07_10_RS_&amp;_SECURITY9"/>
      <sheetName val="07_07_10_CIVIL_WET9"/>
      <sheetName val="_07_07_10_CIVIL9"/>
      <sheetName val="_07_07_10_MECH-FAB9"/>
      <sheetName val="_07_07_10_MECH-TANK9"/>
      <sheetName val="_06_07_10_N_SHIFT_MECH-FAB9"/>
      <sheetName val="_06_07_10_N_SHIFT_MECH-TANK9"/>
      <sheetName val="_06_07_10_RS_&amp;_SECURITY9"/>
      <sheetName val="06_07_10_CIVIL_WET9"/>
      <sheetName val="_06_07_10_CIVIL9"/>
      <sheetName val="_06_07_10_MECH-FAB9"/>
      <sheetName val="_06_07_10_MECH-TANK9"/>
      <sheetName val="_05_07_10_N_SHIFT_MECH-FAB9"/>
      <sheetName val="_05_07_10_N_SHIFT_MECH-TANK9"/>
      <sheetName val="_05_07_10_RS_&amp;_SECURITY9"/>
      <sheetName val="05_07_10_CIVIL_WET9"/>
      <sheetName val="_05_07_10_CIVIL9"/>
      <sheetName val="_05_07_10_MECH-FAB9"/>
      <sheetName val="_05_07_10_MECH-TANK9"/>
      <sheetName val="_04_07_10_N_SHIFT_MECH-FAB9"/>
      <sheetName val="_04_07_10_N_SHIFT_MECH-TANK9"/>
      <sheetName val="_04_07_10_RS_&amp;_SECURITY9"/>
      <sheetName val="04_07_10_CIVIL_WET9"/>
      <sheetName val="_04_07_10_CIVIL9"/>
      <sheetName val="_04_07_10_MECH-FAB9"/>
      <sheetName val="_04_07_10_MECH-TANK9"/>
      <sheetName val="_03_07_10_N_SHIFT_MECH-FAB9"/>
      <sheetName val="_03_07_10_N_SHIFT_MECH-TANK9"/>
      <sheetName val="_03_07_10_RS_&amp;_SECURITY_9"/>
      <sheetName val="03_07_10_CIVIL_WET_9"/>
      <sheetName val="_03_07_10_CIVIL_9"/>
      <sheetName val="_03_07_10_MECH-FAB_9"/>
      <sheetName val="_03_07_10_MECH-TANK_9"/>
      <sheetName val="_02_07_10_N_SHIFT_MECH-FAB_9"/>
      <sheetName val="_02_07_10_N_SHIFT_MECH-TANK_9"/>
      <sheetName val="_02_07_10_RS_&amp;_SECURITY9"/>
      <sheetName val="02_07_10_CIVIL_WET9"/>
      <sheetName val="_02_07_10_CIVIL9"/>
      <sheetName val="_02_07_10_MECH-FAB9"/>
      <sheetName val="_02_07_10_MECH-TANK9"/>
      <sheetName val="_01_07_10_N_SHIFT_MECH-FAB9"/>
      <sheetName val="_01_07_10_N_SHIFT_MECH-TANK9"/>
      <sheetName val="_01_07_10_RS_&amp;_SECURITY9"/>
      <sheetName val="01_07_10_CIVIL_WET9"/>
      <sheetName val="_01_07_10_CIVIL9"/>
      <sheetName val="_01_07_10_MECH-FAB9"/>
      <sheetName val="_01_07_10_MECH-TANK9"/>
      <sheetName val="_30_06_10_N_SHIFT_MECH-FAB9"/>
      <sheetName val="_30_06_10_N_SHIFT_MECH-TANK9"/>
      <sheetName val="scurve_calc_(2)9"/>
      <sheetName val="Meas_-Hotel_Part10"/>
      <sheetName val="BOQ_Direct_selling_cost9"/>
      <sheetName val="Direct_cost_shed_A-2_9"/>
      <sheetName val="Contract_Night_Staff9"/>
      <sheetName val="Contract_Day_Staff9"/>
      <sheetName val="Day_Shift9"/>
      <sheetName val="Night_Shift9"/>
      <sheetName val="Ave_wtd_rates9"/>
      <sheetName val="Material_9"/>
      <sheetName val="Labour_&amp;_Plant9"/>
      <sheetName val="22_12_201110"/>
      <sheetName val="BOQ_(2)10"/>
      <sheetName val="Cashflow_projection9"/>
      <sheetName val="PA-_Consutant_9"/>
      <sheetName val="Civil_Boq9"/>
      <sheetName val="Fee_Rate_Summary9"/>
      <sheetName val="Item-_Compact9"/>
      <sheetName val="final_abstract9"/>
      <sheetName val="TBAL9697__group_wise__sdpl9"/>
      <sheetName val="St_co_91_5lvl9"/>
      <sheetName val="Civil_Works9"/>
      <sheetName val="IO_List9"/>
      <sheetName val="Fill_this_out_first___9"/>
      <sheetName val="Meas__Hotel_Part9"/>
      <sheetName val="INPUT_SHEET9"/>
      <sheetName val="DI_Rate_Analysis10"/>
      <sheetName val="Economic_RisingMain__Ph-I10"/>
      <sheetName val="SP_Break_Up9"/>
      <sheetName val="Labour_productivity9"/>
      <sheetName val="_09_07_10_M顅ᎆ뤀ᨇ԰?缀?9"/>
      <sheetName val="Sales_&amp;_Prod9"/>
      <sheetName val="Cost_Index9"/>
      <sheetName val="cash_in_flow_Summary_JV_9"/>
      <sheetName val="water_prop_9"/>
      <sheetName val="GR_slab-reinft9"/>
      <sheetName val="Staff_Acco_9"/>
      <sheetName val="Rate_analysis-_BOQ_1_9"/>
      <sheetName val="MN_T_B_9"/>
      <sheetName val="Project_Details__9"/>
      <sheetName val="F20_Risk_Analysis9"/>
      <sheetName val="Change_Order_Log9"/>
      <sheetName val="2000_MOR9"/>
      <sheetName val="Driveway_Beams9"/>
      <sheetName val="Structure_Bills_Qty9"/>
      <sheetName val="Prelims_Breakup10"/>
      <sheetName val="INDIGINEOUS_ITEMS_9"/>
      <sheetName val="3cd_Annexure9"/>
      <sheetName val="Rate_Analysis9"/>
      <sheetName val="Fin__Assumpt__-_Sensitivities9"/>
      <sheetName val="Bill_19"/>
      <sheetName val="Bill_29"/>
      <sheetName val="Bill_39"/>
      <sheetName val="Bill_49"/>
      <sheetName val="Bill_59"/>
      <sheetName val="Bill_69"/>
      <sheetName val="Bill_79"/>
      <sheetName val="_09_07_10_M顅ᎆ뤀ᨇ԰9"/>
      <sheetName val="_09_07_10_M顅ᎆ뤀ᨇ԰_缀_9"/>
      <sheetName val="1_Civil-RA9"/>
      <sheetName val="Assumption_Inputs9"/>
      <sheetName val="Phase_19"/>
      <sheetName val="Pacakges_split9"/>
      <sheetName val="DEINKING(ANNEX_1)9"/>
      <sheetName val="AutoOpen_Stub_Data9"/>
      <sheetName val="Eqpmnt_Plng9"/>
      <sheetName val="Debits_as_on_12_04_088"/>
      <sheetName val="Data_Sheet8"/>
      <sheetName val="T-P1,_FINISHES_WORKING_9"/>
      <sheetName val="Assumption_&amp;_Exclusion9"/>
      <sheetName val="External_Doors9"/>
      <sheetName val="STAFFSCHED_8"/>
      <sheetName val="LABOUR_RATE9"/>
      <sheetName val="Material_Rate9"/>
      <sheetName val="Switch_V169"/>
      <sheetName val="India_F&amp;S_Template8"/>
      <sheetName val="_bus_bay8"/>
      <sheetName val="doq_48"/>
      <sheetName val="doq_28"/>
      <sheetName val="Grade_Slab_-19"/>
      <sheetName val="Grade_Slab_-29"/>
      <sheetName val="Grade_slab-39"/>
      <sheetName val="Grade_slab_-49"/>
      <sheetName val="Grade_slab_-59"/>
      <sheetName val="Grade_slab_-69"/>
      <sheetName val="Cat_A_Change_Control9"/>
      <sheetName val="Factor_Sheet9"/>
      <sheetName val="Theo_Cons-June'108"/>
      <sheetName val="11B_8"/>
      <sheetName val="ACAD_Finishes8"/>
      <sheetName val="Site_Details8"/>
      <sheetName val="Site_Area_Statement8"/>
      <sheetName val="Summary_WG8"/>
      <sheetName val="BOQ_LT8"/>
      <sheetName val="14_07_10_CIVIL_W [8"/>
      <sheetName val="AFAS_8"/>
      <sheetName val="RDS_&amp;_WLD8"/>
      <sheetName val="PA_System8"/>
      <sheetName val="Server_&amp;_PAC_Room8"/>
      <sheetName val="HVAC_BOQ8"/>
      <sheetName val="Invoice_Tracker8"/>
      <sheetName val="Income_Statement8"/>
      <sheetName val="Load_Details(B2)8"/>
      <sheetName val="Works_-_Quote_Sheet8"/>
      <sheetName val="BLOCK-A_(MEA_SHEET)8"/>
      <sheetName val="Cost_Basis7"/>
      <sheetName val="Top_Sheet8"/>
      <sheetName val="Col_NUM8"/>
      <sheetName val="COLUMN_RC_8"/>
      <sheetName val="STILT_Floor_Slab_NUM8"/>
      <sheetName val="First_Floor_Slab_RC8"/>
      <sheetName val="FIRST_FLOOR_SLAB_WT_SUMMARY8"/>
      <sheetName val="Stilt_Floor_Beam_NUM8"/>
      <sheetName val="STILT_BEAM_NUM8"/>
      <sheetName val="STILT_BEAM_RC8"/>
      <sheetName val="Stilt_wall_Num8"/>
      <sheetName val="STILT_WALL_RC8"/>
      <sheetName val="Z-DETAILS_ABOVE_RAFT_UPTO_+0_09"/>
      <sheetName val="Z-DETAILS_ABOVE_RAFT_UPTO_+_(28"/>
      <sheetName val="TOTAL_CHECK8"/>
      <sheetName val="TYP___wall_Num8"/>
      <sheetName val="Z-DETAILS_TYP__+2_85_TO_+8_858"/>
      <sheetName val="d-safe_specs7"/>
      <sheetName val="Deduction_of_assets7"/>
      <sheetName val="Blr_hire7"/>
      <sheetName val="PRECAST_lig(tconc_II7"/>
      <sheetName val="VF_Full_Recon7"/>
      <sheetName val="PITP3_COPY7"/>
      <sheetName val="Meas_7"/>
      <sheetName val="Expenses_Actual_Vs__Budgeted7"/>
      <sheetName val="Col_up_to_plinth7"/>
      <sheetName val="MASTER_RATE_ANALYSIS7"/>
      <sheetName val="RMG_-ABS7"/>
      <sheetName val="T_P_-ABS7"/>
      <sheetName val="T_P_-MB7"/>
      <sheetName val="E_P_R-ABS7"/>
      <sheetName val="E__R-MB7"/>
      <sheetName val="Bldg_6-ABS7"/>
      <sheetName val="Bldg_6-MB7"/>
      <sheetName val="Kz_Grid_Press_foundation_ABS7"/>
      <sheetName val="Kz_Grid_Press_foundation_meas7"/>
      <sheetName val="600-1200T__ABS7"/>
      <sheetName val="600-1200T_Meas7"/>
      <sheetName val="BSR-II_ABS7"/>
      <sheetName val="BSR-II_meas7"/>
      <sheetName val="Misc_ABS7"/>
      <sheetName val="Misc_MB7"/>
      <sheetName val="This_Bill7"/>
      <sheetName val="Upto_Previous7"/>
      <sheetName val="Up_to_date7"/>
      <sheetName val="Grand_Abstract7"/>
      <sheetName val="Blank_MB7"/>
      <sheetName val="cement_summary7"/>
      <sheetName val="Reinforcement_Steel7"/>
      <sheetName val="P-I_CEMENT_RECONCILIATION_7"/>
      <sheetName val="Ra-38_area_wise_summary7"/>
      <sheetName val="P-II_Cement_Reconciliation7"/>
      <sheetName val="Ra-16_P-II7"/>
      <sheetName val="RA_16-_GH7"/>
      <sheetName val="Quote_Sheet7"/>
      <sheetName val="RCC,Ret__Wall7"/>
      <sheetName val="Name_List7"/>
      <sheetName val="Intro_7"/>
      <sheetName val="Gate_27"/>
      <sheetName val="Project_Ignite7"/>
      <sheetName val="E_&amp;_R7"/>
      <sheetName val="Customize_Your_Invoice7"/>
      <sheetName val="Misc__Data7"/>
      <sheetName val="beam-reinft-machine_rm7"/>
      <sheetName val="Cash_Flow_Input_Data_ISC7"/>
      <sheetName val="Fin__Assumpt__-_SensitivitieH7"/>
      <sheetName val="PRECAST_lightconc-II13"/>
      <sheetName val="Cleaning_&amp;_Grubbing13"/>
      <sheetName val="PRECAST_lightconc_II13"/>
      <sheetName val="College_Details13"/>
      <sheetName val="Personal_13"/>
      <sheetName val="jidal_dam13"/>
      <sheetName val="fran_temp13"/>
      <sheetName val="kona_swit13"/>
      <sheetName val="template_(8)13"/>
      <sheetName val="template_(9)13"/>
      <sheetName val="OVER_HEADS13"/>
      <sheetName val="Cover_Sheet13"/>
      <sheetName val="BOQ_REV_A13"/>
      <sheetName val="PTB_(IO)13"/>
      <sheetName val="BMS_13"/>
      <sheetName val="SPT_vs_PHI13"/>
      <sheetName val="TBAL9697_-group_wise__sdpl13"/>
      <sheetName val="Quantity_Schedule12"/>
      <sheetName val="Revenue__Schedule_12"/>
      <sheetName val="Balance_works_-_Direct_Cost12"/>
      <sheetName val="Balance_works_-_Indirect_Cost12"/>
      <sheetName val="Fund_Plan12"/>
      <sheetName val="Bill_of_Resources12"/>
      <sheetName val="SITE_OVERHEADS11"/>
      <sheetName val="labour_coeff11"/>
      <sheetName val="Expenditure_plan11"/>
      <sheetName val="ORDER_BOOKING11"/>
      <sheetName val="Site_Dev_BOQ11"/>
      <sheetName val="beam-reinft-IIInd_floor11"/>
      <sheetName val="M-Book_for_Conc11"/>
      <sheetName val="M-Book_for_FW11"/>
      <sheetName val="Costing_Upto_Mar'11_(2)11"/>
      <sheetName val="Tender_Summary11"/>
      <sheetName val="TAX_BILLS11"/>
      <sheetName val="CASH_BILLS11"/>
      <sheetName val="LABOUR_BILLS11"/>
      <sheetName val="puch_order11"/>
      <sheetName val="Sheet1_(2)11"/>
      <sheetName val="Boq_Block_A11"/>
      <sheetName val="_24_07_10_RS_&amp;_SECURITY11"/>
      <sheetName val="24_07_10_CIVIL_WET11"/>
      <sheetName val="_24_07_10_CIVIL11"/>
      <sheetName val="_24_07_10_MECH-FAB11"/>
      <sheetName val="_24_07_10_MECH-TANK11"/>
      <sheetName val="_23_07_10_N_SHIFT_MECH-FAB11"/>
      <sheetName val="_23_07_10_N_SHIFT_MECH-TANK11"/>
      <sheetName val="_23_07_10_RS_&amp;_SECURITY11"/>
      <sheetName val="23_07_10_CIVIL_WET11"/>
      <sheetName val="_23_07_10_CIVIL11"/>
      <sheetName val="_23_07_10_MECH-FAB11"/>
      <sheetName val="_23_07_10_MECH-TANK11"/>
      <sheetName val="_22_07_10_N_SHIFT_MECH-FAB11"/>
      <sheetName val="_22_07_10_N_SHIFT_MECH-TANK11"/>
      <sheetName val="_22_07_10_RS_&amp;_SECURITY11"/>
      <sheetName val="22_07_10_CIVIL_WET11"/>
      <sheetName val="_22_07_10_CIVIL11"/>
      <sheetName val="_22_07_10_MECH-FAB11"/>
      <sheetName val="_22_07_10_MECH-TANK11"/>
      <sheetName val="_21_07_10_N_SHIFT_MECH-FAB11"/>
      <sheetName val="_21_07_10_N_SHIFT_MECH-TANK11"/>
      <sheetName val="_21_07_10_RS_&amp;_SECURITY11"/>
      <sheetName val="21_07_10_CIVIL_WET11"/>
      <sheetName val="_21_07_10_CIVIL11"/>
      <sheetName val="_21_07_10_MECH-FAB11"/>
      <sheetName val="_21_07_10_MECH-TANK11"/>
      <sheetName val="_20_07_10_N_SHIFT_MECH-FAB11"/>
      <sheetName val="_20_07_10_N_SHIFT_MECH-TANK11"/>
      <sheetName val="_20_07_10_RS_&amp;_SECURITY11"/>
      <sheetName val="20_07_10_CIVIL_WET11"/>
      <sheetName val="_20_07_10_CIVIL11"/>
      <sheetName val="_20_07_10_MECH-FAB11"/>
      <sheetName val="_20_07_10_MECH-TANK11"/>
      <sheetName val="_19_07_10_N_SHIFT_MECH-FAB11"/>
      <sheetName val="_19_07_10_N_SHIFT_MECH-TANK11"/>
      <sheetName val="_19_07_10_RS_&amp;_SECURITY11"/>
      <sheetName val="19_07_10_CIVIL_WET11"/>
      <sheetName val="_19_07_10_CIVIL11"/>
      <sheetName val="_19_07_10_MECH-FAB11"/>
      <sheetName val="_19_07_10_MECH-TANK11"/>
      <sheetName val="_18_07_10_N_SHIFT_MECH-FAB11"/>
      <sheetName val="_18_07_10_N_SHIFT_MECH-TANK11"/>
      <sheetName val="_18_07_10_RS_&amp;_SECURITY11"/>
      <sheetName val="18_07_10_CIVIL_WET11"/>
      <sheetName val="_18_07_10_CIVIL11"/>
      <sheetName val="_18_07_10_MECH-FAB11"/>
      <sheetName val="_18_07_10_MECH-TANK11"/>
      <sheetName val="_17_07_10_N_SHIFT_MECH-FAB11"/>
      <sheetName val="_17_07_10_N_SHIFT_MECH-TANK11"/>
      <sheetName val="_17_07_10_RS_&amp;_SECURITY11"/>
      <sheetName val="17_07_10_CIVIL_WET11"/>
      <sheetName val="_17_07_10_CIVIL11"/>
      <sheetName val="_17_07_10_MECH-FAB11"/>
      <sheetName val="_17_07_10_MECH-TANK11"/>
      <sheetName val="_16_07_10_N_SHIFT_MECH-FAB10"/>
      <sheetName val="_16_07_10_N_SHIFT_MECH-TANK10"/>
      <sheetName val="_16_07_10_RS_&amp;_SECURITY10"/>
      <sheetName val="16_07_10_CIVIL_WET10"/>
      <sheetName val="_16_07_10_CIVIL10"/>
      <sheetName val="_16_07_10_MECH-FAB10"/>
      <sheetName val="_16_07_10_MECH-TANK10"/>
      <sheetName val="_15_07_10_N_SHIFT_MECH-FAB10"/>
      <sheetName val="_15_07_10_N_SHIFT_MECH-TANK10"/>
      <sheetName val="_15_07_10_RS_&amp;_SECURITY10"/>
      <sheetName val="15_07_10_CIVIL_WET10"/>
      <sheetName val="_15_07_10_CIVIL10"/>
      <sheetName val="_15_07_10_MECH-FAB10"/>
      <sheetName val="_15_07_10_MECH-TANK10"/>
      <sheetName val="_14_07_10_N_SHIFT_MECH-FAB10"/>
      <sheetName val="_14_07_10_N_SHIFT_MECH-TANK10"/>
      <sheetName val="_14_07_10_RS_&amp;_SECURITY10"/>
      <sheetName val="14_07_10_CIVIL_WET10"/>
      <sheetName val="_14_07_10_CIVIL10"/>
      <sheetName val="_14_07_10_MECH-FAB10"/>
      <sheetName val="_14_07_10_MECH-TANK10"/>
      <sheetName val="_13_07_10_N_SHIFT_MECH-FAB10"/>
      <sheetName val="_13_07_10_N_SHIFT_MECH-TANK10"/>
      <sheetName val="_13_07_10_RS_&amp;_SECURITY10"/>
      <sheetName val="13_07_10_CIVIL_WET10"/>
      <sheetName val="_13_07_10_CIVIL10"/>
      <sheetName val="_13_07_10_MECH-FAB10"/>
      <sheetName val="_13_07_10_MECH-TANK10"/>
      <sheetName val="_12_07_10_N_SHIFT_MECH-FAB10"/>
      <sheetName val="_12_07_10_N_SHIFT_MECH-TANK10"/>
      <sheetName val="_12_07_10_RS_&amp;_SECURITY10"/>
      <sheetName val="12_07_10_CIVIL_WET10"/>
      <sheetName val="_12_07_10_CIVIL10"/>
      <sheetName val="_12_07_10_MECH-FAB10"/>
      <sheetName val="_12_07_10_MECH-TANK10"/>
      <sheetName val="_11_07_10_N_SHIFT_MECH-FAB10"/>
      <sheetName val="_11_07_10_N_SHIFT_MECH-TANK10"/>
      <sheetName val="_11_07_10_RS_&amp;_SECURITY10"/>
      <sheetName val="11_07_10_CIVIL_WET10"/>
      <sheetName val="_11_07_10_CIVIL10"/>
      <sheetName val="_11_07_10_MECH-FAB10"/>
      <sheetName val="_11_07_10_MECH-TANK10"/>
      <sheetName val="_10_07_10_N_SHIFT_MECH-FAB10"/>
      <sheetName val="_10_07_10_N_SHIFT_MECH-TANK10"/>
      <sheetName val="_10_07_10_RS_&amp;_SECURITY10"/>
      <sheetName val="10_07_10_CIVIL_WET10"/>
      <sheetName val="_10_07_10_CIVIL10"/>
      <sheetName val="_10_07_10_MECH-FAB10"/>
      <sheetName val="_10_07_10_MECH-TANK10"/>
      <sheetName val="_09_07_10_N_SHIFT_MECH-FAB10"/>
      <sheetName val="_09_07_10_N_SHIFT_MECH-TANK10"/>
      <sheetName val="_09_07_10_RS_&amp;_SECURITY10"/>
      <sheetName val="09_07_10_CIVIL_WET10"/>
      <sheetName val="_09_07_10_CIVIL10"/>
      <sheetName val="_09_07_10_MECH-FAB10"/>
      <sheetName val="_09_07_10_MECH-TANK10"/>
      <sheetName val="_08_07_10_N_SHIFT_MECH-FAB10"/>
      <sheetName val="_08_07_10_N_SHIFT_MECH-TANK10"/>
      <sheetName val="_08_07_10_RS_&amp;_SECURITY10"/>
      <sheetName val="08_07_10_CIVIL_WET10"/>
      <sheetName val="_08_07_10_CIVIL10"/>
      <sheetName val="_08_07_10_MECH-FAB10"/>
      <sheetName val="_08_07_10_MECH-TANK10"/>
      <sheetName val="_07_07_10_N_SHIFT_MECH-FAB10"/>
      <sheetName val="_07_07_10_N_SHIFT_MECH-TANK10"/>
      <sheetName val="_07_07_10_RS_&amp;_SECURITY10"/>
      <sheetName val="07_07_10_CIVIL_WET10"/>
      <sheetName val="_07_07_10_CIVIL10"/>
      <sheetName val="_07_07_10_MECH-FAB10"/>
      <sheetName val="_07_07_10_MECH-TANK10"/>
      <sheetName val="_06_07_10_N_SHIFT_MECH-FAB10"/>
      <sheetName val="_06_07_10_N_SHIFT_MECH-TANK10"/>
      <sheetName val="_06_07_10_RS_&amp;_SECURITY10"/>
      <sheetName val="06_07_10_CIVIL_WET10"/>
      <sheetName val="_06_07_10_CIVIL10"/>
      <sheetName val="_06_07_10_MECH-FAB10"/>
      <sheetName val="_06_07_10_MECH-TANK10"/>
      <sheetName val="_05_07_10_N_SHIFT_MECH-FAB10"/>
      <sheetName val="_05_07_10_N_SHIFT_MECH-TANK10"/>
      <sheetName val="_05_07_10_RS_&amp;_SECURITY10"/>
      <sheetName val="05_07_10_CIVIL_WET10"/>
      <sheetName val="_05_07_10_CIVIL10"/>
      <sheetName val="_05_07_10_MECH-FAB10"/>
      <sheetName val="_05_07_10_MECH-TANK10"/>
      <sheetName val="_04_07_10_N_SHIFT_MECH-FAB10"/>
      <sheetName val="_04_07_10_N_SHIFT_MECH-TANK10"/>
      <sheetName val="_04_07_10_RS_&amp;_SECURITY10"/>
      <sheetName val="04_07_10_CIVIL_WET10"/>
      <sheetName val="_04_07_10_CIVIL10"/>
      <sheetName val="_04_07_10_MECH-FAB10"/>
      <sheetName val="_04_07_10_MECH-TANK10"/>
      <sheetName val="_03_07_10_N_SHIFT_MECH-FAB10"/>
      <sheetName val="_03_07_10_N_SHIFT_MECH-TANK10"/>
      <sheetName val="_03_07_10_RS_&amp;_SECURITY_10"/>
      <sheetName val="03_07_10_CIVIL_WET_10"/>
      <sheetName val="_03_07_10_CIVIL_10"/>
      <sheetName val="_03_07_10_MECH-FAB_10"/>
      <sheetName val="_03_07_10_MECH-TANK_10"/>
      <sheetName val="_02_07_10_N_SHIFT_MECH-FAB_10"/>
      <sheetName val="_02_07_10_N_SHIFT_MECH-TANK_10"/>
      <sheetName val="_02_07_10_RS_&amp;_SECURITY10"/>
      <sheetName val="02_07_10_CIVIL_WET10"/>
      <sheetName val="_02_07_10_CIVIL10"/>
      <sheetName val="_02_07_10_MECH-FAB10"/>
      <sheetName val="_02_07_10_MECH-TANK10"/>
      <sheetName val="_01_07_10_N_SHIFT_MECH-FAB10"/>
      <sheetName val="_01_07_10_N_SHIFT_MECH-TANK10"/>
      <sheetName val="_01_07_10_RS_&amp;_SECURITY10"/>
      <sheetName val="01_07_10_CIVIL_WET10"/>
      <sheetName val="_01_07_10_CIVIL10"/>
      <sheetName val="_01_07_10_MECH-FAB10"/>
      <sheetName val="_01_07_10_MECH-TANK10"/>
      <sheetName val="_30_06_10_N_SHIFT_MECH-FAB10"/>
      <sheetName val="_30_06_10_N_SHIFT_MECH-TANK10"/>
      <sheetName val="scurve_calc_(2)10"/>
      <sheetName val="Meas_-Hotel_Part11"/>
      <sheetName val="BOQ_Direct_selling_cost10"/>
      <sheetName val="Direct_cost_shed_A-2_10"/>
      <sheetName val="Contract_Night_Staff10"/>
      <sheetName val="Contract_Day_Staff10"/>
      <sheetName val="Day_Shift10"/>
      <sheetName val="Night_Shift10"/>
      <sheetName val="Ave_wtd_rates10"/>
      <sheetName val="Material_10"/>
      <sheetName val="Labour_&amp;_Plant10"/>
      <sheetName val="22_12_201111"/>
      <sheetName val="BOQ_(2)11"/>
      <sheetName val="Cashflow_projection10"/>
      <sheetName val="PA-_Consutant_10"/>
      <sheetName val="Civil_Boq10"/>
      <sheetName val="Fee_Rate_Summary10"/>
      <sheetName val="Item-_Compact10"/>
      <sheetName val="final_abstract10"/>
      <sheetName val="TBAL9697__group_wise__sdpl10"/>
      <sheetName val="St_co_91_5lvl10"/>
      <sheetName val="Civil_Works10"/>
      <sheetName val="IO_List10"/>
      <sheetName val="Fill_this_out_first___10"/>
      <sheetName val="Meas__Hotel_Part10"/>
      <sheetName val="INPUT_SHEET10"/>
      <sheetName val="DI_Rate_Analysis11"/>
      <sheetName val="Economic_RisingMain__Ph-I11"/>
      <sheetName val="SP_Break_Up10"/>
      <sheetName val="Labour_productivity10"/>
      <sheetName val="_09_07_10_M顅ᎆ뤀ᨇ԰?缀?10"/>
      <sheetName val="Sales_&amp;_Prod10"/>
      <sheetName val="Cost_Index10"/>
      <sheetName val="cash_in_flow_Summary_JV_10"/>
      <sheetName val="water_prop_10"/>
      <sheetName val="GR_slab-reinft10"/>
      <sheetName val="Staff_Acco_10"/>
      <sheetName val="Rate_analysis-_BOQ_1_10"/>
      <sheetName val="MN_T_B_10"/>
      <sheetName val="Project_Details__10"/>
      <sheetName val="F20_Risk_Analysis10"/>
      <sheetName val="Change_Order_Log10"/>
      <sheetName val="2000_MOR10"/>
      <sheetName val="Driveway_Beams10"/>
      <sheetName val="Structure_Bills_Qty10"/>
      <sheetName val="Prelims_Breakup11"/>
      <sheetName val="INDIGINEOUS_ITEMS_10"/>
      <sheetName val="3cd_Annexure10"/>
      <sheetName val="Rate_Analysis10"/>
      <sheetName val="Fin__Assumpt__-_Sensitivities10"/>
      <sheetName val="Bill_110"/>
      <sheetName val="Bill_210"/>
      <sheetName val="Bill_310"/>
      <sheetName val="Bill_410"/>
      <sheetName val="Bill_510"/>
      <sheetName val="Bill_610"/>
      <sheetName val="Bill_710"/>
      <sheetName val="_09_07_10_M顅ᎆ뤀ᨇ԰10"/>
      <sheetName val="_09_07_10_M顅ᎆ뤀ᨇ԰_缀_10"/>
      <sheetName val="1_Civil-RA10"/>
      <sheetName val="Assumption_Inputs10"/>
      <sheetName val="Phase_110"/>
      <sheetName val="Pacakges_split10"/>
      <sheetName val="DEINKING(ANNEX_1)10"/>
      <sheetName val="AutoOpen_Stub_Data10"/>
      <sheetName val="Eqpmnt_Plng10"/>
      <sheetName val="Debits_as_on_12_04_089"/>
      <sheetName val="Data_Sheet9"/>
      <sheetName val="T-P1,_FINISHES_WORKING_10"/>
      <sheetName val="Assumption_&amp;_Exclusion10"/>
      <sheetName val="External_Doors10"/>
      <sheetName val="STAFFSCHED_9"/>
      <sheetName val="LABOUR_RATE10"/>
      <sheetName val="Material_Rate10"/>
      <sheetName val="Switch_V1610"/>
      <sheetName val="India_F&amp;S_Template9"/>
      <sheetName val="_bus_bay9"/>
      <sheetName val="doq_49"/>
      <sheetName val="doq_29"/>
      <sheetName val="Grade_Slab_-110"/>
      <sheetName val="Grade_Slab_-210"/>
      <sheetName val="Grade_slab-310"/>
      <sheetName val="Grade_slab_-410"/>
      <sheetName val="Grade_slab_-510"/>
      <sheetName val="Grade_slab_-610"/>
      <sheetName val="Cat_A_Change_Control10"/>
      <sheetName val="Factor_Sheet10"/>
      <sheetName val="Theo_Cons-June'109"/>
      <sheetName val="11B_9"/>
      <sheetName val="ACAD_Finishes9"/>
      <sheetName val="Site_Details9"/>
      <sheetName val="Site_Area_Statement9"/>
      <sheetName val="Summary_WG9"/>
      <sheetName val="BOQ_LT9"/>
      <sheetName val="14_07_10_CIVIL_W [9"/>
      <sheetName val="AFAS_9"/>
      <sheetName val="RDS_&amp;_WLD9"/>
      <sheetName val="PA_System9"/>
      <sheetName val="Server_&amp;_PAC_Room9"/>
      <sheetName val="HVAC_BOQ9"/>
      <sheetName val="Invoice_Tracker9"/>
      <sheetName val="Income_Statement9"/>
      <sheetName val="Load_Details(B2)9"/>
      <sheetName val="Works_-_Quote_Sheet9"/>
      <sheetName val="BLOCK-A_(MEA_SHEET)9"/>
      <sheetName val="Cost_Basis8"/>
      <sheetName val="Top_Sheet9"/>
      <sheetName val="Col_NUM9"/>
      <sheetName val="COLUMN_RC_9"/>
      <sheetName val="STILT_Floor_Slab_NUM9"/>
      <sheetName val="First_Floor_Slab_RC9"/>
      <sheetName val="FIRST_FLOOR_SLAB_WT_SUMMARY9"/>
      <sheetName val="Stilt_Floor_Beam_NUM9"/>
      <sheetName val="STILT_BEAM_NUM9"/>
      <sheetName val="STILT_BEAM_RC9"/>
      <sheetName val="Stilt_wall_Num9"/>
      <sheetName val="STILT_WALL_RC9"/>
      <sheetName val="Z-DETAILS_ABOVE_RAFT_UPTO_+0_10"/>
      <sheetName val="Z-DETAILS_ABOVE_RAFT_UPTO_+_(29"/>
      <sheetName val="TOTAL_CHECK9"/>
      <sheetName val="TYP___wall_Num9"/>
      <sheetName val="Z-DETAILS_TYP__+2_85_TO_+8_859"/>
      <sheetName val="d-safe_specs8"/>
      <sheetName val="Deduction_of_assets8"/>
      <sheetName val="Blr_hire8"/>
      <sheetName val="PRECAST_lig(tconc_II8"/>
      <sheetName val="VF_Full_Recon8"/>
      <sheetName val="PITP3_COPY8"/>
      <sheetName val="Meas_8"/>
      <sheetName val="Expenses_Actual_Vs__Budgeted8"/>
      <sheetName val="Col_up_to_plinth8"/>
      <sheetName val="MASTER_RATE_ANALYSIS8"/>
      <sheetName val="RMG_-ABS8"/>
      <sheetName val="T_P_-ABS8"/>
      <sheetName val="T_P_-MB8"/>
      <sheetName val="E_P_R-ABS8"/>
      <sheetName val="E__R-MB8"/>
      <sheetName val="Bldg_6-ABS8"/>
      <sheetName val="Bldg_6-MB8"/>
      <sheetName val="Kz_Grid_Press_foundation_ABS8"/>
      <sheetName val="Kz_Grid_Press_foundation_meas8"/>
      <sheetName val="600-1200T__ABS8"/>
      <sheetName val="600-1200T_Meas8"/>
      <sheetName val="BSR-II_ABS8"/>
      <sheetName val="BSR-II_meas8"/>
      <sheetName val="Misc_ABS8"/>
      <sheetName val="Misc_MB8"/>
      <sheetName val="This_Bill8"/>
      <sheetName val="Upto_Previous8"/>
      <sheetName val="Up_to_date8"/>
      <sheetName val="Grand_Abstract8"/>
      <sheetName val="Blank_MB8"/>
      <sheetName val="cement_summary8"/>
      <sheetName val="Reinforcement_Steel8"/>
      <sheetName val="P-I_CEMENT_RECONCILIATION_8"/>
      <sheetName val="Ra-38_area_wise_summary8"/>
      <sheetName val="P-II_Cement_Reconciliation8"/>
      <sheetName val="Ra-16_P-II8"/>
      <sheetName val="RA_16-_GH8"/>
      <sheetName val="Quote_Sheet8"/>
      <sheetName val="RCC,Ret__Wall8"/>
      <sheetName val="Name_List8"/>
      <sheetName val="Intro_8"/>
      <sheetName val="Gate_28"/>
      <sheetName val="Project_Ignite8"/>
      <sheetName val="E_&amp;_R8"/>
      <sheetName val="Customize_Your_Invoice8"/>
      <sheetName val="Misc__Data8"/>
      <sheetName val="beam-reinft-machine_rm8"/>
      <sheetName val="Cash_Flow_Input_Data_ISC8"/>
      <sheetName val="Fin__Assumpt__-_SensitivitieH8"/>
      <sheetName val="PRECAST_lightconc-II19"/>
      <sheetName val="Cleaning_&amp;_Grubbing19"/>
      <sheetName val="PRECAST_lightconc_II19"/>
      <sheetName val="College_Details19"/>
      <sheetName val="Personal_19"/>
      <sheetName val="jidal_dam19"/>
      <sheetName val="fran_temp19"/>
      <sheetName val="kona_swit19"/>
      <sheetName val="template_(8)19"/>
      <sheetName val="template_(9)19"/>
      <sheetName val="OVER_HEADS19"/>
      <sheetName val="Cover_Sheet19"/>
      <sheetName val="BOQ_REV_A19"/>
      <sheetName val="PTB_(IO)19"/>
      <sheetName val="BMS_19"/>
      <sheetName val="SPT_vs_PHI19"/>
      <sheetName val="TBAL9697_-group_wise__sdpl19"/>
      <sheetName val="Quantity_Schedule18"/>
      <sheetName val="Revenue__Schedule_18"/>
      <sheetName val="Balance_works_-_Direct_Cost18"/>
      <sheetName val="Balance_works_-_Indirect_Cost18"/>
      <sheetName val="Fund_Plan18"/>
      <sheetName val="Bill_of_Resources18"/>
      <sheetName val="SITE_OVERHEADS17"/>
      <sheetName val="labour_coeff17"/>
      <sheetName val="Expenditure_plan17"/>
      <sheetName val="ORDER_BOOKING17"/>
      <sheetName val="Site_Dev_BOQ17"/>
      <sheetName val="beam-reinft-IIInd_floor17"/>
      <sheetName val="M-Book_for_Conc17"/>
      <sheetName val="M-Book_for_FW17"/>
      <sheetName val="Costing_Upto_Mar'11_(2)17"/>
      <sheetName val="Tender_Summary17"/>
      <sheetName val="TAX_BILLS17"/>
      <sheetName val="CASH_BILLS17"/>
      <sheetName val="LABOUR_BILLS17"/>
      <sheetName val="puch_order17"/>
      <sheetName val="Sheet1_(2)17"/>
      <sheetName val="Boq_Block_A17"/>
      <sheetName val="_24_07_10_RS_&amp;_SECURITY17"/>
      <sheetName val="24_07_10_CIVIL_WET17"/>
      <sheetName val="_24_07_10_CIVIL17"/>
      <sheetName val="_24_07_10_MECH-FAB17"/>
      <sheetName val="_24_07_10_MECH-TANK17"/>
      <sheetName val="_23_07_10_N_SHIFT_MECH-FAB17"/>
      <sheetName val="_23_07_10_N_SHIFT_MECH-TANK17"/>
      <sheetName val="_23_07_10_RS_&amp;_SECURITY17"/>
      <sheetName val="23_07_10_CIVIL_WET17"/>
      <sheetName val="_23_07_10_CIVIL17"/>
      <sheetName val="_23_07_10_MECH-FAB17"/>
      <sheetName val="_23_07_10_MECH-TANK17"/>
      <sheetName val="_22_07_10_N_SHIFT_MECH-FAB17"/>
      <sheetName val="_22_07_10_N_SHIFT_MECH-TANK17"/>
      <sheetName val="_22_07_10_RS_&amp;_SECURITY17"/>
      <sheetName val="22_07_10_CIVIL_WET17"/>
      <sheetName val="_22_07_10_CIVIL17"/>
      <sheetName val="_22_07_10_MECH-FAB17"/>
      <sheetName val="_22_07_10_MECH-TANK17"/>
      <sheetName val="_21_07_10_N_SHIFT_MECH-FAB17"/>
      <sheetName val="_21_07_10_N_SHIFT_MECH-TANK17"/>
      <sheetName val="_21_07_10_RS_&amp;_SECURITY17"/>
      <sheetName val="21_07_10_CIVIL_WET17"/>
      <sheetName val="_21_07_10_CIVIL17"/>
      <sheetName val="_21_07_10_MECH-FAB17"/>
      <sheetName val="_21_07_10_MECH-TANK17"/>
      <sheetName val="_20_07_10_N_SHIFT_MECH-FAB17"/>
      <sheetName val="_20_07_10_N_SHIFT_MECH-TANK17"/>
      <sheetName val="_20_07_10_RS_&amp;_SECURITY17"/>
      <sheetName val="20_07_10_CIVIL_WET17"/>
      <sheetName val="_20_07_10_CIVIL17"/>
      <sheetName val="_20_07_10_MECH-FAB17"/>
      <sheetName val="_20_07_10_MECH-TANK17"/>
      <sheetName val="_19_07_10_N_SHIFT_MECH-FAB17"/>
      <sheetName val="_19_07_10_N_SHIFT_MECH-TANK17"/>
      <sheetName val="_19_07_10_RS_&amp;_SECURITY17"/>
      <sheetName val="19_07_10_CIVIL_WET17"/>
      <sheetName val="_19_07_10_CIVIL17"/>
      <sheetName val="_19_07_10_MECH-FAB17"/>
      <sheetName val="_19_07_10_MECH-TANK17"/>
      <sheetName val="_18_07_10_N_SHIFT_MECH-FAB17"/>
      <sheetName val="_18_07_10_N_SHIFT_MECH-TANK17"/>
      <sheetName val="_18_07_10_RS_&amp;_SECURITY17"/>
      <sheetName val="18_07_10_CIVIL_WET17"/>
      <sheetName val="_18_07_10_CIVIL17"/>
      <sheetName val="_18_07_10_MECH-FAB17"/>
      <sheetName val="_18_07_10_MECH-TANK17"/>
      <sheetName val="_17_07_10_N_SHIFT_MECH-FAB17"/>
      <sheetName val="_17_07_10_N_SHIFT_MECH-TANK17"/>
      <sheetName val="_17_07_10_RS_&amp;_SECURITY17"/>
      <sheetName val="17_07_10_CIVIL_WET17"/>
      <sheetName val="_17_07_10_CIVIL17"/>
      <sheetName val="_17_07_10_MECH-FAB17"/>
      <sheetName val="_17_07_10_MECH-TANK17"/>
      <sheetName val="_16_07_10_N_SHIFT_MECH-FAB16"/>
      <sheetName val="_16_07_10_N_SHIFT_MECH-TANK16"/>
      <sheetName val="_16_07_10_RS_&amp;_SECURITY16"/>
      <sheetName val="16_07_10_CIVIL_WET16"/>
      <sheetName val="_16_07_10_CIVIL16"/>
      <sheetName val="_16_07_10_MECH-FAB16"/>
      <sheetName val="_16_07_10_MECH-TANK16"/>
      <sheetName val="_15_07_10_N_SHIFT_MECH-FAB16"/>
      <sheetName val="_15_07_10_N_SHIFT_MECH-TANK16"/>
      <sheetName val="_15_07_10_RS_&amp;_SECURITY16"/>
      <sheetName val="15_07_10_CIVIL_WET16"/>
      <sheetName val="_15_07_10_CIVIL16"/>
      <sheetName val="_15_07_10_MECH-FAB16"/>
      <sheetName val="_15_07_10_MECH-TANK16"/>
      <sheetName val="_14_07_10_N_SHIFT_MECH-FAB16"/>
      <sheetName val="_14_07_10_N_SHIFT_MECH-TANK16"/>
      <sheetName val="_14_07_10_RS_&amp;_SECURITY16"/>
      <sheetName val="14_07_10_CIVIL_WET16"/>
      <sheetName val="_14_07_10_CIVIL16"/>
      <sheetName val="_14_07_10_MECH-FAB16"/>
      <sheetName val="_14_07_10_MECH-TANK16"/>
      <sheetName val="_13_07_10_N_SHIFT_MECH-FAB16"/>
      <sheetName val="_13_07_10_N_SHIFT_MECH-TANK16"/>
      <sheetName val="_13_07_10_RS_&amp;_SECURITY16"/>
      <sheetName val="13_07_10_CIVIL_WET16"/>
      <sheetName val="_13_07_10_CIVIL16"/>
      <sheetName val="_13_07_10_MECH-FAB16"/>
      <sheetName val="_13_07_10_MECH-TANK16"/>
      <sheetName val="_12_07_10_N_SHIFT_MECH-FAB16"/>
      <sheetName val="_12_07_10_N_SHIFT_MECH-TANK16"/>
      <sheetName val="_12_07_10_RS_&amp;_SECURITY16"/>
      <sheetName val="12_07_10_CIVIL_WET16"/>
      <sheetName val="_12_07_10_CIVIL16"/>
      <sheetName val="_12_07_10_MECH-FAB16"/>
      <sheetName val="_12_07_10_MECH-TANK16"/>
      <sheetName val="_11_07_10_N_SHIFT_MECH-FAB16"/>
      <sheetName val="_11_07_10_N_SHIFT_MECH-TANK16"/>
      <sheetName val="_11_07_10_RS_&amp;_SECURITY16"/>
      <sheetName val="11_07_10_CIVIL_WET16"/>
      <sheetName val="_11_07_10_CIVIL16"/>
      <sheetName val="_11_07_10_MECH-FAB16"/>
      <sheetName val="_11_07_10_MECH-TANK16"/>
      <sheetName val="_10_07_10_N_SHIFT_MECH-FAB16"/>
      <sheetName val="_10_07_10_N_SHIFT_MECH-TANK16"/>
      <sheetName val="_10_07_10_RS_&amp;_SECURITY16"/>
      <sheetName val="10_07_10_CIVIL_WET16"/>
      <sheetName val="_10_07_10_CIVIL16"/>
      <sheetName val="_10_07_10_MECH-FAB16"/>
      <sheetName val="_10_07_10_MECH-TANK16"/>
      <sheetName val="_09_07_10_N_SHIFT_MECH-FAB16"/>
      <sheetName val="_09_07_10_N_SHIFT_MECH-TANK16"/>
      <sheetName val="_09_07_10_RS_&amp;_SECURITY16"/>
      <sheetName val="09_07_10_CIVIL_WET16"/>
      <sheetName val="_09_07_10_CIVIL16"/>
      <sheetName val="_09_07_10_MECH-FAB16"/>
      <sheetName val="_09_07_10_MECH-TANK16"/>
      <sheetName val="_08_07_10_N_SHIFT_MECH-FAB16"/>
      <sheetName val="_08_07_10_N_SHIFT_MECH-TANK16"/>
      <sheetName val="_08_07_10_RS_&amp;_SECURITY16"/>
      <sheetName val="08_07_10_CIVIL_WET16"/>
      <sheetName val="_08_07_10_CIVIL16"/>
      <sheetName val="_08_07_10_MECH-FAB16"/>
      <sheetName val="_08_07_10_MECH-TANK16"/>
      <sheetName val="_07_07_10_N_SHIFT_MECH-FAB16"/>
      <sheetName val="_07_07_10_N_SHIFT_MECH-TANK16"/>
      <sheetName val="_07_07_10_RS_&amp;_SECURITY16"/>
      <sheetName val="07_07_10_CIVIL_WET16"/>
      <sheetName val="_07_07_10_CIVIL16"/>
      <sheetName val="_07_07_10_MECH-FAB16"/>
      <sheetName val="_07_07_10_MECH-TANK16"/>
      <sheetName val="_06_07_10_N_SHIFT_MECH-FAB16"/>
      <sheetName val="_06_07_10_N_SHIFT_MECH-TANK16"/>
      <sheetName val="_06_07_10_RS_&amp;_SECURITY16"/>
      <sheetName val="06_07_10_CIVIL_WET16"/>
      <sheetName val="_06_07_10_CIVIL16"/>
      <sheetName val="_06_07_10_MECH-FAB16"/>
      <sheetName val="_06_07_10_MECH-TANK16"/>
      <sheetName val="_05_07_10_N_SHIFT_MECH-FAB16"/>
      <sheetName val="_05_07_10_N_SHIFT_MECH-TANK16"/>
      <sheetName val="_05_07_10_RS_&amp;_SECURITY16"/>
      <sheetName val="05_07_10_CIVIL_WET16"/>
      <sheetName val="_05_07_10_CIVIL16"/>
      <sheetName val="_05_07_10_MECH-FAB16"/>
      <sheetName val="_05_07_10_MECH-TANK16"/>
      <sheetName val="_04_07_10_N_SHIFT_MECH-FAB16"/>
      <sheetName val="_04_07_10_N_SHIFT_MECH-TANK16"/>
      <sheetName val="_04_07_10_RS_&amp;_SECURITY16"/>
      <sheetName val="04_07_10_CIVIL_WET16"/>
      <sheetName val="_04_07_10_CIVIL16"/>
      <sheetName val="_04_07_10_MECH-FAB16"/>
      <sheetName val="_04_07_10_MECH-TANK16"/>
      <sheetName val="_03_07_10_N_SHIFT_MECH-FAB16"/>
      <sheetName val="_03_07_10_N_SHIFT_MECH-TANK16"/>
      <sheetName val="_03_07_10_RS_&amp;_SECURITY_16"/>
      <sheetName val="03_07_10_CIVIL_WET_16"/>
      <sheetName val="_03_07_10_CIVIL_16"/>
      <sheetName val="_03_07_10_MECH-FAB_16"/>
      <sheetName val="_03_07_10_MECH-TANK_16"/>
      <sheetName val="_02_07_10_N_SHIFT_MECH-FAB_16"/>
      <sheetName val="_02_07_10_N_SHIFT_MECH-TANK_16"/>
      <sheetName val="_02_07_10_RS_&amp;_SECURITY16"/>
      <sheetName val="02_07_10_CIVIL_WET16"/>
      <sheetName val="_02_07_10_CIVIL16"/>
      <sheetName val="_02_07_10_MECH-FAB16"/>
      <sheetName val="_02_07_10_MECH-TANK16"/>
      <sheetName val="_01_07_10_N_SHIFT_MECH-FAB16"/>
      <sheetName val="_01_07_10_N_SHIFT_MECH-TANK16"/>
      <sheetName val="_01_07_10_RS_&amp;_SECURITY16"/>
      <sheetName val="01_07_10_CIVIL_WET16"/>
      <sheetName val="_01_07_10_CIVIL16"/>
      <sheetName val="_01_07_10_MECH-FAB16"/>
      <sheetName val="_01_07_10_MECH-TANK16"/>
      <sheetName val="_30_06_10_N_SHIFT_MECH-FAB16"/>
      <sheetName val="_30_06_10_N_SHIFT_MECH-TANK16"/>
      <sheetName val="scurve_calc_(2)16"/>
      <sheetName val="Meas_-Hotel_Part17"/>
      <sheetName val="BOQ_Direct_selling_cost16"/>
      <sheetName val="Direct_cost_shed_A-2_16"/>
      <sheetName val="Contract_Night_Staff16"/>
      <sheetName val="Contract_Day_Staff16"/>
      <sheetName val="Day_Shift16"/>
      <sheetName val="Night_Shift16"/>
      <sheetName val="Ave_wtd_rates16"/>
      <sheetName val="Material_16"/>
      <sheetName val="Labour_&amp;_Plant16"/>
      <sheetName val="22_12_201117"/>
      <sheetName val="BOQ_(2)17"/>
      <sheetName val="Cashflow_projection16"/>
      <sheetName val="PA-_Consutant_16"/>
      <sheetName val="Civil_Boq16"/>
      <sheetName val="Fee_Rate_Summary16"/>
      <sheetName val="Item-_Compact16"/>
      <sheetName val="final_abstract16"/>
      <sheetName val="TBAL9697__group_wise__sdpl16"/>
      <sheetName val="St_co_91_5lvl16"/>
      <sheetName val="Civil_Works16"/>
      <sheetName val="IO_List16"/>
      <sheetName val="Fill_this_out_first___16"/>
      <sheetName val="Meas__Hotel_Part16"/>
      <sheetName val="INPUT_SHEET16"/>
      <sheetName val="DI_Rate_Analysis17"/>
      <sheetName val="Economic_RisingMain__Ph-I17"/>
      <sheetName val="SP_Break_Up16"/>
      <sheetName val="Labour_productivity16"/>
      <sheetName val="_09_07_10_M顅ᎆ뤀ᨇ԰?缀?16"/>
      <sheetName val="Sales_&amp;_Prod16"/>
      <sheetName val="Cost_Index16"/>
      <sheetName val="cash_in_flow_Summary_JV_16"/>
      <sheetName val="water_prop_16"/>
      <sheetName val="GR_slab-reinft16"/>
      <sheetName val="Staff_Acco_16"/>
      <sheetName val="Rate_analysis-_BOQ_1_16"/>
      <sheetName val="MN_T_B_16"/>
      <sheetName val="Project_Details__16"/>
      <sheetName val="F20_Risk_Analysis16"/>
      <sheetName val="Change_Order_Log16"/>
      <sheetName val="2000_MOR16"/>
      <sheetName val="Driveway_Beams16"/>
      <sheetName val="Structure_Bills_Qty16"/>
      <sheetName val="Prelims_Breakup17"/>
      <sheetName val="INDIGINEOUS_ITEMS_16"/>
      <sheetName val="3cd_Annexure16"/>
      <sheetName val="Rate_Analysis16"/>
      <sheetName val="Fin__Assumpt__-_Sensitivities16"/>
      <sheetName val="Bill_116"/>
      <sheetName val="Bill_216"/>
      <sheetName val="Bill_316"/>
      <sheetName val="Bill_416"/>
      <sheetName val="Bill_516"/>
      <sheetName val="Bill_616"/>
      <sheetName val="Bill_716"/>
      <sheetName val="_09_07_10_M顅ᎆ뤀ᨇ԰16"/>
      <sheetName val="_09_07_10_M顅ᎆ뤀ᨇ԰_缀_16"/>
      <sheetName val="1_Civil-RA16"/>
      <sheetName val="Assumption_Inputs16"/>
      <sheetName val="Phase_116"/>
      <sheetName val="Pacakges_split16"/>
      <sheetName val="DEINKING(ANNEX_1)16"/>
      <sheetName val="AutoOpen_Stub_Data16"/>
      <sheetName val="Eqpmnt_Plng16"/>
      <sheetName val="Debits_as_on_12_04_0815"/>
      <sheetName val="Data_Sheet15"/>
      <sheetName val="T-P1,_FINISHES_WORKING_16"/>
      <sheetName val="Assumption_&amp;_Exclusion16"/>
      <sheetName val="External_Doors16"/>
      <sheetName val="STAFFSCHED_15"/>
      <sheetName val="LABOUR_RATE16"/>
      <sheetName val="Material_Rate16"/>
      <sheetName val="Switch_V1616"/>
      <sheetName val="India_F&amp;S_Template15"/>
      <sheetName val="_bus_bay15"/>
      <sheetName val="doq_415"/>
      <sheetName val="doq_215"/>
      <sheetName val="Grade_Slab_-116"/>
      <sheetName val="Grade_Slab_-216"/>
      <sheetName val="Grade_slab-316"/>
      <sheetName val="Grade_slab_-416"/>
      <sheetName val="Grade_slab_-516"/>
      <sheetName val="Grade_slab_-616"/>
      <sheetName val="Cat_A_Change_Control16"/>
      <sheetName val="Factor_Sheet16"/>
      <sheetName val="Theo_Cons-June'1015"/>
      <sheetName val="11B_15"/>
      <sheetName val="ACAD_Finishes15"/>
      <sheetName val="Site_Details15"/>
      <sheetName val="Site_Area_Statement15"/>
      <sheetName val="Summary_WG15"/>
      <sheetName val="BOQ_LT15"/>
      <sheetName val="14_07_10_CIVIL_W [15"/>
      <sheetName val="AFAS_15"/>
      <sheetName val="RDS_&amp;_WLD15"/>
      <sheetName val="PA_System15"/>
      <sheetName val="Server_&amp;_PAC_Room15"/>
      <sheetName val="HVAC_BOQ15"/>
      <sheetName val="Invoice_Tracker15"/>
      <sheetName val="Income_Statement15"/>
      <sheetName val="Load_Details(B2)15"/>
      <sheetName val="Works_-_Quote_Sheet15"/>
      <sheetName val="BLOCK-A_(MEA_SHEET)15"/>
      <sheetName val="Cost_Basis14"/>
      <sheetName val="Top_Sheet15"/>
      <sheetName val="Col_NUM15"/>
      <sheetName val="COLUMN_RC_15"/>
      <sheetName val="STILT_Floor_Slab_NUM15"/>
      <sheetName val="First_Floor_Slab_RC15"/>
      <sheetName val="FIRST_FLOOR_SLAB_WT_SUMMARY15"/>
      <sheetName val="Stilt_Floor_Beam_NUM15"/>
      <sheetName val="STILT_BEAM_NUM15"/>
      <sheetName val="STILT_BEAM_RC15"/>
      <sheetName val="Stilt_wall_Num15"/>
      <sheetName val="STILT_WALL_RC15"/>
      <sheetName val="Z-DETAILS_ABOVE_RAFT_UPTO_+0_16"/>
      <sheetName val="Z-DETAILS_ABOVE_RAFT_UPTO_+_(15"/>
      <sheetName val="TOTAL_CHECK15"/>
      <sheetName val="TYP___wall_Num15"/>
      <sheetName val="Z-DETAILS_TYP__+2_85_TO_+8_8515"/>
      <sheetName val="d-safe_specs14"/>
      <sheetName val="Deduction_of_assets14"/>
      <sheetName val="Blr_hire14"/>
      <sheetName val="PRECAST_lig(tconc_II14"/>
      <sheetName val="VF_Full_Recon14"/>
      <sheetName val="PITP3_COPY14"/>
      <sheetName val="Meas_14"/>
      <sheetName val="Expenses_Actual_Vs__Budgeted14"/>
      <sheetName val="Col_up_to_plinth14"/>
      <sheetName val="MASTER_RATE_ANALYSIS14"/>
      <sheetName val="RMG_-ABS14"/>
      <sheetName val="T_P_-ABS14"/>
      <sheetName val="T_P_-MB14"/>
      <sheetName val="E_P_R-ABS14"/>
      <sheetName val="E__R-MB14"/>
      <sheetName val="Bldg_6-ABS14"/>
      <sheetName val="Bldg_6-MB14"/>
      <sheetName val="Kz_Grid_Press_foundation_ABS14"/>
      <sheetName val="Kz_Grid_Press_foundation_meas14"/>
      <sheetName val="600-1200T__ABS14"/>
      <sheetName val="600-1200T_Meas14"/>
      <sheetName val="BSR-II_ABS14"/>
      <sheetName val="BSR-II_meas14"/>
      <sheetName val="Misc_ABS14"/>
      <sheetName val="Misc_MB14"/>
      <sheetName val="This_Bill14"/>
      <sheetName val="Upto_Previous14"/>
      <sheetName val="Up_to_date14"/>
      <sheetName val="Grand_Abstract14"/>
      <sheetName val="Blank_MB14"/>
      <sheetName val="cement_summary14"/>
      <sheetName val="Reinforcement_Steel14"/>
      <sheetName val="P-I_CEMENT_RECONCILIATION_14"/>
      <sheetName val="Ra-38_area_wise_summary14"/>
      <sheetName val="P-II_Cement_Reconciliation14"/>
      <sheetName val="Ra-16_P-II14"/>
      <sheetName val="RA_16-_GH14"/>
      <sheetName val="Quote_Sheet14"/>
      <sheetName val="RCC,Ret__Wall14"/>
      <sheetName val="Name_List14"/>
      <sheetName val="Intro_14"/>
      <sheetName val="Gate_214"/>
      <sheetName val="Project_Ignite14"/>
      <sheetName val="E_&amp;_R14"/>
      <sheetName val="Customize_Your_Invoice14"/>
      <sheetName val="Misc__Data14"/>
      <sheetName val="beam-reinft-machine_rm14"/>
      <sheetName val="Cash_Flow_Input_Data_ISC14"/>
      <sheetName val="Fin__Assumpt__-_SensitivitieH14"/>
      <sheetName val="PRECAST_lightconc-II15"/>
      <sheetName val="Cleaning_&amp;_Grubbing15"/>
      <sheetName val="PRECAST_lightconc_II15"/>
      <sheetName val="College_Details15"/>
      <sheetName val="Personal_15"/>
      <sheetName val="jidal_dam15"/>
      <sheetName val="fran_temp15"/>
      <sheetName val="kona_swit15"/>
      <sheetName val="template_(8)15"/>
      <sheetName val="template_(9)15"/>
      <sheetName val="OVER_HEADS15"/>
      <sheetName val="Cover_Sheet15"/>
      <sheetName val="BOQ_REV_A15"/>
      <sheetName val="PTB_(IO)15"/>
      <sheetName val="BMS_15"/>
      <sheetName val="SPT_vs_PHI15"/>
      <sheetName val="TBAL9697_-group_wise__sdpl15"/>
      <sheetName val="Quantity_Schedule14"/>
      <sheetName val="Revenue__Schedule_14"/>
      <sheetName val="Balance_works_-_Direct_Cost14"/>
      <sheetName val="Balance_works_-_Indirect_Cost14"/>
      <sheetName val="Fund_Plan14"/>
      <sheetName val="Bill_of_Resources14"/>
      <sheetName val="SITE_OVERHEADS13"/>
      <sheetName val="labour_coeff13"/>
      <sheetName val="Expenditure_plan13"/>
      <sheetName val="ORDER_BOOKING13"/>
      <sheetName val="Site_Dev_BOQ13"/>
      <sheetName val="beam-reinft-IIInd_floor13"/>
      <sheetName val="M-Book_for_Conc13"/>
      <sheetName val="M-Book_for_FW13"/>
      <sheetName val="Costing_Upto_Mar'11_(2)13"/>
      <sheetName val="Tender_Summary13"/>
      <sheetName val="TAX_BILLS13"/>
      <sheetName val="CASH_BILLS13"/>
      <sheetName val="LABOUR_BILLS13"/>
      <sheetName val="puch_order13"/>
      <sheetName val="Sheet1_(2)13"/>
      <sheetName val="Boq_Block_A13"/>
      <sheetName val="_24_07_10_RS_&amp;_SECURITY13"/>
      <sheetName val="24_07_10_CIVIL_WET13"/>
      <sheetName val="_24_07_10_CIVIL13"/>
      <sheetName val="_24_07_10_MECH-FAB13"/>
      <sheetName val="_24_07_10_MECH-TANK13"/>
      <sheetName val="_23_07_10_N_SHIFT_MECH-FAB13"/>
      <sheetName val="_23_07_10_N_SHIFT_MECH-TANK13"/>
      <sheetName val="_23_07_10_RS_&amp;_SECURITY13"/>
      <sheetName val="23_07_10_CIVIL_WET13"/>
      <sheetName val="_23_07_10_CIVIL13"/>
      <sheetName val="_23_07_10_MECH-FAB13"/>
      <sheetName val="_23_07_10_MECH-TANK13"/>
      <sheetName val="_22_07_10_N_SHIFT_MECH-FAB13"/>
      <sheetName val="_22_07_10_N_SHIFT_MECH-TANK13"/>
      <sheetName val="_22_07_10_RS_&amp;_SECURITY13"/>
      <sheetName val="22_07_10_CIVIL_WET13"/>
      <sheetName val="_22_07_10_CIVIL13"/>
      <sheetName val="_22_07_10_MECH-FAB13"/>
      <sheetName val="_22_07_10_MECH-TANK13"/>
      <sheetName val="_21_07_10_N_SHIFT_MECH-FAB13"/>
      <sheetName val="_21_07_10_N_SHIFT_MECH-TANK13"/>
      <sheetName val="_21_07_10_RS_&amp;_SECURITY13"/>
      <sheetName val="21_07_10_CIVIL_WET13"/>
      <sheetName val="_21_07_10_CIVIL13"/>
      <sheetName val="_21_07_10_MECH-FAB13"/>
      <sheetName val="_21_07_10_MECH-TANK13"/>
      <sheetName val="_20_07_10_N_SHIFT_MECH-FAB13"/>
      <sheetName val="_20_07_10_N_SHIFT_MECH-TANK13"/>
      <sheetName val="_20_07_10_RS_&amp;_SECURITY13"/>
      <sheetName val="20_07_10_CIVIL_WET13"/>
      <sheetName val="_20_07_10_CIVIL13"/>
      <sheetName val="_20_07_10_MECH-FAB13"/>
      <sheetName val="_20_07_10_MECH-TANK13"/>
      <sheetName val="_19_07_10_N_SHIFT_MECH-FAB13"/>
      <sheetName val="_19_07_10_N_SHIFT_MECH-TANK13"/>
      <sheetName val="_19_07_10_RS_&amp;_SECURITY13"/>
      <sheetName val="19_07_10_CIVIL_WET13"/>
      <sheetName val="_19_07_10_CIVIL13"/>
      <sheetName val="_19_07_10_MECH-FAB13"/>
      <sheetName val="_19_07_10_MECH-TANK13"/>
      <sheetName val="_18_07_10_N_SHIFT_MECH-FAB13"/>
      <sheetName val="_18_07_10_N_SHIFT_MECH-TANK13"/>
      <sheetName val="_18_07_10_RS_&amp;_SECURITY13"/>
      <sheetName val="18_07_10_CIVIL_WET13"/>
      <sheetName val="_18_07_10_CIVIL13"/>
      <sheetName val="_18_07_10_MECH-FAB13"/>
      <sheetName val="_18_07_10_MECH-TANK13"/>
      <sheetName val="_17_07_10_N_SHIFT_MECH-FAB13"/>
      <sheetName val="_17_07_10_N_SHIFT_MECH-TANK13"/>
      <sheetName val="_17_07_10_RS_&amp;_SECURITY13"/>
      <sheetName val="17_07_10_CIVIL_WET13"/>
      <sheetName val="_17_07_10_CIVIL13"/>
      <sheetName val="_17_07_10_MECH-FAB13"/>
      <sheetName val="_17_07_10_MECH-TANK13"/>
      <sheetName val="_16_07_10_N_SHIFT_MECH-FAB12"/>
      <sheetName val="_16_07_10_N_SHIFT_MECH-TANK12"/>
      <sheetName val="_16_07_10_RS_&amp;_SECURITY12"/>
      <sheetName val="16_07_10_CIVIL_WET12"/>
      <sheetName val="_16_07_10_CIVIL12"/>
      <sheetName val="_16_07_10_MECH-FAB12"/>
      <sheetName val="_16_07_10_MECH-TANK12"/>
      <sheetName val="_15_07_10_N_SHIFT_MECH-FAB12"/>
      <sheetName val="_15_07_10_N_SHIFT_MECH-TANK12"/>
      <sheetName val="_15_07_10_RS_&amp;_SECURITY12"/>
      <sheetName val="15_07_10_CIVIL_WET12"/>
      <sheetName val="_15_07_10_CIVIL12"/>
      <sheetName val="_15_07_10_MECH-FAB12"/>
      <sheetName val="_15_07_10_MECH-TANK12"/>
      <sheetName val="_14_07_10_N_SHIFT_MECH-FAB12"/>
      <sheetName val="_14_07_10_N_SHIFT_MECH-TANK12"/>
      <sheetName val="_14_07_10_RS_&amp;_SECURITY12"/>
      <sheetName val="14_07_10_CIVIL_WET12"/>
      <sheetName val="_14_07_10_CIVIL12"/>
      <sheetName val="_14_07_10_MECH-FAB12"/>
      <sheetName val="_14_07_10_MECH-TANK12"/>
      <sheetName val="_13_07_10_N_SHIFT_MECH-FAB12"/>
      <sheetName val="_13_07_10_N_SHIFT_MECH-TANK12"/>
      <sheetName val="_13_07_10_RS_&amp;_SECURITY12"/>
      <sheetName val="13_07_10_CIVIL_WET12"/>
      <sheetName val="_13_07_10_CIVIL12"/>
      <sheetName val="_13_07_10_MECH-FAB12"/>
      <sheetName val="_13_07_10_MECH-TANK12"/>
      <sheetName val="_12_07_10_N_SHIFT_MECH-FAB12"/>
      <sheetName val="_12_07_10_N_SHIFT_MECH-TANK12"/>
      <sheetName val="_12_07_10_RS_&amp;_SECURITY12"/>
      <sheetName val="12_07_10_CIVIL_WET12"/>
      <sheetName val="_12_07_10_CIVIL12"/>
      <sheetName val="_12_07_10_MECH-FAB12"/>
      <sheetName val="_12_07_10_MECH-TANK12"/>
      <sheetName val="_11_07_10_N_SHIFT_MECH-FAB12"/>
      <sheetName val="_11_07_10_N_SHIFT_MECH-TANK12"/>
      <sheetName val="_11_07_10_RS_&amp;_SECURITY12"/>
      <sheetName val="11_07_10_CIVIL_WET12"/>
      <sheetName val="_11_07_10_CIVIL12"/>
      <sheetName val="_11_07_10_MECH-FAB12"/>
      <sheetName val="_11_07_10_MECH-TANK12"/>
      <sheetName val="_10_07_10_N_SHIFT_MECH-FAB12"/>
      <sheetName val="_10_07_10_N_SHIFT_MECH-TANK12"/>
      <sheetName val="_10_07_10_RS_&amp;_SECURITY12"/>
      <sheetName val="10_07_10_CIVIL_WET12"/>
      <sheetName val="_10_07_10_CIVIL12"/>
      <sheetName val="_10_07_10_MECH-FAB12"/>
      <sheetName val="_10_07_10_MECH-TANK12"/>
      <sheetName val="_09_07_10_N_SHIFT_MECH-FAB12"/>
      <sheetName val="_09_07_10_N_SHIFT_MECH-TANK12"/>
      <sheetName val="_09_07_10_RS_&amp;_SECURITY12"/>
      <sheetName val="09_07_10_CIVIL_WET12"/>
      <sheetName val="_09_07_10_CIVIL12"/>
      <sheetName val="_09_07_10_MECH-FAB12"/>
      <sheetName val="_09_07_10_MECH-TANK12"/>
      <sheetName val="_08_07_10_N_SHIFT_MECH-FAB12"/>
      <sheetName val="_08_07_10_N_SHIFT_MECH-TANK12"/>
      <sheetName val="_08_07_10_RS_&amp;_SECURITY12"/>
      <sheetName val="08_07_10_CIVIL_WET12"/>
      <sheetName val="_08_07_10_CIVIL12"/>
      <sheetName val="_08_07_10_MECH-FAB12"/>
      <sheetName val="_08_07_10_MECH-TANK12"/>
      <sheetName val="_07_07_10_N_SHIFT_MECH-FAB12"/>
      <sheetName val="_07_07_10_N_SHIFT_MECH-TANK12"/>
      <sheetName val="_07_07_10_RS_&amp;_SECURITY12"/>
      <sheetName val="07_07_10_CIVIL_WET12"/>
      <sheetName val="_07_07_10_CIVIL12"/>
      <sheetName val="_07_07_10_MECH-FAB12"/>
      <sheetName val="_07_07_10_MECH-TANK12"/>
      <sheetName val="_06_07_10_N_SHIFT_MECH-FAB12"/>
      <sheetName val="_06_07_10_N_SHIFT_MECH-TANK12"/>
      <sheetName val="_06_07_10_RS_&amp;_SECURITY12"/>
      <sheetName val="06_07_10_CIVIL_WET12"/>
      <sheetName val="_06_07_10_CIVIL12"/>
      <sheetName val="_06_07_10_MECH-FAB12"/>
      <sheetName val="_06_07_10_MECH-TANK12"/>
      <sheetName val="_05_07_10_N_SHIFT_MECH-FAB12"/>
      <sheetName val="_05_07_10_N_SHIFT_MECH-TANK12"/>
      <sheetName val="_05_07_10_RS_&amp;_SECURITY12"/>
      <sheetName val="05_07_10_CIVIL_WET12"/>
      <sheetName val="_05_07_10_CIVIL12"/>
      <sheetName val="_05_07_10_MECH-FAB12"/>
      <sheetName val="_05_07_10_MECH-TANK12"/>
      <sheetName val="_04_07_10_N_SHIFT_MECH-FAB12"/>
      <sheetName val="_04_07_10_N_SHIFT_MECH-TANK12"/>
      <sheetName val="_04_07_10_RS_&amp;_SECURITY12"/>
      <sheetName val="04_07_10_CIVIL_WET12"/>
      <sheetName val="_04_07_10_CIVIL12"/>
      <sheetName val="_04_07_10_MECH-FAB12"/>
      <sheetName val="_04_07_10_MECH-TANK12"/>
      <sheetName val="_03_07_10_N_SHIFT_MECH-FAB12"/>
      <sheetName val="_03_07_10_N_SHIFT_MECH-TANK12"/>
      <sheetName val="_03_07_10_RS_&amp;_SECURITY_12"/>
      <sheetName val="03_07_10_CIVIL_WET_12"/>
      <sheetName val="_03_07_10_CIVIL_12"/>
      <sheetName val="_03_07_10_MECH-FAB_12"/>
      <sheetName val="_03_07_10_MECH-TANK_12"/>
      <sheetName val="_02_07_10_N_SHIFT_MECH-FAB_12"/>
      <sheetName val="_02_07_10_N_SHIFT_MECH-TANK_12"/>
      <sheetName val="_02_07_10_RS_&amp;_SECURITY12"/>
      <sheetName val="02_07_10_CIVIL_WET12"/>
      <sheetName val="_02_07_10_CIVIL12"/>
      <sheetName val="_02_07_10_MECH-FAB12"/>
      <sheetName val="_02_07_10_MECH-TANK12"/>
      <sheetName val="_01_07_10_N_SHIFT_MECH-FAB12"/>
      <sheetName val="_01_07_10_N_SHIFT_MECH-TANK12"/>
      <sheetName val="_01_07_10_RS_&amp;_SECURITY12"/>
      <sheetName val="01_07_10_CIVIL_WET12"/>
      <sheetName val="_01_07_10_CIVIL12"/>
      <sheetName val="_01_07_10_MECH-FAB12"/>
      <sheetName val="_01_07_10_MECH-TANK12"/>
      <sheetName val="_30_06_10_N_SHIFT_MECH-FAB12"/>
      <sheetName val="_30_06_10_N_SHIFT_MECH-TANK12"/>
      <sheetName val="scurve_calc_(2)12"/>
      <sheetName val="Meas_-Hotel_Part13"/>
      <sheetName val="BOQ_Direct_selling_cost12"/>
      <sheetName val="Direct_cost_shed_A-2_12"/>
      <sheetName val="Contract_Night_Staff12"/>
      <sheetName val="Contract_Day_Staff12"/>
      <sheetName val="Day_Shift12"/>
      <sheetName val="Night_Shift12"/>
      <sheetName val="Ave_wtd_rates12"/>
      <sheetName val="Material_12"/>
      <sheetName val="Labour_&amp;_Plant12"/>
      <sheetName val="22_12_201113"/>
      <sheetName val="BOQ_(2)13"/>
      <sheetName val="Cashflow_projection12"/>
      <sheetName val="PA-_Consutant_12"/>
      <sheetName val="Civil_Boq12"/>
      <sheetName val="Fee_Rate_Summary12"/>
      <sheetName val="Item-_Compact12"/>
      <sheetName val="final_abstract12"/>
      <sheetName val="TBAL9697__group_wise__sdpl12"/>
      <sheetName val="St_co_91_5lvl12"/>
      <sheetName val="Civil_Works12"/>
      <sheetName val="IO_List12"/>
      <sheetName val="Fill_this_out_first___12"/>
      <sheetName val="Meas__Hotel_Part12"/>
      <sheetName val="INPUT_SHEET12"/>
      <sheetName val="DI_Rate_Analysis13"/>
      <sheetName val="Economic_RisingMain__Ph-I13"/>
      <sheetName val="SP_Break_Up12"/>
      <sheetName val="Labour_productivity12"/>
      <sheetName val="_09_07_10_M顅ᎆ뤀ᨇ԰?缀?12"/>
      <sheetName val="Sales_&amp;_Prod12"/>
      <sheetName val="Cost_Index12"/>
      <sheetName val="cash_in_flow_Summary_JV_12"/>
      <sheetName val="water_prop_12"/>
      <sheetName val="GR_slab-reinft12"/>
      <sheetName val="Staff_Acco_12"/>
      <sheetName val="Rate_analysis-_BOQ_1_12"/>
      <sheetName val="MN_T_B_12"/>
      <sheetName val="Project_Details__12"/>
      <sheetName val="F20_Risk_Analysis12"/>
      <sheetName val="Change_Order_Log12"/>
      <sheetName val="2000_MOR12"/>
      <sheetName val="Driveway_Beams12"/>
      <sheetName val="Structure_Bills_Qty12"/>
      <sheetName val="Prelims_Breakup13"/>
      <sheetName val="INDIGINEOUS_ITEMS_12"/>
      <sheetName val="3cd_Annexure12"/>
      <sheetName val="Rate_Analysis12"/>
      <sheetName val="Fin__Assumpt__-_Sensitivities12"/>
      <sheetName val="Bill_112"/>
      <sheetName val="Bill_212"/>
      <sheetName val="Bill_312"/>
      <sheetName val="Bill_412"/>
      <sheetName val="Bill_512"/>
      <sheetName val="Bill_612"/>
      <sheetName val="Bill_712"/>
      <sheetName val="_09_07_10_M顅ᎆ뤀ᨇ԰12"/>
      <sheetName val="_09_07_10_M顅ᎆ뤀ᨇ԰_缀_12"/>
      <sheetName val="1_Civil-RA12"/>
      <sheetName val="Assumption_Inputs12"/>
      <sheetName val="Phase_112"/>
      <sheetName val="Pacakges_split12"/>
      <sheetName val="DEINKING(ANNEX_1)12"/>
      <sheetName val="AutoOpen_Stub_Data12"/>
      <sheetName val="Eqpmnt_Plng12"/>
      <sheetName val="Debits_as_on_12_04_0811"/>
      <sheetName val="Data_Sheet11"/>
      <sheetName val="T-P1,_FINISHES_WORKING_12"/>
      <sheetName val="Assumption_&amp;_Exclusion12"/>
      <sheetName val="External_Doors12"/>
      <sheetName val="STAFFSCHED_11"/>
      <sheetName val="LABOUR_RATE12"/>
      <sheetName val="Material_Rate12"/>
      <sheetName val="Switch_V1612"/>
      <sheetName val="India_F&amp;S_Template11"/>
      <sheetName val="_bus_bay11"/>
      <sheetName val="doq_411"/>
      <sheetName val="doq_211"/>
      <sheetName val="Grade_Slab_-112"/>
      <sheetName val="Grade_Slab_-212"/>
      <sheetName val="Grade_slab-312"/>
      <sheetName val="Grade_slab_-412"/>
      <sheetName val="Grade_slab_-512"/>
      <sheetName val="Grade_slab_-612"/>
      <sheetName val="Cat_A_Change_Control12"/>
      <sheetName val="Factor_Sheet12"/>
      <sheetName val="Theo_Cons-June'1011"/>
      <sheetName val="11B_11"/>
      <sheetName val="ACAD_Finishes11"/>
      <sheetName val="Site_Details11"/>
      <sheetName val="Site_Area_Statement11"/>
      <sheetName val="Summary_WG11"/>
      <sheetName val="BOQ_LT11"/>
      <sheetName val="14_07_10_CIVIL_W [11"/>
      <sheetName val="AFAS_11"/>
      <sheetName val="RDS_&amp;_WLD11"/>
      <sheetName val="PA_System11"/>
      <sheetName val="Server_&amp;_PAC_Room11"/>
      <sheetName val="HVAC_BOQ11"/>
      <sheetName val="Invoice_Tracker11"/>
      <sheetName val="Income_Statement11"/>
      <sheetName val="Load_Details(B2)11"/>
      <sheetName val="Works_-_Quote_Sheet11"/>
      <sheetName val="BLOCK-A_(MEA_SHEET)11"/>
      <sheetName val="Cost_Basis10"/>
      <sheetName val="Top_Sheet11"/>
      <sheetName val="Col_NUM11"/>
      <sheetName val="COLUMN_RC_11"/>
      <sheetName val="STILT_Floor_Slab_NUM11"/>
      <sheetName val="First_Floor_Slab_RC11"/>
      <sheetName val="FIRST_FLOOR_SLAB_WT_SUMMARY11"/>
      <sheetName val="Stilt_Floor_Beam_NUM11"/>
      <sheetName val="STILT_BEAM_NUM11"/>
      <sheetName val="STILT_BEAM_RC11"/>
      <sheetName val="Stilt_wall_Num11"/>
      <sheetName val="STILT_WALL_RC11"/>
      <sheetName val="Z-DETAILS_ABOVE_RAFT_UPTO_+0_12"/>
      <sheetName val="Z-DETAILS_ABOVE_RAFT_UPTO_+_(11"/>
      <sheetName val="TOTAL_CHECK11"/>
      <sheetName val="TYP___wall_Num11"/>
      <sheetName val="Z-DETAILS_TYP__+2_85_TO_+8_8511"/>
      <sheetName val="d-safe_specs10"/>
      <sheetName val="Deduction_of_assets10"/>
      <sheetName val="Blr_hire10"/>
      <sheetName val="PRECAST_lig(tconc_II10"/>
      <sheetName val="VF_Full_Recon10"/>
      <sheetName val="PITP3_COPY10"/>
      <sheetName val="Meas_10"/>
      <sheetName val="Expenses_Actual_Vs__Budgeted10"/>
      <sheetName val="Col_up_to_plinth10"/>
      <sheetName val="MASTER_RATE_ANALYSIS10"/>
      <sheetName val="RMG_-ABS10"/>
      <sheetName val="T_P_-ABS10"/>
      <sheetName val="T_P_-MB10"/>
      <sheetName val="E_P_R-ABS10"/>
      <sheetName val="E__R-MB10"/>
      <sheetName val="Bldg_6-ABS10"/>
      <sheetName val="Bldg_6-MB10"/>
      <sheetName val="Kz_Grid_Press_foundation_ABS10"/>
      <sheetName val="Kz_Grid_Press_foundation_meas10"/>
      <sheetName val="600-1200T__ABS10"/>
      <sheetName val="600-1200T_Meas10"/>
      <sheetName val="BSR-II_ABS10"/>
      <sheetName val="BSR-II_meas10"/>
      <sheetName val="Misc_ABS10"/>
      <sheetName val="Misc_MB10"/>
      <sheetName val="This_Bill10"/>
      <sheetName val="Upto_Previous10"/>
      <sheetName val="Up_to_date10"/>
      <sheetName val="Grand_Abstract10"/>
      <sheetName val="Blank_MB10"/>
      <sheetName val="cement_summary10"/>
      <sheetName val="Reinforcement_Steel10"/>
      <sheetName val="P-I_CEMENT_RECONCILIATION_10"/>
      <sheetName val="Ra-38_area_wise_summary10"/>
      <sheetName val="P-II_Cement_Reconciliation10"/>
      <sheetName val="Ra-16_P-II10"/>
      <sheetName val="RA_16-_GH10"/>
      <sheetName val="Quote_Sheet10"/>
      <sheetName val="RCC,Ret__Wall10"/>
      <sheetName val="Name_List10"/>
      <sheetName val="Intro_10"/>
      <sheetName val="Gate_210"/>
      <sheetName val="Project_Ignite10"/>
      <sheetName val="E_&amp;_R10"/>
      <sheetName val="Customize_Your_Invoice10"/>
      <sheetName val="Misc__Data10"/>
      <sheetName val="beam-reinft-machine_rm10"/>
      <sheetName val="Cash_Flow_Input_Data_ISC10"/>
      <sheetName val="Fin__Assumpt__-_SensitivitieH10"/>
      <sheetName val="PRECAST_lightconc-II14"/>
      <sheetName val="Cleaning_&amp;_Grubbing14"/>
      <sheetName val="PRECAST_lightconc_II14"/>
      <sheetName val="College_Details14"/>
      <sheetName val="Personal_14"/>
      <sheetName val="jidal_dam14"/>
      <sheetName val="fran_temp14"/>
      <sheetName val="kona_swit14"/>
      <sheetName val="template_(8)14"/>
      <sheetName val="template_(9)14"/>
      <sheetName val="OVER_HEADS14"/>
      <sheetName val="Cover_Sheet14"/>
      <sheetName val="BOQ_REV_A14"/>
      <sheetName val="PTB_(IO)14"/>
      <sheetName val="BMS_14"/>
      <sheetName val="SPT_vs_PHI14"/>
      <sheetName val="TBAL9697_-group_wise__sdpl14"/>
      <sheetName val="Quantity_Schedule13"/>
      <sheetName val="Revenue__Schedule_13"/>
      <sheetName val="Balance_works_-_Direct_Cost13"/>
      <sheetName val="Balance_works_-_Indirect_Cost13"/>
      <sheetName val="Fund_Plan13"/>
      <sheetName val="Bill_of_Resources13"/>
      <sheetName val="SITE_OVERHEADS12"/>
      <sheetName val="labour_coeff12"/>
      <sheetName val="Expenditure_plan12"/>
      <sheetName val="ORDER_BOOKING12"/>
      <sheetName val="Site_Dev_BOQ12"/>
      <sheetName val="beam-reinft-IIInd_floor12"/>
      <sheetName val="M-Book_for_Conc12"/>
      <sheetName val="M-Book_for_FW12"/>
      <sheetName val="Costing_Upto_Mar'11_(2)12"/>
      <sheetName val="Tender_Summary12"/>
      <sheetName val="TAX_BILLS12"/>
      <sheetName val="CASH_BILLS12"/>
      <sheetName val="LABOUR_BILLS12"/>
      <sheetName val="puch_order12"/>
      <sheetName val="Sheet1_(2)12"/>
      <sheetName val="Boq_Block_A12"/>
      <sheetName val="_24_07_10_RS_&amp;_SECURITY12"/>
      <sheetName val="24_07_10_CIVIL_WET12"/>
      <sheetName val="_24_07_10_CIVIL12"/>
      <sheetName val="_24_07_10_MECH-FAB12"/>
      <sheetName val="_24_07_10_MECH-TANK12"/>
      <sheetName val="_23_07_10_N_SHIFT_MECH-FAB12"/>
      <sheetName val="_23_07_10_N_SHIFT_MECH-TANK12"/>
      <sheetName val="_23_07_10_RS_&amp;_SECURITY12"/>
      <sheetName val="23_07_10_CIVIL_WET12"/>
      <sheetName val="_23_07_10_CIVIL12"/>
      <sheetName val="_23_07_10_MECH-FAB12"/>
      <sheetName val="_23_07_10_MECH-TANK12"/>
      <sheetName val="_22_07_10_N_SHIFT_MECH-FAB12"/>
      <sheetName val="_22_07_10_N_SHIFT_MECH-TANK12"/>
      <sheetName val="_22_07_10_RS_&amp;_SECURITY12"/>
      <sheetName val="22_07_10_CIVIL_WET12"/>
      <sheetName val="_22_07_10_CIVIL12"/>
      <sheetName val="_22_07_10_MECH-FAB12"/>
      <sheetName val="_22_07_10_MECH-TANK12"/>
      <sheetName val="_21_07_10_N_SHIFT_MECH-FAB12"/>
      <sheetName val="_21_07_10_N_SHIFT_MECH-TANK12"/>
      <sheetName val="_21_07_10_RS_&amp;_SECURITY12"/>
      <sheetName val="21_07_10_CIVIL_WET12"/>
      <sheetName val="_21_07_10_CIVIL12"/>
      <sheetName val="_21_07_10_MECH-FAB12"/>
      <sheetName val="_21_07_10_MECH-TANK12"/>
      <sheetName val="_20_07_10_N_SHIFT_MECH-FAB12"/>
      <sheetName val="_20_07_10_N_SHIFT_MECH-TANK12"/>
      <sheetName val="_20_07_10_RS_&amp;_SECURITY12"/>
      <sheetName val="20_07_10_CIVIL_WET12"/>
      <sheetName val="_20_07_10_CIVIL12"/>
      <sheetName val="_20_07_10_MECH-FAB12"/>
      <sheetName val="_20_07_10_MECH-TANK12"/>
      <sheetName val="_19_07_10_N_SHIFT_MECH-FAB12"/>
      <sheetName val="_19_07_10_N_SHIFT_MECH-TANK12"/>
      <sheetName val="_19_07_10_RS_&amp;_SECURITY12"/>
      <sheetName val="19_07_10_CIVIL_WET12"/>
      <sheetName val="_19_07_10_CIVIL12"/>
      <sheetName val="_19_07_10_MECH-FAB12"/>
      <sheetName val="_19_07_10_MECH-TANK12"/>
      <sheetName val="_18_07_10_N_SHIFT_MECH-FAB12"/>
      <sheetName val="_18_07_10_N_SHIFT_MECH-TANK12"/>
      <sheetName val="_18_07_10_RS_&amp;_SECURITY12"/>
      <sheetName val="18_07_10_CIVIL_WET12"/>
      <sheetName val="_18_07_10_CIVIL12"/>
      <sheetName val="_18_07_10_MECH-FAB12"/>
      <sheetName val="_18_07_10_MECH-TANK12"/>
      <sheetName val="_17_07_10_N_SHIFT_MECH-FAB12"/>
      <sheetName val="_17_07_10_N_SHIFT_MECH-TANK12"/>
      <sheetName val="_17_07_10_RS_&amp;_SECURITY12"/>
      <sheetName val="17_07_10_CIVIL_WET12"/>
      <sheetName val="_17_07_10_CIVIL12"/>
      <sheetName val="_17_07_10_MECH-FAB12"/>
      <sheetName val="_17_07_10_MECH-TANK12"/>
      <sheetName val="_16_07_10_N_SHIFT_MECH-FAB11"/>
      <sheetName val="_16_07_10_N_SHIFT_MECH-TANK11"/>
      <sheetName val="_16_07_10_RS_&amp;_SECURITY11"/>
      <sheetName val="16_07_10_CIVIL_WET11"/>
      <sheetName val="_16_07_10_CIVIL11"/>
      <sheetName val="_16_07_10_MECH-FAB11"/>
      <sheetName val="_16_07_10_MECH-TANK11"/>
      <sheetName val="_15_07_10_N_SHIFT_MECH-FAB11"/>
      <sheetName val="_15_07_10_N_SHIFT_MECH-TANK11"/>
      <sheetName val="_15_07_10_RS_&amp;_SECURITY11"/>
      <sheetName val="15_07_10_CIVIL_WET11"/>
      <sheetName val="_15_07_10_CIVIL11"/>
      <sheetName val="_15_07_10_MECH-FAB11"/>
      <sheetName val="_15_07_10_MECH-TANK11"/>
      <sheetName val="_14_07_10_N_SHIFT_MECH-FAB11"/>
      <sheetName val="_14_07_10_N_SHIFT_MECH-TANK11"/>
      <sheetName val="_14_07_10_RS_&amp;_SECURITY11"/>
      <sheetName val="14_07_10_CIVIL_WET11"/>
      <sheetName val="_14_07_10_CIVIL11"/>
      <sheetName val="_14_07_10_MECH-FAB11"/>
      <sheetName val="_14_07_10_MECH-TANK11"/>
      <sheetName val="_13_07_10_N_SHIFT_MECH-FAB11"/>
      <sheetName val="_13_07_10_N_SHIFT_MECH-TANK11"/>
      <sheetName val="_13_07_10_RS_&amp;_SECURITY11"/>
      <sheetName val="13_07_10_CIVIL_WET11"/>
      <sheetName val="_13_07_10_CIVIL11"/>
      <sheetName val="_13_07_10_MECH-FAB11"/>
      <sheetName val="_13_07_10_MECH-TANK11"/>
      <sheetName val="_12_07_10_N_SHIFT_MECH-FAB11"/>
      <sheetName val="_12_07_10_N_SHIFT_MECH-TANK11"/>
      <sheetName val="_12_07_10_RS_&amp;_SECURITY11"/>
      <sheetName val="12_07_10_CIVIL_WET11"/>
      <sheetName val="_12_07_10_CIVIL11"/>
      <sheetName val="_12_07_10_MECH-FAB11"/>
      <sheetName val="_12_07_10_MECH-TANK11"/>
      <sheetName val="_11_07_10_N_SHIFT_MECH-FAB11"/>
      <sheetName val="_11_07_10_N_SHIFT_MECH-TANK11"/>
      <sheetName val="_11_07_10_RS_&amp;_SECURITY11"/>
      <sheetName val="11_07_10_CIVIL_WET11"/>
      <sheetName val="_11_07_10_CIVIL11"/>
      <sheetName val="_11_07_10_MECH-FAB11"/>
      <sheetName val="_11_07_10_MECH-TANK11"/>
      <sheetName val="_10_07_10_N_SHIFT_MECH-FAB11"/>
      <sheetName val="_10_07_10_N_SHIFT_MECH-TANK11"/>
      <sheetName val="_10_07_10_RS_&amp;_SECURITY11"/>
      <sheetName val="10_07_10_CIVIL_WET11"/>
      <sheetName val="_10_07_10_CIVIL11"/>
      <sheetName val="_10_07_10_MECH-FAB11"/>
      <sheetName val="_10_07_10_MECH-TANK11"/>
      <sheetName val="_09_07_10_N_SHIFT_MECH-FAB11"/>
      <sheetName val="_09_07_10_N_SHIFT_MECH-TANK11"/>
      <sheetName val="_09_07_10_RS_&amp;_SECURITY11"/>
      <sheetName val="09_07_10_CIVIL_WET11"/>
      <sheetName val="_09_07_10_CIVIL11"/>
      <sheetName val="_09_07_10_MECH-FAB11"/>
      <sheetName val="_09_07_10_MECH-TANK11"/>
      <sheetName val="_08_07_10_N_SHIFT_MECH-FAB11"/>
      <sheetName val="_08_07_10_N_SHIFT_MECH-TANK11"/>
      <sheetName val="_08_07_10_RS_&amp;_SECURITY11"/>
      <sheetName val="08_07_10_CIVIL_WET11"/>
      <sheetName val="_08_07_10_CIVIL11"/>
      <sheetName val="_08_07_10_MECH-FAB11"/>
      <sheetName val="_08_07_10_MECH-TANK11"/>
      <sheetName val="_07_07_10_N_SHIFT_MECH-FAB11"/>
      <sheetName val="_07_07_10_N_SHIFT_MECH-TANK11"/>
      <sheetName val="_07_07_10_RS_&amp;_SECURITY11"/>
      <sheetName val="07_07_10_CIVIL_WET11"/>
      <sheetName val="_07_07_10_CIVIL11"/>
      <sheetName val="_07_07_10_MECH-FAB11"/>
      <sheetName val="_07_07_10_MECH-TANK11"/>
      <sheetName val="_06_07_10_N_SHIFT_MECH-FAB11"/>
      <sheetName val="_06_07_10_N_SHIFT_MECH-TANK11"/>
      <sheetName val="_06_07_10_RS_&amp;_SECURITY11"/>
      <sheetName val="06_07_10_CIVIL_WET11"/>
      <sheetName val="_06_07_10_CIVIL11"/>
      <sheetName val="_06_07_10_MECH-FAB11"/>
      <sheetName val="_06_07_10_MECH-TANK11"/>
      <sheetName val="_05_07_10_N_SHIFT_MECH-FAB11"/>
      <sheetName val="_05_07_10_N_SHIFT_MECH-TANK11"/>
      <sheetName val="_05_07_10_RS_&amp;_SECURITY11"/>
      <sheetName val="05_07_10_CIVIL_WET11"/>
      <sheetName val="_05_07_10_CIVIL11"/>
      <sheetName val="_05_07_10_MECH-FAB11"/>
      <sheetName val="_05_07_10_MECH-TANK11"/>
      <sheetName val="_04_07_10_N_SHIFT_MECH-FAB11"/>
      <sheetName val="_04_07_10_N_SHIFT_MECH-TANK11"/>
      <sheetName val="_04_07_10_RS_&amp;_SECURITY11"/>
      <sheetName val="04_07_10_CIVIL_WET11"/>
      <sheetName val="_04_07_10_CIVIL11"/>
      <sheetName val="_04_07_10_MECH-FAB11"/>
      <sheetName val="_04_07_10_MECH-TANK11"/>
      <sheetName val="_03_07_10_N_SHIFT_MECH-FAB11"/>
      <sheetName val="_03_07_10_N_SHIFT_MECH-TANK11"/>
      <sheetName val="_03_07_10_RS_&amp;_SECURITY_11"/>
      <sheetName val="03_07_10_CIVIL_WET_11"/>
      <sheetName val="_03_07_10_CIVIL_11"/>
      <sheetName val="_03_07_10_MECH-FAB_11"/>
      <sheetName val="_03_07_10_MECH-TANK_11"/>
      <sheetName val="_02_07_10_N_SHIFT_MECH-FAB_11"/>
      <sheetName val="_02_07_10_N_SHIFT_MECH-TANK_11"/>
      <sheetName val="_02_07_10_RS_&amp;_SECURITY11"/>
      <sheetName val="02_07_10_CIVIL_WET11"/>
      <sheetName val="_02_07_10_CIVIL11"/>
      <sheetName val="_02_07_10_MECH-FAB11"/>
      <sheetName val="_02_07_10_MECH-TANK11"/>
      <sheetName val="_01_07_10_N_SHIFT_MECH-FAB11"/>
      <sheetName val="_01_07_10_N_SHIFT_MECH-TANK11"/>
      <sheetName val="_01_07_10_RS_&amp;_SECURITY11"/>
      <sheetName val="01_07_10_CIVIL_WET11"/>
      <sheetName val="_01_07_10_CIVIL11"/>
      <sheetName val="_01_07_10_MECH-FAB11"/>
      <sheetName val="_01_07_10_MECH-TANK11"/>
      <sheetName val="_30_06_10_N_SHIFT_MECH-FAB11"/>
      <sheetName val="_30_06_10_N_SHIFT_MECH-TANK11"/>
      <sheetName val="scurve_calc_(2)11"/>
      <sheetName val="Meas_-Hotel_Part12"/>
      <sheetName val="BOQ_Direct_selling_cost11"/>
      <sheetName val="Direct_cost_shed_A-2_11"/>
      <sheetName val="Contract_Night_Staff11"/>
      <sheetName val="Contract_Day_Staff11"/>
      <sheetName val="Day_Shift11"/>
      <sheetName val="Night_Shift11"/>
      <sheetName val="Ave_wtd_rates11"/>
      <sheetName val="Material_11"/>
      <sheetName val="Labour_&amp;_Plant11"/>
      <sheetName val="22_12_201112"/>
      <sheetName val="BOQ_(2)12"/>
      <sheetName val="Cashflow_projection11"/>
      <sheetName val="PA-_Consutant_11"/>
      <sheetName val="Civil_Boq11"/>
      <sheetName val="Fee_Rate_Summary11"/>
      <sheetName val="Item-_Compact11"/>
      <sheetName val="final_abstract11"/>
      <sheetName val="TBAL9697__group_wise__sdpl11"/>
      <sheetName val="St_co_91_5lvl11"/>
      <sheetName val="Civil_Works11"/>
      <sheetName val="IO_List11"/>
      <sheetName val="Fill_this_out_first___11"/>
      <sheetName val="Meas__Hotel_Part11"/>
      <sheetName val="INPUT_SHEET11"/>
      <sheetName val="DI_Rate_Analysis12"/>
      <sheetName val="Economic_RisingMain__Ph-I12"/>
      <sheetName val="SP_Break_Up11"/>
      <sheetName val="Labour_productivity11"/>
      <sheetName val="_09_07_10_M顅ᎆ뤀ᨇ԰?缀?11"/>
      <sheetName val="Sales_&amp;_Prod11"/>
      <sheetName val="Cost_Index11"/>
      <sheetName val="cash_in_flow_Summary_JV_11"/>
      <sheetName val="water_prop_11"/>
      <sheetName val="GR_slab-reinft11"/>
      <sheetName val="Staff_Acco_11"/>
      <sheetName val="Rate_analysis-_BOQ_1_11"/>
      <sheetName val="MN_T_B_11"/>
      <sheetName val="Project_Details__11"/>
      <sheetName val="F20_Risk_Analysis11"/>
      <sheetName val="Change_Order_Log11"/>
      <sheetName val="2000_MOR11"/>
      <sheetName val="Driveway_Beams11"/>
      <sheetName val="Structure_Bills_Qty11"/>
      <sheetName val="Prelims_Breakup12"/>
      <sheetName val="INDIGINEOUS_ITEMS_11"/>
      <sheetName val="3cd_Annexure11"/>
      <sheetName val="Rate_Analysis11"/>
      <sheetName val="Fin__Assumpt__-_Sensitivities11"/>
      <sheetName val="Bill_111"/>
      <sheetName val="Bill_211"/>
      <sheetName val="Bill_311"/>
      <sheetName val="Bill_411"/>
      <sheetName val="Bill_511"/>
      <sheetName val="Bill_611"/>
      <sheetName val="Bill_711"/>
      <sheetName val="_09_07_10_M顅ᎆ뤀ᨇ԰11"/>
      <sheetName val="_09_07_10_M顅ᎆ뤀ᨇ԰_缀_11"/>
      <sheetName val="1_Civil-RA11"/>
      <sheetName val="Assumption_Inputs11"/>
      <sheetName val="Phase_111"/>
      <sheetName val="Pacakges_split11"/>
      <sheetName val="DEINKING(ANNEX_1)11"/>
      <sheetName val="AutoOpen_Stub_Data11"/>
      <sheetName val="Eqpmnt_Plng11"/>
      <sheetName val="Debits_as_on_12_04_0810"/>
      <sheetName val="Data_Sheet10"/>
      <sheetName val="T-P1,_FINISHES_WORKING_11"/>
      <sheetName val="Assumption_&amp;_Exclusion11"/>
      <sheetName val="External_Doors11"/>
      <sheetName val="STAFFSCHED_10"/>
      <sheetName val="LABOUR_RATE11"/>
      <sheetName val="Material_Rate11"/>
      <sheetName val="Switch_V1611"/>
      <sheetName val="India_F&amp;S_Template10"/>
      <sheetName val="_bus_bay10"/>
      <sheetName val="doq_410"/>
      <sheetName val="doq_210"/>
      <sheetName val="Grade_Slab_-111"/>
      <sheetName val="Grade_Slab_-211"/>
      <sheetName val="Grade_slab-311"/>
      <sheetName val="Grade_slab_-411"/>
      <sheetName val="Grade_slab_-511"/>
      <sheetName val="Grade_slab_-611"/>
      <sheetName val="Cat_A_Change_Control11"/>
      <sheetName val="Factor_Sheet11"/>
      <sheetName val="Theo_Cons-June'1010"/>
      <sheetName val="11B_10"/>
      <sheetName val="ACAD_Finishes10"/>
      <sheetName val="Site_Details10"/>
      <sheetName val="Site_Area_Statement10"/>
      <sheetName val="Summary_WG10"/>
      <sheetName val="BOQ_LT10"/>
      <sheetName val="14_07_10_CIVIL_W [10"/>
      <sheetName val="AFAS_10"/>
      <sheetName val="RDS_&amp;_WLD10"/>
      <sheetName val="PA_System10"/>
      <sheetName val="Server_&amp;_PAC_Room10"/>
      <sheetName val="HVAC_BOQ10"/>
      <sheetName val="Invoice_Tracker10"/>
      <sheetName val="Income_Statement10"/>
      <sheetName val="Load_Details(B2)10"/>
      <sheetName val="Works_-_Quote_Sheet10"/>
      <sheetName val="BLOCK-A_(MEA_SHEET)10"/>
      <sheetName val="Cost_Basis9"/>
      <sheetName val="Top_Sheet10"/>
      <sheetName val="Col_NUM10"/>
      <sheetName val="COLUMN_RC_10"/>
      <sheetName val="STILT_Floor_Slab_NUM10"/>
      <sheetName val="First_Floor_Slab_RC10"/>
      <sheetName val="FIRST_FLOOR_SLAB_WT_SUMMARY10"/>
      <sheetName val="Stilt_Floor_Beam_NUM10"/>
      <sheetName val="STILT_BEAM_NUM10"/>
      <sheetName val="STILT_BEAM_RC10"/>
      <sheetName val="Stilt_wall_Num10"/>
      <sheetName val="STILT_WALL_RC10"/>
      <sheetName val="Z-DETAILS_ABOVE_RAFT_UPTO_+0_11"/>
      <sheetName val="Z-DETAILS_ABOVE_RAFT_UPTO_+_(10"/>
      <sheetName val="TOTAL_CHECK10"/>
      <sheetName val="TYP___wall_Num10"/>
      <sheetName val="Z-DETAILS_TYP__+2_85_TO_+8_8510"/>
      <sheetName val="d-safe_specs9"/>
      <sheetName val="Deduction_of_assets9"/>
      <sheetName val="Blr_hire9"/>
      <sheetName val="PRECAST_lig(tconc_II9"/>
      <sheetName val="VF_Full_Recon9"/>
      <sheetName val="PITP3_COPY9"/>
      <sheetName val="Meas_9"/>
      <sheetName val="Expenses_Actual_Vs__Budgeted9"/>
      <sheetName val="Col_up_to_plinth9"/>
      <sheetName val="MASTER_RATE_ANALYSIS9"/>
      <sheetName val="RMG_-ABS9"/>
      <sheetName val="T_P_-ABS9"/>
      <sheetName val="T_P_-MB9"/>
      <sheetName val="E_P_R-ABS9"/>
      <sheetName val="E__R-MB9"/>
      <sheetName val="Bldg_6-ABS9"/>
      <sheetName val="Bldg_6-MB9"/>
      <sheetName val="Kz_Grid_Press_foundation_ABS9"/>
      <sheetName val="Kz_Grid_Press_foundation_meas9"/>
      <sheetName val="600-1200T__ABS9"/>
      <sheetName val="600-1200T_Meas9"/>
      <sheetName val="BSR-II_ABS9"/>
      <sheetName val="BSR-II_meas9"/>
      <sheetName val="Misc_ABS9"/>
      <sheetName val="Misc_MB9"/>
      <sheetName val="This_Bill9"/>
      <sheetName val="Upto_Previous9"/>
      <sheetName val="Up_to_date9"/>
      <sheetName val="Grand_Abstract9"/>
      <sheetName val="Blank_MB9"/>
      <sheetName val="cement_summary9"/>
      <sheetName val="Reinforcement_Steel9"/>
      <sheetName val="P-I_CEMENT_RECONCILIATION_9"/>
      <sheetName val="Ra-38_area_wise_summary9"/>
      <sheetName val="P-II_Cement_Reconciliation9"/>
      <sheetName val="Ra-16_P-II9"/>
      <sheetName val="RA_16-_GH9"/>
      <sheetName val="Quote_Sheet9"/>
      <sheetName val="RCC,Ret__Wall9"/>
      <sheetName val="Name_List9"/>
      <sheetName val="Intro_9"/>
      <sheetName val="Gate_29"/>
      <sheetName val="Project_Ignite9"/>
      <sheetName val="E_&amp;_R9"/>
      <sheetName val="Customize_Your_Invoice9"/>
      <sheetName val="Misc__Data9"/>
      <sheetName val="beam-reinft-machine_rm9"/>
      <sheetName val="Cash_Flow_Input_Data_ISC9"/>
      <sheetName val="Fin__Assumpt__-_SensitivitieH9"/>
      <sheetName val="PRECAST_lightconc-II16"/>
      <sheetName val="Cleaning_&amp;_Grubbing16"/>
      <sheetName val="PRECAST_lightconc_II16"/>
      <sheetName val="College_Details16"/>
      <sheetName val="Personal_16"/>
      <sheetName val="jidal_dam16"/>
      <sheetName val="fran_temp16"/>
      <sheetName val="kona_swit16"/>
      <sheetName val="template_(8)16"/>
      <sheetName val="template_(9)16"/>
      <sheetName val="OVER_HEADS16"/>
      <sheetName val="Cover_Sheet16"/>
      <sheetName val="BOQ_REV_A16"/>
      <sheetName val="PTB_(IO)16"/>
      <sheetName val="BMS_16"/>
      <sheetName val="SPT_vs_PHI16"/>
      <sheetName val="TBAL9697_-group_wise__sdpl16"/>
      <sheetName val="Quantity_Schedule15"/>
      <sheetName val="Revenue__Schedule_15"/>
      <sheetName val="Balance_works_-_Direct_Cost15"/>
      <sheetName val="Balance_works_-_Indirect_Cost15"/>
      <sheetName val="Fund_Plan15"/>
      <sheetName val="Bill_of_Resources15"/>
      <sheetName val="SITE_OVERHEADS14"/>
      <sheetName val="labour_coeff14"/>
      <sheetName val="Expenditure_plan14"/>
      <sheetName val="ORDER_BOOKING14"/>
      <sheetName val="Site_Dev_BOQ14"/>
      <sheetName val="beam-reinft-IIInd_floor14"/>
      <sheetName val="M-Book_for_Conc14"/>
      <sheetName val="M-Book_for_FW14"/>
      <sheetName val="Costing_Upto_Mar'11_(2)14"/>
      <sheetName val="Tender_Summary14"/>
      <sheetName val="TAX_BILLS14"/>
      <sheetName val="CASH_BILLS14"/>
      <sheetName val="LABOUR_BILLS14"/>
      <sheetName val="puch_order14"/>
      <sheetName val="Sheet1_(2)14"/>
      <sheetName val="Boq_Block_A14"/>
      <sheetName val="_24_07_10_RS_&amp;_SECURITY14"/>
      <sheetName val="24_07_10_CIVIL_WET14"/>
      <sheetName val="_24_07_10_CIVIL14"/>
      <sheetName val="_24_07_10_MECH-FAB14"/>
      <sheetName val="_24_07_10_MECH-TANK14"/>
      <sheetName val="_23_07_10_N_SHIFT_MECH-FAB14"/>
      <sheetName val="_23_07_10_N_SHIFT_MECH-TANK14"/>
      <sheetName val="_23_07_10_RS_&amp;_SECURITY14"/>
      <sheetName val="23_07_10_CIVIL_WET14"/>
      <sheetName val="_23_07_10_CIVIL14"/>
      <sheetName val="_23_07_10_MECH-FAB14"/>
      <sheetName val="_23_07_10_MECH-TANK14"/>
      <sheetName val="_22_07_10_N_SHIFT_MECH-FAB14"/>
      <sheetName val="_22_07_10_N_SHIFT_MECH-TANK14"/>
      <sheetName val="_22_07_10_RS_&amp;_SECURITY14"/>
      <sheetName val="22_07_10_CIVIL_WET14"/>
      <sheetName val="_22_07_10_CIVIL14"/>
      <sheetName val="_22_07_10_MECH-FAB14"/>
      <sheetName val="_22_07_10_MECH-TANK14"/>
      <sheetName val="_21_07_10_N_SHIFT_MECH-FAB14"/>
      <sheetName val="_21_07_10_N_SHIFT_MECH-TANK14"/>
      <sheetName val="_21_07_10_RS_&amp;_SECURITY14"/>
      <sheetName val="21_07_10_CIVIL_WET14"/>
      <sheetName val="_21_07_10_CIVIL14"/>
      <sheetName val="_21_07_10_MECH-FAB14"/>
      <sheetName val="_21_07_10_MECH-TANK14"/>
      <sheetName val="_20_07_10_N_SHIFT_MECH-FAB14"/>
      <sheetName val="_20_07_10_N_SHIFT_MECH-TANK14"/>
      <sheetName val="_20_07_10_RS_&amp;_SECURITY14"/>
      <sheetName val="20_07_10_CIVIL_WET14"/>
      <sheetName val="_20_07_10_CIVIL14"/>
      <sheetName val="_20_07_10_MECH-FAB14"/>
      <sheetName val="_20_07_10_MECH-TANK14"/>
      <sheetName val="_19_07_10_N_SHIFT_MECH-FAB14"/>
      <sheetName val="_19_07_10_N_SHIFT_MECH-TANK14"/>
      <sheetName val="_19_07_10_RS_&amp;_SECURITY14"/>
      <sheetName val="19_07_10_CIVIL_WET14"/>
      <sheetName val="_19_07_10_CIVIL14"/>
      <sheetName val="_19_07_10_MECH-FAB14"/>
      <sheetName val="_19_07_10_MECH-TANK14"/>
      <sheetName val="_18_07_10_N_SHIFT_MECH-FAB14"/>
      <sheetName val="_18_07_10_N_SHIFT_MECH-TANK14"/>
      <sheetName val="_18_07_10_RS_&amp;_SECURITY14"/>
      <sheetName val="18_07_10_CIVIL_WET14"/>
      <sheetName val="_18_07_10_CIVIL14"/>
      <sheetName val="_18_07_10_MECH-FAB14"/>
      <sheetName val="_18_07_10_MECH-TANK14"/>
      <sheetName val="_17_07_10_N_SHIFT_MECH-FAB14"/>
      <sheetName val="_17_07_10_N_SHIFT_MECH-TANK14"/>
      <sheetName val="_17_07_10_RS_&amp;_SECURITY14"/>
      <sheetName val="17_07_10_CIVIL_WET14"/>
      <sheetName val="_17_07_10_CIVIL14"/>
      <sheetName val="_17_07_10_MECH-FAB14"/>
      <sheetName val="_17_07_10_MECH-TANK14"/>
      <sheetName val="_16_07_10_N_SHIFT_MECH-FAB13"/>
      <sheetName val="_16_07_10_N_SHIFT_MECH-TANK13"/>
      <sheetName val="_16_07_10_RS_&amp;_SECURITY13"/>
      <sheetName val="16_07_10_CIVIL_WET13"/>
      <sheetName val="_16_07_10_CIVIL13"/>
      <sheetName val="_16_07_10_MECH-FAB13"/>
      <sheetName val="_16_07_10_MECH-TANK13"/>
      <sheetName val="_15_07_10_N_SHIFT_MECH-FAB13"/>
      <sheetName val="_15_07_10_N_SHIFT_MECH-TANK13"/>
      <sheetName val="_15_07_10_RS_&amp;_SECURITY13"/>
      <sheetName val="15_07_10_CIVIL_WET13"/>
      <sheetName val="_15_07_10_CIVIL13"/>
      <sheetName val="_15_07_10_MECH-FAB13"/>
      <sheetName val="_15_07_10_MECH-TANK13"/>
      <sheetName val="_14_07_10_N_SHIFT_MECH-FAB13"/>
      <sheetName val="_14_07_10_N_SHIFT_MECH-TANK13"/>
      <sheetName val="_14_07_10_RS_&amp;_SECURITY13"/>
      <sheetName val="14_07_10_CIVIL_WET13"/>
      <sheetName val="_14_07_10_CIVIL13"/>
      <sheetName val="_14_07_10_MECH-FAB13"/>
      <sheetName val="_14_07_10_MECH-TANK13"/>
      <sheetName val="_13_07_10_N_SHIFT_MECH-FAB13"/>
      <sheetName val="_13_07_10_N_SHIFT_MECH-TANK13"/>
      <sheetName val="_13_07_10_RS_&amp;_SECURITY13"/>
      <sheetName val="13_07_10_CIVIL_WET13"/>
      <sheetName val="_13_07_10_CIVIL13"/>
      <sheetName val="_13_07_10_MECH-FAB13"/>
      <sheetName val="_13_07_10_MECH-TANK13"/>
      <sheetName val="_12_07_10_N_SHIFT_MECH-FAB13"/>
      <sheetName val="_12_07_10_N_SHIFT_MECH-TANK13"/>
      <sheetName val="_12_07_10_RS_&amp;_SECURITY13"/>
      <sheetName val="12_07_10_CIVIL_WET13"/>
      <sheetName val="_12_07_10_CIVIL13"/>
      <sheetName val="_12_07_10_MECH-FAB13"/>
      <sheetName val="_12_07_10_MECH-TANK13"/>
      <sheetName val="_11_07_10_N_SHIFT_MECH-FAB13"/>
      <sheetName val="_11_07_10_N_SHIFT_MECH-TANK13"/>
      <sheetName val="_11_07_10_RS_&amp;_SECURITY13"/>
      <sheetName val="11_07_10_CIVIL_WET13"/>
      <sheetName val="_11_07_10_CIVIL13"/>
      <sheetName val="_11_07_10_MECH-FAB13"/>
      <sheetName val="_11_07_10_MECH-TANK13"/>
      <sheetName val="_10_07_10_N_SHIFT_MECH-FAB13"/>
      <sheetName val="_10_07_10_N_SHIFT_MECH-TANK13"/>
      <sheetName val="_10_07_10_RS_&amp;_SECURITY13"/>
      <sheetName val="10_07_10_CIVIL_WET13"/>
      <sheetName val="_10_07_10_CIVIL13"/>
      <sheetName val="_10_07_10_MECH-FAB13"/>
      <sheetName val="_10_07_10_MECH-TANK13"/>
      <sheetName val="_09_07_10_N_SHIFT_MECH-FAB13"/>
      <sheetName val="_09_07_10_N_SHIFT_MECH-TANK13"/>
      <sheetName val="_09_07_10_RS_&amp;_SECURITY13"/>
      <sheetName val="09_07_10_CIVIL_WET13"/>
      <sheetName val="_09_07_10_CIVIL13"/>
      <sheetName val="_09_07_10_MECH-FAB13"/>
      <sheetName val="_09_07_10_MECH-TANK13"/>
      <sheetName val="_08_07_10_N_SHIFT_MECH-FAB13"/>
      <sheetName val="_08_07_10_N_SHIFT_MECH-TANK13"/>
      <sheetName val="_08_07_10_RS_&amp;_SECURITY13"/>
      <sheetName val="08_07_10_CIVIL_WET13"/>
      <sheetName val="_08_07_10_CIVIL13"/>
      <sheetName val="_08_07_10_MECH-FAB13"/>
      <sheetName val="_08_07_10_MECH-TANK13"/>
      <sheetName val="_07_07_10_N_SHIFT_MECH-FAB13"/>
      <sheetName val="_07_07_10_N_SHIFT_MECH-TANK13"/>
      <sheetName val="_07_07_10_RS_&amp;_SECURITY13"/>
      <sheetName val="07_07_10_CIVIL_WET13"/>
      <sheetName val="_07_07_10_CIVIL13"/>
      <sheetName val="_07_07_10_MECH-FAB13"/>
      <sheetName val="_07_07_10_MECH-TANK13"/>
      <sheetName val="_06_07_10_N_SHIFT_MECH-FAB13"/>
      <sheetName val="_06_07_10_N_SHIFT_MECH-TANK13"/>
      <sheetName val="_06_07_10_RS_&amp;_SECURITY13"/>
      <sheetName val="06_07_10_CIVIL_WET13"/>
      <sheetName val="_06_07_10_CIVIL13"/>
      <sheetName val="_06_07_10_MECH-FAB13"/>
      <sheetName val="_06_07_10_MECH-TANK13"/>
      <sheetName val="_05_07_10_N_SHIFT_MECH-FAB13"/>
      <sheetName val="_05_07_10_N_SHIFT_MECH-TANK13"/>
      <sheetName val="_05_07_10_RS_&amp;_SECURITY13"/>
      <sheetName val="05_07_10_CIVIL_WET13"/>
      <sheetName val="_05_07_10_CIVIL13"/>
      <sheetName val="_05_07_10_MECH-FAB13"/>
      <sheetName val="_05_07_10_MECH-TANK13"/>
      <sheetName val="_04_07_10_N_SHIFT_MECH-FAB13"/>
      <sheetName val="_04_07_10_N_SHIFT_MECH-TANK13"/>
      <sheetName val="_04_07_10_RS_&amp;_SECURITY13"/>
      <sheetName val="04_07_10_CIVIL_WET13"/>
      <sheetName val="_04_07_10_CIVIL13"/>
      <sheetName val="_04_07_10_MECH-FAB13"/>
      <sheetName val="_04_07_10_MECH-TANK13"/>
      <sheetName val="_03_07_10_N_SHIFT_MECH-FAB13"/>
      <sheetName val="_03_07_10_N_SHIFT_MECH-TANK13"/>
      <sheetName val="_03_07_10_RS_&amp;_SECURITY_13"/>
      <sheetName val="03_07_10_CIVIL_WET_13"/>
      <sheetName val="_03_07_10_CIVIL_13"/>
      <sheetName val="_03_07_10_MECH-FAB_13"/>
      <sheetName val="_03_07_10_MECH-TANK_13"/>
      <sheetName val="_02_07_10_N_SHIFT_MECH-FAB_13"/>
      <sheetName val="_02_07_10_N_SHIFT_MECH-TANK_13"/>
      <sheetName val="_02_07_10_RS_&amp;_SECURITY13"/>
      <sheetName val="02_07_10_CIVIL_WET13"/>
      <sheetName val="_02_07_10_CIVIL13"/>
      <sheetName val="_02_07_10_MECH-FAB13"/>
      <sheetName val="_02_07_10_MECH-TANK13"/>
      <sheetName val="_01_07_10_N_SHIFT_MECH-FAB13"/>
      <sheetName val="_01_07_10_N_SHIFT_MECH-TANK13"/>
      <sheetName val="_01_07_10_RS_&amp;_SECURITY13"/>
      <sheetName val="01_07_10_CIVIL_WET13"/>
      <sheetName val="_01_07_10_CIVIL13"/>
      <sheetName val="_01_07_10_MECH-FAB13"/>
      <sheetName val="_01_07_10_MECH-TANK13"/>
      <sheetName val="_30_06_10_N_SHIFT_MECH-FAB13"/>
      <sheetName val="_30_06_10_N_SHIFT_MECH-TANK13"/>
      <sheetName val="scurve_calc_(2)13"/>
      <sheetName val="Meas_-Hotel_Part14"/>
      <sheetName val="BOQ_Direct_selling_cost13"/>
      <sheetName val="Direct_cost_shed_A-2_13"/>
      <sheetName val="Contract_Night_Staff13"/>
      <sheetName val="Contract_Day_Staff13"/>
      <sheetName val="Day_Shift13"/>
      <sheetName val="Night_Shift13"/>
      <sheetName val="Ave_wtd_rates13"/>
      <sheetName val="Material_13"/>
      <sheetName val="Labour_&amp;_Plant13"/>
      <sheetName val="22_12_201114"/>
      <sheetName val="BOQ_(2)14"/>
      <sheetName val="Cashflow_projection13"/>
      <sheetName val="PA-_Consutant_13"/>
      <sheetName val="Civil_Boq13"/>
      <sheetName val="Fee_Rate_Summary13"/>
      <sheetName val="Item-_Compact13"/>
      <sheetName val="final_abstract13"/>
      <sheetName val="TBAL9697__group_wise__sdpl13"/>
      <sheetName val="St_co_91_5lvl13"/>
      <sheetName val="Civil_Works13"/>
      <sheetName val="IO_List13"/>
      <sheetName val="Fill_this_out_first___13"/>
      <sheetName val="Meas__Hotel_Part13"/>
      <sheetName val="INPUT_SHEET13"/>
      <sheetName val="DI_Rate_Analysis14"/>
      <sheetName val="Economic_RisingMain__Ph-I14"/>
      <sheetName val="SP_Break_Up13"/>
      <sheetName val="Labour_productivity13"/>
      <sheetName val="_09_07_10_M顅ᎆ뤀ᨇ԰?缀?13"/>
      <sheetName val="Sales_&amp;_Prod13"/>
      <sheetName val="Cost_Index13"/>
      <sheetName val="cash_in_flow_Summary_JV_13"/>
      <sheetName val="water_prop_13"/>
      <sheetName val="GR_slab-reinft13"/>
      <sheetName val="Staff_Acco_13"/>
      <sheetName val="Rate_analysis-_BOQ_1_13"/>
      <sheetName val="MN_T_B_13"/>
      <sheetName val="Project_Details__13"/>
      <sheetName val="F20_Risk_Analysis13"/>
      <sheetName val="Change_Order_Log13"/>
      <sheetName val="2000_MOR13"/>
      <sheetName val="Driveway_Beams13"/>
      <sheetName val="Structure_Bills_Qty13"/>
      <sheetName val="Prelims_Breakup14"/>
      <sheetName val="INDIGINEOUS_ITEMS_13"/>
      <sheetName val="3cd_Annexure13"/>
      <sheetName val="Rate_Analysis13"/>
      <sheetName val="Fin__Assumpt__-_Sensitivities13"/>
      <sheetName val="Bill_113"/>
      <sheetName val="Bill_213"/>
      <sheetName val="Bill_313"/>
      <sheetName val="Bill_413"/>
      <sheetName val="Bill_513"/>
      <sheetName val="Bill_613"/>
      <sheetName val="Bill_713"/>
      <sheetName val="_09_07_10_M顅ᎆ뤀ᨇ԰13"/>
      <sheetName val="_09_07_10_M顅ᎆ뤀ᨇ԰_缀_13"/>
      <sheetName val="1_Civil-RA13"/>
      <sheetName val="Assumption_Inputs13"/>
      <sheetName val="Phase_113"/>
      <sheetName val="Pacakges_split13"/>
      <sheetName val="DEINKING(ANNEX_1)13"/>
      <sheetName val="AutoOpen_Stub_Data13"/>
      <sheetName val="Eqpmnt_Plng13"/>
      <sheetName val="Debits_as_on_12_04_0812"/>
      <sheetName val="Data_Sheet12"/>
      <sheetName val="T-P1,_FINISHES_WORKING_13"/>
      <sheetName val="Assumption_&amp;_Exclusion13"/>
      <sheetName val="External_Doors13"/>
      <sheetName val="STAFFSCHED_12"/>
      <sheetName val="LABOUR_RATE13"/>
      <sheetName val="Material_Rate13"/>
      <sheetName val="Switch_V1613"/>
      <sheetName val="India_F&amp;S_Template12"/>
      <sheetName val="_bus_bay12"/>
      <sheetName val="doq_412"/>
      <sheetName val="doq_212"/>
      <sheetName val="Grade_Slab_-113"/>
      <sheetName val="Grade_Slab_-213"/>
      <sheetName val="Grade_slab-313"/>
      <sheetName val="Grade_slab_-413"/>
      <sheetName val="Grade_slab_-513"/>
      <sheetName val="Grade_slab_-613"/>
      <sheetName val="Cat_A_Change_Control13"/>
      <sheetName val="Factor_Sheet13"/>
      <sheetName val="Theo_Cons-June'1012"/>
      <sheetName val="11B_12"/>
      <sheetName val="ACAD_Finishes12"/>
      <sheetName val="Site_Details12"/>
      <sheetName val="Site_Area_Statement12"/>
      <sheetName val="Summary_WG12"/>
      <sheetName val="BOQ_LT12"/>
      <sheetName val="14_07_10_CIVIL_W [12"/>
      <sheetName val="AFAS_12"/>
      <sheetName val="RDS_&amp;_WLD12"/>
      <sheetName val="PA_System12"/>
      <sheetName val="Server_&amp;_PAC_Room12"/>
      <sheetName val="HVAC_BOQ12"/>
      <sheetName val="Invoice_Tracker12"/>
      <sheetName val="Income_Statement12"/>
      <sheetName val="Load_Details(B2)12"/>
      <sheetName val="Works_-_Quote_Sheet12"/>
      <sheetName val="BLOCK-A_(MEA_SHEET)12"/>
      <sheetName val="Cost_Basis11"/>
      <sheetName val="Top_Sheet12"/>
      <sheetName val="Col_NUM12"/>
      <sheetName val="COLUMN_RC_12"/>
      <sheetName val="STILT_Floor_Slab_NUM12"/>
      <sheetName val="First_Floor_Slab_RC12"/>
      <sheetName val="FIRST_FLOOR_SLAB_WT_SUMMARY12"/>
      <sheetName val="Stilt_Floor_Beam_NUM12"/>
      <sheetName val="STILT_BEAM_NUM12"/>
      <sheetName val="STILT_BEAM_RC12"/>
      <sheetName val="Stilt_wall_Num12"/>
      <sheetName val="STILT_WALL_RC12"/>
      <sheetName val="Z-DETAILS_ABOVE_RAFT_UPTO_+0_13"/>
      <sheetName val="Z-DETAILS_ABOVE_RAFT_UPTO_+_(12"/>
      <sheetName val="TOTAL_CHECK12"/>
      <sheetName val="TYP___wall_Num12"/>
      <sheetName val="Z-DETAILS_TYP__+2_85_TO_+8_8512"/>
      <sheetName val="d-safe_specs11"/>
      <sheetName val="Deduction_of_assets11"/>
      <sheetName val="Blr_hire11"/>
      <sheetName val="PRECAST_lig(tconc_II11"/>
      <sheetName val="VF_Full_Recon11"/>
      <sheetName val="PITP3_COPY11"/>
      <sheetName val="Meas_11"/>
      <sheetName val="Expenses_Actual_Vs__Budgeted11"/>
      <sheetName val="Col_up_to_plinth11"/>
      <sheetName val="MASTER_RATE_ANALYSIS11"/>
      <sheetName val="RMG_-ABS11"/>
      <sheetName val="T_P_-ABS11"/>
      <sheetName val="T_P_-MB11"/>
      <sheetName val="E_P_R-ABS11"/>
      <sheetName val="E__R-MB11"/>
      <sheetName val="Bldg_6-ABS11"/>
      <sheetName val="Bldg_6-MB11"/>
      <sheetName val="Kz_Grid_Press_foundation_ABS11"/>
      <sheetName val="Kz_Grid_Press_foundation_meas11"/>
      <sheetName val="600-1200T__ABS11"/>
      <sheetName val="600-1200T_Meas11"/>
      <sheetName val="BSR-II_ABS11"/>
      <sheetName val="BSR-II_meas11"/>
      <sheetName val="Misc_ABS11"/>
      <sheetName val="Misc_MB11"/>
      <sheetName val="This_Bill11"/>
      <sheetName val="Upto_Previous11"/>
      <sheetName val="Up_to_date11"/>
      <sheetName val="Grand_Abstract11"/>
      <sheetName val="Blank_MB11"/>
      <sheetName val="cement_summary11"/>
      <sheetName val="Reinforcement_Steel11"/>
      <sheetName val="P-I_CEMENT_RECONCILIATION_11"/>
      <sheetName val="Ra-38_area_wise_summary11"/>
      <sheetName val="P-II_Cement_Reconciliation11"/>
      <sheetName val="Ra-16_P-II11"/>
      <sheetName val="RA_16-_GH11"/>
      <sheetName val="Quote_Sheet11"/>
      <sheetName val="RCC,Ret__Wall11"/>
      <sheetName val="Name_List11"/>
      <sheetName val="Intro_11"/>
      <sheetName val="Gate_211"/>
      <sheetName val="Project_Ignite11"/>
      <sheetName val="E_&amp;_R11"/>
      <sheetName val="Customize_Your_Invoice11"/>
      <sheetName val="Misc__Data11"/>
      <sheetName val="beam-reinft-machine_rm11"/>
      <sheetName val="Cash_Flow_Input_Data_ISC11"/>
      <sheetName val="Fin__Assumpt__-_SensitivitieH11"/>
      <sheetName val="PRECAST_lightconc-II17"/>
      <sheetName val="Cleaning_&amp;_Grubbing17"/>
      <sheetName val="PRECAST_lightconc_II17"/>
      <sheetName val="College_Details17"/>
      <sheetName val="Personal_17"/>
      <sheetName val="jidal_dam17"/>
      <sheetName val="fran_temp17"/>
      <sheetName val="kona_swit17"/>
      <sheetName val="template_(8)17"/>
      <sheetName val="template_(9)17"/>
      <sheetName val="OVER_HEADS17"/>
      <sheetName val="Cover_Sheet17"/>
      <sheetName val="BOQ_REV_A17"/>
      <sheetName val="PTB_(IO)17"/>
      <sheetName val="BMS_17"/>
      <sheetName val="SPT_vs_PHI17"/>
      <sheetName val="TBAL9697_-group_wise__sdpl17"/>
      <sheetName val="Quantity_Schedule16"/>
      <sheetName val="Revenue__Schedule_16"/>
      <sheetName val="Balance_works_-_Direct_Cost16"/>
      <sheetName val="Balance_works_-_Indirect_Cost16"/>
      <sheetName val="Fund_Plan16"/>
      <sheetName val="Bill_of_Resources16"/>
      <sheetName val="SITE_OVERHEADS15"/>
      <sheetName val="labour_coeff15"/>
      <sheetName val="Expenditure_plan15"/>
      <sheetName val="ORDER_BOOKING15"/>
      <sheetName val="Site_Dev_BOQ15"/>
      <sheetName val="beam-reinft-IIInd_floor15"/>
      <sheetName val="M-Book_for_Conc15"/>
      <sheetName val="M-Book_for_FW15"/>
      <sheetName val="Costing_Upto_Mar'11_(2)15"/>
      <sheetName val="Tender_Summary15"/>
      <sheetName val="TAX_BILLS15"/>
      <sheetName val="CASH_BILLS15"/>
      <sheetName val="LABOUR_BILLS15"/>
      <sheetName val="puch_order15"/>
      <sheetName val="Sheet1_(2)15"/>
      <sheetName val="Boq_Block_A15"/>
      <sheetName val="_24_07_10_RS_&amp;_SECURITY15"/>
      <sheetName val="24_07_10_CIVIL_WET15"/>
      <sheetName val="_24_07_10_CIVIL15"/>
      <sheetName val="_24_07_10_MECH-FAB15"/>
      <sheetName val="_24_07_10_MECH-TANK15"/>
      <sheetName val="_23_07_10_N_SHIFT_MECH-FAB15"/>
      <sheetName val="_23_07_10_N_SHIFT_MECH-TANK15"/>
      <sheetName val="_23_07_10_RS_&amp;_SECURITY15"/>
      <sheetName val="23_07_10_CIVIL_WET15"/>
      <sheetName val="_23_07_10_CIVIL15"/>
      <sheetName val="_23_07_10_MECH-FAB15"/>
      <sheetName val="_23_07_10_MECH-TANK15"/>
      <sheetName val="_22_07_10_N_SHIFT_MECH-FAB15"/>
      <sheetName val="_22_07_10_N_SHIFT_MECH-TANK15"/>
      <sheetName val="_22_07_10_RS_&amp;_SECURITY15"/>
      <sheetName val="22_07_10_CIVIL_WET15"/>
      <sheetName val="_22_07_10_CIVIL15"/>
      <sheetName val="_22_07_10_MECH-FAB15"/>
      <sheetName val="_22_07_10_MECH-TANK15"/>
      <sheetName val="_21_07_10_N_SHIFT_MECH-FAB15"/>
      <sheetName val="_21_07_10_N_SHIFT_MECH-TANK15"/>
      <sheetName val="_21_07_10_RS_&amp;_SECURITY15"/>
      <sheetName val="21_07_10_CIVIL_WET15"/>
      <sheetName val="_21_07_10_CIVIL15"/>
      <sheetName val="_21_07_10_MECH-FAB15"/>
      <sheetName val="_21_07_10_MECH-TANK15"/>
      <sheetName val="_20_07_10_N_SHIFT_MECH-FAB15"/>
      <sheetName val="_20_07_10_N_SHIFT_MECH-TANK15"/>
      <sheetName val="_20_07_10_RS_&amp;_SECURITY15"/>
      <sheetName val="20_07_10_CIVIL_WET15"/>
      <sheetName val="_20_07_10_CIVIL15"/>
      <sheetName val="_20_07_10_MECH-FAB15"/>
      <sheetName val="_20_07_10_MECH-TANK15"/>
      <sheetName val="_19_07_10_N_SHIFT_MECH-FAB15"/>
      <sheetName val="_19_07_10_N_SHIFT_MECH-TANK15"/>
      <sheetName val="_19_07_10_RS_&amp;_SECURITY15"/>
      <sheetName val="19_07_10_CIVIL_WET15"/>
      <sheetName val="_19_07_10_CIVIL15"/>
      <sheetName val="_19_07_10_MECH-FAB15"/>
      <sheetName val="_19_07_10_MECH-TANK15"/>
      <sheetName val="_18_07_10_N_SHIFT_MECH-FAB15"/>
      <sheetName val="_18_07_10_N_SHIFT_MECH-TANK15"/>
      <sheetName val="_18_07_10_RS_&amp;_SECURITY15"/>
      <sheetName val="18_07_10_CIVIL_WET15"/>
      <sheetName val="_18_07_10_CIVIL15"/>
      <sheetName val="_18_07_10_MECH-FAB15"/>
      <sheetName val="_18_07_10_MECH-TANK15"/>
      <sheetName val="_17_07_10_N_SHIFT_MECH-FAB15"/>
      <sheetName val="_17_07_10_N_SHIFT_MECH-TANK15"/>
      <sheetName val="_17_07_10_RS_&amp;_SECURITY15"/>
      <sheetName val="17_07_10_CIVIL_WET15"/>
      <sheetName val="_17_07_10_CIVIL15"/>
      <sheetName val="_17_07_10_MECH-FAB15"/>
      <sheetName val="_17_07_10_MECH-TANK15"/>
      <sheetName val="_16_07_10_N_SHIFT_MECH-FAB14"/>
      <sheetName val="_16_07_10_N_SHIFT_MECH-TANK14"/>
      <sheetName val="_16_07_10_RS_&amp;_SECURITY14"/>
      <sheetName val="16_07_10_CIVIL_WET14"/>
      <sheetName val="_16_07_10_CIVIL14"/>
      <sheetName val="_16_07_10_MECH-FAB14"/>
      <sheetName val="_16_07_10_MECH-TANK14"/>
      <sheetName val="_15_07_10_N_SHIFT_MECH-FAB14"/>
      <sheetName val="_15_07_10_N_SHIFT_MECH-TANK14"/>
      <sheetName val="_15_07_10_RS_&amp;_SECURITY14"/>
      <sheetName val="15_07_10_CIVIL_WET14"/>
      <sheetName val="_15_07_10_CIVIL14"/>
      <sheetName val="_15_07_10_MECH-FAB14"/>
      <sheetName val="_15_07_10_MECH-TANK14"/>
      <sheetName val="_14_07_10_N_SHIFT_MECH-FAB14"/>
      <sheetName val="_14_07_10_N_SHIFT_MECH-TANK14"/>
      <sheetName val="_14_07_10_RS_&amp;_SECURITY14"/>
      <sheetName val="14_07_10_CIVIL_WET14"/>
      <sheetName val="_14_07_10_CIVIL14"/>
      <sheetName val="_14_07_10_MECH-FAB14"/>
      <sheetName val="_14_07_10_MECH-TANK14"/>
      <sheetName val="_13_07_10_N_SHIFT_MECH-FAB14"/>
      <sheetName val="_13_07_10_N_SHIFT_MECH-TANK14"/>
      <sheetName val="_13_07_10_RS_&amp;_SECURITY14"/>
      <sheetName val="13_07_10_CIVIL_WET14"/>
      <sheetName val="_13_07_10_CIVIL14"/>
      <sheetName val="_13_07_10_MECH-FAB14"/>
      <sheetName val="_13_07_10_MECH-TANK14"/>
      <sheetName val="_12_07_10_N_SHIFT_MECH-FAB14"/>
      <sheetName val="_12_07_10_N_SHIFT_MECH-TANK14"/>
      <sheetName val="_12_07_10_RS_&amp;_SECURITY14"/>
      <sheetName val="12_07_10_CIVIL_WET14"/>
      <sheetName val="_12_07_10_CIVIL14"/>
      <sheetName val="_12_07_10_MECH-FAB14"/>
      <sheetName val="_12_07_10_MECH-TANK14"/>
      <sheetName val="_11_07_10_N_SHIFT_MECH-FAB14"/>
      <sheetName val="_11_07_10_N_SHIFT_MECH-TANK14"/>
      <sheetName val="_11_07_10_RS_&amp;_SECURITY14"/>
      <sheetName val="11_07_10_CIVIL_WET14"/>
      <sheetName val="_11_07_10_CIVIL14"/>
      <sheetName val="_11_07_10_MECH-FAB14"/>
      <sheetName val="_11_07_10_MECH-TANK14"/>
      <sheetName val="_10_07_10_N_SHIFT_MECH-FAB14"/>
      <sheetName val="_10_07_10_N_SHIFT_MECH-TANK14"/>
      <sheetName val="_10_07_10_RS_&amp;_SECURITY14"/>
      <sheetName val="10_07_10_CIVIL_WET14"/>
      <sheetName val="_10_07_10_CIVIL14"/>
      <sheetName val="_10_07_10_MECH-FAB14"/>
      <sheetName val="_10_07_10_MECH-TANK14"/>
      <sheetName val="_09_07_10_N_SHIFT_MECH-FAB14"/>
      <sheetName val="_09_07_10_N_SHIFT_MECH-TANK14"/>
      <sheetName val="_09_07_10_RS_&amp;_SECURITY14"/>
      <sheetName val="09_07_10_CIVIL_WET14"/>
      <sheetName val="_09_07_10_CIVIL14"/>
      <sheetName val="_09_07_10_MECH-FAB14"/>
      <sheetName val="_09_07_10_MECH-TANK14"/>
      <sheetName val="_08_07_10_N_SHIFT_MECH-FAB14"/>
      <sheetName val="_08_07_10_N_SHIFT_MECH-TANK14"/>
      <sheetName val="_08_07_10_RS_&amp;_SECURITY14"/>
      <sheetName val="08_07_10_CIVIL_WET14"/>
      <sheetName val="_08_07_10_CIVIL14"/>
      <sheetName val="_08_07_10_MECH-FAB14"/>
      <sheetName val="_08_07_10_MECH-TANK14"/>
      <sheetName val="_07_07_10_N_SHIFT_MECH-FAB14"/>
      <sheetName val="_07_07_10_N_SHIFT_MECH-TANK14"/>
      <sheetName val="_07_07_10_RS_&amp;_SECURITY14"/>
      <sheetName val="07_07_10_CIVIL_WET14"/>
      <sheetName val="_07_07_10_CIVIL14"/>
      <sheetName val="_07_07_10_MECH-FAB14"/>
      <sheetName val="_07_07_10_MECH-TANK14"/>
      <sheetName val="_06_07_10_N_SHIFT_MECH-FAB14"/>
      <sheetName val="_06_07_10_N_SHIFT_MECH-TANK14"/>
      <sheetName val="_06_07_10_RS_&amp;_SECURITY14"/>
      <sheetName val="06_07_10_CIVIL_WET14"/>
      <sheetName val="_06_07_10_CIVIL14"/>
      <sheetName val="_06_07_10_MECH-FAB14"/>
      <sheetName val="_06_07_10_MECH-TANK14"/>
      <sheetName val="_05_07_10_N_SHIFT_MECH-FAB14"/>
      <sheetName val="_05_07_10_N_SHIFT_MECH-TANK14"/>
      <sheetName val="_05_07_10_RS_&amp;_SECURITY14"/>
      <sheetName val="05_07_10_CIVIL_WET14"/>
      <sheetName val="_05_07_10_CIVIL14"/>
      <sheetName val="_05_07_10_MECH-FAB14"/>
      <sheetName val="_05_07_10_MECH-TANK14"/>
      <sheetName val="_04_07_10_N_SHIFT_MECH-FAB14"/>
      <sheetName val="_04_07_10_N_SHIFT_MECH-TANK14"/>
      <sheetName val="_04_07_10_RS_&amp;_SECURITY14"/>
      <sheetName val="04_07_10_CIVIL_WET14"/>
      <sheetName val="_04_07_10_CIVIL14"/>
      <sheetName val="_04_07_10_MECH-FAB14"/>
      <sheetName val="_04_07_10_MECH-TANK14"/>
      <sheetName val="_03_07_10_N_SHIFT_MECH-FAB14"/>
      <sheetName val="_03_07_10_N_SHIFT_MECH-TANK14"/>
      <sheetName val="_03_07_10_RS_&amp;_SECURITY_14"/>
      <sheetName val="03_07_10_CIVIL_WET_14"/>
      <sheetName val="_03_07_10_CIVIL_14"/>
      <sheetName val="_03_07_10_MECH-FAB_14"/>
      <sheetName val="_03_07_10_MECH-TANK_14"/>
      <sheetName val="_02_07_10_N_SHIFT_MECH-FAB_14"/>
      <sheetName val="_02_07_10_N_SHIFT_MECH-TANK_14"/>
      <sheetName val="_02_07_10_RS_&amp;_SECURITY14"/>
      <sheetName val="02_07_10_CIVIL_WET14"/>
      <sheetName val="_02_07_10_CIVIL14"/>
      <sheetName val="_02_07_10_MECH-FAB14"/>
      <sheetName val="_02_07_10_MECH-TANK14"/>
      <sheetName val="_01_07_10_N_SHIFT_MECH-FAB14"/>
      <sheetName val="_01_07_10_N_SHIFT_MECH-TANK14"/>
      <sheetName val="_01_07_10_RS_&amp;_SECURITY14"/>
      <sheetName val="01_07_10_CIVIL_WET14"/>
      <sheetName val="_01_07_10_CIVIL14"/>
      <sheetName val="_01_07_10_MECH-FAB14"/>
      <sheetName val="_01_07_10_MECH-TANK14"/>
      <sheetName val="_30_06_10_N_SHIFT_MECH-FAB14"/>
      <sheetName val="_30_06_10_N_SHIFT_MECH-TANK14"/>
      <sheetName val="scurve_calc_(2)14"/>
      <sheetName val="Meas_-Hotel_Part15"/>
      <sheetName val="BOQ_Direct_selling_cost14"/>
      <sheetName val="Direct_cost_shed_A-2_14"/>
      <sheetName val="Contract_Night_Staff14"/>
      <sheetName val="Contract_Day_Staff14"/>
      <sheetName val="Day_Shift14"/>
      <sheetName val="Night_Shift14"/>
      <sheetName val="Ave_wtd_rates14"/>
      <sheetName val="Material_14"/>
      <sheetName val="Labour_&amp;_Plant14"/>
      <sheetName val="22_12_201115"/>
      <sheetName val="BOQ_(2)15"/>
      <sheetName val="Cashflow_projection14"/>
      <sheetName val="PA-_Consutant_14"/>
      <sheetName val="Civil_Boq14"/>
      <sheetName val="Fee_Rate_Summary14"/>
      <sheetName val="Item-_Compact14"/>
      <sheetName val="final_abstract14"/>
      <sheetName val="TBAL9697__group_wise__sdpl14"/>
      <sheetName val="St_co_91_5lvl14"/>
      <sheetName val="Civil_Works14"/>
      <sheetName val="IO_List14"/>
      <sheetName val="Fill_this_out_first___14"/>
      <sheetName val="Meas__Hotel_Part14"/>
      <sheetName val="INPUT_SHEET14"/>
      <sheetName val="DI_Rate_Analysis15"/>
      <sheetName val="Economic_RisingMain__Ph-I15"/>
      <sheetName val="SP_Break_Up14"/>
      <sheetName val="Labour_productivity14"/>
      <sheetName val="_09_07_10_M顅ᎆ뤀ᨇ԰?缀?14"/>
      <sheetName val="Sales_&amp;_Prod14"/>
      <sheetName val="Cost_Index14"/>
      <sheetName val="cash_in_flow_Summary_JV_14"/>
      <sheetName val="water_prop_14"/>
      <sheetName val="GR_slab-reinft14"/>
      <sheetName val="Staff_Acco_14"/>
      <sheetName val="Rate_analysis-_BOQ_1_14"/>
      <sheetName val="MN_T_B_14"/>
      <sheetName val="Project_Details__14"/>
      <sheetName val="F20_Risk_Analysis14"/>
      <sheetName val="Change_Order_Log14"/>
      <sheetName val="2000_MOR14"/>
      <sheetName val="Driveway_Beams14"/>
      <sheetName val="Structure_Bills_Qty14"/>
      <sheetName val="Prelims_Breakup15"/>
      <sheetName val="INDIGINEOUS_ITEMS_14"/>
      <sheetName val="3cd_Annexure14"/>
      <sheetName val="Rate_Analysis14"/>
      <sheetName val="Fin__Assumpt__-_Sensitivities14"/>
      <sheetName val="Bill_114"/>
      <sheetName val="Bill_214"/>
      <sheetName val="Bill_314"/>
      <sheetName val="Bill_414"/>
      <sheetName val="Bill_514"/>
      <sheetName val="Bill_614"/>
      <sheetName val="Bill_714"/>
      <sheetName val="_09_07_10_M顅ᎆ뤀ᨇ԰14"/>
      <sheetName val="_09_07_10_M顅ᎆ뤀ᨇ԰_缀_14"/>
      <sheetName val="1_Civil-RA14"/>
      <sheetName val="Assumption_Inputs14"/>
      <sheetName val="Phase_114"/>
      <sheetName val="Pacakges_split14"/>
      <sheetName val="DEINKING(ANNEX_1)14"/>
      <sheetName val="AutoOpen_Stub_Data14"/>
      <sheetName val="Eqpmnt_Plng14"/>
      <sheetName val="Debits_as_on_12_04_0813"/>
      <sheetName val="Data_Sheet13"/>
      <sheetName val="T-P1,_FINISHES_WORKING_14"/>
      <sheetName val="Assumption_&amp;_Exclusion14"/>
      <sheetName val="External_Doors14"/>
      <sheetName val="STAFFSCHED_13"/>
      <sheetName val="LABOUR_RATE14"/>
      <sheetName val="Material_Rate14"/>
      <sheetName val="Switch_V1614"/>
      <sheetName val="India_F&amp;S_Template13"/>
      <sheetName val="_bus_bay13"/>
      <sheetName val="doq_413"/>
      <sheetName val="doq_213"/>
      <sheetName val="Grade_Slab_-114"/>
      <sheetName val="Grade_Slab_-214"/>
      <sheetName val="Grade_slab-314"/>
      <sheetName val="Grade_slab_-414"/>
      <sheetName val="Grade_slab_-514"/>
      <sheetName val="Grade_slab_-614"/>
      <sheetName val="Cat_A_Change_Control14"/>
      <sheetName val="Factor_Sheet14"/>
      <sheetName val="Theo_Cons-June'1013"/>
      <sheetName val="11B_13"/>
      <sheetName val="ACAD_Finishes13"/>
      <sheetName val="Site_Details13"/>
      <sheetName val="Site_Area_Statement13"/>
      <sheetName val="Summary_WG13"/>
      <sheetName val="BOQ_LT13"/>
      <sheetName val="14_07_10_CIVIL_W [13"/>
      <sheetName val="AFAS_13"/>
      <sheetName val="RDS_&amp;_WLD13"/>
      <sheetName val="PA_System13"/>
      <sheetName val="Server_&amp;_PAC_Room13"/>
      <sheetName val="HVAC_BOQ13"/>
      <sheetName val="Invoice_Tracker13"/>
      <sheetName val="Income_Statement13"/>
      <sheetName val="Load_Details(B2)13"/>
      <sheetName val="Works_-_Quote_Sheet13"/>
      <sheetName val="BLOCK-A_(MEA_SHEET)13"/>
      <sheetName val="Cost_Basis12"/>
      <sheetName val="Top_Sheet13"/>
      <sheetName val="Col_NUM13"/>
      <sheetName val="COLUMN_RC_13"/>
      <sheetName val="STILT_Floor_Slab_NUM13"/>
      <sheetName val="First_Floor_Slab_RC13"/>
      <sheetName val="FIRST_FLOOR_SLAB_WT_SUMMARY13"/>
      <sheetName val="Stilt_Floor_Beam_NUM13"/>
      <sheetName val="STILT_BEAM_NUM13"/>
      <sheetName val="STILT_BEAM_RC13"/>
      <sheetName val="Stilt_wall_Num13"/>
      <sheetName val="STILT_WALL_RC13"/>
      <sheetName val="Z-DETAILS_ABOVE_RAFT_UPTO_+0_14"/>
      <sheetName val="Z-DETAILS_ABOVE_RAFT_UPTO_+_(13"/>
      <sheetName val="TOTAL_CHECK13"/>
      <sheetName val="TYP___wall_Num13"/>
      <sheetName val="Z-DETAILS_TYP__+2_85_TO_+8_8513"/>
      <sheetName val="d-safe_specs12"/>
      <sheetName val="Deduction_of_assets12"/>
      <sheetName val="Blr_hire12"/>
      <sheetName val="PRECAST_lig(tconc_II12"/>
      <sheetName val="VF_Full_Recon12"/>
      <sheetName val="PITP3_COPY12"/>
      <sheetName val="Meas_12"/>
      <sheetName val="Expenses_Actual_Vs__Budgeted12"/>
      <sheetName val="Col_up_to_plinth12"/>
      <sheetName val="MASTER_RATE_ANALYSIS12"/>
      <sheetName val="RMG_-ABS12"/>
      <sheetName val="T_P_-ABS12"/>
      <sheetName val="T_P_-MB12"/>
      <sheetName val="E_P_R-ABS12"/>
      <sheetName val="E__R-MB12"/>
      <sheetName val="Bldg_6-ABS12"/>
      <sheetName val="Bldg_6-MB12"/>
      <sheetName val="Kz_Grid_Press_foundation_ABS12"/>
      <sheetName val="Kz_Grid_Press_foundation_meas12"/>
      <sheetName val="600-1200T__ABS12"/>
      <sheetName val="600-1200T_Meas12"/>
      <sheetName val="BSR-II_ABS12"/>
      <sheetName val="BSR-II_meas12"/>
      <sheetName val="Misc_ABS12"/>
      <sheetName val="Misc_MB12"/>
      <sheetName val="This_Bill12"/>
      <sheetName val="Upto_Previous12"/>
      <sheetName val="Up_to_date12"/>
      <sheetName val="Grand_Abstract12"/>
      <sheetName val="Blank_MB12"/>
      <sheetName val="cement_summary12"/>
      <sheetName val="Reinforcement_Steel12"/>
      <sheetName val="P-I_CEMENT_RECONCILIATION_12"/>
      <sheetName val="Ra-38_area_wise_summary12"/>
      <sheetName val="P-II_Cement_Reconciliation12"/>
      <sheetName val="Ra-16_P-II12"/>
      <sheetName val="RA_16-_GH12"/>
      <sheetName val="Quote_Sheet12"/>
      <sheetName val="RCC,Ret__Wall12"/>
      <sheetName val="Name_List12"/>
      <sheetName val="Intro_12"/>
      <sheetName val="Gate_212"/>
      <sheetName val="Project_Ignite12"/>
      <sheetName val="E_&amp;_R12"/>
      <sheetName val="Customize_Your_Invoice12"/>
      <sheetName val="Misc__Data12"/>
      <sheetName val="beam-reinft-machine_rm12"/>
      <sheetName val="Cash_Flow_Input_Data_ISC12"/>
      <sheetName val="Fin__Assumpt__-_SensitivitieH12"/>
      <sheetName val="PRECAST_lightconc-II18"/>
      <sheetName val="Cleaning_&amp;_Grubbing18"/>
      <sheetName val="PRECAST_lightconc_II18"/>
      <sheetName val="College_Details18"/>
      <sheetName val="Personal_18"/>
      <sheetName val="jidal_dam18"/>
      <sheetName val="fran_temp18"/>
      <sheetName val="kona_swit18"/>
      <sheetName val="template_(8)18"/>
      <sheetName val="template_(9)18"/>
      <sheetName val="OVER_HEADS18"/>
      <sheetName val="Cover_Sheet18"/>
      <sheetName val="BOQ_REV_A18"/>
      <sheetName val="PTB_(IO)18"/>
      <sheetName val="BMS_18"/>
      <sheetName val="SPT_vs_PHI18"/>
      <sheetName val="TBAL9697_-group_wise__sdpl18"/>
      <sheetName val="Quantity_Schedule17"/>
      <sheetName val="Revenue__Schedule_17"/>
      <sheetName val="Balance_works_-_Direct_Cost17"/>
      <sheetName val="Balance_works_-_Indirect_Cost17"/>
      <sheetName val="Fund_Plan17"/>
      <sheetName val="Bill_of_Resources17"/>
      <sheetName val="SITE_OVERHEADS16"/>
      <sheetName val="labour_coeff16"/>
      <sheetName val="Expenditure_plan16"/>
      <sheetName val="ORDER_BOOKING16"/>
      <sheetName val="Site_Dev_BOQ16"/>
      <sheetName val="beam-reinft-IIInd_floor16"/>
      <sheetName val="M-Book_for_Conc16"/>
      <sheetName val="M-Book_for_FW16"/>
      <sheetName val="Costing_Upto_Mar'11_(2)16"/>
      <sheetName val="Tender_Summary16"/>
      <sheetName val="TAX_BILLS16"/>
      <sheetName val="CASH_BILLS16"/>
      <sheetName val="LABOUR_BILLS16"/>
      <sheetName val="puch_order16"/>
      <sheetName val="Sheet1_(2)16"/>
      <sheetName val="Boq_Block_A16"/>
      <sheetName val="_24_07_10_RS_&amp;_SECURITY16"/>
      <sheetName val="24_07_10_CIVIL_WET16"/>
      <sheetName val="_24_07_10_CIVIL16"/>
      <sheetName val="_24_07_10_MECH-FAB16"/>
      <sheetName val="_24_07_10_MECH-TANK16"/>
      <sheetName val="_23_07_10_N_SHIFT_MECH-FAB16"/>
      <sheetName val="_23_07_10_N_SHIFT_MECH-TANK16"/>
      <sheetName val="_23_07_10_RS_&amp;_SECURITY16"/>
      <sheetName val="23_07_10_CIVIL_WET16"/>
      <sheetName val="_23_07_10_CIVIL16"/>
      <sheetName val="_23_07_10_MECH-FAB16"/>
      <sheetName val="_23_07_10_MECH-TANK16"/>
      <sheetName val="_22_07_10_N_SHIFT_MECH-FAB16"/>
      <sheetName val="_22_07_10_N_SHIFT_MECH-TANK16"/>
      <sheetName val="_22_07_10_RS_&amp;_SECURITY16"/>
      <sheetName val="22_07_10_CIVIL_WET16"/>
      <sheetName val="_22_07_10_CIVIL16"/>
      <sheetName val="_22_07_10_MECH-FAB16"/>
      <sheetName val="_22_07_10_MECH-TANK16"/>
      <sheetName val="_21_07_10_N_SHIFT_MECH-FAB16"/>
      <sheetName val="_21_07_10_N_SHIFT_MECH-TANK16"/>
      <sheetName val="_21_07_10_RS_&amp;_SECURITY16"/>
      <sheetName val="21_07_10_CIVIL_WET16"/>
      <sheetName val="_21_07_10_CIVIL16"/>
      <sheetName val="_21_07_10_MECH-FAB16"/>
      <sheetName val="_21_07_10_MECH-TANK16"/>
      <sheetName val="_20_07_10_N_SHIFT_MECH-FAB16"/>
      <sheetName val="_20_07_10_N_SHIFT_MECH-TANK16"/>
      <sheetName val="_20_07_10_RS_&amp;_SECURITY16"/>
      <sheetName val="20_07_10_CIVIL_WET16"/>
      <sheetName val="_20_07_10_CIVIL16"/>
      <sheetName val="_20_07_10_MECH-FAB16"/>
      <sheetName val="_20_07_10_MECH-TANK16"/>
      <sheetName val="_19_07_10_N_SHIFT_MECH-FAB16"/>
      <sheetName val="_19_07_10_N_SHIFT_MECH-TANK16"/>
      <sheetName val="_19_07_10_RS_&amp;_SECURITY16"/>
      <sheetName val="19_07_10_CIVIL_WET16"/>
      <sheetName val="_19_07_10_CIVIL16"/>
      <sheetName val="_19_07_10_MECH-FAB16"/>
      <sheetName val="_19_07_10_MECH-TANK16"/>
      <sheetName val="_18_07_10_N_SHIFT_MECH-FAB16"/>
      <sheetName val="_18_07_10_N_SHIFT_MECH-TANK16"/>
      <sheetName val="_18_07_10_RS_&amp;_SECURITY16"/>
      <sheetName val="18_07_10_CIVIL_WET16"/>
      <sheetName val="_18_07_10_CIVIL16"/>
      <sheetName val="_18_07_10_MECH-FAB16"/>
      <sheetName val="_18_07_10_MECH-TANK16"/>
      <sheetName val="_17_07_10_N_SHIFT_MECH-FAB16"/>
      <sheetName val="_17_07_10_N_SHIFT_MECH-TANK16"/>
      <sheetName val="_17_07_10_RS_&amp;_SECURITY16"/>
      <sheetName val="17_07_10_CIVIL_WET16"/>
      <sheetName val="_17_07_10_CIVIL16"/>
      <sheetName val="_17_07_10_MECH-FAB16"/>
      <sheetName val="_17_07_10_MECH-TANK16"/>
      <sheetName val="_16_07_10_N_SHIFT_MECH-FAB15"/>
      <sheetName val="_16_07_10_N_SHIFT_MECH-TANK15"/>
      <sheetName val="_16_07_10_RS_&amp;_SECURITY15"/>
      <sheetName val="16_07_10_CIVIL_WET15"/>
      <sheetName val="_16_07_10_CIVIL15"/>
      <sheetName val="_16_07_10_MECH-FAB15"/>
      <sheetName val="_16_07_10_MECH-TANK15"/>
      <sheetName val="_15_07_10_N_SHIFT_MECH-FAB15"/>
      <sheetName val="_15_07_10_N_SHIFT_MECH-TANK15"/>
      <sheetName val="_15_07_10_RS_&amp;_SECURITY15"/>
      <sheetName val="15_07_10_CIVIL_WET15"/>
      <sheetName val="_15_07_10_CIVIL15"/>
      <sheetName val="_15_07_10_MECH-FAB15"/>
      <sheetName val="_15_07_10_MECH-TANK15"/>
      <sheetName val="_14_07_10_N_SHIFT_MECH-FAB15"/>
      <sheetName val="_14_07_10_N_SHIFT_MECH-TANK15"/>
      <sheetName val="_14_07_10_RS_&amp;_SECURITY15"/>
      <sheetName val="14_07_10_CIVIL_WET15"/>
      <sheetName val="_14_07_10_CIVIL15"/>
      <sheetName val="_14_07_10_MECH-FAB15"/>
      <sheetName val="_14_07_10_MECH-TANK15"/>
      <sheetName val="_13_07_10_N_SHIFT_MECH-FAB15"/>
      <sheetName val="_13_07_10_N_SHIFT_MECH-TANK15"/>
      <sheetName val="_13_07_10_RS_&amp;_SECURITY15"/>
      <sheetName val="13_07_10_CIVIL_WET15"/>
      <sheetName val="_13_07_10_CIVIL15"/>
      <sheetName val="_13_07_10_MECH-FAB15"/>
      <sheetName val="_13_07_10_MECH-TANK15"/>
      <sheetName val="_12_07_10_N_SHIFT_MECH-FAB15"/>
      <sheetName val="_12_07_10_N_SHIFT_MECH-TANK15"/>
      <sheetName val="_12_07_10_RS_&amp;_SECURITY15"/>
      <sheetName val="12_07_10_CIVIL_WET15"/>
      <sheetName val="_12_07_10_CIVIL15"/>
      <sheetName val="_12_07_10_MECH-FAB15"/>
      <sheetName val="_12_07_10_MECH-TANK15"/>
      <sheetName val="_11_07_10_N_SHIFT_MECH-FAB15"/>
      <sheetName val="_11_07_10_N_SHIFT_MECH-TANK15"/>
      <sheetName val="_11_07_10_RS_&amp;_SECURITY15"/>
      <sheetName val="11_07_10_CIVIL_WET15"/>
      <sheetName val="_11_07_10_CIVIL15"/>
      <sheetName val="_11_07_10_MECH-FAB15"/>
      <sheetName val="_11_07_10_MECH-TANK15"/>
      <sheetName val="_10_07_10_N_SHIFT_MECH-FAB15"/>
      <sheetName val="_10_07_10_N_SHIFT_MECH-TANK15"/>
      <sheetName val="_10_07_10_RS_&amp;_SECURITY15"/>
      <sheetName val="10_07_10_CIVIL_WET15"/>
      <sheetName val="_10_07_10_CIVIL15"/>
      <sheetName val="_10_07_10_MECH-FAB15"/>
      <sheetName val="_10_07_10_MECH-TANK15"/>
      <sheetName val="_09_07_10_N_SHIFT_MECH-FAB15"/>
      <sheetName val="_09_07_10_N_SHIFT_MECH-TANK15"/>
      <sheetName val="_09_07_10_RS_&amp;_SECURITY15"/>
      <sheetName val="09_07_10_CIVIL_WET15"/>
      <sheetName val="_09_07_10_CIVIL15"/>
      <sheetName val="_09_07_10_MECH-FAB15"/>
      <sheetName val="_09_07_10_MECH-TANK15"/>
      <sheetName val="_08_07_10_N_SHIFT_MECH-FAB15"/>
      <sheetName val="_08_07_10_N_SHIFT_MECH-TANK15"/>
      <sheetName val="_08_07_10_RS_&amp;_SECURITY15"/>
      <sheetName val="08_07_10_CIVIL_WET15"/>
      <sheetName val="_08_07_10_CIVIL15"/>
      <sheetName val="_08_07_10_MECH-FAB15"/>
      <sheetName val="_08_07_10_MECH-TANK15"/>
      <sheetName val="_07_07_10_N_SHIFT_MECH-FAB15"/>
      <sheetName val="_07_07_10_N_SHIFT_MECH-TANK15"/>
      <sheetName val="_07_07_10_RS_&amp;_SECURITY15"/>
      <sheetName val="07_07_10_CIVIL_WET15"/>
      <sheetName val="_07_07_10_CIVIL15"/>
      <sheetName val="_07_07_10_MECH-FAB15"/>
      <sheetName val="_07_07_10_MECH-TANK15"/>
      <sheetName val="_06_07_10_N_SHIFT_MECH-FAB15"/>
      <sheetName val="_06_07_10_N_SHIFT_MECH-TANK15"/>
      <sheetName val="_06_07_10_RS_&amp;_SECURITY15"/>
      <sheetName val="06_07_10_CIVIL_WET15"/>
      <sheetName val="_06_07_10_CIVIL15"/>
      <sheetName val="_06_07_10_MECH-FAB15"/>
      <sheetName val="_06_07_10_MECH-TANK15"/>
      <sheetName val="_05_07_10_N_SHIFT_MECH-FAB15"/>
      <sheetName val="_05_07_10_N_SHIFT_MECH-TANK15"/>
      <sheetName val="_05_07_10_RS_&amp;_SECURITY15"/>
      <sheetName val="05_07_10_CIVIL_WET15"/>
      <sheetName val="_05_07_10_CIVIL15"/>
      <sheetName val="_05_07_10_MECH-FAB15"/>
      <sheetName val="_05_07_10_MECH-TANK15"/>
      <sheetName val="_04_07_10_N_SHIFT_MECH-FAB15"/>
      <sheetName val="_04_07_10_N_SHIFT_MECH-TANK15"/>
      <sheetName val="_04_07_10_RS_&amp;_SECURITY15"/>
      <sheetName val="04_07_10_CIVIL_WET15"/>
      <sheetName val="_04_07_10_CIVIL15"/>
      <sheetName val="_04_07_10_MECH-FAB15"/>
      <sheetName val="_04_07_10_MECH-TANK15"/>
      <sheetName val="_03_07_10_N_SHIFT_MECH-FAB15"/>
      <sheetName val="_03_07_10_N_SHIFT_MECH-TANK15"/>
      <sheetName val="_03_07_10_RS_&amp;_SECURITY_15"/>
      <sheetName val="03_07_10_CIVIL_WET_15"/>
      <sheetName val="_03_07_10_CIVIL_15"/>
      <sheetName val="_03_07_10_MECH-FAB_15"/>
      <sheetName val="_03_07_10_MECH-TANK_15"/>
      <sheetName val="_02_07_10_N_SHIFT_MECH-FAB_15"/>
      <sheetName val="_02_07_10_N_SHIFT_MECH-TANK_15"/>
      <sheetName val="_02_07_10_RS_&amp;_SECURITY15"/>
      <sheetName val="02_07_10_CIVIL_WET15"/>
      <sheetName val="_02_07_10_CIVIL15"/>
      <sheetName val="_02_07_10_MECH-FAB15"/>
      <sheetName val="_02_07_10_MECH-TANK15"/>
      <sheetName val="_01_07_10_N_SHIFT_MECH-FAB15"/>
      <sheetName val="_01_07_10_N_SHIFT_MECH-TANK15"/>
      <sheetName val="_01_07_10_RS_&amp;_SECURITY15"/>
      <sheetName val="01_07_10_CIVIL_WET15"/>
      <sheetName val="_01_07_10_CIVIL15"/>
      <sheetName val="_01_07_10_MECH-FAB15"/>
      <sheetName val="_01_07_10_MECH-TANK15"/>
      <sheetName val="_30_06_10_N_SHIFT_MECH-FAB15"/>
      <sheetName val="_30_06_10_N_SHIFT_MECH-TANK15"/>
      <sheetName val="scurve_calc_(2)15"/>
      <sheetName val="Meas_-Hotel_Part16"/>
      <sheetName val="BOQ_Direct_selling_cost15"/>
      <sheetName val="Direct_cost_shed_A-2_15"/>
      <sheetName val="Contract_Night_Staff15"/>
      <sheetName val="Contract_Day_Staff15"/>
      <sheetName val="Day_Shift15"/>
      <sheetName val="Night_Shift15"/>
      <sheetName val="Ave_wtd_rates15"/>
      <sheetName val="Material_15"/>
      <sheetName val="Labour_&amp;_Plant15"/>
      <sheetName val="22_12_201116"/>
      <sheetName val="BOQ_(2)16"/>
      <sheetName val="Cashflow_projection15"/>
      <sheetName val="PA-_Consutant_15"/>
      <sheetName val="Civil_Boq15"/>
      <sheetName val="Fee_Rate_Summary15"/>
      <sheetName val="Item-_Compact15"/>
      <sheetName val="final_abstract15"/>
      <sheetName val="TBAL9697__group_wise__sdpl15"/>
      <sheetName val="St_co_91_5lvl15"/>
      <sheetName val="Civil_Works15"/>
      <sheetName val="IO_List15"/>
      <sheetName val="Fill_this_out_first___15"/>
      <sheetName val="Meas__Hotel_Part15"/>
      <sheetName val="INPUT_SHEET15"/>
      <sheetName val="DI_Rate_Analysis16"/>
      <sheetName val="Economic_RisingMain__Ph-I16"/>
      <sheetName val="SP_Break_Up15"/>
      <sheetName val="Labour_productivity15"/>
      <sheetName val="_09_07_10_M顅ᎆ뤀ᨇ԰?缀?15"/>
      <sheetName val="Sales_&amp;_Prod15"/>
      <sheetName val="Cost_Index15"/>
      <sheetName val="cash_in_flow_Summary_JV_15"/>
      <sheetName val="water_prop_15"/>
      <sheetName val="GR_slab-reinft15"/>
      <sheetName val="Staff_Acco_15"/>
      <sheetName val="Rate_analysis-_BOQ_1_15"/>
      <sheetName val="MN_T_B_15"/>
      <sheetName val="Project_Details__15"/>
      <sheetName val="F20_Risk_Analysis15"/>
      <sheetName val="Change_Order_Log15"/>
      <sheetName val="2000_MOR15"/>
      <sheetName val="Driveway_Beams15"/>
      <sheetName val="Structure_Bills_Qty15"/>
      <sheetName val="Prelims_Breakup16"/>
      <sheetName val="INDIGINEOUS_ITEMS_15"/>
      <sheetName val="3cd_Annexure15"/>
      <sheetName val="Rate_Analysis15"/>
      <sheetName val="Fin__Assumpt__-_Sensitivities15"/>
      <sheetName val="Bill_115"/>
      <sheetName val="Bill_215"/>
      <sheetName val="Bill_315"/>
      <sheetName val="Bill_415"/>
      <sheetName val="Bill_515"/>
      <sheetName val="Bill_615"/>
      <sheetName val="Bill_715"/>
      <sheetName val="_09_07_10_M顅ᎆ뤀ᨇ԰15"/>
      <sheetName val="_09_07_10_M顅ᎆ뤀ᨇ԰_缀_15"/>
      <sheetName val="1_Civil-RA15"/>
      <sheetName val="Assumption_Inputs15"/>
      <sheetName val="Phase_115"/>
      <sheetName val="Pacakges_split15"/>
      <sheetName val="DEINKING(ANNEX_1)15"/>
      <sheetName val="AutoOpen_Stub_Data15"/>
      <sheetName val="Eqpmnt_Plng15"/>
      <sheetName val="Debits_as_on_12_04_0814"/>
      <sheetName val="Data_Sheet14"/>
      <sheetName val="T-P1,_FINISHES_WORKING_15"/>
      <sheetName val="Assumption_&amp;_Exclusion15"/>
      <sheetName val="External_Doors15"/>
      <sheetName val="STAFFSCHED_14"/>
      <sheetName val="LABOUR_RATE15"/>
      <sheetName val="Material_Rate15"/>
      <sheetName val="Switch_V1615"/>
      <sheetName val="India_F&amp;S_Template14"/>
      <sheetName val="_bus_bay14"/>
      <sheetName val="doq_414"/>
      <sheetName val="doq_214"/>
      <sheetName val="Grade_Slab_-115"/>
      <sheetName val="Grade_Slab_-215"/>
      <sheetName val="Grade_slab-315"/>
      <sheetName val="Grade_slab_-415"/>
      <sheetName val="Grade_slab_-515"/>
      <sheetName val="Grade_slab_-615"/>
      <sheetName val="Cat_A_Change_Control15"/>
      <sheetName val="Factor_Sheet15"/>
      <sheetName val="Theo_Cons-June'1014"/>
      <sheetName val="11B_14"/>
      <sheetName val="ACAD_Finishes14"/>
      <sheetName val="Site_Details14"/>
      <sheetName val="Site_Area_Statement14"/>
      <sheetName val="Summary_WG14"/>
      <sheetName val="BOQ_LT14"/>
      <sheetName val="14_07_10_CIVIL_W [14"/>
      <sheetName val="AFAS_14"/>
      <sheetName val="RDS_&amp;_WLD14"/>
      <sheetName val="PA_System14"/>
      <sheetName val="Server_&amp;_PAC_Room14"/>
      <sheetName val="HVAC_BOQ14"/>
      <sheetName val="Invoice_Tracker14"/>
      <sheetName val="Income_Statement14"/>
      <sheetName val="Load_Details(B2)14"/>
      <sheetName val="Works_-_Quote_Sheet14"/>
      <sheetName val="BLOCK-A_(MEA_SHEET)14"/>
      <sheetName val="Cost_Basis13"/>
      <sheetName val="Top_Sheet14"/>
      <sheetName val="Col_NUM14"/>
      <sheetName val="COLUMN_RC_14"/>
      <sheetName val="STILT_Floor_Slab_NUM14"/>
      <sheetName val="First_Floor_Slab_RC14"/>
      <sheetName val="FIRST_FLOOR_SLAB_WT_SUMMARY14"/>
      <sheetName val="Stilt_Floor_Beam_NUM14"/>
      <sheetName val="STILT_BEAM_NUM14"/>
      <sheetName val="STILT_BEAM_RC14"/>
      <sheetName val="Stilt_wall_Num14"/>
      <sheetName val="STILT_WALL_RC14"/>
      <sheetName val="Z-DETAILS_ABOVE_RAFT_UPTO_+0_15"/>
      <sheetName val="Z-DETAILS_ABOVE_RAFT_UPTO_+_(14"/>
      <sheetName val="TOTAL_CHECK14"/>
      <sheetName val="TYP___wall_Num14"/>
      <sheetName val="Z-DETAILS_TYP__+2_85_TO_+8_8514"/>
      <sheetName val="d-safe_specs13"/>
      <sheetName val="Deduction_of_assets13"/>
      <sheetName val="Blr_hire13"/>
      <sheetName val="PRECAST_lig(tconc_II13"/>
      <sheetName val="VF_Full_Recon13"/>
      <sheetName val="PITP3_COPY13"/>
      <sheetName val="Meas_13"/>
      <sheetName val="Expenses_Actual_Vs__Budgeted13"/>
      <sheetName val="Col_up_to_plinth13"/>
      <sheetName val="MASTER_RATE_ANALYSIS13"/>
      <sheetName val="RMG_-ABS13"/>
      <sheetName val="T_P_-ABS13"/>
      <sheetName val="T_P_-MB13"/>
      <sheetName val="E_P_R-ABS13"/>
      <sheetName val="E__R-MB13"/>
      <sheetName val="Bldg_6-ABS13"/>
      <sheetName val="Bldg_6-MB13"/>
      <sheetName val="Kz_Grid_Press_foundation_ABS13"/>
      <sheetName val="Kz_Grid_Press_foundation_meas13"/>
      <sheetName val="600-1200T__ABS13"/>
      <sheetName val="600-1200T_Meas13"/>
      <sheetName val="BSR-II_ABS13"/>
      <sheetName val="BSR-II_meas13"/>
      <sheetName val="Misc_ABS13"/>
      <sheetName val="Misc_MB13"/>
      <sheetName val="This_Bill13"/>
      <sheetName val="Upto_Previous13"/>
      <sheetName val="Up_to_date13"/>
      <sheetName val="Grand_Abstract13"/>
      <sheetName val="Blank_MB13"/>
      <sheetName val="cement_summary13"/>
      <sheetName val="Reinforcement_Steel13"/>
      <sheetName val="P-I_CEMENT_RECONCILIATION_13"/>
      <sheetName val="Ra-38_area_wise_summary13"/>
      <sheetName val="P-II_Cement_Reconciliation13"/>
      <sheetName val="Ra-16_P-II13"/>
      <sheetName val="RA_16-_GH13"/>
      <sheetName val="Quote_Sheet13"/>
      <sheetName val="RCC,Ret__Wall13"/>
      <sheetName val="Name_List13"/>
      <sheetName val="Intro_13"/>
      <sheetName val="Gate_213"/>
      <sheetName val="Project_Ignite13"/>
      <sheetName val="E_&amp;_R13"/>
      <sheetName val="Customize_Your_Invoice13"/>
      <sheetName val="Misc__Data13"/>
      <sheetName val="beam-reinft-machine_rm13"/>
      <sheetName val="Cash_Flow_Input_Data_ISC13"/>
      <sheetName val="Fin__Assumpt__-_SensitivitieH13"/>
      <sheetName val="PRECAST_lightconc-II25"/>
      <sheetName val="Cleaning_&amp;_Grubbing25"/>
      <sheetName val="PRECAST_lightconc_II25"/>
      <sheetName val="College_Details25"/>
      <sheetName val="Personal_25"/>
      <sheetName val="jidal_dam25"/>
      <sheetName val="fran_temp25"/>
      <sheetName val="kona_swit25"/>
      <sheetName val="template_(8)25"/>
      <sheetName val="template_(9)25"/>
      <sheetName val="OVER_HEADS25"/>
      <sheetName val="Cover_Sheet25"/>
      <sheetName val="BOQ_REV_A25"/>
      <sheetName val="PTB_(IO)25"/>
      <sheetName val="BMS_25"/>
      <sheetName val="SPT_vs_PHI25"/>
      <sheetName val="TBAL9697_-group_wise__sdpl25"/>
      <sheetName val="Quantity_Schedule24"/>
      <sheetName val="Revenue__Schedule_24"/>
      <sheetName val="Balance_works_-_Direct_Cost24"/>
      <sheetName val="Balance_works_-_Indirect_Cost24"/>
      <sheetName val="Fund_Plan24"/>
      <sheetName val="Bill_of_Resources24"/>
      <sheetName val="SITE_OVERHEADS23"/>
      <sheetName val="labour_coeff23"/>
      <sheetName val="Expenditure_plan23"/>
      <sheetName val="ORDER_BOOKING23"/>
      <sheetName val="Site_Dev_BOQ23"/>
      <sheetName val="beam-reinft-IIInd_floor23"/>
      <sheetName val="M-Book_for_Conc23"/>
      <sheetName val="M-Book_for_FW23"/>
      <sheetName val="Costing_Upto_Mar'11_(2)23"/>
      <sheetName val="Tender_Summary23"/>
      <sheetName val="TAX_BILLS23"/>
      <sheetName val="CASH_BILLS23"/>
      <sheetName val="LABOUR_BILLS23"/>
      <sheetName val="puch_order23"/>
      <sheetName val="Sheet1_(2)23"/>
      <sheetName val="Boq_Block_A23"/>
      <sheetName val="_24_07_10_RS_&amp;_SECURITY23"/>
      <sheetName val="24_07_10_CIVIL_WET23"/>
      <sheetName val="_24_07_10_CIVIL23"/>
      <sheetName val="_24_07_10_MECH-FAB23"/>
      <sheetName val="_24_07_10_MECH-TANK23"/>
      <sheetName val="_23_07_10_N_SHIFT_MECH-FAB23"/>
      <sheetName val="_23_07_10_N_SHIFT_MECH-TANK23"/>
      <sheetName val="_23_07_10_RS_&amp;_SECURITY23"/>
      <sheetName val="23_07_10_CIVIL_WET23"/>
      <sheetName val="_23_07_10_CIVIL23"/>
      <sheetName val="_23_07_10_MECH-FAB23"/>
      <sheetName val="_23_07_10_MECH-TANK23"/>
      <sheetName val="_22_07_10_N_SHIFT_MECH-FAB23"/>
      <sheetName val="_22_07_10_N_SHIFT_MECH-TANK23"/>
      <sheetName val="_22_07_10_RS_&amp;_SECURITY23"/>
      <sheetName val="22_07_10_CIVIL_WET23"/>
      <sheetName val="_22_07_10_CIVIL23"/>
      <sheetName val="_22_07_10_MECH-FAB23"/>
      <sheetName val="_22_07_10_MECH-TANK23"/>
      <sheetName val="_21_07_10_N_SHIFT_MECH-FAB23"/>
      <sheetName val="_21_07_10_N_SHIFT_MECH-TANK23"/>
      <sheetName val="_21_07_10_RS_&amp;_SECURITY23"/>
      <sheetName val="21_07_10_CIVIL_WET23"/>
      <sheetName val="_21_07_10_CIVIL23"/>
      <sheetName val="_21_07_10_MECH-FAB23"/>
      <sheetName val="_21_07_10_MECH-TANK23"/>
      <sheetName val="_20_07_10_N_SHIFT_MECH-FAB23"/>
      <sheetName val="_20_07_10_N_SHIFT_MECH-TANK23"/>
      <sheetName val="_20_07_10_RS_&amp;_SECURITY23"/>
      <sheetName val="20_07_10_CIVIL_WET23"/>
      <sheetName val="_20_07_10_CIVIL23"/>
      <sheetName val="_20_07_10_MECH-FAB23"/>
      <sheetName val="_20_07_10_MECH-TANK23"/>
      <sheetName val="_19_07_10_N_SHIFT_MECH-FAB23"/>
      <sheetName val="_19_07_10_N_SHIFT_MECH-TANK23"/>
      <sheetName val="_19_07_10_RS_&amp;_SECURITY23"/>
      <sheetName val="19_07_10_CIVIL_WET23"/>
      <sheetName val="_19_07_10_CIVIL23"/>
      <sheetName val="_19_07_10_MECH-FAB23"/>
      <sheetName val="_19_07_10_MECH-TANK23"/>
      <sheetName val="_18_07_10_N_SHIFT_MECH-FAB23"/>
      <sheetName val="_18_07_10_N_SHIFT_MECH-TANK23"/>
      <sheetName val="_18_07_10_RS_&amp;_SECURITY23"/>
      <sheetName val="18_07_10_CIVIL_WET23"/>
      <sheetName val="_18_07_10_CIVIL23"/>
      <sheetName val="_18_07_10_MECH-FAB23"/>
      <sheetName val="_18_07_10_MECH-TANK23"/>
      <sheetName val="_17_07_10_N_SHIFT_MECH-FAB23"/>
      <sheetName val="_17_07_10_N_SHIFT_MECH-TANK23"/>
      <sheetName val="_17_07_10_RS_&amp;_SECURITY23"/>
      <sheetName val="17_07_10_CIVIL_WET23"/>
      <sheetName val="_17_07_10_CIVIL23"/>
      <sheetName val="_17_07_10_MECH-FAB23"/>
      <sheetName val="_17_07_10_MECH-TANK23"/>
      <sheetName val="_16_07_10_N_SHIFT_MECH-FAB22"/>
      <sheetName val="_16_07_10_N_SHIFT_MECH-TANK22"/>
      <sheetName val="_16_07_10_RS_&amp;_SECURITY22"/>
      <sheetName val="16_07_10_CIVIL_WET22"/>
      <sheetName val="_16_07_10_CIVIL22"/>
      <sheetName val="_16_07_10_MECH-FAB22"/>
      <sheetName val="_16_07_10_MECH-TANK22"/>
      <sheetName val="_15_07_10_N_SHIFT_MECH-FAB22"/>
      <sheetName val="_15_07_10_N_SHIFT_MECH-TANK22"/>
      <sheetName val="_15_07_10_RS_&amp;_SECURITY22"/>
      <sheetName val="15_07_10_CIVIL_WET22"/>
      <sheetName val="_15_07_10_CIVIL22"/>
      <sheetName val="_15_07_10_MECH-FAB22"/>
      <sheetName val="_15_07_10_MECH-TANK22"/>
      <sheetName val="_14_07_10_N_SHIFT_MECH-FAB22"/>
      <sheetName val="_14_07_10_N_SHIFT_MECH-TANK22"/>
      <sheetName val="_14_07_10_RS_&amp;_SECURITY22"/>
      <sheetName val="14_07_10_CIVIL_WET22"/>
      <sheetName val="_14_07_10_CIVIL22"/>
      <sheetName val="_14_07_10_MECH-FAB22"/>
      <sheetName val="_14_07_10_MECH-TANK22"/>
      <sheetName val="_13_07_10_N_SHIFT_MECH-FAB22"/>
      <sheetName val="_13_07_10_N_SHIFT_MECH-TANK22"/>
      <sheetName val="_13_07_10_RS_&amp;_SECURITY22"/>
      <sheetName val="13_07_10_CIVIL_WET22"/>
      <sheetName val="_13_07_10_CIVIL22"/>
      <sheetName val="_13_07_10_MECH-FAB22"/>
      <sheetName val="_13_07_10_MECH-TANK22"/>
      <sheetName val="_12_07_10_N_SHIFT_MECH-FAB22"/>
      <sheetName val="_12_07_10_N_SHIFT_MECH-TANK22"/>
      <sheetName val="_12_07_10_RS_&amp;_SECURITY22"/>
      <sheetName val="12_07_10_CIVIL_WET22"/>
      <sheetName val="_12_07_10_CIVIL22"/>
      <sheetName val="_12_07_10_MECH-FAB22"/>
      <sheetName val="_12_07_10_MECH-TANK22"/>
      <sheetName val="_11_07_10_N_SHIFT_MECH-FAB22"/>
      <sheetName val="_11_07_10_N_SHIFT_MECH-TANK22"/>
      <sheetName val="_11_07_10_RS_&amp;_SECURITY22"/>
      <sheetName val="11_07_10_CIVIL_WET22"/>
      <sheetName val="_11_07_10_CIVIL22"/>
      <sheetName val="_11_07_10_MECH-FAB22"/>
      <sheetName val="_11_07_10_MECH-TANK22"/>
      <sheetName val="_10_07_10_N_SHIFT_MECH-FAB22"/>
      <sheetName val="_10_07_10_N_SHIFT_MECH-TANK22"/>
      <sheetName val="_10_07_10_RS_&amp;_SECURITY22"/>
      <sheetName val="10_07_10_CIVIL_WET22"/>
      <sheetName val="_10_07_10_CIVIL22"/>
      <sheetName val="_10_07_10_MECH-FAB22"/>
      <sheetName val="_10_07_10_MECH-TANK22"/>
      <sheetName val="_09_07_10_N_SHIFT_MECH-FAB22"/>
      <sheetName val="_09_07_10_N_SHIFT_MECH-TANK22"/>
      <sheetName val="_09_07_10_RS_&amp;_SECURITY22"/>
      <sheetName val="09_07_10_CIVIL_WET22"/>
      <sheetName val="_09_07_10_CIVIL22"/>
      <sheetName val="_09_07_10_MECH-FAB22"/>
      <sheetName val="_09_07_10_MECH-TANK22"/>
      <sheetName val="_08_07_10_N_SHIFT_MECH-FAB22"/>
      <sheetName val="_08_07_10_N_SHIFT_MECH-TANK22"/>
      <sheetName val="_08_07_10_RS_&amp;_SECURITY22"/>
      <sheetName val="08_07_10_CIVIL_WET22"/>
      <sheetName val="_08_07_10_CIVIL22"/>
      <sheetName val="_08_07_10_MECH-FAB22"/>
      <sheetName val="_08_07_10_MECH-TANK22"/>
      <sheetName val="_07_07_10_N_SHIFT_MECH-FAB22"/>
      <sheetName val="_07_07_10_N_SHIFT_MECH-TANK22"/>
      <sheetName val="_07_07_10_RS_&amp;_SECURITY22"/>
      <sheetName val="07_07_10_CIVIL_WET22"/>
      <sheetName val="_07_07_10_CIVIL22"/>
      <sheetName val="_07_07_10_MECH-FAB22"/>
      <sheetName val="_07_07_10_MECH-TANK22"/>
      <sheetName val="_06_07_10_N_SHIFT_MECH-FAB22"/>
      <sheetName val="_06_07_10_N_SHIFT_MECH-TANK22"/>
      <sheetName val="_06_07_10_RS_&amp;_SECURITY22"/>
      <sheetName val="06_07_10_CIVIL_WET22"/>
      <sheetName val="_06_07_10_CIVIL22"/>
      <sheetName val="_06_07_10_MECH-FAB22"/>
      <sheetName val="_06_07_10_MECH-TANK22"/>
      <sheetName val="_05_07_10_N_SHIFT_MECH-FAB22"/>
      <sheetName val="_05_07_10_N_SHIFT_MECH-TANK22"/>
      <sheetName val="_05_07_10_RS_&amp;_SECURITY22"/>
      <sheetName val="05_07_10_CIVIL_WET22"/>
      <sheetName val="_05_07_10_CIVIL22"/>
      <sheetName val="_05_07_10_MECH-FAB22"/>
      <sheetName val="_05_07_10_MECH-TANK22"/>
      <sheetName val="_04_07_10_N_SHIFT_MECH-FAB22"/>
      <sheetName val="_04_07_10_N_SHIFT_MECH-TANK22"/>
      <sheetName val="_04_07_10_RS_&amp;_SECURITY22"/>
      <sheetName val="04_07_10_CIVIL_WET22"/>
      <sheetName val="_04_07_10_CIVIL22"/>
      <sheetName val="_04_07_10_MECH-FAB22"/>
      <sheetName val="_04_07_10_MECH-TANK22"/>
      <sheetName val="_03_07_10_N_SHIFT_MECH-FAB22"/>
      <sheetName val="_03_07_10_N_SHIFT_MECH-TANK22"/>
      <sheetName val="_03_07_10_RS_&amp;_SECURITY_22"/>
      <sheetName val="03_07_10_CIVIL_WET_22"/>
      <sheetName val="_03_07_10_CIVIL_22"/>
      <sheetName val="_03_07_10_MECH-FAB_22"/>
      <sheetName val="_03_07_10_MECH-TANK_22"/>
      <sheetName val="_02_07_10_N_SHIFT_MECH-FAB_22"/>
      <sheetName val="_02_07_10_N_SHIFT_MECH-TANK_22"/>
      <sheetName val="_02_07_10_RS_&amp;_SECURITY22"/>
      <sheetName val="02_07_10_CIVIL_WET22"/>
      <sheetName val="_02_07_10_CIVIL22"/>
      <sheetName val="_02_07_10_MECH-FAB22"/>
      <sheetName val="_02_07_10_MECH-TANK22"/>
      <sheetName val="_01_07_10_N_SHIFT_MECH-FAB22"/>
      <sheetName val="_01_07_10_N_SHIFT_MECH-TANK22"/>
      <sheetName val="_01_07_10_RS_&amp;_SECURITY22"/>
      <sheetName val="01_07_10_CIVIL_WET22"/>
      <sheetName val="_01_07_10_CIVIL22"/>
      <sheetName val="_01_07_10_MECH-FAB22"/>
      <sheetName val="_01_07_10_MECH-TANK22"/>
      <sheetName val="_30_06_10_N_SHIFT_MECH-FAB22"/>
      <sheetName val="_30_06_10_N_SHIFT_MECH-TANK22"/>
      <sheetName val="scurve_calc_(2)22"/>
      <sheetName val="Meas_-Hotel_Part23"/>
      <sheetName val="BOQ_Direct_selling_cost22"/>
      <sheetName val="Direct_cost_shed_A-2_22"/>
      <sheetName val="Contract_Night_Staff22"/>
      <sheetName val="Contract_Day_Staff22"/>
      <sheetName val="Day_Shift22"/>
      <sheetName val="Night_Shift22"/>
      <sheetName val="Ave_wtd_rates22"/>
      <sheetName val="Material_22"/>
      <sheetName val="Labour_&amp;_Plant22"/>
      <sheetName val="22_12_201123"/>
      <sheetName val="BOQ_(2)23"/>
      <sheetName val="Cashflow_projection22"/>
      <sheetName val="PA-_Consutant_22"/>
      <sheetName val="Civil_Boq22"/>
      <sheetName val="Fee_Rate_Summary22"/>
      <sheetName val="Item-_Compact22"/>
      <sheetName val="final_abstract22"/>
      <sheetName val="TBAL9697__group_wise__sdpl22"/>
      <sheetName val="St_co_91_5lvl22"/>
      <sheetName val="Civil_Works22"/>
      <sheetName val="IO_List22"/>
      <sheetName val="Fill_this_out_first___22"/>
      <sheetName val="Meas__Hotel_Part22"/>
      <sheetName val="INPUT_SHEET22"/>
      <sheetName val="DI_Rate_Analysis23"/>
      <sheetName val="Economic_RisingMain__Ph-I23"/>
      <sheetName val="SP_Break_Up22"/>
      <sheetName val="Labour_productivity22"/>
      <sheetName val="_09_07_10_M顅ᎆ뤀ᨇ԰?缀?22"/>
      <sheetName val="Sales_&amp;_Prod22"/>
      <sheetName val="Cost_Index22"/>
      <sheetName val="cash_in_flow_Summary_JV_22"/>
      <sheetName val="water_prop_22"/>
      <sheetName val="GR_slab-reinft22"/>
      <sheetName val="Staff_Acco_22"/>
      <sheetName val="Rate_analysis-_BOQ_1_22"/>
      <sheetName val="MN_T_B_22"/>
      <sheetName val="Project_Details__22"/>
      <sheetName val="F20_Risk_Analysis22"/>
      <sheetName val="Change_Order_Log22"/>
      <sheetName val="2000_MOR22"/>
      <sheetName val="Driveway_Beams22"/>
      <sheetName val="Structure_Bills_Qty22"/>
      <sheetName val="Prelims_Breakup23"/>
      <sheetName val="INDIGINEOUS_ITEMS_22"/>
      <sheetName val="3cd_Annexure22"/>
      <sheetName val="Rate_Analysis22"/>
      <sheetName val="Fin__Assumpt__-_Sensitivities22"/>
      <sheetName val="Bill_122"/>
      <sheetName val="Bill_222"/>
      <sheetName val="Bill_322"/>
      <sheetName val="Bill_422"/>
      <sheetName val="Bill_522"/>
      <sheetName val="Bill_622"/>
      <sheetName val="Bill_722"/>
      <sheetName val="_09_07_10_M顅ᎆ뤀ᨇ԰22"/>
      <sheetName val="_09_07_10_M顅ᎆ뤀ᨇ԰_缀_22"/>
      <sheetName val="1_Civil-RA22"/>
      <sheetName val="Assumption_Inputs22"/>
      <sheetName val="Phase_122"/>
      <sheetName val="Pacakges_split22"/>
      <sheetName val="DEINKING(ANNEX_1)22"/>
      <sheetName val="AutoOpen_Stub_Data22"/>
      <sheetName val="Eqpmnt_Plng22"/>
      <sheetName val="Debits_as_on_12_04_0821"/>
      <sheetName val="Data_Sheet21"/>
      <sheetName val="T-P1,_FINISHES_WORKING_22"/>
      <sheetName val="Assumption_&amp;_Exclusion22"/>
      <sheetName val="External_Doors22"/>
      <sheetName val="STAFFSCHED_21"/>
      <sheetName val="LABOUR_RATE22"/>
      <sheetName val="Material_Rate22"/>
      <sheetName val="Switch_V1622"/>
      <sheetName val="India_F&amp;S_Template21"/>
      <sheetName val="_bus_bay21"/>
      <sheetName val="doq_421"/>
      <sheetName val="doq_221"/>
      <sheetName val="Grade_Slab_-122"/>
      <sheetName val="Grade_Slab_-222"/>
      <sheetName val="Grade_slab-322"/>
      <sheetName val="Grade_slab_-422"/>
      <sheetName val="Grade_slab_-522"/>
      <sheetName val="Grade_slab_-622"/>
      <sheetName val="Cat_A_Change_Control22"/>
      <sheetName val="Factor_Sheet22"/>
      <sheetName val="Theo_Cons-June'1021"/>
      <sheetName val="11B_21"/>
      <sheetName val="ACAD_Finishes21"/>
      <sheetName val="Site_Details21"/>
      <sheetName val="Site_Area_Statement21"/>
      <sheetName val="Summary_WG21"/>
      <sheetName val="BOQ_LT21"/>
      <sheetName val="14_07_10_CIVIL_W [21"/>
      <sheetName val="AFAS_21"/>
      <sheetName val="RDS_&amp;_WLD21"/>
      <sheetName val="PA_System21"/>
      <sheetName val="Server_&amp;_PAC_Room21"/>
      <sheetName val="HVAC_BOQ21"/>
      <sheetName val="Invoice_Tracker21"/>
      <sheetName val="Income_Statement21"/>
      <sheetName val="Load_Details(B2)21"/>
      <sheetName val="Works_-_Quote_Sheet21"/>
      <sheetName val="BLOCK-A_(MEA_SHEET)21"/>
      <sheetName val="Cost_Basis20"/>
      <sheetName val="Top_Sheet21"/>
      <sheetName val="Col_NUM21"/>
      <sheetName val="COLUMN_RC_21"/>
      <sheetName val="STILT_Floor_Slab_NUM21"/>
      <sheetName val="First_Floor_Slab_RC21"/>
      <sheetName val="FIRST_FLOOR_SLAB_WT_SUMMARY21"/>
      <sheetName val="Stilt_Floor_Beam_NUM21"/>
      <sheetName val="STILT_BEAM_NUM21"/>
      <sheetName val="STILT_BEAM_RC21"/>
      <sheetName val="Stilt_wall_Num21"/>
      <sheetName val="STILT_WALL_RC21"/>
      <sheetName val="Z-DETAILS_ABOVE_RAFT_UPTO_+0_22"/>
      <sheetName val="Z-DETAILS_ABOVE_RAFT_UPTO_+_(30"/>
      <sheetName val="TOTAL_CHECK21"/>
      <sheetName val="TYP___wall_Num21"/>
      <sheetName val="Z-DETAILS_TYP__+2_85_TO_+8_8521"/>
      <sheetName val="d-safe_specs20"/>
      <sheetName val="Deduction_of_assets20"/>
      <sheetName val="Blr_hire20"/>
      <sheetName val="PRECAST_lig(tconc_II20"/>
      <sheetName val="VF_Full_Recon20"/>
      <sheetName val="PITP3_COPY20"/>
      <sheetName val="Meas_20"/>
      <sheetName val="Expenses_Actual_Vs__Budgeted20"/>
      <sheetName val="Col_up_to_plinth20"/>
      <sheetName val="MASTER_RATE_ANALYSIS20"/>
      <sheetName val="RMG_-ABS20"/>
      <sheetName val="T_P_-ABS20"/>
      <sheetName val="T_P_-MB20"/>
      <sheetName val="E_P_R-ABS20"/>
      <sheetName val="E__R-MB20"/>
      <sheetName val="Bldg_6-ABS20"/>
      <sheetName val="Bldg_6-MB20"/>
      <sheetName val="Kz_Grid_Press_foundation_ABS20"/>
      <sheetName val="Kz_Grid_Press_foundation_meas20"/>
      <sheetName val="600-1200T__ABS20"/>
      <sheetName val="600-1200T_Meas20"/>
      <sheetName val="BSR-II_ABS20"/>
      <sheetName val="BSR-II_meas20"/>
      <sheetName val="Misc_ABS20"/>
      <sheetName val="Misc_MB20"/>
      <sheetName val="This_Bill20"/>
      <sheetName val="Upto_Previous20"/>
      <sheetName val="Up_to_date20"/>
      <sheetName val="Grand_Abstract20"/>
      <sheetName val="Blank_MB20"/>
      <sheetName val="cement_summary20"/>
      <sheetName val="Reinforcement_Steel20"/>
      <sheetName val="P-I_CEMENT_RECONCILIATION_20"/>
      <sheetName val="Ra-38_area_wise_summary20"/>
      <sheetName val="P-II_Cement_Reconciliation20"/>
      <sheetName val="Ra-16_P-II20"/>
      <sheetName val="RA_16-_GH20"/>
      <sheetName val="Quote_Sheet20"/>
      <sheetName val="RCC,Ret__Wall20"/>
      <sheetName val="Name_List20"/>
      <sheetName val="Intro_20"/>
      <sheetName val="Gate_220"/>
      <sheetName val="Project_Ignite20"/>
      <sheetName val="E_&amp;_R20"/>
      <sheetName val="Customize_Your_Invoice20"/>
      <sheetName val="Misc__Data20"/>
      <sheetName val="beam-reinft-machine_rm20"/>
      <sheetName val="Cash_Flow_Input_Data_ISC20"/>
      <sheetName val="Fin__Assumpt__-_SensitivitieH20"/>
      <sheetName val="PRECAST_lightconc-II20"/>
      <sheetName val="Cleaning_&amp;_Grubbing20"/>
      <sheetName val="PRECAST_lightconc_II20"/>
      <sheetName val="College_Details20"/>
      <sheetName val="Personal_20"/>
      <sheetName val="jidal_dam20"/>
      <sheetName val="fran_temp20"/>
      <sheetName val="kona_swit20"/>
      <sheetName val="template_(8)20"/>
      <sheetName val="template_(9)20"/>
      <sheetName val="OVER_HEADS20"/>
      <sheetName val="Cover_Sheet20"/>
      <sheetName val="BOQ_REV_A20"/>
      <sheetName val="PTB_(IO)20"/>
      <sheetName val="BMS_20"/>
      <sheetName val="SPT_vs_PHI20"/>
      <sheetName val="TBAL9697_-group_wise__sdpl20"/>
      <sheetName val="Quantity_Schedule19"/>
      <sheetName val="Revenue__Schedule_19"/>
      <sheetName val="Balance_works_-_Direct_Cost19"/>
      <sheetName val="Balance_works_-_Indirect_Cost19"/>
      <sheetName val="Fund_Plan19"/>
      <sheetName val="Bill_of_Resources19"/>
      <sheetName val="SITE_OVERHEADS18"/>
      <sheetName val="labour_coeff18"/>
      <sheetName val="Expenditure_plan18"/>
      <sheetName val="ORDER_BOOKING18"/>
      <sheetName val="Site_Dev_BOQ18"/>
      <sheetName val="beam-reinft-IIInd_floor18"/>
      <sheetName val="M-Book_for_Conc18"/>
      <sheetName val="M-Book_for_FW18"/>
      <sheetName val="Costing_Upto_Mar'11_(2)18"/>
      <sheetName val="Tender_Summary18"/>
      <sheetName val="TAX_BILLS18"/>
      <sheetName val="CASH_BILLS18"/>
      <sheetName val="LABOUR_BILLS18"/>
      <sheetName val="puch_order18"/>
      <sheetName val="Sheet1_(2)18"/>
      <sheetName val="Boq_Block_A18"/>
      <sheetName val="_24_07_10_RS_&amp;_SECURITY18"/>
      <sheetName val="24_07_10_CIVIL_WET18"/>
      <sheetName val="_24_07_10_CIVIL18"/>
      <sheetName val="_24_07_10_MECH-FAB18"/>
      <sheetName val="_24_07_10_MECH-TANK18"/>
      <sheetName val="_23_07_10_N_SHIFT_MECH-FAB18"/>
      <sheetName val="_23_07_10_N_SHIFT_MECH-TANK18"/>
      <sheetName val="_23_07_10_RS_&amp;_SECURITY18"/>
      <sheetName val="23_07_10_CIVIL_WET18"/>
      <sheetName val="_23_07_10_CIVIL18"/>
      <sheetName val="_23_07_10_MECH-FAB18"/>
      <sheetName val="_23_07_10_MECH-TANK18"/>
      <sheetName val="_22_07_10_N_SHIFT_MECH-FAB18"/>
      <sheetName val="_22_07_10_N_SHIFT_MECH-TANK18"/>
      <sheetName val="_22_07_10_RS_&amp;_SECURITY18"/>
      <sheetName val="22_07_10_CIVIL_WET18"/>
      <sheetName val="_22_07_10_CIVIL18"/>
      <sheetName val="_22_07_10_MECH-FAB18"/>
      <sheetName val="_22_07_10_MECH-TANK18"/>
      <sheetName val="_21_07_10_N_SHIFT_MECH-FAB18"/>
      <sheetName val="_21_07_10_N_SHIFT_MECH-TANK18"/>
      <sheetName val="_21_07_10_RS_&amp;_SECURITY18"/>
      <sheetName val="21_07_10_CIVIL_WET18"/>
      <sheetName val="_21_07_10_CIVIL18"/>
      <sheetName val="_21_07_10_MECH-FAB18"/>
      <sheetName val="_21_07_10_MECH-TANK18"/>
      <sheetName val="_20_07_10_N_SHIFT_MECH-FAB18"/>
      <sheetName val="_20_07_10_N_SHIFT_MECH-TANK18"/>
      <sheetName val="_20_07_10_RS_&amp;_SECURITY18"/>
      <sheetName val="20_07_10_CIVIL_WET18"/>
      <sheetName val="_20_07_10_CIVIL18"/>
      <sheetName val="_20_07_10_MECH-FAB18"/>
      <sheetName val="_20_07_10_MECH-TANK18"/>
      <sheetName val="_19_07_10_N_SHIFT_MECH-FAB18"/>
      <sheetName val="_19_07_10_N_SHIFT_MECH-TANK18"/>
      <sheetName val="_19_07_10_RS_&amp;_SECURITY18"/>
      <sheetName val="19_07_10_CIVIL_WET18"/>
      <sheetName val="_19_07_10_CIVIL18"/>
      <sheetName val="_19_07_10_MECH-FAB18"/>
      <sheetName val="_19_07_10_MECH-TANK18"/>
      <sheetName val="_18_07_10_N_SHIFT_MECH-FAB18"/>
      <sheetName val="_18_07_10_N_SHIFT_MECH-TANK18"/>
      <sheetName val="_18_07_10_RS_&amp;_SECURITY18"/>
      <sheetName val="18_07_10_CIVIL_WET18"/>
      <sheetName val="_18_07_10_CIVIL18"/>
      <sheetName val="_18_07_10_MECH-FAB18"/>
      <sheetName val="_18_07_10_MECH-TANK18"/>
      <sheetName val="_17_07_10_N_SHIFT_MECH-FAB18"/>
      <sheetName val="_17_07_10_N_SHIFT_MECH-TANK18"/>
      <sheetName val="_17_07_10_RS_&amp;_SECURITY18"/>
      <sheetName val="17_07_10_CIVIL_WET18"/>
      <sheetName val="_17_07_10_CIVIL18"/>
      <sheetName val="_17_07_10_MECH-FAB18"/>
      <sheetName val="_17_07_10_MECH-TANK18"/>
      <sheetName val="_16_07_10_N_SHIFT_MECH-FAB17"/>
      <sheetName val="_16_07_10_N_SHIFT_MECH-TANK17"/>
      <sheetName val="_16_07_10_RS_&amp;_SECURITY17"/>
      <sheetName val="16_07_10_CIVIL_WET17"/>
      <sheetName val="_16_07_10_CIVIL17"/>
      <sheetName val="_16_07_10_MECH-FAB17"/>
      <sheetName val="_16_07_10_MECH-TANK17"/>
      <sheetName val="_15_07_10_N_SHIFT_MECH-FAB17"/>
      <sheetName val="_15_07_10_N_SHIFT_MECH-TANK17"/>
      <sheetName val="_15_07_10_RS_&amp;_SECURITY17"/>
      <sheetName val="15_07_10_CIVIL_WET17"/>
      <sheetName val="_15_07_10_CIVIL17"/>
      <sheetName val="_15_07_10_MECH-FAB17"/>
      <sheetName val="_15_07_10_MECH-TANK17"/>
      <sheetName val="_14_07_10_N_SHIFT_MECH-FAB17"/>
      <sheetName val="_14_07_10_N_SHIFT_MECH-TANK17"/>
      <sheetName val="_14_07_10_RS_&amp;_SECURITY17"/>
      <sheetName val="14_07_10_CIVIL_WET17"/>
      <sheetName val="_14_07_10_CIVIL17"/>
      <sheetName val="_14_07_10_MECH-FAB17"/>
      <sheetName val="_14_07_10_MECH-TANK17"/>
      <sheetName val="_13_07_10_N_SHIFT_MECH-FAB17"/>
      <sheetName val="_13_07_10_N_SHIFT_MECH-TANK17"/>
      <sheetName val="_13_07_10_RS_&amp;_SECURITY17"/>
      <sheetName val="13_07_10_CIVIL_WET17"/>
      <sheetName val="_13_07_10_CIVIL17"/>
      <sheetName val="_13_07_10_MECH-FAB17"/>
      <sheetName val="_13_07_10_MECH-TANK17"/>
      <sheetName val="_12_07_10_N_SHIFT_MECH-FAB17"/>
      <sheetName val="_12_07_10_N_SHIFT_MECH-TANK17"/>
      <sheetName val="_12_07_10_RS_&amp;_SECURITY17"/>
      <sheetName val="12_07_10_CIVIL_WET17"/>
      <sheetName val="_12_07_10_CIVIL17"/>
      <sheetName val="_12_07_10_MECH-FAB17"/>
      <sheetName val="_12_07_10_MECH-TANK17"/>
      <sheetName val="_11_07_10_N_SHIFT_MECH-FAB17"/>
      <sheetName val="_11_07_10_N_SHIFT_MECH-TANK17"/>
      <sheetName val="_11_07_10_RS_&amp;_SECURITY17"/>
      <sheetName val="11_07_10_CIVIL_WET17"/>
      <sheetName val="_11_07_10_CIVIL17"/>
      <sheetName val="_11_07_10_MECH-FAB17"/>
      <sheetName val="_11_07_10_MECH-TANK17"/>
      <sheetName val="_10_07_10_N_SHIFT_MECH-FAB17"/>
      <sheetName val="_10_07_10_N_SHIFT_MECH-TANK17"/>
      <sheetName val="_10_07_10_RS_&amp;_SECURITY17"/>
      <sheetName val="10_07_10_CIVIL_WET17"/>
      <sheetName val="_10_07_10_CIVIL17"/>
      <sheetName val="_10_07_10_MECH-FAB17"/>
      <sheetName val="_10_07_10_MECH-TANK17"/>
      <sheetName val="_09_07_10_N_SHIFT_MECH-FAB17"/>
      <sheetName val="_09_07_10_N_SHIFT_MECH-TANK17"/>
      <sheetName val="_09_07_10_RS_&amp;_SECURITY17"/>
      <sheetName val="09_07_10_CIVIL_WET17"/>
      <sheetName val="_09_07_10_CIVIL17"/>
      <sheetName val="_09_07_10_MECH-FAB17"/>
      <sheetName val="_09_07_10_MECH-TANK17"/>
      <sheetName val="_08_07_10_N_SHIFT_MECH-FAB17"/>
      <sheetName val="_08_07_10_N_SHIFT_MECH-TANK17"/>
      <sheetName val="_08_07_10_RS_&amp;_SECURITY17"/>
      <sheetName val="08_07_10_CIVIL_WET17"/>
      <sheetName val="_08_07_10_CIVIL17"/>
      <sheetName val="_08_07_10_MECH-FAB17"/>
      <sheetName val="_08_07_10_MECH-TANK17"/>
      <sheetName val="_07_07_10_N_SHIFT_MECH-FAB17"/>
      <sheetName val="_07_07_10_N_SHIFT_MECH-TANK17"/>
      <sheetName val="_07_07_10_RS_&amp;_SECURITY17"/>
      <sheetName val="07_07_10_CIVIL_WET17"/>
      <sheetName val="_07_07_10_CIVIL17"/>
      <sheetName val="_07_07_10_MECH-FAB17"/>
      <sheetName val="_07_07_10_MECH-TANK17"/>
      <sheetName val="_06_07_10_N_SHIFT_MECH-FAB17"/>
      <sheetName val="_06_07_10_N_SHIFT_MECH-TANK17"/>
      <sheetName val="_06_07_10_RS_&amp;_SECURITY17"/>
      <sheetName val="06_07_10_CIVIL_WET17"/>
      <sheetName val="_06_07_10_CIVIL17"/>
      <sheetName val="_06_07_10_MECH-FAB17"/>
      <sheetName val="_06_07_10_MECH-TANK17"/>
      <sheetName val="_05_07_10_N_SHIFT_MECH-FAB17"/>
      <sheetName val="_05_07_10_N_SHIFT_MECH-TANK17"/>
      <sheetName val="_05_07_10_RS_&amp;_SECURITY17"/>
      <sheetName val="05_07_10_CIVIL_WET17"/>
      <sheetName val="_05_07_10_CIVIL17"/>
      <sheetName val="_05_07_10_MECH-FAB17"/>
      <sheetName val="_05_07_10_MECH-TANK17"/>
      <sheetName val="_04_07_10_N_SHIFT_MECH-FAB17"/>
      <sheetName val="_04_07_10_N_SHIFT_MECH-TANK17"/>
      <sheetName val="_04_07_10_RS_&amp;_SECURITY17"/>
      <sheetName val="04_07_10_CIVIL_WET17"/>
      <sheetName val="_04_07_10_CIVIL17"/>
      <sheetName val="_04_07_10_MECH-FAB17"/>
      <sheetName val="_04_07_10_MECH-TANK17"/>
      <sheetName val="_03_07_10_N_SHIFT_MECH-FAB17"/>
      <sheetName val="_03_07_10_N_SHIFT_MECH-TANK17"/>
      <sheetName val="_03_07_10_RS_&amp;_SECURITY_17"/>
      <sheetName val="03_07_10_CIVIL_WET_17"/>
      <sheetName val="_03_07_10_CIVIL_17"/>
      <sheetName val="_03_07_10_MECH-FAB_17"/>
      <sheetName val="_03_07_10_MECH-TANK_17"/>
      <sheetName val="_02_07_10_N_SHIFT_MECH-FAB_17"/>
      <sheetName val="_02_07_10_N_SHIFT_MECH-TANK_17"/>
      <sheetName val="_02_07_10_RS_&amp;_SECURITY17"/>
      <sheetName val="02_07_10_CIVIL_WET17"/>
      <sheetName val="_02_07_10_CIVIL17"/>
      <sheetName val="_02_07_10_MECH-FAB17"/>
      <sheetName val="_02_07_10_MECH-TANK17"/>
      <sheetName val="_01_07_10_N_SHIFT_MECH-FAB17"/>
      <sheetName val="_01_07_10_N_SHIFT_MECH-TANK17"/>
      <sheetName val="_01_07_10_RS_&amp;_SECURITY17"/>
      <sheetName val="01_07_10_CIVIL_WET17"/>
      <sheetName val="_01_07_10_CIVIL17"/>
      <sheetName val="_01_07_10_MECH-FAB17"/>
      <sheetName val="_01_07_10_MECH-TANK17"/>
      <sheetName val="_30_06_10_N_SHIFT_MECH-FAB17"/>
      <sheetName val="_30_06_10_N_SHIFT_MECH-TANK17"/>
      <sheetName val="scurve_calc_(2)17"/>
      <sheetName val="Meas_-Hotel_Part18"/>
      <sheetName val="BOQ_Direct_selling_cost17"/>
      <sheetName val="Direct_cost_shed_A-2_17"/>
      <sheetName val="Contract_Night_Staff17"/>
      <sheetName val="Contract_Day_Staff17"/>
      <sheetName val="Day_Shift17"/>
      <sheetName val="Night_Shift17"/>
      <sheetName val="Ave_wtd_rates17"/>
      <sheetName val="Material_17"/>
      <sheetName val="Labour_&amp;_Plant17"/>
      <sheetName val="22_12_201118"/>
      <sheetName val="BOQ_(2)18"/>
      <sheetName val="Cashflow_projection17"/>
      <sheetName val="PA-_Consutant_17"/>
      <sheetName val="Civil_Boq17"/>
      <sheetName val="Fee_Rate_Summary17"/>
      <sheetName val="Item-_Compact17"/>
      <sheetName val="final_abstract17"/>
      <sheetName val="TBAL9697__group_wise__sdpl17"/>
      <sheetName val="St_co_91_5lvl17"/>
      <sheetName val="Civil_Works17"/>
      <sheetName val="IO_List17"/>
      <sheetName val="Fill_this_out_first___17"/>
      <sheetName val="Meas__Hotel_Part17"/>
      <sheetName val="INPUT_SHEET17"/>
      <sheetName val="DI_Rate_Analysis18"/>
      <sheetName val="Economic_RisingMain__Ph-I18"/>
      <sheetName val="SP_Break_Up17"/>
      <sheetName val="Labour_productivity17"/>
      <sheetName val="_09_07_10_M顅ᎆ뤀ᨇ԰?缀?17"/>
      <sheetName val="Sales_&amp;_Prod17"/>
      <sheetName val="Cost_Index17"/>
      <sheetName val="cash_in_flow_Summary_JV_17"/>
      <sheetName val="water_prop_17"/>
      <sheetName val="GR_slab-reinft17"/>
      <sheetName val="Staff_Acco_17"/>
      <sheetName val="Rate_analysis-_BOQ_1_17"/>
      <sheetName val="MN_T_B_17"/>
      <sheetName val="Project_Details__17"/>
      <sheetName val="F20_Risk_Analysis17"/>
      <sheetName val="Change_Order_Log17"/>
      <sheetName val="2000_MOR17"/>
      <sheetName val="Driveway_Beams17"/>
      <sheetName val="Structure_Bills_Qty17"/>
      <sheetName val="Prelims_Breakup18"/>
      <sheetName val="INDIGINEOUS_ITEMS_17"/>
      <sheetName val="3cd_Annexure17"/>
      <sheetName val="Rate_Analysis17"/>
      <sheetName val="Fin__Assumpt__-_Sensitivities17"/>
      <sheetName val="Bill_117"/>
      <sheetName val="Bill_217"/>
      <sheetName val="Bill_317"/>
      <sheetName val="Bill_417"/>
      <sheetName val="Bill_517"/>
      <sheetName val="Bill_617"/>
      <sheetName val="Bill_717"/>
      <sheetName val="_09_07_10_M顅ᎆ뤀ᨇ԰17"/>
      <sheetName val="_09_07_10_M顅ᎆ뤀ᨇ԰_缀_17"/>
      <sheetName val="1_Civil-RA17"/>
      <sheetName val="Assumption_Inputs17"/>
      <sheetName val="Phase_117"/>
      <sheetName val="Pacakges_split17"/>
      <sheetName val="DEINKING(ANNEX_1)17"/>
      <sheetName val="AutoOpen_Stub_Data17"/>
      <sheetName val="Eqpmnt_Plng17"/>
      <sheetName val="Debits_as_on_12_04_0816"/>
      <sheetName val="Data_Sheet16"/>
      <sheetName val="T-P1,_FINISHES_WORKING_17"/>
      <sheetName val="Assumption_&amp;_Exclusion17"/>
      <sheetName val="External_Doors17"/>
      <sheetName val="STAFFSCHED_16"/>
      <sheetName val="LABOUR_RATE17"/>
      <sheetName val="Material_Rate17"/>
      <sheetName val="Switch_V1617"/>
      <sheetName val="India_F&amp;S_Template16"/>
      <sheetName val="_bus_bay16"/>
      <sheetName val="doq_416"/>
      <sheetName val="doq_216"/>
      <sheetName val="Grade_Slab_-117"/>
      <sheetName val="Grade_Slab_-217"/>
      <sheetName val="Grade_slab-317"/>
      <sheetName val="Grade_slab_-417"/>
      <sheetName val="Grade_slab_-517"/>
      <sheetName val="Grade_slab_-617"/>
      <sheetName val="Cat_A_Change_Control17"/>
      <sheetName val="Factor_Sheet17"/>
      <sheetName val="Theo_Cons-June'1016"/>
      <sheetName val="11B_16"/>
      <sheetName val="ACAD_Finishes16"/>
      <sheetName val="Site_Details16"/>
      <sheetName val="Site_Area_Statement16"/>
      <sheetName val="Summary_WG16"/>
      <sheetName val="BOQ_LT16"/>
      <sheetName val="14_07_10_CIVIL_W [16"/>
      <sheetName val="AFAS_16"/>
      <sheetName val="RDS_&amp;_WLD16"/>
      <sheetName val="PA_System16"/>
      <sheetName val="Server_&amp;_PAC_Room16"/>
      <sheetName val="HVAC_BOQ16"/>
      <sheetName val="Invoice_Tracker16"/>
      <sheetName val="Income_Statement16"/>
      <sheetName val="Load_Details(B2)16"/>
      <sheetName val="Works_-_Quote_Sheet16"/>
      <sheetName val="BLOCK-A_(MEA_SHEET)16"/>
      <sheetName val="Cost_Basis15"/>
      <sheetName val="Top_Sheet16"/>
      <sheetName val="Col_NUM16"/>
      <sheetName val="COLUMN_RC_16"/>
      <sheetName val="STILT_Floor_Slab_NUM16"/>
      <sheetName val="First_Floor_Slab_RC16"/>
      <sheetName val="FIRST_FLOOR_SLAB_WT_SUMMARY16"/>
      <sheetName val="Stilt_Floor_Beam_NUM16"/>
      <sheetName val="STILT_BEAM_NUM16"/>
      <sheetName val="STILT_BEAM_RC16"/>
      <sheetName val="Stilt_wall_Num16"/>
      <sheetName val="STILT_WALL_RC16"/>
      <sheetName val="Z-DETAILS_ABOVE_RAFT_UPTO_+0_17"/>
      <sheetName val="Z-DETAILS_ABOVE_RAFT_UPTO_+_(16"/>
      <sheetName val="TOTAL_CHECK16"/>
      <sheetName val="TYP___wall_Num16"/>
      <sheetName val="Z-DETAILS_TYP__+2_85_TO_+8_8516"/>
      <sheetName val="d-safe_specs15"/>
      <sheetName val="Deduction_of_assets15"/>
      <sheetName val="Blr_hire15"/>
      <sheetName val="PRECAST_lig(tconc_II15"/>
      <sheetName val="VF_Full_Recon15"/>
      <sheetName val="PITP3_COPY15"/>
      <sheetName val="Meas_15"/>
      <sheetName val="Expenses_Actual_Vs__Budgeted15"/>
      <sheetName val="Col_up_to_plinth15"/>
      <sheetName val="MASTER_RATE_ANALYSIS15"/>
      <sheetName val="RMG_-ABS15"/>
      <sheetName val="T_P_-ABS15"/>
      <sheetName val="T_P_-MB15"/>
      <sheetName val="E_P_R-ABS15"/>
      <sheetName val="E__R-MB15"/>
      <sheetName val="Bldg_6-ABS15"/>
      <sheetName val="Bldg_6-MB15"/>
      <sheetName val="Kz_Grid_Press_foundation_ABS15"/>
      <sheetName val="Kz_Grid_Press_foundation_meas15"/>
      <sheetName val="600-1200T__ABS15"/>
      <sheetName val="600-1200T_Meas15"/>
      <sheetName val="BSR-II_ABS15"/>
      <sheetName val="BSR-II_meas15"/>
      <sheetName val="Misc_ABS15"/>
      <sheetName val="Misc_MB15"/>
      <sheetName val="This_Bill15"/>
      <sheetName val="Upto_Previous15"/>
      <sheetName val="Up_to_date15"/>
      <sheetName val="Grand_Abstract15"/>
      <sheetName val="Blank_MB15"/>
      <sheetName val="cement_summary15"/>
      <sheetName val="Reinforcement_Steel15"/>
      <sheetName val="P-I_CEMENT_RECONCILIATION_15"/>
      <sheetName val="Ra-38_area_wise_summary15"/>
      <sheetName val="P-II_Cement_Reconciliation15"/>
      <sheetName val="Ra-16_P-II15"/>
      <sheetName val="RA_16-_GH15"/>
      <sheetName val="Quote_Sheet15"/>
      <sheetName val="RCC,Ret__Wall15"/>
      <sheetName val="Name_List15"/>
      <sheetName val="Intro_15"/>
      <sheetName val="Gate_215"/>
      <sheetName val="Project_Ignite15"/>
      <sheetName val="E_&amp;_R15"/>
      <sheetName val="Customize_Your_Invoice15"/>
      <sheetName val="Misc__Data15"/>
      <sheetName val="beam-reinft-machine_rm15"/>
      <sheetName val="Cash_Flow_Input_Data_ISC15"/>
      <sheetName val="Fin__Assumpt__-_SensitivitieH15"/>
      <sheetName val="PRECAST_lightconc-II21"/>
      <sheetName val="Cleaning_&amp;_Grubbing21"/>
      <sheetName val="PRECAST_lightconc_II21"/>
      <sheetName val="College_Details21"/>
      <sheetName val="Personal_21"/>
      <sheetName val="jidal_dam21"/>
      <sheetName val="fran_temp21"/>
      <sheetName val="kona_swit21"/>
      <sheetName val="template_(8)21"/>
      <sheetName val="template_(9)21"/>
      <sheetName val="OVER_HEADS21"/>
      <sheetName val="Cover_Sheet21"/>
      <sheetName val="BOQ_REV_A21"/>
      <sheetName val="PTB_(IO)21"/>
      <sheetName val="BMS_21"/>
      <sheetName val="SPT_vs_PHI21"/>
      <sheetName val="TBAL9697_-group_wise__sdpl21"/>
      <sheetName val="Quantity_Schedule20"/>
      <sheetName val="Revenue__Schedule_20"/>
      <sheetName val="Balance_works_-_Direct_Cost20"/>
      <sheetName val="Balance_works_-_Indirect_Cost20"/>
      <sheetName val="Fund_Plan20"/>
      <sheetName val="Bill_of_Resources20"/>
      <sheetName val="SITE_OVERHEADS19"/>
      <sheetName val="labour_coeff19"/>
      <sheetName val="Expenditure_plan19"/>
      <sheetName val="ORDER_BOOKING19"/>
      <sheetName val="Site_Dev_BOQ19"/>
      <sheetName val="beam-reinft-IIInd_floor19"/>
      <sheetName val="M-Book_for_Conc19"/>
      <sheetName val="M-Book_for_FW19"/>
      <sheetName val="Costing_Upto_Mar'11_(2)19"/>
      <sheetName val="Tender_Summary19"/>
      <sheetName val="TAX_BILLS19"/>
      <sheetName val="CASH_BILLS19"/>
      <sheetName val="LABOUR_BILLS19"/>
      <sheetName val="puch_order19"/>
      <sheetName val="Sheet1_(2)19"/>
      <sheetName val="Boq_Block_A19"/>
      <sheetName val="_24_07_10_RS_&amp;_SECURITY19"/>
      <sheetName val="24_07_10_CIVIL_WET19"/>
      <sheetName val="_24_07_10_CIVIL19"/>
      <sheetName val="_24_07_10_MECH-FAB19"/>
      <sheetName val="_24_07_10_MECH-TANK19"/>
      <sheetName val="_23_07_10_N_SHIFT_MECH-FAB19"/>
      <sheetName val="_23_07_10_N_SHIFT_MECH-TANK19"/>
      <sheetName val="_23_07_10_RS_&amp;_SECURITY19"/>
      <sheetName val="23_07_10_CIVIL_WET19"/>
      <sheetName val="_23_07_10_CIVIL19"/>
      <sheetName val="_23_07_10_MECH-FAB19"/>
      <sheetName val="_23_07_10_MECH-TANK19"/>
      <sheetName val="_22_07_10_N_SHIFT_MECH-FAB19"/>
      <sheetName val="_22_07_10_N_SHIFT_MECH-TANK19"/>
      <sheetName val="_22_07_10_RS_&amp;_SECURITY19"/>
      <sheetName val="22_07_10_CIVIL_WET19"/>
      <sheetName val="_22_07_10_CIVIL19"/>
      <sheetName val="_22_07_10_MECH-FAB19"/>
      <sheetName val="_22_07_10_MECH-TANK19"/>
      <sheetName val="_21_07_10_N_SHIFT_MECH-FAB19"/>
      <sheetName val="_21_07_10_N_SHIFT_MECH-TANK19"/>
      <sheetName val="_21_07_10_RS_&amp;_SECURITY19"/>
      <sheetName val="21_07_10_CIVIL_WET19"/>
      <sheetName val="_21_07_10_CIVIL19"/>
      <sheetName val="_21_07_10_MECH-FAB19"/>
      <sheetName val="_21_07_10_MECH-TANK19"/>
      <sheetName val="_20_07_10_N_SHIFT_MECH-FAB19"/>
      <sheetName val="_20_07_10_N_SHIFT_MECH-TANK19"/>
      <sheetName val="_20_07_10_RS_&amp;_SECURITY19"/>
      <sheetName val="20_07_10_CIVIL_WET19"/>
      <sheetName val="_20_07_10_CIVIL19"/>
      <sheetName val="_20_07_10_MECH-FAB19"/>
      <sheetName val="_20_07_10_MECH-TANK19"/>
      <sheetName val="_19_07_10_N_SHIFT_MECH-FAB19"/>
      <sheetName val="_19_07_10_N_SHIFT_MECH-TANK19"/>
      <sheetName val="_19_07_10_RS_&amp;_SECURITY19"/>
      <sheetName val="19_07_10_CIVIL_WET19"/>
      <sheetName val="_19_07_10_CIVIL19"/>
      <sheetName val="_19_07_10_MECH-FAB19"/>
      <sheetName val="_19_07_10_MECH-TANK19"/>
      <sheetName val="_18_07_10_N_SHIFT_MECH-FAB19"/>
      <sheetName val="_18_07_10_N_SHIFT_MECH-TANK19"/>
      <sheetName val="_18_07_10_RS_&amp;_SECURITY19"/>
      <sheetName val="18_07_10_CIVIL_WET19"/>
      <sheetName val="_18_07_10_CIVIL19"/>
      <sheetName val="_18_07_10_MECH-FAB19"/>
      <sheetName val="_18_07_10_MECH-TANK19"/>
      <sheetName val="_17_07_10_N_SHIFT_MECH-FAB19"/>
      <sheetName val="_17_07_10_N_SHIFT_MECH-TANK19"/>
      <sheetName val="_17_07_10_RS_&amp;_SECURITY19"/>
      <sheetName val="17_07_10_CIVIL_WET19"/>
      <sheetName val="_17_07_10_CIVIL19"/>
      <sheetName val="_17_07_10_MECH-FAB19"/>
      <sheetName val="_17_07_10_MECH-TANK19"/>
      <sheetName val="_16_07_10_N_SHIFT_MECH-FAB18"/>
      <sheetName val="_16_07_10_N_SHIFT_MECH-TANK18"/>
      <sheetName val="_16_07_10_RS_&amp;_SECURITY18"/>
      <sheetName val="16_07_10_CIVIL_WET18"/>
      <sheetName val="_16_07_10_CIVIL18"/>
      <sheetName val="_16_07_10_MECH-FAB18"/>
      <sheetName val="_16_07_10_MECH-TANK18"/>
      <sheetName val="_15_07_10_N_SHIFT_MECH-FAB18"/>
      <sheetName val="_15_07_10_N_SHIFT_MECH-TANK18"/>
      <sheetName val="_15_07_10_RS_&amp;_SECURITY18"/>
      <sheetName val="15_07_10_CIVIL_WET18"/>
      <sheetName val="_15_07_10_CIVIL18"/>
      <sheetName val="_15_07_10_MECH-FAB18"/>
      <sheetName val="_15_07_10_MECH-TANK18"/>
      <sheetName val="_14_07_10_N_SHIFT_MECH-FAB18"/>
      <sheetName val="_14_07_10_N_SHIFT_MECH-TANK18"/>
      <sheetName val="_14_07_10_RS_&amp;_SECURITY18"/>
      <sheetName val="14_07_10_CIVIL_WET18"/>
      <sheetName val="_14_07_10_CIVIL18"/>
      <sheetName val="_14_07_10_MECH-FAB18"/>
      <sheetName val="_14_07_10_MECH-TANK18"/>
      <sheetName val="_13_07_10_N_SHIFT_MECH-FAB18"/>
      <sheetName val="_13_07_10_N_SHIFT_MECH-TANK18"/>
      <sheetName val="_13_07_10_RS_&amp;_SECURITY18"/>
      <sheetName val="13_07_10_CIVIL_WET18"/>
      <sheetName val="_13_07_10_CIVIL18"/>
      <sheetName val="_13_07_10_MECH-FAB18"/>
      <sheetName val="_13_07_10_MECH-TANK18"/>
      <sheetName val="_12_07_10_N_SHIFT_MECH-FAB18"/>
      <sheetName val="_12_07_10_N_SHIFT_MECH-TANK18"/>
      <sheetName val="_12_07_10_RS_&amp;_SECURITY18"/>
      <sheetName val="12_07_10_CIVIL_WET18"/>
      <sheetName val="_12_07_10_CIVIL18"/>
      <sheetName val="_12_07_10_MECH-FAB18"/>
      <sheetName val="_12_07_10_MECH-TANK18"/>
      <sheetName val="_11_07_10_N_SHIFT_MECH-FAB18"/>
      <sheetName val="_11_07_10_N_SHIFT_MECH-TANK18"/>
      <sheetName val="_11_07_10_RS_&amp;_SECURITY18"/>
      <sheetName val="11_07_10_CIVIL_WET18"/>
      <sheetName val="_11_07_10_CIVIL18"/>
      <sheetName val="_11_07_10_MECH-FAB18"/>
      <sheetName val="_11_07_10_MECH-TANK18"/>
      <sheetName val="_10_07_10_N_SHIFT_MECH-FAB18"/>
      <sheetName val="_10_07_10_N_SHIFT_MECH-TANK18"/>
      <sheetName val="_10_07_10_RS_&amp;_SECURITY18"/>
      <sheetName val="10_07_10_CIVIL_WET18"/>
      <sheetName val="_10_07_10_CIVIL18"/>
      <sheetName val="_10_07_10_MECH-FAB18"/>
      <sheetName val="_10_07_10_MECH-TANK18"/>
      <sheetName val="_09_07_10_N_SHIFT_MECH-FAB18"/>
      <sheetName val="_09_07_10_N_SHIFT_MECH-TANK18"/>
      <sheetName val="_09_07_10_RS_&amp;_SECURITY18"/>
      <sheetName val="09_07_10_CIVIL_WET18"/>
      <sheetName val="_09_07_10_CIVIL18"/>
      <sheetName val="_09_07_10_MECH-FAB18"/>
      <sheetName val="_09_07_10_MECH-TANK18"/>
      <sheetName val="_08_07_10_N_SHIFT_MECH-FAB18"/>
      <sheetName val="_08_07_10_N_SHIFT_MECH-TANK18"/>
      <sheetName val="_08_07_10_RS_&amp;_SECURITY18"/>
      <sheetName val="08_07_10_CIVIL_WET18"/>
      <sheetName val="_08_07_10_CIVIL18"/>
      <sheetName val="_08_07_10_MECH-FAB18"/>
      <sheetName val="_08_07_10_MECH-TANK18"/>
      <sheetName val="_07_07_10_N_SHIFT_MECH-FAB18"/>
      <sheetName val="_07_07_10_N_SHIFT_MECH-TANK18"/>
      <sheetName val="_07_07_10_RS_&amp;_SECURITY18"/>
      <sheetName val="07_07_10_CIVIL_WET18"/>
      <sheetName val="_07_07_10_CIVIL18"/>
      <sheetName val="_07_07_10_MECH-FAB18"/>
      <sheetName val="_07_07_10_MECH-TANK18"/>
      <sheetName val="_06_07_10_N_SHIFT_MECH-FAB18"/>
      <sheetName val="_06_07_10_N_SHIFT_MECH-TANK18"/>
      <sheetName val="_06_07_10_RS_&amp;_SECURITY18"/>
      <sheetName val="06_07_10_CIVIL_WET18"/>
      <sheetName val="_06_07_10_CIVIL18"/>
      <sheetName val="_06_07_10_MECH-FAB18"/>
      <sheetName val="_06_07_10_MECH-TANK18"/>
      <sheetName val="_05_07_10_N_SHIFT_MECH-FAB18"/>
      <sheetName val="_05_07_10_N_SHIFT_MECH-TANK18"/>
      <sheetName val="_05_07_10_RS_&amp;_SECURITY18"/>
      <sheetName val="05_07_10_CIVIL_WET18"/>
      <sheetName val="_05_07_10_CIVIL18"/>
      <sheetName val="_05_07_10_MECH-FAB18"/>
      <sheetName val="_05_07_10_MECH-TANK18"/>
      <sheetName val="_04_07_10_N_SHIFT_MECH-FAB18"/>
      <sheetName val="_04_07_10_N_SHIFT_MECH-TANK18"/>
      <sheetName val="_04_07_10_RS_&amp;_SECURITY18"/>
      <sheetName val="04_07_10_CIVIL_WET18"/>
      <sheetName val="_04_07_10_CIVIL18"/>
      <sheetName val="_04_07_10_MECH-FAB18"/>
      <sheetName val="_04_07_10_MECH-TANK18"/>
      <sheetName val="_03_07_10_N_SHIFT_MECH-FAB18"/>
      <sheetName val="_03_07_10_N_SHIFT_MECH-TANK18"/>
      <sheetName val="_03_07_10_RS_&amp;_SECURITY_18"/>
      <sheetName val="03_07_10_CIVIL_WET_18"/>
      <sheetName val="_03_07_10_CIVIL_18"/>
      <sheetName val="_03_07_10_MECH-FAB_18"/>
      <sheetName val="_03_07_10_MECH-TANK_18"/>
      <sheetName val="_02_07_10_N_SHIFT_MECH-FAB_18"/>
      <sheetName val="_02_07_10_N_SHIFT_MECH-TANK_18"/>
      <sheetName val="_02_07_10_RS_&amp;_SECURITY18"/>
      <sheetName val="02_07_10_CIVIL_WET18"/>
      <sheetName val="_02_07_10_CIVIL18"/>
      <sheetName val="_02_07_10_MECH-FAB18"/>
      <sheetName val="_02_07_10_MECH-TANK18"/>
      <sheetName val="_01_07_10_N_SHIFT_MECH-FAB18"/>
      <sheetName val="_01_07_10_N_SHIFT_MECH-TANK18"/>
      <sheetName val="_01_07_10_RS_&amp;_SECURITY18"/>
      <sheetName val="01_07_10_CIVIL_WET18"/>
      <sheetName val="_01_07_10_CIVIL18"/>
      <sheetName val="_01_07_10_MECH-FAB18"/>
      <sheetName val="_01_07_10_MECH-TANK18"/>
      <sheetName val="_30_06_10_N_SHIFT_MECH-FAB18"/>
      <sheetName val="_30_06_10_N_SHIFT_MECH-TANK18"/>
      <sheetName val="scurve_calc_(2)18"/>
      <sheetName val="Meas_-Hotel_Part19"/>
      <sheetName val="BOQ_Direct_selling_cost18"/>
      <sheetName val="Direct_cost_shed_A-2_18"/>
      <sheetName val="Contract_Night_Staff18"/>
      <sheetName val="Contract_Day_Staff18"/>
      <sheetName val="Day_Shift18"/>
      <sheetName val="Night_Shift18"/>
      <sheetName val="Ave_wtd_rates18"/>
      <sheetName val="Material_18"/>
      <sheetName val="Labour_&amp;_Plant18"/>
      <sheetName val="22_12_201119"/>
      <sheetName val="BOQ_(2)19"/>
      <sheetName val="Cashflow_projection18"/>
      <sheetName val="PA-_Consutant_18"/>
      <sheetName val="Civil_Boq18"/>
      <sheetName val="Fee_Rate_Summary18"/>
      <sheetName val="Item-_Compact18"/>
      <sheetName val="final_abstract18"/>
      <sheetName val="TBAL9697__group_wise__sdpl18"/>
      <sheetName val="St_co_91_5lvl18"/>
      <sheetName val="Civil_Works18"/>
      <sheetName val="IO_List18"/>
      <sheetName val="Fill_this_out_first___18"/>
      <sheetName val="Meas__Hotel_Part18"/>
      <sheetName val="INPUT_SHEET18"/>
      <sheetName val="DI_Rate_Analysis19"/>
      <sheetName val="Economic_RisingMain__Ph-I19"/>
      <sheetName val="SP_Break_Up18"/>
      <sheetName val="Labour_productivity18"/>
      <sheetName val="_09_07_10_M顅ᎆ뤀ᨇ԰?缀?18"/>
      <sheetName val="Sales_&amp;_Prod18"/>
      <sheetName val="Cost_Index18"/>
      <sheetName val="cash_in_flow_Summary_JV_18"/>
      <sheetName val="water_prop_18"/>
      <sheetName val="GR_slab-reinft18"/>
      <sheetName val="Staff_Acco_18"/>
      <sheetName val="Rate_analysis-_BOQ_1_18"/>
      <sheetName val="MN_T_B_18"/>
      <sheetName val="Project_Details__18"/>
      <sheetName val="F20_Risk_Analysis18"/>
      <sheetName val="Change_Order_Log18"/>
      <sheetName val="2000_MOR18"/>
      <sheetName val="Driveway_Beams18"/>
      <sheetName val="Structure_Bills_Qty18"/>
      <sheetName val="Prelims_Breakup19"/>
      <sheetName val="INDIGINEOUS_ITEMS_18"/>
      <sheetName val="3cd_Annexure18"/>
      <sheetName val="Rate_Analysis18"/>
      <sheetName val="Fin__Assumpt__-_Sensitivities18"/>
      <sheetName val="Bill_118"/>
      <sheetName val="Bill_218"/>
      <sheetName val="Bill_318"/>
      <sheetName val="Bill_418"/>
      <sheetName val="Bill_518"/>
      <sheetName val="Bill_618"/>
      <sheetName val="Bill_718"/>
      <sheetName val="_09_07_10_M顅ᎆ뤀ᨇ԰18"/>
      <sheetName val="_09_07_10_M顅ᎆ뤀ᨇ԰_缀_18"/>
      <sheetName val="1_Civil-RA18"/>
      <sheetName val="Assumption_Inputs18"/>
      <sheetName val="Phase_118"/>
      <sheetName val="Pacakges_split18"/>
      <sheetName val="DEINKING(ANNEX_1)18"/>
      <sheetName val="AutoOpen_Stub_Data18"/>
      <sheetName val="Eqpmnt_Plng18"/>
      <sheetName val="Debits_as_on_12_04_0817"/>
      <sheetName val="Data_Sheet17"/>
      <sheetName val="T-P1,_FINISHES_WORKING_18"/>
      <sheetName val="Assumption_&amp;_Exclusion18"/>
      <sheetName val="External_Doors18"/>
      <sheetName val="STAFFSCHED_17"/>
      <sheetName val="LABOUR_RATE18"/>
      <sheetName val="Material_Rate18"/>
      <sheetName val="Switch_V1618"/>
      <sheetName val="India_F&amp;S_Template17"/>
      <sheetName val="_bus_bay17"/>
      <sheetName val="doq_417"/>
      <sheetName val="doq_217"/>
      <sheetName val="Grade_Slab_-118"/>
      <sheetName val="Grade_Slab_-218"/>
      <sheetName val="Grade_slab-318"/>
      <sheetName val="Grade_slab_-418"/>
      <sheetName val="Grade_slab_-518"/>
      <sheetName val="Grade_slab_-618"/>
      <sheetName val="Cat_A_Change_Control18"/>
      <sheetName val="Factor_Sheet18"/>
      <sheetName val="Theo_Cons-June'1017"/>
      <sheetName val="11B_17"/>
      <sheetName val="ACAD_Finishes17"/>
      <sheetName val="Site_Details17"/>
      <sheetName val="Site_Area_Statement17"/>
      <sheetName val="Summary_WG17"/>
      <sheetName val="BOQ_LT17"/>
      <sheetName val="14_07_10_CIVIL_W [17"/>
      <sheetName val="AFAS_17"/>
      <sheetName val="RDS_&amp;_WLD17"/>
      <sheetName val="PA_System17"/>
      <sheetName val="Server_&amp;_PAC_Room17"/>
      <sheetName val="HVAC_BOQ17"/>
      <sheetName val="Invoice_Tracker17"/>
      <sheetName val="Income_Statement17"/>
      <sheetName val="Load_Details(B2)17"/>
      <sheetName val="Works_-_Quote_Sheet17"/>
      <sheetName val="BLOCK-A_(MEA_SHEET)17"/>
      <sheetName val="Cost_Basis16"/>
      <sheetName val="Top_Sheet17"/>
      <sheetName val="Col_NUM17"/>
      <sheetName val="COLUMN_RC_17"/>
      <sheetName val="STILT_Floor_Slab_NUM17"/>
      <sheetName val="First_Floor_Slab_RC17"/>
      <sheetName val="FIRST_FLOOR_SLAB_WT_SUMMARY17"/>
      <sheetName val="Stilt_Floor_Beam_NUM17"/>
      <sheetName val="STILT_BEAM_NUM17"/>
      <sheetName val="STILT_BEAM_RC17"/>
      <sheetName val="Stilt_wall_Num17"/>
      <sheetName val="STILT_WALL_RC17"/>
      <sheetName val="Z-DETAILS_ABOVE_RAFT_UPTO_+0_18"/>
      <sheetName val="Z-DETAILS_ABOVE_RAFT_UPTO_+_(17"/>
      <sheetName val="TOTAL_CHECK17"/>
      <sheetName val="TYP___wall_Num17"/>
      <sheetName val="Z-DETAILS_TYP__+2_85_TO_+8_8517"/>
      <sheetName val="d-safe_specs16"/>
      <sheetName val="Deduction_of_assets16"/>
      <sheetName val="Blr_hire16"/>
      <sheetName val="PRECAST_lig(tconc_II16"/>
      <sheetName val="VF_Full_Recon16"/>
      <sheetName val="PITP3_COPY16"/>
      <sheetName val="Meas_16"/>
      <sheetName val="Expenses_Actual_Vs__Budgeted16"/>
      <sheetName val="Col_up_to_plinth16"/>
      <sheetName val="MASTER_RATE_ANALYSIS16"/>
      <sheetName val="RMG_-ABS16"/>
      <sheetName val="T_P_-ABS16"/>
      <sheetName val="T_P_-MB16"/>
      <sheetName val="E_P_R-ABS16"/>
      <sheetName val="E__R-MB16"/>
      <sheetName val="Bldg_6-ABS16"/>
      <sheetName val="Bldg_6-MB16"/>
      <sheetName val="Kz_Grid_Press_foundation_ABS16"/>
      <sheetName val="Kz_Grid_Press_foundation_meas16"/>
      <sheetName val="600-1200T__ABS16"/>
      <sheetName val="600-1200T_Meas16"/>
      <sheetName val="BSR-II_ABS16"/>
      <sheetName val="BSR-II_meas16"/>
      <sheetName val="Misc_ABS16"/>
      <sheetName val="Misc_MB16"/>
      <sheetName val="This_Bill16"/>
      <sheetName val="Upto_Previous16"/>
      <sheetName val="Up_to_date16"/>
      <sheetName val="Grand_Abstract16"/>
      <sheetName val="Blank_MB16"/>
      <sheetName val="cement_summary16"/>
      <sheetName val="Reinforcement_Steel16"/>
      <sheetName val="P-I_CEMENT_RECONCILIATION_16"/>
      <sheetName val="Ra-38_area_wise_summary16"/>
      <sheetName val="P-II_Cement_Reconciliation16"/>
      <sheetName val="Ra-16_P-II16"/>
      <sheetName val="RA_16-_GH16"/>
      <sheetName val="Quote_Sheet16"/>
      <sheetName val="RCC,Ret__Wall16"/>
      <sheetName val="Name_List16"/>
      <sheetName val="Intro_16"/>
      <sheetName val="Gate_216"/>
      <sheetName val="Project_Ignite16"/>
      <sheetName val="E_&amp;_R16"/>
      <sheetName val="Customize_Your_Invoice16"/>
      <sheetName val="Misc__Data16"/>
      <sheetName val="beam-reinft-machine_rm16"/>
      <sheetName val="Cash_Flow_Input_Data_ISC16"/>
      <sheetName val="Fin__Assumpt__-_SensitivitieH16"/>
      <sheetName val="공사비_내역_(가)3"/>
      <sheetName val="Raw_Data3"/>
      <sheetName val="KSt_-_Analysis_3"/>
      <sheetName val="Section_Catalogue3"/>
      <sheetName val="__¢&amp;ú5#4"/>
      <sheetName val="__¢&amp;???ú5#???????4"/>
      <sheetName val="PRECAST_lightconc-II22"/>
      <sheetName val="Cleaning_&amp;_Grubbing22"/>
      <sheetName val="PRECAST_lightconc_II22"/>
      <sheetName val="College_Details22"/>
      <sheetName val="Personal_22"/>
      <sheetName val="jidal_dam22"/>
      <sheetName val="fran_temp22"/>
      <sheetName val="kona_swit22"/>
      <sheetName val="template_(8)22"/>
      <sheetName val="template_(9)22"/>
      <sheetName val="OVER_HEADS22"/>
      <sheetName val="Cover_Sheet22"/>
      <sheetName val="BOQ_REV_A22"/>
      <sheetName val="PTB_(IO)22"/>
      <sheetName val="BMS_22"/>
      <sheetName val="SPT_vs_PHI22"/>
      <sheetName val="TBAL9697_-group_wise__sdpl22"/>
      <sheetName val="Quantity_Schedule21"/>
      <sheetName val="Revenue__Schedule_21"/>
      <sheetName val="Balance_works_-_Direct_Cost21"/>
      <sheetName val="Balance_works_-_Indirect_Cost21"/>
      <sheetName val="Fund_Plan21"/>
      <sheetName val="Bill_of_Resources21"/>
      <sheetName val="SITE_OVERHEADS20"/>
      <sheetName val="labour_coeff20"/>
      <sheetName val="Expenditure_plan20"/>
      <sheetName val="ORDER_BOOKING20"/>
      <sheetName val="Site_Dev_BOQ20"/>
      <sheetName val="beam-reinft-IIInd_floor20"/>
      <sheetName val="M-Book_for_Conc20"/>
      <sheetName val="M-Book_for_FW20"/>
      <sheetName val="Costing_Upto_Mar'11_(2)20"/>
      <sheetName val="Tender_Summary20"/>
      <sheetName val="TAX_BILLS20"/>
      <sheetName val="CASH_BILLS20"/>
      <sheetName val="LABOUR_BILLS20"/>
      <sheetName val="puch_order20"/>
      <sheetName val="Sheet1_(2)20"/>
      <sheetName val="Boq_Block_A20"/>
      <sheetName val="_24_07_10_RS_&amp;_SECURITY20"/>
      <sheetName val="24_07_10_CIVIL_WET20"/>
      <sheetName val="_24_07_10_CIVIL20"/>
      <sheetName val="_24_07_10_MECH-FAB20"/>
      <sheetName val="_24_07_10_MECH-TANK20"/>
      <sheetName val="_23_07_10_N_SHIFT_MECH-FAB20"/>
      <sheetName val="_23_07_10_N_SHIFT_MECH-TANK20"/>
      <sheetName val="_23_07_10_RS_&amp;_SECURITY20"/>
      <sheetName val="23_07_10_CIVIL_WET20"/>
      <sheetName val="_23_07_10_CIVIL20"/>
      <sheetName val="_23_07_10_MECH-FAB20"/>
      <sheetName val="_23_07_10_MECH-TANK20"/>
      <sheetName val="_22_07_10_N_SHIFT_MECH-FAB20"/>
      <sheetName val="_22_07_10_N_SHIFT_MECH-TANK20"/>
      <sheetName val="_22_07_10_RS_&amp;_SECURITY20"/>
      <sheetName val="22_07_10_CIVIL_WET20"/>
      <sheetName val="_22_07_10_CIVIL20"/>
      <sheetName val="_22_07_10_MECH-FAB20"/>
      <sheetName val="_22_07_10_MECH-TANK20"/>
      <sheetName val="_21_07_10_N_SHIFT_MECH-FAB20"/>
      <sheetName val="_21_07_10_N_SHIFT_MECH-TANK20"/>
      <sheetName val="_21_07_10_RS_&amp;_SECURITY20"/>
      <sheetName val="21_07_10_CIVIL_WET20"/>
      <sheetName val="_21_07_10_CIVIL20"/>
      <sheetName val="_21_07_10_MECH-FAB20"/>
      <sheetName val="_21_07_10_MECH-TANK20"/>
      <sheetName val="_20_07_10_N_SHIFT_MECH-FAB20"/>
      <sheetName val="_20_07_10_N_SHIFT_MECH-TANK20"/>
      <sheetName val="_20_07_10_RS_&amp;_SECURITY20"/>
      <sheetName val="20_07_10_CIVIL_WET20"/>
      <sheetName val="_20_07_10_CIVIL20"/>
      <sheetName val="_20_07_10_MECH-FAB20"/>
      <sheetName val="_20_07_10_MECH-TANK20"/>
      <sheetName val="_19_07_10_N_SHIFT_MECH-FAB20"/>
      <sheetName val="_19_07_10_N_SHIFT_MECH-TANK20"/>
      <sheetName val="_19_07_10_RS_&amp;_SECURITY20"/>
      <sheetName val="19_07_10_CIVIL_WET20"/>
      <sheetName val="_19_07_10_CIVIL20"/>
      <sheetName val="_19_07_10_MECH-FAB20"/>
      <sheetName val="_19_07_10_MECH-TANK20"/>
      <sheetName val="_18_07_10_N_SHIFT_MECH-FAB20"/>
      <sheetName val="_18_07_10_N_SHIFT_MECH-TANK20"/>
      <sheetName val="_18_07_10_RS_&amp;_SECURITY20"/>
      <sheetName val="18_07_10_CIVIL_WET20"/>
      <sheetName val="_18_07_10_CIVIL20"/>
      <sheetName val="_18_07_10_MECH-FAB20"/>
      <sheetName val="_18_07_10_MECH-TANK20"/>
      <sheetName val="_17_07_10_N_SHIFT_MECH-FAB20"/>
      <sheetName val="_17_07_10_N_SHIFT_MECH-TANK20"/>
      <sheetName val="_17_07_10_RS_&amp;_SECURITY20"/>
      <sheetName val="17_07_10_CIVIL_WET20"/>
      <sheetName val="_17_07_10_CIVIL20"/>
      <sheetName val="_17_07_10_MECH-FAB20"/>
      <sheetName val="_17_07_10_MECH-TANK20"/>
      <sheetName val="_16_07_10_N_SHIFT_MECH-FAB19"/>
      <sheetName val="_16_07_10_N_SHIFT_MECH-TANK19"/>
      <sheetName val="_16_07_10_RS_&amp;_SECURITY19"/>
      <sheetName val="16_07_10_CIVIL_WET19"/>
      <sheetName val="_16_07_10_CIVIL19"/>
      <sheetName val="_16_07_10_MECH-FAB19"/>
      <sheetName val="_16_07_10_MECH-TANK19"/>
      <sheetName val="_15_07_10_N_SHIFT_MECH-FAB19"/>
      <sheetName val="_15_07_10_N_SHIFT_MECH-TANK19"/>
      <sheetName val="_15_07_10_RS_&amp;_SECURITY19"/>
      <sheetName val="15_07_10_CIVIL_WET19"/>
      <sheetName val="_15_07_10_CIVIL19"/>
      <sheetName val="_15_07_10_MECH-FAB19"/>
      <sheetName val="_15_07_10_MECH-TANK19"/>
      <sheetName val="_14_07_10_N_SHIFT_MECH-FAB19"/>
      <sheetName val="_14_07_10_N_SHIFT_MECH-TANK19"/>
      <sheetName val="_14_07_10_RS_&amp;_SECURITY19"/>
      <sheetName val="14_07_10_CIVIL_WET19"/>
      <sheetName val="_14_07_10_CIVIL19"/>
      <sheetName val="_14_07_10_MECH-FAB19"/>
      <sheetName val="_14_07_10_MECH-TANK19"/>
      <sheetName val="_13_07_10_N_SHIFT_MECH-FAB19"/>
      <sheetName val="_13_07_10_N_SHIFT_MECH-TANK19"/>
      <sheetName val="_13_07_10_RS_&amp;_SECURITY19"/>
      <sheetName val="13_07_10_CIVIL_WET19"/>
      <sheetName val="_13_07_10_CIVIL19"/>
      <sheetName val="_13_07_10_MECH-FAB19"/>
      <sheetName val="_13_07_10_MECH-TANK19"/>
      <sheetName val="_12_07_10_N_SHIFT_MECH-FAB19"/>
      <sheetName val="_12_07_10_N_SHIFT_MECH-TANK19"/>
      <sheetName val="_12_07_10_RS_&amp;_SECURITY19"/>
      <sheetName val="12_07_10_CIVIL_WET19"/>
      <sheetName val="_12_07_10_CIVIL19"/>
      <sheetName val="_12_07_10_MECH-FAB19"/>
      <sheetName val="_12_07_10_MECH-TANK19"/>
      <sheetName val="_11_07_10_N_SHIFT_MECH-FAB19"/>
      <sheetName val="_11_07_10_N_SHIFT_MECH-TANK19"/>
      <sheetName val="_11_07_10_RS_&amp;_SECURITY19"/>
      <sheetName val="11_07_10_CIVIL_WET19"/>
      <sheetName val="_11_07_10_CIVIL19"/>
      <sheetName val="_11_07_10_MECH-FAB19"/>
      <sheetName val="_11_07_10_MECH-TANK19"/>
      <sheetName val="_10_07_10_N_SHIFT_MECH-FAB19"/>
      <sheetName val="_10_07_10_N_SHIFT_MECH-TANK19"/>
      <sheetName val="_10_07_10_RS_&amp;_SECURITY19"/>
      <sheetName val="10_07_10_CIVIL_WET19"/>
      <sheetName val="_10_07_10_CIVIL19"/>
      <sheetName val="_10_07_10_MECH-FAB19"/>
      <sheetName val="_10_07_10_MECH-TANK19"/>
      <sheetName val="_09_07_10_N_SHIFT_MECH-FAB19"/>
      <sheetName val="_09_07_10_N_SHIFT_MECH-TANK19"/>
      <sheetName val="_09_07_10_RS_&amp;_SECURITY19"/>
      <sheetName val="09_07_10_CIVIL_WET19"/>
      <sheetName val="_09_07_10_CIVIL19"/>
      <sheetName val="_09_07_10_MECH-FAB19"/>
      <sheetName val="_09_07_10_MECH-TANK19"/>
      <sheetName val="_08_07_10_N_SHIFT_MECH-FAB19"/>
      <sheetName val="_08_07_10_N_SHIFT_MECH-TANK19"/>
      <sheetName val="_08_07_10_RS_&amp;_SECURITY19"/>
      <sheetName val="08_07_10_CIVIL_WET19"/>
      <sheetName val="_08_07_10_CIVIL19"/>
      <sheetName val="_08_07_10_MECH-FAB19"/>
      <sheetName val="_08_07_10_MECH-TANK19"/>
      <sheetName val="_07_07_10_N_SHIFT_MECH-FAB19"/>
      <sheetName val="_07_07_10_N_SHIFT_MECH-TANK19"/>
      <sheetName val="_07_07_10_RS_&amp;_SECURITY19"/>
      <sheetName val="07_07_10_CIVIL_WET19"/>
      <sheetName val="_07_07_10_CIVIL19"/>
      <sheetName val="_07_07_10_MECH-FAB19"/>
      <sheetName val="_07_07_10_MECH-TANK19"/>
      <sheetName val="_06_07_10_N_SHIFT_MECH-FAB19"/>
      <sheetName val="_06_07_10_N_SHIFT_MECH-TANK19"/>
      <sheetName val="_06_07_10_RS_&amp;_SECURITY19"/>
      <sheetName val="06_07_10_CIVIL_WET19"/>
      <sheetName val="_06_07_10_CIVIL19"/>
      <sheetName val="_06_07_10_MECH-FAB19"/>
      <sheetName val="_06_07_10_MECH-TANK19"/>
      <sheetName val="_05_07_10_N_SHIFT_MECH-FAB19"/>
      <sheetName val="_05_07_10_N_SHIFT_MECH-TANK19"/>
      <sheetName val="_05_07_10_RS_&amp;_SECURITY19"/>
      <sheetName val="05_07_10_CIVIL_WET19"/>
      <sheetName val="_05_07_10_CIVIL19"/>
      <sheetName val="_05_07_10_MECH-FAB19"/>
      <sheetName val="_05_07_10_MECH-TANK19"/>
      <sheetName val="_04_07_10_N_SHIFT_MECH-FAB19"/>
      <sheetName val="_04_07_10_N_SHIFT_MECH-TANK19"/>
      <sheetName val="_04_07_10_RS_&amp;_SECURITY19"/>
      <sheetName val="04_07_10_CIVIL_WET19"/>
      <sheetName val="_04_07_10_CIVIL19"/>
      <sheetName val="_04_07_10_MECH-FAB19"/>
      <sheetName val="_04_07_10_MECH-TANK19"/>
      <sheetName val="_03_07_10_N_SHIFT_MECH-FAB19"/>
      <sheetName val="_03_07_10_N_SHIFT_MECH-TANK19"/>
      <sheetName val="_03_07_10_RS_&amp;_SECURITY_19"/>
      <sheetName val="03_07_10_CIVIL_WET_19"/>
      <sheetName val="_03_07_10_CIVIL_19"/>
      <sheetName val="_03_07_10_MECH-FAB_19"/>
      <sheetName val="_03_07_10_MECH-TANK_19"/>
      <sheetName val="_02_07_10_N_SHIFT_MECH-FAB_19"/>
      <sheetName val="_02_07_10_N_SHIFT_MECH-TANK_19"/>
      <sheetName val="_02_07_10_RS_&amp;_SECURITY19"/>
      <sheetName val="02_07_10_CIVIL_WET19"/>
      <sheetName val="_02_07_10_CIVIL19"/>
      <sheetName val="_02_07_10_MECH-FAB19"/>
      <sheetName val="_02_07_10_MECH-TANK19"/>
      <sheetName val="_01_07_10_N_SHIFT_MECH-FAB19"/>
      <sheetName val="_01_07_10_N_SHIFT_MECH-TANK19"/>
      <sheetName val="_01_07_10_RS_&amp;_SECURITY19"/>
      <sheetName val="01_07_10_CIVIL_WET19"/>
      <sheetName val="_01_07_10_CIVIL19"/>
      <sheetName val="_01_07_10_MECH-FAB19"/>
      <sheetName val="_01_07_10_MECH-TANK19"/>
      <sheetName val="_30_06_10_N_SHIFT_MECH-FAB19"/>
      <sheetName val="_30_06_10_N_SHIFT_MECH-TANK19"/>
      <sheetName val="scurve_calc_(2)19"/>
      <sheetName val="Meas_-Hotel_Part20"/>
      <sheetName val="BOQ_Direct_selling_cost19"/>
      <sheetName val="Direct_cost_shed_A-2_19"/>
      <sheetName val="Contract_Night_Staff19"/>
      <sheetName val="Contract_Day_Staff19"/>
      <sheetName val="Day_Shift19"/>
      <sheetName val="Night_Shift19"/>
      <sheetName val="Ave_wtd_rates19"/>
      <sheetName val="Material_19"/>
      <sheetName val="Labour_&amp;_Plant19"/>
      <sheetName val="22_12_201120"/>
      <sheetName val="BOQ_(2)20"/>
      <sheetName val="Cashflow_projection19"/>
      <sheetName val="PA-_Consutant_19"/>
      <sheetName val="Civil_Boq19"/>
      <sheetName val="Fee_Rate_Summary19"/>
      <sheetName val="Item-_Compact19"/>
      <sheetName val="final_abstract19"/>
      <sheetName val="TBAL9697__group_wise__sdpl19"/>
      <sheetName val="St_co_91_5lvl19"/>
      <sheetName val="Civil_Works19"/>
      <sheetName val="IO_List19"/>
      <sheetName val="Fill_this_out_first___19"/>
      <sheetName val="Meas__Hotel_Part19"/>
      <sheetName val="INPUT_SHEET19"/>
      <sheetName val="DI_Rate_Analysis20"/>
      <sheetName val="Economic_RisingMain__Ph-I20"/>
      <sheetName val="SP_Break_Up19"/>
      <sheetName val="Labour_productivity19"/>
      <sheetName val="_09_07_10_M顅ᎆ뤀ᨇ԰?缀?19"/>
      <sheetName val="Sales_&amp;_Prod19"/>
      <sheetName val="Cost_Index19"/>
      <sheetName val="cash_in_flow_Summary_JV_19"/>
      <sheetName val="water_prop_19"/>
      <sheetName val="GR_slab-reinft19"/>
      <sheetName val="Staff_Acco_19"/>
      <sheetName val="Rate_analysis-_BOQ_1_19"/>
      <sheetName val="MN_T_B_19"/>
      <sheetName val="Project_Details__19"/>
      <sheetName val="F20_Risk_Analysis19"/>
      <sheetName val="Change_Order_Log19"/>
      <sheetName val="2000_MOR19"/>
      <sheetName val="Driveway_Beams19"/>
      <sheetName val="Structure_Bills_Qty19"/>
      <sheetName val="Prelims_Breakup20"/>
      <sheetName val="INDIGINEOUS_ITEMS_19"/>
      <sheetName val="3cd_Annexure19"/>
      <sheetName val="Rate_Analysis19"/>
      <sheetName val="Fin__Assumpt__-_Sensitivities19"/>
      <sheetName val="Bill_119"/>
      <sheetName val="Bill_219"/>
      <sheetName val="Bill_319"/>
      <sheetName val="Bill_419"/>
      <sheetName val="Bill_519"/>
      <sheetName val="Bill_619"/>
      <sheetName val="Bill_719"/>
      <sheetName val="_09_07_10_M顅ᎆ뤀ᨇ԰19"/>
      <sheetName val="_09_07_10_M顅ᎆ뤀ᨇ԰_缀_19"/>
      <sheetName val="1_Civil-RA19"/>
      <sheetName val="Assumption_Inputs19"/>
      <sheetName val="Phase_119"/>
      <sheetName val="Pacakges_split19"/>
      <sheetName val="DEINKING(ANNEX_1)19"/>
      <sheetName val="AutoOpen_Stub_Data19"/>
      <sheetName val="Eqpmnt_Plng19"/>
      <sheetName val="Debits_as_on_12_04_0818"/>
      <sheetName val="Data_Sheet18"/>
      <sheetName val="T-P1,_FINISHES_WORKING_19"/>
      <sheetName val="Assumption_&amp;_Exclusion19"/>
      <sheetName val="External_Doors19"/>
      <sheetName val="STAFFSCHED_18"/>
      <sheetName val="LABOUR_RATE19"/>
      <sheetName val="Material_Rate19"/>
      <sheetName val="Switch_V1619"/>
      <sheetName val="India_F&amp;S_Template18"/>
      <sheetName val="_bus_bay18"/>
      <sheetName val="doq_418"/>
      <sheetName val="doq_218"/>
      <sheetName val="Grade_Slab_-119"/>
      <sheetName val="Grade_Slab_-219"/>
      <sheetName val="Grade_slab-319"/>
      <sheetName val="Grade_slab_-419"/>
      <sheetName val="Grade_slab_-519"/>
      <sheetName val="Grade_slab_-619"/>
      <sheetName val="Cat_A_Change_Control19"/>
      <sheetName val="Factor_Sheet19"/>
      <sheetName val="Theo_Cons-June'1018"/>
      <sheetName val="11B_18"/>
      <sheetName val="ACAD_Finishes18"/>
      <sheetName val="Site_Details18"/>
      <sheetName val="Site_Area_Statement18"/>
      <sheetName val="Summary_WG18"/>
      <sheetName val="BOQ_LT18"/>
      <sheetName val="14_07_10_CIVIL_W [18"/>
      <sheetName val="AFAS_18"/>
      <sheetName val="RDS_&amp;_WLD18"/>
      <sheetName val="PA_System18"/>
      <sheetName val="Server_&amp;_PAC_Room18"/>
      <sheetName val="HVAC_BOQ18"/>
      <sheetName val="Invoice_Tracker18"/>
      <sheetName val="Income_Statement18"/>
      <sheetName val="Load_Details(B2)18"/>
      <sheetName val="Works_-_Quote_Sheet18"/>
      <sheetName val="BLOCK-A_(MEA_SHEET)18"/>
      <sheetName val="Cost_Basis17"/>
      <sheetName val="Top_Sheet18"/>
      <sheetName val="Col_NUM18"/>
      <sheetName val="COLUMN_RC_18"/>
      <sheetName val="STILT_Floor_Slab_NUM18"/>
      <sheetName val="First_Floor_Slab_RC18"/>
      <sheetName val="FIRST_FLOOR_SLAB_WT_SUMMARY18"/>
      <sheetName val="Stilt_Floor_Beam_NUM18"/>
      <sheetName val="STILT_BEAM_NUM18"/>
      <sheetName val="STILT_BEAM_RC18"/>
      <sheetName val="Stilt_wall_Num18"/>
      <sheetName val="STILT_WALL_RC18"/>
      <sheetName val="Z-DETAILS_ABOVE_RAFT_UPTO_+0_19"/>
      <sheetName val="Z-DETAILS_ABOVE_RAFT_UPTO_+_(18"/>
      <sheetName val="TOTAL_CHECK18"/>
      <sheetName val="TYP___wall_Num18"/>
      <sheetName val="Z-DETAILS_TYP__+2_85_TO_+8_8518"/>
      <sheetName val="d-safe_specs17"/>
      <sheetName val="Deduction_of_assets17"/>
      <sheetName val="Blr_hire17"/>
      <sheetName val="PRECAST_lig(tconc_II17"/>
      <sheetName val="VF_Full_Recon17"/>
      <sheetName val="PITP3_COPY17"/>
      <sheetName val="Meas_17"/>
      <sheetName val="Expenses_Actual_Vs__Budgeted17"/>
      <sheetName val="Col_up_to_plinth17"/>
      <sheetName val="MASTER_RATE_ANALYSIS17"/>
      <sheetName val="RMG_-ABS17"/>
      <sheetName val="T_P_-ABS17"/>
      <sheetName val="T_P_-MB17"/>
      <sheetName val="E_P_R-ABS17"/>
      <sheetName val="E__R-MB17"/>
      <sheetName val="Bldg_6-ABS17"/>
      <sheetName val="Bldg_6-MB17"/>
      <sheetName val="Kz_Grid_Press_foundation_ABS17"/>
      <sheetName val="Kz_Grid_Press_foundation_meas17"/>
      <sheetName val="600-1200T__ABS17"/>
      <sheetName val="600-1200T_Meas17"/>
      <sheetName val="BSR-II_ABS17"/>
      <sheetName val="BSR-II_meas17"/>
      <sheetName val="Misc_ABS17"/>
      <sheetName val="Misc_MB17"/>
      <sheetName val="This_Bill17"/>
      <sheetName val="Upto_Previous17"/>
      <sheetName val="Up_to_date17"/>
      <sheetName val="Grand_Abstract17"/>
      <sheetName val="Blank_MB17"/>
      <sheetName val="cement_summary17"/>
      <sheetName val="Reinforcement_Steel17"/>
      <sheetName val="P-I_CEMENT_RECONCILIATION_17"/>
      <sheetName val="Ra-38_area_wise_summary17"/>
      <sheetName val="P-II_Cement_Reconciliation17"/>
      <sheetName val="Ra-16_P-II17"/>
      <sheetName val="RA_16-_GH17"/>
      <sheetName val="Quote_Sheet17"/>
      <sheetName val="RCC,Ret__Wall17"/>
      <sheetName val="Name_List17"/>
      <sheetName val="Intro_17"/>
      <sheetName val="Gate_217"/>
      <sheetName val="Project_Ignite17"/>
      <sheetName val="E_&amp;_R17"/>
      <sheetName val="Customize_Your_Invoice17"/>
      <sheetName val="Misc__Data17"/>
      <sheetName val="beam-reinft-machine_rm17"/>
      <sheetName val="Cash_Flow_Input_Data_ISC17"/>
      <sheetName val="Fin__Assumpt__-_SensitivitieH17"/>
      <sheetName val="PRECAST_lightconc-II23"/>
      <sheetName val="Cleaning_&amp;_Grubbing23"/>
      <sheetName val="PRECAST_lightconc_II23"/>
      <sheetName val="College_Details23"/>
      <sheetName val="Personal_23"/>
      <sheetName val="jidal_dam23"/>
      <sheetName val="fran_temp23"/>
      <sheetName val="kona_swit23"/>
      <sheetName val="template_(8)23"/>
      <sheetName val="template_(9)23"/>
      <sheetName val="OVER_HEADS23"/>
      <sheetName val="Cover_Sheet23"/>
      <sheetName val="BOQ_REV_A23"/>
      <sheetName val="PTB_(IO)23"/>
      <sheetName val="BMS_23"/>
      <sheetName val="SPT_vs_PHI23"/>
      <sheetName val="TBAL9697_-group_wise__sdpl23"/>
      <sheetName val="Quantity_Schedule22"/>
      <sheetName val="Revenue__Schedule_22"/>
      <sheetName val="Balance_works_-_Direct_Cost22"/>
      <sheetName val="Balance_works_-_Indirect_Cost22"/>
      <sheetName val="Fund_Plan22"/>
      <sheetName val="Bill_of_Resources22"/>
      <sheetName val="SITE_OVERHEADS21"/>
      <sheetName val="labour_coeff21"/>
      <sheetName val="Expenditure_plan21"/>
      <sheetName val="ORDER_BOOKING21"/>
      <sheetName val="Site_Dev_BOQ21"/>
      <sheetName val="beam-reinft-IIInd_floor21"/>
      <sheetName val="M-Book_for_Conc21"/>
      <sheetName val="M-Book_for_FW21"/>
      <sheetName val="Costing_Upto_Mar'11_(2)21"/>
      <sheetName val="Tender_Summary21"/>
      <sheetName val="TAX_BILLS21"/>
      <sheetName val="CASH_BILLS21"/>
      <sheetName val="LABOUR_BILLS21"/>
      <sheetName val="puch_order21"/>
      <sheetName val="Sheet1_(2)21"/>
      <sheetName val="Boq_Block_A21"/>
      <sheetName val="_24_07_10_RS_&amp;_SECURITY21"/>
      <sheetName val="24_07_10_CIVIL_WET21"/>
      <sheetName val="_24_07_10_CIVIL21"/>
      <sheetName val="_24_07_10_MECH-FAB21"/>
      <sheetName val="_24_07_10_MECH-TANK21"/>
      <sheetName val="_23_07_10_N_SHIFT_MECH-FAB21"/>
      <sheetName val="_23_07_10_N_SHIFT_MECH-TANK21"/>
      <sheetName val="_23_07_10_RS_&amp;_SECURITY21"/>
      <sheetName val="23_07_10_CIVIL_WET21"/>
      <sheetName val="_23_07_10_CIVIL21"/>
      <sheetName val="_23_07_10_MECH-FAB21"/>
      <sheetName val="_23_07_10_MECH-TANK21"/>
      <sheetName val="_22_07_10_N_SHIFT_MECH-FAB21"/>
      <sheetName val="_22_07_10_N_SHIFT_MECH-TANK21"/>
      <sheetName val="_22_07_10_RS_&amp;_SECURITY21"/>
      <sheetName val="22_07_10_CIVIL_WET21"/>
      <sheetName val="_22_07_10_CIVIL21"/>
      <sheetName val="_22_07_10_MECH-FAB21"/>
      <sheetName val="_22_07_10_MECH-TANK21"/>
      <sheetName val="_21_07_10_N_SHIFT_MECH-FAB21"/>
      <sheetName val="_21_07_10_N_SHIFT_MECH-TANK21"/>
      <sheetName val="_21_07_10_RS_&amp;_SECURITY21"/>
      <sheetName val="21_07_10_CIVIL_WET21"/>
      <sheetName val="_21_07_10_CIVIL21"/>
      <sheetName val="_21_07_10_MECH-FAB21"/>
      <sheetName val="_21_07_10_MECH-TANK21"/>
      <sheetName val="_20_07_10_N_SHIFT_MECH-FAB21"/>
      <sheetName val="_20_07_10_N_SHIFT_MECH-TANK21"/>
      <sheetName val="_20_07_10_RS_&amp;_SECURITY21"/>
      <sheetName val="20_07_10_CIVIL_WET21"/>
      <sheetName val="_20_07_10_CIVIL21"/>
      <sheetName val="_20_07_10_MECH-FAB21"/>
      <sheetName val="_20_07_10_MECH-TANK21"/>
      <sheetName val="_19_07_10_N_SHIFT_MECH-FAB21"/>
      <sheetName val="_19_07_10_N_SHIFT_MECH-TANK21"/>
      <sheetName val="_19_07_10_RS_&amp;_SECURITY21"/>
      <sheetName val="19_07_10_CIVIL_WET21"/>
      <sheetName val="_19_07_10_CIVIL21"/>
      <sheetName val="_19_07_10_MECH-FAB21"/>
      <sheetName val="_19_07_10_MECH-TANK21"/>
      <sheetName val="_18_07_10_N_SHIFT_MECH-FAB21"/>
      <sheetName val="_18_07_10_N_SHIFT_MECH-TANK21"/>
      <sheetName val="_18_07_10_RS_&amp;_SECURITY21"/>
      <sheetName val="18_07_10_CIVIL_WET21"/>
      <sheetName val="_18_07_10_CIVIL21"/>
      <sheetName val="_18_07_10_MECH-FAB21"/>
      <sheetName val="_18_07_10_MECH-TANK21"/>
      <sheetName val="_17_07_10_N_SHIFT_MECH-FAB21"/>
      <sheetName val="_17_07_10_N_SHIFT_MECH-TANK21"/>
      <sheetName val="_17_07_10_RS_&amp;_SECURITY21"/>
      <sheetName val="17_07_10_CIVIL_WET21"/>
      <sheetName val="_17_07_10_CIVIL21"/>
      <sheetName val="_17_07_10_MECH-FAB21"/>
      <sheetName val="_17_07_10_MECH-TANK21"/>
      <sheetName val="_16_07_10_N_SHIFT_MECH-FAB20"/>
      <sheetName val="_16_07_10_N_SHIFT_MECH-TANK20"/>
      <sheetName val="_16_07_10_RS_&amp;_SECURITY20"/>
      <sheetName val="16_07_10_CIVIL_WET20"/>
      <sheetName val="_16_07_10_CIVIL20"/>
      <sheetName val="_16_07_10_MECH-FAB20"/>
      <sheetName val="_16_07_10_MECH-TANK20"/>
      <sheetName val="_15_07_10_N_SHIFT_MECH-FAB20"/>
      <sheetName val="_15_07_10_N_SHIFT_MECH-TANK20"/>
      <sheetName val="_15_07_10_RS_&amp;_SECURITY20"/>
      <sheetName val="15_07_10_CIVIL_WET20"/>
      <sheetName val="_15_07_10_CIVIL20"/>
      <sheetName val="_15_07_10_MECH-FAB20"/>
      <sheetName val="_15_07_10_MECH-TANK20"/>
      <sheetName val="_14_07_10_N_SHIFT_MECH-FAB20"/>
      <sheetName val="_14_07_10_N_SHIFT_MECH-TANK20"/>
      <sheetName val="_14_07_10_RS_&amp;_SECURITY20"/>
      <sheetName val="14_07_10_CIVIL_WET20"/>
      <sheetName val="_14_07_10_CIVIL20"/>
      <sheetName val="_14_07_10_MECH-FAB20"/>
      <sheetName val="_14_07_10_MECH-TANK20"/>
      <sheetName val="_13_07_10_N_SHIFT_MECH-FAB20"/>
      <sheetName val="_13_07_10_N_SHIFT_MECH-TANK20"/>
      <sheetName val="_13_07_10_RS_&amp;_SECURITY20"/>
      <sheetName val="13_07_10_CIVIL_WET20"/>
      <sheetName val="_13_07_10_CIVIL20"/>
      <sheetName val="_13_07_10_MECH-FAB20"/>
      <sheetName val="_13_07_10_MECH-TANK20"/>
      <sheetName val="_12_07_10_N_SHIFT_MECH-FAB20"/>
      <sheetName val="_12_07_10_N_SHIFT_MECH-TANK20"/>
      <sheetName val="_12_07_10_RS_&amp;_SECURITY20"/>
      <sheetName val="12_07_10_CIVIL_WET20"/>
      <sheetName val="_12_07_10_CIVIL20"/>
      <sheetName val="_12_07_10_MECH-FAB20"/>
      <sheetName val="_12_07_10_MECH-TANK20"/>
      <sheetName val="_11_07_10_N_SHIFT_MECH-FAB20"/>
      <sheetName val="_11_07_10_N_SHIFT_MECH-TANK20"/>
      <sheetName val="_11_07_10_RS_&amp;_SECURITY20"/>
      <sheetName val="11_07_10_CIVIL_WET20"/>
      <sheetName val="_11_07_10_CIVIL20"/>
      <sheetName val="_11_07_10_MECH-FAB20"/>
      <sheetName val="_11_07_10_MECH-TANK20"/>
      <sheetName val="_10_07_10_N_SHIFT_MECH-FAB20"/>
      <sheetName val="_10_07_10_N_SHIFT_MECH-TANK20"/>
      <sheetName val="_10_07_10_RS_&amp;_SECURITY20"/>
      <sheetName val="10_07_10_CIVIL_WET20"/>
      <sheetName val="_10_07_10_CIVIL20"/>
      <sheetName val="_10_07_10_MECH-FAB20"/>
      <sheetName val="_10_07_10_MECH-TANK20"/>
      <sheetName val="_09_07_10_N_SHIFT_MECH-FAB20"/>
      <sheetName val="_09_07_10_N_SHIFT_MECH-TANK20"/>
      <sheetName val="_09_07_10_RS_&amp;_SECURITY20"/>
      <sheetName val="09_07_10_CIVIL_WET20"/>
      <sheetName val="_09_07_10_CIVIL20"/>
      <sheetName val="_09_07_10_MECH-FAB20"/>
      <sheetName val="_09_07_10_MECH-TANK20"/>
      <sheetName val="_08_07_10_N_SHIFT_MECH-FAB20"/>
      <sheetName val="_08_07_10_N_SHIFT_MECH-TANK20"/>
      <sheetName val="_08_07_10_RS_&amp;_SECURITY20"/>
      <sheetName val="08_07_10_CIVIL_WET20"/>
      <sheetName val="_08_07_10_CIVIL20"/>
      <sheetName val="_08_07_10_MECH-FAB20"/>
      <sheetName val="_08_07_10_MECH-TANK20"/>
      <sheetName val="_07_07_10_N_SHIFT_MECH-FAB20"/>
      <sheetName val="_07_07_10_N_SHIFT_MECH-TANK20"/>
      <sheetName val="_07_07_10_RS_&amp;_SECURITY20"/>
      <sheetName val="07_07_10_CIVIL_WET20"/>
      <sheetName val="_07_07_10_CIVIL20"/>
      <sheetName val="_07_07_10_MECH-FAB20"/>
      <sheetName val="_07_07_10_MECH-TANK20"/>
      <sheetName val="_06_07_10_N_SHIFT_MECH-FAB20"/>
      <sheetName val="_06_07_10_N_SHIFT_MECH-TANK20"/>
      <sheetName val="_06_07_10_RS_&amp;_SECURITY20"/>
      <sheetName val="06_07_10_CIVIL_WET20"/>
      <sheetName val="_06_07_10_CIVIL20"/>
      <sheetName val="_06_07_10_MECH-FAB20"/>
      <sheetName val="_06_07_10_MECH-TANK20"/>
      <sheetName val="_05_07_10_N_SHIFT_MECH-FAB20"/>
      <sheetName val="_05_07_10_N_SHIFT_MECH-TANK20"/>
      <sheetName val="_05_07_10_RS_&amp;_SECURITY20"/>
      <sheetName val="05_07_10_CIVIL_WET20"/>
      <sheetName val="_05_07_10_CIVIL20"/>
      <sheetName val="_05_07_10_MECH-FAB20"/>
      <sheetName val="_05_07_10_MECH-TANK20"/>
      <sheetName val="_04_07_10_N_SHIFT_MECH-FAB20"/>
      <sheetName val="_04_07_10_N_SHIFT_MECH-TANK20"/>
      <sheetName val="_04_07_10_RS_&amp;_SECURITY20"/>
      <sheetName val="04_07_10_CIVIL_WET20"/>
      <sheetName val="_04_07_10_CIVIL20"/>
      <sheetName val="_04_07_10_MECH-FAB20"/>
      <sheetName val="_04_07_10_MECH-TANK20"/>
      <sheetName val="_03_07_10_N_SHIFT_MECH-FAB20"/>
      <sheetName val="_03_07_10_N_SHIFT_MECH-TANK20"/>
      <sheetName val="_03_07_10_RS_&amp;_SECURITY_20"/>
      <sheetName val="03_07_10_CIVIL_WET_20"/>
      <sheetName val="_03_07_10_CIVIL_20"/>
      <sheetName val="_03_07_10_MECH-FAB_20"/>
      <sheetName val="_03_07_10_MECH-TANK_20"/>
      <sheetName val="_02_07_10_N_SHIFT_MECH-FAB_20"/>
      <sheetName val="_02_07_10_N_SHIFT_MECH-TANK_20"/>
      <sheetName val="_02_07_10_RS_&amp;_SECURITY20"/>
      <sheetName val="02_07_10_CIVIL_WET20"/>
      <sheetName val="_02_07_10_CIVIL20"/>
      <sheetName val="_02_07_10_MECH-FAB20"/>
      <sheetName val="_02_07_10_MECH-TANK20"/>
      <sheetName val="_01_07_10_N_SHIFT_MECH-FAB20"/>
      <sheetName val="_01_07_10_N_SHIFT_MECH-TANK20"/>
      <sheetName val="_01_07_10_RS_&amp;_SECURITY20"/>
      <sheetName val="01_07_10_CIVIL_WET20"/>
      <sheetName val="_01_07_10_CIVIL20"/>
      <sheetName val="_01_07_10_MECH-FAB20"/>
      <sheetName val="_01_07_10_MECH-TANK20"/>
      <sheetName val="_30_06_10_N_SHIFT_MECH-FAB20"/>
      <sheetName val="_30_06_10_N_SHIFT_MECH-TANK20"/>
      <sheetName val="scurve_calc_(2)20"/>
      <sheetName val="Meas_-Hotel_Part21"/>
      <sheetName val="BOQ_Direct_selling_cost20"/>
      <sheetName val="Direct_cost_shed_A-2_20"/>
      <sheetName val="Contract_Night_Staff20"/>
      <sheetName val="Contract_Day_Staff20"/>
      <sheetName val="Day_Shift20"/>
      <sheetName val="Night_Shift20"/>
      <sheetName val="Ave_wtd_rates20"/>
      <sheetName val="Material_20"/>
      <sheetName val="Labour_&amp;_Plant20"/>
      <sheetName val="22_12_201121"/>
      <sheetName val="BOQ_(2)21"/>
      <sheetName val="Cashflow_projection20"/>
      <sheetName val="PA-_Consutant_20"/>
      <sheetName val="Civil_Boq20"/>
      <sheetName val="Fee_Rate_Summary20"/>
      <sheetName val="Item-_Compact20"/>
      <sheetName val="final_abstract20"/>
      <sheetName val="TBAL9697__group_wise__sdpl20"/>
      <sheetName val="St_co_91_5lvl20"/>
      <sheetName val="Civil_Works20"/>
      <sheetName val="IO_List20"/>
      <sheetName val="Fill_this_out_first___20"/>
      <sheetName val="Meas__Hotel_Part20"/>
      <sheetName val="INPUT_SHEET20"/>
      <sheetName val="DI_Rate_Analysis21"/>
      <sheetName val="Economic_RisingMain__Ph-I21"/>
      <sheetName val="SP_Break_Up20"/>
      <sheetName val="Labour_productivity20"/>
      <sheetName val="_09_07_10_M顅ᎆ뤀ᨇ԰?缀?20"/>
      <sheetName val="Sales_&amp;_Prod20"/>
      <sheetName val="Cost_Index20"/>
      <sheetName val="cash_in_flow_Summary_JV_20"/>
      <sheetName val="water_prop_20"/>
      <sheetName val="GR_slab-reinft20"/>
      <sheetName val="Staff_Acco_20"/>
      <sheetName val="Rate_analysis-_BOQ_1_20"/>
      <sheetName val="MN_T_B_20"/>
      <sheetName val="Project_Details__20"/>
      <sheetName val="F20_Risk_Analysis20"/>
      <sheetName val="Change_Order_Log20"/>
      <sheetName val="2000_MOR20"/>
      <sheetName val="Driveway_Beams20"/>
      <sheetName val="Structure_Bills_Qty20"/>
      <sheetName val="Prelims_Breakup21"/>
      <sheetName val="INDIGINEOUS_ITEMS_20"/>
      <sheetName val="3cd_Annexure20"/>
      <sheetName val="Rate_Analysis20"/>
      <sheetName val="Fin__Assumpt__-_Sensitivities20"/>
      <sheetName val="Bill_120"/>
      <sheetName val="Bill_220"/>
      <sheetName val="Bill_320"/>
      <sheetName val="Bill_420"/>
      <sheetName val="Bill_520"/>
      <sheetName val="Bill_620"/>
      <sheetName val="Bill_720"/>
      <sheetName val="_09_07_10_M顅ᎆ뤀ᨇ԰20"/>
      <sheetName val="_09_07_10_M顅ᎆ뤀ᨇ԰_缀_20"/>
      <sheetName val="1_Civil-RA20"/>
      <sheetName val="Assumption_Inputs20"/>
      <sheetName val="Phase_120"/>
      <sheetName val="Pacakges_split20"/>
      <sheetName val="DEINKING(ANNEX_1)20"/>
      <sheetName val="AutoOpen_Stub_Data20"/>
      <sheetName val="Eqpmnt_Plng20"/>
      <sheetName val="Debits_as_on_12_04_0819"/>
      <sheetName val="Data_Sheet19"/>
      <sheetName val="T-P1,_FINISHES_WORKING_20"/>
      <sheetName val="Assumption_&amp;_Exclusion20"/>
      <sheetName val="External_Doors20"/>
      <sheetName val="STAFFSCHED_19"/>
      <sheetName val="LABOUR_RATE20"/>
      <sheetName val="Material_Rate20"/>
      <sheetName val="Switch_V1620"/>
      <sheetName val="India_F&amp;S_Template19"/>
      <sheetName val="_bus_bay19"/>
      <sheetName val="doq_419"/>
      <sheetName val="doq_219"/>
      <sheetName val="Grade_Slab_-120"/>
      <sheetName val="Grade_Slab_-220"/>
      <sheetName val="Grade_slab-320"/>
      <sheetName val="Grade_slab_-420"/>
      <sheetName val="Grade_slab_-520"/>
      <sheetName val="Grade_slab_-620"/>
      <sheetName val="Cat_A_Change_Control20"/>
      <sheetName val="Factor_Sheet20"/>
      <sheetName val="Theo_Cons-June'1019"/>
      <sheetName val="11B_19"/>
      <sheetName val="ACAD_Finishes19"/>
      <sheetName val="Site_Details19"/>
      <sheetName val="Site_Area_Statement19"/>
      <sheetName val="Summary_WG19"/>
      <sheetName val="BOQ_LT19"/>
      <sheetName val="14_07_10_CIVIL_W [19"/>
      <sheetName val="AFAS_19"/>
      <sheetName val="RDS_&amp;_WLD19"/>
      <sheetName val="PA_System19"/>
      <sheetName val="Server_&amp;_PAC_Room19"/>
      <sheetName val="HVAC_BOQ19"/>
      <sheetName val="Invoice_Tracker19"/>
      <sheetName val="Income_Statement19"/>
      <sheetName val="Load_Details(B2)19"/>
      <sheetName val="Works_-_Quote_Sheet19"/>
      <sheetName val="BLOCK-A_(MEA_SHEET)19"/>
      <sheetName val="Cost_Basis18"/>
      <sheetName val="Top_Sheet19"/>
      <sheetName val="Col_NUM19"/>
      <sheetName val="COLUMN_RC_19"/>
      <sheetName val="STILT_Floor_Slab_NUM19"/>
      <sheetName val="First_Floor_Slab_RC19"/>
      <sheetName val="FIRST_FLOOR_SLAB_WT_SUMMARY19"/>
      <sheetName val="Stilt_Floor_Beam_NUM19"/>
      <sheetName val="STILT_BEAM_NUM19"/>
      <sheetName val="STILT_BEAM_RC19"/>
      <sheetName val="Stilt_wall_Num19"/>
      <sheetName val="STILT_WALL_RC19"/>
      <sheetName val="Z-DETAILS_ABOVE_RAFT_UPTO_+0_20"/>
      <sheetName val="Z-DETAILS_ABOVE_RAFT_UPTO_+_(19"/>
      <sheetName val="TOTAL_CHECK19"/>
      <sheetName val="TYP___wall_Num19"/>
      <sheetName val="Z-DETAILS_TYP__+2_85_TO_+8_8519"/>
      <sheetName val="d-safe_specs18"/>
      <sheetName val="Deduction_of_assets18"/>
      <sheetName val="Blr_hire18"/>
      <sheetName val="PRECAST_lig(tconc_II18"/>
      <sheetName val="VF_Full_Recon18"/>
      <sheetName val="PITP3_COPY18"/>
      <sheetName val="Meas_18"/>
      <sheetName val="Expenses_Actual_Vs__Budgeted18"/>
      <sheetName val="Col_up_to_plinth18"/>
      <sheetName val="MASTER_RATE_ANALYSIS18"/>
      <sheetName val="RMG_-ABS18"/>
      <sheetName val="T_P_-ABS18"/>
      <sheetName val="T_P_-MB18"/>
      <sheetName val="E_P_R-ABS18"/>
      <sheetName val="E__R-MB18"/>
      <sheetName val="Bldg_6-ABS18"/>
      <sheetName val="Bldg_6-MB18"/>
      <sheetName val="Kz_Grid_Press_foundation_ABS18"/>
      <sheetName val="Kz_Grid_Press_foundation_meas18"/>
      <sheetName val="600-1200T__ABS18"/>
      <sheetName val="600-1200T_Meas18"/>
      <sheetName val="BSR-II_ABS18"/>
      <sheetName val="BSR-II_meas18"/>
      <sheetName val="Misc_ABS18"/>
      <sheetName val="Misc_MB18"/>
      <sheetName val="This_Bill18"/>
      <sheetName val="Upto_Previous18"/>
      <sheetName val="Up_to_date18"/>
      <sheetName val="Grand_Abstract18"/>
      <sheetName val="Blank_MB18"/>
      <sheetName val="cement_summary18"/>
      <sheetName val="Reinforcement_Steel18"/>
      <sheetName val="P-I_CEMENT_RECONCILIATION_18"/>
      <sheetName val="Ra-38_area_wise_summary18"/>
      <sheetName val="P-II_Cement_Reconciliation18"/>
      <sheetName val="Ra-16_P-II18"/>
      <sheetName val="RA_16-_GH18"/>
      <sheetName val="Quote_Sheet18"/>
      <sheetName val="RCC,Ret__Wall18"/>
      <sheetName val="Name_List18"/>
      <sheetName val="Intro_18"/>
      <sheetName val="Gate_218"/>
      <sheetName val="Project_Ignite18"/>
      <sheetName val="E_&amp;_R18"/>
      <sheetName val="Customize_Your_Invoice18"/>
      <sheetName val="Misc__Data18"/>
      <sheetName val="beam-reinft-machine_rm18"/>
      <sheetName val="Cash_Flow_Input_Data_ISC18"/>
      <sheetName val="Fin__Assumpt__-_SensitivitieH18"/>
      <sheetName val="공사비_내역_(가)1"/>
      <sheetName val="Raw_Data1"/>
      <sheetName val="PRECAST_lightconc-II24"/>
      <sheetName val="Cleaning_&amp;_Grubbing24"/>
      <sheetName val="PRECAST_lightconc_II24"/>
      <sheetName val="College_Details24"/>
      <sheetName val="Personal_24"/>
      <sheetName val="jidal_dam24"/>
      <sheetName val="fran_temp24"/>
      <sheetName val="kona_swit24"/>
      <sheetName val="template_(8)24"/>
      <sheetName val="template_(9)24"/>
      <sheetName val="OVER_HEADS24"/>
      <sheetName val="Cover_Sheet24"/>
      <sheetName val="BOQ_REV_A24"/>
      <sheetName val="PTB_(IO)24"/>
      <sheetName val="BMS_24"/>
      <sheetName val="SPT_vs_PHI24"/>
      <sheetName val="TBAL9697_-group_wise__sdpl24"/>
      <sheetName val="Quantity_Schedule23"/>
      <sheetName val="Revenue__Schedule_23"/>
      <sheetName val="Balance_works_-_Direct_Cost23"/>
      <sheetName val="Balance_works_-_Indirect_Cost23"/>
      <sheetName val="Fund_Plan23"/>
      <sheetName val="Bill_of_Resources23"/>
      <sheetName val="SITE_OVERHEADS22"/>
      <sheetName val="labour_coeff22"/>
      <sheetName val="Expenditure_plan22"/>
      <sheetName val="ORDER_BOOKING22"/>
      <sheetName val="Site_Dev_BOQ22"/>
      <sheetName val="beam-reinft-IIInd_floor22"/>
      <sheetName val="M-Book_for_Conc22"/>
      <sheetName val="M-Book_for_FW22"/>
      <sheetName val="Costing_Upto_Mar'11_(2)22"/>
      <sheetName val="Tender_Summary22"/>
      <sheetName val="TAX_BILLS22"/>
      <sheetName val="CASH_BILLS22"/>
      <sheetName val="LABOUR_BILLS22"/>
      <sheetName val="puch_order22"/>
      <sheetName val="Sheet1_(2)22"/>
      <sheetName val="Boq_Block_A22"/>
      <sheetName val="_24_07_10_RS_&amp;_SECURITY22"/>
      <sheetName val="24_07_10_CIVIL_WET22"/>
      <sheetName val="_24_07_10_CIVIL22"/>
      <sheetName val="_24_07_10_MECH-FAB22"/>
      <sheetName val="_24_07_10_MECH-TANK22"/>
      <sheetName val="_23_07_10_N_SHIFT_MECH-FAB22"/>
      <sheetName val="_23_07_10_N_SHIFT_MECH-TANK22"/>
      <sheetName val="_23_07_10_RS_&amp;_SECURITY22"/>
      <sheetName val="23_07_10_CIVIL_WET22"/>
      <sheetName val="_23_07_10_CIVIL22"/>
      <sheetName val="_23_07_10_MECH-FAB22"/>
      <sheetName val="_23_07_10_MECH-TANK22"/>
      <sheetName val="_22_07_10_N_SHIFT_MECH-FAB22"/>
      <sheetName val="_22_07_10_N_SHIFT_MECH-TANK22"/>
      <sheetName val="_22_07_10_RS_&amp;_SECURITY22"/>
      <sheetName val="22_07_10_CIVIL_WET22"/>
      <sheetName val="_22_07_10_CIVIL22"/>
      <sheetName val="_22_07_10_MECH-FAB22"/>
      <sheetName val="_22_07_10_MECH-TANK22"/>
      <sheetName val="_21_07_10_N_SHIFT_MECH-FAB22"/>
      <sheetName val="_21_07_10_N_SHIFT_MECH-TANK22"/>
      <sheetName val="_21_07_10_RS_&amp;_SECURITY22"/>
      <sheetName val="21_07_10_CIVIL_WET22"/>
      <sheetName val="_21_07_10_CIVIL22"/>
      <sheetName val="_21_07_10_MECH-FAB22"/>
      <sheetName val="_21_07_10_MECH-TANK22"/>
      <sheetName val="_20_07_10_N_SHIFT_MECH-FAB22"/>
      <sheetName val="_20_07_10_N_SHIFT_MECH-TANK22"/>
      <sheetName val="_20_07_10_RS_&amp;_SECURITY22"/>
      <sheetName val="20_07_10_CIVIL_WET22"/>
      <sheetName val="_20_07_10_CIVIL22"/>
      <sheetName val="_20_07_10_MECH-FAB22"/>
      <sheetName val="_20_07_10_MECH-TANK22"/>
      <sheetName val="_19_07_10_N_SHIFT_MECH-FAB22"/>
      <sheetName val="_19_07_10_N_SHIFT_MECH-TANK22"/>
      <sheetName val="_19_07_10_RS_&amp;_SECURITY22"/>
      <sheetName val="19_07_10_CIVIL_WET22"/>
      <sheetName val="_19_07_10_CIVIL22"/>
      <sheetName val="_19_07_10_MECH-FAB22"/>
      <sheetName val="_19_07_10_MECH-TANK22"/>
      <sheetName val="_18_07_10_N_SHIFT_MECH-FAB22"/>
      <sheetName val="_18_07_10_N_SHIFT_MECH-TANK22"/>
      <sheetName val="_18_07_10_RS_&amp;_SECURITY22"/>
      <sheetName val="18_07_10_CIVIL_WET22"/>
      <sheetName val="_18_07_10_CIVIL22"/>
      <sheetName val="_18_07_10_MECH-FAB22"/>
      <sheetName val="_18_07_10_MECH-TANK22"/>
      <sheetName val="_17_07_10_N_SHIFT_MECH-FAB22"/>
      <sheetName val="_17_07_10_N_SHIFT_MECH-TANK22"/>
      <sheetName val="_17_07_10_RS_&amp;_SECURITY22"/>
      <sheetName val="17_07_10_CIVIL_WET22"/>
      <sheetName val="_17_07_10_CIVIL22"/>
      <sheetName val="_17_07_10_MECH-FAB22"/>
      <sheetName val="_17_07_10_MECH-TANK22"/>
      <sheetName val="_16_07_10_N_SHIFT_MECH-FAB21"/>
      <sheetName val="_16_07_10_N_SHIFT_MECH-TANK21"/>
      <sheetName val="_16_07_10_RS_&amp;_SECURITY21"/>
      <sheetName val="16_07_10_CIVIL_WET21"/>
      <sheetName val="_16_07_10_CIVIL21"/>
      <sheetName val="_16_07_10_MECH-FAB21"/>
      <sheetName val="_16_07_10_MECH-TANK21"/>
      <sheetName val="_15_07_10_N_SHIFT_MECH-FAB21"/>
      <sheetName val="_15_07_10_N_SHIFT_MECH-TANK21"/>
      <sheetName val="_15_07_10_RS_&amp;_SECURITY21"/>
      <sheetName val="15_07_10_CIVIL_WET21"/>
      <sheetName val="_15_07_10_CIVIL21"/>
      <sheetName val="_15_07_10_MECH-FAB21"/>
      <sheetName val="_15_07_10_MECH-TANK21"/>
      <sheetName val="_14_07_10_N_SHIFT_MECH-FAB21"/>
      <sheetName val="_14_07_10_N_SHIFT_MECH-TANK21"/>
      <sheetName val="_14_07_10_RS_&amp;_SECURITY21"/>
      <sheetName val="14_07_10_CIVIL_WET21"/>
      <sheetName val="_14_07_10_CIVIL21"/>
      <sheetName val="_14_07_10_MECH-FAB21"/>
      <sheetName val="_14_07_10_MECH-TANK21"/>
      <sheetName val="_13_07_10_N_SHIFT_MECH-FAB21"/>
      <sheetName val="_13_07_10_N_SHIFT_MECH-TANK21"/>
      <sheetName val="_13_07_10_RS_&amp;_SECURITY21"/>
      <sheetName val="13_07_10_CIVIL_WET21"/>
      <sheetName val="_13_07_10_CIVIL21"/>
      <sheetName val="_13_07_10_MECH-FAB21"/>
      <sheetName val="_13_07_10_MECH-TANK21"/>
      <sheetName val="_12_07_10_N_SHIFT_MECH-FAB21"/>
      <sheetName val="_12_07_10_N_SHIFT_MECH-TANK21"/>
      <sheetName val="_12_07_10_RS_&amp;_SECURITY21"/>
      <sheetName val="12_07_10_CIVIL_WET21"/>
      <sheetName val="_12_07_10_CIVIL21"/>
      <sheetName val="_12_07_10_MECH-FAB21"/>
      <sheetName val="_12_07_10_MECH-TANK21"/>
      <sheetName val="_11_07_10_N_SHIFT_MECH-FAB21"/>
      <sheetName val="_11_07_10_N_SHIFT_MECH-TANK21"/>
      <sheetName val="_11_07_10_RS_&amp;_SECURITY21"/>
      <sheetName val="11_07_10_CIVIL_WET21"/>
      <sheetName val="_11_07_10_CIVIL21"/>
      <sheetName val="_11_07_10_MECH-FAB21"/>
      <sheetName val="_11_07_10_MECH-TANK21"/>
      <sheetName val="_10_07_10_N_SHIFT_MECH-FAB21"/>
      <sheetName val="_10_07_10_N_SHIFT_MECH-TANK21"/>
      <sheetName val="_10_07_10_RS_&amp;_SECURITY21"/>
      <sheetName val="10_07_10_CIVIL_WET21"/>
      <sheetName val="_10_07_10_CIVIL21"/>
      <sheetName val="_10_07_10_MECH-FAB21"/>
      <sheetName val="_10_07_10_MECH-TANK21"/>
      <sheetName val="_09_07_10_N_SHIFT_MECH-FAB21"/>
      <sheetName val="_09_07_10_N_SHIFT_MECH-TANK21"/>
      <sheetName val="_09_07_10_RS_&amp;_SECURITY21"/>
      <sheetName val="09_07_10_CIVIL_WET21"/>
      <sheetName val="_09_07_10_CIVIL21"/>
      <sheetName val="_09_07_10_MECH-FAB21"/>
      <sheetName val="_09_07_10_MECH-TANK21"/>
      <sheetName val="_08_07_10_N_SHIFT_MECH-FAB21"/>
      <sheetName val="_08_07_10_N_SHIFT_MECH-TANK21"/>
      <sheetName val="_08_07_10_RS_&amp;_SECURITY21"/>
      <sheetName val="08_07_10_CIVIL_WET21"/>
      <sheetName val="_08_07_10_CIVIL21"/>
      <sheetName val="_08_07_10_MECH-FAB21"/>
      <sheetName val="_08_07_10_MECH-TANK21"/>
      <sheetName val="_07_07_10_N_SHIFT_MECH-FAB21"/>
      <sheetName val="_07_07_10_N_SHIFT_MECH-TANK21"/>
      <sheetName val="_07_07_10_RS_&amp;_SECURITY21"/>
      <sheetName val="07_07_10_CIVIL_WET21"/>
      <sheetName val="_07_07_10_CIVIL21"/>
      <sheetName val="_07_07_10_MECH-FAB21"/>
      <sheetName val="_07_07_10_MECH-TANK21"/>
      <sheetName val="_06_07_10_N_SHIFT_MECH-FAB21"/>
      <sheetName val="_06_07_10_N_SHIFT_MECH-TANK21"/>
      <sheetName val="_06_07_10_RS_&amp;_SECURITY21"/>
      <sheetName val="06_07_10_CIVIL_WET21"/>
      <sheetName val="_06_07_10_CIVIL21"/>
      <sheetName val="_06_07_10_MECH-FAB21"/>
      <sheetName val="_06_07_10_MECH-TANK21"/>
      <sheetName val="_05_07_10_N_SHIFT_MECH-FAB21"/>
      <sheetName val="_05_07_10_N_SHIFT_MECH-TANK21"/>
      <sheetName val="_05_07_10_RS_&amp;_SECURITY21"/>
      <sheetName val="05_07_10_CIVIL_WET21"/>
      <sheetName val="_05_07_10_CIVIL21"/>
      <sheetName val="_05_07_10_MECH-FAB21"/>
      <sheetName val="_05_07_10_MECH-TANK21"/>
      <sheetName val="_04_07_10_N_SHIFT_MECH-FAB21"/>
      <sheetName val="_04_07_10_N_SHIFT_MECH-TANK21"/>
      <sheetName val="_04_07_10_RS_&amp;_SECURITY21"/>
      <sheetName val="04_07_10_CIVIL_WET21"/>
      <sheetName val="_04_07_10_CIVIL21"/>
      <sheetName val="_04_07_10_MECH-FAB21"/>
      <sheetName val="_04_07_10_MECH-TANK21"/>
      <sheetName val="_03_07_10_N_SHIFT_MECH-FAB21"/>
      <sheetName val="_03_07_10_N_SHIFT_MECH-TANK21"/>
      <sheetName val="_03_07_10_RS_&amp;_SECURITY_21"/>
      <sheetName val="03_07_10_CIVIL_WET_21"/>
      <sheetName val="_03_07_10_CIVIL_21"/>
      <sheetName val="_03_07_10_MECH-FAB_21"/>
      <sheetName val="_03_07_10_MECH-TANK_21"/>
      <sheetName val="_02_07_10_N_SHIFT_MECH-FAB_21"/>
      <sheetName val="_02_07_10_N_SHIFT_MECH-TANK_21"/>
      <sheetName val="_02_07_10_RS_&amp;_SECURITY21"/>
      <sheetName val="02_07_10_CIVIL_WET21"/>
      <sheetName val="_02_07_10_CIVIL21"/>
      <sheetName val="_02_07_10_MECH-FAB21"/>
      <sheetName val="_02_07_10_MECH-TANK21"/>
      <sheetName val="_01_07_10_N_SHIFT_MECH-FAB21"/>
      <sheetName val="_01_07_10_N_SHIFT_MECH-TANK21"/>
      <sheetName val="_01_07_10_RS_&amp;_SECURITY21"/>
      <sheetName val="01_07_10_CIVIL_WET21"/>
      <sheetName val="_01_07_10_CIVIL21"/>
      <sheetName val="_01_07_10_MECH-FAB21"/>
      <sheetName val="_01_07_10_MECH-TANK21"/>
      <sheetName val="_30_06_10_N_SHIFT_MECH-FAB21"/>
      <sheetName val="_30_06_10_N_SHIFT_MECH-TANK21"/>
      <sheetName val="scurve_calc_(2)21"/>
      <sheetName val="Meas_-Hotel_Part22"/>
      <sheetName val="BOQ_Direct_selling_cost21"/>
      <sheetName val="Direct_cost_shed_A-2_21"/>
      <sheetName val="Contract_Night_Staff21"/>
      <sheetName val="Contract_Day_Staff21"/>
      <sheetName val="Day_Shift21"/>
      <sheetName val="Night_Shift21"/>
      <sheetName val="Ave_wtd_rates21"/>
      <sheetName val="Material_21"/>
      <sheetName val="Labour_&amp;_Plant21"/>
      <sheetName val="22_12_201122"/>
      <sheetName val="BOQ_(2)22"/>
      <sheetName val="Cashflow_projection21"/>
      <sheetName val="PA-_Consutant_21"/>
      <sheetName val="Civil_Boq21"/>
      <sheetName val="Fee_Rate_Summary21"/>
      <sheetName val="Item-_Compact21"/>
      <sheetName val="final_abstract21"/>
      <sheetName val="TBAL9697__group_wise__sdpl21"/>
      <sheetName val="St_co_91_5lvl21"/>
      <sheetName val="Civil_Works21"/>
      <sheetName val="IO_List21"/>
      <sheetName val="Fill_this_out_first___21"/>
      <sheetName val="Meas__Hotel_Part21"/>
      <sheetName val="INPUT_SHEET21"/>
      <sheetName val="DI_Rate_Analysis22"/>
      <sheetName val="Economic_RisingMain__Ph-I22"/>
      <sheetName val="SP_Break_Up21"/>
      <sheetName val="Labour_productivity21"/>
      <sheetName val="_09_07_10_M顅ᎆ뤀ᨇ԰?缀?21"/>
      <sheetName val="Sales_&amp;_Prod21"/>
      <sheetName val="Cost_Index21"/>
      <sheetName val="cash_in_flow_Summary_JV_21"/>
      <sheetName val="water_prop_21"/>
      <sheetName val="GR_slab-reinft21"/>
      <sheetName val="Staff_Acco_21"/>
      <sheetName val="Rate_analysis-_BOQ_1_21"/>
      <sheetName val="MN_T_B_21"/>
      <sheetName val="Project_Details__21"/>
      <sheetName val="F20_Risk_Analysis21"/>
      <sheetName val="Change_Order_Log21"/>
      <sheetName val="2000_MOR21"/>
      <sheetName val="Driveway_Beams21"/>
      <sheetName val="Structure_Bills_Qty21"/>
      <sheetName val="Prelims_Breakup22"/>
      <sheetName val="INDIGINEOUS_ITEMS_21"/>
      <sheetName val="3cd_Annexure21"/>
      <sheetName val="Rate_Analysis21"/>
      <sheetName val="Fin__Assumpt__-_Sensitivities21"/>
      <sheetName val="Bill_121"/>
      <sheetName val="Bill_221"/>
      <sheetName val="Bill_321"/>
      <sheetName val="Bill_421"/>
      <sheetName val="Bill_521"/>
      <sheetName val="Bill_621"/>
      <sheetName val="Bill_721"/>
      <sheetName val="_09_07_10_M顅ᎆ뤀ᨇ԰21"/>
      <sheetName val="_09_07_10_M顅ᎆ뤀ᨇ԰_缀_21"/>
      <sheetName val="1_Civil-RA21"/>
      <sheetName val="Assumption_Inputs21"/>
      <sheetName val="Phase_121"/>
      <sheetName val="Pacakges_split21"/>
      <sheetName val="DEINKING(ANNEX_1)21"/>
      <sheetName val="AutoOpen_Stub_Data21"/>
      <sheetName val="Eqpmnt_Plng21"/>
      <sheetName val="Debits_as_on_12_04_0820"/>
      <sheetName val="Data_Sheet20"/>
      <sheetName val="T-P1,_FINISHES_WORKING_21"/>
      <sheetName val="Assumption_&amp;_Exclusion21"/>
      <sheetName val="External_Doors21"/>
      <sheetName val="STAFFSCHED_20"/>
      <sheetName val="LABOUR_RATE21"/>
      <sheetName val="Material_Rate21"/>
      <sheetName val="Switch_V1621"/>
      <sheetName val="India_F&amp;S_Template20"/>
      <sheetName val="_bus_bay20"/>
      <sheetName val="doq_420"/>
      <sheetName val="doq_220"/>
      <sheetName val="Grade_Slab_-121"/>
      <sheetName val="Grade_Slab_-221"/>
      <sheetName val="Grade_slab-321"/>
      <sheetName val="Grade_slab_-421"/>
      <sheetName val="Grade_slab_-521"/>
      <sheetName val="Grade_slab_-621"/>
      <sheetName val="Cat_A_Change_Control21"/>
      <sheetName val="Factor_Sheet21"/>
      <sheetName val="Theo_Cons-June'1020"/>
      <sheetName val="11B_20"/>
      <sheetName val="ACAD_Finishes20"/>
      <sheetName val="Site_Details20"/>
      <sheetName val="Site_Area_Statement20"/>
      <sheetName val="Summary_WG20"/>
      <sheetName val="BOQ_LT20"/>
      <sheetName val="14_07_10_CIVIL_W [20"/>
      <sheetName val="AFAS_20"/>
      <sheetName val="RDS_&amp;_WLD20"/>
      <sheetName val="PA_System20"/>
      <sheetName val="Server_&amp;_PAC_Room20"/>
      <sheetName val="HVAC_BOQ20"/>
      <sheetName val="Invoice_Tracker20"/>
      <sheetName val="Income_Statement20"/>
      <sheetName val="Load_Details(B2)20"/>
      <sheetName val="Works_-_Quote_Sheet20"/>
      <sheetName val="BLOCK-A_(MEA_SHEET)20"/>
      <sheetName val="Cost_Basis19"/>
      <sheetName val="Top_Sheet20"/>
      <sheetName val="Col_NUM20"/>
      <sheetName val="COLUMN_RC_20"/>
      <sheetName val="STILT_Floor_Slab_NUM20"/>
      <sheetName val="First_Floor_Slab_RC20"/>
      <sheetName val="FIRST_FLOOR_SLAB_WT_SUMMARY20"/>
      <sheetName val="Stilt_Floor_Beam_NUM20"/>
      <sheetName val="STILT_BEAM_NUM20"/>
      <sheetName val="STILT_BEAM_RC20"/>
      <sheetName val="Stilt_wall_Num20"/>
      <sheetName val="STILT_WALL_RC20"/>
      <sheetName val="Z-DETAILS_ABOVE_RAFT_UPTO_+0_21"/>
      <sheetName val="Z-DETAILS_ABOVE_RAFT_UPTO_+_(20"/>
      <sheetName val="TOTAL_CHECK20"/>
      <sheetName val="TYP___wall_Num20"/>
      <sheetName val="Z-DETAILS_TYP__+2_85_TO_+8_8520"/>
      <sheetName val="d-safe_specs19"/>
      <sheetName val="Deduction_of_assets19"/>
      <sheetName val="Blr_hire19"/>
      <sheetName val="PRECAST_lig(tconc_II19"/>
      <sheetName val="VF_Full_Recon19"/>
      <sheetName val="PITP3_COPY19"/>
      <sheetName val="Meas_19"/>
      <sheetName val="Expenses_Actual_Vs__Budgeted19"/>
      <sheetName val="Col_up_to_plinth19"/>
      <sheetName val="MASTER_RATE_ANALYSIS19"/>
      <sheetName val="RMG_-ABS19"/>
      <sheetName val="T_P_-ABS19"/>
      <sheetName val="T_P_-MB19"/>
      <sheetName val="E_P_R-ABS19"/>
      <sheetName val="E__R-MB19"/>
      <sheetName val="Bldg_6-ABS19"/>
      <sheetName val="Bldg_6-MB19"/>
      <sheetName val="Kz_Grid_Press_foundation_ABS19"/>
      <sheetName val="Kz_Grid_Press_foundation_meas19"/>
      <sheetName val="600-1200T__ABS19"/>
      <sheetName val="600-1200T_Meas19"/>
      <sheetName val="BSR-II_ABS19"/>
      <sheetName val="BSR-II_meas19"/>
      <sheetName val="Misc_ABS19"/>
      <sheetName val="Misc_MB19"/>
      <sheetName val="This_Bill19"/>
      <sheetName val="Upto_Previous19"/>
      <sheetName val="Up_to_date19"/>
      <sheetName val="Grand_Abstract19"/>
      <sheetName val="Blank_MB19"/>
      <sheetName val="cement_summary19"/>
      <sheetName val="Reinforcement_Steel19"/>
      <sheetName val="P-I_CEMENT_RECONCILIATION_19"/>
      <sheetName val="Ra-38_area_wise_summary19"/>
      <sheetName val="P-II_Cement_Reconciliation19"/>
      <sheetName val="Ra-16_P-II19"/>
      <sheetName val="RA_16-_GH19"/>
      <sheetName val="Quote_Sheet19"/>
      <sheetName val="RCC,Ret__Wall19"/>
      <sheetName val="Name_List19"/>
      <sheetName val="Intro_19"/>
      <sheetName val="Gate_219"/>
      <sheetName val="Project_Ignite19"/>
      <sheetName val="E_&amp;_R19"/>
      <sheetName val="Customize_Your_Invoice19"/>
      <sheetName val="Misc__Data19"/>
      <sheetName val="beam-reinft-machine_rm19"/>
      <sheetName val="Cash_Flow_Input_Data_ISC19"/>
      <sheetName val="Fin__Assumpt__-_SensitivitieH19"/>
      <sheetName val="공사비_내역_(가)2"/>
      <sheetName val="Raw_Data2"/>
      <sheetName val="KSt_-_Analysis_2"/>
      <sheetName val="Section_Catalogue2"/>
      <sheetName val="__¢&amp;ú5#3"/>
      <sheetName val="__¢&amp;???ú5#???????3"/>
      <sheetName val="PRECAST_lightconc-II26"/>
      <sheetName val="Cleaning_&amp;_Grubbing26"/>
      <sheetName val="PRECAST_lightconc_II26"/>
      <sheetName val="College_Details26"/>
      <sheetName val="Personal_26"/>
      <sheetName val="jidal_dam26"/>
      <sheetName val="fran_temp26"/>
      <sheetName val="kona_swit26"/>
      <sheetName val="template_(8)26"/>
      <sheetName val="template_(9)26"/>
      <sheetName val="OVER_HEADS26"/>
      <sheetName val="Cover_Sheet26"/>
      <sheetName val="BOQ_REV_A26"/>
      <sheetName val="PTB_(IO)26"/>
      <sheetName val="BMS_26"/>
      <sheetName val="SPT_vs_PHI26"/>
      <sheetName val="TBAL9697_-group_wise__sdpl26"/>
      <sheetName val="Quantity_Schedule25"/>
      <sheetName val="Revenue__Schedule_25"/>
      <sheetName val="Balance_works_-_Direct_Cost25"/>
      <sheetName val="Balance_works_-_Indirect_Cost25"/>
      <sheetName val="Fund_Plan25"/>
      <sheetName val="Bill_of_Resources25"/>
      <sheetName val="SITE_OVERHEADS24"/>
      <sheetName val="labour_coeff24"/>
      <sheetName val="Expenditure_plan24"/>
      <sheetName val="ORDER_BOOKING24"/>
      <sheetName val="Site_Dev_BOQ24"/>
      <sheetName val="beam-reinft-IIInd_floor24"/>
      <sheetName val="M-Book_for_Conc24"/>
      <sheetName val="M-Book_for_FW24"/>
      <sheetName val="Costing_Upto_Mar'11_(2)24"/>
      <sheetName val="Tender_Summary24"/>
      <sheetName val="TAX_BILLS24"/>
      <sheetName val="CASH_BILLS24"/>
      <sheetName val="LABOUR_BILLS24"/>
      <sheetName val="puch_order24"/>
      <sheetName val="Sheet1_(2)24"/>
      <sheetName val="Boq_Block_A24"/>
      <sheetName val="_24_07_10_RS_&amp;_SECURITY24"/>
      <sheetName val="24_07_10_CIVIL_WET24"/>
      <sheetName val="_24_07_10_CIVIL24"/>
      <sheetName val="_24_07_10_MECH-FAB24"/>
      <sheetName val="_24_07_10_MECH-TANK24"/>
      <sheetName val="_23_07_10_N_SHIFT_MECH-FAB24"/>
      <sheetName val="_23_07_10_N_SHIFT_MECH-TANK24"/>
      <sheetName val="_23_07_10_RS_&amp;_SECURITY24"/>
      <sheetName val="23_07_10_CIVIL_WET24"/>
      <sheetName val="_23_07_10_CIVIL24"/>
      <sheetName val="_23_07_10_MECH-FAB24"/>
      <sheetName val="_23_07_10_MECH-TANK24"/>
      <sheetName val="_22_07_10_N_SHIFT_MECH-FAB24"/>
      <sheetName val="_22_07_10_N_SHIFT_MECH-TANK24"/>
      <sheetName val="_22_07_10_RS_&amp;_SECURITY24"/>
      <sheetName val="22_07_10_CIVIL_WET24"/>
      <sheetName val="_22_07_10_CIVIL24"/>
      <sheetName val="_22_07_10_MECH-FAB24"/>
      <sheetName val="_22_07_10_MECH-TANK24"/>
      <sheetName val="_21_07_10_N_SHIFT_MECH-FAB24"/>
      <sheetName val="_21_07_10_N_SHIFT_MECH-TANK24"/>
      <sheetName val="_21_07_10_RS_&amp;_SECURITY24"/>
      <sheetName val="21_07_10_CIVIL_WET24"/>
      <sheetName val="_21_07_10_CIVIL24"/>
      <sheetName val="_21_07_10_MECH-FAB24"/>
      <sheetName val="_21_07_10_MECH-TANK24"/>
      <sheetName val="_20_07_10_N_SHIFT_MECH-FAB24"/>
      <sheetName val="_20_07_10_N_SHIFT_MECH-TANK24"/>
      <sheetName val="_20_07_10_RS_&amp;_SECURITY24"/>
      <sheetName val="20_07_10_CIVIL_WET24"/>
      <sheetName val="_20_07_10_CIVIL24"/>
      <sheetName val="_20_07_10_MECH-FAB24"/>
      <sheetName val="_20_07_10_MECH-TANK24"/>
      <sheetName val="_19_07_10_N_SHIFT_MECH-FAB24"/>
      <sheetName val="_19_07_10_N_SHIFT_MECH-TANK24"/>
      <sheetName val="_19_07_10_RS_&amp;_SECURITY24"/>
      <sheetName val="19_07_10_CIVIL_WET24"/>
      <sheetName val="_19_07_10_CIVIL24"/>
      <sheetName val="_19_07_10_MECH-FAB24"/>
      <sheetName val="_19_07_10_MECH-TANK24"/>
      <sheetName val="_18_07_10_N_SHIFT_MECH-FAB24"/>
      <sheetName val="_18_07_10_N_SHIFT_MECH-TANK24"/>
      <sheetName val="_18_07_10_RS_&amp;_SECURITY24"/>
      <sheetName val="18_07_10_CIVIL_WET24"/>
      <sheetName val="_18_07_10_CIVIL24"/>
      <sheetName val="_18_07_10_MECH-FAB24"/>
      <sheetName val="_18_07_10_MECH-TANK24"/>
      <sheetName val="_17_07_10_N_SHIFT_MECH-FAB24"/>
      <sheetName val="_17_07_10_N_SHIFT_MECH-TANK24"/>
      <sheetName val="_17_07_10_RS_&amp;_SECURITY24"/>
      <sheetName val="17_07_10_CIVIL_WET24"/>
      <sheetName val="_17_07_10_CIVIL24"/>
      <sheetName val="_17_07_10_MECH-FAB24"/>
      <sheetName val="_17_07_10_MECH-TANK24"/>
      <sheetName val="_16_07_10_N_SHIFT_MECH-FAB23"/>
      <sheetName val="_16_07_10_N_SHIFT_MECH-TANK23"/>
      <sheetName val="_16_07_10_RS_&amp;_SECURITY23"/>
      <sheetName val="16_07_10_CIVIL_WET23"/>
      <sheetName val="_16_07_10_CIVIL23"/>
      <sheetName val="_16_07_10_MECH-FAB23"/>
      <sheetName val="_16_07_10_MECH-TANK23"/>
      <sheetName val="_15_07_10_N_SHIFT_MECH-FAB23"/>
      <sheetName val="_15_07_10_N_SHIFT_MECH-TANK23"/>
      <sheetName val="_15_07_10_RS_&amp;_SECURITY23"/>
      <sheetName val="15_07_10_CIVIL_WET23"/>
      <sheetName val="_15_07_10_CIVIL23"/>
      <sheetName val="_15_07_10_MECH-FAB23"/>
      <sheetName val="_15_07_10_MECH-TANK23"/>
      <sheetName val="_14_07_10_N_SHIFT_MECH-FAB23"/>
      <sheetName val="_14_07_10_N_SHIFT_MECH-TANK23"/>
      <sheetName val="_14_07_10_RS_&amp;_SECURITY23"/>
      <sheetName val="14_07_10_CIVIL_WET23"/>
      <sheetName val="_14_07_10_CIVIL23"/>
      <sheetName val="_14_07_10_MECH-FAB23"/>
      <sheetName val="_14_07_10_MECH-TANK23"/>
      <sheetName val="_13_07_10_N_SHIFT_MECH-FAB23"/>
      <sheetName val="_13_07_10_N_SHIFT_MECH-TANK23"/>
      <sheetName val="_13_07_10_RS_&amp;_SECURITY23"/>
      <sheetName val="13_07_10_CIVIL_WET23"/>
      <sheetName val="_13_07_10_CIVIL23"/>
      <sheetName val="_13_07_10_MECH-FAB23"/>
      <sheetName val="_13_07_10_MECH-TANK23"/>
      <sheetName val="_12_07_10_N_SHIFT_MECH-FAB23"/>
      <sheetName val="_12_07_10_N_SHIFT_MECH-TANK23"/>
      <sheetName val="_12_07_10_RS_&amp;_SECURITY23"/>
      <sheetName val="12_07_10_CIVIL_WET23"/>
      <sheetName val="_12_07_10_CIVIL23"/>
      <sheetName val="_12_07_10_MECH-FAB23"/>
      <sheetName val="_12_07_10_MECH-TANK23"/>
      <sheetName val="_11_07_10_N_SHIFT_MECH-FAB23"/>
      <sheetName val="_11_07_10_N_SHIFT_MECH-TANK23"/>
      <sheetName val="_11_07_10_RS_&amp;_SECURITY23"/>
      <sheetName val="11_07_10_CIVIL_WET23"/>
      <sheetName val="_11_07_10_CIVIL23"/>
      <sheetName val="_11_07_10_MECH-FAB23"/>
      <sheetName val="_11_07_10_MECH-TANK23"/>
      <sheetName val="_10_07_10_N_SHIFT_MECH-FAB23"/>
      <sheetName val="_10_07_10_N_SHIFT_MECH-TANK23"/>
      <sheetName val="_10_07_10_RS_&amp;_SECURITY23"/>
      <sheetName val="10_07_10_CIVIL_WET23"/>
      <sheetName val="_10_07_10_CIVIL23"/>
      <sheetName val="_10_07_10_MECH-FAB23"/>
      <sheetName val="_10_07_10_MECH-TANK23"/>
      <sheetName val="_09_07_10_N_SHIFT_MECH-FAB23"/>
      <sheetName val="_09_07_10_N_SHIFT_MECH-TANK23"/>
      <sheetName val="_09_07_10_RS_&amp;_SECURITY23"/>
      <sheetName val="09_07_10_CIVIL_WET23"/>
      <sheetName val="_09_07_10_CIVIL23"/>
      <sheetName val="_09_07_10_MECH-FAB23"/>
      <sheetName val="_09_07_10_MECH-TANK23"/>
      <sheetName val="_08_07_10_N_SHIFT_MECH-FAB23"/>
      <sheetName val="_08_07_10_N_SHIFT_MECH-TANK23"/>
      <sheetName val="_08_07_10_RS_&amp;_SECURITY23"/>
      <sheetName val="08_07_10_CIVIL_WET23"/>
      <sheetName val="_08_07_10_CIVIL23"/>
      <sheetName val="_08_07_10_MECH-FAB23"/>
      <sheetName val="_08_07_10_MECH-TANK23"/>
      <sheetName val="_07_07_10_N_SHIFT_MECH-FAB23"/>
      <sheetName val="_07_07_10_N_SHIFT_MECH-TANK23"/>
      <sheetName val="_07_07_10_RS_&amp;_SECURITY23"/>
      <sheetName val="07_07_10_CIVIL_WET23"/>
      <sheetName val="_07_07_10_CIVIL23"/>
      <sheetName val="_07_07_10_MECH-FAB23"/>
      <sheetName val="_07_07_10_MECH-TANK23"/>
      <sheetName val="_06_07_10_N_SHIFT_MECH-FAB23"/>
      <sheetName val="_06_07_10_N_SHIFT_MECH-TANK23"/>
      <sheetName val="_06_07_10_RS_&amp;_SECURITY23"/>
      <sheetName val="06_07_10_CIVIL_WET23"/>
      <sheetName val="_06_07_10_CIVIL23"/>
      <sheetName val="_06_07_10_MECH-FAB23"/>
      <sheetName val="_06_07_10_MECH-TANK23"/>
      <sheetName val="_05_07_10_N_SHIFT_MECH-FAB23"/>
      <sheetName val="_05_07_10_N_SHIFT_MECH-TANK23"/>
      <sheetName val="_05_07_10_RS_&amp;_SECURITY23"/>
      <sheetName val="05_07_10_CIVIL_WET23"/>
      <sheetName val="_05_07_10_CIVIL23"/>
      <sheetName val="_05_07_10_MECH-FAB23"/>
      <sheetName val="_05_07_10_MECH-TANK23"/>
      <sheetName val="_04_07_10_N_SHIFT_MECH-FAB23"/>
      <sheetName val="_04_07_10_N_SHIFT_MECH-TANK23"/>
      <sheetName val="_04_07_10_RS_&amp;_SECURITY23"/>
      <sheetName val="04_07_10_CIVIL_WET23"/>
      <sheetName val="_04_07_10_CIVIL23"/>
      <sheetName val="_04_07_10_MECH-FAB23"/>
      <sheetName val="_04_07_10_MECH-TANK23"/>
      <sheetName val="_03_07_10_N_SHIFT_MECH-FAB23"/>
      <sheetName val="_03_07_10_N_SHIFT_MECH-TANK23"/>
      <sheetName val="_03_07_10_RS_&amp;_SECURITY_23"/>
      <sheetName val="03_07_10_CIVIL_WET_23"/>
      <sheetName val="_03_07_10_CIVIL_23"/>
      <sheetName val="_03_07_10_MECH-FAB_23"/>
      <sheetName val="_03_07_10_MECH-TANK_23"/>
      <sheetName val="_02_07_10_N_SHIFT_MECH-FAB_23"/>
      <sheetName val="_02_07_10_N_SHIFT_MECH-TANK_23"/>
      <sheetName val="_02_07_10_RS_&amp;_SECURITY23"/>
      <sheetName val="02_07_10_CIVIL_WET23"/>
      <sheetName val="_02_07_10_CIVIL23"/>
      <sheetName val="_02_07_10_MECH-FAB23"/>
      <sheetName val="_02_07_10_MECH-TANK23"/>
      <sheetName val="_01_07_10_N_SHIFT_MECH-FAB23"/>
      <sheetName val="_01_07_10_N_SHIFT_MECH-TANK23"/>
      <sheetName val="_01_07_10_RS_&amp;_SECURITY23"/>
      <sheetName val="01_07_10_CIVIL_WET23"/>
      <sheetName val="_01_07_10_CIVIL23"/>
      <sheetName val="_01_07_10_MECH-FAB23"/>
      <sheetName val="_01_07_10_MECH-TANK23"/>
      <sheetName val="_30_06_10_N_SHIFT_MECH-FAB23"/>
      <sheetName val="_30_06_10_N_SHIFT_MECH-TANK23"/>
      <sheetName val="scurve_calc_(2)23"/>
      <sheetName val="Meas_-Hotel_Part24"/>
      <sheetName val="BOQ_Direct_selling_cost23"/>
      <sheetName val="Direct_cost_shed_A-2_23"/>
      <sheetName val="Contract_Night_Staff23"/>
      <sheetName val="Contract_Day_Staff23"/>
      <sheetName val="Day_Shift23"/>
      <sheetName val="Night_Shift23"/>
      <sheetName val="Ave_wtd_rates23"/>
      <sheetName val="Material_23"/>
      <sheetName val="Labour_&amp;_Plant23"/>
      <sheetName val="22_12_201124"/>
      <sheetName val="BOQ_(2)24"/>
      <sheetName val="Cashflow_projection23"/>
      <sheetName val="PA-_Consutant_23"/>
      <sheetName val="Civil_Boq23"/>
      <sheetName val="Fee_Rate_Summary23"/>
      <sheetName val="Item-_Compact23"/>
      <sheetName val="final_abstract23"/>
      <sheetName val="TBAL9697__group_wise__sdpl23"/>
      <sheetName val="St_co_91_5lvl23"/>
      <sheetName val="Civil_Works23"/>
      <sheetName val="IO_List23"/>
      <sheetName val="Fill_this_out_first___23"/>
      <sheetName val="Meas__Hotel_Part23"/>
      <sheetName val="INPUT_SHEET23"/>
      <sheetName val="DI_Rate_Analysis24"/>
      <sheetName val="Economic_RisingMain__Ph-I24"/>
      <sheetName val="SP_Break_Up23"/>
      <sheetName val="Labour_productivity23"/>
      <sheetName val="_09_07_10_M顅ᎆ뤀ᨇ԰?缀?23"/>
      <sheetName val="Sales_&amp;_Prod23"/>
      <sheetName val="Cost_Index23"/>
      <sheetName val="cash_in_flow_Summary_JV_23"/>
      <sheetName val="water_prop_23"/>
      <sheetName val="GR_slab-reinft23"/>
      <sheetName val="Staff_Acco_23"/>
      <sheetName val="Rate_analysis-_BOQ_1_23"/>
      <sheetName val="MN_T_B_23"/>
      <sheetName val="Project_Details__23"/>
      <sheetName val="F20_Risk_Analysis23"/>
      <sheetName val="Change_Order_Log23"/>
      <sheetName val="2000_MOR23"/>
      <sheetName val="Driveway_Beams23"/>
      <sheetName val="Structure_Bills_Qty23"/>
      <sheetName val="Prelims_Breakup24"/>
      <sheetName val="INDIGINEOUS_ITEMS_23"/>
      <sheetName val="3cd_Annexure23"/>
      <sheetName val="Rate_Analysis23"/>
      <sheetName val="Fin__Assumpt__-_Sensitivities23"/>
      <sheetName val="Bill_123"/>
      <sheetName val="Bill_223"/>
      <sheetName val="Bill_323"/>
      <sheetName val="Bill_423"/>
      <sheetName val="Bill_523"/>
      <sheetName val="Bill_623"/>
      <sheetName val="Bill_723"/>
      <sheetName val="_09_07_10_M顅ᎆ뤀ᨇ԰23"/>
      <sheetName val="_09_07_10_M顅ᎆ뤀ᨇ԰_缀_23"/>
      <sheetName val="1_Civil-RA23"/>
      <sheetName val="Assumption_Inputs23"/>
      <sheetName val="Phase_123"/>
      <sheetName val="Pacakges_split23"/>
      <sheetName val="DEINKING(ANNEX_1)23"/>
      <sheetName val="AutoOpen_Stub_Data23"/>
      <sheetName val="Eqpmnt_Plng23"/>
      <sheetName val="Debits_as_on_12_04_0822"/>
      <sheetName val="Data_Sheet22"/>
      <sheetName val="T-P1,_FINISHES_WORKING_23"/>
      <sheetName val="Assumption_&amp;_Exclusion23"/>
      <sheetName val="External_Doors23"/>
      <sheetName val="STAFFSCHED_22"/>
      <sheetName val="LABOUR_RATE23"/>
      <sheetName val="Material_Rate23"/>
      <sheetName val="Switch_V1623"/>
      <sheetName val="India_F&amp;S_Template22"/>
      <sheetName val="_bus_bay22"/>
      <sheetName val="doq_422"/>
      <sheetName val="doq_222"/>
      <sheetName val="Grade_Slab_-123"/>
      <sheetName val="Grade_Slab_-223"/>
      <sheetName val="Grade_slab-323"/>
      <sheetName val="Grade_slab_-423"/>
      <sheetName val="Grade_slab_-523"/>
      <sheetName val="Grade_slab_-623"/>
      <sheetName val="Cat_A_Change_Control23"/>
      <sheetName val="Factor_Sheet23"/>
      <sheetName val="Theo_Cons-June'1022"/>
      <sheetName val="11B_22"/>
      <sheetName val="ACAD_Finishes22"/>
      <sheetName val="Site_Details22"/>
      <sheetName val="Site_Area_Statement22"/>
      <sheetName val="Summary_WG22"/>
      <sheetName val="BOQ_LT22"/>
      <sheetName val="14_07_10_CIVIL_W [22"/>
      <sheetName val="AFAS_22"/>
      <sheetName val="RDS_&amp;_WLD22"/>
      <sheetName val="PA_System22"/>
      <sheetName val="Server_&amp;_PAC_Room22"/>
      <sheetName val="HVAC_BOQ22"/>
      <sheetName val="Invoice_Tracker22"/>
      <sheetName val="Income_Statement22"/>
      <sheetName val="Load_Details(B2)22"/>
      <sheetName val="Works_-_Quote_Sheet22"/>
      <sheetName val="BLOCK-A_(MEA_SHEET)22"/>
      <sheetName val="Cost_Basis21"/>
      <sheetName val="Top_Sheet22"/>
      <sheetName val="Col_NUM22"/>
      <sheetName val="COLUMN_RC_22"/>
      <sheetName val="STILT_Floor_Slab_NUM22"/>
      <sheetName val="First_Floor_Slab_RC22"/>
      <sheetName val="FIRST_FLOOR_SLAB_WT_SUMMARY22"/>
      <sheetName val="Stilt_Floor_Beam_NUM22"/>
      <sheetName val="STILT_BEAM_NUM22"/>
      <sheetName val="STILT_BEAM_RC22"/>
      <sheetName val="Stilt_wall_Num22"/>
      <sheetName val="STILT_WALL_RC22"/>
      <sheetName val="Z-DETAILS_ABOVE_RAFT_UPTO_+0_23"/>
      <sheetName val="Z-DETAILS_ABOVE_RAFT_UPTO_+_(31"/>
      <sheetName val="TOTAL_CHECK22"/>
      <sheetName val="TYP___wall_Num22"/>
      <sheetName val="Z-DETAILS_TYP__+2_85_TO_+8_8522"/>
      <sheetName val="d-safe_specs21"/>
      <sheetName val="Deduction_of_assets21"/>
      <sheetName val="Blr_hire21"/>
      <sheetName val="PRECAST_lig(tconc_II21"/>
      <sheetName val="VF_Full_Recon21"/>
      <sheetName val="PITP3_COPY21"/>
      <sheetName val="Meas_21"/>
      <sheetName val="Expenses_Actual_Vs__Budgeted21"/>
      <sheetName val="Col_up_to_plinth21"/>
      <sheetName val="MASTER_RATE_ANALYSIS21"/>
      <sheetName val="RMG_-ABS21"/>
      <sheetName val="T_P_-ABS21"/>
      <sheetName val="T_P_-MB21"/>
      <sheetName val="E_P_R-ABS21"/>
      <sheetName val="E__R-MB21"/>
      <sheetName val="Bldg_6-ABS21"/>
      <sheetName val="Bldg_6-MB21"/>
      <sheetName val="Kz_Grid_Press_foundation_ABS21"/>
      <sheetName val="Kz_Grid_Press_foundation_meas21"/>
      <sheetName val="600-1200T__ABS21"/>
      <sheetName val="600-1200T_Meas21"/>
      <sheetName val="BSR-II_ABS21"/>
      <sheetName val="BSR-II_meas21"/>
      <sheetName val="Misc_ABS21"/>
      <sheetName val="Misc_MB21"/>
      <sheetName val="This_Bill21"/>
      <sheetName val="Upto_Previous21"/>
      <sheetName val="Up_to_date21"/>
      <sheetName val="Grand_Abstract21"/>
      <sheetName val="Blank_MB21"/>
      <sheetName val="cement_summary21"/>
      <sheetName val="Reinforcement_Steel21"/>
      <sheetName val="P-I_CEMENT_RECONCILIATION_21"/>
      <sheetName val="Ra-38_area_wise_summary21"/>
      <sheetName val="P-II_Cement_Reconciliation21"/>
      <sheetName val="Ra-16_P-II21"/>
      <sheetName val="RA_16-_GH21"/>
      <sheetName val="Quote_Sheet21"/>
      <sheetName val="RCC,Ret__Wall21"/>
      <sheetName val="Name_List21"/>
      <sheetName val="Intro_21"/>
      <sheetName val="Gate_221"/>
      <sheetName val="Project_Ignite21"/>
      <sheetName val="E_&amp;_R21"/>
      <sheetName val="Customize_Your_Invoice21"/>
      <sheetName val="Misc__Data21"/>
      <sheetName val="beam-reinft-machine_rm21"/>
      <sheetName val="Cash_Flow_Input_Data_ISC21"/>
      <sheetName val="Fin__Assumpt__-_SensitivitieH21"/>
      <sheetName val="공사비_내역_(가)4"/>
      <sheetName val="Raw_Data4"/>
      <sheetName val="KSt_-_Analysis_4"/>
      <sheetName val="Section_Catalogue4"/>
      <sheetName val="__¢&amp;ú5#5"/>
      <sheetName val="__¢&amp;???ú5#???????5"/>
      <sheetName val="PRECAST_lightconc-II27"/>
      <sheetName val="Cleaning_&amp;_Grubbing27"/>
      <sheetName val="PRECAST_lightconc_II27"/>
      <sheetName val="College_Details27"/>
      <sheetName val="Personal_27"/>
      <sheetName val="jidal_dam27"/>
      <sheetName val="fran_temp27"/>
      <sheetName val="kona_swit27"/>
      <sheetName val="template_(8)27"/>
      <sheetName val="template_(9)27"/>
      <sheetName val="OVER_HEADS27"/>
      <sheetName val="Cover_Sheet27"/>
      <sheetName val="BOQ_REV_A27"/>
      <sheetName val="PTB_(IO)27"/>
      <sheetName val="BMS_27"/>
      <sheetName val="SPT_vs_PHI27"/>
      <sheetName val="TBAL9697_-group_wise__sdpl27"/>
      <sheetName val="Quantity_Schedule26"/>
      <sheetName val="Revenue__Schedule_26"/>
      <sheetName val="Balance_works_-_Direct_Cost26"/>
      <sheetName val="Balance_works_-_Indirect_Cost26"/>
      <sheetName val="Fund_Plan26"/>
      <sheetName val="Bill_of_Resources26"/>
      <sheetName val="SITE_OVERHEADS25"/>
      <sheetName val="labour_coeff25"/>
      <sheetName val="Expenditure_plan25"/>
      <sheetName val="ORDER_BOOKING25"/>
      <sheetName val="Site_Dev_BOQ25"/>
      <sheetName val="beam-reinft-IIInd_floor25"/>
      <sheetName val="M-Book_for_Conc25"/>
      <sheetName val="M-Book_for_FW25"/>
      <sheetName val="Costing_Upto_Mar'11_(2)25"/>
      <sheetName val="Tender_Summary25"/>
      <sheetName val="TAX_BILLS25"/>
      <sheetName val="CASH_BILLS25"/>
      <sheetName val="LABOUR_BILLS25"/>
      <sheetName val="puch_order25"/>
      <sheetName val="Sheet1_(2)25"/>
      <sheetName val="Boq_Block_A25"/>
      <sheetName val="_24_07_10_RS_&amp;_SECURITY25"/>
      <sheetName val="24_07_10_CIVIL_WET25"/>
      <sheetName val="_24_07_10_CIVIL25"/>
      <sheetName val="_24_07_10_MECH-FAB25"/>
      <sheetName val="_24_07_10_MECH-TANK25"/>
      <sheetName val="_23_07_10_N_SHIFT_MECH-FAB25"/>
      <sheetName val="_23_07_10_N_SHIFT_MECH-TANK25"/>
      <sheetName val="_23_07_10_RS_&amp;_SECURITY25"/>
      <sheetName val="23_07_10_CIVIL_WET25"/>
      <sheetName val="_23_07_10_CIVIL25"/>
      <sheetName val="_23_07_10_MECH-FAB25"/>
      <sheetName val="_23_07_10_MECH-TANK25"/>
      <sheetName val="_22_07_10_N_SHIFT_MECH-FAB25"/>
      <sheetName val="_22_07_10_N_SHIFT_MECH-TANK25"/>
      <sheetName val="_22_07_10_RS_&amp;_SECURITY25"/>
      <sheetName val="22_07_10_CIVIL_WET25"/>
      <sheetName val="_22_07_10_CIVIL25"/>
      <sheetName val="_22_07_10_MECH-FAB25"/>
      <sheetName val="_22_07_10_MECH-TANK25"/>
      <sheetName val="_21_07_10_N_SHIFT_MECH-FAB25"/>
      <sheetName val="_21_07_10_N_SHIFT_MECH-TANK25"/>
      <sheetName val="_21_07_10_RS_&amp;_SECURITY25"/>
      <sheetName val="21_07_10_CIVIL_WET25"/>
      <sheetName val="_21_07_10_CIVIL25"/>
      <sheetName val="_21_07_10_MECH-FAB25"/>
      <sheetName val="_21_07_10_MECH-TANK25"/>
      <sheetName val="_20_07_10_N_SHIFT_MECH-FAB25"/>
      <sheetName val="_20_07_10_N_SHIFT_MECH-TANK25"/>
      <sheetName val="_20_07_10_RS_&amp;_SECURITY25"/>
      <sheetName val="20_07_10_CIVIL_WET25"/>
      <sheetName val="_20_07_10_CIVIL25"/>
      <sheetName val="_20_07_10_MECH-FAB25"/>
      <sheetName val="_20_07_10_MECH-TANK25"/>
      <sheetName val="_19_07_10_N_SHIFT_MECH-FAB25"/>
      <sheetName val="_19_07_10_N_SHIFT_MECH-TANK25"/>
      <sheetName val="_19_07_10_RS_&amp;_SECURITY25"/>
      <sheetName val="19_07_10_CIVIL_WET25"/>
      <sheetName val="_19_07_10_CIVIL25"/>
      <sheetName val="_19_07_10_MECH-FAB25"/>
      <sheetName val="_19_07_10_MECH-TANK25"/>
      <sheetName val="_18_07_10_N_SHIFT_MECH-FAB25"/>
      <sheetName val="_18_07_10_N_SHIFT_MECH-TANK25"/>
      <sheetName val="_18_07_10_RS_&amp;_SECURITY25"/>
      <sheetName val="18_07_10_CIVIL_WET25"/>
      <sheetName val="_18_07_10_CIVIL25"/>
      <sheetName val="_18_07_10_MECH-FAB25"/>
      <sheetName val="_18_07_10_MECH-TANK25"/>
      <sheetName val="_17_07_10_N_SHIFT_MECH-FAB25"/>
      <sheetName val="_17_07_10_N_SHIFT_MECH-TANK25"/>
      <sheetName val="_17_07_10_RS_&amp;_SECURITY25"/>
      <sheetName val="17_07_10_CIVIL_WET25"/>
      <sheetName val="_17_07_10_CIVIL25"/>
      <sheetName val="_17_07_10_MECH-FAB25"/>
      <sheetName val="_17_07_10_MECH-TANK25"/>
      <sheetName val="_16_07_10_N_SHIFT_MECH-FAB24"/>
      <sheetName val="_16_07_10_N_SHIFT_MECH-TANK24"/>
      <sheetName val="_16_07_10_RS_&amp;_SECURITY24"/>
      <sheetName val="16_07_10_CIVIL_WET24"/>
      <sheetName val="_16_07_10_CIVIL24"/>
      <sheetName val="_16_07_10_MECH-FAB24"/>
      <sheetName val="_16_07_10_MECH-TANK24"/>
      <sheetName val="_15_07_10_N_SHIFT_MECH-FAB24"/>
      <sheetName val="_15_07_10_N_SHIFT_MECH-TANK24"/>
      <sheetName val="_15_07_10_RS_&amp;_SECURITY24"/>
      <sheetName val="15_07_10_CIVIL_WET24"/>
      <sheetName val="_15_07_10_CIVIL24"/>
      <sheetName val="_15_07_10_MECH-FAB24"/>
      <sheetName val="_15_07_10_MECH-TANK24"/>
      <sheetName val="_14_07_10_N_SHIFT_MECH-FAB24"/>
      <sheetName val="_14_07_10_N_SHIFT_MECH-TANK24"/>
      <sheetName val="_14_07_10_RS_&amp;_SECURITY24"/>
      <sheetName val="14_07_10_CIVIL_WET24"/>
      <sheetName val="_14_07_10_CIVIL24"/>
      <sheetName val="_14_07_10_MECH-FAB24"/>
      <sheetName val="_14_07_10_MECH-TANK24"/>
      <sheetName val="_13_07_10_N_SHIFT_MECH-FAB24"/>
      <sheetName val="_13_07_10_N_SHIFT_MECH-TANK24"/>
      <sheetName val="_13_07_10_RS_&amp;_SECURITY24"/>
      <sheetName val="13_07_10_CIVIL_WET24"/>
      <sheetName val="_13_07_10_CIVIL24"/>
      <sheetName val="_13_07_10_MECH-FAB24"/>
      <sheetName val="_13_07_10_MECH-TANK24"/>
      <sheetName val="_12_07_10_N_SHIFT_MECH-FAB24"/>
      <sheetName val="_12_07_10_N_SHIFT_MECH-TANK24"/>
      <sheetName val="_12_07_10_RS_&amp;_SECURITY24"/>
      <sheetName val="12_07_10_CIVIL_WET24"/>
      <sheetName val="_12_07_10_CIVIL24"/>
      <sheetName val="_12_07_10_MECH-FAB24"/>
      <sheetName val="_12_07_10_MECH-TANK24"/>
      <sheetName val="_11_07_10_N_SHIFT_MECH-FAB24"/>
      <sheetName val="_11_07_10_N_SHIFT_MECH-TANK24"/>
      <sheetName val="_11_07_10_RS_&amp;_SECURITY24"/>
      <sheetName val="11_07_10_CIVIL_WET24"/>
      <sheetName val="_11_07_10_CIVIL24"/>
      <sheetName val="_11_07_10_MECH-FAB24"/>
      <sheetName val="_11_07_10_MECH-TANK24"/>
      <sheetName val="_10_07_10_N_SHIFT_MECH-FAB24"/>
      <sheetName val="_10_07_10_N_SHIFT_MECH-TANK24"/>
      <sheetName val="_10_07_10_RS_&amp;_SECURITY24"/>
      <sheetName val="10_07_10_CIVIL_WET24"/>
      <sheetName val="_10_07_10_CIVIL24"/>
      <sheetName val="_10_07_10_MECH-FAB24"/>
      <sheetName val="_10_07_10_MECH-TANK24"/>
      <sheetName val="_09_07_10_N_SHIFT_MECH-FAB24"/>
      <sheetName val="_09_07_10_N_SHIFT_MECH-TANK24"/>
      <sheetName val="_09_07_10_RS_&amp;_SECURITY24"/>
      <sheetName val="09_07_10_CIVIL_WET24"/>
      <sheetName val="_09_07_10_CIVIL24"/>
      <sheetName val="_09_07_10_MECH-FAB24"/>
      <sheetName val="_09_07_10_MECH-TANK24"/>
      <sheetName val="_08_07_10_N_SHIFT_MECH-FAB24"/>
      <sheetName val="_08_07_10_N_SHIFT_MECH-TANK24"/>
      <sheetName val="_08_07_10_RS_&amp;_SECURITY24"/>
      <sheetName val="08_07_10_CIVIL_WET24"/>
      <sheetName val="_08_07_10_CIVIL24"/>
      <sheetName val="_08_07_10_MECH-FAB24"/>
      <sheetName val="_08_07_10_MECH-TANK24"/>
      <sheetName val="_07_07_10_N_SHIFT_MECH-FAB24"/>
      <sheetName val="_07_07_10_N_SHIFT_MECH-TANK24"/>
      <sheetName val="_07_07_10_RS_&amp;_SECURITY24"/>
      <sheetName val="07_07_10_CIVIL_WET24"/>
      <sheetName val="_07_07_10_CIVIL24"/>
      <sheetName val="_07_07_10_MECH-FAB24"/>
      <sheetName val="_07_07_10_MECH-TANK24"/>
      <sheetName val="_06_07_10_N_SHIFT_MECH-FAB24"/>
      <sheetName val="_06_07_10_N_SHIFT_MECH-TANK24"/>
      <sheetName val="_06_07_10_RS_&amp;_SECURITY24"/>
      <sheetName val="06_07_10_CIVIL_WET24"/>
      <sheetName val="_06_07_10_CIVIL24"/>
      <sheetName val="_06_07_10_MECH-FAB24"/>
      <sheetName val="_06_07_10_MECH-TANK24"/>
      <sheetName val="_05_07_10_N_SHIFT_MECH-FAB24"/>
      <sheetName val="_05_07_10_N_SHIFT_MECH-TANK24"/>
      <sheetName val="_05_07_10_RS_&amp;_SECURITY24"/>
      <sheetName val="05_07_10_CIVIL_WET24"/>
      <sheetName val="_05_07_10_CIVIL24"/>
      <sheetName val="_05_07_10_MECH-FAB24"/>
      <sheetName val="_05_07_10_MECH-TANK24"/>
      <sheetName val="_04_07_10_N_SHIFT_MECH-FAB24"/>
      <sheetName val="_04_07_10_N_SHIFT_MECH-TANK24"/>
      <sheetName val="_04_07_10_RS_&amp;_SECURITY24"/>
      <sheetName val="04_07_10_CIVIL_WET24"/>
      <sheetName val="_04_07_10_CIVIL24"/>
      <sheetName val="_04_07_10_MECH-FAB24"/>
      <sheetName val="_04_07_10_MECH-TANK24"/>
      <sheetName val="_03_07_10_N_SHIFT_MECH-FAB24"/>
      <sheetName val="_03_07_10_N_SHIFT_MECH-TANK24"/>
      <sheetName val="_03_07_10_RS_&amp;_SECURITY_24"/>
      <sheetName val="03_07_10_CIVIL_WET_24"/>
      <sheetName val="_03_07_10_CIVIL_24"/>
      <sheetName val="_03_07_10_MECH-FAB_24"/>
      <sheetName val="_03_07_10_MECH-TANK_24"/>
      <sheetName val="_02_07_10_N_SHIFT_MECH-FAB_24"/>
      <sheetName val="_02_07_10_N_SHIFT_MECH-TANK_24"/>
      <sheetName val="_02_07_10_RS_&amp;_SECURITY24"/>
      <sheetName val="02_07_10_CIVIL_WET24"/>
      <sheetName val="_02_07_10_CIVIL24"/>
      <sheetName val="_02_07_10_MECH-FAB24"/>
      <sheetName val="_02_07_10_MECH-TANK24"/>
      <sheetName val="_01_07_10_N_SHIFT_MECH-FAB24"/>
      <sheetName val="_01_07_10_N_SHIFT_MECH-TANK24"/>
      <sheetName val="_01_07_10_RS_&amp;_SECURITY24"/>
      <sheetName val="01_07_10_CIVIL_WET24"/>
      <sheetName val="_01_07_10_CIVIL24"/>
      <sheetName val="_01_07_10_MECH-FAB24"/>
      <sheetName val="_01_07_10_MECH-TANK24"/>
      <sheetName val="_30_06_10_N_SHIFT_MECH-FAB24"/>
      <sheetName val="_30_06_10_N_SHIFT_MECH-TANK24"/>
      <sheetName val="scurve_calc_(2)24"/>
      <sheetName val="Meas_-Hotel_Part25"/>
      <sheetName val="BOQ_Direct_selling_cost24"/>
      <sheetName val="Direct_cost_shed_A-2_24"/>
      <sheetName val="Contract_Night_Staff24"/>
      <sheetName val="Contract_Day_Staff24"/>
      <sheetName val="Day_Shift24"/>
      <sheetName val="Night_Shift24"/>
      <sheetName val="Ave_wtd_rates24"/>
      <sheetName val="Material_24"/>
      <sheetName val="Labour_&amp;_Plant24"/>
      <sheetName val="22_12_201125"/>
      <sheetName val="BOQ_(2)25"/>
      <sheetName val="Cashflow_projection24"/>
      <sheetName val="PA-_Consutant_24"/>
      <sheetName val="Civil_Boq24"/>
      <sheetName val="Fee_Rate_Summary24"/>
      <sheetName val="Item-_Compact24"/>
      <sheetName val="final_abstract24"/>
      <sheetName val="TBAL9697__group_wise__sdpl24"/>
      <sheetName val="St_co_91_5lvl24"/>
      <sheetName val="Civil_Works24"/>
      <sheetName val="IO_List24"/>
      <sheetName val="Fill_this_out_first___24"/>
      <sheetName val="Meas__Hotel_Part24"/>
      <sheetName val="INPUT_SHEET24"/>
      <sheetName val="DI_Rate_Analysis25"/>
      <sheetName val="Economic_RisingMain__Ph-I25"/>
      <sheetName val="SP_Break_Up24"/>
      <sheetName val="Labour_productivity24"/>
      <sheetName val="_09_07_10_M顅ᎆ뤀ᨇ԰?缀?24"/>
      <sheetName val="Sales_&amp;_Prod24"/>
      <sheetName val="Cost_Index24"/>
      <sheetName val="cash_in_flow_Summary_JV_24"/>
      <sheetName val="water_prop_24"/>
      <sheetName val="GR_slab-reinft24"/>
      <sheetName val="Staff_Acco_24"/>
      <sheetName val="Rate_analysis-_BOQ_1_24"/>
      <sheetName val="MN_T_B_24"/>
      <sheetName val="Project_Details__24"/>
      <sheetName val="F20_Risk_Analysis24"/>
      <sheetName val="Change_Order_Log24"/>
      <sheetName val="2000_MOR24"/>
      <sheetName val="Driveway_Beams24"/>
      <sheetName val="Structure_Bills_Qty24"/>
      <sheetName val="Prelims_Breakup25"/>
      <sheetName val="INDIGINEOUS_ITEMS_24"/>
      <sheetName val="3cd_Annexure24"/>
      <sheetName val="Rate_Analysis24"/>
      <sheetName val="Fin__Assumpt__-_Sensitivities24"/>
      <sheetName val="Bill_124"/>
      <sheetName val="Bill_224"/>
      <sheetName val="Bill_324"/>
      <sheetName val="Bill_424"/>
      <sheetName val="Bill_524"/>
      <sheetName val="Bill_624"/>
      <sheetName val="Bill_724"/>
      <sheetName val="_09_07_10_M顅ᎆ뤀ᨇ԰24"/>
      <sheetName val="_09_07_10_M顅ᎆ뤀ᨇ԰_缀_24"/>
      <sheetName val="1_Civil-RA24"/>
      <sheetName val="Assumption_Inputs24"/>
      <sheetName val="Phase_124"/>
      <sheetName val="Pacakges_split24"/>
      <sheetName val="DEINKING(ANNEX_1)24"/>
      <sheetName val="AutoOpen_Stub_Data24"/>
      <sheetName val="Eqpmnt_Plng24"/>
      <sheetName val="Debits_as_on_12_04_0823"/>
      <sheetName val="Data_Sheet23"/>
      <sheetName val="T-P1,_FINISHES_WORKING_24"/>
      <sheetName val="Assumption_&amp;_Exclusion24"/>
      <sheetName val="External_Doors24"/>
      <sheetName val="STAFFSCHED_23"/>
      <sheetName val="LABOUR_RATE24"/>
      <sheetName val="Material_Rate24"/>
      <sheetName val="Switch_V1624"/>
      <sheetName val="India_F&amp;S_Template23"/>
      <sheetName val="_bus_bay23"/>
      <sheetName val="doq_423"/>
      <sheetName val="doq_223"/>
      <sheetName val="Grade_Slab_-124"/>
      <sheetName val="Grade_Slab_-224"/>
      <sheetName val="Grade_slab-324"/>
      <sheetName val="Grade_slab_-424"/>
      <sheetName val="Grade_slab_-524"/>
      <sheetName val="Grade_slab_-624"/>
      <sheetName val="Cat_A_Change_Control24"/>
      <sheetName val="Factor_Sheet24"/>
      <sheetName val="Theo_Cons-June'1023"/>
      <sheetName val="11B_23"/>
      <sheetName val="ACAD_Finishes23"/>
      <sheetName val="Site_Details23"/>
      <sheetName val="Site_Area_Statement23"/>
      <sheetName val="Summary_WG23"/>
      <sheetName val="BOQ_LT23"/>
      <sheetName val="14_07_10_CIVIL_W [23"/>
      <sheetName val="AFAS_23"/>
      <sheetName val="RDS_&amp;_WLD23"/>
      <sheetName val="PA_System23"/>
      <sheetName val="Server_&amp;_PAC_Room23"/>
      <sheetName val="HVAC_BOQ23"/>
      <sheetName val="Invoice_Tracker23"/>
      <sheetName val="Income_Statement23"/>
      <sheetName val="Load_Details(B2)23"/>
      <sheetName val="Works_-_Quote_Sheet23"/>
      <sheetName val="BLOCK-A_(MEA_SHEET)23"/>
      <sheetName val="Cost_Basis22"/>
      <sheetName val="Top_Sheet23"/>
      <sheetName val="Col_NUM23"/>
      <sheetName val="COLUMN_RC_23"/>
      <sheetName val="STILT_Floor_Slab_NUM23"/>
      <sheetName val="First_Floor_Slab_RC23"/>
      <sheetName val="FIRST_FLOOR_SLAB_WT_SUMMARY23"/>
      <sheetName val="Stilt_Floor_Beam_NUM23"/>
      <sheetName val="STILT_BEAM_NUM23"/>
      <sheetName val="STILT_BEAM_RC23"/>
      <sheetName val="Stilt_wall_Num23"/>
      <sheetName val="STILT_WALL_RC23"/>
      <sheetName val="Z-DETAILS_ABOVE_RAFT_UPTO_+0_24"/>
      <sheetName val="Z-DETAILS_ABOVE_RAFT_UPTO_+_(32"/>
      <sheetName val="TOTAL_CHECK23"/>
      <sheetName val="TYP___wall_Num23"/>
      <sheetName val="Z-DETAILS_TYP__+2_85_TO_+8_8523"/>
      <sheetName val="d-safe_specs22"/>
      <sheetName val="Deduction_of_assets22"/>
      <sheetName val="Blr_hire22"/>
      <sheetName val="PRECAST_lig(tconc_II22"/>
      <sheetName val="VF_Full_Recon22"/>
      <sheetName val="PITP3_COPY22"/>
      <sheetName val="Meas_22"/>
      <sheetName val="Expenses_Actual_Vs__Budgeted22"/>
      <sheetName val="Col_up_to_plinth22"/>
      <sheetName val="MASTER_RATE_ANALYSIS22"/>
      <sheetName val="RMG_-ABS22"/>
      <sheetName val="T_P_-ABS22"/>
      <sheetName val="T_P_-MB22"/>
      <sheetName val="E_P_R-ABS22"/>
      <sheetName val="E__R-MB22"/>
      <sheetName val="Bldg_6-ABS22"/>
      <sheetName val="Bldg_6-MB22"/>
      <sheetName val="Kz_Grid_Press_foundation_ABS22"/>
      <sheetName val="Kz_Grid_Press_foundation_meas22"/>
      <sheetName val="600-1200T__ABS22"/>
      <sheetName val="600-1200T_Meas22"/>
      <sheetName val="BSR-II_ABS22"/>
      <sheetName val="BSR-II_meas22"/>
      <sheetName val="Misc_ABS22"/>
      <sheetName val="Misc_MB22"/>
      <sheetName val="This_Bill22"/>
      <sheetName val="Upto_Previous22"/>
      <sheetName val="Up_to_date22"/>
      <sheetName val="Grand_Abstract22"/>
      <sheetName val="Blank_MB22"/>
      <sheetName val="cement_summary22"/>
      <sheetName val="Reinforcement_Steel22"/>
      <sheetName val="P-I_CEMENT_RECONCILIATION_22"/>
      <sheetName val="Ra-38_area_wise_summary22"/>
      <sheetName val="P-II_Cement_Reconciliation22"/>
      <sheetName val="Ra-16_P-II22"/>
      <sheetName val="RA_16-_GH22"/>
      <sheetName val="Quote_Sheet22"/>
      <sheetName val="RCC,Ret__Wall22"/>
      <sheetName val="Name_List22"/>
      <sheetName val="Intro_22"/>
      <sheetName val="Gate_222"/>
      <sheetName val="Project_Ignite22"/>
      <sheetName val="E_&amp;_R22"/>
      <sheetName val="Customize_Your_Invoice22"/>
      <sheetName val="Misc__Data22"/>
      <sheetName val="beam-reinft-machine_rm22"/>
      <sheetName val="Cash_Flow_Input_Data_ISC22"/>
      <sheetName val="Fin__Assumpt__-_SensitivitieH22"/>
      <sheetName val="공사비_내역_(가)5"/>
      <sheetName val="Raw_Data5"/>
      <sheetName val="KSt_-_Analysis_5"/>
      <sheetName val="Section_Catalogue5"/>
      <sheetName val="__¢&amp;ú5#6"/>
      <sheetName val="__¢&amp;???ú5#???????6"/>
      <sheetName val="COP Final"/>
      <sheetName val="SALA-002"/>
      <sheetName val="ST CODE"/>
      <sheetName val="Jafiliya"/>
      <sheetName val="Oud Metha"/>
      <sheetName val="Port Saeed"/>
      <sheetName val="Al Wasl"/>
      <sheetName val="Zabeel"/>
      <sheetName val="measure"/>
      <sheetName val="Material List "/>
      <sheetName val="Progress"/>
      <sheetName val="OpTrack"/>
      <sheetName val="Erection"/>
      <sheetName val="PointNo.5"/>
      <sheetName val="Cumulative Karnatka Purchase"/>
      <sheetName val="Purchase---"/>
      <sheetName val="Reco- Project wise"/>
      <sheetName val="Purchase head Wise"/>
      <sheetName val="Reco"/>
      <sheetName val="List of Project"/>
      <sheetName val="Sheet5"/>
      <sheetName val="Cumulative Karnatka Purchas (2"/>
      <sheetName val="Pivot table"/>
      <sheetName val="Balustrade"/>
      <sheetName val="Varthur 1"/>
      <sheetName val="dummy"/>
      <sheetName val="PRECAST_lightconc-II28"/>
      <sheetName val="Cleaning_&amp;_Grubbing28"/>
      <sheetName val="PRECAST_lightconc_II28"/>
      <sheetName val="College_Details28"/>
      <sheetName val="Personal_28"/>
      <sheetName val="jidal_dam28"/>
      <sheetName val="fran_temp28"/>
      <sheetName val="kona_swit28"/>
      <sheetName val="template_(8)28"/>
      <sheetName val="template_(9)28"/>
      <sheetName val="OVER_HEADS28"/>
      <sheetName val="Cover_Sheet28"/>
      <sheetName val="BOQ_REV_A28"/>
      <sheetName val="PTB_(IO)28"/>
      <sheetName val="BMS_28"/>
      <sheetName val="SPT_vs_PHI28"/>
      <sheetName val="TBAL9697_-group_wise__sdpl28"/>
      <sheetName val="Quantity_Schedule27"/>
      <sheetName val="Revenue__Schedule_27"/>
      <sheetName val="Balance_works_-_Direct_Cost27"/>
      <sheetName val="Balance_works_-_Indirect_Cost27"/>
      <sheetName val="Fund_Plan27"/>
      <sheetName val="Bill_of_Resources27"/>
      <sheetName val="SITE_OVERHEADS26"/>
      <sheetName val="labour_coeff26"/>
      <sheetName val="Expenditure_plan26"/>
      <sheetName val="ORDER_BOOKING26"/>
      <sheetName val="Site_Dev_BOQ26"/>
      <sheetName val="beam-reinft-IIInd_floor26"/>
      <sheetName val="M-Book_for_Conc26"/>
      <sheetName val="M-Book_for_FW26"/>
      <sheetName val="Costing_Upto_Mar'11_(2)26"/>
      <sheetName val="Tender_Summary26"/>
      <sheetName val="TAX_BILLS26"/>
      <sheetName val="CASH_BILLS26"/>
      <sheetName val="LABOUR_BILLS26"/>
      <sheetName val="puch_order26"/>
      <sheetName val="Sheet1_(2)26"/>
      <sheetName val="Boq_Block_A26"/>
      <sheetName val="_24_07_10_RS_&amp;_SECURITY26"/>
      <sheetName val="24_07_10_CIVIL_WET26"/>
      <sheetName val="_24_07_10_CIVIL26"/>
      <sheetName val="_24_07_10_MECH-FAB26"/>
      <sheetName val="_24_07_10_MECH-TANK26"/>
      <sheetName val="_23_07_10_N_SHIFT_MECH-FAB26"/>
      <sheetName val="_23_07_10_N_SHIFT_MECH-TANK26"/>
      <sheetName val="_23_07_10_RS_&amp;_SECURITY26"/>
      <sheetName val="23_07_10_CIVIL_WET26"/>
      <sheetName val="_23_07_10_CIVIL26"/>
      <sheetName val="_23_07_10_MECH-FAB26"/>
      <sheetName val="_23_07_10_MECH-TANK26"/>
      <sheetName val="_22_07_10_N_SHIFT_MECH-FAB26"/>
      <sheetName val="_22_07_10_N_SHIFT_MECH-TANK26"/>
      <sheetName val="_22_07_10_RS_&amp;_SECURITY26"/>
      <sheetName val="22_07_10_CIVIL_WET26"/>
      <sheetName val="_22_07_10_CIVIL26"/>
      <sheetName val="_22_07_10_MECH-FAB26"/>
      <sheetName val="_22_07_10_MECH-TANK26"/>
      <sheetName val="_21_07_10_N_SHIFT_MECH-FAB26"/>
      <sheetName val="_21_07_10_N_SHIFT_MECH-TANK26"/>
      <sheetName val="_21_07_10_RS_&amp;_SECURITY26"/>
      <sheetName val="21_07_10_CIVIL_WET26"/>
      <sheetName val="_21_07_10_CIVIL26"/>
      <sheetName val="_21_07_10_MECH-FAB26"/>
      <sheetName val="_21_07_10_MECH-TANK26"/>
      <sheetName val="_20_07_10_N_SHIFT_MECH-FAB26"/>
      <sheetName val="_20_07_10_N_SHIFT_MECH-TANK26"/>
      <sheetName val="_20_07_10_RS_&amp;_SECURITY26"/>
      <sheetName val="20_07_10_CIVIL_WET26"/>
      <sheetName val="_20_07_10_CIVIL26"/>
      <sheetName val="_20_07_10_MECH-FAB26"/>
      <sheetName val="_20_07_10_MECH-TANK26"/>
      <sheetName val="_19_07_10_N_SHIFT_MECH-FAB26"/>
      <sheetName val="_19_07_10_N_SHIFT_MECH-TANK26"/>
      <sheetName val="_19_07_10_RS_&amp;_SECURITY26"/>
      <sheetName val="19_07_10_CIVIL_WET26"/>
      <sheetName val="_19_07_10_CIVIL26"/>
      <sheetName val="_19_07_10_MECH-FAB26"/>
      <sheetName val="_19_07_10_MECH-TANK26"/>
      <sheetName val="_18_07_10_N_SHIFT_MECH-FAB26"/>
      <sheetName val="_18_07_10_N_SHIFT_MECH-TANK26"/>
      <sheetName val="_18_07_10_RS_&amp;_SECURITY26"/>
      <sheetName val="18_07_10_CIVIL_WET26"/>
      <sheetName val="_18_07_10_CIVIL26"/>
      <sheetName val="_18_07_10_MECH-FAB26"/>
      <sheetName val="_18_07_10_MECH-TANK26"/>
      <sheetName val="_17_07_10_N_SHIFT_MECH-FAB26"/>
      <sheetName val="_17_07_10_N_SHIFT_MECH-TANK26"/>
      <sheetName val="_17_07_10_RS_&amp;_SECURITY26"/>
      <sheetName val="17_07_10_CIVIL_WET26"/>
      <sheetName val="_17_07_10_CIVIL26"/>
      <sheetName val="_17_07_10_MECH-FAB26"/>
      <sheetName val="_17_07_10_MECH-TANK26"/>
      <sheetName val="_16_07_10_N_SHIFT_MECH-FAB25"/>
      <sheetName val="_16_07_10_N_SHIFT_MECH-TANK25"/>
      <sheetName val="_16_07_10_RS_&amp;_SECURITY25"/>
      <sheetName val="16_07_10_CIVIL_WET25"/>
      <sheetName val="_16_07_10_CIVIL25"/>
      <sheetName val="_16_07_10_MECH-FAB25"/>
      <sheetName val="_16_07_10_MECH-TANK25"/>
      <sheetName val="_15_07_10_N_SHIFT_MECH-FAB25"/>
      <sheetName val="_15_07_10_N_SHIFT_MECH-TANK25"/>
      <sheetName val="_15_07_10_RS_&amp;_SECURITY25"/>
      <sheetName val="15_07_10_CIVIL_WET25"/>
      <sheetName val="_15_07_10_CIVIL25"/>
      <sheetName val="_15_07_10_MECH-FAB25"/>
      <sheetName val="_15_07_10_MECH-TANK25"/>
      <sheetName val="_14_07_10_N_SHIFT_MECH-FAB25"/>
      <sheetName val="_14_07_10_N_SHIFT_MECH-TANK25"/>
      <sheetName val="_14_07_10_RS_&amp;_SECURITY25"/>
      <sheetName val="14_07_10_CIVIL_WET25"/>
      <sheetName val="_14_07_10_CIVIL25"/>
      <sheetName val="_14_07_10_MECH-FAB25"/>
      <sheetName val="_14_07_10_MECH-TANK25"/>
      <sheetName val="_13_07_10_N_SHIFT_MECH-FAB25"/>
      <sheetName val="_13_07_10_N_SHIFT_MECH-TANK25"/>
      <sheetName val="_13_07_10_RS_&amp;_SECURITY25"/>
      <sheetName val="13_07_10_CIVIL_WET25"/>
      <sheetName val="_13_07_10_CIVIL25"/>
      <sheetName val="_13_07_10_MECH-FAB25"/>
      <sheetName val="_13_07_10_MECH-TANK25"/>
      <sheetName val="_12_07_10_N_SHIFT_MECH-FAB25"/>
      <sheetName val="_12_07_10_N_SHIFT_MECH-TANK25"/>
      <sheetName val="_12_07_10_RS_&amp;_SECURITY25"/>
      <sheetName val="12_07_10_CIVIL_WET25"/>
      <sheetName val="_12_07_10_CIVIL25"/>
      <sheetName val="_12_07_10_MECH-FAB25"/>
      <sheetName val="_12_07_10_MECH-TANK25"/>
      <sheetName val="_11_07_10_N_SHIFT_MECH-FAB25"/>
      <sheetName val="_11_07_10_N_SHIFT_MECH-TANK25"/>
      <sheetName val="_11_07_10_RS_&amp;_SECURITY25"/>
      <sheetName val="11_07_10_CIVIL_WET25"/>
      <sheetName val="_11_07_10_CIVIL25"/>
      <sheetName val="_11_07_10_MECH-FAB25"/>
      <sheetName val="_11_07_10_MECH-TANK25"/>
      <sheetName val="_10_07_10_N_SHIFT_MECH-FAB25"/>
      <sheetName val="_10_07_10_N_SHIFT_MECH-TANK25"/>
      <sheetName val="_10_07_10_RS_&amp;_SECURITY25"/>
      <sheetName val="10_07_10_CIVIL_WET25"/>
      <sheetName val="_10_07_10_CIVIL25"/>
      <sheetName val="_10_07_10_MECH-FAB25"/>
      <sheetName val="_10_07_10_MECH-TANK25"/>
      <sheetName val="_09_07_10_N_SHIFT_MECH-FAB25"/>
      <sheetName val="_09_07_10_N_SHIFT_MECH-TANK25"/>
      <sheetName val="_09_07_10_RS_&amp;_SECURITY25"/>
      <sheetName val="09_07_10_CIVIL_WET25"/>
      <sheetName val="_09_07_10_CIVIL25"/>
      <sheetName val="_09_07_10_MECH-FAB25"/>
      <sheetName val="_09_07_10_MECH-TANK25"/>
      <sheetName val="_08_07_10_N_SHIFT_MECH-FAB25"/>
      <sheetName val="_08_07_10_N_SHIFT_MECH-TANK25"/>
      <sheetName val="_08_07_10_RS_&amp;_SECURITY25"/>
      <sheetName val="08_07_10_CIVIL_WET25"/>
      <sheetName val="_08_07_10_CIVIL25"/>
      <sheetName val="_08_07_10_MECH-FAB25"/>
      <sheetName val="_08_07_10_MECH-TANK25"/>
      <sheetName val="_07_07_10_N_SHIFT_MECH-FAB25"/>
      <sheetName val="_07_07_10_N_SHIFT_MECH-TANK25"/>
      <sheetName val="_07_07_10_RS_&amp;_SECURITY25"/>
      <sheetName val="07_07_10_CIVIL_WET25"/>
      <sheetName val="_07_07_10_CIVIL25"/>
      <sheetName val="_07_07_10_MECH-FAB25"/>
      <sheetName val="_07_07_10_MECH-TANK25"/>
      <sheetName val="_06_07_10_N_SHIFT_MECH-FAB25"/>
      <sheetName val="_06_07_10_N_SHIFT_MECH-TANK25"/>
      <sheetName val="_06_07_10_RS_&amp;_SECURITY25"/>
      <sheetName val="06_07_10_CIVIL_WET25"/>
      <sheetName val="_06_07_10_CIVIL25"/>
      <sheetName val="_06_07_10_MECH-FAB25"/>
      <sheetName val="_06_07_10_MECH-TANK25"/>
      <sheetName val="_05_07_10_N_SHIFT_MECH-FAB25"/>
      <sheetName val="_05_07_10_N_SHIFT_MECH-TANK25"/>
      <sheetName val="_05_07_10_RS_&amp;_SECURITY25"/>
      <sheetName val="05_07_10_CIVIL_WET25"/>
      <sheetName val="_05_07_10_CIVIL25"/>
      <sheetName val="_05_07_10_MECH-FAB25"/>
      <sheetName val="_05_07_10_MECH-TANK25"/>
      <sheetName val="_04_07_10_N_SHIFT_MECH-FAB25"/>
      <sheetName val="_04_07_10_N_SHIFT_MECH-TANK25"/>
      <sheetName val="_04_07_10_RS_&amp;_SECURITY25"/>
      <sheetName val="04_07_10_CIVIL_WET25"/>
      <sheetName val="_04_07_10_CIVIL25"/>
      <sheetName val="_04_07_10_MECH-FAB25"/>
      <sheetName val="_04_07_10_MECH-TANK25"/>
      <sheetName val="_03_07_10_N_SHIFT_MECH-FAB25"/>
      <sheetName val="_03_07_10_N_SHIFT_MECH-TANK25"/>
      <sheetName val="_03_07_10_RS_&amp;_SECURITY_25"/>
      <sheetName val="03_07_10_CIVIL_WET_25"/>
      <sheetName val="_03_07_10_CIVIL_25"/>
      <sheetName val="_03_07_10_MECH-FAB_25"/>
      <sheetName val="_03_07_10_MECH-TANK_25"/>
      <sheetName val="_02_07_10_N_SHIFT_MECH-FAB_25"/>
      <sheetName val="_02_07_10_N_SHIFT_MECH-TANK_25"/>
      <sheetName val="_02_07_10_RS_&amp;_SECURITY25"/>
      <sheetName val="02_07_10_CIVIL_WET25"/>
      <sheetName val="_02_07_10_CIVIL25"/>
      <sheetName val="_02_07_10_MECH-FAB25"/>
      <sheetName val="_02_07_10_MECH-TANK25"/>
      <sheetName val="_01_07_10_N_SHIFT_MECH-FAB25"/>
      <sheetName val="_01_07_10_N_SHIFT_MECH-TANK25"/>
      <sheetName val="_01_07_10_RS_&amp;_SECURITY25"/>
      <sheetName val="01_07_10_CIVIL_WET25"/>
      <sheetName val="_01_07_10_CIVIL25"/>
      <sheetName val="_01_07_10_MECH-FAB25"/>
      <sheetName val="_01_07_10_MECH-TANK25"/>
      <sheetName val="_30_06_10_N_SHIFT_MECH-FAB25"/>
      <sheetName val="_30_06_10_N_SHIFT_MECH-TANK25"/>
      <sheetName val="scurve_calc_(2)25"/>
      <sheetName val="Meas_-Hotel_Part26"/>
      <sheetName val="BOQ_Direct_selling_cost25"/>
      <sheetName val="Direct_cost_shed_A-2_25"/>
      <sheetName val="Contract_Night_Staff25"/>
      <sheetName val="Contract_Day_Staff25"/>
      <sheetName val="Day_Shift25"/>
      <sheetName val="Night_Shift25"/>
      <sheetName val="Ave_wtd_rates25"/>
      <sheetName val="Material_25"/>
      <sheetName val="Labour_&amp;_Plant25"/>
      <sheetName val="22_12_201126"/>
      <sheetName val="BOQ_(2)26"/>
      <sheetName val="Cashflow_projection25"/>
      <sheetName val="PA-_Consutant_25"/>
      <sheetName val="Civil_Boq25"/>
      <sheetName val="Fee_Rate_Summary25"/>
      <sheetName val="Item-_Compact25"/>
      <sheetName val="final_abstract25"/>
      <sheetName val="TBAL9697__group_wise__sdpl25"/>
      <sheetName val="St_co_91_5lvl25"/>
      <sheetName val="Civil_Works25"/>
      <sheetName val="IO_List25"/>
      <sheetName val="Fill_this_out_first___25"/>
      <sheetName val="Meas__Hotel_Part25"/>
      <sheetName val="INPUT_SHEET25"/>
      <sheetName val="DI_Rate_Analysis26"/>
      <sheetName val="Economic_RisingMain__Ph-I26"/>
      <sheetName val="SP_Break_Up25"/>
      <sheetName val="Labour_productivity25"/>
      <sheetName val="_09_07_10_M顅ᎆ뤀ᨇ԰?缀?25"/>
      <sheetName val="Sales_&amp;_Prod25"/>
      <sheetName val="Cost_Index25"/>
      <sheetName val="cash_in_flow_Summary_JV_25"/>
      <sheetName val="water_prop_25"/>
      <sheetName val="GR_slab-reinft25"/>
      <sheetName val="Staff_Acco_25"/>
      <sheetName val="Rate_analysis-_BOQ_1_25"/>
      <sheetName val="MN_T_B_25"/>
      <sheetName val="Project_Details__25"/>
      <sheetName val="F20_Risk_Analysis25"/>
      <sheetName val="Change_Order_Log25"/>
      <sheetName val="2000_MOR25"/>
      <sheetName val="Driveway_Beams25"/>
      <sheetName val="Structure_Bills_Qty25"/>
      <sheetName val="Prelims_Breakup26"/>
      <sheetName val="INDIGINEOUS_ITEMS_25"/>
      <sheetName val="3cd_Annexure25"/>
      <sheetName val="Rate_Analysis25"/>
      <sheetName val="Fin__Assumpt__-_Sensitivities25"/>
      <sheetName val="Bill_125"/>
      <sheetName val="Bill_225"/>
      <sheetName val="Bill_325"/>
      <sheetName val="Bill_425"/>
      <sheetName val="Bill_525"/>
      <sheetName val="Bill_625"/>
      <sheetName val="Bill_725"/>
      <sheetName val="_09_07_10_M顅ᎆ뤀ᨇ԰25"/>
      <sheetName val="_09_07_10_M顅ᎆ뤀ᨇ԰_缀_25"/>
      <sheetName val="1_Civil-RA25"/>
      <sheetName val="Assumption_Inputs25"/>
      <sheetName val="Phase_125"/>
      <sheetName val="Pacakges_split25"/>
      <sheetName val="DEINKING(ANNEX_1)25"/>
      <sheetName val="AutoOpen_Stub_Data25"/>
      <sheetName val="Eqpmnt_Plng25"/>
      <sheetName val="Debits_as_on_12_04_0824"/>
      <sheetName val="Data_Sheet24"/>
      <sheetName val="T-P1,_FINISHES_WORKING_25"/>
      <sheetName val="Assumption_&amp;_Exclusion25"/>
      <sheetName val="External_Doors25"/>
      <sheetName val="STAFFSCHED_24"/>
      <sheetName val="LABOUR_RATE25"/>
      <sheetName val="Material_Rate25"/>
      <sheetName val="Switch_V1625"/>
      <sheetName val="India_F&amp;S_Template24"/>
      <sheetName val="_bus_bay24"/>
      <sheetName val="doq_424"/>
      <sheetName val="doq_224"/>
      <sheetName val="Grade_Slab_-125"/>
      <sheetName val="Grade_Slab_-225"/>
      <sheetName val="Grade_slab-325"/>
      <sheetName val="Grade_slab_-425"/>
      <sheetName val="Grade_slab_-525"/>
      <sheetName val="Grade_slab_-625"/>
      <sheetName val="Cat_A_Change_Control25"/>
      <sheetName val="Factor_Sheet25"/>
      <sheetName val="Theo_Cons-June'1024"/>
      <sheetName val="11B_24"/>
      <sheetName val="ACAD_Finishes24"/>
      <sheetName val="Site_Details24"/>
      <sheetName val="Site_Area_Statement24"/>
      <sheetName val="Summary_WG24"/>
      <sheetName val="BOQ_LT24"/>
      <sheetName val="14_07_10_CIVIL_W [24"/>
      <sheetName val="AFAS_24"/>
      <sheetName val="RDS_&amp;_WLD24"/>
      <sheetName val="PA_System24"/>
      <sheetName val="Server_&amp;_PAC_Room24"/>
      <sheetName val="HVAC_BOQ24"/>
      <sheetName val="Invoice_Tracker24"/>
      <sheetName val="Income_Statement24"/>
      <sheetName val="Load_Details(B2)24"/>
      <sheetName val="Works_-_Quote_Sheet24"/>
      <sheetName val="BLOCK-A_(MEA_SHEET)24"/>
      <sheetName val="Cost_Basis23"/>
      <sheetName val="Top_Sheet24"/>
      <sheetName val="Col_NUM24"/>
      <sheetName val="COLUMN_RC_24"/>
      <sheetName val="STILT_Floor_Slab_NUM24"/>
      <sheetName val="First_Floor_Slab_RC24"/>
      <sheetName val="FIRST_FLOOR_SLAB_WT_SUMMARY24"/>
      <sheetName val="Stilt_Floor_Beam_NUM24"/>
      <sheetName val="STILT_BEAM_NUM24"/>
      <sheetName val="STILT_BEAM_RC24"/>
      <sheetName val="Stilt_wall_Num24"/>
      <sheetName val="STILT_WALL_RC24"/>
      <sheetName val="Z-DETAILS_ABOVE_RAFT_UPTO_+0_25"/>
      <sheetName val="Z-DETAILS_ABOVE_RAFT_UPTO_+_(33"/>
      <sheetName val="TOTAL_CHECK24"/>
      <sheetName val="TYP___wall_Num24"/>
      <sheetName val="Z-DETAILS_TYP__+2_85_TO_+8_8524"/>
      <sheetName val="d-safe_specs23"/>
      <sheetName val="Deduction_of_assets23"/>
      <sheetName val="Blr_hire23"/>
      <sheetName val="PRECAST_lig(tconc_II23"/>
      <sheetName val="VF_Full_Recon23"/>
      <sheetName val="PITP3_COPY23"/>
      <sheetName val="Meas_23"/>
      <sheetName val="Expenses_Actual_Vs__Budgeted23"/>
      <sheetName val="Col_up_to_plinth23"/>
      <sheetName val="MASTER_RATE_ANALYSIS23"/>
      <sheetName val="RMG_-ABS23"/>
      <sheetName val="T_P_-ABS23"/>
      <sheetName val="T_P_-MB23"/>
      <sheetName val="E_P_R-ABS23"/>
      <sheetName val="E__R-MB23"/>
      <sheetName val="Bldg_6-ABS23"/>
      <sheetName val="Bldg_6-MB23"/>
      <sheetName val="Kz_Grid_Press_foundation_ABS23"/>
      <sheetName val="Kz_Grid_Press_foundation_meas23"/>
      <sheetName val="600-1200T__ABS23"/>
      <sheetName val="600-1200T_Meas23"/>
      <sheetName val="BSR-II_ABS23"/>
      <sheetName val="BSR-II_meas23"/>
      <sheetName val="Misc_ABS23"/>
      <sheetName val="Misc_MB23"/>
      <sheetName val="This_Bill23"/>
      <sheetName val="Upto_Previous23"/>
      <sheetName val="Up_to_date23"/>
      <sheetName val="Grand_Abstract23"/>
      <sheetName val="Blank_MB23"/>
      <sheetName val="cement_summary23"/>
      <sheetName val="Reinforcement_Steel23"/>
      <sheetName val="P-I_CEMENT_RECONCILIATION_23"/>
      <sheetName val="Ra-38_area_wise_summary23"/>
      <sheetName val="P-II_Cement_Reconciliation23"/>
      <sheetName val="Ra-16_P-II23"/>
      <sheetName val="RA_16-_GH23"/>
      <sheetName val="Quote_Sheet23"/>
      <sheetName val="RCC,Ret__Wall23"/>
      <sheetName val="Name_List23"/>
      <sheetName val="Intro_23"/>
      <sheetName val="Gate_223"/>
      <sheetName val="Project_Ignite23"/>
      <sheetName val="E_&amp;_R23"/>
      <sheetName val="Customize_Your_Invoice23"/>
      <sheetName val="Misc__Data23"/>
      <sheetName val="beam-reinft-machine_rm23"/>
      <sheetName val="Cash_Flow_Input_Data_ISC23"/>
      <sheetName val="Fin__Assumpt__-_SensitivitieH23"/>
      <sheetName val="공사비_내역_(가)6"/>
      <sheetName val="Raw_Data6"/>
      <sheetName val="KSt_-_Analysis_6"/>
      <sheetName val="Section_Catalogue6"/>
      <sheetName val="__¢&amp;ú5#7"/>
      <sheetName val="__¢&amp;???ú5#???????7"/>
      <sheetName val="PRECAST_lightconc-II29"/>
      <sheetName val="Cleaning_&amp;_Grubbing29"/>
      <sheetName val="PRECAST_lightconc_II29"/>
      <sheetName val="College_Details29"/>
      <sheetName val="Personal_29"/>
      <sheetName val="jidal_dam29"/>
      <sheetName val="fran_temp29"/>
      <sheetName val="kona_swit29"/>
      <sheetName val="template_(8)29"/>
      <sheetName val="template_(9)29"/>
      <sheetName val="OVER_HEADS29"/>
      <sheetName val="Cover_Sheet29"/>
      <sheetName val="BOQ_REV_A29"/>
      <sheetName val="PTB_(IO)29"/>
      <sheetName val="BMS_29"/>
      <sheetName val="SPT_vs_PHI29"/>
      <sheetName val="TBAL9697_-group_wise__sdpl29"/>
      <sheetName val="Quantity_Schedule28"/>
      <sheetName val="Revenue__Schedule_28"/>
      <sheetName val="Balance_works_-_Direct_Cost28"/>
      <sheetName val="Balance_works_-_Indirect_Cost28"/>
      <sheetName val="Fund_Plan28"/>
      <sheetName val="Bill_of_Resources28"/>
      <sheetName val="SITE_OVERHEADS27"/>
      <sheetName val="labour_coeff27"/>
      <sheetName val="Expenditure_plan27"/>
      <sheetName val="ORDER_BOOKING27"/>
      <sheetName val="Site_Dev_BOQ27"/>
      <sheetName val="beam-reinft-IIInd_floor27"/>
      <sheetName val="M-Book_for_Conc27"/>
      <sheetName val="M-Book_for_FW27"/>
      <sheetName val="Costing_Upto_Mar'11_(2)27"/>
      <sheetName val="Tender_Summary27"/>
      <sheetName val="TAX_BILLS27"/>
      <sheetName val="CASH_BILLS27"/>
      <sheetName val="LABOUR_BILLS27"/>
      <sheetName val="puch_order27"/>
      <sheetName val="Sheet1_(2)27"/>
      <sheetName val="Boq_Block_A27"/>
      <sheetName val="_24_07_10_RS_&amp;_SECURITY27"/>
      <sheetName val="24_07_10_CIVIL_WET27"/>
      <sheetName val="_24_07_10_CIVIL27"/>
      <sheetName val="_24_07_10_MECH-FAB27"/>
      <sheetName val="_24_07_10_MECH-TANK27"/>
      <sheetName val="_23_07_10_N_SHIFT_MECH-FAB27"/>
      <sheetName val="_23_07_10_N_SHIFT_MECH-TANK27"/>
      <sheetName val="_23_07_10_RS_&amp;_SECURITY27"/>
      <sheetName val="23_07_10_CIVIL_WET27"/>
      <sheetName val="_23_07_10_CIVIL27"/>
      <sheetName val="_23_07_10_MECH-FAB27"/>
      <sheetName val="_23_07_10_MECH-TANK27"/>
      <sheetName val="_22_07_10_N_SHIFT_MECH-FAB27"/>
      <sheetName val="_22_07_10_N_SHIFT_MECH-TANK27"/>
      <sheetName val="_22_07_10_RS_&amp;_SECURITY27"/>
      <sheetName val="22_07_10_CIVIL_WET27"/>
      <sheetName val="_22_07_10_CIVIL27"/>
      <sheetName val="_22_07_10_MECH-FAB27"/>
      <sheetName val="_22_07_10_MECH-TANK27"/>
      <sheetName val="_21_07_10_N_SHIFT_MECH-FAB27"/>
      <sheetName val="_21_07_10_N_SHIFT_MECH-TANK27"/>
      <sheetName val="_21_07_10_RS_&amp;_SECURITY27"/>
      <sheetName val="21_07_10_CIVIL_WET27"/>
      <sheetName val="_21_07_10_CIVIL27"/>
      <sheetName val="_21_07_10_MECH-FAB27"/>
      <sheetName val="_21_07_10_MECH-TANK27"/>
      <sheetName val="_20_07_10_N_SHIFT_MECH-FAB27"/>
      <sheetName val="_20_07_10_N_SHIFT_MECH-TANK27"/>
      <sheetName val="_20_07_10_RS_&amp;_SECURITY27"/>
      <sheetName val="20_07_10_CIVIL_WET27"/>
      <sheetName val="_20_07_10_CIVIL27"/>
      <sheetName val="_20_07_10_MECH-FAB27"/>
      <sheetName val="_20_07_10_MECH-TANK27"/>
      <sheetName val="_19_07_10_N_SHIFT_MECH-FAB27"/>
      <sheetName val="_19_07_10_N_SHIFT_MECH-TANK27"/>
      <sheetName val="_19_07_10_RS_&amp;_SECURITY27"/>
      <sheetName val="19_07_10_CIVIL_WET27"/>
      <sheetName val="_19_07_10_CIVIL27"/>
      <sheetName val="_19_07_10_MECH-FAB27"/>
      <sheetName val="_19_07_10_MECH-TANK27"/>
      <sheetName val="_18_07_10_N_SHIFT_MECH-FAB27"/>
      <sheetName val="_18_07_10_N_SHIFT_MECH-TANK27"/>
      <sheetName val="_18_07_10_RS_&amp;_SECURITY27"/>
      <sheetName val="18_07_10_CIVIL_WET27"/>
      <sheetName val="_18_07_10_CIVIL27"/>
      <sheetName val="_18_07_10_MECH-FAB27"/>
      <sheetName val="_18_07_10_MECH-TANK27"/>
      <sheetName val="_17_07_10_N_SHIFT_MECH-FAB27"/>
      <sheetName val="_17_07_10_N_SHIFT_MECH-TANK27"/>
      <sheetName val="_17_07_10_RS_&amp;_SECURITY27"/>
      <sheetName val="17_07_10_CIVIL_WET27"/>
      <sheetName val="_17_07_10_CIVIL27"/>
      <sheetName val="_17_07_10_MECH-FAB27"/>
      <sheetName val="_17_07_10_MECH-TANK27"/>
      <sheetName val="_16_07_10_N_SHIFT_MECH-FAB26"/>
      <sheetName val="_16_07_10_N_SHIFT_MECH-TANK26"/>
      <sheetName val="_16_07_10_RS_&amp;_SECURITY26"/>
      <sheetName val="16_07_10_CIVIL_WET26"/>
      <sheetName val="_16_07_10_CIVIL26"/>
      <sheetName val="_16_07_10_MECH-FAB26"/>
      <sheetName val="_16_07_10_MECH-TANK26"/>
      <sheetName val="_15_07_10_N_SHIFT_MECH-FAB26"/>
      <sheetName val="_15_07_10_N_SHIFT_MECH-TANK26"/>
      <sheetName val="_15_07_10_RS_&amp;_SECURITY26"/>
      <sheetName val="15_07_10_CIVIL_WET26"/>
      <sheetName val="_15_07_10_CIVIL26"/>
      <sheetName val="_15_07_10_MECH-FAB26"/>
      <sheetName val="_15_07_10_MECH-TANK26"/>
      <sheetName val="_14_07_10_N_SHIFT_MECH-FAB26"/>
      <sheetName val="_14_07_10_N_SHIFT_MECH-TANK26"/>
      <sheetName val="_14_07_10_RS_&amp;_SECURITY26"/>
      <sheetName val="14_07_10_CIVIL_WET26"/>
      <sheetName val="_14_07_10_CIVIL26"/>
      <sheetName val="_14_07_10_MECH-FAB26"/>
      <sheetName val="_14_07_10_MECH-TANK26"/>
      <sheetName val="_13_07_10_N_SHIFT_MECH-FAB26"/>
      <sheetName val="_13_07_10_N_SHIFT_MECH-TANK26"/>
      <sheetName val="_13_07_10_RS_&amp;_SECURITY26"/>
      <sheetName val="13_07_10_CIVIL_WET26"/>
      <sheetName val="_13_07_10_CIVIL26"/>
      <sheetName val="_13_07_10_MECH-FAB26"/>
      <sheetName val="_13_07_10_MECH-TANK26"/>
      <sheetName val="_12_07_10_N_SHIFT_MECH-FAB26"/>
      <sheetName val="_12_07_10_N_SHIFT_MECH-TANK26"/>
      <sheetName val="_12_07_10_RS_&amp;_SECURITY26"/>
      <sheetName val="12_07_10_CIVIL_WET26"/>
      <sheetName val="_12_07_10_CIVIL26"/>
      <sheetName val="_12_07_10_MECH-FAB26"/>
      <sheetName val="_12_07_10_MECH-TANK26"/>
      <sheetName val="_11_07_10_N_SHIFT_MECH-FAB26"/>
      <sheetName val="_11_07_10_N_SHIFT_MECH-TANK26"/>
      <sheetName val="_11_07_10_RS_&amp;_SECURITY26"/>
      <sheetName val="11_07_10_CIVIL_WET26"/>
      <sheetName val="_11_07_10_CIVIL26"/>
      <sheetName val="_11_07_10_MECH-FAB26"/>
      <sheetName val="_11_07_10_MECH-TANK26"/>
      <sheetName val="_10_07_10_N_SHIFT_MECH-FAB26"/>
      <sheetName val="_10_07_10_N_SHIFT_MECH-TANK26"/>
      <sheetName val="_10_07_10_RS_&amp;_SECURITY26"/>
      <sheetName val="10_07_10_CIVIL_WET26"/>
      <sheetName val="_10_07_10_CIVIL26"/>
      <sheetName val="_10_07_10_MECH-FAB26"/>
      <sheetName val="_10_07_10_MECH-TANK26"/>
      <sheetName val="_09_07_10_N_SHIFT_MECH-FAB26"/>
      <sheetName val="_09_07_10_N_SHIFT_MECH-TANK26"/>
      <sheetName val="_09_07_10_RS_&amp;_SECURITY26"/>
      <sheetName val="09_07_10_CIVIL_WET26"/>
      <sheetName val="_09_07_10_CIVIL26"/>
      <sheetName val="_09_07_10_MECH-FAB26"/>
      <sheetName val="_09_07_10_MECH-TANK26"/>
      <sheetName val="_08_07_10_N_SHIFT_MECH-FAB26"/>
      <sheetName val="_08_07_10_N_SHIFT_MECH-TANK26"/>
      <sheetName val="_08_07_10_RS_&amp;_SECURITY26"/>
      <sheetName val="08_07_10_CIVIL_WET26"/>
      <sheetName val="_08_07_10_CIVIL26"/>
      <sheetName val="_08_07_10_MECH-FAB26"/>
      <sheetName val="_08_07_10_MECH-TANK26"/>
      <sheetName val="_07_07_10_N_SHIFT_MECH-FAB26"/>
      <sheetName val="_07_07_10_N_SHIFT_MECH-TANK26"/>
      <sheetName val="_07_07_10_RS_&amp;_SECURITY26"/>
      <sheetName val="07_07_10_CIVIL_WET26"/>
      <sheetName val="_07_07_10_CIVIL26"/>
      <sheetName val="_07_07_10_MECH-FAB26"/>
      <sheetName val="_07_07_10_MECH-TANK26"/>
      <sheetName val="_06_07_10_N_SHIFT_MECH-FAB26"/>
      <sheetName val="_06_07_10_N_SHIFT_MECH-TANK26"/>
      <sheetName val="_06_07_10_RS_&amp;_SECURITY26"/>
      <sheetName val="06_07_10_CIVIL_WET26"/>
      <sheetName val="_06_07_10_CIVIL26"/>
      <sheetName val="_06_07_10_MECH-FAB26"/>
      <sheetName val="_06_07_10_MECH-TANK26"/>
      <sheetName val="_05_07_10_N_SHIFT_MECH-FAB26"/>
      <sheetName val="_05_07_10_N_SHIFT_MECH-TANK26"/>
      <sheetName val="_05_07_10_RS_&amp;_SECURITY26"/>
      <sheetName val="05_07_10_CIVIL_WET26"/>
      <sheetName val="_05_07_10_CIVIL26"/>
      <sheetName val="_05_07_10_MECH-FAB26"/>
      <sheetName val="_05_07_10_MECH-TANK26"/>
      <sheetName val="_04_07_10_N_SHIFT_MECH-FAB26"/>
      <sheetName val="_04_07_10_N_SHIFT_MECH-TANK26"/>
      <sheetName val="_04_07_10_RS_&amp;_SECURITY26"/>
      <sheetName val="04_07_10_CIVIL_WET26"/>
      <sheetName val="_04_07_10_CIVIL26"/>
      <sheetName val="_04_07_10_MECH-FAB26"/>
      <sheetName val="_04_07_10_MECH-TANK26"/>
      <sheetName val="_03_07_10_N_SHIFT_MECH-FAB26"/>
      <sheetName val="_03_07_10_N_SHIFT_MECH-TANK26"/>
      <sheetName val="_03_07_10_RS_&amp;_SECURITY_26"/>
      <sheetName val="03_07_10_CIVIL_WET_26"/>
      <sheetName val="_03_07_10_CIVIL_26"/>
      <sheetName val="_03_07_10_MECH-FAB_26"/>
      <sheetName val="_03_07_10_MECH-TANK_26"/>
      <sheetName val="_02_07_10_N_SHIFT_MECH-FAB_26"/>
      <sheetName val="_02_07_10_N_SHIFT_MECH-TANK_26"/>
      <sheetName val="_02_07_10_RS_&amp;_SECURITY26"/>
      <sheetName val="02_07_10_CIVIL_WET26"/>
      <sheetName val="_02_07_10_CIVIL26"/>
      <sheetName val="_02_07_10_MECH-FAB26"/>
      <sheetName val="_02_07_10_MECH-TANK26"/>
      <sheetName val="_01_07_10_N_SHIFT_MECH-FAB26"/>
      <sheetName val="_01_07_10_N_SHIFT_MECH-TANK26"/>
      <sheetName val="_01_07_10_RS_&amp;_SECURITY26"/>
      <sheetName val="01_07_10_CIVIL_WET26"/>
      <sheetName val="_01_07_10_CIVIL26"/>
      <sheetName val="_01_07_10_MECH-FAB26"/>
      <sheetName val="_01_07_10_MECH-TANK26"/>
      <sheetName val="_30_06_10_N_SHIFT_MECH-FAB26"/>
      <sheetName val="_30_06_10_N_SHIFT_MECH-TANK26"/>
      <sheetName val="scurve_calc_(2)26"/>
      <sheetName val="Meas_-Hotel_Part27"/>
      <sheetName val="BOQ_Direct_selling_cost26"/>
      <sheetName val="Direct_cost_shed_A-2_26"/>
      <sheetName val="Contract_Night_Staff26"/>
      <sheetName val="Contract_Day_Staff26"/>
      <sheetName val="Day_Shift26"/>
      <sheetName val="Night_Shift26"/>
      <sheetName val="Ave_wtd_rates26"/>
      <sheetName val="Material_26"/>
      <sheetName val="Labour_&amp;_Plant26"/>
      <sheetName val="22_12_201127"/>
      <sheetName val="BOQ_(2)27"/>
      <sheetName val="Cashflow_projection26"/>
      <sheetName val="PA-_Consutant_26"/>
      <sheetName val="Civil_Boq26"/>
      <sheetName val="Fee_Rate_Summary26"/>
      <sheetName val="Item-_Compact26"/>
      <sheetName val="final_abstract26"/>
      <sheetName val="TBAL9697__group_wise__sdpl26"/>
      <sheetName val="St_co_91_5lvl26"/>
      <sheetName val="Civil_Works26"/>
      <sheetName val="IO_List26"/>
      <sheetName val="Fill_this_out_first___26"/>
      <sheetName val="Meas__Hotel_Part26"/>
      <sheetName val="INPUT_SHEET26"/>
      <sheetName val="DI_Rate_Analysis27"/>
      <sheetName val="Economic_RisingMain__Ph-I27"/>
      <sheetName val="SP_Break_Up26"/>
      <sheetName val="Labour_productivity26"/>
      <sheetName val="_09_07_10_M顅ᎆ뤀ᨇ԰?缀?26"/>
      <sheetName val="Sales_&amp;_Prod26"/>
      <sheetName val="Cost_Index26"/>
      <sheetName val="cash_in_flow_Summary_JV_26"/>
      <sheetName val="water_prop_26"/>
      <sheetName val="GR_slab-reinft26"/>
      <sheetName val="Staff_Acco_26"/>
      <sheetName val="Rate_analysis-_BOQ_1_26"/>
      <sheetName val="MN_T_B_26"/>
      <sheetName val="Project_Details__26"/>
      <sheetName val="F20_Risk_Analysis26"/>
      <sheetName val="Change_Order_Log26"/>
      <sheetName val="2000_MOR26"/>
      <sheetName val="Driveway_Beams26"/>
      <sheetName val="Structure_Bills_Qty26"/>
      <sheetName val="Prelims_Breakup27"/>
      <sheetName val="INDIGINEOUS_ITEMS_26"/>
      <sheetName val="3cd_Annexure26"/>
      <sheetName val="Rate_Analysis26"/>
      <sheetName val="Fin__Assumpt__-_Sensitivities26"/>
      <sheetName val="Bill_126"/>
      <sheetName val="Bill_226"/>
      <sheetName val="Bill_326"/>
      <sheetName val="Bill_426"/>
      <sheetName val="Bill_526"/>
      <sheetName val="Bill_626"/>
      <sheetName val="Bill_726"/>
      <sheetName val="_09_07_10_M顅ᎆ뤀ᨇ԰26"/>
      <sheetName val="_09_07_10_M顅ᎆ뤀ᨇ԰_缀_26"/>
      <sheetName val="1_Civil-RA26"/>
      <sheetName val="Assumption_Inputs26"/>
      <sheetName val="Phase_126"/>
      <sheetName val="Pacakges_split26"/>
      <sheetName val="DEINKING(ANNEX_1)26"/>
      <sheetName val="AutoOpen_Stub_Data26"/>
      <sheetName val="Eqpmnt_Plng26"/>
      <sheetName val="Debits_as_on_12_04_0825"/>
      <sheetName val="Data_Sheet25"/>
      <sheetName val="T-P1,_FINISHES_WORKING_26"/>
      <sheetName val="Assumption_&amp;_Exclusion26"/>
      <sheetName val="External_Doors26"/>
      <sheetName val="STAFFSCHED_25"/>
      <sheetName val="LABOUR_RATE26"/>
      <sheetName val="Material_Rate26"/>
      <sheetName val="Switch_V1626"/>
      <sheetName val="India_F&amp;S_Template25"/>
      <sheetName val="_bus_bay25"/>
      <sheetName val="doq_425"/>
      <sheetName val="doq_225"/>
      <sheetName val="Grade_Slab_-126"/>
      <sheetName val="Grade_Slab_-226"/>
      <sheetName val="Grade_slab-326"/>
      <sheetName val="Grade_slab_-426"/>
      <sheetName val="Grade_slab_-526"/>
      <sheetName val="Grade_slab_-626"/>
      <sheetName val="Cat_A_Change_Control26"/>
      <sheetName val="Factor_Sheet26"/>
      <sheetName val="Theo_Cons-June'1025"/>
      <sheetName val="11B_25"/>
      <sheetName val="ACAD_Finishes25"/>
      <sheetName val="Site_Details25"/>
      <sheetName val="Site_Area_Statement25"/>
      <sheetName val="Summary_WG25"/>
      <sheetName val="BOQ_LT25"/>
      <sheetName val="14_07_10_CIVIL_W [25"/>
      <sheetName val="AFAS_25"/>
      <sheetName val="RDS_&amp;_WLD25"/>
      <sheetName val="PA_System25"/>
      <sheetName val="Server_&amp;_PAC_Room25"/>
      <sheetName val="HVAC_BOQ25"/>
      <sheetName val="Invoice_Tracker25"/>
      <sheetName val="Income_Statement25"/>
      <sheetName val="Load_Details(B2)25"/>
      <sheetName val="Works_-_Quote_Sheet25"/>
      <sheetName val="BLOCK-A_(MEA_SHEET)25"/>
      <sheetName val="Cost_Basis24"/>
      <sheetName val="Top_Sheet25"/>
      <sheetName val="Col_NUM25"/>
      <sheetName val="COLUMN_RC_25"/>
      <sheetName val="STILT_Floor_Slab_NUM25"/>
      <sheetName val="First_Floor_Slab_RC25"/>
      <sheetName val="FIRST_FLOOR_SLAB_WT_SUMMARY25"/>
      <sheetName val="Stilt_Floor_Beam_NUM25"/>
      <sheetName val="STILT_BEAM_NUM25"/>
      <sheetName val="STILT_BEAM_RC25"/>
      <sheetName val="Stilt_wall_Num25"/>
      <sheetName val="STILT_WALL_RC25"/>
      <sheetName val="Z-DETAILS_ABOVE_RAFT_UPTO_+0_26"/>
      <sheetName val="Z-DETAILS_ABOVE_RAFT_UPTO_+_(34"/>
      <sheetName val="TOTAL_CHECK25"/>
      <sheetName val="TYP___wall_Num25"/>
      <sheetName val="Z-DETAILS_TYP__+2_85_TO_+8_8525"/>
      <sheetName val="d-safe_specs24"/>
      <sheetName val="Deduction_of_assets24"/>
      <sheetName val="Blr_hire24"/>
      <sheetName val="PRECAST_lig(tconc_II24"/>
      <sheetName val="VF_Full_Recon24"/>
      <sheetName val="PITP3_COPY24"/>
      <sheetName val="Meas_24"/>
      <sheetName val="Expenses_Actual_Vs__Budgeted24"/>
      <sheetName val="Col_up_to_plinth24"/>
      <sheetName val="MASTER_RATE_ANALYSIS24"/>
      <sheetName val="RMG_-ABS24"/>
      <sheetName val="T_P_-ABS24"/>
      <sheetName val="T_P_-MB24"/>
      <sheetName val="E_P_R-ABS24"/>
      <sheetName val="E__R-MB24"/>
      <sheetName val="Bldg_6-ABS24"/>
      <sheetName val="Bldg_6-MB24"/>
      <sheetName val="Kz_Grid_Press_foundation_ABS24"/>
      <sheetName val="Kz_Grid_Press_foundation_meas24"/>
      <sheetName val="600-1200T__ABS24"/>
      <sheetName val="600-1200T_Meas24"/>
      <sheetName val="BSR-II_ABS24"/>
      <sheetName val="BSR-II_meas24"/>
      <sheetName val="Misc_ABS24"/>
      <sheetName val="Misc_MB24"/>
      <sheetName val="This_Bill24"/>
      <sheetName val="Upto_Previous24"/>
      <sheetName val="Up_to_date24"/>
      <sheetName val="Grand_Abstract24"/>
      <sheetName val="Blank_MB24"/>
      <sheetName val="cement_summary24"/>
      <sheetName val="Reinforcement_Steel24"/>
      <sheetName val="P-I_CEMENT_RECONCILIATION_24"/>
      <sheetName val="Ra-38_area_wise_summary24"/>
      <sheetName val="P-II_Cement_Reconciliation24"/>
      <sheetName val="Ra-16_P-II24"/>
      <sheetName val="RA_16-_GH24"/>
      <sheetName val="Quote_Sheet24"/>
      <sheetName val="RCC,Ret__Wall24"/>
      <sheetName val="Name_List24"/>
      <sheetName val="Intro_24"/>
      <sheetName val="Gate_224"/>
      <sheetName val="Project_Ignite24"/>
      <sheetName val="Misc__Data24"/>
      <sheetName val="Customize_Your_Invoice24"/>
      <sheetName val="E_&amp;_R24"/>
      <sheetName val="beam-reinft-machine_rm24"/>
      <sheetName val="Cash_Flow_Input_Data_ISC24"/>
      <sheetName val="Fin__Assumpt__-_SensitivitieH24"/>
      <sheetName val="공사비_내역_(가)7"/>
      <sheetName val="Raw_Data7"/>
      <sheetName val="KSt_-_Analysis_7"/>
      <sheetName val="Section_Catalogue7"/>
      <sheetName val="__¢&amp;ú5#8"/>
      <sheetName val="__¢&amp;???ú5#???????8"/>
      <sheetName val="LEVEL_SHEET"/>
      <sheetName val="CLAY"/>
      <sheetName val="BALAN1"/>
      <sheetName val="HDPE"/>
      <sheetName val="pvc"/>
      <sheetName val="pvc_basic"/>
      <sheetName val="DI"/>
      <sheetName val="hdpe_basic"/>
      <sheetName val="Adimi bldg"/>
      <sheetName val="Pump House"/>
      <sheetName val="Fuel Regu Station"/>
      <sheetName val="0200 Siteworks"/>
      <sheetName val="Basic Data"/>
      <sheetName val="SC Cost FEB 03"/>
      <sheetName val="Design of SF"/>
      <sheetName val="Process"/>
      <sheetName val="PIPING LINE LIST"/>
      <sheetName val="Bank Guarantee"/>
      <sheetName val="Crane List General"/>
      <sheetName val="기안"/>
      <sheetName val="출금실적"/>
      <sheetName val="Polythene sheet"/>
      <sheetName val="Output"/>
      <sheetName val="UNP-NCW "/>
      <sheetName val="WB0203-OLDLOAN"/>
      <sheetName val="XR"/>
      <sheetName val="Form_61"/>
      <sheetName val="Lifts_&amp;_Escal-BOQ1"/>
      <sheetName val="FIRE_BOQ1"/>
      <sheetName val=" 09.07.10 M顅ᎆ뤀ᨇ԰_x0000_v喐"/>
      <sheetName val=" 09.07.10 M顅ᎆ뤀ᨇ԰_x0000_È盰"/>
      <sheetName val="old_serial no."/>
      <sheetName val="tot_ass_9697"/>
      <sheetName val="Keyword"/>
      <sheetName val="SALE&amp;COST"/>
      <sheetName val="GEN_LOOKUPS"/>
      <sheetName val="BL Staff"/>
      <sheetName val=" "/>
      <sheetName val="  ¢_x0002_&amp;_x0000__x0000_"/>
      <sheetName val="œheet3"/>
      <sheetName val="P-II_Cement_Reconkiliation2"/>
      <sheetName val="Temporary"/>
      <sheetName val="ABB"/>
      <sheetName val="GE"/>
      <sheetName val="SC Cost MAR 02"/>
      <sheetName val="Combined Results "/>
      <sheetName val="Cashflow"/>
      <sheetName val="PriceSummary"/>
      <sheetName val="HK"/>
      <sheetName val="Calendar"/>
      <sheetName val="TBEAM"/>
      <sheetName val="Ring Details"/>
      <sheetName val="MFG"/>
      <sheetName val=" _x000a_¢_x0002_&amp;___ú5#_______"/>
      <sheetName val="14.07.10@_x0000__x0003_&amp;_x0000"/>
      <sheetName val="_x0000__x0000__x0000__x0000__x0"/>
      <sheetName val="14.07.10Á_x000c__x0003_&amp;_x0000"/>
      <sheetName val="  ¢_x0002_&amp;_x0000__x0000__x0000"/>
      <sheetName val="14.07.10@^__x0001_&amp;_x0000__x000"/>
      <sheetName val="08.07.10헾】_x0005____x0005__x00"/>
      <sheetName val="08.07.10헾】_x0005___壀&quot;夌&quot;"/>
      <sheetName val="08.07.10헾】_x0005___헾⿂_x0005__x"/>
      <sheetName val="08.07.10헾】_x0005_____懇"/>
      <sheetName val="08.07.10헾】_x0005___ꮸ⽚_x0005__x"/>
      <sheetName val="08.07.10헾】_x0005___丵⼽_x0005__x"/>
      <sheetName val="08.07.10헾】_x0005_____癠_"/>
      <sheetName val="__x000a_¢&amp;___ú5#_______"/>
      <sheetName val="08.07.10헾】_x0005___헾⽀_x0005__x"/>
      <sheetName val="08.07.10헾】_x0005___헾⾑_x0005__x"/>
      <sheetName val="_x0000__x0017__x0000__x0012__x0"/>
      <sheetName val="ᬀᜀሀༀሀ_x0000__x0000__x0000__x000"/>
      <sheetName val="14_07_10@&amp;Ò_"/>
      <sheetName val="¸_;b+_î&lt;î_&amp;&amp;"/>
      <sheetName val="14_07_10_CIVIL_W _"/>
      <sheetName val="08_07_10헾】____菈"/>
      <sheetName val="08_07_10헾】__"/>
      <sheetName val="14_07_10@^_&amp;8"/>
      <sheetName val="Ü5)bÝ_8)6)&amp;&amp;"/>
      <sheetName val="08_07_10헾】__壀&quot;夌&quot;"/>
      <sheetName val=" _x000d_¢_x0002_&amp;_x0000__x0000_"/>
      <sheetName val="08.07.10헾】_x0005___壀$夌$"/>
      <sheetName val=" _x000d_¢_x0002_&amp;___ú5#_______"/>
      <sheetName val="w't table"/>
      <sheetName val="cover page"/>
      <sheetName val="Equipment Master"/>
      <sheetName val="Material Master"/>
      <sheetName val="08.07.10헾】_x0005_??睮は_x0005__x0000_"/>
      <sheetName val="Shuttering Material"/>
      <sheetName val="BBS-Residential"/>
      <sheetName val="Basis"/>
      <sheetName val="[temp.xls]14.07.10@_x0000__x0003_&amp;_x0000__x0000__x0000_Ò:"/>
      <sheetName val="[temp.xls]14.07.10@^\_x0001_&amp;_x0000__x0000__x0000__x0012_8"/>
      <sheetName val="[temp.xls]14_07_10@&amp;Ò:"/>
      <sheetName val="[temp.xls]¸:;b+/î&lt;î:&amp;&amp;"/>
      <sheetName val="[temp.xls]14_07_10@^\&amp;8"/>
      <sheetName val="[temp.xls]Ü5)bÝ/8)6)&amp;&amp;"/>
      <sheetName val="Material"/>
      <sheetName val="Plant &amp;  Machinery"/>
      <sheetName val="Deprec_2"/>
      <sheetName val="Form_62"/>
      <sheetName val="Lifts_&amp;_Escal-BOQ2"/>
      <sheetName val="FIRE_BOQ2"/>
      <sheetName val="leads"/>
      <sheetName val="08.07.10헾】_x0005_?︀ᇕ԰_x0000_缀"/>
      <sheetName val="08.07.10헾】_x0005_?蠄ሹꠀ䁮_xdc02_"/>
      <sheetName val="08.07.10헾】_x0005_?/_x0000_退Ý_x0000_"/>
      <sheetName val="08.07.10헾】_x0005_?蠌ሹ⠀䁫_xdc02_"/>
      <sheetName val="08.07.10헾】_x0005____x0005__x0000__x0000_"/>
      <sheetName val="14.07.10@_x0000__x0003_&amp;_x0000__x0000__x0000_Ò."/>
      <sheetName val="_x0000__x0000__x0000__x0000__x0000__x0000__x0000_8!_x0000_;bÂ_Ò.!_x0000_Ò8!_x0000_&amp;_x0000__x0000__x0000_&amp;_x0000__x0000__x0000_"/>
      <sheetName val="_x0000__x0000__x0000__x0000__x0000__x0000__x0000_¸._x001f__x0000_;b+_î&lt;_x001f__x0000_î._x001f__x0000_&amp;_x0000__x0000__x0000_&amp;_x0000__x0000__x0000_"/>
      <sheetName val="14.07.10@^__x0001_&amp;_x0000__x0000__x0000__x0012_8"/>
      <sheetName val="_x0000__x0000__x0000__x0000__x0000__x0000__x0000_Ü5)_x0000__x001e_bÝ__x0012_8)_x0000__x0012_6)_x0000_&amp;_x0000__x0000__x0000_&amp;_x0000__x0000__x0000_"/>
      <sheetName val="08.07.10헾】_x0005___헾⿂_x0005__x0000_"/>
      <sheetName val="08.07.10헾】_x0005___ꮸ⽚_x0005__x0000_"/>
      <sheetName val="_ ¢&amp;___ú5#_______"/>
      <sheetName val="08.07.10헾】_x0005___丵⼽_x0005__x0000_"/>
      <sheetName val="08.07.10헾】_x0005___헾⽀_x0005__x0000_"/>
      <sheetName val="08.07.10헾】_x0005___헾⾑_x0005__x0000_"/>
      <sheetName val="08.07.10헾】_x0005___헾　_x0005__x0000_"/>
      <sheetName val="collections plan 0401"/>
      <sheetName val="reference"/>
      <sheetName val="DataSheet"/>
      <sheetName val="Variations"/>
      <sheetName val="Criteria"/>
      <sheetName val="_x0017__x0000__x0012__x0000__x000f__x0000__x0012__x0000__x0013__x0000__x001a__x0000__x0013__x0000__x000b__x0000__x0006__x0000__x0011__x0000__x0010__x0000__x0007__x0000__x0003__x0000__x0003_"/>
      <sheetName val="Contract Status"/>
      <sheetName val="Reinforcement"/>
      <sheetName val="Pilling_24"/>
      <sheetName val="Steel-Circular"/>
      <sheetName val="FINOLEX"/>
      <sheetName val="Sheet7"/>
      <sheetName val="08.07.10_x0000__x0000_쪸_x0000__x0000__x0000_㱗褰譬'"/>
      <sheetName val="Model"/>
      <sheetName val="CONSTRUCTION COMPONENT"/>
      <sheetName val="wordsdatþ"/>
      <sheetName val="Summary output"/>
      <sheetName val="ITB COST"/>
      <sheetName val="Interior"/>
      <sheetName val="Electrical"/>
      <sheetName val="Mechanical"/>
      <sheetName val="Fire Hydrant"/>
      <sheetName val="Material Spec."/>
      <sheetName val="Terms &amp; conditions"/>
      <sheetName val="WORD"/>
      <sheetName val="Forecast"/>
      <sheetName val="Database"/>
      <sheetName val="Abstract"/>
      <sheetName val="High Rise Abstract "/>
      <sheetName val="Eartwork Item (1.1.1)"/>
      <sheetName val="Sand Filling Item (1.3)"/>
      <sheetName val="Raft Con. M 40 Item(2.3.1 C)"/>
      <sheetName val="Raft Con. M 40 Item(2.3.1 d)"/>
      <sheetName val="Raft Shut.Item (2.6.1 a)"/>
      <sheetName val="Slab Conc. M 50 2.3.2 f"/>
      <sheetName val="Slab Conc. M 60 Item (2.3.2 d)"/>
      <sheetName val="Slab Conc. M 40 Item (2.3.2 d)"/>
      <sheetName val="Pkg - 3 staircase Kota 2.8.1.4"/>
      <sheetName val="Pkg - 3 staircase Kota 2.8.2.4"/>
      <sheetName val="Slab Shut. Item 2.5.1 (c)"/>
      <sheetName val="Col Conc. M 40 Item 2.3.3(e )"/>
      <sheetName val="Col &amp; Wall Shutt. Item(2.5.1d)"/>
      <sheetName val="Col Conc. M 50 Item 2.3.3(e)"/>
      <sheetName val="Col Conc. M 60 Item 2.3.3(f)"/>
      <sheetName val="Cir. Col. Shutt. Item(2.6.1.g)"/>
      <sheetName val="Bw 115 (3.4.1 a) Flr 1st-15th"/>
      <sheetName val="Bw 115 (3.4.1 b) 16th-28th"/>
      <sheetName val="Bw 115 (3.4.1 c) 29th-Terrace"/>
      <sheetName val="Bw 230 (3.2.1 a) Flr 1st to15th"/>
      <sheetName val="Bw 230 (3.2.1 b) Flr 16 to 28th"/>
      <sheetName val="Bw 230 (3.2.1 c) Flr 29th-Terra"/>
      <sheetName val="Water Tank Wall WP 4.3.2"/>
      <sheetName val="Core Cutting 8.17"/>
      <sheetName val="HT Wall Cemnt Plaster 6.1.1"/>
      <sheetName val="External Wall Cement plaster6.3"/>
      <sheetName val="Ceiling Cement Plaster 6.2"/>
      <sheetName val="Wood Door frame"/>
      <sheetName val="Extra Item 15(Dism. of DF)"/>
      <sheetName val="Anchor Fastner 2.11.1"/>
      <sheetName val="Item 4.1.1Railing (Pckg - 03)"/>
      <sheetName val="IPS Flooring Item 5.6"/>
      <sheetName val="Sunken Water Proofing Item 4.01"/>
      <sheetName val="Sunken Filling Item 4.10"/>
      <sheetName val="Raft Water Proofing Item 4.01A"/>
      <sheetName val="PVC water stop Item 8.8.1"/>
      <sheetName val="HT MS Sleeves 8.13"/>
      <sheetName val="Rebaring Details 2.7.5"/>
      <sheetName val="HT PVC Sleeves 8.14"/>
      <sheetName val="Chipping Item 2.7.6"/>
      <sheetName val="NITO BOND Item 2.7.7"/>
      <sheetName val="IMACO COncrete Item 2.7.8"/>
      <sheetName val="HT MS puddle Flange "/>
      <sheetName val="Full Brk Dismantling Work 9.1"/>
      <sheetName val="Half Brk Dismantling Work 9.2"/>
      <sheetName val="Conc Dismantling Work 9.3"/>
      <sheetName val="Steel Lintel 8.18.1 (i)"/>
      <sheetName val="Steel Lintel8.18.1 (ii)"/>
      <sheetName val="Steel Lintel 8.18.1 (iii)"/>
      <sheetName val="Steel Lintel 8.18.1(iv)"/>
      <sheetName val="Shaft Plaster 6.4"/>
      <sheetName val="White Wash 7.1"/>
      <sheetName val="Gypsum Plaster Wall 6.5.1"/>
      <sheetName val="Gypsum Plaster Ceiling 6.5.2"/>
      <sheetName val="Making of Khura 4.9"/>
      <sheetName val="RWP cutout encasing (13)"/>
      <sheetName val="Extra Item (11)"/>
      <sheetName val="Extra Item (12)"/>
      <sheetName val="BOM"/>
      <sheetName val="08.07.10_x0000__x0000_ⴠ_x0000__"/>
      <sheetName val="08.07.10 CIVIՌ_x0000_缀_x0000__x"/>
      <sheetName val="08.07.10헾】_x0005___헾　_x0005__x"/>
      <sheetName val="08.07.10헾】_x0005___苈ô헾⼤"/>
      <sheetName val="08_07_10헾】__헾⿂"/>
      <sheetName val="08_07_10헾】____懇"/>
      <sheetName val="08_07_10헾】__ꮸ⽚"/>
      <sheetName val="08_07_10헾】__丵⼽"/>
      <sheetName val="08_07_10헾】____癠_"/>
      <sheetName val="08_07_10헾】__헾⽀"/>
      <sheetName val="08_07_10헾】__헾⾑"/>
      <sheetName val="08_07_10헾】__壀$夌$"/>
      <sheetName val="14_07_10_CIVIL_W _1"/>
      <sheetName val="14_07_10_CIVIL_W _3"/>
      <sheetName val="14_07_10_CIVIL_W _2"/>
      <sheetName val="14_07_10_CIVIL_W _4"/>
      <sheetName val="14_07_10_CIVIL_W _5"/>
      <sheetName val="14_07_10_CIVIL_W _6"/>
      <sheetName val="14_07_10_CIVIL_W _7"/>
      <sheetName val="14_07_10_CIVIL_W _8"/>
      <sheetName val="14_07_10_CIVIL_W _9"/>
      <sheetName val="Cable Data"/>
      <sheetName val="Sheet"/>
      <sheetName val="macros"/>
      <sheetName val="08.07.10헾】_x0005____x0005_"/>
      <sheetName val="08.07.10헾】_x0005___헾⿂_x0005_"/>
      <sheetName val="08.07.10헾】_x0005___ꮸ⽚_x0005_"/>
      <sheetName val="08.07.10헾】_x0005___丵⼽_x0005_"/>
      <sheetName val="08.07.10헾】_x0005___헾⽀_x0005_"/>
      <sheetName val="08.07.10헾】_x0005___헾⾑_x0005_"/>
      <sheetName val="B3-B4-B5-_x0006_"/>
      <sheetName val="08.07.10"/>
      <sheetName val="08.07.10 CIVIՌ"/>
      <sheetName val="08.07.10헾】_x0005___헾　_x0005_"/>
      <sheetName val="BLR 1"/>
      <sheetName val="GAS"/>
      <sheetName val="DEAE"/>
      <sheetName val="BLR2"/>
      <sheetName val="BLR3"/>
      <sheetName val="BLR4"/>
      <sheetName val="BLR5"/>
      <sheetName val="DEM"/>
      <sheetName val="SAM"/>
      <sheetName val="CHEM"/>
      <sheetName val="COP"/>
      <sheetName val="Proposal"/>
      <sheetName val="변수적용"/>
      <sheetName val="HRSG PRINT"/>
      <sheetName val="CAT_5"/>
      <sheetName val="SCHEDULE"/>
      <sheetName val="Conversions"/>
      <sheetName val="csdim"/>
      <sheetName val="cdsload"/>
      <sheetName val="chsload"/>
      <sheetName val="CLAMP"/>
      <sheetName val="cvsload"/>
      <sheetName val="pipe"/>
      <sheetName val="보일러"/>
      <sheetName val="견적"/>
      <sheetName val="Cost control"/>
      <sheetName val="CondPol"/>
      <sheetName val="banilad"/>
      <sheetName val="Mactan"/>
      <sheetName val="Mandaue"/>
      <sheetName val="DM tANK Allow"/>
      <sheetName val="CMSBM"/>
      <sheetName val="MSU"/>
      <sheetName val="Eqpmnt Pln"/>
      <sheetName val="Main Abs (3)"/>
      <sheetName val="Main Abs"/>
      <sheetName val="Ltg Abs"/>
      <sheetName val="BBT Abs"/>
      <sheetName val="Cables"/>
      <sheetName val="Ear"/>
      <sheetName val="PC Raceway "/>
      <sheetName val="Raceway Flr GI "/>
      <sheetName val="PERFORATED TRAY"/>
      <sheetName val="bbt"/>
      <sheetName val="Earthing "/>
      <sheetName val="LT Panel"/>
      <sheetName val="Temp Cable"/>
      <sheetName val="Junction Box"/>
      <sheetName val="DB's &amp; MCB's"/>
      <sheetName val="SOCKETS"/>
      <sheetName val="Point Wiring"/>
      <sheetName val="Floor Chipping"/>
      <sheetName val="Light Fixtures"/>
      <sheetName val="Conduit"/>
      <sheetName val="2C 1 SQMM"/>
      <sheetName val="1R 4C 2.5SQMM"/>
      <sheetName val="3c x 2.5(RP) 5.1"/>
      <sheetName val="4c x 6sqmm"/>
      <sheetName val="3c X 2.5 (UPS)"/>
      <sheetName val="3c x 6 sqmm"/>
      <sheetName val="3C X 1.5SQMM"/>
      <sheetName val=" _¢_x0002_&amp;_x0000__x0000_"/>
      <sheetName val="activit-graph  "/>
      <sheetName val="AREAS"/>
      <sheetName val="Sch-3"/>
      <sheetName val="Theme"/>
      <sheetName val="Measurment"/>
      <sheetName val="Material recovery"/>
      <sheetName val="Basic Rates"/>
      <sheetName val="3LBHK RA"/>
      <sheetName val="Main Gate House"/>
      <sheetName val="ICO_budzet_97"/>
      <sheetName val="Infrastructure"/>
      <sheetName val="NetBQ"/>
      <sheetName val="unit.cost."/>
      <sheetName val="14.07.10@^\_x0001_&amp;"/>
      <sheetName val="08.07.10헾】_x0005_??_x0005_"/>
      <sheetName val="08.07.10헾】_x0005_??헾⿂_x0005_"/>
      <sheetName val="08.07.10헾】_x0005_??ꮸ⽚_x0005_"/>
      <sheetName val="08.07.10헾】_x0005_??丵⼽_x0005_"/>
      <sheetName val="08.07.10헾】_x0005_??헾⽀_x0005_"/>
      <sheetName val="08.07.10헾】_x0005_??헾⾑_x0005_"/>
      <sheetName val=" _x000d_¢_x0002_&amp;"/>
      <sheetName val="08.07.10헾】_x0005_??헾　_x0005_"/>
      <sheetName val="Structure Bills Q_x0011__x0000_"/>
      <sheetName val="ༀሀጀᨀᬀᜀ"/>
      <sheetName val="PRECAST_lightconc-II30"/>
      <sheetName val="PRECAST_lightconc_II30"/>
      <sheetName val="College_Details30"/>
      <sheetName val="Personal_30"/>
      <sheetName val="Cleaning_&amp;_Grubbing30"/>
      <sheetName val="jidal_dam30"/>
      <sheetName val="fran_temp30"/>
      <sheetName val="kona_swit30"/>
      <sheetName val="template_(8)30"/>
      <sheetName val="template_(9)30"/>
      <sheetName val="OVER_HEADS30"/>
      <sheetName val="Cover_Sheet30"/>
      <sheetName val="BOQ_REV_A30"/>
      <sheetName val="PTB_(IO)30"/>
      <sheetName val="BMS_30"/>
      <sheetName val="SPT_vs_PHI30"/>
      <sheetName val="TBAL9697_-group_wise__sdpl30"/>
      <sheetName val="Quantity_Schedule29"/>
      <sheetName val="Revenue__Schedule_29"/>
      <sheetName val="Balance_works_-_Direct_Cost29"/>
      <sheetName val="Balance_works_-_Indirect_Cost29"/>
      <sheetName val="Fund_Plan29"/>
      <sheetName val="Bill_of_Resources29"/>
      <sheetName val="beam-reinft-IIInd_floor28"/>
      <sheetName val="Expenditure_plan28"/>
      <sheetName val="ORDER_BOOKING28"/>
      <sheetName val="SITE_OVERHEADS28"/>
      <sheetName val="labour_coeff28"/>
      <sheetName val="Site_Dev_BOQ28"/>
      <sheetName val="Costing_Upto_Mar'11_(2)28"/>
      <sheetName val="Tender_Summary28"/>
      <sheetName val="Boq_Block_A28"/>
      <sheetName val="M-Book_for_Conc28"/>
      <sheetName val="M-Book_for_FW28"/>
      <sheetName val="TAX_BILLS28"/>
      <sheetName val="CASH_BILLS28"/>
      <sheetName val="LABOUR_BILLS28"/>
      <sheetName val="puch_order28"/>
      <sheetName val="Sheet1_(2)28"/>
      <sheetName val="_24_07_10_RS_&amp;_SECURITY28"/>
      <sheetName val="24_07_10_CIVIL_WET28"/>
      <sheetName val="_24_07_10_CIVIL28"/>
      <sheetName val="_24_07_10_MECH-FAB28"/>
      <sheetName val="_24_07_10_MECH-TANK28"/>
      <sheetName val="_23_07_10_N_SHIFT_MECH-FAB28"/>
      <sheetName val="_23_07_10_N_SHIFT_MECH-TANK28"/>
      <sheetName val="_23_07_10_RS_&amp;_SECURITY28"/>
      <sheetName val="23_07_10_CIVIL_WET28"/>
      <sheetName val="_23_07_10_CIVIL28"/>
      <sheetName val="_23_07_10_MECH-FAB28"/>
      <sheetName val="_23_07_10_MECH-TANK28"/>
      <sheetName val="_22_07_10_N_SHIFT_MECH-FAB28"/>
      <sheetName val="_22_07_10_N_SHIFT_MECH-TANK28"/>
      <sheetName val="_22_07_10_RS_&amp;_SECURITY28"/>
      <sheetName val="22_07_10_CIVIL_WET28"/>
      <sheetName val="_22_07_10_CIVIL28"/>
      <sheetName val="_22_07_10_MECH-FAB28"/>
      <sheetName val="_22_07_10_MECH-TANK28"/>
      <sheetName val="_21_07_10_N_SHIFT_MECH-FAB28"/>
      <sheetName val="_21_07_10_N_SHIFT_MECH-TANK28"/>
      <sheetName val="_21_07_10_RS_&amp;_SECURITY28"/>
      <sheetName val="21_07_10_CIVIL_WET28"/>
      <sheetName val="_21_07_10_CIVIL28"/>
      <sheetName val="_21_07_10_MECH-FAB28"/>
      <sheetName val="_21_07_10_MECH-TANK28"/>
      <sheetName val="_20_07_10_N_SHIFT_MECH-FAB28"/>
      <sheetName val="_20_07_10_N_SHIFT_MECH-TANK28"/>
      <sheetName val="_20_07_10_RS_&amp;_SECURITY28"/>
      <sheetName val="20_07_10_CIVIL_WET28"/>
      <sheetName val="_20_07_10_CIVIL28"/>
      <sheetName val="_20_07_10_MECH-FAB28"/>
      <sheetName val="_20_07_10_MECH-TANK28"/>
      <sheetName val="_19_07_10_N_SHIFT_MECH-FAB28"/>
      <sheetName val="_19_07_10_N_SHIFT_MECH-TANK28"/>
      <sheetName val="_19_07_10_RS_&amp;_SECURITY28"/>
      <sheetName val="19_07_10_CIVIL_WET28"/>
      <sheetName val="_19_07_10_CIVIL28"/>
      <sheetName val="_19_07_10_MECH-FAB28"/>
      <sheetName val="_19_07_10_MECH-TANK28"/>
      <sheetName val="_18_07_10_N_SHIFT_MECH-FAB28"/>
      <sheetName val="_18_07_10_N_SHIFT_MECH-TANK28"/>
      <sheetName val="_18_07_10_RS_&amp;_SECURITY28"/>
      <sheetName val="18_07_10_CIVIL_WET28"/>
      <sheetName val="_18_07_10_CIVIL28"/>
      <sheetName val="_18_07_10_MECH-FAB28"/>
      <sheetName val="_18_07_10_MECH-TANK28"/>
      <sheetName val="_17_07_10_N_SHIFT_MECH-FAB28"/>
      <sheetName val="_17_07_10_N_SHIFT_MECH-TANK28"/>
      <sheetName val="_17_07_10_RS_&amp;_SECURITY28"/>
      <sheetName val="17_07_10_CIVIL_WET28"/>
      <sheetName val="_17_07_10_CIVIL28"/>
      <sheetName val="_17_07_10_MECH-FAB28"/>
      <sheetName val="_17_07_10_MECH-TANK28"/>
      <sheetName val="_16_07_10_N_SHIFT_MECH-FAB27"/>
      <sheetName val="_16_07_10_N_SHIFT_MECH-TANK27"/>
      <sheetName val="_16_07_10_RS_&amp;_SECURITY27"/>
      <sheetName val="16_07_10_CIVIL_WET27"/>
      <sheetName val="_16_07_10_CIVIL27"/>
      <sheetName val="_16_07_10_MECH-FAB27"/>
      <sheetName val="_16_07_10_MECH-TANK27"/>
      <sheetName val="_15_07_10_N_SHIFT_MECH-FAB27"/>
      <sheetName val="_15_07_10_N_SHIFT_MECH-TANK27"/>
      <sheetName val="_15_07_10_RS_&amp;_SECURITY27"/>
      <sheetName val="15_07_10_CIVIL_WET27"/>
      <sheetName val="_15_07_10_CIVIL27"/>
      <sheetName val="_15_07_10_MECH-FAB27"/>
      <sheetName val="_15_07_10_MECH-TANK27"/>
      <sheetName val="_14_07_10_N_SHIFT_MECH-FAB27"/>
      <sheetName val="_14_07_10_N_SHIFT_MECH-TANK27"/>
      <sheetName val="_14_07_10_RS_&amp;_SECURITY27"/>
      <sheetName val="14_07_10_CIVIL_WET27"/>
      <sheetName val="_14_07_10_CIVIL27"/>
      <sheetName val="_14_07_10_MECH-FAB27"/>
      <sheetName val="_14_07_10_MECH-TANK27"/>
      <sheetName val="_13_07_10_N_SHIFT_MECH-FAB27"/>
      <sheetName val="_13_07_10_N_SHIFT_MECH-TANK27"/>
      <sheetName val="_13_07_10_RS_&amp;_SECURITY27"/>
      <sheetName val="13_07_10_CIVIL_WET27"/>
      <sheetName val="_13_07_10_CIVIL27"/>
      <sheetName val="_13_07_10_MECH-FAB27"/>
      <sheetName val="_13_07_10_MECH-TANK27"/>
      <sheetName val="_12_07_10_N_SHIFT_MECH-FAB27"/>
      <sheetName val="_12_07_10_N_SHIFT_MECH-TANK27"/>
      <sheetName val="_12_07_10_RS_&amp;_SECURITY27"/>
      <sheetName val="12_07_10_CIVIL_WET27"/>
      <sheetName val="_12_07_10_CIVIL27"/>
      <sheetName val="_12_07_10_MECH-FAB27"/>
      <sheetName val="_12_07_10_MECH-TANK27"/>
      <sheetName val="_11_07_10_N_SHIFT_MECH-FAB27"/>
      <sheetName val="_11_07_10_N_SHIFT_MECH-TANK27"/>
      <sheetName val="_11_07_10_RS_&amp;_SECURITY27"/>
      <sheetName val="11_07_10_CIVIL_WET27"/>
      <sheetName val="_11_07_10_CIVIL27"/>
      <sheetName val="_11_07_10_MECH-FAB27"/>
      <sheetName val="_11_07_10_MECH-TANK27"/>
      <sheetName val="_10_07_10_N_SHIFT_MECH-FAB27"/>
      <sheetName val="_10_07_10_N_SHIFT_MECH-TANK27"/>
      <sheetName val="_10_07_10_RS_&amp;_SECURITY27"/>
      <sheetName val="10_07_10_CIVIL_WET27"/>
      <sheetName val="_10_07_10_CIVIL27"/>
      <sheetName val="_10_07_10_MECH-FAB27"/>
      <sheetName val="_10_07_10_MECH-TANK27"/>
      <sheetName val="_09_07_10_N_SHIFT_MECH-FAB27"/>
      <sheetName val="_09_07_10_N_SHIFT_MECH-TANK27"/>
      <sheetName val="_09_07_10_RS_&amp;_SECURITY27"/>
      <sheetName val="09_07_10_CIVIL_WET27"/>
      <sheetName val="_09_07_10_CIVIL27"/>
      <sheetName val="_09_07_10_MECH-FAB27"/>
      <sheetName val="_09_07_10_MECH-TANK27"/>
      <sheetName val="_08_07_10_N_SHIFT_MECH-FAB27"/>
      <sheetName val="_08_07_10_N_SHIFT_MECH-TANK27"/>
      <sheetName val="_08_07_10_RS_&amp;_SECURITY27"/>
      <sheetName val="08_07_10_CIVIL_WET27"/>
      <sheetName val="_08_07_10_CIVIL27"/>
      <sheetName val="_08_07_10_MECH-FAB27"/>
      <sheetName val="_08_07_10_MECH-TANK27"/>
      <sheetName val="_07_07_10_N_SHIFT_MECH-FAB27"/>
      <sheetName val="_07_07_10_N_SHIFT_MECH-TANK27"/>
      <sheetName val="_07_07_10_RS_&amp;_SECURITY27"/>
      <sheetName val="07_07_10_CIVIL_WET27"/>
      <sheetName val="_07_07_10_CIVIL27"/>
      <sheetName val="_07_07_10_MECH-FAB27"/>
      <sheetName val="_07_07_10_MECH-TANK27"/>
      <sheetName val="_06_07_10_N_SHIFT_MECH-FAB27"/>
      <sheetName val="_06_07_10_N_SHIFT_MECH-TANK27"/>
      <sheetName val="_06_07_10_RS_&amp;_SECURITY27"/>
      <sheetName val="06_07_10_CIVIL_WET27"/>
      <sheetName val="_06_07_10_CIVIL27"/>
      <sheetName val="_06_07_10_MECH-FAB27"/>
      <sheetName val="_06_07_10_MECH-TANK27"/>
      <sheetName val="_05_07_10_N_SHIFT_MECH-FAB27"/>
      <sheetName val="_05_07_10_N_SHIFT_MECH-TANK27"/>
      <sheetName val="_05_07_10_RS_&amp;_SECURITY27"/>
      <sheetName val="05_07_10_CIVIL_WET27"/>
      <sheetName val="_05_07_10_CIVIL27"/>
      <sheetName val="_05_07_10_MECH-FAB27"/>
      <sheetName val="_05_07_10_MECH-TANK27"/>
      <sheetName val="_04_07_10_N_SHIFT_MECH-FAB27"/>
      <sheetName val="_04_07_10_N_SHIFT_MECH-TANK27"/>
      <sheetName val="_04_07_10_RS_&amp;_SECURITY27"/>
      <sheetName val="04_07_10_CIVIL_WET27"/>
      <sheetName val="_04_07_10_CIVIL27"/>
      <sheetName val="_04_07_10_MECH-FAB27"/>
      <sheetName val="_04_07_10_MECH-TANK27"/>
      <sheetName val="_03_07_10_N_SHIFT_MECH-FAB27"/>
      <sheetName val="_03_07_10_N_SHIFT_MECH-TANK27"/>
      <sheetName val="_03_07_10_RS_&amp;_SECURITY_27"/>
      <sheetName val="03_07_10_CIVIL_WET_27"/>
      <sheetName val="_03_07_10_CIVIL_27"/>
      <sheetName val="_03_07_10_MECH-FAB_27"/>
      <sheetName val="_03_07_10_MECH-TANK_27"/>
      <sheetName val="_02_07_10_N_SHIFT_MECH-FAB_27"/>
      <sheetName val="_02_07_10_N_SHIFT_MECH-TANK_27"/>
      <sheetName val="_02_07_10_RS_&amp;_SECURITY27"/>
      <sheetName val="02_07_10_CIVIL_WET27"/>
      <sheetName val="_02_07_10_CIVIL27"/>
      <sheetName val="_02_07_10_MECH-FAB27"/>
      <sheetName val="_02_07_10_MECH-TANK27"/>
      <sheetName val="_01_07_10_N_SHIFT_MECH-FAB27"/>
      <sheetName val="_01_07_10_N_SHIFT_MECH-TANK27"/>
      <sheetName val="_01_07_10_RS_&amp;_SECURITY27"/>
      <sheetName val="01_07_10_CIVIL_WET27"/>
      <sheetName val="_01_07_10_CIVIL27"/>
      <sheetName val="_01_07_10_MECH-FAB27"/>
      <sheetName val="_01_07_10_MECH-TANK27"/>
      <sheetName val="_30_06_10_N_SHIFT_MECH-FAB27"/>
      <sheetName val="_30_06_10_N_SHIFT_MECH-TANK27"/>
      <sheetName val="BOQ_Direct_selling_cost27"/>
      <sheetName val="Meas_-Hotel_Part28"/>
      <sheetName val="scurve_calc_(2)27"/>
      <sheetName val="Contract_Night_Staff27"/>
      <sheetName val="Contract_Day_Staff27"/>
      <sheetName val="Day_Shift27"/>
      <sheetName val="Night_Shift27"/>
      <sheetName val="Direct_cost_shed_A-2_27"/>
      <sheetName val="22_12_201128"/>
      <sheetName val="final_abstract27"/>
      <sheetName val="Fee_Rate_Summary27"/>
      <sheetName val="Civil_Boq27"/>
      <sheetName val="BOQ_(2)28"/>
      <sheetName val="INPUT_SHEET27"/>
      <sheetName val="Ave_wtd_rates27"/>
      <sheetName val="Material_27"/>
      <sheetName val="Labour_&amp;_Plant27"/>
      <sheetName val="Cashflow_projection27"/>
      <sheetName val="PA-_Consutant_27"/>
      <sheetName val="Item-_Compact27"/>
      <sheetName val="Cost_Index27"/>
      <sheetName val="St_co_91_5lvl27"/>
      <sheetName val="Fill_this_out_first___27"/>
      <sheetName val="Meas__Hotel_Part27"/>
      <sheetName val="cash_in_flow_Summary_JV_27"/>
      <sheetName val="water_prop_27"/>
      <sheetName val="GR_slab-reinft27"/>
      <sheetName val="1_Civil-RA27"/>
      <sheetName val="Civil_Works27"/>
      <sheetName val="Sales_&amp;_Prod27"/>
      <sheetName val="IO_List27"/>
      <sheetName val="DI_Rate_Analysis28"/>
      <sheetName val="Economic_RisingMain__Ph-I28"/>
      <sheetName val="TBAL9697__group_wise__sdpl27"/>
      <sheetName val="MN_T_B_27"/>
      <sheetName val="SP_Break_Up27"/>
      <sheetName val="Fin__Assumpt__-_Sensitivities27"/>
      <sheetName val="Bill_127"/>
      <sheetName val="Bill_227"/>
      <sheetName val="Bill_327"/>
      <sheetName val="Bill_427"/>
      <sheetName val="Bill_527"/>
      <sheetName val="Bill_627"/>
      <sheetName val="Bill_727"/>
      <sheetName val="F20_Risk_Analysis27"/>
      <sheetName val="Change_Order_Log27"/>
      <sheetName val="2000_MOR27"/>
      <sheetName val="_09_07_10_M顅ᎆ뤀ᨇ԰?缀?27"/>
      <sheetName val="Staff_Acco_27"/>
      <sheetName val="3cd_Annexure27"/>
      <sheetName val="Labour_productivity27"/>
      <sheetName val="T-P1,_FINISHES_WORKING_27"/>
      <sheetName val="Assumption_&amp;_Exclusion27"/>
      <sheetName val="_09_07_10_M顅ᎆ뤀ᨇ԰27"/>
      <sheetName val="_09_07_10_M顅ᎆ뤀ᨇ԰_缀_27"/>
      <sheetName val="INDIGINEOUS_ITEMS_27"/>
      <sheetName val="Structure_Bills_Qty27"/>
      <sheetName val="Project_Details__27"/>
      <sheetName val="Prelims_Breakup28"/>
      <sheetName val="Rate_analysis-_BOQ_1_27"/>
      <sheetName val="External_Doors27"/>
      <sheetName val="Eqpmnt_Plng27"/>
      <sheetName val="LABOUR_RATE27"/>
      <sheetName val="Material_Rate27"/>
      <sheetName val="Switch_V1627"/>
      <sheetName val="Assumption_Inputs27"/>
      <sheetName val="Driveway_Beams27"/>
      <sheetName val="Rate_Analysis27"/>
      <sheetName val="Phase_127"/>
      <sheetName val="Pacakges_split27"/>
      <sheetName val="DEINKING(ANNEX_1)27"/>
      <sheetName val="Theo_Cons-June'1026"/>
      <sheetName val="AFAS_26"/>
      <sheetName val="RDS_&amp;_WLD26"/>
      <sheetName val="PA_System26"/>
      <sheetName val="Server_&amp;_PAC_Room26"/>
      <sheetName val="HVAC_BOQ26"/>
      <sheetName val="Grade_Slab_-127"/>
      <sheetName val="Grade_Slab_-227"/>
      <sheetName val="Grade_slab-327"/>
      <sheetName val="Grade_slab_-427"/>
      <sheetName val="Grade_slab_-527"/>
      <sheetName val="Grade_slab_-627"/>
      <sheetName val="Factor_Sheet27"/>
      <sheetName val="AutoOpen_Stub_Data27"/>
      <sheetName val="Debits_as_on_12_04_0826"/>
      <sheetName val="Data_Sheet26"/>
      <sheetName val="Cat_A_Change_Control27"/>
      <sheetName val="Summary_WG26"/>
      <sheetName val="STAFFSCHED_26"/>
      <sheetName val="Deduction_of_assets25"/>
      <sheetName val="India_F&amp;S_Template26"/>
      <sheetName val="_bus_bay26"/>
      <sheetName val="doq_426"/>
      <sheetName val="doq_226"/>
      <sheetName val="d-safe_specs25"/>
      <sheetName val="Invoice_Tracker26"/>
      <sheetName val="Intro_25"/>
      <sheetName val="Gate_225"/>
      <sheetName val="BLOCK-A_(MEA_SHEET)26"/>
      <sheetName val="11B_26"/>
      <sheetName val="ACAD_Finishes26"/>
      <sheetName val="Site_Details26"/>
      <sheetName val="Site_Area_Statement26"/>
      <sheetName val="BOQ_LT26"/>
      <sheetName val="14_07_10_CIVIL_W [26"/>
      <sheetName val="Load_Details(B2)26"/>
      <sheetName val="Works_-_Quote_Sheet26"/>
      <sheetName val="Income_Statement26"/>
      <sheetName val="MASTER_RATE_ANALYSIS25"/>
      <sheetName val="Name_List25"/>
      <sheetName val="Top_Sheet26"/>
      <sheetName val="Col_NUM26"/>
      <sheetName val="COLUMN_RC_26"/>
      <sheetName val="STILT_Floor_Slab_NUM26"/>
      <sheetName val="First_Floor_Slab_RC26"/>
      <sheetName val="FIRST_FLOOR_SLAB_WT_SUMMARY26"/>
      <sheetName val="Stilt_Floor_Beam_NUM26"/>
      <sheetName val="STILT_BEAM_NUM26"/>
      <sheetName val="STILT_BEAM_RC26"/>
      <sheetName val="Stilt_wall_Num26"/>
      <sheetName val="STILT_WALL_RC26"/>
      <sheetName val="Z-DETAILS_ABOVE_RAFT_UPTO_+0_27"/>
      <sheetName val="Z-DETAILS_ABOVE_RAFT_UPTO_+_(35"/>
      <sheetName val="TOTAL_CHECK26"/>
      <sheetName val="TYP___wall_Num26"/>
      <sheetName val="Z-DETAILS_TYP__+2_85_TO_+8_8526"/>
      <sheetName val="Cost_Basis25"/>
      <sheetName val="Blr_hire25"/>
      <sheetName val="PRECAST_lig(tconc_II25"/>
      <sheetName val="Quote_Sheet25"/>
      <sheetName val="VF_Full_Recon25"/>
      <sheetName val="Project_Ignite25"/>
      <sheetName val="PITP3_COPY25"/>
      <sheetName val="Meas_25"/>
      <sheetName val="Expenses_Actual_Vs__Budgeted25"/>
      <sheetName val="Col_up_to_plinth25"/>
      <sheetName val="Misc__Data25"/>
      <sheetName val="Customize_Your_Invoice25"/>
      <sheetName val="Fin__Assumpt__-_SensitivitieH25"/>
      <sheetName val="Fin__Assumpt__-_Sensitivitie1"/>
      <sheetName val="RCC,Ret__Wall25"/>
      <sheetName val="precast_RC_element"/>
      <sheetName val="beam-reinft-machine_rm25"/>
      <sheetName val="RMG_-ABS25"/>
      <sheetName val="T_P_-ABS25"/>
      <sheetName val="T_P_-MB25"/>
      <sheetName val="E_P_R-ABS25"/>
      <sheetName val="E__R-MB25"/>
      <sheetName val="Bldg_6-ABS25"/>
      <sheetName val="Bldg_6-MB25"/>
      <sheetName val="Kz_Grid_Press_foundation_ABS25"/>
      <sheetName val="Kz_Grid_Press_foundation_meas25"/>
      <sheetName val="600-1200T__ABS25"/>
      <sheetName val="600-1200T_Meas25"/>
      <sheetName val="BSR-II_ABS25"/>
      <sheetName val="BSR-II_meas25"/>
      <sheetName val="Misc_ABS25"/>
      <sheetName val="Misc_MB25"/>
      <sheetName val="This_Bill25"/>
      <sheetName val="Upto_Previous25"/>
      <sheetName val="Up_to_date25"/>
      <sheetName val="Grand_Abstract25"/>
      <sheetName val="Blank_MB25"/>
      <sheetName val="cement_summary25"/>
      <sheetName val="Reinforcement_Steel25"/>
      <sheetName val="P-I_CEMENT_RECONCILIATION_25"/>
      <sheetName val="Ra-38_area_wise_summary25"/>
      <sheetName val="P-II_Cement_Reconciliation25"/>
      <sheetName val="Ra-16_P-II25"/>
      <sheetName val="RA_16-_GH25"/>
      <sheetName val="08_07_10헾】??苈ô헾⼤"/>
      <sheetName val="08_07_10헾】??헾　"/>
      <sheetName val="RA_BILL_-_1"/>
      <sheetName val="Tax_Inv"/>
      <sheetName val="Tax_Inv_(Client)"/>
      <sheetName val="Rate_analysis_civil1"/>
      <sheetName val="Raw_Data8"/>
      <sheetName val="Array_(2)"/>
      <sheetName val="KSt_-_Analysis_8"/>
      <sheetName val="Section_Catalogue8"/>
      <sheetName val="E_&amp;_R25"/>
      <sheetName val="Cash_Flow_Input_Data_ISC25"/>
      <sheetName val="__¢&amp;ú5#9"/>
      <sheetName val="__¢&amp;???ú5#???????9"/>
      <sheetName val="LEVEL_SHEET1"/>
      <sheetName val="14_07_10@"/>
      <sheetName val="14_07_10Á&amp;"/>
      <sheetName val="__¢&amp;1"/>
      <sheetName val="__¢&amp;___ú5#_______1"/>
      <sheetName val="14_07_10@^_&amp;"/>
      <sheetName val="공사비_내역_(가)8"/>
      <sheetName val="Eqpmnt_Pln"/>
      <sheetName val="Eqpmnt_PlnH"/>
      <sheetName val="Eqpmnt_PlnÄ"/>
      <sheetName val="__¢&amp;_x0000"/>
      <sheetName val="Footing_"/>
      <sheetName val="WORK_TABLE"/>
      <sheetName val="General_Input"/>
      <sheetName val="PointNo_5"/>
      <sheetName val="foot-slab_reinft"/>
      <sheetName val="7_Other_Costs"/>
      <sheetName val="Vind_-_BtB"/>
      <sheetName val="Basement_Budget"/>
      <sheetName val="Cumulative_Karnatka_Purchase"/>
      <sheetName val="Reco-_Project_wise"/>
      <sheetName val="Purchase_head_Wise"/>
      <sheetName val="List_of_Project"/>
      <sheetName val="Cumulative_Karnatka_Purchas_(2"/>
      <sheetName val="Pivot_table"/>
      <sheetName val="MS_Loan_repayments"/>
      <sheetName val="COP_Final"/>
      <sheetName val="BL_Staff"/>
      <sheetName val="Varthur_1"/>
      <sheetName val="ST_CODE"/>
      <sheetName val="Oud_Metha"/>
      <sheetName val="Port_Saeed"/>
      <sheetName val="Al_Wasl"/>
      <sheetName val="old_serial_no_"/>
      <sheetName val="abst-of_-cost"/>
      <sheetName val="Master_data"/>
      <sheetName val="SC_Cost_MAR_02"/>
      <sheetName val="Detail_In_Door_Stad"/>
      <sheetName val="FdnDes_Soil"/>
      <sheetName val="Link"/>
      <sheetName val="_x0000__x0017__x0000__x0012__x0000__x000f__x0000__x0012__x0000__x0013__x0000__x000a__x0000__x001a__x0000__x001b__x0000__x0012__x0000_"/>
      <sheetName val="_x0000_ _x0000__x000e__x0000__x0003__x0000__x0017__x0000__x0012__x0000__x000f__x0000__x0012__x0000__x0013__x0000__x001a__x0000__x001b__x0000__x0017__x0000_"/>
      <sheetName val="ᬀᜀሀༀሀጀᨀᬀᜀሀༀሀጀᨀᬀᜀሀༀ"/>
      <sheetName val=" AnalysisPCC"/>
      <sheetName val="Analysis-NH-Culverts"/>
      <sheetName val="RMR"/>
      <sheetName val="Substation"/>
      <sheetName val="IDCCALHYD-GOO"/>
      <sheetName val="GF Columns"/>
      <sheetName val="PMS"/>
      <sheetName val="DISTRIBUTION"/>
      <sheetName val="2_civil-RA1"/>
      <sheetName val="2_civil-RA2"/>
      <sheetName val="2_civil-RA3"/>
      <sheetName val="PROGRAMME"/>
      <sheetName val="PROG SUMMARY"/>
      <sheetName val="[temp.xls]08.07.10헾】_x0005_?/_x0000_退Ý_x0000_"/>
      <sheetName val="[temp.xls]14.07.10@^\_x0001_&amp;"/>
      <sheetName val="IDC"/>
      <sheetName val="Road Works"/>
      <sheetName val="Footpath"/>
      <sheetName val="Recharge pit"/>
      <sheetName val="Boundary wall"/>
      <sheetName val="BW Repairing &amp; Repainting"/>
      <sheetName val="Water Works"/>
      <sheetName val="SS Tank"/>
      <sheetName val="Rectification-DI line"/>
      <sheetName val="Watering &amp; Compaction"/>
      <sheetName val="Water Supply &amp; Recycle Network"/>
      <sheetName val="Storm Water Drainage"/>
      <sheetName val="Dewatering"/>
      <sheetName val="Rectification-PSS-1"/>
      <sheetName val="Horticulture &amp; Landscaping"/>
      <sheetName val="ETC 1010"/>
      <sheetName val="ETC.1020"/>
      <sheetName val="ETC1090"/>
      <sheetName val="IPS Flooring"/>
      <sheetName val="Pump Grouting"/>
      <sheetName val="Down Take Pipe"/>
      <sheetName val="Pipe Grouting"/>
      <sheetName val="Plug Removing"/>
      <sheetName val="UGT Cleaning"/>
      <sheetName val="Leveling &amp; Dressing"/>
      <sheetName val="STRIP Sizing"/>
      <sheetName val="doq-1 DOQ Culvert"/>
      <sheetName val="doq-1 Aoq Culvert"/>
      <sheetName val="Exc"/>
      <sheetName val="RCC"/>
      <sheetName val="Valves"/>
      <sheetName val="MS Rates"/>
      <sheetName val="pricing"/>
      <sheetName val="sof"/>
      <sheetName val="RateAnalysis"/>
      <sheetName val="Water supply distribution syste"/>
      <sheetName val="Title"/>
      <sheetName val="Sketch"/>
      <sheetName val="Door Types"/>
      <sheetName val="CONCEPT DESIGN QTY"/>
      <sheetName val="Slab Level"/>
      <sheetName val="ENG"/>
      <sheetName val="Design basis-C"/>
      <sheetName val="load data"/>
      <sheetName val="MCC IC"/>
      <sheetName val="MH BUDGET JAN'98"/>
      <sheetName val="15THMONTH"/>
      <sheetName val="p_2"/>
      <sheetName val="MH CONSPTN"/>
      <sheetName val="BASE DATI"/>
      <sheetName val="book1"/>
      <sheetName val="ELECT"/>
      <sheetName val="RMPAR"/>
      <sheetName val="Site_Dev_BO䡑3"/>
      <sheetName val=" 09.07.10 M蕸\헾⿓_x0005_"/>
      <sheetName val="08.07.10헾】_x0005_??睮は_x0005_"/>
      <sheetName val="[temp.xls]14.07.10@"/>
      <sheetName val="08.07.10헾】_x0005_?︀ᇕ԰"/>
      <sheetName val="08.07.10헾】_x0005_?/"/>
      <sheetName val="_x0017_"/>
      <sheetName val="Structure Bills Q_x0011_"/>
      <sheetName val="[temp.xls]08.07.10헾】_x0005_?/"/>
      <sheetName val="FORM-16"/>
      <sheetName val="Quantity"/>
      <sheetName val="ENCL9"/>
      <sheetName val="Building_List"/>
      <sheetName val="Aug"/>
      <sheetName val="FEB"/>
      <sheetName val="[temp.xls]________8___b_______2"/>
      <sheetName val="[temp.xls]____________b_______2"/>
      <sheetName val="[temp.xls]________5___b___8___2"/>
      <sheetName val="[temp.xls]________8___b_______3"/>
      <sheetName val="[temp.xls]____________b_______3"/>
      <sheetName val="[temp.xls]________5___b___8___3"/>
      <sheetName val="[temp.xls][temp.xls]14_07_10__2"/>
      <sheetName val="[temp.xls][temp.xls]14_07_10__3"/>
      <sheetName val="[temp.xls][temp.xls]14_07_10__4"/>
      <sheetName val="[temp.xls][temp.xls]___b______2"/>
      <sheetName val="[temp.xls][temp.xls]14_07_10__5"/>
      <sheetName val="[temp.xls][temp.xls]_5_b__8_6_2"/>
      <sheetName val="[temp.xls][temp.xls]08_07_10__2"/>
      <sheetName val="[temp.xls][temp.xls]14_07_10__6"/>
      <sheetName val="4 Annex 1 Basic rate"/>
      <sheetName val="Assmpns"/>
      <sheetName val="STRL"/>
      <sheetName val="UK"/>
      <sheetName val="GraphData"/>
      <sheetName val="일위(PN)"/>
      <sheetName val="SSR"/>
      <sheetName val="PPA Summary"/>
      <sheetName val="Timesheet"/>
      <sheetName val="Door"/>
      <sheetName val="13. Steel - Ratio"/>
      <sheetName val="wdr bldg"/>
      <sheetName val="Labels"/>
      <sheetName val="14_07_10_CIVIL_W _15"/>
      <sheetName val="14_07_10_CIVIL_W _11"/>
      <sheetName val="14_07_10_CIVIL_W _10"/>
      <sheetName val="14_07_10_CIVIL_W _12"/>
      <sheetName val="14_07_10_CIVIL_W _13"/>
      <sheetName val="14_07_10_CIVIL_W _14"/>
      <sheetName val="14_07_10_CIVIL_W _21"/>
      <sheetName val="14_07_10_CIVIL_W _16"/>
      <sheetName val="14_07_10_CIVIL_W _17"/>
      <sheetName val="__¢&amp;___ú5#_______4"/>
      <sheetName val="14_07_10_CIVIL_W _18"/>
      <sheetName val="14_07_10_CIVIL_W _19"/>
      <sheetName val="__¢&amp;___ú5#_______2"/>
      <sheetName val="14_07_10_CIVIL_W _20"/>
      <sheetName val="__¢&amp;___ú5#_______3"/>
      <sheetName val="14_07_10_CIVIL_W _22"/>
      <sheetName val="__¢&amp;___ú5#_______5"/>
      <sheetName val="14_07_10_CIVIL_W _23"/>
      <sheetName val="__¢&amp;___ú5#_______6"/>
      <sheetName val="14_07_10_CIVIL_W _24"/>
      <sheetName val="__¢&amp;___ú5#_______7"/>
      <sheetName val="14_07_10_CIVIL_W _25"/>
      <sheetName val="__¢&amp;___ú5#_______8"/>
      <sheetName val="08.07.10헾】_x0005___睮は_x0005_"/>
      <sheetName val="08.07.10헾】_x0005__︀ᇕ԰"/>
      <sheetName val="08.07.10헾】_x0005__蠄ሹꠀ䁮�"/>
      <sheetName val="08.07.10헾】_x0005___"/>
      <sheetName val="08.07.10헾】_x0005__蠌ሹ⠀䁫�"/>
      <sheetName val="PROCURE"/>
      <sheetName val="단면가정"/>
      <sheetName val="설계조건"/>
      <sheetName val="LOADDAT"/>
      <sheetName val="Lookup"/>
      <sheetName val="PO NOS"/>
      <sheetName val="Fill this out first___"/>
      <sheetName val="steam outlet"/>
      <sheetName val="tie beam"/>
      <sheetName val="Footings"/>
      <sheetName val="sh_x0000_et6"/>
      <sheetName val="BOQ_L_x0000_4"/>
      <sheetName val="SUMRY"/>
      <sheetName val="DGT"/>
      <sheetName val="INTROD"/>
      <sheetName val="Equiv.Length"/>
      <sheetName val="Sump"/>
      <sheetName val="TITLES"/>
      <sheetName val="Rate"/>
      <sheetName val="ON BPCS"/>
      <sheetName val="Analysis-NH-Roads"/>
      <sheetName val="Analysis-NH-Bridges"/>
      <sheetName val="Hardware"/>
      <sheetName val="Labour List "/>
      <sheetName val="Plant List"/>
      <sheetName val="Material List"/>
      <sheetName val="_x0000__x0017__x0000__x0012__x0000__x000f__x0000__x0012__x0000__x0013__x0000_ _x0000__x001a__x0000__x001b__x0000__x0012__x0000_"/>
      <sheetName val="Fin Sum"/>
      <sheetName val="Field Values"/>
      <sheetName val="9. Package split - Cost "/>
      <sheetName val="CIF_COST_ITEM1"/>
      <sheetName val="CIF_COST_ITEM2"/>
      <sheetName val="Initial Data"/>
      <sheetName val="CIF_COST_ITEM3"/>
      <sheetName val="Sum6Jun99"/>
      <sheetName val="CIF_COST_ITEM4"/>
      <sheetName val="Oud_Metha1"/>
      <sheetName val="Port_Saeed1"/>
      <sheetName val="Al_Wasl1"/>
      <sheetName val="Initial_Data"/>
      <sheetName val="CIF_COST_ITEM5"/>
      <sheetName val="Oud_Metha2"/>
      <sheetName val="Port_Saeed2"/>
      <sheetName val="Al_Wasl2"/>
      <sheetName val="Initial_Data1"/>
      <sheetName val="Basement_Budget1"/>
      <sheetName val="CIF_COST_ITEM6"/>
      <sheetName val="Oud_Metha3"/>
      <sheetName val="Port_Saeed3"/>
      <sheetName val="Al_Wasl3"/>
      <sheetName val="Initial_Data2"/>
      <sheetName val="Basement_Budget2"/>
      <sheetName val="CIF_COST_ITEM7"/>
      <sheetName val="Oud_Metha4"/>
      <sheetName val="Port_Saeed4"/>
      <sheetName val="Al_Wasl4"/>
      <sheetName val="Initial_Data3"/>
      <sheetName val="Basement_Budget3"/>
      <sheetName val="CIF_COST_ITEM8"/>
      <sheetName val="Oud_Metha5"/>
      <sheetName val="Port_Saeed5"/>
      <sheetName val="Al_Wasl5"/>
      <sheetName val="Basement_Budget4"/>
      <sheetName val="Initial_Data4"/>
      <sheetName val="B2"/>
      <sheetName val="B3"/>
      <sheetName val="B4"/>
      <sheetName val="B5"/>
      <sheetName val="B6"/>
      <sheetName val="B7"/>
      <sheetName val="B8"/>
      <sheetName val="B9"/>
      <sheetName val="B10"/>
      <sheetName val="공사비_내역_(가)9"/>
      <sheetName val="Raw_Data9"/>
      <sheetName val="CIF_COST_ITEM9"/>
      <sheetName val="Oud_Metha6"/>
      <sheetName val="Port_Saeed6"/>
      <sheetName val="Al_Wasl6"/>
      <sheetName val="Basement_Budget5"/>
      <sheetName val="Initial_Data5"/>
      <sheetName val="3"/>
      <sheetName val="공사비_내역_(가)10"/>
      <sheetName val="Raw_Data10"/>
      <sheetName val="CIF_COST_ITEM10"/>
      <sheetName val="Oud_Metha7"/>
      <sheetName val="Port_Saeed7"/>
      <sheetName val="Al_Wasl7"/>
      <sheetName val="Basement_Budget6"/>
      <sheetName val="Initial_Data6"/>
      <sheetName val="Contents"/>
      <sheetName val="F4.13"/>
      <sheetName val="TOTAL"/>
      <sheetName val="MENSUAL"/>
      <sheetName val="Gym AV"/>
      <sheetName val="OPENINGS"/>
      <sheetName val="Break up Sheet"/>
      <sheetName val="_Data"/>
      <sheetName val="Rates"/>
      <sheetName val="DCI-STR"/>
      <sheetName val="lists"/>
      <sheetName val="73 Free Chart Templates - 3"/>
      <sheetName val="RMes"/>
      <sheetName val="shuttering"/>
      <sheetName val="2.0 Floor Area Summary"/>
      <sheetName val="Angebot18.7."/>
      <sheetName val="App_6"/>
      <sheetName val="PANEL ANNEXURE"/>
      <sheetName val="Cost summary"/>
      <sheetName val="Quantity Freeze"/>
      <sheetName val="Chipping RCC"/>
      <sheetName val=" COP 100%"/>
      <sheetName val="BOQ T4B"/>
      <sheetName val="Summary year Plan"/>
      <sheetName val="P&amp;L-BDMC"/>
      <sheetName val="Macro custom function"/>
      <sheetName val="w't_table"/>
      <sheetName val="cover_page"/>
      <sheetName val="DM_tANK_Allow"/>
      <sheetName val="w't_table1"/>
      <sheetName val="cover_page1"/>
      <sheetName val="ST_CODE1"/>
      <sheetName val="DM_tANK_Allow1"/>
      <sheetName val="w't_table3"/>
      <sheetName val="cover_page3"/>
      <sheetName val="ST_CODE3"/>
      <sheetName val="Deprec_3"/>
      <sheetName val="Rate_analysis_civil3"/>
      <sheetName val="DM_tANK_Allow3"/>
      <sheetName val="w't_table2"/>
      <sheetName val="cover_page2"/>
      <sheetName val="ST_CODE2"/>
      <sheetName val="Rate_analysis_civil2"/>
      <sheetName val="DM_tANK_Allow2"/>
      <sheetName val="w't_table4"/>
      <sheetName val="cover_page4"/>
      <sheetName val="ST_CODE4"/>
      <sheetName val="Deprec_4"/>
      <sheetName val="Rate_analysis_civil4"/>
      <sheetName val="DM_tANK_Allow4"/>
      <sheetName val="Macro_custom_function"/>
      <sheetName val="Gym_AV"/>
      <sheetName val="@risk rents and incentives"/>
      <sheetName val="Car park lease"/>
      <sheetName val="Net rent analysis"/>
      <sheetName val="Employee Details"/>
      <sheetName val="A1-Continuous"/>
      <sheetName val="Inter Co Balances"/>
      <sheetName val="Masters"/>
      <sheetName val="1.01 (a)"/>
      <sheetName val="labour rates"/>
      <sheetName val="COMPLEXALL"/>
      <sheetName val="doc-specific"/>
      <sheetName val="08.07.10_x0000__x0000_쪸_x0000__"/>
      <sheetName val="08.07.10헾】_x0005___睮は_x0005__x"/>
      <sheetName val="08.07.10헾】_x0005__︀ᇕ԰_x0000_缀"/>
      <sheetName val="08.07.10헾】_x0005__蠄ሹꠀ䁮_xdc02_"/>
      <sheetName val="08.07.10헾】_x0005____x0000_退Ý_x"/>
      <sheetName val="08.07.10헾】_x0005__蠌ሹ⠀䁫_xdc02_"/>
      <sheetName val="_x0017__x0000__x0012__x0000__x0"/>
      <sheetName val=" 09.07.10 M蕸_헾⿓_x0005_"/>
      <sheetName val=" 09.07.10 _x0005__x0000__x0000__x0000__x0002__x0000_"/>
      <sheetName val="wordsdat_x0000_"/>
      <sheetName val="contactor"/>
      <sheetName val="PRSH"/>
      <sheetName val="s"/>
      <sheetName val="Walk Across"/>
      <sheetName val="B1"/>
      <sheetName val="Ward areas"/>
      <sheetName val="08.07.10헾】_x0005_?蠄ሹꠀ䁮?"/>
      <sheetName val="08.07.10헾】_x0005_?蠌ሹ⠀䁫?"/>
      <sheetName val="Atlas"/>
      <sheetName val="FX Rates"/>
      <sheetName val="Summary (GBP)"/>
      <sheetName val="HPL"/>
      <sheetName val="GLOBAL_REFERRENCE_SHEET"/>
      <sheetName val="[temp.xls] 09.07.10 M蕸\헾⿓_x0005_"/>
      <sheetName val="NPV"/>
      <sheetName val="Switch costs lookup"/>
      <sheetName val="Version"/>
      <sheetName val="AoR Finishing"/>
      <sheetName val="GEN REQ"/>
      <sheetName val="SD and START UP"/>
      <sheetName val="Project Brief"/>
      <sheetName val="Internet"/>
      <sheetName val="Ground Floor"/>
      <sheetName val="E-400 (BW)"/>
      <sheetName val="E-400 (Pl)"/>
      <sheetName val="E-400 Schedule (Pl)"/>
      <sheetName val="E-330 (Pl)"/>
      <sheetName val="E-330 Schedule (Pl)"/>
      <sheetName val="CIV INV&amp;EXP"/>
      <sheetName val="intr stool brkup"/>
      <sheetName val="co_5"/>
      <sheetName val="C-1"/>
      <sheetName val="C-10"/>
      <sheetName val="C-11"/>
      <sheetName val="C-2"/>
      <sheetName val="C-3"/>
      <sheetName val="C-4"/>
      <sheetName val="C-5"/>
      <sheetName val="C-5A"/>
      <sheetName val="C-6"/>
      <sheetName val="C-6A"/>
      <sheetName val="C-7"/>
      <sheetName val="C-8"/>
      <sheetName val="C-9"/>
      <sheetName val="Main Assump."/>
      <sheetName val="N-Amritsar 135"/>
      <sheetName val="08.07.10헾】_x0005_?蠄ሹꠀ䁮"/>
      <sheetName val="08.07.10헾】_x0005_?蠌ሹ⠀䁫"/>
      <sheetName val="VARIABLE"/>
      <sheetName val="08.07.10헾】_x0005_???dlvo"/>
      <sheetName val="08.07.10헾】_x0005_?"/>
      <sheetName val="General"/>
      <sheetName val="Table 4"/>
      <sheetName val="Table 5"/>
      <sheetName val="Table 2"/>
      <sheetName val="Table 27"/>
      <sheetName val="INTSHEET"/>
      <sheetName val="INTSHEET3"/>
      <sheetName val="oresreqsum"/>
      <sheetName val="B &amp; C class items "/>
      <sheetName val="GM &amp; TA"/>
      <sheetName val="細目"/>
      <sheetName val="Elect."/>
      <sheetName val="_1唷_07镟10_譎_SH偉FT_襍ECH-TANK21"/>
      <sheetName val="Labour Rate "/>
      <sheetName val="(M+L)"/>
      <sheetName val="Set"/>
      <sheetName val="Pur"/>
      <sheetName val="450 x 350"/>
      <sheetName val="External"/>
      <sheetName val="SUPPLY -Sanitary Fixtures"/>
      <sheetName val="ITEMS FOR CIVIL TENDER"/>
      <sheetName val="LT DATA (Cable)"/>
      <sheetName val="Lifts_&amp;_Escal-BOQ3"/>
      <sheetName val="FIRE_BOQ3"/>
      <sheetName val="Form_63"/>
      <sheetName val="R_A_1"/>
      <sheetName val="_1"/>
      <sheetName val="08_07_10헾】__"/>
      <sheetName val="08_07_10"/>
      <sheetName val="08_07_10_CIVIՌ"/>
      <sheetName val="08_07_10헾】__헾　"/>
      <sheetName val="Combined_Results_"/>
      <sheetName val="Material_List_"/>
      <sheetName val="Shuttering_Material"/>
      <sheetName val="14_07_10@&amp;_x0000"/>
      <sheetName val="_x0"/>
      <sheetName val="14_07_10Á&amp;_x0000"/>
      <sheetName val="__¢&amp;_x00001"/>
      <sheetName val="08_07_10헾】___x00"/>
      <sheetName val="14_07_10@^_&amp;_x000"/>
      <sheetName val="08_07_10헾】__헾⿂_x"/>
      <sheetName val="08_07_10헾】__ꮸ⽚_x"/>
      <sheetName val="08_07_10헾】__丵⼽_x"/>
      <sheetName val="08_07_10헾】__헾⽀_x"/>
      <sheetName val="ᬀᜀሀༀሀ_x000"/>
      <sheetName val="08_07_10헾】__헾⾑_x"/>
      <sheetName val="08_07_10ⴠ_"/>
      <sheetName val="08_07_10_CIVIՌ缀_x"/>
      <sheetName val="08_07_10헾】__헾　_x"/>
      <sheetName val="08_07_10헾】__苈ô헾⼤"/>
      <sheetName val="Equipment_Master"/>
      <sheetName val="Material_Master"/>
      <sheetName val="Contract_Status"/>
      <sheetName val="08_07_10쪸㱗褰譬'"/>
      <sheetName val="High_Rise_Abstract_"/>
      <sheetName val="Eartwork_Item_(1_1_1)"/>
      <sheetName val="Sand_Filling_Item_(1_3)"/>
      <sheetName val="Raft_Con__M_40_Item(2_3_1_C)"/>
      <sheetName val="Raft_Con__M_40_Item(2_3_1_d)"/>
      <sheetName val="Raft_Shut_Item_(2_6_1_a)"/>
      <sheetName val="Slab_Conc__M_50_2_3_2_f"/>
      <sheetName val="Slab_Conc__M_60_Item_(2_3_2_d)"/>
      <sheetName val="Slab_Conc__M_40_Item_(2_3_2_d)"/>
      <sheetName val="Pkg_-_3_staircase_Kota_2_8_1_4"/>
      <sheetName val="Pkg_-_3_staircase_Kota_2_8_2_4"/>
      <sheetName val="Slab_Shut__Item_2_5_1_(c)"/>
      <sheetName val="Col_Conc__M_40_Item_2_3_3(e_)"/>
      <sheetName val="Col_&amp;_Wall_Shutt__Item(2_5_1d)"/>
      <sheetName val="Col_Conc__M_50_Item_2_3_3(e)"/>
      <sheetName val="Col_Conc__M_60_Item_2_3_3(f)"/>
      <sheetName val="Cir__Col__Shutt__Item(2_6_1_g)"/>
      <sheetName val="Bw_115_(3_4_1_a)_Flr_1st-15th"/>
      <sheetName val="Bw_115_(3_4_1_b)_16th-28th"/>
      <sheetName val="Bw_115_(3_4_1_c)_29th-Terrace"/>
      <sheetName val="Bw_230_(3_2_1_a)_Flr_1st_to15th"/>
      <sheetName val="Bw_230_(3_2_1_b)_Flr_16_to_28th"/>
      <sheetName val="Bw_230_(3_2_1_c)_Flr_29th-Terra"/>
      <sheetName val="Water_Tank_Wall_WP_4_3_2"/>
      <sheetName val="Core_Cutting_8_17"/>
      <sheetName val="HT_Wall_Cemnt_Plaster_6_1_1"/>
      <sheetName val="External_Wall_Cement_plaster6_3"/>
      <sheetName val="Ceiling_Cement_Plaster_6_2"/>
      <sheetName val="Wood_Door_frame"/>
      <sheetName val="Extra_Item_15(Dism__of_DF)"/>
      <sheetName val="Anchor_Fastner_2_11_1"/>
      <sheetName val="Item_4_1_1Railing_(Pckg_-_03)"/>
      <sheetName val="IPS_Flooring_Item_5_6"/>
      <sheetName val="Sunken_Water_Proofing_Item_4_01"/>
      <sheetName val="Sunken_Filling_Item_4_10"/>
      <sheetName val="Raft_Water_Proofing_Item_4_01A"/>
      <sheetName val="PVC_water_stop_Item_8_8_1"/>
      <sheetName val="HT_MS_Sleeves_8_13"/>
      <sheetName val="Rebaring_Details_2_7_5"/>
      <sheetName val="HT_PVC_Sleeves_8_14"/>
      <sheetName val="Chipping_Item_2_7_6"/>
      <sheetName val="NITO_BOND_Item_2_7_7"/>
      <sheetName val="IMACO_COncrete_Item_2_7_8"/>
      <sheetName val="HT_MS_puddle_Flange_"/>
      <sheetName val="Full_Brk_Dismantling_Work_9_1"/>
      <sheetName val="Half_Brk_Dismantling_Work_9_2"/>
      <sheetName val="Conc_Dismantling_Work_9_3"/>
      <sheetName val="Steel_Lintel_8_18_1_(i)"/>
      <sheetName val="Steel_Lintel8_18_1_(ii)"/>
      <sheetName val="Steel_Lintel_8_18_1_(iii)"/>
      <sheetName val="Steel_Lintel_8_18_1(iv)"/>
      <sheetName val="Shaft_Plaster_6_4"/>
      <sheetName val="White_Wash_7_1"/>
      <sheetName val="Gypsum_Plaster_Wall_6_5_1"/>
      <sheetName val="Gypsum_Plaster_Ceiling_6_5_2"/>
      <sheetName val="Making_of_Khura_4_9"/>
      <sheetName val="RWP_cutout_encasing_(13)"/>
      <sheetName val="Extra_Item_(11)"/>
      <sheetName val="Extra_Item_(12)"/>
      <sheetName val="CONSTRUCTION_COMPONENT"/>
      <sheetName val="_09_07_10_M顅ᎆ뤀ᨇ԰v喐"/>
      <sheetName val="_09_07_10_M顅ᎆ뤀ᨇ԰È盰"/>
      <sheetName val="Fire_Hydrant"/>
      <sheetName val="Material_Spec_"/>
      <sheetName val="Terms_&amp;_conditions"/>
      <sheetName val="Summary_output"/>
      <sheetName val="ITB_COST"/>
      <sheetName val="collections_plan_0401"/>
      <sheetName val="8!;bÂ_Ò_!Ò8!&amp;&amp;"/>
      <sheetName val="Main_Abs_(3)"/>
      <sheetName val="Main_Abs"/>
      <sheetName val="Ltg_Abs"/>
      <sheetName val="BBT_Abs"/>
      <sheetName val="PC_Raceway_"/>
      <sheetName val="Raceway_Flr_GI_"/>
      <sheetName val="PERFORATED_TRAY"/>
      <sheetName val="Earthing_"/>
      <sheetName val="LT_Panel"/>
      <sheetName val="Temp_Cable"/>
      <sheetName val="Junction_Box"/>
      <sheetName val="DB's_&amp;_MCB's"/>
      <sheetName val="Point_Wiring"/>
      <sheetName val="Floor_Chipping"/>
      <sheetName val="Light_Fixtures"/>
      <sheetName val="2C_1_SQMM"/>
      <sheetName val="1R_4C_2_5SQMM"/>
      <sheetName val="3c_x_2_5(RP)_5_1"/>
      <sheetName val="4c_x_6sqmm"/>
      <sheetName val="3c_X_2_5_(UPS)"/>
      <sheetName val="3c_x_6_sqmm"/>
      <sheetName val="3C_X_1_5SQMM"/>
      <sheetName val="08_07_10헾】??睮は"/>
      <sheetName val="Ring_Details"/>
      <sheetName val="08_07_10헾】?︀ᇕ԰缀"/>
      <sheetName val="08_07_10헾】?蠄ሹꠀ䁮"/>
      <sheetName val="08_07_10헾】?/退Ý"/>
      <sheetName val="08_07_10헾】?蠌ሹ⠀䁫"/>
      <sheetName val="activit-graph__"/>
      <sheetName val="PRECAST_lightconc-II31"/>
      <sheetName val="PRECAST_lightconc_II31"/>
      <sheetName val="Cleaning_&amp;_Grubbing31"/>
      <sheetName val="College_Details31"/>
      <sheetName val="Personal_31"/>
      <sheetName val="jidal_dam31"/>
      <sheetName val="fran_temp31"/>
      <sheetName val="kona_swit31"/>
      <sheetName val="template_(8)31"/>
      <sheetName val="template_(9)31"/>
      <sheetName val="OVER_HEADS31"/>
      <sheetName val="Cover_Sheet31"/>
      <sheetName val="BOQ_REV_A31"/>
      <sheetName val="PTB_(IO)31"/>
      <sheetName val="BMS_31"/>
      <sheetName val="SPT_vs_PHI31"/>
      <sheetName val="TBAL9697_-group_wise__sdpl31"/>
      <sheetName val="TAX_BILLS29"/>
      <sheetName val="CASH_BILLS29"/>
      <sheetName val="LABOUR_BILLS29"/>
      <sheetName val="puch_order29"/>
      <sheetName val="Sheet1_(2)29"/>
      <sheetName val="Quantity_Schedule30"/>
      <sheetName val="Revenue__Schedule_30"/>
      <sheetName val="Balance_works_-_Direct_Cost30"/>
      <sheetName val="Balance_works_-_Indirect_Cost30"/>
      <sheetName val="Fund_Plan30"/>
      <sheetName val="Bill_of_Resources30"/>
      <sheetName val="SITE_OVERHEADS29"/>
      <sheetName val="labour_coeff29"/>
      <sheetName val="Site_Dev_BOQ29"/>
      <sheetName val="Costing_Upto_Mar'11_(2)29"/>
      <sheetName val="Tender_Summary29"/>
      <sheetName val="Boq_Block_A29"/>
      <sheetName val="beam-reinft-IIInd_floor29"/>
      <sheetName val="Expenditure_plan29"/>
      <sheetName val="ORDER_BOOKING29"/>
      <sheetName val="final_abstract28"/>
      <sheetName val="M-Book_for_Conc29"/>
      <sheetName val="M-Book_for_FW29"/>
      <sheetName val="Meas_-Hotel_Part29"/>
      <sheetName val="Contract_Night_Staff28"/>
      <sheetName val="Contract_Day_Staff28"/>
      <sheetName val="Day_Shift28"/>
      <sheetName val="Night_Shift28"/>
      <sheetName val="_24_07_10_RS_&amp;_SECURITY29"/>
      <sheetName val="24_07_10_CIVIL_WET29"/>
      <sheetName val="_24_07_10_CIVIL29"/>
      <sheetName val="_24_07_10_MECH-FAB29"/>
      <sheetName val="_24_07_10_MECH-TANK29"/>
      <sheetName val="_23_07_10_N_SHIFT_MECH-FAB29"/>
      <sheetName val="_23_07_10_N_SHIFT_MECH-TANK29"/>
      <sheetName val="_23_07_10_RS_&amp;_SECURITY29"/>
      <sheetName val="23_07_10_CIVIL_WET29"/>
      <sheetName val="_23_07_10_CIVIL29"/>
      <sheetName val="_23_07_10_MECH-FAB29"/>
      <sheetName val="_23_07_10_MECH-TANK29"/>
      <sheetName val="_22_07_10_N_SHIFT_MECH-FAB29"/>
      <sheetName val="_22_07_10_N_SHIFT_MECH-TANK29"/>
      <sheetName val="_22_07_10_RS_&amp;_SECURITY29"/>
      <sheetName val="22_07_10_CIVIL_WET29"/>
      <sheetName val="_22_07_10_CIVIL29"/>
      <sheetName val="_22_07_10_MECH-FAB29"/>
      <sheetName val="_22_07_10_MECH-TANK29"/>
      <sheetName val="_21_07_10_N_SHIFT_MECH-FAB29"/>
      <sheetName val="_21_07_10_N_SHIFT_MECH-TANK29"/>
      <sheetName val="_21_07_10_RS_&amp;_SECURITY29"/>
      <sheetName val="21_07_10_CIVIL_WET29"/>
      <sheetName val="_21_07_10_CIVIL29"/>
      <sheetName val="_21_07_10_MECH-FAB29"/>
      <sheetName val="_21_07_10_MECH-TANK29"/>
      <sheetName val="_20_07_10_N_SHIFT_MECH-FAB29"/>
      <sheetName val="_20_07_10_N_SHIFT_MECH-TANK29"/>
      <sheetName val="_20_07_10_RS_&amp;_SECURITY29"/>
      <sheetName val="20_07_10_CIVIL_WET29"/>
      <sheetName val="_20_07_10_CIVIL29"/>
      <sheetName val="_20_07_10_MECH-FAB29"/>
      <sheetName val="_20_07_10_MECH-TANK29"/>
      <sheetName val="_19_07_10_N_SHIFT_MECH-FAB29"/>
      <sheetName val="_19_07_10_N_SHIFT_MECH-TANK29"/>
      <sheetName val="_19_07_10_RS_&amp;_SECURITY29"/>
      <sheetName val="19_07_10_CIVIL_WET29"/>
      <sheetName val="_19_07_10_CIVIL29"/>
      <sheetName val="_19_07_10_MECH-FAB29"/>
      <sheetName val="_19_07_10_MECH-TANK29"/>
      <sheetName val="_18_07_10_N_SHIFT_MECH-FAB29"/>
      <sheetName val="_18_07_10_N_SHIFT_MECH-TANK29"/>
      <sheetName val="_18_07_10_RS_&amp;_SECURITY29"/>
      <sheetName val="18_07_10_CIVIL_WET29"/>
      <sheetName val="_18_07_10_CIVIL29"/>
      <sheetName val="_18_07_10_MECH-FAB29"/>
      <sheetName val="_18_07_10_MECH-TANK29"/>
      <sheetName val="_17_07_10_N_SHIFT_MECH-FAB29"/>
      <sheetName val="_17_07_10_N_SHIFT_MECH-TANK29"/>
      <sheetName val="_17_07_10_RS_&amp;_SECURITY29"/>
      <sheetName val="17_07_10_CIVIL_WET29"/>
      <sheetName val="_17_07_10_CIVIL29"/>
      <sheetName val="_17_07_10_MECH-FAB29"/>
      <sheetName val="_17_07_10_MECH-TANK29"/>
      <sheetName val="_16_07_10_N_SHIFT_MECH-FAB28"/>
      <sheetName val="_16_07_10_N_SHIFT_MECH-TANK28"/>
      <sheetName val="_16_07_10_RS_&amp;_SECURITY28"/>
      <sheetName val="16_07_10_CIVIL_WET28"/>
      <sheetName val="_16_07_10_CIVIL28"/>
      <sheetName val="_16_07_10_MECH-FAB28"/>
      <sheetName val="_16_07_10_MECH-TANK28"/>
      <sheetName val="_15_07_10_N_SHIFT_MECH-FAB28"/>
      <sheetName val="_15_07_10_N_SHIFT_MECH-TANK28"/>
      <sheetName val="_15_07_10_RS_&amp;_SECURITY28"/>
      <sheetName val="15_07_10_CIVIL_WET28"/>
      <sheetName val="_15_07_10_CIVIL28"/>
      <sheetName val="_15_07_10_MECH-FAB28"/>
      <sheetName val="_15_07_10_MECH-TANK28"/>
      <sheetName val="_14_07_10_N_SHIFT_MECH-FAB28"/>
      <sheetName val="_14_07_10_N_SHIFT_MECH-TANK28"/>
      <sheetName val="_14_07_10_RS_&amp;_SECURITY28"/>
      <sheetName val="14_07_10_CIVIL_WET28"/>
      <sheetName val="_14_07_10_CIVIL28"/>
      <sheetName val="_14_07_10_MECH-FAB28"/>
      <sheetName val="_14_07_10_MECH-TANK28"/>
      <sheetName val="_13_07_10_N_SHIFT_MECH-FAB28"/>
      <sheetName val="_13_07_10_N_SHIFT_MECH-TANK28"/>
      <sheetName val="_13_07_10_RS_&amp;_SECURITY28"/>
      <sheetName val="13_07_10_CIVIL_WET28"/>
      <sheetName val="_13_07_10_CIVIL28"/>
      <sheetName val="_13_07_10_MECH-FAB28"/>
      <sheetName val="_13_07_10_MECH-TANK28"/>
      <sheetName val="_12_07_10_N_SHIFT_MECH-FAB28"/>
      <sheetName val="_12_07_10_N_SHIFT_MECH-TANK28"/>
      <sheetName val="_12_07_10_RS_&amp;_SECURITY28"/>
      <sheetName val="12_07_10_CIVIL_WET28"/>
      <sheetName val="_12_07_10_CIVIL28"/>
      <sheetName val="_12_07_10_MECH-FAB28"/>
      <sheetName val="_12_07_10_MECH-TANK28"/>
      <sheetName val="_11_07_10_N_SHIFT_MECH-FAB28"/>
      <sheetName val="_11_07_10_N_SHIFT_MECH-TANK28"/>
      <sheetName val="_11_07_10_RS_&amp;_SECURITY28"/>
      <sheetName val="11_07_10_CIVIL_WET28"/>
      <sheetName val="_11_07_10_CIVIL28"/>
      <sheetName val="_11_07_10_MECH-FAB28"/>
      <sheetName val="_11_07_10_MECH-TANK28"/>
      <sheetName val="_10_07_10_N_SHIFT_MECH-FAB28"/>
      <sheetName val="_10_07_10_N_SHIFT_MECH-TANK28"/>
      <sheetName val="_10_07_10_RS_&amp;_SECURITY28"/>
      <sheetName val="10_07_10_CIVIL_WET28"/>
      <sheetName val="_10_07_10_CIVIL28"/>
      <sheetName val="_10_07_10_MECH-FAB28"/>
      <sheetName val="_10_07_10_MECH-TANK28"/>
      <sheetName val="_09_07_10_N_SHIFT_MECH-FAB28"/>
      <sheetName val="_09_07_10_N_SHIFT_MECH-TANK28"/>
      <sheetName val="_09_07_10_RS_&amp;_SECURITY28"/>
      <sheetName val="09_07_10_CIVIL_WET28"/>
      <sheetName val="_09_07_10_CIVIL28"/>
      <sheetName val="_09_07_10_MECH-FAB28"/>
      <sheetName val="_09_07_10_MECH-TANK28"/>
      <sheetName val="_08_07_10_N_SHIFT_MECH-FAB28"/>
      <sheetName val="_08_07_10_N_SHIFT_MECH-TANK28"/>
      <sheetName val="_08_07_10_RS_&amp;_SECURITY28"/>
      <sheetName val="08_07_10_CIVIL_WET28"/>
      <sheetName val="_08_07_10_CIVIL28"/>
      <sheetName val="_08_07_10_MECH-FAB28"/>
      <sheetName val="_08_07_10_MECH-TANK28"/>
      <sheetName val="_07_07_10_N_SHIFT_MECH-FAB28"/>
      <sheetName val="_07_07_10_N_SHIFT_MECH-TANK28"/>
      <sheetName val="_07_07_10_RS_&amp;_SECURITY28"/>
      <sheetName val="07_07_10_CIVIL_WET28"/>
      <sheetName val="_07_07_10_CIVIL28"/>
      <sheetName val="_07_07_10_MECH-FAB28"/>
      <sheetName val="_07_07_10_MECH-TANK28"/>
      <sheetName val="_06_07_10_N_SHIFT_MECH-FAB28"/>
      <sheetName val="_06_07_10_N_SHIFT_MECH-TANK28"/>
      <sheetName val="_06_07_10_RS_&amp;_SECURITY28"/>
      <sheetName val="06_07_10_CIVIL_WET28"/>
      <sheetName val="_06_07_10_CIVIL28"/>
      <sheetName val="_06_07_10_MECH-FAB28"/>
      <sheetName val="_06_07_10_MECH-TANK28"/>
      <sheetName val="_05_07_10_N_SHIFT_MECH-FAB28"/>
      <sheetName val="_05_07_10_N_SHIFT_MECH-TANK28"/>
      <sheetName val="_05_07_10_RS_&amp;_SECURITY28"/>
      <sheetName val="05_07_10_CIVIL_WET28"/>
      <sheetName val="_05_07_10_CIVIL28"/>
      <sheetName val="_05_07_10_MECH-FAB28"/>
      <sheetName val="_05_07_10_MECH-TANK28"/>
      <sheetName val="_04_07_10_N_SHIFT_MECH-FAB28"/>
      <sheetName val="_04_07_10_N_SHIFT_MECH-TANK28"/>
      <sheetName val="_04_07_10_RS_&amp;_SECURITY28"/>
      <sheetName val="04_07_10_CIVIL_WET28"/>
      <sheetName val="_04_07_10_CIVIL28"/>
      <sheetName val="_04_07_10_MECH-FAB28"/>
      <sheetName val="_04_07_10_MECH-TANK28"/>
      <sheetName val="_03_07_10_N_SHIFT_MECH-FAB28"/>
      <sheetName val="_03_07_10_N_SHIFT_MECH-TANK28"/>
      <sheetName val="_03_07_10_RS_&amp;_SECURITY_28"/>
      <sheetName val="03_07_10_CIVIL_WET_28"/>
      <sheetName val="_03_07_10_CIVIL_28"/>
      <sheetName val="_03_07_10_MECH-FAB_28"/>
      <sheetName val="_03_07_10_MECH-TANK_28"/>
      <sheetName val="_02_07_10_N_SHIFT_MECH-FAB_28"/>
      <sheetName val="_02_07_10_N_SHIFT_MECH-TANK_28"/>
      <sheetName val="_02_07_10_RS_&amp;_SECURITY28"/>
      <sheetName val="02_07_10_CIVIL_WET28"/>
      <sheetName val="_02_07_10_CIVIL28"/>
      <sheetName val="_02_07_10_MECH-FAB28"/>
      <sheetName val="_02_07_10_MECH-TANK28"/>
      <sheetName val="_01_07_10_N_SHIFT_MECH-FAB28"/>
      <sheetName val="_01_07_10_N_SHIFT_MECH-TANK28"/>
      <sheetName val="_01_07_10_RS_&amp;_SECURITY28"/>
      <sheetName val="01_07_10_CIVIL_WET28"/>
      <sheetName val="_01_07_10_CIVIL28"/>
      <sheetName val="_01_07_10_MECH-FAB28"/>
      <sheetName val="_01_07_10_MECH-TANK28"/>
      <sheetName val="_30_06_10_N_SHIFT_MECH-FAB28"/>
      <sheetName val="_30_06_10_N_SHIFT_MECH-TANK28"/>
      <sheetName val="scurve_calc_(2)28"/>
      <sheetName val="Direct_cost_shed_A-2_28"/>
      <sheetName val="BOQ_Direct_selling_cost28"/>
      <sheetName val="Fee_Rate_Summary28"/>
      <sheetName val="Civil_Boq28"/>
      <sheetName val="22_12_201129"/>
      <sheetName val="BOQ_(2)29"/>
      <sheetName val="F20_Risk_Analysis28"/>
      <sheetName val="Change_Order_Log28"/>
      <sheetName val="2000_MOR28"/>
      <sheetName val="Meas__Hotel_Part28"/>
      <sheetName val="St_co_91_5lvl28"/>
      <sheetName val="Sales_&amp;_Prod28"/>
      <sheetName val="INPUT_SHEET28"/>
      <sheetName val="_09_07_10_M顅ᎆ뤀ᨇ԰?缀?28"/>
      <sheetName val="DI_Rate_Analysis29"/>
      <sheetName val="Economic_RisingMain__Ph-I29"/>
      <sheetName val="Fill_this_out_first___28"/>
      <sheetName val="Ave_wtd_rates28"/>
      <sheetName val="Material_28"/>
      <sheetName val="Labour_&amp;_Plant28"/>
      <sheetName val="Civil_Works28"/>
      <sheetName val="Cashflow_projection28"/>
      <sheetName val="IO_List28"/>
      <sheetName val="Item-_Compact28"/>
      <sheetName val="PA-_Consutant_28"/>
      <sheetName val="TBAL9697__group_wise__sdpl28"/>
      <sheetName val="SP_Break_Up28"/>
      <sheetName val="Labour_productivity28"/>
      <sheetName val="_09_07_10_M顅ᎆ뤀ᨇ԰28"/>
      <sheetName val="_09_07_10_M顅ᎆ뤀ᨇ԰_缀_28"/>
      <sheetName val="cash_in_flow_Summary_JV_28"/>
      <sheetName val="water_prop_28"/>
      <sheetName val="GR_slab-reinft28"/>
      <sheetName val="Cost_Index28"/>
      <sheetName val="MN_T_B_28"/>
      <sheetName val="Staff_Acco_28"/>
      <sheetName val="3cd_Annexure28"/>
      <sheetName val="Prelims_Breakup29"/>
      <sheetName val="Fin__Assumpt__-_Sensitivities28"/>
      <sheetName val="Bill_128"/>
      <sheetName val="Bill_228"/>
      <sheetName val="Bill_328"/>
      <sheetName val="Bill_428"/>
      <sheetName val="Bill_528"/>
      <sheetName val="Bill_628"/>
      <sheetName val="Bill_728"/>
      <sheetName val="1_Civil-RA28"/>
      <sheetName val="Structure_Bills_Qty28"/>
      <sheetName val="Rate_analysis-_BOQ_1_28"/>
      <sheetName val="Project_Details__28"/>
      <sheetName val="Driveway_Beams28"/>
      <sheetName val="INDIGINEOUS_ITEMS_28"/>
      <sheetName val="DEINKING(ANNEX_1)28"/>
      <sheetName val="Rate_Analysis28"/>
      <sheetName val="T-P1,_FINISHES_WORKING_28"/>
      <sheetName val="Assumption_&amp;_Exclusion28"/>
      <sheetName val="Data_Sheet27"/>
      <sheetName val="External_Doors28"/>
      <sheetName val="Assumption_Inputs28"/>
      <sheetName val="Factor_Sheet28"/>
      <sheetName val="Phase_128"/>
      <sheetName val="Pacakges_split28"/>
      <sheetName val="Eqpmnt_Plng28"/>
      <sheetName val="LABOUR_RATE28"/>
      <sheetName val="Material_Rate28"/>
      <sheetName val="Switch_V1628"/>
      <sheetName val="AutoOpen_Stub_Data28"/>
      <sheetName val="Summary_WG27"/>
      <sheetName val="Cat_A_Change_Control28"/>
      <sheetName val="Theo_Cons-June'1027"/>
      <sheetName val="AFAS_27"/>
      <sheetName val="RDS_&amp;_WLD27"/>
      <sheetName val="PA_System27"/>
      <sheetName val="Server_&amp;_PAC_Room27"/>
      <sheetName val="HVAC_BOQ27"/>
      <sheetName val="Grade_Slab_-128"/>
      <sheetName val="Grade_Slab_-228"/>
      <sheetName val="Grade_slab-328"/>
      <sheetName val="Grade_slab_-428"/>
      <sheetName val="Grade_slab_-528"/>
      <sheetName val="Grade_slab_-628"/>
      <sheetName val="Debits_as_on_12_04_0827"/>
      <sheetName val="Deduction_of_assets26"/>
      <sheetName val="d-safe_specs26"/>
      <sheetName val="Invoice_Tracker27"/>
      <sheetName val="STAFFSCHED_27"/>
      <sheetName val="India_F&amp;S_Template27"/>
      <sheetName val="_bus_bay27"/>
      <sheetName val="doq_427"/>
      <sheetName val="doq_227"/>
      <sheetName val="Customize_Your_Invoice26"/>
      <sheetName val="11B_27"/>
      <sheetName val="ACAD_Finishes27"/>
      <sheetName val="Site_Details27"/>
      <sheetName val="Site_Area_Statement27"/>
      <sheetName val="Blr_hire26"/>
      <sheetName val="PRECAST_lig(tconc_II26"/>
      <sheetName val="14_07_10_CIVIL_W [27"/>
      <sheetName val="BOQ_LT27"/>
      <sheetName val="Cost_Basis26"/>
      <sheetName val="Load_Details(B2)27"/>
      <sheetName val="Works_-_Quote_Sheet27"/>
      <sheetName val="Income_Statement27"/>
      <sheetName val="BLOCK-A_(MEA_SHEET)27"/>
      <sheetName val="VF_Full_Recon26"/>
      <sheetName val="MASTER_RATE_ANALYSIS26"/>
      <sheetName val="Top_Sheet27"/>
      <sheetName val="Col_NUM27"/>
      <sheetName val="COLUMN_RC_27"/>
      <sheetName val="STILT_Floor_Slab_NUM27"/>
      <sheetName val="First_Floor_Slab_RC27"/>
      <sheetName val="FIRST_FLOOR_SLAB_WT_SUMMARY27"/>
      <sheetName val="Stilt_Floor_Beam_NUM27"/>
      <sheetName val="STILT_BEAM_NUM27"/>
      <sheetName val="STILT_BEAM_RC27"/>
      <sheetName val="Stilt_wall_Num27"/>
      <sheetName val="STILT_WALL_RC27"/>
      <sheetName val="Z-DETAILS_ABOVE_RAFT_UPTO_+0_28"/>
      <sheetName val="Z-DETAILS_ABOVE_RAFT_UPTO_+_(36"/>
      <sheetName val="TOTAL_CHECK27"/>
      <sheetName val="TYP___wall_Num27"/>
      <sheetName val="Z-DETAILS_TYP__+2_85_TO_+8_8527"/>
      <sheetName val="Quote_Sheet26"/>
      <sheetName val="Intro_26"/>
      <sheetName val="Gate_226"/>
      <sheetName val="Name_List26"/>
      <sheetName val="Project_Ignite26"/>
      <sheetName val="Misc__Data26"/>
      <sheetName val="PITP3_COPY26"/>
      <sheetName val="Meas_26"/>
      <sheetName val="Expenses_Actual_Vs__Budgeted26"/>
      <sheetName val="Col_up_to_plinth26"/>
      <sheetName val="Lifts_&amp;_Escal-BOQ4"/>
      <sheetName val="FIRE_BOQ4"/>
      <sheetName val="RCC,Ret__Wall26"/>
      <sheetName val="Fin__Assumpt__-_SensitivitieH26"/>
      <sheetName val="RMG_-ABS26"/>
      <sheetName val="T_P_-ABS26"/>
      <sheetName val="T_P_-MB26"/>
      <sheetName val="E_P_R-ABS26"/>
      <sheetName val="E__R-MB26"/>
      <sheetName val="Bldg_6-ABS26"/>
      <sheetName val="Bldg_6-MB26"/>
      <sheetName val="Kz_Grid_Press_foundation_ABS26"/>
      <sheetName val="Kz_Grid_Press_foundation_meas26"/>
      <sheetName val="600-1200T__ABS26"/>
      <sheetName val="600-1200T_Meas26"/>
      <sheetName val="BSR-II_ABS26"/>
      <sheetName val="BSR-II_meas26"/>
      <sheetName val="Misc_ABS26"/>
      <sheetName val="Misc_MB26"/>
      <sheetName val="This_Bill26"/>
      <sheetName val="Upto_Previous26"/>
      <sheetName val="Up_to_date26"/>
      <sheetName val="Grand_Abstract26"/>
      <sheetName val="Blank_MB26"/>
      <sheetName val="cement_summary26"/>
      <sheetName val="Reinforcement_Steel26"/>
      <sheetName val="P-I_CEMENT_RECONCILIATION_26"/>
      <sheetName val="Ra-38_area_wise_summary26"/>
      <sheetName val="P-II_Cement_Reconciliation26"/>
      <sheetName val="Ra-16_P-II26"/>
      <sheetName val="RA_16-_GH26"/>
      <sheetName val="Fin__Assumpt__-_Sensitivitie2"/>
      <sheetName val="KSt_-_Analysis_9"/>
      <sheetName val="Section_Catalogue9"/>
      <sheetName val="Form_64"/>
      <sheetName val="Frango_Work_sheet1"/>
      <sheetName val="TCMO_(2)1"/>
      <sheetName val="Advance_tax1"/>
      <sheetName val="Cashflow_1"/>
      <sheetName val="ITDEP_revised1"/>
      <sheetName val="Deferred_tax1"/>
      <sheetName val="grp_1"/>
      <sheetName val="Debtors_Ageing_1"/>
      <sheetName val="__¢&amp;ú5#10"/>
      <sheetName val="__¢&amp;???ú5#???????10"/>
      <sheetName val="beam-reinft-machine_rm26"/>
      <sheetName val="E_&amp;_R26"/>
      <sheetName val="RA_BILL_-_11"/>
      <sheetName val="Tax_Inv1"/>
      <sheetName val="Tax_Inv_(Client)1"/>
      <sheetName val="R_A_2"/>
      <sheetName val="General_Input1"/>
      <sheetName val="precast_RC_element1"/>
      <sheetName val="Cash_Flow_Input_Data_ISC26"/>
      <sheetName val="Eqpmnt_PlnH1"/>
      <sheetName val="Eqpmnt_PlnÄ1"/>
      <sheetName val="MS_Loan_repayments1"/>
      <sheetName val="LEVEL_SHEET2"/>
      <sheetName val="Footing_1"/>
      <sheetName val="WORK_TABLE1"/>
      <sheetName val="PointNo_51"/>
      <sheetName val="foot-slab_reinft1"/>
      <sheetName val="7_Other_Costs1"/>
      <sheetName val="Vind_-_BtB1"/>
      <sheetName val="ETC_Plant_Cost1"/>
      <sheetName val="Array_(2)1"/>
      <sheetName val="COP_Final1"/>
      <sheetName val="Cumulative_Karnatka_Purchase1"/>
      <sheetName val="Reco-_Project_wise1"/>
      <sheetName val="Purchase_head_Wise1"/>
      <sheetName val="List_of_Project1"/>
      <sheetName val="Cumulative_Karnatka_Purchas_(21"/>
      <sheetName val="Pivot_table1"/>
      <sheetName val="BL_Staff1"/>
      <sheetName val="14_07_10@1"/>
      <sheetName val="Varthur_11"/>
      <sheetName val="old_serial_no_1"/>
      <sheetName val="Master_data1"/>
      <sheetName val="_2"/>
      <sheetName val="08_07_101"/>
      <sheetName val="08_07_10_CIVIՌ1"/>
      <sheetName val="abst-of_-cost1"/>
      <sheetName val="Combined_Results_1"/>
      <sheetName val="Detail_In_Door_Stad1"/>
      <sheetName val="SC_Cost_MAR_021"/>
      <sheetName val="Material_List_1"/>
      <sheetName val="Shuttering_Material1"/>
      <sheetName val="Equipment_Master1"/>
      <sheetName val="Material_Master1"/>
      <sheetName val="Contract_Status1"/>
      <sheetName val="High_Rise_Abstract_1"/>
      <sheetName val="Eartwork_Item_(1_1_1)1"/>
      <sheetName val="Sand_Filling_Item_(1_3)1"/>
      <sheetName val="Raft_Con__M_40_Item(2_3_1_C)1"/>
      <sheetName val="Raft_Con__M_40_Item(2_3_1_d)1"/>
      <sheetName val="Raft_Shut_Item_(2_6_1_a)1"/>
      <sheetName val="Slab_Conc__M_50_2_3_2_f1"/>
      <sheetName val="Slab_Conc__M_60_Item_(2_3_2_d)1"/>
      <sheetName val="Slab_Conc__M_40_Item_(2_3_2_d)1"/>
      <sheetName val="Pkg_-_3_staircase_Kota_2_8_1_41"/>
      <sheetName val="Pkg_-_3_staircase_Kota_2_8_2_41"/>
      <sheetName val="Slab_Shut__Item_2_5_1_(c)1"/>
      <sheetName val="Col_Conc__M_40_Item_2_3_3(e_)1"/>
      <sheetName val="Col_&amp;_Wall_Shutt__Item(2_5_1d)1"/>
      <sheetName val="Col_Conc__M_50_Item_2_3_3(e)1"/>
      <sheetName val="Col_Conc__M_60_Item_2_3_3(f)1"/>
      <sheetName val="Cir__Col__Shutt__Item(2_6_1_g)1"/>
      <sheetName val="Bw_115_(3_4_1_a)_Flr_1st-15th1"/>
      <sheetName val="Bw_115_(3_4_1_b)_16th-28th1"/>
      <sheetName val="Bw_115_(3_4_1_c)_29th-Terrace1"/>
      <sheetName val="Bw_230_(3_2_1_a)_Flr_1st_to15t1"/>
      <sheetName val="Bw_230_(3_2_1_b)_Flr_16_to_28t1"/>
      <sheetName val="Bw_230_(3_2_1_c)_Flr_29th-Terr1"/>
      <sheetName val="Water_Tank_Wall_WP_4_3_21"/>
      <sheetName val="Core_Cutting_8_171"/>
      <sheetName val="HT_Wall_Cemnt_Plaster_6_1_11"/>
      <sheetName val="External_Wall_Cement_plaster6_1"/>
      <sheetName val="Ceiling_Cement_Plaster_6_21"/>
      <sheetName val="Wood_Door_frame1"/>
      <sheetName val="Extra_Item_15(Dism__of_DF)1"/>
      <sheetName val="Anchor_Fastner_2_11_11"/>
      <sheetName val="Item_4_1_1Railing_(Pckg_-_03)1"/>
      <sheetName val="IPS_Flooring_Item_5_61"/>
      <sheetName val="Sunken_Water_Proofing_Item_4_02"/>
      <sheetName val="Sunken_Filling_Item_4_101"/>
      <sheetName val="Raft_Water_Proofing_Item_4_01A1"/>
      <sheetName val="PVC_water_stop_Item_8_8_11"/>
      <sheetName val="HT_MS_Sleeves_8_131"/>
      <sheetName val="Rebaring_Details_2_7_51"/>
      <sheetName val="HT_PVC_Sleeves_8_141"/>
      <sheetName val="Chipping_Item_2_7_61"/>
      <sheetName val="NITO_BOND_Item_2_7_71"/>
      <sheetName val="IMACO_COncrete_Item_2_7_81"/>
      <sheetName val="HT_MS_puddle_Flange_1"/>
      <sheetName val="Full_Brk_Dismantling_Work_9_11"/>
      <sheetName val="Half_Brk_Dismantling_Work_9_21"/>
      <sheetName val="Conc_Dismantling_Work_9_31"/>
      <sheetName val="Steel_Lintel_8_18_1_(i)1"/>
      <sheetName val="Steel_Lintel8_18_1_(ii)1"/>
      <sheetName val="Steel_Lintel_8_18_1_(iii)1"/>
      <sheetName val="Steel_Lintel_8_18_1(iv)1"/>
      <sheetName val="Shaft_Plaster_6_41"/>
      <sheetName val="White_Wash_7_11"/>
      <sheetName val="Gypsum_Plaster_Wall_6_5_11"/>
      <sheetName val="Gypsum_Plaster_Ceiling_6_5_21"/>
      <sheetName val="Making_of_Khura_4_91"/>
      <sheetName val="RWP_cutout_encasing_(13)1"/>
      <sheetName val="Extra_Item_(11)1"/>
      <sheetName val="Extra_Item_(12)1"/>
      <sheetName val="CONSTRUCTION_COMPONENT1"/>
      <sheetName val="Fire_Hydrant1"/>
      <sheetName val="Material_Spec_1"/>
      <sheetName val="Terms_&amp;_conditions1"/>
      <sheetName val="Summary_output1"/>
      <sheetName val="ITB_COST1"/>
      <sheetName val="collections_plan_04011"/>
      <sheetName val="Main_Abs_(3)1"/>
      <sheetName val="Main_Abs1"/>
      <sheetName val="Ltg_Abs1"/>
      <sheetName val="BBT_Abs1"/>
      <sheetName val="PC_Raceway_1"/>
      <sheetName val="Raceway_Flr_GI_1"/>
      <sheetName val="PERFORATED_TRAY1"/>
      <sheetName val="Earthing_1"/>
      <sheetName val="LT_Panel1"/>
      <sheetName val="Temp_Cable1"/>
      <sheetName val="Junction_Box1"/>
      <sheetName val="DB's_&amp;_MCB's1"/>
      <sheetName val="Point_Wiring1"/>
      <sheetName val="Floor_Chipping1"/>
      <sheetName val="Light_Fixtures1"/>
      <sheetName val="2C_1_SQMM1"/>
      <sheetName val="1R_4C_2_5SQMM1"/>
      <sheetName val="3c_x_2_5(RP)_5_11"/>
      <sheetName val="4c_x_6sqmm1"/>
      <sheetName val="3c_X_2_5_(UPS)1"/>
      <sheetName val="3c_x_6_sqmm1"/>
      <sheetName val="3C_X_1_5SQMM1"/>
      <sheetName val="Ring_Details1"/>
      <sheetName val="Eqpmnt_Pln1"/>
      <sheetName val="activit-graph__1"/>
      <sheetName val="PRECAST_lightconc-II32"/>
      <sheetName val="PRECAST_lightconc_II32"/>
      <sheetName val="Cleaning_&amp;_Grubbing32"/>
      <sheetName val="College_Details32"/>
      <sheetName val="Personal_32"/>
      <sheetName val="jidal_dam32"/>
      <sheetName val="fran_temp32"/>
      <sheetName val="kona_swit32"/>
      <sheetName val="template_(8)32"/>
      <sheetName val="template_(9)32"/>
      <sheetName val="OVER_HEADS32"/>
      <sheetName val="Cover_Sheet32"/>
      <sheetName val="BOQ_REV_A32"/>
      <sheetName val="PTB_(IO)32"/>
      <sheetName val="BMS_32"/>
      <sheetName val="SPT_vs_PHI32"/>
      <sheetName val="TBAL9697_-group_wise__sdpl32"/>
      <sheetName val="TAX_BILLS30"/>
      <sheetName val="CASH_BILLS30"/>
      <sheetName val="LABOUR_BILLS30"/>
      <sheetName val="puch_order30"/>
      <sheetName val="Sheet1_(2)30"/>
      <sheetName val="Quantity_Schedule31"/>
      <sheetName val="Revenue__Schedule_31"/>
      <sheetName val="Balance_works_-_Direct_Cost31"/>
      <sheetName val="Balance_works_-_Indirect_Cost31"/>
      <sheetName val="Fund_Plan31"/>
      <sheetName val="Bill_of_Resources31"/>
      <sheetName val="SITE_OVERHEADS30"/>
      <sheetName val="labour_coeff30"/>
      <sheetName val="Site_Dev_BOQ30"/>
      <sheetName val="Costing_Upto_Mar'11_(2)30"/>
      <sheetName val="Tender_Summary30"/>
      <sheetName val="Boq_Block_A30"/>
      <sheetName val="beam-reinft-IIInd_floor30"/>
      <sheetName val="Expenditure_plan30"/>
      <sheetName val="ORDER_BOOKING30"/>
      <sheetName val="final_abstract29"/>
      <sheetName val="M-Book_for_Conc30"/>
      <sheetName val="M-Book_for_FW30"/>
      <sheetName val="Meas_-Hotel_Part30"/>
      <sheetName val="Contract_Night_Staff29"/>
      <sheetName val="Contract_Day_Staff29"/>
      <sheetName val="Day_Shift29"/>
      <sheetName val="Night_Shift29"/>
      <sheetName val="_24_07_10_RS_&amp;_SECURITY30"/>
      <sheetName val="24_07_10_CIVIL_WET30"/>
      <sheetName val="_24_07_10_CIVIL30"/>
      <sheetName val="_24_07_10_MECH-FAB30"/>
      <sheetName val="_24_07_10_MECH-TANK30"/>
      <sheetName val="_23_07_10_N_SHIFT_MECH-FAB30"/>
      <sheetName val="_23_07_10_N_SHIFT_MECH-TANK30"/>
      <sheetName val="_23_07_10_RS_&amp;_SECURITY30"/>
      <sheetName val="23_07_10_CIVIL_WET30"/>
      <sheetName val="_23_07_10_CIVIL30"/>
      <sheetName val="_23_07_10_MECH-FAB30"/>
      <sheetName val="_23_07_10_MECH-TANK30"/>
      <sheetName val="_22_07_10_N_SHIFT_MECH-FAB30"/>
      <sheetName val="_22_07_10_N_SHIFT_MECH-TANK30"/>
      <sheetName val="_22_07_10_RS_&amp;_SECURITY30"/>
      <sheetName val="22_07_10_CIVIL_WET30"/>
      <sheetName val="_22_07_10_CIVIL30"/>
      <sheetName val="_22_07_10_MECH-FAB30"/>
      <sheetName val="_22_07_10_MECH-TANK30"/>
      <sheetName val="_21_07_10_N_SHIFT_MECH-FAB30"/>
      <sheetName val="_21_07_10_N_SHIFT_MECH-TANK30"/>
      <sheetName val="_21_07_10_RS_&amp;_SECURITY30"/>
      <sheetName val="21_07_10_CIVIL_WET30"/>
      <sheetName val="_21_07_10_CIVIL30"/>
      <sheetName val="_21_07_10_MECH-FAB30"/>
      <sheetName val="_21_07_10_MECH-TANK30"/>
      <sheetName val="_20_07_10_N_SHIFT_MECH-FAB30"/>
      <sheetName val="_20_07_10_N_SHIFT_MECH-TANK30"/>
      <sheetName val="_20_07_10_RS_&amp;_SECURITY30"/>
      <sheetName val="20_07_10_CIVIL_WET30"/>
      <sheetName val="_20_07_10_CIVIL30"/>
      <sheetName val="_20_07_10_MECH-FAB30"/>
      <sheetName val="_20_07_10_MECH-TANK30"/>
      <sheetName val="_19_07_10_N_SHIFT_MECH-FAB30"/>
      <sheetName val="_19_07_10_N_SHIFT_MECH-TANK30"/>
      <sheetName val="_19_07_10_RS_&amp;_SECURITY30"/>
      <sheetName val="19_07_10_CIVIL_WET30"/>
      <sheetName val="_19_07_10_CIVIL30"/>
      <sheetName val="_19_07_10_MECH-FAB30"/>
      <sheetName val="_19_07_10_MECH-TANK30"/>
      <sheetName val="_18_07_10_N_SHIFT_MECH-FAB30"/>
      <sheetName val="_18_07_10_N_SHIFT_MECH-TANK30"/>
      <sheetName val="_18_07_10_RS_&amp;_SECURITY30"/>
      <sheetName val="18_07_10_CIVIL_WET30"/>
      <sheetName val="_18_07_10_CIVIL30"/>
      <sheetName val="_18_07_10_MECH-FAB30"/>
      <sheetName val="_18_07_10_MECH-TANK30"/>
      <sheetName val="_17_07_10_N_SHIFT_MECH-FAB30"/>
      <sheetName val="_17_07_10_N_SHIFT_MECH-TANK30"/>
      <sheetName val="_17_07_10_RS_&amp;_SECURITY30"/>
      <sheetName val="17_07_10_CIVIL_WET30"/>
      <sheetName val="_17_07_10_CIVIL30"/>
      <sheetName val="_17_07_10_MECH-FAB30"/>
      <sheetName val="_17_07_10_MECH-TANK30"/>
      <sheetName val="_16_07_10_N_SHIFT_MECH-FAB29"/>
      <sheetName val="_16_07_10_N_SHIFT_MECH-TANK29"/>
      <sheetName val="_16_07_10_RS_&amp;_SECURITY29"/>
      <sheetName val="16_07_10_CIVIL_WET29"/>
      <sheetName val="_16_07_10_CIVIL29"/>
      <sheetName val="_16_07_10_MECH-FAB29"/>
      <sheetName val="_16_07_10_MECH-TANK29"/>
      <sheetName val="_15_07_10_N_SHIFT_MECH-FAB29"/>
      <sheetName val="_15_07_10_N_SHIFT_MECH-TANK29"/>
      <sheetName val="_15_07_10_RS_&amp;_SECURITY29"/>
      <sheetName val="15_07_10_CIVIL_WET29"/>
      <sheetName val="_15_07_10_CIVIL29"/>
      <sheetName val="_15_07_10_MECH-FAB29"/>
      <sheetName val="_15_07_10_MECH-TANK29"/>
      <sheetName val="_14_07_10_N_SHIFT_MECH-FAB29"/>
      <sheetName val="_14_07_10_N_SHIFT_MECH-TANK29"/>
      <sheetName val="_14_07_10_RS_&amp;_SECURITY29"/>
      <sheetName val="14_07_10_CIVIL_WET29"/>
      <sheetName val="_14_07_10_CIVIL29"/>
      <sheetName val="_14_07_10_MECH-FAB29"/>
      <sheetName val="_14_07_10_MECH-TANK29"/>
      <sheetName val="_13_07_10_N_SHIFT_MECH-FAB29"/>
      <sheetName val="_13_07_10_N_SHIFT_MECH-TANK29"/>
      <sheetName val="_13_07_10_RS_&amp;_SECURITY29"/>
      <sheetName val="13_07_10_CIVIL_WET29"/>
      <sheetName val="_13_07_10_CIVIL29"/>
      <sheetName val="_13_07_10_MECH-FAB29"/>
      <sheetName val="_13_07_10_MECH-TANK29"/>
      <sheetName val="_12_07_10_N_SHIFT_MECH-FAB29"/>
      <sheetName val="_12_07_10_N_SHIFT_MECH-TANK29"/>
      <sheetName val="_12_07_10_RS_&amp;_SECURITY29"/>
      <sheetName val="12_07_10_CIVIL_WET29"/>
      <sheetName val="_12_07_10_CIVIL29"/>
      <sheetName val="_12_07_10_MECH-FAB29"/>
      <sheetName val="_12_07_10_MECH-TANK29"/>
      <sheetName val="_11_07_10_N_SHIFT_MECH-FAB29"/>
      <sheetName val="_11_07_10_N_SHIFT_MECH-TANK29"/>
      <sheetName val="_11_07_10_RS_&amp;_SECURITY29"/>
      <sheetName val="11_07_10_CIVIL_WET29"/>
      <sheetName val="_11_07_10_CIVIL29"/>
      <sheetName val="_11_07_10_MECH-FAB29"/>
      <sheetName val="_11_07_10_MECH-TANK29"/>
      <sheetName val="_10_07_10_N_SHIFT_MECH-FAB29"/>
      <sheetName val="_10_07_10_N_SHIFT_MECH-TANK29"/>
      <sheetName val="_10_07_10_RS_&amp;_SECURITY29"/>
      <sheetName val="10_07_10_CIVIL_WET29"/>
      <sheetName val="_10_07_10_CIVIL29"/>
      <sheetName val="_10_07_10_MECH-FAB29"/>
      <sheetName val="_10_07_10_MECH-TANK29"/>
      <sheetName val="_09_07_10_N_SHIFT_MECH-FAB29"/>
      <sheetName val="_09_07_10_N_SHIFT_MECH-TANK29"/>
      <sheetName val="_09_07_10_RS_&amp;_SECURITY29"/>
      <sheetName val="09_07_10_CIVIL_WET29"/>
      <sheetName val="_09_07_10_CIVIL29"/>
      <sheetName val="_09_07_10_MECH-FAB29"/>
      <sheetName val="_09_07_10_MECH-TANK29"/>
      <sheetName val="_08_07_10_N_SHIFT_MECH-FAB29"/>
      <sheetName val="_08_07_10_N_SHIFT_MECH-TANK29"/>
      <sheetName val="_08_07_10_RS_&amp;_SECURITY29"/>
      <sheetName val="08_07_10_CIVIL_WET29"/>
      <sheetName val="_08_07_10_CIVIL29"/>
      <sheetName val="_08_07_10_MECH-FAB29"/>
      <sheetName val="_08_07_10_MECH-TANK29"/>
      <sheetName val="_07_07_10_N_SHIFT_MECH-FAB29"/>
      <sheetName val="_07_07_10_N_SHIFT_MECH-TANK29"/>
      <sheetName val="_07_07_10_RS_&amp;_SECURITY29"/>
      <sheetName val="07_07_10_CIVIL_WET29"/>
      <sheetName val="_07_07_10_CIVIL29"/>
      <sheetName val="_07_07_10_MECH-FAB29"/>
      <sheetName val="_07_07_10_MECH-TANK29"/>
      <sheetName val="_06_07_10_N_SHIFT_MECH-FAB29"/>
      <sheetName val="_06_07_10_N_SHIFT_MECH-TANK29"/>
      <sheetName val="_06_07_10_RS_&amp;_SECURITY29"/>
      <sheetName val="06_07_10_CIVIL_WET29"/>
      <sheetName val="_06_07_10_CIVIL29"/>
      <sheetName val="_06_07_10_MECH-FAB29"/>
      <sheetName val="_06_07_10_MECH-TANK29"/>
      <sheetName val="_05_07_10_N_SHIFT_MECH-FAB29"/>
      <sheetName val="_05_07_10_N_SHIFT_MECH-TANK29"/>
      <sheetName val="_05_07_10_RS_&amp;_SECURITY29"/>
      <sheetName val="05_07_10_CIVIL_WET29"/>
      <sheetName val="_05_07_10_CIVIL29"/>
      <sheetName val="_05_07_10_MECH-FAB29"/>
      <sheetName val="_05_07_10_MECH-TANK29"/>
      <sheetName val="_04_07_10_N_SHIFT_MECH-FAB29"/>
      <sheetName val="_04_07_10_N_SHIFT_MECH-TANK29"/>
      <sheetName val="_04_07_10_RS_&amp;_SECURITY29"/>
      <sheetName val="04_07_10_CIVIL_WET29"/>
      <sheetName val="_04_07_10_CIVIL29"/>
      <sheetName val="_04_07_10_MECH-FAB29"/>
      <sheetName val="_04_07_10_MECH-TANK29"/>
      <sheetName val="_03_07_10_N_SHIFT_MECH-FAB29"/>
      <sheetName val="_03_07_10_N_SHIFT_MECH-TANK29"/>
      <sheetName val="_03_07_10_RS_&amp;_SECURITY_29"/>
      <sheetName val="03_07_10_CIVIL_WET_29"/>
      <sheetName val="_03_07_10_CIVIL_29"/>
      <sheetName val="_03_07_10_MECH-FAB_29"/>
      <sheetName val="_03_07_10_MECH-TANK_29"/>
      <sheetName val="_02_07_10_N_SHIFT_MECH-FAB_29"/>
      <sheetName val="_02_07_10_N_SHIFT_MECH-TANK_29"/>
      <sheetName val="_02_07_10_RS_&amp;_SECURITY29"/>
      <sheetName val="02_07_10_CIVIL_WET29"/>
      <sheetName val="_02_07_10_CIVIL29"/>
      <sheetName val="_02_07_10_MECH-FAB29"/>
      <sheetName val="_02_07_10_MECH-TANK29"/>
      <sheetName val="_01_07_10_N_SHIFT_MECH-FAB29"/>
      <sheetName val="_01_07_10_N_SHIFT_MECH-TANK29"/>
      <sheetName val="_01_07_10_RS_&amp;_SECURITY29"/>
      <sheetName val="01_07_10_CIVIL_WET29"/>
      <sheetName val="_01_07_10_CIVIL29"/>
      <sheetName val="_01_07_10_MECH-FAB29"/>
      <sheetName val="_01_07_10_MECH-TANK29"/>
      <sheetName val="_30_06_10_N_SHIFT_MECH-FAB29"/>
      <sheetName val="_30_06_10_N_SHIFT_MECH-TANK29"/>
      <sheetName val="scurve_calc_(2)29"/>
      <sheetName val="Direct_cost_shed_A-2_29"/>
      <sheetName val="BOQ_Direct_selling_cost29"/>
      <sheetName val="Fee_Rate_Summary29"/>
      <sheetName val="Civil_Boq29"/>
      <sheetName val="22_12_201130"/>
      <sheetName val="BOQ_(2)30"/>
      <sheetName val="F20_Risk_Analysis29"/>
      <sheetName val="Change_Order_Log29"/>
      <sheetName val="2000_MOR29"/>
      <sheetName val="Meas__Hotel_Part29"/>
      <sheetName val="St_co_91_5lvl29"/>
      <sheetName val="Sales_&amp;_Prod29"/>
      <sheetName val="INPUT_SHEET29"/>
      <sheetName val="_09_07_10_M顅ᎆ뤀ᨇ԰?缀?29"/>
      <sheetName val="DI_Rate_Analysis30"/>
      <sheetName val="Economic_RisingMain__Ph-I30"/>
      <sheetName val="Fill_this_out_first___29"/>
      <sheetName val="Ave_wtd_rates29"/>
      <sheetName val="Material_29"/>
      <sheetName val="Labour_&amp;_Plant29"/>
      <sheetName val="Civil_Works29"/>
      <sheetName val="Cashflow_projection29"/>
      <sheetName val="IO_List29"/>
      <sheetName val="Item-_Compact29"/>
      <sheetName val="PA-_Consutant_29"/>
      <sheetName val="TBAL9697__group_wise__sdpl29"/>
      <sheetName val="SP_Break_Up29"/>
      <sheetName val="Labour_productivity29"/>
      <sheetName val="_09_07_10_M顅ᎆ뤀ᨇ԰29"/>
      <sheetName val="_09_07_10_M顅ᎆ뤀ᨇ԰_缀_29"/>
      <sheetName val="cash_in_flow_Summary_JV_29"/>
      <sheetName val="water_prop_29"/>
      <sheetName val="GR_slab-reinft29"/>
      <sheetName val="Cost_Index29"/>
      <sheetName val="MN_T_B_29"/>
      <sheetName val="Staff_Acco_29"/>
      <sheetName val="3cd_Annexure29"/>
      <sheetName val="Prelims_Breakup30"/>
      <sheetName val="Fin__Assumpt__-_Sensitivities29"/>
      <sheetName val="Bill_129"/>
      <sheetName val="Bill_229"/>
      <sheetName val="Bill_329"/>
      <sheetName val="Bill_429"/>
      <sheetName val="Bill_529"/>
      <sheetName val="Bill_629"/>
      <sheetName val="Bill_729"/>
      <sheetName val="1_Civil-RA29"/>
      <sheetName val="Structure_Bills_Qty29"/>
      <sheetName val="Rate_analysis-_BOQ_1_29"/>
      <sheetName val="Project_Details__29"/>
      <sheetName val="Driveway_Beams29"/>
      <sheetName val="INDIGINEOUS_ITEMS_29"/>
      <sheetName val="DEINKING(ANNEX_1)29"/>
      <sheetName val="Rate_Analysis29"/>
      <sheetName val="T-P1,_FINISHES_WORKING_29"/>
      <sheetName val="Assumption_&amp;_Exclusion29"/>
      <sheetName val="Data_Sheet28"/>
      <sheetName val="External_Doors29"/>
      <sheetName val="Assumption_Inputs29"/>
      <sheetName val="Factor_Sheet29"/>
      <sheetName val="Phase_129"/>
      <sheetName val="Pacakges_split29"/>
      <sheetName val="Eqpmnt_Plng29"/>
      <sheetName val="LABOUR_RATE29"/>
      <sheetName val="Material_Rate29"/>
      <sheetName val="Switch_V1629"/>
      <sheetName val="AutoOpen_Stub_Data29"/>
      <sheetName val="Summary_WG28"/>
      <sheetName val="Cat_A_Change_Control29"/>
      <sheetName val="Theo_Cons-June'1028"/>
      <sheetName val="AFAS_28"/>
      <sheetName val="RDS_&amp;_WLD28"/>
      <sheetName val="PA_System28"/>
      <sheetName val="Server_&amp;_PAC_Room28"/>
      <sheetName val="HVAC_BOQ28"/>
      <sheetName val="Grade_Slab_-129"/>
      <sheetName val="Grade_Slab_-229"/>
      <sheetName val="Grade_slab-329"/>
      <sheetName val="Grade_slab_-429"/>
      <sheetName val="Grade_slab_-529"/>
      <sheetName val="Grade_slab_-629"/>
      <sheetName val="Debits_as_on_12_04_0828"/>
      <sheetName val="Deduction_of_assets27"/>
      <sheetName val="d-safe_specs27"/>
      <sheetName val="Invoice_Tracker28"/>
      <sheetName val="STAFFSCHED_28"/>
      <sheetName val="India_F&amp;S_Template28"/>
      <sheetName val="_bus_bay28"/>
      <sheetName val="doq_428"/>
      <sheetName val="doq_228"/>
      <sheetName val="Customize_Your_Invoice27"/>
      <sheetName val="11B_28"/>
      <sheetName val="ACAD_Finishes28"/>
      <sheetName val="Site_Details28"/>
      <sheetName val="Site_Area_Statement28"/>
      <sheetName val="Blr_hire27"/>
      <sheetName val="PRECAST_lig(tconc_II27"/>
      <sheetName val="14_07_10_CIVIL_W [28"/>
      <sheetName val="BOQ_LT28"/>
      <sheetName val="Cost_Basis27"/>
      <sheetName val="Load_Details(B2)28"/>
      <sheetName val="Works_-_Quote_Sheet28"/>
      <sheetName val="Income_Statement28"/>
      <sheetName val="BLOCK-A_(MEA_SHEET)28"/>
      <sheetName val="VF_Full_Recon27"/>
      <sheetName val="MASTER_RATE_ANALYSIS27"/>
      <sheetName val="Top_Sheet28"/>
      <sheetName val="Col_NUM28"/>
      <sheetName val="COLUMN_RC_28"/>
      <sheetName val="STILT_Floor_Slab_NUM28"/>
      <sheetName val="First_Floor_Slab_RC28"/>
      <sheetName val="FIRST_FLOOR_SLAB_WT_SUMMARY28"/>
      <sheetName val="Stilt_Floor_Beam_NUM28"/>
      <sheetName val="STILT_BEAM_NUM28"/>
      <sheetName val="STILT_BEAM_RC28"/>
      <sheetName val="Stilt_wall_Num28"/>
      <sheetName val="STILT_WALL_RC28"/>
      <sheetName val="Z-DETAILS_ABOVE_RAFT_UPTO_+0_29"/>
      <sheetName val="Z-DETAILS_ABOVE_RAFT_UPTO_+_(37"/>
      <sheetName val="TOTAL_CHECK28"/>
      <sheetName val="TYP___wall_Num28"/>
      <sheetName val="Z-DETAILS_TYP__+2_85_TO_+8_8528"/>
      <sheetName val="Quote_Sheet27"/>
      <sheetName val="Intro_27"/>
      <sheetName val="Gate_227"/>
      <sheetName val="Name_List27"/>
      <sheetName val="Project_Ignite27"/>
      <sheetName val="Misc__Data27"/>
      <sheetName val="PITP3_COPY27"/>
      <sheetName val="Meas_27"/>
      <sheetName val="Expenses_Actual_Vs__Budgeted27"/>
      <sheetName val="Col_up_to_plinth27"/>
      <sheetName val="Lifts_&amp;_Escal-BOQ5"/>
      <sheetName val="FIRE_BOQ5"/>
      <sheetName val="RCC,Ret__Wall27"/>
      <sheetName val="Fin__Assumpt__-_SensitivitieH27"/>
      <sheetName val="RMG_-ABS27"/>
      <sheetName val="T_P_-ABS27"/>
      <sheetName val="T_P_-MB27"/>
      <sheetName val="E_P_R-ABS27"/>
      <sheetName val="E__R-MB27"/>
      <sheetName val="Bldg_6-ABS27"/>
      <sheetName val="Bldg_6-MB27"/>
      <sheetName val="Kz_Grid_Press_foundation_ABS27"/>
      <sheetName val="Kz_Grid_Press_foundation_meas27"/>
      <sheetName val="600-1200T__ABS27"/>
      <sheetName val="600-1200T_Meas27"/>
      <sheetName val="BSR-II_ABS27"/>
      <sheetName val="BSR-II_meas27"/>
      <sheetName val="Misc_ABS27"/>
      <sheetName val="Misc_MB27"/>
      <sheetName val="This_Bill27"/>
      <sheetName val="Upto_Previous27"/>
      <sheetName val="Up_to_date27"/>
      <sheetName val="Grand_Abstract27"/>
      <sheetName val="Blank_MB27"/>
      <sheetName val="cement_summary27"/>
      <sheetName val="Reinforcement_Steel27"/>
      <sheetName val="P-I_CEMENT_RECONCILIATION_27"/>
      <sheetName val="Ra-38_area_wise_summary27"/>
      <sheetName val="P-II_Cement_Reconciliation27"/>
      <sheetName val="Ra-16_P-II27"/>
      <sheetName val="RA_16-_GH27"/>
      <sheetName val="Fin__Assumpt__-_Sensitivitie3"/>
      <sheetName val="KSt_-_Analysis_10"/>
      <sheetName val="Section_Catalogue10"/>
      <sheetName val="Form_65"/>
      <sheetName val="Frango_Work_sheet2"/>
      <sheetName val="TCMO_(2)2"/>
      <sheetName val="Advance_tax2"/>
      <sheetName val="Cashflow_2"/>
      <sheetName val="ITDEP_revised2"/>
      <sheetName val="Deferred_tax2"/>
      <sheetName val="grp_2"/>
      <sheetName val="Debtors_Ageing_2"/>
      <sheetName val="Deprec_5"/>
      <sheetName val="__¢&amp;ú5#11"/>
      <sheetName val="__¢&amp;???ú5#???????11"/>
      <sheetName val="beam-reinft-machine_rm27"/>
      <sheetName val="E_&amp;_R27"/>
      <sheetName val="RA_BILL_-_12"/>
      <sheetName val="Tax_Inv2"/>
      <sheetName val="Tax_Inv_(Client)2"/>
      <sheetName val="R_A_3"/>
      <sheetName val="General_Input2"/>
      <sheetName val="precast_RC_element2"/>
      <sheetName val="Cash_Flow_Input_Data_ISC27"/>
      <sheetName val="Eqpmnt_PlnH2"/>
      <sheetName val="Eqpmnt_PlnÄ2"/>
      <sheetName val="MS_Loan_repayments2"/>
      <sheetName val="LEVEL_SHEET3"/>
      <sheetName val="Footing_2"/>
      <sheetName val="WORK_TABLE2"/>
      <sheetName val="PointNo_52"/>
      <sheetName val="foot-slab_reinft2"/>
      <sheetName val="7_Other_Costs2"/>
      <sheetName val="Vind_-_BtB2"/>
      <sheetName val="ETC_Plant_Cost2"/>
      <sheetName val="Array_(2)2"/>
      <sheetName val="COP_Final2"/>
      <sheetName val="Cumulative_Karnatka_Purchase2"/>
      <sheetName val="Reco-_Project_wise2"/>
      <sheetName val="Purchase_head_Wise2"/>
      <sheetName val="List_of_Project2"/>
      <sheetName val="Cumulative_Karnatka_Purchas_(22"/>
      <sheetName val="Pivot_table2"/>
      <sheetName val="BL_Staff2"/>
      <sheetName val="14_07_10@2"/>
      <sheetName val="Varthur_12"/>
      <sheetName val="old_serial_no_2"/>
      <sheetName val="Master_data2"/>
      <sheetName val="_3"/>
      <sheetName val="08_07_102"/>
      <sheetName val="08_07_10_CIVIՌ2"/>
      <sheetName val="abst-of_-cost2"/>
      <sheetName val="Combined_Results_2"/>
      <sheetName val="Detail_In_Door_Stad2"/>
      <sheetName val="SC_Cost_MAR_022"/>
      <sheetName val="Material_List_2"/>
      <sheetName val="Shuttering_Material2"/>
      <sheetName val="Equipment_Master2"/>
      <sheetName val="Material_Master2"/>
      <sheetName val="Contract_Status2"/>
      <sheetName val="High_Rise_Abstract_2"/>
      <sheetName val="Eartwork_Item_(1_1_1)2"/>
      <sheetName val="Sand_Filling_Item_(1_3)2"/>
      <sheetName val="Raft_Con__M_40_Item(2_3_1_C)2"/>
      <sheetName val="Raft_Con__M_40_Item(2_3_1_d)2"/>
      <sheetName val="Raft_Shut_Item_(2_6_1_a)2"/>
      <sheetName val="Slab_Conc__M_50_2_3_2_f2"/>
      <sheetName val="Slab_Conc__M_60_Item_(2_3_2_d)2"/>
      <sheetName val="Slab_Conc__M_40_Item_(2_3_2_d)2"/>
      <sheetName val="Pkg_-_3_staircase_Kota_2_8_1_42"/>
      <sheetName val="Pkg_-_3_staircase_Kota_2_8_2_42"/>
      <sheetName val="Slab_Shut__Item_2_5_1_(c)2"/>
      <sheetName val="Col_Conc__M_40_Item_2_3_3(e_)2"/>
      <sheetName val="Col_&amp;_Wall_Shutt__Item(2_5_1d)2"/>
      <sheetName val="Col_Conc__M_50_Item_2_3_3(e)2"/>
      <sheetName val="Col_Conc__M_60_Item_2_3_3(f)2"/>
      <sheetName val="Cir__Col__Shutt__Item(2_6_1_g)2"/>
      <sheetName val="Bw_115_(3_4_1_a)_Flr_1st-15th2"/>
      <sheetName val="Bw_115_(3_4_1_b)_16th-28th2"/>
      <sheetName val="Bw_115_(3_4_1_c)_29th-Terrace2"/>
      <sheetName val="Bw_230_(3_2_1_a)_Flr_1st_to15t2"/>
      <sheetName val="Bw_230_(3_2_1_b)_Flr_16_to_28t2"/>
      <sheetName val="Bw_230_(3_2_1_c)_Flr_29th-Terr2"/>
      <sheetName val="Water_Tank_Wall_WP_4_3_22"/>
      <sheetName val="Core_Cutting_8_172"/>
      <sheetName val="HT_Wall_Cemnt_Plaster_6_1_12"/>
      <sheetName val="External_Wall_Cement_plaster6_2"/>
      <sheetName val="Ceiling_Cement_Plaster_6_22"/>
      <sheetName val="Wood_Door_frame2"/>
      <sheetName val="Extra_Item_15(Dism__of_DF)2"/>
      <sheetName val="Anchor_Fastner_2_11_12"/>
      <sheetName val="Item_4_1_1Railing_(Pckg_-_03)2"/>
      <sheetName val="IPS_Flooring_Item_5_62"/>
      <sheetName val="Sunken_Water_Proofing_Item_4_03"/>
      <sheetName val="Sunken_Filling_Item_4_102"/>
      <sheetName val="Raft_Water_Proofing_Item_4_01A2"/>
      <sheetName val="PVC_water_stop_Item_8_8_12"/>
      <sheetName val="HT_MS_Sleeves_8_132"/>
      <sheetName val="Rebaring_Details_2_7_52"/>
      <sheetName val="HT_PVC_Sleeves_8_142"/>
      <sheetName val="Chipping_Item_2_7_62"/>
      <sheetName val="NITO_BOND_Item_2_7_72"/>
      <sheetName val="IMACO_COncrete_Item_2_7_82"/>
      <sheetName val="HT_MS_puddle_Flange_2"/>
      <sheetName val="Full_Brk_Dismantling_Work_9_12"/>
      <sheetName val="Half_Brk_Dismantling_Work_9_22"/>
      <sheetName val="Conc_Dismantling_Work_9_32"/>
      <sheetName val="Steel_Lintel_8_18_1_(i)2"/>
      <sheetName val="Steel_Lintel8_18_1_(ii)2"/>
      <sheetName val="Steel_Lintel_8_18_1_(iii)2"/>
      <sheetName val="Steel_Lintel_8_18_1(iv)2"/>
      <sheetName val="Shaft_Plaster_6_42"/>
      <sheetName val="White_Wash_7_12"/>
      <sheetName val="Gypsum_Plaster_Wall_6_5_12"/>
      <sheetName val="Gypsum_Plaster_Ceiling_6_5_22"/>
      <sheetName val="Making_of_Khura_4_92"/>
      <sheetName val="RWP_cutout_encasing_(13)2"/>
      <sheetName val="Extra_Item_(11)2"/>
      <sheetName val="Extra_Item_(12)2"/>
      <sheetName val="CONSTRUCTION_COMPONENT2"/>
      <sheetName val="Fire_Hydrant2"/>
      <sheetName val="Material_Spec_2"/>
      <sheetName val="Terms_&amp;_conditions2"/>
      <sheetName val="Summary_output2"/>
      <sheetName val="ITB_COST2"/>
      <sheetName val="collections_plan_04012"/>
      <sheetName val="Main_Abs_(3)2"/>
      <sheetName val="Main_Abs2"/>
      <sheetName val="Ltg_Abs2"/>
      <sheetName val="BBT_Abs2"/>
      <sheetName val="PC_Raceway_2"/>
      <sheetName val="Raceway_Flr_GI_2"/>
      <sheetName val="PERFORATED_TRAY2"/>
      <sheetName val="Earthing_2"/>
      <sheetName val="LT_Panel2"/>
      <sheetName val="Temp_Cable2"/>
      <sheetName val="Junction_Box2"/>
      <sheetName val="DB's_&amp;_MCB's2"/>
      <sheetName val="Point_Wiring2"/>
      <sheetName val="Floor_Chipping2"/>
      <sheetName val="Light_Fixtures2"/>
      <sheetName val="2C_1_SQMM2"/>
      <sheetName val="1R_4C_2_5SQMM2"/>
      <sheetName val="3c_x_2_5(RP)_5_12"/>
      <sheetName val="4c_x_6sqmm2"/>
      <sheetName val="3c_X_2_5_(UPS)2"/>
      <sheetName val="3c_x_6_sqmm2"/>
      <sheetName val="3C_X_1_5SQMM2"/>
      <sheetName val="Ring_Details2"/>
      <sheetName val="Eqpmnt_Pln2"/>
      <sheetName val="activit-graph__2"/>
      <sheetName val="PRECAST_lightconc-II33"/>
      <sheetName val="PRECAST_lightconc_II33"/>
      <sheetName val="Cleaning_&amp;_Grubbing33"/>
      <sheetName val="College_Details33"/>
      <sheetName val="Personal_33"/>
      <sheetName val="jidal_dam33"/>
      <sheetName val="fran_temp33"/>
      <sheetName val="kona_swit33"/>
      <sheetName val="template_(8)33"/>
      <sheetName val="template_(9)33"/>
      <sheetName val="OVER_HEADS33"/>
      <sheetName val="Cover_Sheet33"/>
      <sheetName val="BOQ_REV_A33"/>
      <sheetName val="PTB_(IO)33"/>
      <sheetName val="BMS_33"/>
      <sheetName val="SPT_vs_PHI33"/>
      <sheetName val="TBAL9697_-group_wise__sdpl33"/>
      <sheetName val="TAX_BILLS31"/>
      <sheetName val="CASH_BILLS31"/>
      <sheetName val="LABOUR_BILLS31"/>
      <sheetName val="puch_order31"/>
      <sheetName val="Sheet1_(2)31"/>
      <sheetName val="Quantity_Schedule32"/>
      <sheetName val="Revenue__Schedule_32"/>
      <sheetName val="Balance_works_-_Direct_Cost32"/>
      <sheetName val="Balance_works_-_Indirect_Cost32"/>
      <sheetName val="Fund_Plan32"/>
      <sheetName val="Bill_of_Resources32"/>
      <sheetName val="SITE_OVERHEADS31"/>
      <sheetName val="labour_coeff31"/>
      <sheetName val="Site_Dev_BOQ31"/>
      <sheetName val="Costing_Upto_Mar'11_(2)31"/>
      <sheetName val="Tender_Summary31"/>
      <sheetName val="Boq_Block_A31"/>
      <sheetName val="beam-reinft-IIInd_floor31"/>
      <sheetName val="Expenditure_plan31"/>
      <sheetName val="ORDER_BOOKING31"/>
      <sheetName val="final_abstract30"/>
      <sheetName val="M-Book_for_Conc31"/>
      <sheetName val="M-Book_for_FW31"/>
      <sheetName val="Meas_-Hotel_Part31"/>
      <sheetName val="Contract_Night_Staff30"/>
      <sheetName val="Contract_Day_Staff30"/>
      <sheetName val="Day_Shift30"/>
      <sheetName val="Night_Shift30"/>
      <sheetName val="_24_07_10_RS_&amp;_SECURITY31"/>
      <sheetName val="24_07_10_CIVIL_WET31"/>
      <sheetName val="_24_07_10_CIVIL31"/>
      <sheetName val="_24_07_10_MECH-FAB31"/>
      <sheetName val="_24_07_10_MECH-TANK31"/>
      <sheetName val="_23_07_10_N_SHIFT_MECH-FAB31"/>
      <sheetName val="_23_07_10_N_SHIFT_MECH-TANK31"/>
      <sheetName val="_23_07_10_RS_&amp;_SECURITY31"/>
      <sheetName val="23_07_10_CIVIL_WET31"/>
      <sheetName val="_23_07_10_CIVIL31"/>
      <sheetName val="_23_07_10_MECH-FAB31"/>
      <sheetName val="_23_07_10_MECH-TANK31"/>
      <sheetName val="_22_07_10_N_SHIFT_MECH-FAB31"/>
      <sheetName val="_22_07_10_N_SHIFT_MECH-TANK31"/>
      <sheetName val="_22_07_10_RS_&amp;_SECURITY31"/>
      <sheetName val="22_07_10_CIVIL_WET31"/>
      <sheetName val="_22_07_10_CIVIL31"/>
      <sheetName val="_22_07_10_MECH-FAB31"/>
      <sheetName val="_22_07_10_MECH-TANK31"/>
      <sheetName val="_21_07_10_N_SHIFT_MECH-FAB31"/>
      <sheetName val="_21_07_10_N_SHIFT_MECH-TANK31"/>
      <sheetName val="_21_07_10_RS_&amp;_SECURITY31"/>
      <sheetName val="21_07_10_CIVIL_WET31"/>
      <sheetName val="_21_07_10_CIVIL31"/>
      <sheetName val="_21_07_10_MECH-FAB31"/>
      <sheetName val="_21_07_10_MECH-TANK31"/>
      <sheetName val="_20_07_10_N_SHIFT_MECH-FAB31"/>
      <sheetName val="_20_07_10_N_SHIFT_MECH-TANK31"/>
      <sheetName val="_20_07_10_RS_&amp;_SECURITY31"/>
      <sheetName val="20_07_10_CIVIL_WET31"/>
      <sheetName val="_20_07_10_CIVIL31"/>
      <sheetName val="_20_07_10_MECH-FAB31"/>
      <sheetName val="_20_07_10_MECH-TANK31"/>
      <sheetName val="_19_07_10_N_SHIFT_MECH-FAB31"/>
      <sheetName val="_19_07_10_N_SHIFT_MECH-TANK31"/>
      <sheetName val="_19_07_10_RS_&amp;_SECURITY31"/>
      <sheetName val="19_07_10_CIVIL_WET31"/>
      <sheetName val="_19_07_10_CIVIL31"/>
      <sheetName val="_19_07_10_MECH-FAB31"/>
      <sheetName val="_19_07_10_MECH-TANK31"/>
      <sheetName val="_18_07_10_N_SHIFT_MECH-FAB31"/>
      <sheetName val="_18_07_10_N_SHIFT_MECH-TANK31"/>
      <sheetName val="_18_07_10_RS_&amp;_SECURITY31"/>
      <sheetName val="18_07_10_CIVIL_WET31"/>
      <sheetName val="_18_07_10_CIVIL31"/>
      <sheetName val="_18_07_10_MECH-FAB31"/>
      <sheetName val="_18_07_10_MECH-TANK31"/>
      <sheetName val="_17_07_10_N_SHIFT_MECH-FAB31"/>
      <sheetName val="_17_07_10_N_SHIFT_MECH-TANK31"/>
      <sheetName val="_17_07_10_RS_&amp;_SECURITY31"/>
      <sheetName val="17_07_10_CIVIL_WET31"/>
      <sheetName val="_17_07_10_CIVIL31"/>
      <sheetName val="_17_07_10_MECH-FAB31"/>
      <sheetName val="_17_07_10_MECH-TANK31"/>
      <sheetName val="_16_07_10_N_SHIFT_MECH-FAB30"/>
      <sheetName val="_16_07_10_N_SHIFT_MECH-TANK30"/>
      <sheetName val="_16_07_10_RS_&amp;_SECURITY30"/>
      <sheetName val="16_07_10_CIVIL_WET30"/>
      <sheetName val="_16_07_10_CIVIL30"/>
      <sheetName val="_16_07_10_MECH-FAB30"/>
      <sheetName val="_16_07_10_MECH-TANK30"/>
      <sheetName val="_15_07_10_N_SHIFT_MECH-FAB30"/>
      <sheetName val="_15_07_10_N_SHIFT_MECH-TANK30"/>
      <sheetName val="_15_07_10_RS_&amp;_SECURITY30"/>
      <sheetName val="15_07_10_CIVIL_WET30"/>
      <sheetName val="_15_07_10_CIVIL30"/>
      <sheetName val="_15_07_10_MECH-FAB30"/>
      <sheetName val="_15_07_10_MECH-TANK30"/>
      <sheetName val="_14_07_10_N_SHIFT_MECH-FAB30"/>
      <sheetName val="_14_07_10_N_SHIFT_MECH-TANK30"/>
      <sheetName val="_14_07_10_RS_&amp;_SECURITY30"/>
      <sheetName val="14_07_10_CIVIL_WET30"/>
      <sheetName val="_14_07_10_CIVIL30"/>
      <sheetName val="_14_07_10_MECH-FAB30"/>
      <sheetName val="_14_07_10_MECH-TANK30"/>
      <sheetName val="_13_07_10_N_SHIFT_MECH-FAB30"/>
      <sheetName val="_13_07_10_N_SHIFT_MECH-TANK30"/>
      <sheetName val="_13_07_10_RS_&amp;_SECURITY30"/>
      <sheetName val="13_07_10_CIVIL_WET30"/>
      <sheetName val="_13_07_10_CIVIL30"/>
      <sheetName val="_13_07_10_MECH-FAB30"/>
      <sheetName val="_13_07_10_MECH-TANK30"/>
      <sheetName val="_12_07_10_N_SHIFT_MECH-FAB30"/>
      <sheetName val="_12_07_10_N_SHIFT_MECH-TANK30"/>
      <sheetName val="_12_07_10_RS_&amp;_SECURITY30"/>
      <sheetName val="12_07_10_CIVIL_WET30"/>
      <sheetName val="_12_07_10_CIVIL30"/>
      <sheetName val="_12_07_10_MECH-FAB30"/>
      <sheetName val="_12_07_10_MECH-TANK30"/>
      <sheetName val="_11_07_10_N_SHIFT_MECH-FAB30"/>
      <sheetName val="_11_07_10_N_SHIFT_MECH-TANK30"/>
      <sheetName val="_11_07_10_RS_&amp;_SECURITY30"/>
      <sheetName val="11_07_10_CIVIL_WET30"/>
      <sheetName val="_11_07_10_CIVIL30"/>
      <sheetName val="_11_07_10_MECH-FAB30"/>
      <sheetName val="_11_07_10_MECH-TANK30"/>
      <sheetName val="_10_07_10_N_SHIFT_MECH-FAB30"/>
      <sheetName val="_10_07_10_N_SHIFT_MECH-TANK30"/>
      <sheetName val="_10_07_10_RS_&amp;_SECURITY30"/>
      <sheetName val="10_07_10_CIVIL_WET30"/>
      <sheetName val="_10_07_10_CIVIL30"/>
      <sheetName val="_10_07_10_MECH-FAB30"/>
      <sheetName val="_10_07_10_MECH-TANK30"/>
      <sheetName val="_09_07_10_N_SHIFT_MECH-FAB30"/>
      <sheetName val="_09_07_10_N_SHIFT_MECH-TANK30"/>
      <sheetName val="_09_07_10_RS_&amp;_SECURITY30"/>
      <sheetName val="09_07_10_CIVIL_WET30"/>
      <sheetName val="_09_07_10_CIVIL30"/>
      <sheetName val="_09_07_10_MECH-FAB30"/>
      <sheetName val="_09_07_10_MECH-TANK30"/>
      <sheetName val="_08_07_10_N_SHIFT_MECH-FAB30"/>
      <sheetName val="_08_07_10_N_SHIFT_MECH-TANK30"/>
      <sheetName val="_08_07_10_RS_&amp;_SECURITY30"/>
      <sheetName val="08_07_10_CIVIL_WET30"/>
      <sheetName val="_08_07_10_CIVIL30"/>
      <sheetName val="_08_07_10_MECH-FAB30"/>
      <sheetName val="_08_07_10_MECH-TANK30"/>
      <sheetName val="_07_07_10_N_SHIFT_MECH-FAB30"/>
      <sheetName val="_07_07_10_N_SHIFT_MECH-TANK30"/>
      <sheetName val="_07_07_10_RS_&amp;_SECURITY30"/>
      <sheetName val="07_07_10_CIVIL_WET30"/>
      <sheetName val="_07_07_10_CIVIL30"/>
      <sheetName val="_07_07_10_MECH-FAB30"/>
      <sheetName val="_07_07_10_MECH-TANK30"/>
      <sheetName val="_06_07_10_N_SHIFT_MECH-FAB30"/>
      <sheetName val="_06_07_10_N_SHIFT_MECH-TANK30"/>
      <sheetName val="_06_07_10_RS_&amp;_SECURITY30"/>
      <sheetName val="06_07_10_CIVIL_WET30"/>
      <sheetName val="_06_07_10_CIVIL30"/>
      <sheetName val="_06_07_10_MECH-FAB30"/>
      <sheetName val="_06_07_10_MECH-TANK30"/>
      <sheetName val="_05_07_10_N_SHIFT_MECH-FAB30"/>
      <sheetName val="_05_07_10_N_SHIFT_MECH-TANK30"/>
      <sheetName val="_05_07_10_RS_&amp;_SECURITY30"/>
      <sheetName val="05_07_10_CIVIL_WET30"/>
      <sheetName val="_05_07_10_CIVIL30"/>
      <sheetName val="_05_07_10_MECH-FAB30"/>
      <sheetName val="_05_07_10_MECH-TANK30"/>
      <sheetName val="_04_07_10_N_SHIFT_MECH-FAB30"/>
      <sheetName val="_04_07_10_N_SHIFT_MECH-TANK30"/>
      <sheetName val="_04_07_10_RS_&amp;_SECURITY30"/>
      <sheetName val="04_07_10_CIVIL_WET30"/>
      <sheetName val="_04_07_10_CIVIL30"/>
      <sheetName val="_04_07_10_MECH-FAB30"/>
      <sheetName val="_04_07_10_MECH-TANK30"/>
      <sheetName val="_03_07_10_N_SHIFT_MECH-FAB30"/>
      <sheetName val="_03_07_10_N_SHIFT_MECH-TANK30"/>
      <sheetName val="_03_07_10_RS_&amp;_SECURITY_30"/>
      <sheetName val="03_07_10_CIVIL_WET_30"/>
      <sheetName val="_03_07_10_CIVIL_30"/>
      <sheetName val="_03_07_10_MECH-FAB_30"/>
      <sheetName val="_03_07_10_MECH-TANK_30"/>
      <sheetName val="_02_07_10_N_SHIFT_MECH-FAB_30"/>
      <sheetName val="_02_07_10_N_SHIFT_MECH-TANK_30"/>
      <sheetName val="_02_07_10_RS_&amp;_SECURITY30"/>
      <sheetName val="02_07_10_CIVIL_WET30"/>
      <sheetName val="_02_07_10_CIVIL30"/>
      <sheetName val="_02_07_10_MECH-FAB30"/>
      <sheetName val="_02_07_10_MECH-TANK30"/>
      <sheetName val="_01_07_10_N_SHIFT_MECH-FAB30"/>
      <sheetName val="_01_07_10_N_SHIFT_MECH-TANK30"/>
      <sheetName val="_01_07_10_RS_&amp;_SECURITY30"/>
      <sheetName val="01_07_10_CIVIL_WET30"/>
      <sheetName val="_01_07_10_CIVIL30"/>
      <sheetName val="_01_07_10_MECH-FAB30"/>
      <sheetName val="_01_07_10_MECH-TANK30"/>
      <sheetName val="_30_06_10_N_SHIFT_MECH-FAB30"/>
      <sheetName val="_30_06_10_N_SHIFT_MECH-TANK30"/>
      <sheetName val="scurve_calc_(2)30"/>
      <sheetName val="Direct_cost_shed_A-2_30"/>
      <sheetName val="BOQ_Direct_selling_cost30"/>
      <sheetName val="Fee_Rate_Summary30"/>
      <sheetName val="Civil_Boq30"/>
      <sheetName val="22_12_201131"/>
      <sheetName val="BOQ_(2)31"/>
      <sheetName val="F20_Risk_Analysis30"/>
      <sheetName val="Change_Order_Log30"/>
      <sheetName val="2000_MOR30"/>
      <sheetName val="Meas__Hotel_Part30"/>
      <sheetName val="St_co_91_5lvl30"/>
      <sheetName val="Sales_&amp;_Prod30"/>
      <sheetName val="INPUT_SHEET30"/>
      <sheetName val="_09_07_10_M顅ᎆ뤀ᨇ԰?缀?30"/>
      <sheetName val="DI_Rate_Analysis31"/>
      <sheetName val="Economic_RisingMain__Ph-I31"/>
      <sheetName val="Fill_this_out_first___30"/>
      <sheetName val="Ave_wtd_rates30"/>
      <sheetName val="Material_30"/>
      <sheetName val="Labour_&amp;_Plant30"/>
      <sheetName val="Civil_Works30"/>
      <sheetName val="Cashflow_projection30"/>
      <sheetName val="IO_List30"/>
      <sheetName val="Item-_Compact30"/>
      <sheetName val="PA-_Consutant_30"/>
      <sheetName val="TBAL9697__group_wise__sdpl30"/>
      <sheetName val="SP_Break_Up30"/>
      <sheetName val="Labour_productivity30"/>
      <sheetName val="_09_07_10_M顅ᎆ뤀ᨇ԰30"/>
      <sheetName val="_09_07_10_M顅ᎆ뤀ᨇ԰_缀_30"/>
      <sheetName val="cash_in_flow_Summary_JV_30"/>
      <sheetName val="water_prop_30"/>
      <sheetName val="GR_slab-reinft30"/>
      <sheetName val="Cost_Index30"/>
      <sheetName val="MN_T_B_30"/>
      <sheetName val="Staff_Acco_30"/>
      <sheetName val="3cd_Annexure30"/>
      <sheetName val="Prelims_Breakup31"/>
      <sheetName val="Fin__Assumpt__-_Sensitivities30"/>
      <sheetName val="Bill_130"/>
      <sheetName val="Bill_230"/>
      <sheetName val="Bill_330"/>
      <sheetName val="Bill_430"/>
      <sheetName val="Bill_530"/>
      <sheetName val="Bill_630"/>
      <sheetName val="Bill_730"/>
      <sheetName val="1_Civil-RA30"/>
      <sheetName val="Structure_Bills_Qty30"/>
      <sheetName val="Rate_analysis-_BOQ_1_30"/>
      <sheetName val="Project_Details__30"/>
      <sheetName val="Driveway_Beams30"/>
      <sheetName val="INDIGINEOUS_ITEMS_30"/>
      <sheetName val="DEINKING(ANNEX_1)30"/>
      <sheetName val="Rate_Analysis30"/>
      <sheetName val="T-P1,_FINISHES_WORKING_30"/>
      <sheetName val="Assumption_&amp;_Exclusion30"/>
      <sheetName val="Data_Sheet29"/>
      <sheetName val="External_Doors30"/>
      <sheetName val="Assumption_Inputs30"/>
      <sheetName val="Factor_Sheet30"/>
      <sheetName val="Phase_130"/>
      <sheetName val="Pacakges_split30"/>
      <sheetName val="Eqpmnt_Plng30"/>
      <sheetName val="LABOUR_RATE30"/>
      <sheetName val="Material_Rate30"/>
      <sheetName val="Switch_V1630"/>
      <sheetName val="AutoOpen_Stub_Data30"/>
      <sheetName val="Summary_WG29"/>
      <sheetName val="Cat_A_Change_Control30"/>
      <sheetName val="Theo_Cons-June'1029"/>
      <sheetName val="AFAS_29"/>
      <sheetName val="RDS_&amp;_WLD29"/>
      <sheetName val="PA_System29"/>
      <sheetName val="Server_&amp;_PAC_Room29"/>
      <sheetName val="HVAC_BOQ29"/>
      <sheetName val="Grade_Slab_-130"/>
      <sheetName val="Grade_Slab_-230"/>
      <sheetName val="Grade_slab-330"/>
      <sheetName val="Grade_slab_-430"/>
      <sheetName val="Grade_slab_-530"/>
      <sheetName val="Grade_slab_-630"/>
      <sheetName val="Debits_as_on_12_04_0829"/>
      <sheetName val="Deduction_of_assets28"/>
      <sheetName val="d-safe_specs28"/>
      <sheetName val="Invoice_Tracker29"/>
      <sheetName val="STAFFSCHED_29"/>
      <sheetName val="India_F&amp;S_Template29"/>
      <sheetName val="_bus_bay29"/>
      <sheetName val="doq_429"/>
      <sheetName val="doq_229"/>
      <sheetName val="Customize_Your_Invoice28"/>
      <sheetName val="11B_29"/>
      <sheetName val="ACAD_Finishes29"/>
      <sheetName val="Site_Details29"/>
      <sheetName val="Site_Area_Statement29"/>
      <sheetName val="Blr_hire28"/>
      <sheetName val="PRECAST_lig(tconc_II28"/>
      <sheetName val="14_07_10_CIVIL_W [29"/>
      <sheetName val="BOQ_LT29"/>
      <sheetName val="Cost_Basis28"/>
      <sheetName val="Load_Details(B2)29"/>
      <sheetName val="Works_-_Quote_Sheet29"/>
      <sheetName val="Income_Statement29"/>
      <sheetName val="BLOCK-A_(MEA_SHEET)29"/>
      <sheetName val="VF_Full_Recon28"/>
      <sheetName val="MASTER_RATE_ANALYSIS28"/>
      <sheetName val="Top_Sheet29"/>
      <sheetName val="Col_NUM29"/>
      <sheetName val="COLUMN_RC_29"/>
      <sheetName val="STILT_Floor_Slab_NUM29"/>
      <sheetName val="First_Floor_Slab_RC29"/>
      <sheetName val="FIRST_FLOOR_SLAB_WT_SUMMARY29"/>
      <sheetName val="Stilt_Floor_Beam_NUM29"/>
      <sheetName val="STILT_BEAM_NUM29"/>
      <sheetName val="STILT_BEAM_RC29"/>
      <sheetName val="Stilt_wall_Num29"/>
      <sheetName val="STILT_WALL_RC29"/>
      <sheetName val="Z-DETAILS_ABOVE_RAFT_UPTO_+0_30"/>
      <sheetName val="Z-DETAILS_ABOVE_RAFT_UPTO_+_(38"/>
      <sheetName val="TOTAL_CHECK29"/>
      <sheetName val="TYP___wall_Num29"/>
      <sheetName val="Z-DETAILS_TYP__+2_85_TO_+8_8529"/>
      <sheetName val="Quote_Sheet28"/>
      <sheetName val="Intro_28"/>
      <sheetName val="Gate_228"/>
      <sheetName val="Name_List28"/>
      <sheetName val="Project_Ignite28"/>
      <sheetName val="Misc__Data28"/>
      <sheetName val="PITP3_COPY28"/>
      <sheetName val="Meas_28"/>
      <sheetName val="Expenses_Actual_Vs__Budgeted28"/>
      <sheetName val="Col_up_to_plinth28"/>
      <sheetName val="Lifts_&amp;_Escal-BOQ6"/>
      <sheetName val="FIRE_BOQ6"/>
      <sheetName val="RCC,Ret__Wall28"/>
      <sheetName val="Fin__Assumpt__-_SensitivitieH28"/>
      <sheetName val="Raw_Data11"/>
      <sheetName val="RMG_-ABS28"/>
      <sheetName val="T_P_-ABS28"/>
      <sheetName val="T_P_-MB28"/>
      <sheetName val="E_P_R-ABS28"/>
      <sheetName val="E__R-MB28"/>
      <sheetName val="Bldg_6-ABS28"/>
      <sheetName val="Bldg_6-MB28"/>
      <sheetName val="Kz_Grid_Press_foundation_ABS28"/>
      <sheetName val="Kz_Grid_Press_foundation_meas28"/>
      <sheetName val="600-1200T__ABS28"/>
      <sheetName val="600-1200T_Meas28"/>
      <sheetName val="BSR-II_ABS28"/>
      <sheetName val="BSR-II_meas28"/>
      <sheetName val="Misc_ABS28"/>
      <sheetName val="Misc_MB28"/>
      <sheetName val="This_Bill28"/>
      <sheetName val="Upto_Previous28"/>
      <sheetName val="Up_to_date28"/>
      <sheetName val="Grand_Abstract28"/>
      <sheetName val="Blank_MB28"/>
      <sheetName val="cement_summary28"/>
      <sheetName val="Reinforcement_Steel28"/>
      <sheetName val="P-I_CEMENT_RECONCILIATION_28"/>
      <sheetName val="Ra-38_area_wise_summary28"/>
      <sheetName val="P-II_Cement_Reconciliation28"/>
      <sheetName val="Ra-16_P-II28"/>
      <sheetName val="RA_16-_GH28"/>
      <sheetName val="Fin__Assumpt__-_Sensitivitie4"/>
      <sheetName val="KSt_-_Analysis_11"/>
      <sheetName val="Section_Catalogue11"/>
      <sheetName val="Form_66"/>
      <sheetName val="Frango_Work_sheet3"/>
      <sheetName val="TCMO_(2)3"/>
      <sheetName val="Advance_tax3"/>
      <sheetName val="Cashflow_3"/>
      <sheetName val="ITDEP_revised3"/>
      <sheetName val="Deferred_tax3"/>
      <sheetName val="grp_3"/>
      <sheetName val="Debtors_Ageing_3"/>
      <sheetName val="Deprec_6"/>
      <sheetName val="__¢&amp;ú5#12"/>
      <sheetName val="__¢&amp;???ú5#???????12"/>
      <sheetName val="beam-reinft-machine_rm28"/>
      <sheetName val="E_&amp;_R28"/>
      <sheetName val="RA_BILL_-_13"/>
      <sheetName val="Tax_Inv3"/>
      <sheetName val="Tax_Inv_(Client)3"/>
      <sheetName val="R_A_4"/>
      <sheetName val="공사비_내역_(가)11"/>
      <sheetName val="General_Input3"/>
      <sheetName val="precast_RC_element3"/>
      <sheetName val="Cash_Flow_Input_Data_ISC28"/>
      <sheetName val="Eqpmnt_PlnH3"/>
      <sheetName val="Eqpmnt_PlnÄ3"/>
      <sheetName val="MS_Loan_repayments3"/>
      <sheetName val="LEVEL_SHEET4"/>
      <sheetName val="Footing_3"/>
      <sheetName val="WORK_TABLE3"/>
      <sheetName val="PointNo_53"/>
      <sheetName val="foot-slab_reinft3"/>
      <sheetName val="7_Other_Costs3"/>
      <sheetName val="Vind_-_BtB3"/>
      <sheetName val="ETC_Plant_Cost3"/>
      <sheetName val="Array_(2)3"/>
      <sheetName val="COP_Final3"/>
      <sheetName val="Cumulative_Karnatka_Purchase3"/>
      <sheetName val="Reco-_Project_wise3"/>
      <sheetName val="Purchase_head_Wise3"/>
      <sheetName val="List_of_Project3"/>
      <sheetName val="Cumulative_Karnatka_Purchas_(23"/>
      <sheetName val="Pivot_table3"/>
      <sheetName val="BL_Staff3"/>
      <sheetName val="14_07_10@3"/>
      <sheetName val="Varthur_13"/>
      <sheetName val="old_serial_no_3"/>
      <sheetName val="Master_data3"/>
      <sheetName val="_4"/>
      <sheetName val="08_07_103"/>
      <sheetName val="08_07_10_CIVIՌ3"/>
      <sheetName val="abst-of_-cost3"/>
      <sheetName val="Combined_Results_3"/>
      <sheetName val="Detail_In_Door_Stad3"/>
      <sheetName val="SC_Cost_MAR_023"/>
      <sheetName val="Material_List_3"/>
      <sheetName val="Shuttering_Material3"/>
      <sheetName val="Equipment_Master3"/>
      <sheetName val="Material_Master3"/>
      <sheetName val="Contract_Status3"/>
      <sheetName val="High_Rise_Abstract_3"/>
      <sheetName val="Eartwork_Item_(1_1_1)3"/>
      <sheetName val="Sand_Filling_Item_(1_3)3"/>
      <sheetName val="Raft_Con__M_40_Item(2_3_1_C)3"/>
      <sheetName val="Raft_Con__M_40_Item(2_3_1_d)3"/>
      <sheetName val="Raft_Shut_Item_(2_6_1_a)3"/>
      <sheetName val="Slab_Conc__M_50_2_3_2_f3"/>
      <sheetName val="Slab_Conc__M_60_Item_(2_3_2_d)3"/>
      <sheetName val="Slab_Conc__M_40_Item_(2_3_2_d)3"/>
      <sheetName val="Pkg_-_3_staircase_Kota_2_8_1_43"/>
      <sheetName val="Pkg_-_3_staircase_Kota_2_8_2_43"/>
      <sheetName val="Slab_Shut__Item_2_5_1_(c)3"/>
      <sheetName val="Col_Conc__M_40_Item_2_3_3(e_)3"/>
      <sheetName val="Col_&amp;_Wall_Shutt__Item(2_5_1d)3"/>
      <sheetName val="Col_Conc__M_50_Item_2_3_3(e)3"/>
      <sheetName val="Col_Conc__M_60_Item_2_3_3(f)3"/>
      <sheetName val="Cir__Col__Shutt__Item(2_6_1_g)3"/>
      <sheetName val="Bw_115_(3_4_1_a)_Flr_1st-15th3"/>
      <sheetName val="Bw_115_(3_4_1_b)_16th-28th3"/>
      <sheetName val="Bw_115_(3_4_1_c)_29th-Terrace3"/>
      <sheetName val="Bw_230_(3_2_1_a)_Flr_1st_to15t3"/>
      <sheetName val="Bw_230_(3_2_1_b)_Flr_16_to_28t3"/>
      <sheetName val="Bw_230_(3_2_1_c)_Flr_29th-Terr3"/>
      <sheetName val="Water_Tank_Wall_WP_4_3_23"/>
      <sheetName val="Core_Cutting_8_173"/>
      <sheetName val="HT_Wall_Cemnt_Plaster_6_1_13"/>
      <sheetName val="External_Wall_Cement_plaster6_4"/>
      <sheetName val="Ceiling_Cement_Plaster_6_23"/>
      <sheetName val="Wood_Door_frame3"/>
      <sheetName val="Extra_Item_15(Dism__of_DF)3"/>
      <sheetName val="Anchor_Fastner_2_11_13"/>
      <sheetName val="Item_4_1_1Railing_(Pckg_-_03)3"/>
      <sheetName val="IPS_Flooring_Item_5_63"/>
      <sheetName val="Sunken_Water_Proofing_Item_4_04"/>
      <sheetName val="Sunken_Filling_Item_4_103"/>
      <sheetName val="Raft_Water_Proofing_Item_4_01A3"/>
      <sheetName val="PVC_water_stop_Item_8_8_13"/>
      <sheetName val="HT_MS_Sleeves_8_133"/>
      <sheetName val="Rebaring_Details_2_7_53"/>
      <sheetName val="HT_PVC_Sleeves_8_143"/>
      <sheetName val="Chipping_Item_2_7_63"/>
      <sheetName val="NITO_BOND_Item_2_7_73"/>
      <sheetName val="IMACO_COncrete_Item_2_7_83"/>
      <sheetName val="HT_MS_puddle_Flange_3"/>
      <sheetName val="Full_Brk_Dismantling_Work_9_13"/>
      <sheetName val="Half_Brk_Dismantling_Work_9_23"/>
      <sheetName val="Conc_Dismantling_Work_9_33"/>
      <sheetName val="Steel_Lintel_8_18_1_(i)3"/>
      <sheetName val="Steel_Lintel8_18_1_(ii)3"/>
      <sheetName val="Steel_Lintel_8_18_1_(iii)3"/>
      <sheetName val="Steel_Lintel_8_18_1(iv)3"/>
      <sheetName val="Shaft_Plaster_6_43"/>
      <sheetName val="White_Wash_7_13"/>
      <sheetName val="Gypsum_Plaster_Wall_6_5_13"/>
      <sheetName val="Gypsum_Plaster_Ceiling_6_5_23"/>
      <sheetName val="Making_of_Khura_4_93"/>
      <sheetName val="RWP_cutout_encasing_(13)3"/>
      <sheetName val="Extra_Item_(11)3"/>
      <sheetName val="Extra_Item_(12)3"/>
      <sheetName val="CONSTRUCTION_COMPONENT3"/>
      <sheetName val="Fire_Hydrant3"/>
      <sheetName val="Material_Spec_3"/>
      <sheetName val="Terms_&amp;_conditions3"/>
      <sheetName val="Summary_output3"/>
      <sheetName val="ITB_COST3"/>
      <sheetName val="collections_plan_04013"/>
      <sheetName val="Main_Abs_(3)3"/>
      <sheetName val="Main_Abs3"/>
      <sheetName val="Ltg_Abs3"/>
      <sheetName val="BBT_Abs3"/>
      <sheetName val="PC_Raceway_3"/>
      <sheetName val="Raceway_Flr_GI_3"/>
      <sheetName val="PERFORATED_TRAY3"/>
      <sheetName val="Earthing_3"/>
      <sheetName val="LT_Panel3"/>
      <sheetName val="Temp_Cable3"/>
      <sheetName val="Junction_Box3"/>
      <sheetName val="DB's_&amp;_MCB's3"/>
      <sheetName val="Point_Wiring3"/>
      <sheetName val="Floor_Chipping3"/>
      <sheetName val="Light_Fixtures3"/>
      <sheetName val="2C_1_SQMM3"/>
      <sheetName val="1R_4C_2_5SQMM3"/>
      <sheetName val="3c_x_2_5(RP)_5_13"/>
      <sheetName val="4c_x_6sqmm3"/>
      <sheetName val="3c_X_2_5_(UPS)3"/>
      <sheetName val="3c_x_6_sqmm3"/>
      <sheetName val="3C_X_1_5SQMM3"/>
      <sheetName val="Ring_Details3"/>
      <sheetName val="Eqpmnt_Pln3"/>
      <sheetName val="activit-graph__3"/>
      <sheetName val="PRECAST_lightconc-II34"/>
      <sheetName val="PRECAST_lightconc_II34"/>
      <sheetName val="Cleaning_&amp;_Grubbing34"/>
      <sheetName val="College_Details34"/>
      <sheetName val="Personal_34"/>
      <sheetName val="jidal_dam34"/>
      <sheetName val="fran_temp34"/>
      <sheetName val="kona_swit34"/>
      <sheetName val="template_(8)34"/>
      <sheetName val="template_(9)34"/>
      <sheetName val="OVER_HEADS34"/>
      <sheetName val="Cover_Sheet34"/>
      <sheetName val="BOQ_REV_A34"/>
      <sheetName val="PTB_(IO)34"/>
      <sheetName val="BMS_34"/>
      <sheetName val="SPT_vs_PHI34"/>
      <sheetName val="TBAL9697_-group_wise__sdpl34"/>
      <sheetName val="TAX_BILLS32"/>
      <sheetName val="CASH_BILLS32"/>
      <sheetName val="LABOUR_BILLS32"/>
      <sheetName val="puch_order32"/>
      <sheetName val="Sheet1_(2)32"/>
      <sheetName val="Quantity_Schedule33"/>
      <sheetName val="Revenue__Schedule_33"/>
      <sheetName val="Balance_works_-_Direct_Cost33"/>
      <sheetName val="Balance_works_-_Indirect_Cost33"/>
      <sheetName val="Fund_Plan33"/>
      <sheetName val="Bill_of_Resources33"/>
      <sheetName val="SITE_OVERHEADS32"/>
      <sheetName val="labour_coeff32"/>
      <sheetName val="Site_Dev_BOQ32"/>
      <sheetName val="Costing_Upto_Mar'11_(2)32"/>
      <sheetName val="Tender_Summary32"/>
      <sheetName val="Boq_Block_A32"/>
      <sheetName val="beam-reinft-IIInd_floor32"/>
      <sheetName val="Expenditure_plan32"/>
      <sheetName val="ORDER_BOOKING32"/>
      <sheetName val="final_abstract31"/>
      <sheetName val="M-Book_for_Conc32"/>
      <sheetName val="M-Book_for_FW32"/>
      <sheetName val="Meas_-Hotel_Part32"/>
      <sheetName val="Contract_Night_Staff31"/>
      <sheetName val="Contract_Day_Staff31"/>
      <sheetName val="Day_Shift31"/>
      <sheetName val="Night_Shift31"/>
      <sheetName val="_24_07_10_RS_&amp;_SECURITY32"/>
      <sheetName val="24_07_10_CIVIL_WET32"/>
      <sheetName val="_24_07_10_CIVIL32"/>
      <sheetName val="_24_07_10_MECH-FAB32"/>
      <sheetName val="_24_07_10_MECH-TANK32"/>
      <sheetName val="_23_07_10_N_SHIFT_MECH-FAB32"/>
      <sheetName val="_23_07_10_N_SHIFT_MECH-TANK32"/>
      <sheetName val="_23_07_10_RS_&amp;_SECURITY32"/>
      <sheetName val="23_07_10_CIVIL_WET32"/>
      <sheetName val="_23_07_10_CIVIL32"/>
      <sheetName val="_23_07_10_MECH-FAB32"/>
      <sheetName val="_23_07_10_MECH-TANK32"/>
      <sheetName val="_22_07_10_N_SHIFT_MECH-FAB32"/>
      <sheetName val="_22_07_10_N_SHIFT_MECH-TANK32"/>
      <sheetName val="_22_07_10_RS_&amp;_SECURITY32"/>
      <sheetName val="22_07_10_CIVIL_WET32"/>
      <sheetName val="_22_07_10_CIVIL32"/>
      <sheetName val="_22_07_10_MECH-FAB32"/>
      <sheetName val="_22_07_10_MECH-TANK32"/>
      <sheetName val="_21_07_10_N_SHIFT_MECH-FAB32"/>
      <sheetName val="_21_07_10_N_SHIFT_MECH-TANK32"/>
      <sheetName val="_21_07_10_RS_&amp;_SECURITY32"/>
      <sheetName val="21_07_10_CIVIL_WET32"/>
      <sheetName val="_21_07_10_CIVIL32"/>
      <sheetName val="_21_07_10_MECH-FAB32"/>
      <sheetName val="_21_07_10_MECH-TANK32"/>
      <sheetName val="_20_07_10_N_SHIFT_MECH-FAB32"/>
      <sheetName val="_20_07_10_N_SHIFT_MECH-TANK32"/>
      <sheetName val="_20_07_10_RS_&amp;_SECURITY32"/>
      <sheetName val="20_07_10_CIVIL_WET32"/>
      <sheetName val="_20_07_10_CIVIL32"/>
      <sheetName val="_20_07_10_MECH-FAB32"/>
      <sheetName val="_20_07_10_MECH-TANK32"/>
      <sheetName val="_19_07_10_N_SHIFT_MECH-FAB32"/>
      <sheetName val="_19_07_10_N_SHIFT_MECH-TANK32"/>
      <sheetName val="_19_07_10_RS_&amp;_SECURITY32"/>
      <sheetName val="19_07_10_CIVIL_WET32"/>
      <sheetName val="_19_07_10_CIVIL32"/>
      <sheetName val="_19_07_10_MECH-FAB32"/>
      <sheetName val="_19_07_10_MECH-TANK32"/>
      <sheetName val="_18_07_10_N_SHIFT_MECH-FAB32"/>
      <sheetName val="_18_07_10_N_SHIFT_MECH-TANK32"/>
      <sheetName val="_18_07_10_RS_&amp;_SECURITY32"/>
      <sheetName val="18_07_10_CIVIL_WET32"/>
      <sheetName val="_18_07_10_CIVIL32"/>
      <sheetName val="_18_07_10_MECH-FAB32"/>
      <sheetName val="_18_07_10_MECH-TANK32"/>
      <sheetName val="_17_07_10_N_SHIFT_MECH-FAB32"/>
      <sheetName val="_17_07_10_N_SHIFT_MECH-TANK32"/>
      <sheetName val="_17_07_10_RS_&amp;_SECURITY32"/>
      <sheetName val="17_07_10_CIVIL_WET32"/>
      <sheetName val="_17_07_10_CIVIL32"/>
      <sheetName val="_17_07_10_MECH-FAB32"/>
      <sheetName val="_17_07_10_MECH-TANK32"/>
      <sheetName val="_16_07_10_N_SHIFT_MECH-FAB31"/>
      <sheetName val="_16_07_10_N_SHIFT_MECH-TANK31"/>
      <sheetName val="_16_07_10_RS_&amp;_SECURITY31"/>
      <sheetName val="16_07_10_CIVIL_WET31"/>
      <sheetName val="_16_07_10_CIVIL31"/>
      <sheetName val="_16_07_10_MECH-FAB31"/>
      <sheetName val="_16_07_10_MECH-TANK31"/>
      <sheetName val="_15_07_10_N_SHIFT_MECH-FAB31"/>
      <sheetName val="_15_07_10_N_SHIFT_MECH-TANK31"/>
      <sheetName val="_15_07_10_RS_&amp;_SECURITY31"/>
      <sheetName val="15_07_10_CIVIL_WET31"/>
      <sheetName val="_15_07_10_CIVIL31"/>
      <sheetName val="_15_07_10_MECH-FAB31"/>
      <sheetName val="_15_07_10_MECH-TANK31"/>
      <sheetName val="_14_07_10_N_SHIFT_MECH-FAB31"/>
      <sheetName val="_14_07_10_N_SHIFT_MECH-TANK31"/>
      <sheetName val="_14_07_10_RS_&amp;_SECURITY31"/>
      <sheetName val="14_07_10_CIVIL_WET31"/>
      <sheetName val="_14_07_10_CIVIL31"/>
      <sheetName val="_14_07_10_MECH-FAB31"/>
      <sheetName val="_14_07_10_MECH-TANK31"/>
      <sheetName val="_13_07_10_N_SHIFT_MECH-FAB31"/>
      <sheetName val="_13_07_10_N_SHIFT_MECH-TANK31"/>
      <sheetName val="_13_07_10_RS_&amp;_SECURITY31"/>
      <sheetName val="13_07_10_CIVIL_WET31"/>
      <sheetName val="_13_07_10_CIVIL31"/>
      <sheetName val="_13_07_10_MECH-FAB31"/>
      <sheetName val="_13_07_10_MECH-TANK31"/>
      <sheetName val="_12_07_10_N_SHIFT_MECH-FAB31"/>
      <sheetName val="_12_07_10_N_SHIFT_MECH-TANK31"/>
      <sheetName val="_12_07_10_RS_&amp;_SECURITY31"/>
      <sheetName val="12_07_10_CIVIL_WET31"/>
      <sheetName val="_12_07_10_CIVIL31"/>
      <sheetName val="_12_07_10_MECH-FAB31"/>
      <sheetName val="_12_07_10_MECH-TANK31"/>
      <sheetName val="_11_07_10_N_SHIFT_MECH-FAB31"/>
      <sheetName val="_11_07_10_N_SHIFT_MECH-TANK31"/>
      <sheetName val="_11_07_10_RS_&amp;_SECURITY31"/>
      <sheetName val="11_07_10_CIVIL_WET31"/>
      <sheetName val="_11_07_10_CIVIL31"/>
      <sheetName val="_11_07_10_MECH-FAB31"/>
      <sheetName val="_11_07_10_MECH-TANK31"/>
      <sheetName val="_10_07_10_N_SHIFT_MECH-FAB31"/>
      <sheetName val="_10_07_10_N_SHIFT_MECH-TANK31"/>
      <sheetName val="_10_07_10_RS_&amp;_SECURITY31"/>
      <sheetName val="10_07_10_CIVIL_WET31"/>
      <sheetName val="_10_07_10_CIVIL31"/>
      <sheetName val="_10_07_10_MECH-FAB31"/>
      <sheetName val="_10_07_10_MECH-TANK31"/>
      <sheetName val="_09_07_10_N_SHIFT_MECH-FAB31"/>
      <sheetName val="_09_07_10_N_SHIFT_MECH-TANK31"/>
      <sheetName val="_09_07_10_RS_&amp;_SECURITY31"/>
      <sheetName val="09_07_10_CIVIL_WET31"/>
      <sheetName val="_09_07_10_CIVIL31"/>
      <sheetName val="_09_07_10_MECH-FAB31"/>
      <sheetName val="_09_07_10_MECH-TANK31"/>
      <sheetName val="_08_07_10_N_SHIFT_MECH-FAB31"/>
      <sheetName val="_08_07_10_N_SHIFT_MECH-TANK31"/>
      <sheetName val="_08_07_10_RS_&amp;_SECURITY31"/>
      <sheetName val="08_07_10_CIVIL_WET31"/>
      <sheetName val="_08_07_10_CIVIL31"/>
      <sheetName val="_08_07_10_MECH-FAB31"/>
      <sheetName val="_08_07_10_MECH-TANK31"/>
      <sheetName val="_07_07_10_N_SHIFT_MECH-FAB31"/>
      <sheetName val="_07_07_10_N_SHIFT_MECH-TANK31"/>
      <sheetName val="_07_07_10_RS_&amp;_SECURITY31"/>
      <sheetName val="07_07_10_CIVIL_WET31"/>
      <sheetName val="_07_07_10_CIVIL31"/>
      <sheetName val="_07_07_10_MECH-FAB31"/>
      <sheetName val="_07_07_10_MECH-TANK31"/>
      <sheetName val="_06_07_10_N_SHIFT_MECH-FAB31"/>
      <sheetName val="_06_07_10_N_SHIFT_MECH-TANK31"/>
      <sheetName val="_06_07_10_RS_&amp;_SECURITY31"/>
      <sheetName val="06_07_10_CIVIL_WET31"/>
      <sheetName val="_06_07_10_CIVIL31"/>
      <sheetName val="_06_07_10_MECH-FAB31"/>
      <sheetName val="_06_07_10_MECH-TANK31"/>
      <sheetName val="_05_07_10_N_SHIFT_MECH-FAB31"/>
      <sheetName val="_05_07_10_N_SHIFT_MECH-TANK31"/>
      <sheetName val="_05_07_10_RS_&amp;_SECURITY31"/>
      <sheetName val="05_07_10_CIVIL_WET31"/>
      <sheetName val="_05_07_10_CIVIL31"/>
      <sheetName val="_05_07_10_MECH-FAB31"/>
      <sheetName val="_05_07_10_MECH-TANK31"/>
      <sheetName val="_04_07_10_N_SHIFT_MECH-FAB31"/>
      <sheetName val="_04_07_10_N_SHIFT_MECH-TANK31"/>
      <sheetName val="_04_07_10_RS_&amp;_SECURITY31"/>
      <sheetName val="04_07_10_CIVIL_WET31"/>
      <sheetName val="_04_07_10_CIVIL31"/>
      <sheetName val="_04_07_10_MECH-FAB31"/>
      <sheetName val="_04_07_10_MECH-TANK31"/>
      <sheetName val="_03_07_10_N_SHIFT_MECH-FAB31"/>
      <sheetName val="_03_07_10_N_SHIFT_MECH-TANK31"/>
      <sheetName val="_03_07_10_RS_&amp;_SECURITY_31"/>
      <sheetName val="03_07_10_CIVIL_WET_31"/>
      <sheetName val="_03_07_10_CIVIL_31"/>
      <sheetName val="_03_07_10_MECH-FAB_31"/>
      <sheetName val="_03_07_10_MECH-TANK_31"/>
      <sheetName val="_02_07_10_N_SHIFT_MECH-FAB_31"/>
      <sheetName val="_02_07_10_N_SHIFT_MECH-TANK_31"/>
      <sheetName val="_02_07_10_RS_&amp;_SECURITY31"/>
      <sheetName val="02_07_10_CIVIL_WET31"/>
      <sheetName val="_02_07_10_CIVIL31"/>
      <sheetName val="_02_07_10_MECH-FAB31"/>
      <sheetName val="_02_07_10_MECH-TANK31"/>
      <sheetName val="_01_07_10_N_SHIFT_MECH-FAB31"/>
      <sheetName val="_01_07_10_N_SHIFT_MECH-TANK31"/>
      <sheetName val="_01_07_10_RS_&amp;_SECURITY31"/>
      <sheetName val="01_07_10_CIVIL_WET31"/>
      <sheetName val="_01_07_10_CIVIL31"/>
      <sheetName val="_01_07_10_MECH-FAB31"/>
      <sheetName val="_01_07_10_MECH-TANK31"/>
      <sheetName val="_30_06_10_N_SHIFT_MECH-FAB31"/>
      <sheetName val="_30_06_10_N_SHIFT_MECH-TANK31"/>
      <sheetName val="scurve_calc_(2)31"/>
      <sheetName val="Direct_cost_shed_A-2_31"/>
      <sheetName val="BOQ_Direct_selling_cost31"/>
      <sheetName val="Fee_Rate_Summary31"/>
      <sheetName val="Civil_Boq31"/>
      <sheetName val="22_12_201132"/>
      <sheetName val="BOQ_(2)32"/>
      <sheetName val="F20_Risk_Analysis31"/>
      <sheetName val="Change_Order_Log31"/>
      <sheetName val="2000_MOR31"/>
      <sheetName val="Meas__Hotel_Part31"/>
      <sheetName val="St_co_91_5lvl31"/>
      <sheetName val="Sales_&amp;_Prod31"/>
      <sheetName val="INPUT_SHEET31"/>
      <sheetName val="_09_07_10_M顅ᎆ뤀ᨇ԰?缀?31"/>
      <sheetName val="DI_Rate_Analysis32"/>
      <sheetName val="Economic_RisingMain__Ph-I32"/>
      <sheetName val="Fill_this_out_first___31"/>
      <sheetName val="Ave_wtd_rates31"/>
      <sheetName val="Material_31"/>
      <sheetName val="Labour_&amp;_Plant31"/>
      <sheetName val="Civil_Works31"/>
      <sheetName val="Cashflow_projection31"/>
      <sheetName val="IO_List31"/>
      <sheetName val="Item-_Compact31"/>
      <sheetName val="PA-_Consutant_31"/>
      <sheetName val="TBAL9697__group_wise__sdpl31"/>
      <sheetName val="SP_Break_Up31"/>
      <sheetName val="Labour_productivity31"/>
      <sheetName val="_09_07_10_M顅ᎆ뤀ᨇ԰31"/>
      <sheetName val="_09_07_10_M顅ᎆ뤀ᨇ԰_缀_31"/>
      <sheetName val="cash_in_flow_Summary_JV_31"/>
      <sheetName val="water_prop_31"/>
      <sheetName val="GR_slab-reinft31"/>
      <sheetName val="Cost_Index31"/>
      <sheetName val="MN_T_B_31"/>
      <sheetName val="Staff_Acco_31"/>
      <sheetName val="3cd_Annexure31"/>
      <sheetName val="Prelims_Breakup32"/>
      <sheetName val="Fin__Assumpt__-_Sensitivities31"/>
      <sheetName val="Bill_131"/>
      <sheetName val="Bill_231"/>
      <sheetName val="Bill_331"/>
      <sheetName val="Bill_431"/>
      <sheetName val="Bill_531"/>
      <sheetName val="Bill_631"/>
      <sheetName val="Bill_731"/>
      <sheetName val="1_Civil-RA31"/>
      <sheetName val="Structure_Bills_Qty31"/>
      <sheetName val="Rate_analysis-_BOQ_1_31"/>
      <sheetName val="Project_Details__31"/>
      <sheetName val="Driveway_Beams31"/>
      <sheetName val="INDIGINEOUS_ITEMS_31"/>
      <sheetName val="DEINKING(ANNEX_1)31"/>
      <sheetName val="Rate_Analysis31"/>
      <sheetName val="T-P1,_FINISHES_WORKING_31"/>
      <sheetName val="Assumption_&amp;_Exclusion31"/>
      <sheetName val="Data_Sheet30"/>
      <sheetName val="External_Doors31"/>
      <sheetName val="Assumption_Inputs31"/>
      <sheetName val="Factor_Sheet31"/>
      <sheetName val="Phase_131"/>
      <sheetName val="Pacakges_split31"/>
      <sheetName val="Eqpmnt_Plng31"/>
      <sheetName val="LABOUR_RATE31"/>
      <sheetName val="Material_Rate31"/>
      <sheetName val="Switch_V1631"/>
      <sheetName val="AutoOpen_Stub_Data31"/>
      <sheetName val="Summary_WG30"/>
      <sheetName val="Cat_A_Change_Control31"/>
      <sheetName val="Theo_Cons-June'1030"/>
      <sheetName val="AFAS_30"/>
      <sheetName val="RDS_&amp;_WLD30"/>
      <sheetName val="PA_System30"/>
      <sheetName val="Server_&amp;_PAC_Room30"/>
      <sheetName val="HVAC_BOQ30"/>
      <sheetName val="Grade_Slab_-131"/>
      <sheetName val="Grade_Slab_-231"/>
      <sheetName val="Grade_slab-331"/>
      <sheetName val="Grade_slab_-431"/>
      <sheetName val="Grade_slab_-531"/>
      <sheetName val="Grade_slab_-631"/>
      <sheetName val="Debits_as_on_12_04_0830"/>
      <sheetName val="Deduction_of_assets29"/>
      <sheetName val="d-safe_specs29"/>
      <sheetName val="Invoice_Tracker30"/>
      <sheetName val="STAFFSCHED_30"/>
      <sheetName val="India_F&amp;S_Template30"/>
      <sheetName val="_bus_bay30"/>
      <sheetName val="doq_430"/>
      <sheetName val="doq_230"/>
      <sheetName val="Customize_Your_Invoice29"/>
      <sheetName val="11B_30"/>
      <sheetName val="ACAD_Finishes30"/>
      <sheetName val="Site_Details30"/>
      <sheetName val="Site_Area_Statement30"/>
      <sheetName val="Blr_hire29"/>
      <sheetName val="PRECAST_lig(tconc_II29"/>
      <sheetName val="14_07_10_CIVIL_W [30"/>
      <sheetName val="BOQ_LT30"/>
      <sheetName val="Cost_Basis29"/>
      <sheetName val="Load_Details(B2)30"/>
      <sheetName val="Works_-_Quote_Sheet30"/>
      <sheetName val="Income_Statement30"/>
      <sheetName val="BLOCK-A_(MEA_SHEET)30"/>
      <sheetName val="VF_Full_Recon29"/>
      <sheetName val="MASTER_RATE_ANALYSIS29"/>
      <sheetName val="Top_Sheet30"/>
      <sheetName val="Col_NUM30"/>
      <sheetName val="COLUMN_RC_30"/>
      <sheetName val="STILT_Floor_Slab_NUM30"/>
      <sheetName val="First_Floor_Slab_RC30"/>
      <sheetName val="FIRST_FLOOR_SLAB_WT_SUMMARY30"/>
      <sheetName val="Stilt_Floor_Beam_NUM30"/>
      <sheetName val="STILT_BEAM_NUM30"/>
      <sheetName val="STILT_BEAM_RC30"/>
      <sheetName val="Stilt_wall_Num30"/>
      <sheetName val="STILT_WALL_RC30"/>
      <sheetName val="Z-DETAILS_ABOVE_RAFT_UPTO_+0_31"/>
      <sheetName val="Z-DETAILS_ABOVE_RAFT_UPTO_+_(39"/>
      <sheetName val="TOTAL_CHECK30"/>
      <sheetName val="TYP___wall_Num30"/>
      <sheetName val="Z-DETAILS_TYP__+2_85_TO_+8_8530"/>
      <sheetName val="Quote_Sheet29"/>
      <sheetName val="Intro_29"/>
      <sheetName val="Gate_229"/>
      <sheetName val="Name_List29"/>
      <sheetName val="Project_Ignite29"/>
      <sheetName val="Misc__Data29"/>
      <sheetName val="2_civil-RA4"/>
      <sheetName val="PITP3_COPY29"/>
      <sheetName val="Meas_29"/>
      <sheetName val="Expenses_Actual_Vs__Budgeted29"/>
      <sheetName val="Col_up_to_plinth29"/>
      <sheetName val="Lifts_&amp;_Escal-BOQ7"/>
      <sheetName val="FIRE_BOQ7"/>
      <sheetName val="RCC,Ret__Wall29"/>
      <sheetName val="Fin__Assumpt__-_SensitivitieH29"/>
      <sheetName val="Raw_Data12"/>
      <sheetName val="RMG_-ABS29"/>
      <sheetName val="T_P_-ABS29"/>
      <sheetName val="T_P_-MB29"/>
      <sheetName val="E_P_R-ABS29"/>
      <sheetName val="E__R-MB29"/>
      <sheetName val="Bldg_6-ABS29"/>
      <sheetName val="Bldg_6-MB29"/>
      <sheetName val="Kz_Grid_Press_foundation_ABS29"/>
      <sheetName val="Kz_Grid_Press_foundation_meas29"/>
      <sheetName val="600-1200T__ABS29"/>
      <sheetName val="600-1200T_Meas29"/>
      <sheetName val="BSR-II_ABS29"/>
      <sheetName val="BSR-II_meas29"/>
      <sheetName val="Misc_ABS29"/>
      <sheetName val="Misc_MB29"/>
      <sheetName val="This_Bill29"/>
      <sheetName val="Upto_Previous29"/>
      <sheetName val="Up_to_date29"/>
      <sheetName val="Grand_Abstract29"/>
      <sheetName val="Blank_MB29"/>
      <sheetName val="cement_summary29"/>
      <sheetName val="Reinforcement_Steel29"/>
      <sheetName val="P-I_CEMENT_RECONCILIATION_29"/>
      <sheetName val="Ra-38_area_wise_summary29"/>
      <sheetName val="P-II_Cement_Reconciliation29"/>
      <sheetName val="Ra-16_P-II29"/>
      <sheetName val="RA_16-_GH29"/>
      <sheetName val="Fin__Assumpt__-_Sensitivitie5"/>
      <sheetName val="KSt_-_Analysis_12"/>
      <sheetName val="Section_Catalogue12"/>
      <sheetName val="Form_67"/>
      <sheetName val="Frango_Work_sheet4"/>
      <sheetName val="TCMO_(2)4"/>
      <sheetName val="Advance_tax4"/>
      <sheetName val="Cashflow_4"/>
      <sheetName val="ITDEP_revised4"/>
      <sheetName val="Deferred_tax4"/>
      <sheetName val="grp_4"/>
      <sheetName val="Debtors_Ageing_4"/>
      <sheetName val="Deprec_7"/>
      <sheetName val="Rate_analysis_civil5"/>
      <sheetName val="__¢&amp;ú5#13"/>
      <sheetName val="__¢&amp;???ú5#???????13"/>
      <sheetName val="beam-reinft-machine_rm29"/>
      <sheetName val="E_&amp;_R29"/>
      <sheetName val="RA_BILL_-_14"/>
      <sheetName val="Tax_Inv4"/>
      <sheetName val="Tax_Inv_(Client)4"/>
      <sheetName val="R_A_5"/>
      <sheetName val="공사비_내역_(가)12"/>
      <sheetName val="General_Input4"/>
      <sheetName val="precast_RC_element4"/>
      <sheetName val="Cash_Flow_Input_Data_ISC29"/>
      <sheetName val="Eqpmnt_PlnH4"/>
      <sheetName val="Eqpmnt_PlnÄ4"/>
      <sheetName val="MS_Loan_repayments4"/>
      <sheetName val="LEVEL_SHEET5"/>
      <sheetName val="Footing_4"/>
      <sheetName val="WORK_TABLE4"/>
      <sheetName val="PointNo_54"/>
      <sheetName val="foot-slab_reinft4"/>
      <sheetName val="7_Other_Costs4"/>
      <sheetName val="Vind_-_BtB4"/>
      <sheetName val="ETC_Plant_Cost4"/>
      <sheetName val="Array_(2)4"/>
      <sheetName val="COP_Final4"/>
      <sheetName val="Cumulative_Karnatka_Purchase4"/>
      <sheetName val="Reco-_Project_wise4"/>
      <sheetName val="Purchase_head_Wise4"/>
      <sheetName val="List_of_Project4"/>
      <sheetName val="Cumulative_Karnatka_Purchas_(24"/>
      <sheetName val="Pivot_table4"/>
      <sheetName val="BL_Staff4"/>
      <sheetName val="14_07_10@4"/>
      <sheetName val="Varthur_14"/>
      <sheetName val="old_serial_no_4"/>
      <sheetName val="Master_data4"/>
      <sheetName val="_5"/>
      <sheetName val="08_07_104"/>
      <sheetName val="08_07_10_CIVIՌ4"/>
      <sheetName val="abst-of_-cost4"/>
      <sheetName val="Combined_Results_4"/>
      <sheetName val="Detail_In_Door_Stad4"/>
      <sheetName val="SC_Cost_MAR_024"/>
      <sheetName val="Material_List_4"/>
      <sheetName val="Shuttering_Material4"/>
      <sheetName val="Equipment_Master4"/>
      <sheetName val="Material_Master4"/>
      <sheetName val="Contract_Status4"/>
      <sheetName val="High_Rise_Abstract_4"/>
      <sheetName val="Eartwork_Item_(1_1_1)4"/>
      <sheetName val="Sand_Filling_Item_(1_3)4"/>
      <sheetName val="Raft_Con__M_40_Item(2_3_1_C)4"/>
      <sheetName val="Raft_Con__M_40_Item(2_3_1_d)4"/>
      <sheetName val="Raft_Shut_Item_(2_6_1_a)4"/>
      <sheetName val="Slab_Conc__M_50_2_3_2_f4"/>
      <sheetName val="Slab_Conc__M_60_Item_(2_3_2_d)4"/>
      <sheetName val="Slab_Conc__M_40_Item_(2_3_2_d)4"/>
      <sheetName val="Pkg_-_3_staircase_Kota_2_8_1_44"/>
      <sheetName val="Pkg_-_3_staircase_Kota_2_8_2_44"/>
      <sheetName val="Slab_Shut__Item_2_5_1_(c)4"/>
      <sheetName val="Col_Conc__M_40_Item_2_3_3(e_)4"/>
      <sheetName val="Col_&amp;_Wall_Shutt__Item(2_5_1d)4"/>
      <sheetName val="Col_Conc__M_50_Item_2_3_3(e)4"/>
      <sheetName val="Col_Conc__M_60_Item_2_3_3(f)4"/>
      <sheetName val="Cir__Col__Shutt__Item(2_6_1_g)4"/>
      <sheetName val="Bw_115_(3_4_1_a)_Flr_1st-15th4"/>
      <sheetName val="Bw_115_(3_4_1_b)_16th-28th4"/>
      <sheetName val="Bw_115_(3_4_1_c)_29th-Terrace4"/>
      <sheetName val="Bw_230_(3_2_1_a)_Flr_1st_to15t4"/>
      <sheetName val="Bw_230_(3_2_1_b)_Flr_16_to_28t4"/>
      <sheetName val="Bw_230_(3_2_1_c)_Flr_29th-Terr4"/>
      <sheetName val="Water_Tank_Wall_WP_4_3_24"/>
      <sheetName val="Core_Cutting_8_174"/>
      <sheetName val="HT_Wall_Cemnt_Plaster_6_1_14"/>
      <sheetName val="External_Wall_Cement_plaster6_5"/>
      <sheetName val="Ceiling_Cement_Plaster_6_24"/>
      <sheetName val="Wood_Door_frame4"/>
      <sheetName val="Extra_Item_15(Dism__of_DF)4"/>
      <sheetName val="Anchor_Fastner_2_11_14"/>
      <sheetName val="Item_4_1_1Railing_(Pckg_-_03)4"/>
      <sheetName val="IPS_Flooring_Item_5_64"/>
      <sheetName val="Sunken_Water_Proofing_Item_4_05"/>
      <sheetName val="Sunken_Filling_Item_4_104"/>
      <sheetName val="Raft_Water_Proofing_Item_4_01A4"/>
      <sheetName val="PVC_water_stop_Item_8_8_14"/>
      <sheetName val="HT_MS_Sleeves_8_134"/>
      <sheetName val="Rebaring_Details_2_7_54"/>
      <sheetName val="HT_PVC_Sleeves_8_144"/>
      <sheetName val="Chipping_Item_2_7_64"/>
      <sheetName val="NITO_BOND_Item_2_7_74"/>
      <sheetName val="IMACO_COncrete_Item_2_7_84"/>
      <sheetName val="HT_MS_puddle_Flange_4"/>
      <sheetName val="Full_Brk_Dismantling_Work_9_14"/>
      <sheetName val="Half_Brk_Dismantling_Work_9_24"/>
      <sheetName val="Conc_Dismantling_Work_9_34"/>
      <sheetName val="Steel_Lintel_8_18_1_(i)4"/>
      <sheetName val="Steel_Lintel8_18_1_(ii)4"/>
      <sheetName val="Steel_Lintel_8_18_1_(iii)4"/>
      <sheetName val="Steel_Lintel_8_18_1(iv)4"/>
      <sheetName val="Shaft_Plaster_6_44"/>
      <sheetName val="White_Wash_7_14"/>
      <sheetName val="Gypsum_Plaster_Wall_6_5_14"/>
      <sheetName val="Gypsum_Plaster_Ceiling_6_5_24"/>
      <sheetName val="Making_of_Khura_4_94"/>
      <sheetName val="RWP_cutout_encasing_(13)4"/>
      <sheetName val="Extra_Item_(11)4"/>
      <sheetName val="Extra_Item_(12)4"/>
      <sheetName val="CONSTRUCTION_COMPONENT4"/>
      <sheetName val="Fire_Hydrant4"/>
      <sheetName val="Material_Spec_4"/>
      <sheetName val="Terms_&amp;_conditions4"/>
      <sheetName val="Summary_output4"/>
      <sheetName val="ITB_COST4"/>
      <sheetName val="collections_plan_04014"/>
      <sheetName val="Main_Abs_(3)4"/>
      <sheetName val="Main_Abs4"/>
      <sheetName val="Ltg_Abs4"/>
      <sheetName val="BBT_Abs4"/>
      <sheetName val="PC_Raceway_4"/>
      <sheetName val="Raceway_Flr_GI_4"/>
      <sheetName val="PERFORATED_TRAY4"/>
      <sheetName val="Earthing_4"/>
      <sheetName val="LT_Panel4"/>
      <sheetName val="Temp_Cable4"/>
      <sheetName val="Junction_Box4"/>
      <sheetName val="DB's_&amp;_MCB's4"/>
      <sheetName val="Point_Wiring4"/>
      <sheetName val="Floor_Chipping4"/>
      <sheetName val="Light_Fixtures4"/>
      <sheetName val="2C_1_SQMM4"/>
      <sheetName val="1R_4C_2_5SQMM4"/>
      <sheetName val="3c_x_2_5(RP)_5_14"/>
      <sheetName val="4c_x_6sqmm4"/>
      <sheetName val="3c_X_2_5_(UPS)4"/>
      <sheetName val="3c_x_6_sqmm4"/>
      <sheetName val="3C_X_1_5SQMM4"/>
      <sheetName val="Ring_Details4"/>
      <sheetName val="Eqpmnt_Pln4"/>
      <sheetName val="activit-graph__4"/>
      <sheetName val="Material_recovery"/>
      <sheetName val="Apr_07"/>
      <sheetName val="SEP_07 _F_"/>
      <sheetName val="OCT_07 _F_"/>
      <sheetName val="Jul_07 _F_"/>
      <sheetName val="May_07 without Sale"/>
      <sheetName val="May_07 _MIS_"/>
      <sheetName val="May_07 _F_"/>
      <sheetName val="NOV_07 _F_"/>
      <sheetName val="OCT_07"/>
      <sheetName val="SEP_07"/>
      <sheetName val="AUG_07"/>
      <sheetName val="Jul_07"/>
      <sheetName val="Jun_07"/>
      <sheetName val="Jun_07 _F_"/>
      <sheetName val="Aug_07 _F_"/>
      <sheetName val="WORK"/>
      <sheetName val="Load Details(B1)"/>
      <sheetName val=" 08.07.10 RS &amp; S䂰⁜㩰⁜_x0000__x0000_e"/>
      <sheetName val="equiplist"/>
      <sheetName val="HIRA Format"/>
      <sheetName val="2nd "/>
      <sheetName val="M.S."/>
      <sheetName val="Main_Gate_House"/>
      <sheetName val="unit_cost_"/>
      <sheetName val="GF_Columns"/>
      <sheetName val="14_07_10@^\&amp;"/>
      <sheetName val="08_07_10헾】??"/>
      <sheetName val="Basic_Rates"/>
      <sheetName val="3LBHK_RA"/>
      <sheetName val="SC_Cost_FEB_03"/>
      <sheetName val="13__Steel_-_Ratio"/>
      <sheetName val="_09_07_10_M蕸\헾⿓"/>
      <sheetName val="PPA_Summary"/>
      <sheetName val="MB-August"/>
      <sheetName val="SPEC SHEET"/>
      <sheetName val="見積書"/>
      <sheetName val="Sch No. 1 - Building Works"/>
      <sheetName val="Deprec_8"/>
      <sheetName val="2_civil-RA5"/>
      <sheetName val="Frango_Work_sheet5"/>
      <sheetName val="TCMO_(2)5"/>
      <sheetName val="Advance_tax5"/>
      <sheetName val="Cashflow_5"/>
      <sheetName val="ITDEP_revised5"/>
      <sheetName val="Deferred_tax5"/>
      <sheetName val="grp_5"/>
      <sheetName val="Debtors_Ageing_5"/>
      <sheetName val="Deprec_9"/>
      <sheetName val="2_civil-RA6"/>
      <sheetName val="Fin__Assumpt__-_Sensitivitie6"/>
      <sheetName val="Frango_Work_sheet6"/>
      <sheetName val="TCMO_(2)6"/>
      <sheetName val="Advance_tax6"/>
      <sheetName val="Cashflow_6"/>
      <sheetName val="ITDEP_revised6"/>
      <sheetName val="Deferred_tax6"/>
      <sheetName val="grp_6"/>
      <sheetName val="Debtors_Ageing_6"/>
      <sheetName val="Rate_analysis_civil6"/>
      <sheetName val="Deprec_10"/>
      <sheetName val="2_civil-RA7"/>
      <sheetName val="Fin__Assumpt__-_Sensitivitie7"/>
      <sheetName val="Frango_Work_sheet7"/>
      <sheetName val="TCMO_(2)7"/>
      <sheetName val="Advance_tax7"/>
      <sheetName val="Cashflow_7"/>
      <sheetName val="ITDEP_revised7"/>
      <sheetName val="Deferred_tax7"/>
      <sheetName val="grp_7"/>
      <sheetName val="Debtors_Ageing_7"/>
      <sheetName val="Rate_analysis_civil7"/>
      <sheetName val="Deprec_12"/>
      <sheetName val="2_civil-RA9"/>
      <sheetName val="Lifts_&amp;_Escal-BOQ8"/>
      <sheetName val="FIRE_BOQ8"/>
      <sheetName val="Fin__Assumpt__-_Sensitivitie8"/>
      <sheetName val="Form_68"/>
      <sheetName val="Frango_Work_sheet8"/>
      <sheetName val="TCMO_(2)8"/>
      <sheetName val="Advance_tax8"/>
      <sheetName val="Cashflow_8"/>
      <sheetName val="ITDEP_revised8"/>
      <sheetName val="Deferred_tax8"/>
      <sheetName val="grp_8"/>
      <sheetName val="Debtors_Ageing_8"/>
      <sheetName val="Rate_analysis_civil8"/>
      <sheetName val="Deprec_11"/>
      <sheetName val="2_civil-RA8"/>
      <sheetName val="KSt_-_Analysis_14"/>
      <sheetName val="Section_Catalogue14"/>
      <sheetName val="Deprec_14"/>
      <sheetName val="2_civil-RA11"/>
      <sheetName val="Frango_Work_sheet10"/>
      <sheetName val="TCMO_(2)10"/>
      <sheetName val="Advance_tax10"/>
      <sheetName val="Cashflow_10"/>
      <sheetName val="ITDEP_revised10"/>
      <sheetName val="Deferred_tax10"/>
      <sheetName val="grp_10"/>
      <sheetName val="Debtors_Ageing_10"/>
      <sheetName val="Form_610"/>
      <sheetName val="Fin__Assumpt__-_Sensitivitie10"/>
      <sheetName val="Lifts_&amp;_Escal-BOQ10"/>
      <sheetName val="FIRE_BOQ10"/>
      <sheetName val="Rate_analysis_civil10"/>
      <sheetName val="KSt_-_Analysis_13"/>
      <sheetName val="Section_Catalogue13"/>
      <sheetName val="Deprec_13"/>
      <sheetName val="2_civil-RA10"/>
      <sheetName val="Lifts_&amp;_Escal-BOQ9"/>
      <sheetName val="FIRE_BOQ9"/>
      <sheetName val="Fin__Assumpt__-_Sensitivitie9"/>
      <sheetName val="Form_69"/>
      <sheetName val="Frango_Work_sheet9"/>
      <sheetName val="TCMO_(2)9"/>
      <sheetName val="Advance_tax9"/>
      <sheetName val="Cashflow_9"/>
      <sheetName val="ITDEP_revised9"/>
      <sheetName val="Deferred_tax9"/>
      <sheetName val="grp_9"/>
      <sheetName val="Debtors_Ageing_9"/>
      <sheetName val="Rate_analysis_civil9"/>
      <sheetName val="KSt_-_Analysis_15"/>
      <sheetName val="Section_Catalogue15"/>
      <sheetName val="Deprec_15"/>
      <sheetName val="2_civil-RA12"/>
      <sheetName val="Lifts_&amp;_Escal-BOQ11"/>
      <sheetName val="FIRE_BOQ11"/>
      <sheetName val="Fin__Assumpt__-_Sensitivitie11"/>
      <sheetName val="Form_611"/>
      <sheetName val="Frango_Work_sheet11"/>
      <sheetName val="TCMO_(2)11"/>
      <sheetName val="Advance_tax11"/>
      <sheetName val="Cashflow_11"/>
      <sheetName val="ITDEP_revised11"/>
      <sheetName val="Deferred_tax11"/>
      <sheetName val="grp_11"/>
      <sheetName val="Debtors_Ageing_11"/>
      <sheetName val="Rate_analysis_civil11"/>
      <sheetName val="KSt_-_Analysis_16"/>
      <sheetName val="Section_Catalogue16"/>
      <sheetName val="Deprec_16"/>
      <sheetName val="2_civil-RA13"/>
      <sheetName val="Lifts_&amp;_Escal-BOQ12"/>
      <sheetName val="FIRE_BOQ12"/>
      <sheetName val="Fin__Assumpt__-_Sensitivitie12"/>
      <sheetName val="Form_612"/>
      <sheetName val="Frango_Work_sheet12"/>
      <sheetName val="TCMO_(2)12"/>
      <sheetName val="Advance_tax12"/>
      <sheetName val="Cashflow_12"/>
      <sheetName val="ITDEP_revised12"/>
      <sheetName val="Deferred_tax12"/>
      <sheetName val="grp_12"/>
      <sheetName val="Debtors_Ageing_12"/>
      <sheetName val="Rate_analysis_civil12"/>
      <sheetName val="KSt_-_Analysis_17"/>
      <sheetName val="Section_Catalogue17"/>
      <sheetName val="Deprec_17"/>
      <sheetName val="2_civil-RA14"/>
      <sheetName val="Frango_Work_sheet13"/>
      <sheetName val="TCMO_(2)13"/>
      <sheetName val="Advance_tax13"/>
      <sheetName val="Cashflow_13"/>
      <sheetName val="ITDEP_revised13"/>
      <sheetName val="Deferred_tax13"/>
      <sheetName val="grp_13"/>
      <sheetName val="Debtors_Ageing_13"/>
      <sheetName val="Form_613"/>
      <sheetName val="Fin__Assumpt__-_Sensitivitie13"/>
      <sheetName val="Lifts_&amp;_Escal-BOQ13"/>
      <sheetName val="FIRE_BOQ13"/>
      <sheetName val="Raw_Data13"/>
      <sheetName val="Rate_analysis_civil13"/>
      <sheetName val="KSt_-_Analysis_18"/>
      <sheetName val="Section_Catalogue18"/>
      <sheetName val="Deprec_18"/>
      <sheetName val="2_civil-RA15"/>
      <sheetName val="Frango_Work_sheet14"/>
      <sheetName val="TCMO_(2)14"/>
      <sheetName val="Advance_tax14"/>
      <sheetName val="Cashflow_14"/>
      <sheetName val="ITDEP_revised14"/>
      <sheetName val="Deferred_tax14"/>
      <sheetName val="grp_14"/>
      <sheetName val="Debtors_Ageing_14"/>
      <sheetName val="Form_614"/>
      <sheetName val="Fin__Assumpt__-_Sensitivitie14"/>
      <sheetName val="Lifts_&amp;_Escal-BOQ14"/>
      <sheetName val="FIRE_BOQ14"/>
      <sheetName val="Raw_Data14"/>
      <sheetName val="Rate_analysis_civil14"/>
      <sheetName val="KSt_-_Analysis_19"/>
      <sheetName val="Section_Catalogue19"/>
      <sheetName val="Deprec_19"/>
      <sheetName val="2_civil-RA16"/>
      <sheetName val="Frango_Work_sheet15"/>
      <sheetName val="TCMO_(2)15"/>
      <sheetName val="Advance_tax15"/>
      <sheetName val="Cashflow_15"/>
      <sheetName val="ITDEP_revised15"/>
      <sheetName val="Deferred_tax15"/>
      <sheetName val="grp_15"/>
      <sheetName val="Debtors_Ageing_15"/>
      <sheetName val="LEVEL_SHEET6"/>
      <sheetName val="Form_615"/>
      <sheetName val="Fin__Assumpt__-_Sensitivitie15"/>
      <sheetName val="Lifts_&amp;_Escal-BOQ15"/>
      <sheetName val="FIRE_BOQ15"/>
      <sheetName val="Raw_Data15"/>
      <sheetName val="Rate_analysis_civil15"/>
      <sheetName val="KSt_-_Analysis_20"/>
      <sheetName val="Section_Catalogue20"/>
      <sheetName val="Deprec_20"/>
      <sheetName val="2_civil-RA17"/>
      <sheetName val="Frango_Work_sheet16"/>
      <sheetName val="TCMO_(2)16"/>
      <sheetName val="Advance_tax16"/>
      <sheetName val="Cashflow_16"/>
      <sheetName val="ITDEP_revised16"/>
      <sheetName val="Deferred_tax16"/>
      <sheetName val="grp_16"/>
      <sheetName val="Debtors_Ageing_16"/>
      <sheetName val="LEVEL_SHEET7"/>
      <sheetName val="Form_616"/>
      <sheetName val="Fin__Assumpt__-_Sensitivitie16"/>
      <sheetName val="Lifts_&amp;_Escal-BOQ16"/>
      <sheetName val="FIRE_BOQ16"/>
      <sheetName val="Raw_Data16"/>
      <sheetName val="Rate_analysis_civil16"/>
      <sheetName val="Eqpmnt_PlnH5"/>
      <sheetName val="Eqpmnt_PlnÄ5"/>
      <sheetName val="PointNo_55"/>
      <sheetName val="precast_RC_element5"/>
      <sheetName val="General_Input5"/>
      <sheetName val="RA_BILL_-_15"/>
      <sheetName val="Tax_Inv5"/>
      <sheetName val="Tax_Inv_(Client)5"/>
      <sheetName val="foot-slab_reinft5"/>
      <sheetName val="7_Other_Costs5"/>
      <sheetName val="Vind_-_BtB5"/>
      <sheetName val="WORK_TABLE5"/>
      <sheetName val="KSt_-_Analysis_21"/>
      <sheetName val="Section_Catalogue21"/>
      <sheetName val="Deprec_21"/>
      <sheetName val="2_civil-RA18"/>
      <sheetName val="Frango_Work_sheet17"/>
      <sheetName val="TCMO_(2)17"/>
      <sheetName val="Advance_tax17"/>
      <sheetName val="Cashflow_17"/>
      <sheetName val="ITDEP_revised17"/>
      <sheetName val="Deferred_tax17"/>
      <sheetName val="grp_17"/>
      <sheetName val="Debtors_Ageing_17"/>
      <sheetName val="LEVEL_SHEET8"/>
      <sheetName val="Form_617"/>
      <sheetName val="Fin__Assumpt__-_Sensitivitie17"/>
      <sheetName val="Lifts_&amp;_Escal-BOQ17"/>
      <sheetName val="FIRE_BOQ17"/>
      <sheetName val="Raw_Data17"/>
      <sheetName val="Rate_analysis_civil17"/>
      <sheetName val="Eqpmnt_PlnH6"/>
      <sheetName val="Eqpmnt_PlnÄ6"/>
      <sheetName val="PointNo_56"/>
      <sheetName val="precast_RC_element6"/>
      <sheetName val="General_Input6"/>
      <sheetName val="RA_BILL_-_16"/>
      <sheetName val="Tax_Inv6"/>
      <sheetName val="Tax_Inv_(Client)6"/>
      <sheetName val="foot-slab_reinft6"/>
      <sheetName val="7_Other_Costs6"/>
      <sheetName val="Vind_-_BtB6"/>
      <sheetName val="WORK_TABLE6"/>
      <sheetName val="KSt_-_Analysis_24"/>
      <sheetName val="Section_Catalogue24"/>
      <sheetName val="Deprec_24"/>
      <sheetName val="2_civil-RA21"/>
      <sheetName val="Frango_Work_sheet20"/>
      <sheetName val="TCMO_(2)20"/>
      <sheetName val="Advance_tax20"/>
      <sheetName val="Cashflow_20"/>
      <sheetName val="ITDEP_revised20"/>
      <sheetName val="Deferred_tax20"/>
      <sheetName val="grp_20"/>
      <sheetName val="Debtors_Ageing_20"/>
      <sheetName val="LEVEL_SHEET11"/>
      <sheetName val="Form_620"/>
      <sheetName val="Fin__Assumpt__-_Sensitivitie20"/>
      <sheetName val="Lifts_&amp;_Escal-BOQ20"/>
      <sheetName val="FIRE_BOQ20"/>
      <sheetName val="Raw_Data20"/>
      <sheetName val="Rate_analysis_civil20"/>
      <sheetName val="Eqpmnt_PlnH9"/>
      <sheetName val="Eqpmnt_PlnÄ9"/>
      <sheetName val="PointNo_59"/>
      <sheetName val="precast_RC_element9"/>
      <sheetName val="General_Input9"/>
      <sheetName val="RA_BILL_-_19"/>
      <sheetName val="Tax_Inv9"/>
      <sheetName val="Tax_Inv_(Client)9"/>
      <sheetName val="foot-slab_reinft9"/>
      <sheetName val="7_Other_Costs9"/>
      <sheetName val="Vind_-_BtB9"/>
      <sheetName val="Basement_Budget9"/>
      <sheetName val="WORK_TABLE9"/>
      <sheetName val="KSt_-_Analysis_23"/>
      <sheetName val="Section_Catalogue23"/>
      <sheetName val="Deprec_23"/>
      <sheetName val="2_civil-RA20"/>
      <sheetName val="Frango_Work_sheet19"/>
      <sheetName val="TCMO_(2)19"/>
      <sheetName val="Advance_tax19"/>
      <sheetName val="Cashflow_19"/>
      <sheetName val="ITDEP_revised19"/>
      <sheetName val="Deferred_tax19"/>
      <sheetName val="grp_19"/>
      <sheetName val="Debtors_Ageing_19"/>
      <sheetName val="LEVEL_SHEET10"/>
      <sheetName val="Form_619"/>
      <sheetName val="Fin__Assumpt__-_Sensitivitie19"/>
      <sheetName val="Lifts_&amp;_Escal-BOQ19"/>
      <sheetName val="FIRE_BOQ19"/>
      <sheetName val="Raw_Data19"/>
      <sheetName val="Rate_analysis_civil19"/>
      <sheetName val="Eqpmnt_PlnH8"/>
      <sheetName val="Eqpmnt_PlnÄ8"/>
      <sheetName val="PointNo_58"/>
      <sheetName val="precast_RC_element8"/>
      <sheetName val="General_Input8"/>
      <sheetName val="RA_BILL_-_18"/>
      <sheetName val="Tax_Inv8"/>
      <sheetName val="Tax_Inv_(Client)8"/>
      <sheetName val="foot-slab_reinft8"/>
      <sheetName val="7_Other_Costs8"/>
      <sheetName val="Vind_-_BtB8"/>
      <sheetName val="Basement_Budget8"/>
      <sheetName val="WORK_TABLE8"/>
      <sheetName val="KSt_-_Analysis_22"/>
      <sheetName val="Section_Catalogue22"/>
      <sheetName val="Deprec_22"/>
      <sheetName val="2_civil-RA19"/>
      <sheetName val="Frango_Work_sheet18"/>
      <sheetName val="TCMO_(2)18"/>
      <sheetName val="Advance_tax18"/>
      <sheetName val="Cashflow_18"/>
      <sheetName val="ITDEP_revised18"/>
      <sheetName val="Deferred_tax18"/>
      <sheetName val="grp_18"/>
      <sheetName val="Debtors_Ageing_18"/>
      <sheetName val="LEVEL_SHEET9"/>
      <sheetName val="Form_618"/>
      <sheetName val="Fin__Assumpt__-_Sensitivitie18"/>
      <sheetName val="Lifts_&amp;_Escal-BOQ18"/>
      <sheetName val="FIRE_BOQ18"/>
      <sheetName val="Raw_Data18"/>
      <sheetName val="Rate_analysis_civil18"/>
      <sheetName val="Eqpmnt_PlnH7"/>
      <sheetName val="Eqpmnt_PlnÄ7"/>
      <sheetName val="PointNo_57"/>
      <sheetName val="precast_RC_element7"/>
      <sheetName val="General_Input7"/>
      <sheetName val="RA_BILL_-_17"/>
      <sheetName val="Tax_Inv7"/>
      <sheetName val="Tax_Inv_(Client)7"/>
      <sheetName val="foot-slab_reinft7"/>
      <sheetName val="7_Other_Costs7"/>
      <sheetName val="Vind_-_BtB7"/>
      <sheetName val="Basement_Budget7"/>
      <sheetName val="WORK_TABLE7"/>
      <sheetName val="KSt_-_Analysis_25"/>
      <sheetName val="Section_Catalogue25"/>
      <sheetName val="Deprec_25"/>
      <sheetName val="2_civil-RA22"/>
      <sheetName val="Frango_Work_sheet21"/>
      <sheetName val="TCMO_(2)21"/>
      <sheetName val="Advance_tax21"/>
      <sheetName val="Cashflow_21"/>
      <sheetName val="ITDEP_revised21"/>
      <sheetName val="Deferred_tax21"/>
      <sheetName val="grp_21"/>
      <sheetName val="Debtors_Ageing_21"/>
      <sheetName val="LEVEL_SHEET12"/>
      <sheetName val="Form_621"/>
      <sheetName val="Fin__Assumpt__-_Sensitivitie21"/>
      <sheetName val="Lifts_&amp;_Escal-BOQ21"/>
      <sheetName val="FIRE_BOQ21"/>
      <sheetName val="Raw_Data21"/>
      <sheetName val="Rate_analysis_civil21"/>
      <sheetName val="Eqpmnt_PlnH10"/>
      <sheetName val="Eqpmnt_PlnÄ10"/>
      <sheetName val="PointNo_510"/>
      <sheetName val="precast_RC_element10"/>
      <sheetName val="General_Input10"/>
      <sheetName val="RA_BILL_-_110"/>
      <sheetName val="Tax_Inv10"/>
      <sheetName val="Tax_Inv_(Client)10"/>
      <sheetName val="foot-slab_reinft10"/>
      <sheetName val="7_Other_Costs10"/>
      <sheetName val="Vind_-_BtB10"/>
      <sheetName val="Basement_Budget10"/>
      <sheetName val="WORK_TABLE10"/>
      <sheetName val="FACE"/>
      <sheetName val="det_est"/>
      <sheetName val="abs_est"/>
      <sheetName val="specials for pumping main"/>
      <sheetName val="EWE_Anne 1"/>
      <sheetName val="xxx"/>
      <sheetName val="DI,CI&amp;RUBBER RINGS_Pipes"/>
      <sheetName val="ASPECIALS AND valveS"/>
      <sheetName val="lowering&amp;fixing"/>
      <sheetName val="MBQ"/>
      <sheetName val="drg study"/>
      <sheetName val="RA"/>
      <sheetName val="block"/>
      <sheetName val="BP"/>
      <sheetName val="Technicla manpower"/>
      <sheetName val="Mixer"/>
      <sheetName val="1st Slab"/>
      <sheetName val="bil-mff"/>
      <sheetName val="Costs"/>
      <sheetName val="MB.Prod"/>
      <sheetName val="Item-wise summary"/>
      <sheetName val="Adimi_bldg"/>
      <sheetName val="Pump_House"/>
      <sheetName val="Fuel_Regu_Station"/>
      <sheetName val="0200_Siteworks"/>
      <sheetName val="BLR_1"/>
      <sheetName val="HRSG_PRINT"/>
      <sheetName val="Cost_control"/>
      <sheetName val="Pile"/>
      <sheetName val="3. Elemental Summary"/>
      <sheetName val="Deckblatt"/>
      <sheetName val="Road_Works"/>
      <sheetName val="Recharge_pit"/>
      <sheetName val="Boundary_wall"/>
      <sheetName val="BW_Repairing_&amp;_Repainting"/>
      <sheetName val="Water_Works"/>
      <sheetName val="SS_Tank"/>
      <sheetName val="Rectification-DI_line"/>
      <sheetName val="Watering_&amp;_Compaction"/>
      <sheetName val="Water_Supply_&amp;_Recycle_Network"/>
      <sheetName val="Storm_Water_Drainage"/>
      <sheetName val="Horticulture_&amp;_Landscaping"/>
      <sheetName val="ETC_1010"/>
      <sheetName val="ETC_1020"/>
      <sheetName val="IPS_Flooring"/>
      <sheetName val="Pump_Grouting"/>
      <sheetName val="Down_Take_Pipe"/>
      <sheetName val="Pipe_Grouting"/>
      <sheetName val="Plug_Removing"/>
      <sheetName val="UGT_Cleaning"/>
      <sheetName val="Leveling_&amp;_Dressing"/>
      <sheetName val="Tees"/>
      <sheetName val="MEMORANDUM"/>
      <sheetName val="Formulas"/>
      <sheetName val="[temp.xls]________8___b_______4"/>
      <sheetName val="[temp.xls]____________b_______4"/>
      <sheetName val="[temp.xls]________5___b___8___4"/>
      <sheetName val="[temp.xls][temp.xls]14_07_10__7"/>
      <sheetName val="[temp.xls][temp.xls]14_07_10__8"/>
      <sheetName val="[temp.xls][temp.xls]14_07_10__9"/>
      <sheetName val="[temp.xls][temp.xls]___b______3"/>
      <sheetName val="[temp.xls][temp.xls]14_07_10_10"/>
      <sheetName val="[temp.xls][temp.xls]_5_b__8_6_3"/>
      <sheetName val="[temp.xls][temp.xls]08_07_10__3"/>
      <sheetName val="[temp.xls][temp.xls]14_07_10_11"/>
      <sheetName val="[temp.xls][temp.xls]08_07_10__4"/>
      <sheetName val="[temp.xls]________8___b_______5"/>
      <sheetName val="[temp.xls]____________b_______5"/>
      <sheetName val="[temp.xls]________5___b___8___5"/>
      <sheetName val="[temp.xls][temp.xls]14_07_10_12"/>
      <sheetName val="[temp.xls][temp.xls]14_07_10_13"/>
      <sheetName val="[temp.xls][temp.xls]14_07_10_14"/>
      <sheetName val="[temp.xls][temp.xls]___b______4"/>
      <sheetName val="[temp.xls][temp.xls]14_07_10_15"/>
      <sheetName val="[temp.xls][temp.xls]_5_b__8_6_4"/>
      <sheetName val="[temp.xls][temp.xls]08_07_10__5"/>
      <sheetName val="[temp.xls][temp.xls]14_07_10_16"/>
      <sheetName val="[temp.xls][temp.xls]_09_07_10_2"/>
      <sheetName val="[temp.xls][temp.xls]08_07_10__6"/>
      <sheetName val="CIF_COST_ITEM12"/>
      <sheetName val="14_07_10_CIVIL_W _27"/>
      <sheetName val="Oud_Metha9"/>
      <sheetName val="Port_Saeed9"/>
      <sheetName val="Al_Wasl9"/>
      <sheetName val="__¢&amp;___ú5#_______10"/>
      <sheetName val="SC_Cost_FEB_032"/>
      <sheetName val="[temp_xls]14_07_10@&amp;Ò:"/>
      <sheetName val="Design_basis-C1"/>
      <sheetName val="load_data1"/>
      <sheetName val="MCC_IC1"/>
      <sheetName val="[temp_xls]14_07_10@^\&amp;8"/>
      <sheetName val="[temp_xls]14_07_10@&amp;Ò:1"/>
      <sheetName val="[temp_xls]¸:;b+/î&lt;î:&amp;&amp;1"/>
      <sheetName val="[temp_xls]14_07_10@^\&amp;81"/>
      <sheetName val="[temp_xls]Ü5)bÝ/8)6)&amp;&amp;1"/>
      <sheetName val="MH_BUDGET_JAN'981"/>
      <sheetName val="MH_CONSPTN1"/>
      <sheetName val="BASE_DATI1"/>
      <sheetName val="Cable_Data1"/>
      <sheetName val="Adimi_bldg1"/>
      <sheetName val="Pump_House1"/>
      <sheetName val="Fuel_Regu_Station1"/>
      <sheetName val="0200_Siteworks1"/>
      <sheetName val="Basic_Rates1"/>
      <sheetName val="Main_Gate_House1"/>
      <sheetName val="unit_cost_1"/>
      <sheetName val="13__Steel_-_Ratio1"/>
      <sheetName val="Material_recovery1"/>
      <sheetName val="GF_Columns1"/>
      <sheetName val="Fin_Sum1"/>
      <sheetName val="Field_Values1"/>
      <sheetName val="9__Package_split_-_Cost_1"/>
      <sheetName val="Initial_Data8"/>
      <sheetName val="F4_131"/>
      <sheetName val="Gym_AV1"/>
      <sheetName val="Break_up_Sheet1"/>
      <sheetName val="3LBHK_RA1"/>
      <sheetName val="Ground_Floor1"/>
      <sheetName val="Road_Works2"/>
      <sheetName val="Recharge_pit2"/>
      <sheetName val="Boundary_wall2"/>
      <sheetName val="BW_Repairing_&amp;_Repainting2"/>
      <sheetName val="Water_Works2"/>
      <sheetName val="SS_Tank2"/>
      <sheetName val="Rectification-DI_line2"/>
      <sheetName val="Watering_&amp;_Compaction2"/>
      <sheetName val="Water_Supply_&amp;_Recycle_Network2"/>
      <sheetName val="Storm_Water_Drainage2"/>
      <sheetName val="Horticulture_&amp;_Landscaping2"/>
      <sheetName val="ETC_10102"/>
      <sheetName val="ETC_10202"/>
      <sheetName val="IPS_Flooring2"/>
      <sheetName val="Pump_Grouting2"/>
      <sheetName val="Down_Take_Pipe2"/>
      <sheetName val="Pipe_Grouting2"/>
      <sheetName val="Plug_Removing2"/>
      <sheetName val="UGT_Cleaning2"/>
      <sheetName val="Leveling_&amp;_Dressing2"/>
      <sheetName val="CIF_COST_ITEM11"/>
      <sheetName val="14_07_10_CIVIL_W _26"/>
      <sheetName val="Oud_Metha8"/>
      <sheetName val="Port_Saeed8"/>
      <sheetName val="Al_Wasl8"/>
      <sheetName val="__¢&amp;___ú5#_______9"/>
      <sheetName val="SC_Cost_FEB_031"/>
      <sheetName val="Design_basis-C"/>
      <sheetName val="load_data"/>
      <sheetName val="MCC_IC"/>
      <sheetName val="[temp_xls]¸:;b+/î&lt;î:&amp;&amp;"/>
      <sheetName val="[temp_xls]Ü5)bÝ/8)6)&amp;&amp;"/>
      <sheetName val="MH_BUDGET_JAN'98"/>
      <sheetName val="MH_CONSPTN"/>
      <sheetName val="BASE_DATI"/>
      <sheetName val="Cable_Data"/>
      <sheetName val="Fin_Sum"/>
      <sheetName val="Field_Values"/>
      <sheetName val="9__Package_split_-_Cost_"/>
      <sheetName val="Initial_Data7"/>
      <sheetName val="F4_13"/>
      <sheetName val="Break_up_Sheet"/>
      <sheetName val="Ground_Floor"/>
      <sheetName val="Road_Works1"/>
      <sheetName val="Recharge_pit1"/>
      <sheetName val="Boundary_wall1"/>
      <sheetName val="BW_Repairing_&amp;_Repainting1"/>
      <sheetName val="Water_Works1"/>
      <sheetName val="SS_Tank1"/>
      <sheetName val="Rectification-DI_line1"/>
      <sheetName val="Watering_&amp;_Compaction1"/>
      <sheetName val="Water_Supply_&amp;_Recycle_Network1"/>
      <sheetName val="Storm_Water_Drainage1"/>
      <sheetName val="Horticulture_&amp;_Landscaping1"/>
      <sheetName val="ETC_10101"/>
      <sheetName val="ETC_10201"/>
      <sheetName val="IPS_Flooring1"/>
      <sheetName val="Pump_Grouting1"/>
      <sheetName val="Down_Take_Pipe1"/>
      <sheetName val="Pipe_Grouting1"/>
      <sheetName val="Plug_Removing1"/>
      <sheetName val="UGT_Cleaning1"/>
      <sheetName val="Leveling_&amp;_Dressing1"/>
      <sheetName val="Data used"/>
      <sheetName val="Annex-1"/>
      <sheetName val="IEC-865"/>
      <sheetName val="sh"/>
      <sheetName val="BOQ_L"/>
      <sheetName val=" 09.07.10 _x0005_"/>
      <sheetName val="wordsdat"/>
      <sheetName val=" 08.07.10 RS &amp; S䂰⁜㩰⁜"/>
      <sheetName val="LINE-BEND"/>
      <sheetName val="공사비_내역_(가)13"/>
      <sheetName val="CIF_COST_ITEM13"/>
      <sheetName val="14_07_10_CIVIL_W _28"/>
      <sheetName val="Oud_Metha10"/>
      <sheetName val="Port_Saeed10"/>
      <sheetName val="Al_Wasl10"/>
      <sheetName val="__¢&amp;___ú5#_______11"/>
      <sheetName val="SC_Cost_FEB_033"/>
      <sheetName val="Design_basis-C2"/>
      <sheetName val="load_data2"/>
      <sheetName val="MCC_IC2"/>
      <sheetName val="[temp_xls]14_07_10@&amp;Ò:2"/>
      <sheetName val="[temp_xls]¸:;b+/î&lt;î:&amp;&amp;2"/>
      <sheetName val="[temp_xls]14_07_10@^\&amp;82"/>
      <sheetName val="[temp_xls]Ü5)bÝ/8)6)&amp;&amp;2"/>
      <sheetName val="MH_BUDGET_JAN'982"/>
      <sheetName val="MH_CONSPTN2"/>
      <sheetName val="BASE_DATI2"/>
      <sheetName val="Cable_Data2"/>
      <sheetName val="Adimi_bldg2"/>
      <sheetName val="Pump_House2"/>
      <sheetName val="Fuel_Regu_Station2"/>
      <sheetName val="0200_Siteworks2"/>
      <sheetName val="Basic_Rates2"/>
      <sheetName val="Main_Gate_House2"/>
      <sheetName val="unit_cost_2"/>
      <sheetName val="13__Steel_-_Ratio2"/>
      <sheetName val="Material_recovery2"/>
      <sheetName val="GF_Columns2"/>
      <sheetName val="Fin_Sum2"/>
      <sheetName val="Field_Values2"/>
      <sheetName val="9__Package_split_-_Cost_2"/>
      <sheetName val="Initial_Data9"/>
      <sheetName val="F4_132"/>
      <sheetName val="Gym_AV2"/>
      <sheetName val="Break_up_Sheet2"/>
      <sheetName val="3LBHK_RA2"/>
      <sheetName val="Ground_Floor2"/>
      <sheetName val="Road_Works3"/>
      <sheetName val="Recharge_pit3"/>
      <sheetName val="Boundary_wall3"/>
      <sheetName val="BW_Repairing_&amp;_Repainting3"/>
      <sheetName val="Water_Works3"/>
      <sheetName val="SS_Tank3"/>
      <sheetName val="Rectification-DI_line3"/>
      <sheetName val="Watering_&amp;_Compaction3"/>
      <sheetName val="Water_Supply_&amp;_Recycle_Network3"/>
      <sheetName val="Storm_Water_Drainage3"/>
      <sheetName val="Horticulture_&amp;_Landscaping3"/>
      <sheetName val="ETC_10103"/>
      <sheetName val="ETC_10203"/>
      <sheetName val="IPS_Flooring3"/>
      <sheetName val="Pump_Grouting3"/>
      <sheetName val="Down_Take_Pipe3"/>
      <sheetName val="Pipe_Grouting3"/>
      <sheetName val="Plug_Removing3"/>
      <sheetName val="UGT_Cleaning3"/>
      <sheetName val="Leveling_&amp;_Dressing3"/>
      <sheetName val="공사비_내역_(가)14"/>
      <sheetName val="CIF_COST_ITEM14"/>
      <sheetName val="ETC_Plant_Cost5"/>
      <sheetName val="14_07_10_CIVIL_W _29"/>
      <sheetName val="Oud_Metha11"/>
      <sheetName val="Port_Saeed11"/>
      <sheetName val="Al_Wasl11"/>
      <sheetName val="__¢&amp;___ú5#_______12"/>
      <sheetName val="SC_Cost_FEB_034"/>
      <sheetName val="Design_basis-C3"/>
      <sheetName val="load_data3"/>
      <sheetName val="MCC_IC3"/>
      <sheetName val="[temp_xls]14_07_10@&amp;Ò:3"/>
      <sheetName val="[temp_xls]¸:;b+/î&lt;î:&amp;&amp;3"/>
      <sheetName val="[temp_xls]14_07_10@^\&amp;83"/>
      <sheetName val="[temp_xls]Ü5)bÝ/8)6)&amp;&amp;3"/>
      <sheetName val="MH_BUDGET_JAN'983"/>
      <sheetName val="MH_CONSPTN3"/>
      <sheetName val="BASE_DATI3"/>
      <sheetName val="Cable_Data3"/>
      <sheetName val="Adimi_bldg3"/>
      <sheetName val="Pump_House3"/>
      <sheetName val="Fuel_Regu_Station3"/>
      <sheetName val="0200_Siteworks3"/>
      <sheetName val="Basic_Rates3"/>
      <sheetName val="Main_Gate_House3"/>
      <sheetName val="unit_cost_3"/>
      <sheetName val="13__Steel_-_Ratio3"/>
      <sheetName val="Material_recovery3"/>
      <sheetName val="GF_Columns3"/>
      <sheetName val="Fin_Sum3"/>
      <sheetName val="Field_Values3"/>
      <sheetName val="9__Package_split_-_Cost_3"/>
      <sheetName val="Initial_Data10"/>
      <sheetName val="F4_133"/>
      <sheetName val="Gym_AV3"/>
      <sheetName val="Break_up_Sheet3"/>
      <sheetName val="3LBHK_RA3"/>
      <sheetName val="Ground_Floor3"/>
      <sheetName val="Road_Works4"/>
      <sheetName val="Recharge_pit4"/>
      <sheetName val="Boundary_wall4"/>
      <sheetName val="BW_Repairing_&amp;_Repainting4"/>
      <sheetName val="Water_Works4"/>
      <sheetName val="SS_Tank4"/>
      <sheetName val="Rectification-DI_line4"/>
      <sheetName val="Watering_&amp;_Compaction4"/>
      <sheetName val="Water_Supply_&amp;_Recycle_Network4"/>
      <sheetName val="Storm_Water_Drainage4"/>
      <sheetName val="Horticulture_&amp;_Landscaping4"/>
      <sheetName val="ETC_10104"/>
      <sheetName val="ETC_10204"/>
      <sheetName val="IPS_Flooring4"/>
      <sheetName val="Pump_Grouting4"/>
      <sheetName val="Down_Take_Pipe4"/>
      <sheetName val="Pipe_Grouting4"/>
      <sheetName val="Plug_Removing4"/>
      <sheetName val="UGT_Cleaning4"/>
      <sheetName val="Leveling_&amp;_Dressing4"/>
      <sheetName val="rdamdata"/>
      <sheetName val="lead-st"/>
      <sheetName val="r"/>
      <sheetName val="[temp.xls][temp.xls]14_07_10_17"/>
      <sheetName val="[temp.xls][temp.xls]14_07_10_18"/>
      <sheetName val="[temp.xls][temp.xls]14_07_10_19"/>
      <sheetName val="[temp.xls][temp.xls]___b______5"/>
      <sheetName val="[temp.xls][temp.xls]14_07_10_20"/>
      <sheetName val="[temp.xls][temp.xls]_5_b__8_6_5"/>
      <sheetName val="[temp.xls][temp.xls]14_07_10_21"/>
      <sheetName val="[temp.xls]08_07_10헾】?/退Ý"/>
      <sheetName val="[temp.xls]14_07_10@^\&amp;"/>
      <sheetName val="[temp.xls]_09_07_10_M蕸\헾⿓"/>
      <sheetName val="MAIN DOOR ANALYSIS (ENGLISH)"/>
      <sheetName val="Cashflows "/>
      <sheetName val="Cash Flow Working"/>
      <sheetName val="Grouping TB"/>
      <sheetName val="Profile"/>
      <sheetName val="STEEL STRUCTURE"/>
      <sheetName val=" 09.07.10 M顅ᎆ뤀ᨇ԰_x005f_x0000_缀_x005f_x0000_"/>
      <sheetName val="Labor abs-NMR"/>
      <sheetName val="Sheet4"/>
      <sheetName val="Brand"/>
      <sheetName val="Location"/>
      <sheetName val="PackSize"/>
      <sheetName val="PackagingType"/>
      <sheetName val="Plant"/>
      <sheetName val="ProductHierarchy"/>
      <sheetName val="PurchGroup"/>
      <sheetName val="Sub-brand"/>
      <sheetName val="UOM"/>
      <sheetName val="Variant"/>
      <sheetName val="Current Bill MB ref"/>
      <sheetName val="Materials Cost(PCC)"/>
      <sheetName val="ST_CODE5"/>
      <sheetName val="w't_table5"/>
      <sheetName val="cover_page5"/>
      <sheetName val="DM_tANK_Allow5"/>
      <sheetName val="08_07_10헾】__睮は"/>
      <sheetName val="08_07_10헾】_︀ᇕ԰"/>
      <sheetName val="08_07_10헾】_蠄ሹꠀ䁮�"/>
      <sheetName val="08_07_10헾】_蠌ሹ⠀䁫�"/>
      <sheetName val="@risk_rents_and_incentives"/>
      <sheetName val="Car_park_lease"/>
      <sheetName val="Net_rent_analysis"/>
      <sheetName val="PANEL_ANNEXURE"/>
      <sheetName val="wdr_bldg"/>
      <sheetName val="Macro_custom_function1"/>
      <sheetName val="Walk_Across"/>
      <sheetName val="Cost_summary"/>
      <sheetName val="Employee_Details"/>
      <sheetName val="AoR_Finishing"/>
      <sheetName val="labour_rates"/>
      <sheetName val="BOQ_T4B"/>
      <sheetName val="Summary_year_Plan"/>
      <sheetName val="Project_Brief"/>
      <sheetName val="_COP_100%"/>
      <sheetName val="Switch_costs_lookup"/>
      <sheetName val="2_0_Floor_Area_Summary"/>
      <sheetName val="Angebot18_7_"/>
      <sheetName val="E-400_(BW)"/>
      <sheetName val="E-400_(Pl)"/>
      <sheetName val="E-400_Schedule_(Pl)"/>
      <sheetName val="E-330_(Pl)"/>
      <sheetName val="E-330_Schedule_(Pl)"/>
      <sheetName val="CIV_INV&amp;EXP"/>
      <sheetName val="intr_stool_brkup"/>
      <sheetName val="GEN_REQ"/>
      <sheetName val="SD_and_START_UP"/>
      <sheetName val="_AnalysisPCC"/>
      <sheetName val="Labour_List_"/>
      <sheetName val="Plant_List"/>
      <sheetName val="Material_List"/>
      <sheetName val="PROG_SUMMARY"/>
      <sheetName val="08_07_10쪸_"/>
      <sheetName val="08_07_10헾】__睮は_x"/>
      <sheetName val="08_07_10헾】_︀ᇕ԰缀"/>
      <sheetName val="08_07_10헾】__退Ý_x"/>
      <sheetName val="_09_07_10_M蕸_헾⿓"/>
      <sheetName val="Inter_Co_Balances"/>
      <sheetName val="1_01_(a)"/>
      <sheetName val="Quantity_Freeze"/>
      <sheetName val="Chipping_RCC"/>
      <sheetName val="Main_Assump_"/>
      <sheetName val="N-Amritsar_135"/>
      <sheetName val="08_07_10헾】?︀ᇕ԰"/>
      <sheetName val="[temp.xls]08_07_10헾】?/"/>
      <sheetName val="08_07_10헾】???dlvo"/>
      <sheetName val="08_07_10헾】?"/>
      <sheetName val="M_S_"/>
      <sheetName val="Ward_areas"/>
      <sheetName val="BFS"/>
      <sheetName val="FIRE - Tower"/>
      <sheetName val="Coalmine"/>
      <sheetName val="conc-foot-gradeslab"/>
      <sheetName val="SCH99"/>
      <sheetName val="ASSET_99 "/>
      <sheetName val="WPC"/>
      <sheetName val="M.R.List (2)"/>
      <sheetName val="SB_SCH_A3"/>
      <sheetName val="SB SCH_A7"/>
      <sheetName val="Main Summary"/>
      <sheetName val="FITZ MORT 94"/>
      <sheetName val="_ ¢&amp;"/>
      <sheetName val="CapitalMetrics"/>
      <sheetName val="Staff Forecast spread"/>
      <sheetName val="Project Budget Worksheet"/>
      <sheetName val="Stress Calculation"/>
      <sheetName val="Angles"/>
      <sheetName val="매크로"/>
      <sheetName val="item"/>
      <sheetName val="except wiring"/>
      <sheetName val="CCNs"/>
      <sheetName val="改加胶玻璃、室外栏杆"/>
      <sheetName val="SRC-B3U2"/>
      <sheetName val="08.07.10헾】_x0005_?⇯_x0000__x0000_瘀Ᏸ"/>
      <sheetName val="Start"/>
      <sheetName val="[temp.xls]________8___b_______6"/>
      <sheetName val="[temp.xls]____________b_______6"/>
      <sheetName val="[temp.xls]________5___b___8___6"/>
      <sheetName val="[temp.xls][temp.xls]14_07_10_22"/>
      <sheetName val="[temp.xls][temp.xls]14_07_10_23"/>
      <sheetName val="[temp.xls][temp.xls]14_07_10_24"/>
      <sheetName val="[temp.xls][temp.xls]___b______6"/>
      <sheetName val="[temp.xls][temp.xls]14_07_10_25"/>
      <sheetName val="[temp.xls][temp.xls]_5_b__8_6_6"/>
      <sheetName val="[temp.xls][temp.xls]14_07_10_26"/>
      <sheetName val="[temp.xls][temp.xls]08_07_10__7"/>
      <sheetName val="[temp.xls][temp.xls]08_07_10__8"/>
      <sheetName val="[temp.xls][temp.xls]14_07_10_27"/>
      <sheetName val="[temp.xls][temp.xls]_09_07_10_3"/>
      <sheetName val="[temp.xls][temp.xls]08_07_10__9"/>
      <sheetName val="SAND PER MTR"/>
      <sheetName val="MY PHONE COST"/>
      <sheetName val="PROGRESS IN JUNE"/>
      <sheetName val="CAPITALS"/>
      <sheetName val="water connection"/>
      <sheetName val="Roll Party"/>
      <sheetName val="bhavya mh"/>
      <sheetName val="bhavya line"/>
      <sheetName val="CLASSICAL RECON"/>
      <sheetName val="Riser-1"/>
      <sheetName val="[temp_xls]08_07_10헾】?/退Ý"/>
      <sheetName val="[temp_xls]14_07_10@^\&amp;"/>
      <sheetName val="08_07_10헾】?/"/>
      <sheetName val="[temp_xls]_09_07_10_M蕸\헾⿓"/>
      <sheetName val="MRATES"/>
      <sheetName val="Item-_C"/>
      <sheetName val="PARAMETRES"/>
      <sheetName val="08.07.10헾】_x005f_x0005_"/>
      <sheetName val="08.07.10헾】_x005f_x0005_____ꎋ"/>
      <sheetName val=" _¢_x005f_x0002_&amp;"/>
      <sheetName val="08.07.10헾】_x005f_x0005__x005f_x0000__x0000"/>
      <sheetName val=" _x005f_x000a_¢_x005f_x0002_&amp;_x005f_x0000__x005f_x0000_"/>
      <sheetName val=" _x005f_x000a_¢_x005f_x0002_&amp;___ú5#_______"/>
      <sheetName val="14.07.10@_x005f_x0000__x005f_x0003_&amp;_x0000"/>
      <sheetName val="_x005f_x0000__x005f_x0000__x005f_x0000__x005f_x0000__x0"/>
      <sheetName val="14.07.10Á_x005f_x000c__x005f_x0003_&amp;_x0000"/>
      <sheetName val="_x005f_x0000_"/>
      <sheetName val="08.07.10헾】_x005f_x0005_____菈_x005f_x0013_"/>
      <sheetName val="  ¢_x005f_x0002_&amp;_x005f_x0000__x005f_x0000__x0000"/>
      <sheetName val="  ¢_x005f_x0002_&amp;___ú5#_______"/>
      <sheetName val="08.07.10헾】_x005f_x0005____x005f_x0005__x00"/>
      <sheetName val=" _x005f_x000d_¢_x005f_x0002_&amp;_x005f_x0000__x005f_x0000_"/>
      <sheetName val=" _x005f_x000d_¢_x005f_x0002_&amp;___ú5#_______"/>
      <sheetName val="__x005f_x000a_¢&amp;ú5#"/>
      <sheetName val="__x005f_x000a_¢&amp;___ú5#_______"/>
      <sheetName val="Miscellan%ous_x005f_x0008_civil"/>
      <sheetName val="14.07.10@^__x005f_x0001_&amp;_x005f_x0000__x000"/>
      <sheetName val="_x005f_x0001__x005f_x0000__x005f_x0000__x005f_x0000_"/>
      <sheetName val="08.07.10헾】_x005f_x0005___壀&quot;夌&quot;"/>
      <sheetName val="08.07.10헾】_x005f_x0005___헾⿂_x005f_x0005__x"/>
      <sheetName val="08.07.10헾】_x005f_x0005___ꮸ⽚_x005f_x0005__x"/>
      <sheetName val="08.07.10헾】_x005f_x0005_____懇"/>
      <sheetName val="08.07.10헾】_x005f_x0005___丵⼽_x005f_x0005__x"/>
      <sheetName val="08.07.10헾】_x005f_x0005_____癠_"/>
      <sheetName val=" _¢_x005f_x0002_&amp;___ú5#_______"/>
      <sheetName val="08.07.10헾】_x005f_x0005___헾⽀_x005f_x0005__x"/>
      <sheetName val="B3-B4-B5-_x005f_x0006__x005f_x0000_"/>
      <sheetName val="_x005f_x0000__x005f_x0017__x005f_x0000__x005f_x0012__x0"/>
      <sheetName val="ᬀᜀሀༀሀ_x005f_x0000__x005f_x0000__x005f_x0000__x000"/>
      <sheetName val="08.07.10헾】_x005f_x0005___헾⾑_x005f_x0005__x"/>
      <sheetName val="08.07.10헾】_x005f_x0005___壀$夌$"/>
      <sheetName val="08.07.10_x005f_x0000__x005f_x0000_ⴠ_x005f_x0000__"/>
      <sheetName val="08.07.10 CIVIՌ_x005f_x0000_缀_x005f_x0000__x"/>
      <sheetName val="08.07.10헾】_x005f_x0005___헾　_x005f_x0005__x"/>
      <sheetName val=" _¢_x005f_x0002_&amp;_x005f_x0000__x005f_x0000__x0000"/>
      <sheetName val="08.07.10헾】_x005f_x0005___苈ô헾⼤"/>
      <sheetName val="_x005f_x000a_"/>
      <sheetName val="Eqpmnt Pln_x005f_x0000_"/>
      <sheetName val=" _¢_x005f_x0002_&amp;_x005f_x0000__x005f_x0000_"/>
      <sheetName val="14.07.10Á_x005f_x000c__x005f_x0003_&amp;"/>
      <sheetName val="  ¢_x005f_x0002_&amp;"/>
      <sheetName val="08.07.10헾】_x005f_x0005____x005f_x0005_"/>
      <sheetName val="14.07.10@^__x005f_x0001_&amp;"/>
      <sheetName val="_x005f_x0001_"/>
      <sheetName val="08.07.10헾】_x005f_x0005___헾⿂_x005f_x0005_"/>
      <sheetName val="08.07.10헾】_x005f_x0005___ꮸ⽚_x005f_x0005_"/>
      <sheetName val="08.07.10헾】_x005f_x0005___丵⼽_x005f_x0005_"/>
      <sheetName val="08.07.10헾】_x005f_x0005___헾⽀_x005f_x0005_"/>
      <sheetName val="08.07.10헾】_x005f_x0005___헾⾑_x005f_x0005_"/>
      <sheetName val="B3-B4-B5-_x005f_x0006_"/>
      <sheetName val="08.07.10헾】_x005f_x0005___헾　_x005f_x0005_"/>
      <sheetName val="Dropdown List"/>
      <sheetName val="BLR_11"/>
      <sheetName val="HRSG_PRINT1"/>
      <sheetName val="Cost_control1"/>
      <sheetName val="BLR_12"/>
      <sheetName val="HRSG_PRINT2"/>
      <sheetName val="Cost_control2"/>
      <sheetName val="BLR_13"/>
      <sheetName val="HRSG_PRINT3"/>
      <sheetName val="Cost_control3"/>
      <sheetName val="PRECAST_lightconc-II35"/>
      <sheetName val="PRECAST_lightconc_II35"/>
      <sheetName val="College_Details35"/>
      <sheetName val="Personal_35"/>
      <sheetName val="Cleaning_&amp;_Grubbing35"/>
      <sheetName val="jidal_dam35"/>
      <sheetName val="fran_temp35"/>
      <sheetName val="kona_swit35"/>
      <sheetName val="template_(8)35"/>
      <sheetName val="template_(9)35"/>
      <sheetName val="OVER_HEADS35"/>
      <sheetName val="Cover_Sheet35"/>
      <sheetName val="BOQ_REV_A35"/>
      <sheetName val="PTB_(IO)35"/>
      <sheetName val="BMS_35"/>
      <sheetName val="SPT_vs_PHI35"/>
      <sheetName val="TBAL9697_-group_wise__sdpl35"/>
      <sheetName val="Quantity_Schedule34"/>
      <sheetName val="Revenue__Schedule_34"/>
      <sheetName val="Balance_works_-_Direct_Cost34"/>
      <sheetName val="Balance_works_-_Indirect_Cost34"/>
      <sheetName val="Fund_Plan34"/>
      <sheetName val="Bill_of_Resources34"/>
      <sheetName val="SITE_OVERHEADS33"/>
      <sheetName val="labour_coeff33"/>
      <sheetName val="Site_Dev_BOQ33"/>
      <sheetName val="Expenditure_plan33"/>
      <sheetName val="ORDER_BOOKING33"/>
      <sheetName val="TAX_BILLS33"/>
      <sheetName val="CASH_BILLS33"/>
      <sheetName val="LABOUR_BILLS33"/>
      <sheetName val="puch_order33"/>
      <sheetName val="Sheet1_(2)33"/>
      <sheetName val="beam-reinft-IIInd_floor33"/>
      <sheetName val="Costing_Upto_Mar'11_(2)33"/>
      <sheetName val="Tender_Summary33"/>
      <sheetName val="M-Book_for_Conc33"/>
      <sheetName val="M-Book_for_FW33"/>
      <sheetName val="Boq_Block_A33"/>
      <sheetName val="scurve_calc_(2)32"/>
      <sheetName val="_24_07_10_RS_&amp;_SECURITY33"/>
      <sheetName val="24_07_10_CIVIL_WET33"/>
      <sheetName val="_24_07_10_CIVIL33"/>
      <sheetName val="_24_07_10_MECH-FAB33"/>
      <sheetName val="_24_07_10_MECH-TANK33"/>
      <sheetName val="_23_07_10_N_SHIFT_MECH-FAB33"/>
      <sheetName val="_23_07_10_N_SHIFT_MECH-TANK33"/>
      <sheetName val="_23_07_10_RS_&amp;_SECURITY33"/>
      <sheetName val="23_07_10_CIVIL_WET33"/>
      <sheetName val="_23_07_10_CIVIL33"/>
      <sheetName val="_23_07_10_MECH-FAB33"/>
      <sheetName val="_23_07_10_MECH-TANK33"/>
      <sheetName val="_22_07_10_N_SHIFT_MECH-FAB33"/>
      <sheetName val="_22_07_10_N_SHIFT_MECH-TANK33"/>
      <sheetName val="_22_07_10_RS_&amp;_SECURITY33"/>
      <sheetName val="22_07_10_CIVIL_WET33"/>
      <sheetName val="_22_07_10_CIVIL33"/>
      <sheetName val="_22_07_10_MECH-FAB33"/>
      <sheetName val="_22_07_10_MECH-TANK33"/>
      <sheetName val="_21_07_10_N_SHIFT_MECH-FAB33"/>
      <sheetName val="_21_07_10_N_SHIFT_MECH-TANK33"/>
      <sheetName val="_21_07_10_RS_&amp;_SECURITY33"/>
      <sheetName val="21_07_10_CIVIL_WET33"/>
      <sheetName val="_21_07_10_CIVIL33"/>
      <sheetName val="_21_07_10_MECH-FAB33"/>
      <sheetName val="_21_07_10_MECH-TANK33"/>
      <sheetName val="_20_07_10_N_SHIFT_MECH-FAB33"/>
      <sheetName val="_20_07_10_N_SHIFT_MECH-TANK33"/>
      <sheetName val="_20_07_10_RS_&amp;_SECURITY33"/>
      <sheetName val="20_07_10_CIVIL_WET33"/>
      <sheetName val="_20_07_10_CIVIL33"/>
      <sheetName val="_20_07_10_MECH-FAB33"/>
      <sheetName val="_20_07_10_MECH-TANK33"/>
      <sheetName val="_19_07_10_N_SHIFT_MECH-FAB33"/>
      <sheetName val="_19_07_10_N_SHIFT_MECH-TANK33"/>
      <sheetName val="_19_07_10_RS_&amp;_SECURITY33"/>
      <sheetName val="19_07_10_CIVIL_WET33"/>
      <sheetName val="_19_07_10_CIVIL33"/>
      <sheetName val="_19_07_10_MECH-FAB33"/>
      <sheetName val="_19_07_10_MECH-TANK33"/>
      <sheetName val="_18_07_10_N_SHIFT_MECH-FAB33"/>
      <sheetName val="_18_07_10_N_SHIFT_MECH-TANK33"/>
      <sheetName val="_18_07_10_RS_&amp;_SECURITY33"/>
      <sheetName val="18_07_10_CIVIL_WET33"/>
      <sheetName val="_18_07_10_CIVIL33"/>
      <sheetName val="_18_07_10_MECH-FAB33"/>
      <sheetName val="_18_07_10_MECH-TANK33"/>
      <sheetName val="_17_07_10_N_SHIFT_MECH-FAB33"/>
      <sheetName val="_17_07_10_N_SHIFT_MECH-TANK33"/>
      <sheetName val="_17_07_10_RS_&amp;_SECURITY33"/>
      <sheetName val="17_07_10_CIVIL_WET33"/>
      <sheetName val="_17_07_10_CIVIL33"/>
      <sheetName val="_17_07_10_MECH-FAB33"/>
      <sheetName val="_17_07_10_MECH-TANK33"/>
      <sheetName val="_16_07_10_N_SHIFT_MECH-FAB32"/>
      <sheetName val="_16_07_10_N_SHIFT_MECH-TANK32"/>
      <sheetName val="_16_07_10_RS_&amp;_SECURITY32"/>
      <sheetName val="16_07_10_CIVIL_WET32"/>
      <sheetName val="_16_07_10_CIVIL32"/>
      <sheetName val="_16_07_10_MECH-FAB32"/>
      <sheetName val="_16_07_10_MECH-TANK32"/>
      <sheetName val="_15_07_10_N_SHIFT_MECH-FAB32"/>
      <sheetName val="_15_07_10_N_SHIFT_MECH-TANK32"/>
      <sheetName val="_15_07_10_RS_&amp;_SECURITY32"/>
      <sheetName val="15_07_10_CIVIL_WET32"/>
      <sheetName val="_15_07_10_CIVIL32"/>
      <sheetName val="_15_07_10_MECH-FAB32"/>
      <sheetName val="_15_07_10_MECH-TANK32"/>
      <sheetName val="_14_07_10_N_SHIFT_MECH-FAB32"/>
      <sheetName val="_14_07_10_N_SHIFT_MECH-TANK32"/>
      <sheetName val="_14_07_10_RS_&amp;_SECURITY32"/>
      <sheetName val="14_07_10_CIVIL_WET32"/>
      <sheetName val="_14_07_10_CIVIL32"/>
      <sheetName val="_14_07_10_MECH-FAB32"/>
      <sheetName val="_14_07_10_MECH-TANK32"/>
      <sheetName val="_13_07_10_N_SHIFT_MECH-FAB32"/>
      <sheetName val="_13_07_10_N_SHIFT_MECH-TANK32"/>
      <sheetName val="_13_07_10_RS_&amp;_SECURITY32"/>
      <sheetName val="13_07_10_CIVIL_WET32"/>
      <sheetName val="_13_07_10_CIVIL32"/>
      <sheetName val="_13_07_10_MECH-FAB32"/>
      <sheetName val="_13_07_10_MECH-TANK32"/>
      <sheetName val="_12_07_10_N_SHIFT_MECH-FAB32"/>
      <sheetName val="_12_07_10_N_SHIFT_MECH-TANK32"/>
      <sheetName val="_12_07_10_RS_&amp;_SECURITY32"/>
      <sheetName val="12_07_10_CIVIL_WET32"/>
      <sheetName val="_12_07_10_CIVIL32"/>
      <sheetName val="_12_07_10_MECH-FAB32"/>
      <sheetName val="_12_07_10_MECH-TANK32"/>
      <sheetName val="_11_07_10_N_SHIFT_MECH-FAB32"/>
      <sheetName val="_11_07_10_N_SHIFT_MECH-TANK32"/>
      <sheetName val="_11_07_10_RS_&amp;_SECURITY32"/>
      <sheetName val="11_07_10_CIVIL_WET32"/>
      <sheetName val="_11_07_10_CIVIL32"/>
      <sheetName val="_11_07_10_MECH-FAB32"/>
      <sheetName val="_11_07_10_MECH-TANK32"/>
      <sheetName val="_10_07_10_N_SHIFT_MECH-FAB32"/>
      <sheetName val="_10_07_10_N_SHIFT_MECH-TANK32"/>
      <sheetName val="_10_07_10_RS_&amp;_SECURITY32"/>
      <sheetName val="10_07_10_CIVIL_WET32"/>
      <sheetName val="_10_07_10_CIVIL32"/>
      <sheetName val="_10_07_10_MECH-FAB32"/>
      <sheetName val="_10_07_10_MECH-TANK32"/>
      <sheetName val="_09_07_10_N_SHIFT_MECH-FAB32"/>
      <sheetName val="_09_07_10_N_SHIFT_MECH-TANK32"/>
      <sheetName val="_09_07_10_RS_&amp;_SECURITY32"/>
      <sheetName val="09_07_10_CIVIL_WET32"/>
      <sheetName val="_09_07_10_CIVIL32"/>
      <sheetName val="_09_07_10_MECH-FAB32"/>
      <sheetName val="_09_07_10_MECH-TANK32"/>
      <sheetName val="_08_07_10_N_SHIFT_MECH-FAB32"/>
      <sheetName val="_08_07_10_N_SHIFT_MECH-TANK32"/>
      <sheetName val="_08_07_10_RS_&amp;_SECURITY32"/>
      <sheetName val="08_07_10_CIVIL_WET32"/>
      <sheetName val="_08_07_10_CIVIL32"/>
      <sheetName val="_08_07_10_MECH-FAB32"/>
      <sheetName val="_08_07_10_MECH-TANK32"/>
      <sheetName val="_07_07_10_N_SHIFT_MECH-FAB32"/>
      <sheetName val="_07_07_10_N_SHIFT_MECH-TANK32"/>
      <sheetName val="_07_07_10_RS_&amp;_SECURITY32"/>
      <sheetName val="07_07_10_CIVIL_WET32"/>
      <sheetName val="_07_07_10_CIVIL32"/>
      <sheetName val="_07_07_10_MECH-FAB32"/>
      <sheetName val="_07_07_10_MECH-TANK32"/>
      <sheetName val="_06_07_10_N_SHIFT_MECH-FAB32"/>
      <sheetName val="_06_07_10_N_SHIFT_MECH-TANK32"/>
      <sheetName val="_06_07_10_RS_&amp;_SECURITY32"/>
      <sheetName val="06_07_10_CIVIL_WET32"/>
      <sheetName val="_06_07_10_CIVIL32"/>
      <sheetName val="_06_07_10_MECH-FAB32"/>
      <sheetName val="_06_07_10_MECH-TANK32"/>
      <sheetName val="_05_07_10_N_SHIFT_MECH-FAB32"/>
      <sheetName val="_05_07_10_N_SHIFT_MECH-TANK32"/>
      <sheetName val="_05_07_10_RS_&amp;_SECURITY32"/>
      <sheetName val="05_07_10_CIVIL_WET32"/>
      <sheetName val="_05_07_10_CIVIL32"/>
      <sheetName val="_05_07_10_MECH-FAB32"/>
      <sheetName val="_05_07_10_MECH-TANK32"/>
      <sheetName val="_04_07_10_N_SHIFT_MECH-FAB32"/>
      <sheetName val="_04_07_10_N_SHIFT_MECH-TANK32"/>
      <sheetName val="_04_07_10_RS_&amp;_SECURITY32"/>
      <sheetName val="04_07_10_CIVIL_WET32"/>
      <sheetName val="_04_07_10_CIVIL32"/>
      <sheetName val="_04_07_10_MECH-FAB32"/>
      <sheetName val="_04_07_10_MECH-TANK32"/>
      <sheetName val="_03_07_10_N_SHIFT_MECH-FAB32"/>
      <sheetName val="_03_07_10_N_SHIFT_MECH-TANK32"/>
      <sheetName val="_03_07_10_RS_&amp;_SECURITY_32"/>
      <sheetName val="03_07_10_CIVIL_WET_32"/>
      <sheetName val="_03_07_10_CIVIL_32"/>
      <sheetName val="_03_07_10_MECH-FAB_32"/>
      <sheetName val="_03_07_10_MECH-TANK_32"/>
      <sheetName val="_02_07_10_N_SHIFT_MECH-FAB_32"/>
      <sheetName val="_02_07_10_N_SHIFT_MECH-TANK_32"/>
      <sheetName val="_02_07_10_RS_&amp;_SECURITY32"/>
      <sheetName val="02_07_10_CIVIL_WET32"/>
      <sheetName val="_02_07_10_CIVIL32"/>
      <sheetName val="_02_07_10_MECH-FAB32"/>
      <sheetName val="_02_07_10_MECH-TANK32"/>
      <sheetName val="_01_07_10_N_SHIFT_MECH-FAB32"/>
      <sheetName val="_01_07_10_N_SHIFT_MECH-TANK32"/>
      <sheetName val="_01_07_10_RS_&amp;_SECURITY32"/>
      <sheetName val="01_07_10_CIVIL_WET32"/>
      <sheetName val="_01_07_10_CIVIL32"/>
      <sheetName val="_01_07_10_MECH-FAB32"/>
      <sheetName val="_01_07_10_MECH-TANK32"/>
      <sheetName val="_30_06_10_N_SHIFT_MECH-FAB32"/>
      <sheetName val="_30_06_10_N_SHIFT_MECH-TANK32"/>
      <sheetName val="Meas_-Hotel_Part33"/>
      <sheetName val="BOQ_Direct_selling_cost32"/>
      <sheetName val="22_12_201133"/>
      <sheetName val="BOQ_(2)33"/>
      <sheetName val="Direct_cost_shed_A-2_32"/>
      <sheetName val="Ave_wtd_rates32"/>
      <sheetName val="Material_32"/>
      <sheetName val="Labour_&amp;_Plant32"/>
      <sheetName val="Contract_Night_Staff32"/>
      <sheetName val="Contract_Day_Staff32"/>
      <sheetName val="Day_Shift32"/>
      <sheetName val="Night_Shift32"/>
      <sheetName val="Cashflow_projection32"/>
      <sheetName val="PA-_Consutant_32"/>
      <sheetName val="Item-_Compact32"/>
      <sheetName val="Fee_Rate_Summary32"/>
      <sheetName val="Civil_Boq32"/>
      <sheetName val="St_co_91_5lvl32"/>
      <sheetName val="Civil_Works32"/>
      <sheetName val="SP_Break_Up32"/>
      <sheetName val="final_abstract32"/>
      <sheetName val="TBAL9697__group_wise__sdpl32"/>
      <sheetName val="Meas__Hotel_Part32"/>
      <sheetName val="INPUT_SHEET32"/>
      <sheetName val="IO_List32"/>
      <sheetName val="Fill_this_out_first___32"/>
      <sheetName val="Labour_productivity32"/>
      <sheetName val="DI_Rate_Analysis33"/>
      <sheetName val="Economic_RisingMain__Ph-I33"/>
      <sheetName val="_09_07_10_M顅ᎆ뤀ᨇ԰?缀?32"/>
      <sheetName val="Cost_Index32"/>
      <sheetName val="cash_in_flow_Summary_JV_32"/>
      <sheetName val="water_prop_32"/>
      <sheetName val="GR_slab-reinft32"/>
      <sheetName val="Structure_Bills_Qty32"/>
      <sheetName val="F20_Risk_Analysis32"/>
      <sheetName val="Change_Order_Log32"/>
      <sheetName val="2000_MOR32"/>
      <sheetName val="Sales_&amp;_Prod32"/>
      <sheetName val="Staff_Acco_32"/>
      <sheetName val="3cd_Annexure32"/>
      <sheetName val="Prelims_Breakup33"/>
      <sheetName val="Fin__Assumpt__-_Sensitivities32"/>
      <sheetName val="Bill_132"/>
      <sheetName val="Bill_232"/>
      <sheetName val="Bill_332"/>
      <sheetName val="Bill_432"/>
      <sheetName val="Bill_532"/>
      <sheetName val="Bill_632"/>
      <sheetName val="Bill_732"/>
      <sheetName val="Project_Details__32"/>
      <sheetName val="Rate_analysis-_BOQ_1_32"/>
      <sheetName val="MN_T_B_32"/>
      <sheetName val="Driveway_Beams32"/>
      <sheetName val="INDIGINEOUS_ITEMS_32"/>
      <sheetName val="1_Civil-RA32"/>
      <sheetName val="_09_07_10_M顅ᎆ뤀ᨇ԰32"/>
      <sheetName val="_09_07_10_M顅ᎆ뤀ᨇ԰_缀_32"/>
      <sheetName val="T-P1,_FINISHES_WORKING_32"/>
      <sheetName val="Assumption_&amp;_Exclusion32"/>
      <sheetName val="Rate_Analysis32"/>
      <sheetName val="Theo_Cons-June'1031"/>
      <sheetName val="Eqpmnt_Plng32"/>
      <sheetName val="LABOUR_RATE32"/>
      <sheetName val="Material_Rate32"/>
      <sheetName val="AFAS_31"/>
      <sheetName val="RDS_&amp;_WLD31"/>
      <sheetName val="PA_System31"/>
      <sheetName val="Server_&amp;_PAC_Room31"/>
      <sheetName val="HVAC_BOQ31"/>
      <sheetName val="Assumption_Inputs32"/>
      <sheetName val="DEINKING(ANNEX_1)32"/>
      <sheetName val="Grade_Slab_-132"/>
      <sheetName val="Grade_Slab_-232"/>
      <sheetName val="Grade_slab-332"/>
      <sheetName val="Grade_slab_-432"/>
      <sheetName val="Grade_slab_-532"/>
      <sheetName val="Grade_slab_-632"/>
      <sheetName val="Switch_V1632"/>
      <sheetName val="Data_Sheet31"/>
      <sheetName val="Summary_WG31"/>
      <sheetName val="Debits_as_on_12_04_0831"/>
      <sheetName val="Phase_132"/>
      <sheetName val="Pacakges_split32"/>
      <sheetName val="AutoOpen_Stub_Data32"/>
      <sheetName val="External_Doors32"/>
      <sheetName val="STAFFSCHED_31"/>
      <sheetName val="Deduction_of_assets30"/>
      <sheetName val="India_F&amp;S_Template31"/>
      <sheetName val="_bus_bay31"/>
      <sheetName val="doq_431"/>
      <sheetName val="doq_231"/>
      <sheetName val="Cat_A_Change_Control32"/>
      <sheetName val="d-safe_specs30"/>
      <sheetName val="Factor_Sheet32"/>
      <sheetName val="Invoice_Tracker31"/>
      <sheetName val="11B_31"/>
      <sheetName val="Quote_Sheet30"/>
      <sheetName val="Intro_30"/>
      <sheetName val="Gate_230"/>
      <sheetName val="ACAD_Finishes31"/>
      <sheetName val="Site_Details31"/>
      <sheetName val="Site_Area_Statement31"/>
      <sheetName val="Blr_hire30"/>
      <sheetName val="PRECAST_lig(tconc_II30"/>
      <sheetName val="Top_Sheet31"/>
      <sheetName val="Col_NUM31"/>
      <sheetName val="COLUMN_RC_31"/>
      <sheetName val="STILT_Floor_Slab_NUM31"/>
      <sheetName val="First_Floor_Slab_RC31"/>
      <sheetName val="FIRST_FLOOR_SLAB_WT_SUMMARY31"/>
      <sheetName val="Stilt_Floor_Beam_NUM31"/>
      <sheetName val="STILT_BEAM_NUM31"/>
      <sheetName val="STILT_BEAM_RC31"/>
      <sheetName val="Stilt_wall_Num31"/>
      <sheetName val="STILT_WALL_RC31"/>
      <sheetName val="Z-DETAILS_ABOVE_RAFT_UPTO_+0_32"/>
      <sheetName val="Z-DETAILS_ABOVE_RAFT_UPTO_+_(40"/>
      <sheetName val="TOTAL_CHECK31"/>
      <sheetName val="TYP___wall_Num31"/>
      <sheetName val="Z-DETAILS_TYP__+2_85_TO_+8_8531"/>
      <sheetName val="14_07_10_CIVIL_W [31"/>
      <sheetName val="Cost_Basis30"/>
      <sheetName val="BOQ_LT31"/>
      <sheetName val="VF_Full_Recon30"/>
      <sheetName val="Load_Details(B2)31"/>
      <sheetName val="Works_-_Quote_Sheet31"/>
      <sheetName val="Income_Statement31"/>
      <sheetName val="MASTER_RATE_ANALYSIS30"/>
      <sheetName val="Name_List30"/>
      <sheetName val="Misc__Data30"/>
      <sheetName val="__¢&amp;ú5#14"/>
      <sheetName val="__¢&amp;???ú5#???????14"/>
      <sheetName val="BLOCK-A_(MEA_SHEET)31"/>
      <sheetName val="RMG_-ABS30"/>
      <sheetName val="T_P_-ABS30"/>
      <sheetName val="T_P_-MB30"/>
      <sheetName val="E_P_R-ABS30"/>
      <sheetName val="E__R-MB30"/>
      <sheetName val="Bldg_6-ABS30"/>
      <sheetName val="Bldg_6-MB30"/>
      <sheetName val="Kz_Grid_Press_foundation_ABS30"/>
      <sheetName val="Kz_Grid_Press_foundation_meas30"/>
      <sheetName val="600-1200T__ABS30"/>
      <sheetName val="600-1200T_Meas30"/>
      <sheetName val="BSR-II_ABS30"/>
      <sheetName val="BSR-II_meas30"/>
      <sheetName val="Misc_ABS30"/>
      <sheetName val="Misc_MB30"/>
      <sheetName val="This_Bill30"/>
      <sheetName val="Upto_Previous30"/>
      <sheetName val="Up_to_date30"/>
      <sheetName val="Grand_Abstract30"/>
      <sheetName val="Blank_MB30"/>
      <sheetName val="cement_summary30"/>
      <sheetName val="Reinforcement_Steel30"/>
      <sheetName val="P-I_CEMENT_RECONCILIATION_30"/>
      <sheetName val="Ra-38_area_wise_summary30"/>
      <sheetName val="P-II_Cement_Reconciliation30"/>
      <sheetName val="Ra-16_P-II30"/>
      <sheetName val="RA_16-_GH30"/>
      <sheetName val="PITP3_COPY30"/>
      <sheetName val="Meas_30"/>
      <sheetName val="Expenses_Actual_Vs__Budgeted30"/>
      <sheetName val="Col_up_to_plinth30"/>
      <sheetName val="RCC,Ret__Wall30"/>
      <sheetName val="Customize_Your_Invoice30"/>
      <sheetName val="Project_Ignite30"/>
      <sheetName val="Fin__Assumpt__-_SensitivitieH30"/>
      <sheetName val="R_A_6"/>
      <sheetName val="beam-reinft-machine_rm30"/>
      <sheetName val="Cash_Flow_Input_Data_ISC30"/>
      <sheetName val="E_&amp;_R30"/>
      <sheetName val="Array_(2)5"/>
      <sheetName val="Footing_5"/>
      <sheetName val="COP_Final5"/>
      <sheetName val="14_07_10@5"/>
      <sheetName val="MS_Loan_repayments5"/>
      <sheetName val="Cumulative_Karnatka_Purchase5"/>
      <sheetName val="Reco-_Project_wise5"/>
      <sheetName val="Purchase_head_Wise5"/>
      <sheetName val="List_of_Project5"/>
      <sheetName val="Cumulative_Karnatka_Purchas_(25"/>
      <sheetName val="Pivot_table5"/>
      <sheetName val="BL_Staff5"/>
      <sheetName val="Varthur_15"/>
      <sheetName val="Material_List_5"/>
      <sheetName val="Shuttering_Material5"/>
      <sheetName val="Detail_In_Door_Stad5"/>
      <sheetName val="old_serial_no_5"/>
      <sheetName val="abst-of_-cost5"/>
      <sheetName val="Master_data5"/>
      <sheetName val="SC_Cost_MAR_025"/>
      <sheetName val="accom cash"/>
      <sheetName val="CEMENT PSP"/>
      <sheetName val="TORRENT CEMENT"/>
      <sheetName val="Internal"/>
      <sheetName val="RMG_-@BS18"/>
      <sheetName val="_07_07_10 CIVIL7"/>
      <sheetName val="10CC Stmt"/>
      <sheetName val="Price Index"/>
      <sheetName val="Sch"/>
      <sheetName val="BOQ Distribution"/>
      <sheetName val="Schedules PL"/>
      <sheetName val="Schedules BS"/>
      <sheetName val="M+L"/>
      <sheetName val="Consumptions"/>
      <sheetName val="Labour List"/>
      <sheetName val="D &amp; W sizes"/>
      <sheetName val="BOARD - STATUS"/>
      <sheetName val="Gia vat tu"/>
      <sheetName val="成本多栏明细账"/>
      <sheetName val="D"/>
      <sheetName val="Sheet3 (2)"/>
      <sheetName val="PRICE-COMP"/>
      <sheetName val="Break_Up"/>
      <sheetName val="RESULT"/>
      <sheetName val="LIST OF MAKES"/>
      <sheetName val="Break_Up (bc)"/>
      <sheetName val="Break_Up (bc1)"/>
      <sheetName val="Break_Up (bc2)"/>
      <sheetName val="Cost_any"/>
      <sheetName val="R20_R30_work"/>
      <sheetName val="08.07.10헾】_x0005__蠄ሹꠀ䁮"/>
      <sheetName val="08.07.10헾】_x0005__蠌ሹ⠀䁫"/>
      <sheetName val="08.07.10헾】_x0005_?蠄ሹꠀ䁮�"/>
      <sheetName val="08.07.10헾】_x0005_?蠌ሹ⠀䁫�"/>
      <sheetName val="08_07_10헾】_蠄ሹꠀ䁮"/>
      <sheetName val="08_07_10헾】_蠌ሹ⠀䁫"/>
      <sheetName val="聟05_07_10_N_SHIFT_MECH-FAB2"/>
      <sheetName val="ALL"/>
      <sheetName val="1) COMMON FACILITIES"/>
      <sheetName val="INDENT WISE DETAILS"/>
      <sheetName val="ITEM WISE ISSUED QTY SUM"/>
      <sheetName val="D-623D"/>
      <sheetName val="08.07.10헾】_x0005_?⇯"/>
      <sheetName val="08.07.10헾】_x0005_ꎋ"/>
      <sheetName val="14.07.10@_x0003_&amp;Ò:"/>
      <sheetName val="_x0017__x0012__x000f__x0012__x0013__x000a__x001a__x001b__x0017_"/>
      <sheetName val="14.07.10@^\_x0001_&amp;_x0012_8"/>
      <sheetName val="08.07.10헾】_x0005_??_x0005_"/>
      <sheetName val="08.07.10헾】_x0005__x0000"/>
      <sheetName val="_x0017__x0012__x000f__x0012__x0013_ _x001a__x001b__x0017_"/>
      <sheetName val=" _¢_x0002_&amp;_x0000"/>
      <sheetName val=" 09.07.10 M顅ᎆ뤀ᨇ԰v喐"/>
      <sheetName val="14.07.10@_x0003_&amp;_x0000"/>
      <sheetName val="  ¢_x0002_&amp;_x0000"/>
      <sheetName val="14.07.10@^__x0001_&amp;_x000"/>
      <sheetName val="_x0017__x0012__x0"/>
      <sheetName val="[temp.xls]14.07.10@_x0003_&amp;Ò:"/>
      <sheetName val="[temp.xls]14.07.10@^\_x0001_&amp;_x0012_8"/>
      <sheetName val="08.07.10헾】_x0005____x0005_"/>
      <sheetName val="14.07.10@_x0003_&amp;Ò."/>
      <sheetName val="14.07.10@^__x0001_&amp;_x0012_8"/>
      <sheetName val="_x0017__x0012__x000f__x0012__x0013__x001a__x0013__x000b__x0006__x0011__x0010__x0007__x0003__x0003_"/>
      <sheetName val="_x0017__x0012__x000f__x0012__x0013__x000a__x001a__x001b__x0012_"/>
      <sheetName val=" _x000e__x0003__x0017__x0012__x000f__x0012__x0013__x001a__x001b__x0017_"/>
      <sheetName val="shet6"/>
      <sheetName val="BOQ_L4"/>
      <sheetName val="_x0017__x0012__x000f__x0012__x0013_ _x001a__x001b__x0012_"/>
      <sheetName val=" 09.07.10 _x0005__x0002_"/>
      <sheetName val=" 08.07.10 RS &amp; S䂰⁜㩰⁜e"/>
    </sheetNames>
    <sheetDataSet>
      <sheetData sheetId="0" refreshError="1">
        <row r="19">
          <cell r="J19">
            <v>1.0499999999999999E-3</v>
          </cell>
        </row>
        <row r="20">
          <cell r="K20">
            <v>0.10083</v>
          </cell>
        </row>
      </sheetData>
      <sheetData sheetId="1" refreshError="1"/>
      <sheetData sheetId="2"/>
      <sheetData sheetId="3">
        <row r="19">
          <cell r="J19">
            <v>1.0499999999999999E-3</v>
          </cell>
        </row>
      </sheetData>
      <sheetData sheetId="4">
        <row r="19">
          <cell r="J19">
            <v>1.0499999999999999E-3</v>
          </cell>
        </row>
      </sheetData>
      <sheetData sheetId="5" refreshError="1"/>
      <sheetData sheetId="6">
        <row r="19">
          <cell r="J19">
            <v>1.0499999999999999E-3</v>
          </cell>
        </row>
      </sheetData>
      <sheetData sheetId="7">
        <row r="19">
          <cell r="J19">
            <v>1.0499999999999999E-3</v>
          </cell>
        </row>
      </sheetData>
      <sheetData sheetId="8">
        <row r="19">
          <cell r="J19">
            <v>1.0499999999999999E-3</v>
          </cell>
        </row>
      </sheetData>
      <sheetData sheetId="9">
        <row r="19">
          <cell r="J19">
            <v>1.0499999999999999E-3</v>
          </cell>
        </row>
      </sheetData>
      <sheetData sheetId="10">
        <row r="19">
          <cell r="J19">
            <v>1.0499999999999999E-3</v>
          </cell>
        </row>
      </sheetData>
      <sheetData sheetId="11">
        <row r="19">
          <cell r="J19">
            <v>1.0499999999999999E-3</v>
          </cell>
        </row>
      </sheetData>
      <sheetData sheetId="12">
        <row r="19">
          <cell r="J19">
            <v>1.0499999999999999E-3</v>
          </cell>
        </row>
      </sheetData>
      <sheetData sheetId="13">
        <row r="19">
          <cell r="J19">
            <v>1.0499999999999999E-3</v>
          </cell>
        </row>
      </sheetData>
      <sheetData sheetId="14">
        <row r="19">
          <cell r="J19">
            <v>1.0499999999999999E-3</v>
          </cell>
        </row>
      </sheetData>
      <sheetData sheetId="15">
        <row r="19">
          <cell r="J19">
            <v>1.0499999999999999E-3</v>
          </cell>
        </row>
      </sheetData>
      <sheetData sheetId="16">
        <row r="19">
          <cell r="J19">
            <v>1.0499999999999999E-3</v>
          </cell>
        </row>
      </sheetData>
      <sheetData sheetId="17">
        <row r="19">
          <cell r="J19">
            <v>1.0499999999999999E-3</v>
          </cell>
        </row>
      </sheetData>
      <sheetData sheetId="18">
        <row r="19">
          <cell r="J19">
            <v>1.0499999999999999E-3</v>
          </cell>
        </row>
      </sheetData>
      <sheetData sheetId="19">
        <row r="19">
          <cell r="J19">
            <v>1.0499999999999999E-3</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refreshError="1"/>
      <sheetData sheetId="41" refreshError="1"/>
      <sheetData sheetId="42" refreshError="1"/>
      <sheetData sheetId="43" refreshError="1"/>
      <sheetData sheetId="44">
        <row r="19">
          <cell r="J19">
            <v>1.0499999999999999E-3</v>
          </cell>
        </row>
      </sheetData>
      <sheetData sheetId="45">
        <row r="19">
          <cell r="J19">
            <v>1.0499999999999999E-3</v>
          </cell>
        </row>
      </sheetData>
      <sheetData sheetId="46">
        <row r="19">
          <cell r="J19">
            <v>1.0499999999999999E-3</v>
          </cell>
        </row>
      </sheetData>
      <sheetData sheetId="47">
        <row r="19">
          <cell r="J19">
            <v>1.0499999999999999E-3</v>
          </cell>
        </row>
      </sheetData>
      <sheetData sheetId="48">
        <row r="19">
          <cell r="J19">
            <v>1.0499999999999999E-3</v>
          </cell>
        </row>
      </sheetData>
      <sheetData sheetId="49">
        <row r="19">
          <cell r="J19">
            <v>1.0499999999999999E-3</v>
          </cell>
        </row>
      </sheetData>
      <sheetData sheetId="50">
        <row r="19">
          <cell r="J19">
            <v>1.0499999999999999E-3</v>
          </cell>
        </row>
      </sheetData>
      <sheetData sheetId="51">
        <row r="19">
          <cell r="J19">
            <v>1.0499999999999999E-3</v>
          </cell>
        </row>
      </sheetData>
      <sheetData sheetId="52">
        <row r="19">
          <cell r="J19">
            <v>1.0499999999999999E-3</v>
          </cell>
        </row>
      </sheetData>
      <sheetData sheetId="53">
        <row r="19">
          <cell r="J19">
            <v>1.0499999999999999E-3</v>
          </cell>
        </row>
      </sheetData>
      <sheetData sheetId="54">
        <row r="19">
          <cell r="J19">
            <v>1.0499999999999999E-3</v>
          </cell>
        </row>
      </sheetData>
      <sheetData sheetId="55">
        <row r="19">
          <cell r="J19">
            <v>1.0499999999999999E-3</v>
          </cell>
        </row>
      </sheetData>
      <sheetData sheetId="56">
        <row r="19">
          <cell r="J19">
            <v>1.0499999999999999E-3</v>
          </cell>
        </row>
      </sheetData>
      <sheetData sheetId="57">
        <row r="19">
          <cell r="J19">
            <v>1.0499999999999999E-3</v>
          </cell>
        </row>
      </sheetData>
      <sheetData sheetId="58">
        <row r="19">
          <cell r="J19">
            <v>1.0499999999999999E-3</v>
          </cell>
        </row>
      </sheetData>
      <sheetData sheetId="59">
        <row r="19">
          <cell r="J19">
            <v>1.0499999999999999E-3</v>
          </cell>
        </row>
      </sheetData>
      <sheetData sheetId="60">
        <row r="19">
          <cell r="J19">
            <v>1.0499999999999999E-3</v>
          </cell>
        </row>
      </sheetData>
      <sheetData sheetId="61" refreshError="1"/>
      <sheetData sheetId="62" refreshError="1"/>
      <sheetData sheetId="63" refreshError="1"/>
      <sheetData sheetId="64" refreshError="1"/>
      <sheetData sheetId="65">
        <row r="19">
          <cell r="J19">
            <v>1.0499999999999999E-3</v>
          </cell>
        </row>
      </sheetData>
      <sheetData sheetId="66">
        <row r="19">
          <cell r="J19">
            <v>1.0499999999999999E-3</v>
          </cell>
        </row>
      </sheetData>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ow r="19">
          <cell r="J19">
            <v>1.0499999999999999E-3</v>
          </cell>
        </row>
      </sheetData>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ow r="19">
          <cell r="J19">
            <v>1.0499999999999999E-3</v>
          </cell>
        </row>
      </sheetData>
      <sheetData sheetId="596">
        <row r="19">
          <cell r="J19">
            <v>1.0499999999999999E-3</v>
          </cell>
        </row>
      </sheetData>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ow r="19">
          <cell r="J19">
            <v>1.0499999999999999E-3</v>
          </cell>
        </row>
      </sheetData>
      <sheetData sheetId="632">
        <row r="19">
          <cell r="J19">
            <v>1.0499999999999999E-3</v>
          </cell>
        </row>
      </sheetData>
      <sheetData sheetId="633">
        <row r="19">
          <cell r="J19">
            <v>1.0499999999999999E-3</v>
          </cell>
        </row>
      </sheetData>
      <sheetData sheetId="634">
        <row r="19">
          <cell r="J19">
            <v>1.0499999999999999E-3</v>
          </cell>
        </row>
      </sheetData>
      <sheetData sheetId="635">
        <row r="19">
          <cell r="J19">
            <v>1.0499999999999999E-3</v>
          </cell>
        </row>
      </sheetData>
      <sheetData sheetId="636">
        <row r="19">
          <cell r="J19">
            <v>1.0499999999999999E-3</v>
          </cell>
        </row>
      </sheetData>
      <sheetData sheetId="637">
        <row r="19">
          <cell r="J19">
            <v>1.0499999999999999E-3</v>
          </cell>
        </row>
      </sheetData>
      <sheetData sheetId="638">
        <row r="19">
          <cell r="J19">
            <v>1.0499999999999999E-3</v>
          </cell>
        </row>
      </sheetData>
      <sheetData sheetId="639">
        <row r="19">
          <cell r="J19">
            <v>1.0499999999999999E-3</v>
          </cell>
        </row>
      </sheetData>
      <sheetData sheetId="640">
        <row r="19">
          <cell r="J19">
            <v>1.0499999999999999E-3</v>
          </cell>
        </row>
      </sheetData>
      <sheetData sheetId="641">
        <row r="19">
          <cell r="J19">
            <v>1.0499999999999999E-3</v>
          </cell>
        </row>
      </sheetData>
      <sheetData sheetId="642">
        <row r="19">
          <cell r="J19">
            <v>1.0499999999999999E-3</v>
          </cell>
        </row>
      </sheetData>
      <sheetData sheetId="643">
        <row r="19">
          <cell r="J19">
            <v>1.0499999999999999E-3</v>
          </cell>
        </row>
      </sheetData>
      <sheetData sheetId="644">
        <row r="19">
          <cell r="J19">
            <v>1.0499999999999999E-3</v>
          </cell>
        </row>
      </sheetData>
      <sheetData sheetId="645">
        <row r="19">
          <cell r="J19">
            <v>1.0499999999999999E-3</v>
          </cell>
        </row>
      </sheetData>
      <sheetData sheetId="646">
        <row r="19">
          <cell r="J19">
            <v>1.0499999999999999E-3</v>
          </cell>
        </row>
      </sheetData>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ow r="19">
          <cell r="J19">
            <v>1.0499999999999999E-3</v>
          </cell>
        </row>
      </sheetData>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ow r="19">
          <cell r="J19">
            <v>1.0499999999999999E-3</v>
          </cell>
        </row>
      </sheetData>
      <sheetData sheetId="682">
        <row r="19">
          <cell r="J19">
            <v>1.0499999999999999E-3</v>
          </cell>
        </row>
      </sheetData>
      <sheetData sheetId="683">
        <row r="19">
          <cell r="J19">
            <v>1.0499999999999999E-3</v>
          </cell>
        </row>
      </sheetData>
      <sheetData sheetId="684">
        <row r="19">
          <cell r="J19">
            <v>1.0499999999999999E-3</v>
          </cell>
        </row>
      </sheetData>
      <sheetData sheetId="685">
        <row r="19">
          <cell r="J19">
            <v>1.0499999999999999E-3</v>
          </cell>
        </row>
      </sheetData>
      <sheetData sheetId="686">
        <row r="19">
          <cell r="J19">
            <v>1.0499999999999999E-3</v>
          </cell>
        </row>
      </sheetData>
      <sheetData sheetId="687">
        <row r="19">
          <cell r="J19">
            <v>1.0499999999999999E-3</v>
          </cell>
        </row>
      </sheetData>
      <sheetData sheetId="688">
        <row r="19">
          <cell r="J19">
            <v>1.0499999999999999E-3</v>
          </cell>
        </row>
      </sheetData>
      <sheetData sheetId="689">
        <row r="19">
          <cell r="J19">
            <v>1.0499999999999999E-3</v>
          </cell>
        </row>
      </sheetData>
      <sheetData sheetId="690">
        <row r="19">
          <cell r="J19">
            <v>1.0499999999999999E-3</v>
          </cell>
        </row>
      </sheetData>
      <sheetData sheetId="691">
        <row r="19">
          <cell r="J19">
            <v>1.0499999999999999E-3</v>
          </cell>
        </row>
      </sheetData>
      <sheetData sheetId="692">
        <row r="19">
          <cell r="J19">
            <v>1.0499999999999999E-3</v>
          </cell>
        </row>
      </sheetData>
      <sheetData sheetId="693">
        <row r="19">
          <cell r="J19">
            <v>1.0499999999999999E-3</v>
          </cell>
        </row>
      </sheetData>
      <sheetData sheetId="694">
        <row r="19">
          <cell r="J19">
            <v>1.0499999999999999E-3</v>
          </cell>
        </row>
      </sheetData>
      <sheetData sheetId="695">
        <row r="19">
          <cell r="J19">
            <v>1.0499999999999999E-3</v>
          </cell>
        </row>
      </sheetData>
      <sheetData sheetId="696">
        <row r="19">
          <cell r="J19">
            <v>1.0499999999999999E-3</v>
          </cell>
        </row>
      </sheetData>
      <sheetData sheetId="697">
        <row r="19">
          <cell r="J19">
            <v>1.0499999999999999E-3</v>
          </cell>
        </row>
      </sheetData>
      <sheetData sheetId="698">
        <row r="19">
          <cell r="J19">
            <v>1.0499999999999999E-3</v>
          </cell>
        </row>
      </sheetData>
      <sheetData sheetId="699">
        <row r="19">
          <cell r="J19">
            <v>1.0499999999999999E-3</v>
          </cell>
        </row>
      </sheetData>
      <sheetData sheetId="700">
        <row r="19">
          <cell r="J19">
            <v>1.0499999999999999E-3</v>
          </cell>
        </row>
      </sheetData>
      <sheetData sheetId="701">
        <row r="19">
          <cell r="J19">
            <v>1.0499999999999999E-3</v>
          </cell>
        </row>
      </sheetData>
      <sheetData sheetId="702">
        <row r="19">
          <cell r="J19">
            <v>1.0499999999999999E-3</v>
          </cell>
        </row>
      </sheetData>
      <sheetData sheetId="703">
        <row r="19">
          <cell r="J19">
            <v>1.0499999999999999E-3</v>
          </cell>
        </row>
      </sheetData>
      <sheetData sheetId="704">
        <row r="19">
          <cell r="J19">
            <v>1.0499999999999999E-3</v>
          </cell>
        </row>
      </sheetData>
      <sheetData sheetId="705">
        <row r="19">
          <cell r="J19">
            <v>1.0499999999999999E-3</v>
          </cell>
        </row>
      </sheetData>
      <sheetData sheetId="706">
        <row r="19">
          <cell r="J19">
            <v>1.0499999999999999E-3</v>
          </cell>
        </row>
      </sheetData>
      <sheetData sheetId="707">
        <row r="19">
          <cell r="J19">
            <v>1.0499999999999999E-3</v>
          </cell>
        </row>
      </sheetData>
      <sheetData sheetId="708">
        <row r="19">
          <cell r="J19">
            <v>1.0499999999999999E-3</v>
          </cell>
        </row>
      </sheetData>
      <sheetData sheetId="709">
        <row r="19">
          <cell r="J19">
            <v>1.0499999999999999E-3</v>
          </cell>
        </row>
      </sheetData>
      <sheetData sheetId="710">
        <row r="19">
          <cell r="J19">
            <v>1.0499999999999999E-3</v>
          </cell>
        </row>
      </sheetData>
      <sheetData sheetId="711">
        <row r="19">
          <cell r="J19">
            <v>1.0499999999999999E-3</v>
          </cell>
        </row>
      </sheetData>
      <sheetData sheetId="712">
        <row r="19">
          <cell r="J19">
            <v>1.0499999999999999E-3</v>
          </cell>
        </row>
      </sheetData>
      <sheetData sheetId="713">
        <row r="19">
          <cell r="J19">
            <v>1.0499999999999999E-3</v>
          </cell>
        </row>
      </sheetData>
      <sheetData sheetId="714">
        <row r="19">
          <cell r="J19">
            <v>1.0499999999999999E-3</v>
          </cell>
        </row>
      </sheetData>
      <sheetData sheetId="715">
        <row r="19">
          <cell r="J19">
            <v>1.0499999999999999E-3</v>
          </cell>
        </row>
      </sheetData>
      <sheetData sheetId="716">
        <row r="19">
          <cell r="J19">
            <v>1.0499999999999999E-3</v>
          </cell>
        </row>
      </sheetData>
      <sheetData sheetId="717">
        <row r="19">
          <cell r="J19">
            <v>1.0499999999999999E-3</v>
          </cell>
        </row>
      </sheetData>
      <sheetData sheetId="718">
        <row r="19">
          <cell r="J19">
            <v>1.0499999999999999E-3</v>
          </cell>
        </row>
      </sheetData>
      <sheetData sheetId="719">
        <row r="19">
          <cell r="J19">
            <v>1.0499999999999999E-3</v>
          </cell>
        </row>
      </sheetData>
      <sheetData sheetId="720">
        <row r="19">
          <cell r="J19">
            <v>1.0499999999999999E-3</v>
          </cell>
        </row>
      </sheetData>
      <sheetData sheetId="721">
        <row r="19">
          <cell r="J19">
            <v>1.0499999999999999E-3</v>
          </cell>
        </row>
      </sheetData>
      <sheetData sheetId="722">
        <row r="19">
          <cell r="J19">
            <v>1.0499999999999999E-3</v>
          </cell>
        </row>
      </sheetData>
      <sheetData sheetId="723">
        <row r="19">
          <cell r="J19">
            <v>1.0499999999999999E-3</v>
          </cell>
        </row>
      </sheetData>
      <sheetData sheetId="724">
        <row r="19">
          <cell r="J19">
            <v>1.0499999999999999E-3</v>
          </cell>
        </row>
      </sheetData>
      <sheetData sheetId="725">
        <row r="19">
          <cell r="J19">
            <v>1.0499999999999999E-3</v>
          </cell>
        </row>
      </sheetData>
      <sheetData sheetId="726">
        <row r="19">
          <cell r="J19">
            <v>1.0499999999999999E-3</v>
          </cell>
        </row>
      </sheetData>
      <sheetData sheetId="727">
        <row r="19">
          <cell r="J19">
            <v>1.0499999999999999E-3</v>
          </cell>
        </row>
      </sheetData>
      <sheetData sheetId="728">
        <row r="19">
          <cell r="J19">
            <v>1.0499999999999999E-3</v>
          </cell>
        </row>
      </sheetData>
      <sheetData sheetId="729">
        <row r="19">
          <cell r="J19">
            <v>1.0499999999999999E-3</v>
          </cell>
        </row>
      </sheetData>
      <sheetData sheetId="730">
        <row r="19">
          <cell r="J19">
            <v>1.0499999999999999E-3</v>
          </cell>
        </row>
      </sheetData>
      <sheetData sheetId="731">
        <row r="19">
          <cell r="J19">
            <v>1.0499999999999999E-3</v>
          </cell>
        </row>
      </sheetData>
      <sheetData sheetId="732">
        <row r="19">
          <cell r="J19">
            <v>1.0499999999999999E-3</v>
          </cell>
        </row>
      </sheetData>
      <sheetData sheetId="733">
        <row r="19">
          <cell r="J19">
            <v>1.0499999999999999E-3</v>
          </cell>
        </row>
      </sheetData>
      <sheetData sheetId="734">
        <row r="19">
          <cell r="J19">
            <v>1.0499999999999999E-3</v>
          </cell>
        </row>
      </sheetData>
      <sheetData sheetId="735">
        <row r="19">
          <cell r="J19">
            <v>1.0499999999999999E-3</v>
          </cell>
        </row>
      </sheetData>
      <sheetData sheetId="736">
        <row r="19">
          <cell r="J19">
            <v>1.0499999999999999E-3</v>
          </cell>
        </row>
      </sheetData>
      <sheetData sheetId="737">
        <row r="19">
          <cell r="J19">
            <v>1.0499999999999999E-3</v>
          </cell>
        </row>
      </sheetData>
      <sheetData sheetId="738">
        <row r="19">
          <cell r="J19">
            <v>1.0499999999999999E-3</v>
          </cell>
        </row>
      </sheetData>
      <sheetData sheetId="739">
        <row r="19">
          <cell r="J19">
            <v>1.0499999999999999E-3</v>
          </cell>
        </row>
      </sheetData>
      <sheetData sheetId="740">
        <row r="19">
          <cell r="J19">
            <v>1.0499999999999999E-3</v>
          </cell>
        </row>
      </sheetData>
      <sheetData sheetId="741">
        <row r="19">
          <cell r="J19">
            <v>1.0499999999999999E-3</v>
          </cell>
        </row>
      </sheetData>
      <sheetData sheetId="742">
        <row r="19">
          <cell r="J19">
            <v>1.0499999999999999E-3</v>
          </cell>
        </row>
      </sheetData>
      <sheetData sheetId="743">
        <row r="19">
          <cell r="J19">
            <v>1.0499999999999999E-3</v>
          </cell>
        </row>
      </sheetData>
      <sheetData sheetId="744">
        <row r="19">
          <cell r="J19">
            <v>1.0499999999999999E-3</v>
          </cell>
        </row>
      </sheetData>
      <sheetData sheetId="745">
        <row r="19">
          <cell r="J19">
            <v>1.0499999999999999E-3</v>
          </cell>
        </row>
      </sheetData>
      <sheetData sheetId="746">
        <row r="19">
          <cell r="J19">
            <v>1.0499999999999999E-3</v>
          </cell>
        </row>
      </sheetData>
      <sheetData sheetId="747">
        <row r="19">
          <cell r="J19">
            <v>1.0499999999999999E-3</v>
          </cell>
        </row>
      </sheetData>
      <sheetData sheetId="748">
        <row r="19">
          <cell r="J19">
            <v>1.0499999999999999E-3</v>
          </cell>
        </row>
      </sheetData>
      <sheetData sheetId="749">
        <row r="19">
          <cell r="J19">
            <v>1.0499999999999999E-3</v>
          </cell>
        </row>
      </sheetData>
      <sheetData sheetId="750">
        <row r="19">
          <cell r="J19">
            <v>1.0499999999999999E-3</v>
          </cell>
        </row>
      </sheetData>
      <sheetData sheetId="751">
        <row r="19">
          <cell r="J19">
            <v>1.0499999999999999E-3</v>
          </cell>
        </row>
      </sheetData>
      <sheetData sheetId="752">
        <row r="19">
          <cell r="J19">
            <v>1.0499999999999999E-3</v>
          </cell>
        </row>
      </sheetData>
      <sheetData sheetId="753">
        <row r="19">
          <cell r="J19">
            <v>1.0499999999999999E-3</v>
          </cell>
        </row>
      </sheetData>
      <sheetData sheetId="754">
        <row r="19">
          <cell r="J19">
            <v>1.0499999999999999E-3</v>
          </cell>
        </row>
      </sheetData>
      <sheetData sheetId="755">
        <row r="19">
          <cell r="J19">
            <v>1.0499999999999999E-3</v>
          </cell>
        </row>
      </sheetData>
      <sheetData sheetId="756">
        <row r="19">
          <cell r="J19">
            <v>1.0499999999999999E-3</v>
          </cell>
        </row>
      </sheetData>
      <sheetData sheetId="757">
        <row r="19">
          <cell r="J19">
            <v>1.0499999999999999E-3</v>
          </cell>
        </row>
      </sheetData>
      <sheetData sheetId="758">
        <row r="19">
          <cell r="J19">
            <v>1.0499999999999999E-3</v>
          </cell>
        </row>
      </sheetData>
      <sheetData sheetId="759">
        <row r="19">
          <cell r="J19">
            <v>1.0499999999999999E-3</v>
          </cell>
        </row>
      </sheetData>
      <sheetData sheetId="760">
        <row r="19">
          <cell r="J19">
            <v>1.0499999999999999E-3</v>
          </cell>
        </row>
      </sheetData>
      <sheetData sheetId="761">
        <row r="19">
          <cell r="J19">
            <v>1.0499999999999999E-3</v>
          </cell>
        </row>
      </sheetData>
      <sheetData sheetId="762">
        <row r="19">
          <cell r="J19">
            <v>1.0499999999999999E-3</v>
          </cell>
        </row>
      </sheetData>
      <sheetData sheetId="763">
        <row r="19">
          <cell r="J19">
            <v>1.0499999999999999E-3</v>
          </cell>
        </row>
      </sheetData>
      <sheetData sheetId="764">
        <row r="19">
          <cell r="J19">
            <v>1.0499999999999999E-3</v>
          </cell>
        </row>
      </sheetData>
      <sheetData sheetId="765">
        <row r="19">
          <cell r="J19">
            <v>1.0499999999999999E-3</v>
          </cell>
        </row>
      </sheetData>
      <sheetData sheetId="766">
        <row r="19">
          <cell r="J19">
            <v>1.0499999999999999E-3</v>
          </cell>
        </row>
      </sheetData>
      <sheetData sheetId="767">
        <row r="19">
          <cell r="J19">
            <v>1.0499999999999999E-3</v>
          </cell>
        </row>
      </sheetData>
      <sheetData sheetId="768">
        <row r="19">
          <cell r="J19">
            <v>1.0499999999999999E-3</v>
          </cell>
        </row>
      </sheetData>
      <sheetData sheetId="769">
        <row r="19">
          <cell r="J19">
            <v>1.0499999999999999E-3</v>
          </cell>
        </row>
      </sheetData>
      <sheetData sheetId="770">
        <row r="19">
          <cell r="J19">
            <v>1.0499999999999999E-3</v>
          </cell>
        </row>
      </sheetData>
      <sheetData sheetId="771">
        <row r="19">
          <cell r="J19">
            <v>1.0499999999999999E-3</v>
          </cell>
        </row>
      </sheetData>
      <sheetData sheetId="772">
        <row r="19">
          <cell r="J19">
            <v>1.0499999999999999E-3</v>
          </cell>
        </row>
      </sheetData>
      <sheetData sheetId="773">
        <row r="19">
          <cell r="J19">
            <v>1.0499999999999999E-3</v>
          </cell>
        </row>
      </sheetData>
      <sheetData sheetId="774">
        <row r="19">
          <cell r="J19">
            <v>1.0499999999999999E-3</v>
          </cell>
        </row>
      </sheetData>
      <sheetData sheetId="775">
        <row r="19">
          <cell r="J19">
            <v>1.0499999999999999E-3</v>
          </cell>
        </row>
      </sheetData>
      <sheetData sheetId="776">
        <row r="19">
          <cell r="J19">
            <v>1.0499999999999999E-3</v>
          </cell>
        </row>
      </sheetData>
      <sheetData sheetId="777">
        <row r="19">
          <cell r="J19">
            <v>1.0499999999999999E-3</v>
          </cell>
        </row>
      </sheetData>
      <sheetData sheetId="778">
        <row r="19">
          <cell r="J19">
            <v>1.0499999999999999E-3</v>
          </cell>
        </row>
      </sheetData>
      <sheetData sheetId="779">
        <row r="19">
          <cell r="J19">
            <v>1.0499999999999999E-3</v>
          </cell>
        </row>
      </sheetData>
      <sheetData sheetId="780">
        <row r="19">
          <cell r="J19">
            <v>1.0499999999999999E-3</v>
          </cell>
        </row>
      </sheetData>
      <sheetData sheetId="781">
        <row r="19">
          <cell r="J19">
            <v>1.0499999999999999E-3</v>
          </cell>
        </row>
      </sheetData>
      <sheetData sheetId="782">
        <row r="19">
          <cell r="J19">
            <v>1.0499999999999999E-3</v>
          </cell>
        </row>
      </sheetData>
      <sheetData sheetId="783">
        <row r="19">
          <cell r="J19">
            <v>1.0499999999999999E-3</v>
          </cell>
        </row>
      </sheetData>
      <sheetData sheetId="784">
        <row r="19">
          <cell r="J19">
            <v>1.0499999999999999E-3</v>
          </cell>
        </row>
      </sheetData>
      <sheetData sheetId="785">
        <row r="19">
          <cell r="J19">
            <v>1.0499999999999999E-3</v>
          </cell>
        </row>
      </sheetData>
      <sheetData sheetId="786">
        <row r="19">
          <cell r="J19">
            <v>1.0499999999999999E-3</v>
          </cell>
        </row>
      </sheetData>
      <sheetData sheetId="787">
        <row r="19">
          <cell r="J19">
            <v>1.0499999999999999E-3</v>
          </cell>
        </row>
      </sheetData>
      <sheetData sheetId="788">
        <row r="19">
          <cell r="J19">
            <v>1.0499999999999999E-3</v>
          </cell>
        </row>
      </sheetData>
      <sheetData sheetId="789">
        <row r="19">
          <cell r="J19">
            <v>1.0499999999999999E-3</v>
          </cell>
        </row>
      </sheetData>
      <sheetData sheetId="790">
        <row r="19">
          <cell r="J19">
            <v>1.0499999999999999E-3</v>
          </cell>
        </row>
      </sheetData>
      <sheetData sheetId="791">
        <row r="19">
          <cell r="J19">
            <v>1.0499999999999999E-3</v>
          </cell>
        </row>
      </sheetData>
      <sheetData sheetId="792">
        <row r="19">
          <cell r="J19">
            <v>1.0499999999999999E-3</v>
          </cell>
        </row>
      </sheetData>
      <sheetData sheetId="793">
        <row r="19">
          <cell r="J19">
            <v>1.0499999999999999E-3</v>
          </cell>
        </row>
      </sheetData>
      <sheetData sheetId="794">
        <row r="19">
          <cell r="J19">
            <v>1.0499999999999999E-3</v>
          </cell>
        </row>
      </sheetData>
      <sheetData sheetId="795">
        <row r="19">
          <cell r="J19">
            <v>1.0499999999999999E-3</v>
          </cell>
        </row>
      </sheetData>
      <sheetData sheetId="796">
        <row r="19">
          <cell r="J19">
            <v>1.0499999999999999E-3</v>
          </cell>
        </row>
      </sheetData>
      <sheetData sheetId="797">
        <row r="19">
          <cell r="J19">
            <v>1.0499999999999999E-3</v>
          </cell>
        </row>
      </sheetData>
      <sheetData sheetId="798">
        <row r="19">
          <cell r="J19">
            <v>1.0499999999999999E-3</v>
          </cell>
        </row>
      </sheetData>
      <sheetData sheetId="799">
        <row r="19">
          <cell r="J19">
            <v>1.0499999999999999E-3</v>
          </cell>
        </row>
      </sheetData>
      <sheetData sheetId="800">
        <row r="19">
          <cell r="J19">
            <v>1.0499999999999999E-3</v>
          </cell>
        </row>
      </sheetData>
      <sheetData sheetId="801">
        <row r="19">
          <cell r="J19">
            <v>1.0499999999999999E-3</v>
          </cell>
        </row>
      </sheetData>
      <sheetData sheetId="802">
        <row r="19">
          <cell r="J19">
            <v>1.0499999999999999E-3</v>
          </cell>
        </row>
      </sheetData>
      <sheetData sheetId="803">
        <row r="19">
          <cell r="J19">
            <v>1.0499999999999999E-3</v>
          </cell>
        </row>
      </sheetData>
      <sheetData sheetId="804">
        <row r="19">
          <cell r="J19">
            <v>1.0499999999999999E-3</v>
          </cell>
        </row>
      </sheetData>
      <sheetData sheetId="805">
        <row r="19">
          <cell r="J19">
            <v>1.0499999999999999E-3</v>
          </cell>
        </row>
      </sheetData>
      <sheetData sheetId="806">
        <row r="19">
          <cell r="J19">
            <v>1.0499999999999999E-3</v>
          </cell>
        </row>
      </sheetData>
      <sheetData sheetId="807">
        <row r="19">
          <cell r="J19">
            <v>1.0499999999999999E-3</v>
          </cell>
        </row>
      </sheetData>
      <sheetData sheetId="808">
        <row r="19">
          <cell r="J19">
            <v>1.0499999999999999E-3</v>
          </cell>
        </row>
      </sheetData>
      <sheetData sheetId="809">
        <row r="19">
          <cell r="J19">
            <v>1.0499999999999999E-3</v>
          </cell>
        </row>
      </sheetData>
      <sheetData sheetId="810">
        <row r="19">
          <cell r="J19">
            <v>1.0499999999999999E-3</v>
          </cell>
        </row>
      </sheetData>
      <sheetData sheetId="811">
        <row r="19">
          <cell r="J19">
            <v>1.0499999999999999E-3</v>
          </cell>
        </row>
      </sheetData>
      <sheetData sheetId="812">
        <row r="19">
          <cell r="J19">
            <v>1.0499999999999999E-3</v>
          </cell>
        </row>
      </sheetData>
      <sheetData sheetId="813">
        <row r="19">
          <cell r="J19">
            <v>1.0499999999999999E-3</v>
          </cell>
        </row>
      </sheetData>
      <sheetData sheetId="814">
        <row r="19">
          <cell r="J19">
            <v>1.0499999999999999E-3</v>
          </cell>
        </row>
      </sheetData>
      <sheetData sheetId="815">
        <row r="19">
          <cell r="J19">
            <v>1.0499999999999999E-3</v>
          </cell>
        </row>
      </sheetData>
      <sheetData sheetId="816">
        <row r="19">
          <cell r="J19">
            <v>1.0499999999999999E-3</v>
          </cell>
        </row>
      </sheetData>
      <sheetData sheetId="817">
        <row r="19">
          <cell r="J19">
            <v>1.0499999999999999E-3</v>
          </cell>
        </row>
      </sheetData>
      <sheetData sheetId="818">
        <row r="19">
          <cell r="J19">
            <v>1.0499999999999999E-3</v>
          </cell>
        </row>
      </sheetData>
      <sheetData sheetId="819">
        <row r="19">
          <cell r="J19">
            <v>1.0499999999999999E-3</v>
          </cell>
        </row>
      </sheetData>
      <sheetData sheetId="820">
        <row r="19">
          <cell r="J19">
            <v>1.0499999999999999E-3</v>
          </cell>
        </row>
      </sheetData>
      <sheetData sheetId="821">
        <row r="19">
          <cell r="J19">
            <v>1.0499999999999999E-3</v>
          </cell>
        </row>
      </sheetData>
      <sheetData sheetId="822">
        <row r="19">
          <cell r="J19">
            <v>1.0499999999999999E-3</v>
          </cell>
        </row>
      </sheetData>
      <sheetData sheetId="823">
        <row r="19">
          <cell r="J19">
            <v>1.0499999999999999E-3</v>
          </cell>
        </row>
      </sheetData>
      <sheetData sheetId="824">
        <row r="19">
          <cell r="J19">
            <v>1.0499999999999999E-3</v>
          </cell>
        </row>
      </sheetData>
      <sheetData sheetId="825">
        <row r="19">
          <cell r="J19">
            <v>1.0499999999999999E-3</v>
          </cell>
        </row>
      </sheetData>
      <sheetData sheetId="826">
        <row r="19">
          <cell r="J19">
            <v>1.0499999999999999E-3</v>
          </cell>
        </row>
      </sheetData>
      <sheetData sheetId="827">
        <row r="19">
          <cell r="J19">
            <v>1.0499999999999999E-3</v>
          </cell>
        </row>
      </sheetData>
      <sheetData sheetId="828">
        <row r="19">
          <cell r="J19">
            <v>1.0499999999999999E-3</v>
          </cell>
        </row>
      </sheetData>
      <sheetData sheetId="829">
        <row r="19">
          <cell r="J19">
            <v>1.0499999999999999E-3</v>
          </cell>
        </row>
      </sheetData>
      <sheetData sheetId="830">
        <row r="19">
          <cell r="J19">
            <v>1.0499999999999999E-3</v>
          </cell>
        </row>
      </sheetData>
      <sheetData sheetId="831">
        <row r="19">
          <cell r="J19">
            <v>1.0499999999999999E-3</v>
          </cell>
        </row>
      </sheetData>
      <sheetData sheetId="832">
        <row r="19">
          <cell r="J19">
            <v>1.0499999999999999E-3</v>
          </cell>
        </row>
      </sheetData>
      <sheetData sheetId="833">
        <row r="19">
          <cell r="J19">
            <v>1.0499999999999999E-3</v>
          </cell>
        </row>
      </sheetData>
      <sheetData sheetId="834">
        <row r="19">
          <cell r="J19">
            <v>1.0499999999999999E-3</v>
          </cell>
        </row>
      </sheetData>
      <sheetData sheetId="835">
        <row r="19">
          <cell r="J19">
            <v>1.0499999999999999E-3</v>
          </cell>
        </row>
      </sheetData>
      <sheetData sheetId="836">
        <row r="19">
          <cell r="J19">
            <v>1.0499999999999999E-3</v>
          </cell>
        </row>
      </sheetData>
      <sheetData sheetId="837">
        <row r="19">
          <cell r="J19">
            <v>1.0499999999999999E-3</v>
          </cell>
        </row>
      </sheetData>
      <sheetData sheetId="838">
        <row r="19">
          <cell r="J19">
            <v>1.0499999999999999E-3</v>
          </cell>
        </row>
      </sheetData>
      <sheetData sheetId="839">
        <row r="19">
          <cell r="J19">
            <v>1.0499999999999999E-3</v>
          </cell>
        </row>
      </sheetData>
      <sheetData sheetId="840">
        <row r="19">
          <cell r="J19">
            <v>1.0499999999999999E-3</v>
          </cell>
        </row>
      </sheetData>
      <sheetData sheetId="841">
        <row r="19">
          <cell r="J19">
            <v>1.0499999999999999E-3</v>
          </cell>
        </row>
      </sheetData>
      <sheetData sheetId="842">
        <row r="19">
          <cell r="J19">
            <v>1.0499999999999999E-3</v>
          </cell>
        </row>
      </sheetData>
      <sheetData sheetId="843">
        <row r="19">
          <cell r="J19">
            <v>1.0499999999999999E-3</v>
          </cell>
        </row>
      </sheetData>
      <sheetData sheetId="844">
        <row r="19">
          <cell r="J19">
            <v>1.0499999999999999E-3</v>
          </cell>
        </row>
      </sheetData>
      <sheetData sheetId="845">
        <row r="19">
          <cell r="J19">
            <v>1.0499999999999999E-3</v>
          </cell>
        </row>
      </sheetData>
      <sheetData sheetId="846">
        <row r="19">
          <cell r="J19">
            <v>1.0499999999999999E-3</v>
          </cell>
        </row>
      </sheetData>
      <sheetData sheetId="847">
        <row r="19">
          <cell r="J19">
            <v>1.0499999999999999E-3</v>
          </cell>
        </row>
      </sheetData>
      <sheetData sheetId="848">
        <row r="19">
          <cell r="J19">
            <v>1.0499999999999999E-3</v>
          </cell>
        </row>
      </sheetData>
      <sheetData sheetId="849">
        <row r="19">
          <cell r="J19">
            <v>1.0499999999999999E-3</v>
          </cell>
        </row>
      </sheetData>
      <sheetData sheetId="850">
        <row r="19">
          <cell r="J19">
            <v>1.0499999999999999E-3</v>
          </cell>
        </row>
      </sheetData>
      <sheetData sheetId="851">
        <row r="19">
          <cell r="J19">
            <v>1.0499999999999999E-3</v>
          </cell>
        </row>
      </sheetData>
      <sheetData sheetId="852">
        <row r="19">
          <cell r="J19">
            <v>1.0499999999999999E-3</v>
          </cell>
        </row>
      </sheetData>
      <sheetData sheetId="853">
        <row r="19">
          <cell r="J19">
            <v>1.0499999999999999E-3</v>
          </cell>
        </row>
      </sheetData>
      <sheetData sheetId="854">
        <row r="19">
          <cell r="J19">
            <v>1.0499999999999999E-3</v>
          </cell>
        </row>
      </sheetData>
      <sheetData sheetId="855">
        <row r="19">
          <cell r="J19">
            <v>1.0499999999999999E-3</v>
          </cell>
        </row>
      </sheetData>
      <sheetData sheetId="856">
        <row r="19">
          <cell r="J19">
            <v>1.0499999999999999E-3</v>
          </cell>
        </row>
      </sheetData>
      <sheetData sheetId="857">
        <row r="19">
          <cell r="J19">
            <v>1.0499999999999999E-3</v>
          </cell>
        </row>
      </sheetData>
      <sheetData sheetId="858">
        <row r="19">
          <cell r="J19">
            <v>1.0499999999999999E-3</v>
          </cell>
        </row>
      </sheetData>
      <sheetData sheetId="859">
        <row r="19">
          <cell r="J19">
            <v>1.0499999999999999E-3</v>
          </cell>
        </row>
      </sheetData>
      <sheetData sheetId="860">
        <row r="19">
          <cell r="J19">
            <v>1.0499999999999999E-3</v>
          </cell>
        </row>
      </sheetData>
      <sheetData sheetId="861">
        <row r="19">
          <cell r="J19">
            <v>1.0499999999999999E-3</v>
          </cell>
        </row>
      </sheetData>
      <sheetData sheetId="862">
        <row r="19">
          <cell r="J19">
            <v>1.0499999999999999E-3</v>
          </cell>
        </row>
      </sheetData>
      <sheetData sheetId="863">
        <row r="19">
          <cell r="J19">
            <v>1.0499999999999999E-3</v>
          </cell>
        </row>
      </sheetData>
      <sheetData sheetId="864">
        <row r="19">
          <cell r="J19">
            <v>1.0499999999999999E-3</v>
          </cell>
        </row>
      </sheetData>
      <sheetData sheetId="865">
        <row r="19">
          <cell r="J19">
            <v>1.0499999999999999E-3</v>
          </cell>
        </row>
      </sheetData>
      <sheetData sheetId="866">
        <row r="19">
          <cell r="J19">
            <v>1.0499999999999999E-3</v>
          </cell>
        </row>
      </sheetData>
      <sheetData sheetId="867">
        <row r="19">
          <cell r="J19">
            <v>1.0499999999999999E-3</v>
          </cell>
        </row>
      </sheetData>
      <sheetData sheetId="868">
        <row r="19">
          <cell r="J19">
            <v>1.0499999999999999E-3</v>
          </cell>
        </row>
      </sheetData>
      <sheetData sheetId="869">
        <row r="19">
          <cell r="J19">
            <v>1.0499999999999999E-3</v>
          </cell>
        </row>
      </sheetData>
      <sheetData sheetId="870">
        <row r="19">
          <cell r="J19">
            <v>1.0499999999999999E-3</v>
          </cell>
        </row>
      </sheetData>
      <sheetData sheetId="871">
        <row r="19">
          <cell r="J19">
            <v>1.0499999999999999E-3</v>
          </cell>
        </row>
      </sheetData>
      <sheetData sheetId="872">
        <row r="19">
          <cell r="J19">
            <v>1.0499999999999999E-3</v>
          </cell>
        </row>
      </sheetData>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ow r="19">
          <cell r="J19">
            <v>1.0499999999999999E-3</v>
          </cell>
        </row>
      </sheetData>
      <sheetData sheetId="1013" refreshError="1"/>
      <sheetData sheetId="1014"/>
      <sheetData sheetId="1015" refreshError="1"/>
      <sheetData sheetId="1016" refreshError="1"/>
      <sheetData sheetId="1017" refreshError="1"/>
      <sheetData sheetId="1018" refreshError="1"/>
      <sheetData sheetId="1019" refreshError="1"/>
      <sheetData sheetId="1020" refreshError="1"/>
      <sheetData sheetId="102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ow r="19">
          <cell r="J19">
            <v>1.0499999999999999E-3</v>
          </cell>
        </row>
      </sheetData>
      <sheetData sheetId="1039">
        <row r="19">
          <cell r="J19">
            <v>1.0499999999999999E-3</v>
          </cell>
        </row>
      </sheetData>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sheetData sheetId="1056"/>
      <sheetData sheetId="1057"/>
      <sheetData sheetId="1058"/>
      <sheetData sheetId="1059"/>
      <sheetData sheetId="1060"/>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ow r="19">
          <cell r="J19">
            <v>1.0499999999999999E-3</v>
          </cell>
        </row>
      </sheetData>
      <sheetData sheetId="1082">
        <row r="19">
          <cell r="J19">
            <v>1.0499999999999999E-3</v>
          </cell>
        </row>
      </sheetData>
      <sheetData sheetId="1083">
        <row r="19">
          <cell r="J19">
            <v>1.0499999999999999E-3</v>
          </cell>
        </row>
      </sheetData>
      <sheetData sheetId="1084" refreshError="1"/>
      <sheetData sheetId="1085" refreshError="1"/>
      <sheetData sheetId="1086">
        <row r="19">
          <cell r="J19">
            <v>1.0499999999999999E-3</v>
          </cell>
        </row>
      </sheetData>
      <sheetData sheetId="1087">
        <row r="19">
          <cell r="J19">
            <v>1.0499999999999999E-3</v>
          </cell>
        </row>
      </sheetData>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sheetData sheetId="1287"/>
      <sheetData sheetId="1288"/>
      <sheetData sheetId="1289"/>
      <sheetData sheetId="1290"/>
      <sheetData sheetId="1291"/>
      <sheetData sheetId="1292"/>
      <sheetData sheetId="1293"/>
      <sheetData sheetId="1294"/>
      <sheetData sheetId="1295"/>
      <sheetData sheetId="1296"/>
      <sheetData sheetId="1297"/>
      <sheetData sheetId="1298"/>
      <sheetData sheetId="1299"/>
      <sheetData sheetId="1300"/>
      <sheetData sheetId="1301"/>
      <sheetData sheetId="1302"/>
      <sheetData sheetId="1303"/>
      <sheetData sheetId="1304"/>
      <sheetData sheetId="1305"/>
      <sheetData sheetId="1306"/>
      <sheetData sheetId="1307"/>
      <sheetData sheetId="1308"/>
      <sheetData sheetId="1309"/>
      <sheetData sheetId="1310"/>
      <sheetData sheetId="131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sheetData sheetId="1323"/>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refreshError="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ow r="19">
          <cell r="J19">
            <v>1.0499999999999999E-3</v>
          </cell>
        </row>
      </sheetData>
      <sheetData sheetId="1732">
        <row r="19">
          <cell r="J19">
            <v>1.0499999999999999E-3</v>
          </cell>
        </row>
      </sheetData>
      <sheetData sheetId="1733">
        <row r="19">
          <cell r="J19">
            <v>1.0499999999999999E-3</v>
          </cell>
        </row>
      </sheetData>
      <sheetData sheetId="1734">
        <row r="19">
          <cell r="J19">
            <v>1.0499999999999999E-3</v>
          </cell>
        </row>
      </sheetData>
      <sheetData sheetId="1735">
        <row r="19">
          <cell r="J19">
            <v>1.0499999999999999E-3</v>
          </cell>
        </row>
      </sheetData>
      <sheetData sheetId="1736">
        <row r="19">
          <cell r="J19">
            <v>1.0499999999999999E-3</v>
          </cell>
        </row>
      </sheetData>
      <sheetData sheetId="1737">
        <row r="19">
          <cell r="J19">
            <v>1.0499999999999999E-3</v>
          </cell>
        </row>
      </sheetData>
      <sheetData sheetId="1738">
        <row r="19">
          <cell r="J19">
            <v>1.0499999999999999E-3</v>
          </cell>
        </row>
      </sheetData>
      <sheetData sheetId="1739">
        <row r="19">
          <cell r="J19">
            <v>1.0499999999999999E-3</v>
          </cell>
        </row>
      </sheetData>
      <sheetData sheetId="1740">
        <row r="19">
          <cell r="J19">
            <v>1.0499999999999999E-3</v>
          </cell>
        </row>
      </sheetData>
      <sheetData sheetId="1741">
        <row r="19">
          <cell r="J19">
            <v>1.0499999999999999E-3</v>
          </cell>
        </row>
      </sheetData>
      <sheetData sheetId="1742">
        <row r="19">
          <cell r="J19">
            <v>1.0499999999999999E-3</v>
          </cell>
        </row>
      </sheetData>
      <sheetData sheetId="1743">
        <row r="19">
          <cell r="J19">
            <v>1.0499999999999999E-3</v>
          </cell>
        </row>
      </sheetData>
      <sheetData sheetId="1744">
        <row r="19">
          <cell r="J19">
            <v>1.0499999999999999E-3</v>
          </cell>
        </row>
      </sheetData>
      <sheetData sheetId="1745">
        <row r="19">
          <cell r="J19">
            <v>1.0499999999999999E-3</v>
          </cell>
        </row>
      </sheetData>
      <sheetData sheetId="1746">
        <row r="19">
          <cell r="J19">
            <v>1.0499999999999999E-3</v>
          </cell>
        </row>
      </sheetData>
      <sheetData sheetId="1747">
        <row r="19">
          <cell r="J19">
            <v>1.0499999999999999E-3</v>
          </cell>
        </row>
      </sheetData>
      <sheetData sheetId="1748">
        <row r="19">
          <cell r="J19">
            <v>1.0499999999999999E-3</v>
          </cell>
        </row>
      </sheetData>
      <sheetData sheetId="1749">
        <row r="19">
          <cell r="J19">
            <v>1.0499999999999999E-3</v>
          </cell>
        </row>
      </sheetData>
      <sheetData sheetId="1750">
        <row r="19">
          <cell r="J19">
            <v>1.0499999999999999E-3</v>
          </cell>
        </row>
      </sheetData>
      <sheetData sheetId="1751">
        <row r="19">
          <cell r="J19">
            <v>1.0499999999999999E-3</v>
          </cell>
        </row>
      </sheetData>
      <sheetData sheetId="1752">
        <row r="19">
          <cell r="J19">
            <v>1.0499999999999999E-3</v>
          </cell>
        </row>
      </sheetData>
      <sheetData sheetId="1753">
        <row r="19">
          <cell r="J19">
            <v>1.0499999999999999E-3</v>
          </cell>
        </row>
      </sheetData>
      <sheetData sheetId="1754">
        <row r="19">
          <cell r="J19">
            <v>1.0499999999999999E-3</v>
          </cell>
        </row>
      </sheetData>
      <sheetData sheetId="1755">
        <row r="19">
          <cell r="J19">
            <v>1.0499999999999999E-3</v>
          </cell>
        </row>
      </sheetData>
      <sheetData sheetId="1756">
        <row r="19">
          <cell r="J19">
            <v>1.0499999999999999E-3</v>
          </cell>
        </row>
      </sheetData>
      <sheetData sheetId="1757">
        <row r="19">
          <cell r="J19">
            <v>1.0499999999999999E-3</v>
          </cell>
        </row>
      </sheetData>
      <sheetData sheetId="1758">
        <row r="19">
          <cell r="J19">
            <v>1.0499999999999999E-3</v>
          </cell>
        </row>
      </sheetData>
      <sheetData sheetId="1759">
        <row r="19">
          <cell r="J19">
            <v>1.0499999999999999E-3</v>
          </cell>
        </row>
      </sheetData>
      <sheetData sheetId="1760">
        <row r="19">
          <cell r="J19">
            <v>1.0499999999999999E-3</v>
          </cell>
        </row>
      </sheetData>
      <sheetData sheetId="1761">
        <row r="19">
          <cell r="J19">
            <v>1.0499999999999999E-3</v>
          </cell>
        </row>
      </sheetData>
      <sheetData sheetId="1762">
        <row r="19">
          <cell r="J19">
            <v>1.0499999999999999E-3</v>
          </cell>
        </row>
      </sheetData>
      <sheetData sheetId="1763">
        <row r="19">
          <cell r="J19">
            <v>1.0499999999999999E-3</v>
          </cell>
        </row>
      </sheetData>
      <sheetData sheetId="1764">
        <row r="19">
          <cell r="J19">
            <v>1.0499999999999999E-3</v>
          </cell>
        </row>
      </sheetData>
      <sheetData sheetId="1765">
        <row r="19">
          <cell r="J19">
            <v>1.0499999999999999E-3</v>
          </cell>
        </row>
      </sheetData>
      <sheetData sheetId="1766">
        <row r="19">
          <cell r="J19">
            <v>1.0499999999999999E-3</v>
          </cell>
        </row>
      </sheetData>
      <sheetData sheetId="1767">
        <row r="19">
          <cell r="J19">
            <v>1.0499999999999999E-3</v>
          </cell>
        </row>
      </sheetData>
      <sheetData sheetId="1768">
        <row r="19">
          <cell r="J19">
            <v>1.0499999999999999E-3</v>
          </cell>
        </row>
      </sheetData>
      <sheetData sheetId="1769">
        <row r="19">
          <cell r="J19">
            <v>1.0499999999999999E-3</v>
          </cell>
        </row>
      </sheetData>
      <sheetData sheetId="1770">
        <row r="19">
          <cell r="J19">
            <v>1.0499999999999999E-3</v>
          </cell>
        </row>
      </sheetData>
      <sheetData sheetId="1771">
        <row r="19">
          <cell r="J19">
            <v>1.0499999999999999E-3</v>
          </cell>
        </row>
      </sheetData>
      <sheetData sheetId="1772">
        <row r="19">
          <cell r="J19">
            <v>1.0499999999999999E-3</v>
          </cell>
        </row>
      </sheetData>
      <sheetData sheetId="1773">
        <row r="19">
          <cell r="J19">
            <v>1.0499999999999999E-3</v>
          </cell>
        </row>
      </sheetData>
      <sheetData sheetId="1774">
        <row r="19">
          <cell r="J19">
            <v>1.0499999999999999E-3</v>
          </cell>
        </row>
      </sheetData>
      <sheetData sheetId="1775">
        <row r="19">
          <cell r="J19">
            <v>1.0499999999999999E-3</v>
          </cell>
        </row>
      </sheetData>
      <sheetData sheetId="1776">
        <row r="19">
          <cell r="J19">
            <v>1.0499999999999999E-3</v>
          </cell>
        </row>
      </sheetData>
      <sheetData sheetId="1777">
        <row r="19">
          <cell r="J19">
            <v>1.0499999999999999E-3</v>
          </cell>
        </row>
      </sheetData>
      <sheetData sheetId="1778">
        <row r="19">
          <cell r="J19">
            <v>1.0499999999999999E-3</v>
          </cell>
        </row>
      </sheetData>
      <sheetData sheetId="1779">
        <row r="19">
          <cell r="J19">
            <v>1.0499999999999999E-3</v>
          </cell>
        </row>
      </sheetData>
      <sheetData sheetId="1780">
        <row r="19">
          <cell r="J19">
            <v>1.0499999999999999E-3</v>
          </cell>
        </row>
      </sheetData>
      <sheetData sheetId="1781">
        <row r="19">
          <cell r="J19">
            <v>1.0499999999999999E-3</v>
          </cell>
        </row>
      </sheetData>
      <sheetData sheetId="1782">
        <row r="19">
          <cell r="J19">
            <v>1.0499999999999999E-3</v>
          </cell>
        </row>
      </sheetData>
      <sheetData sheetId="1783">
        <row r="19">
          <cell r="J19">
            <v>1.0499999999999999E-3</v>
          </cell>
        </row>
      </sheetData>
      <sheetData sheetId="1784">
        <row r="19">
          <cell r="J19">
            <v>1.0499999999999999E-3</v>
          </cell>
        </row>
      </sheetData>
      <sheetData sheetId="1785">
        <row r="19">
          <cell r="J19">
            <v>1.0499999999999999E-3</v>
          </cell>
        </row>
      </sheetData>
      <sheetData sheetId="1786">
        <row r="19">
          <cell r="J19">
            <v>1.0499999999999999E-3</v>
          </cell>
        </row>
      </sheetData>
      <sheetData sheetId="1787">
        <row r="19">
          <cell r="J19">
            <v>1.0499999999999999E-3</v>
          </cell>
        </row>
      </sheetData>
      <sheetData sheetId="1788">
        <row r="19">
          <cell r="J19">
            <v>1.0499999999999999E-3</v>
          </cell>
        </row>
      </sheetData>
      <sheetData sheetId="1789">
        <row r="19">
          <cell r="J19">
            <v>1.0499999999999999E-3</v>
          </cell>
        </row>
      </sheetData>
      <sheetData sheetId="1790">
        <row r="19">
          <cell r="J19">
            <v>1.0499999999999999E-3</v>
          </cell>
        </row>
      </sheetData>
      <sheetData sheetId="1791">
        <row r="19">
          <cell r="J19">
            <v>1.0499999999999999E-3</v>
          </cell>
        </row>
      </sheetData>
      <sheetData sheetId="1792">
        <row r="19">
          <cell r="J19">
            <v>1.0499999999999999E-3</v>
          </cell>
        </row>
      </sheetData>
      <sheetData sheetId="1793">
        <row r="19">
          <cell r="J19">
            <v>1.0499999999999999E-3</v>
          </cell>
        </row>
      </sheetData>
      <sheetData sheetId="1794">
        <row r="19">
          <cell r="J19">
            <v>1.0499999999999999E-3</v>
          </cell>
        </row>
      </sheetData>
      <sheetData sheetId="1795">
        <row r="19">
          <cell r="J19">
            <v>1.0499999999999999E-3</v>
          </cell>
        </row>
      </sheetData>
      <sheetData sheetId="1796">
        <row r="19">
          <cell r="J19">
            <v>1.0499999999999999E-3</v>
          </cell>
        </row>
      </sheetData>
      <sheetData sheetId="1797">
        <row r="19">
          <cell r="J19">
            <v>1.0499999999999999E-3</v>
          </cell>
        </row>
      </sheetData>
      <sheetData sheetId="1798">
        <row r="19">
          <cell r="J19">
            <v>1.0499999999999999E-3</v>
          </cell>
        </row>
      </sheetData>
      <sheetData sheetId="1799">
        <row r="19">
          <cell r="J19">
            <v>1.0499999999999999E-3</v>
          </cell>
        </row>
      </sheetData>
      <sheetData sheetId="1800">
        <row r="19">
          <cell r="J19">
            <v>1.0499999999999999E-3</v>
          </cell>
        </row>
      </sheetData>
      <sheetData sheetId="1801">
        <row r="19">
          <cell r="J19">
            <v>1.0499999999999999E-3</v>
          </cell>
        </row>
      </sheetData>
      <sheetData sheetId="1802">
        <row r="19">
          <cell r="J19">
            <v>1.0499999999999999E-3</v>
          </cell>
        </row>
      </sheetData>
      <sheetData sheetId="1803">
        <row r="19">
          <cell r="J19">
            <v>1.0499999999999999E-3</v>
          </cell>
        </row>
      </sheetData>
      <sheetData sheetId="1804">
        <row r="19">
          <cell r="J19">
            <v>1.0499999999999999E-3</v>
          </cell>
        </row>
      </sheetData>
      <sheetData sheetId="1805">
        <row r="19">
          <cell r="J19">
            <v>1.0499999999999999E-3</v>
          </cell>
        </row>
      </sheetData>
      <sheetData sheetId="1806">
        <row r="19">
          <cell r="J19">
            <v>1.0499999999999999E-3</v>
          </cell>
        </row>
      </sheetData>
      <sheetData sheetId="1807">
        <row r="19">
          <cell r="J19">
            <v>1.0499999999999999E-3</v>
          </cell>
        </row>
      </sheetData>
      <sheetData sheetId="1808">
        <row r="19">
          <cell r="J19">
            <v>1.0499999999999999E-3</v>
          </cell>
        </row>
      </sheetData>
      <sheetData sheetId="1809">
        <row r="19">
          <cell r="J19">
            <v>1.0499999999999999E-3</v>
          </cell>
        </row>
      </sheetData>
      <sheetData sheetId="1810">
        <row r="19">
          <cell r="J19">
            <v>1.0499999999999999E-3</v>
          </cell>
        </row>
      </sheetData>
      <sheetData sheetId="1811">
        <row r="19">
          <cell r="J19">
            <v>1.0499999999999999E-3</v>
          </cell>
        </row>
      </sheetData>
      <sheetData sheetId="1812">
        <row r="19">
          <cell r="J19">
            <v>1.0499999999999999E-3</v>
          </cell>
        </row>
      </sheetData>
      <sheetData sheetId="1813">
        <row r="19">
          <cell r="J19">
            <v>1.0499999999999999E-3</v>
          </cell>
        </row>
      </sheetData>
      <sheetData sheetId="1814">
        <row r="19">
          <cell r="J19">
            <v>1.0499999999999999E-3</v>
          </cell>
        </row>
      </sheetData>
      <sheetData sheetId="1815">
        <row r="19">
          <cell r="J19">
            <v>1.0499999999999999E-3</v>
          </cell>
        </row>
      </sheetData>
      <sheetData sheetId="1816">
        <row r="19">
          <cell r="J19">
            <v>1.0499999999999999E-3</v>
          </cell>
        </row>
      </sheetData>
      <sheetData sheetId="1817">
        <row r="19">
          <cell r="J19">
            <v>1.0499999999999999E-3</v>
          </cell>
        </row>
      </sheetData>
      <sheetData sheetId="1818">
        <row r="19">
          <cell r="J19">
            <v>1.0499999999999999E-3</v>
          </cell>
        </row>
      </sheetData>
      <sheetData sheetId="1819">
        <row r="19">
          <cell r="J19">
            <v>1.0499999999999999E-3</v>
          </cell>
        </row>
      </sheetData>
      <sheetData sheetId="1820">
        <row r="19">
          <cell r="J19">
            <v>1.0499999999999999E-3</v>
          </cell>
        </row>
      </sheetData>
      <sheetData sheetId="1821">
        <row r="19">
          <cell r="J19">
            <v>1.0499999999999999E-3</v>
          </cell>
        </row>
      </sheetData>
      <sheetData sheetId="1822">
        <row r="19">
          <cell r="J19">
            <v>1.0499999999999999E-3</v>
          </cell>
        </row>
      </sheetData>
      <sheetData sheetId="1823">
        <row r="19">
          <cell r="J19">
            <v>1.0499999999999999E-3</v>
          </cell>
        </row>
      </sheetData>
      <sheetData sheetId="1824">
        <row r="19">
          <cell r="J19">
            <v>1.0499999999999999E-3</v>
          </cell>
        </row>
      </sheetData>
      <sheetData sheetId="1825">
        <row r="19">
          <cell r="J19">
            <v>1.0499999999999999E-3</v>
          </cell>
        </row>
      </sheetData>
      <sheetData sheetId="1826">
        <row r="19">
          <cell r="J19">
            <v>1.0499999999999999E-3</v>
          </cell>
        </row>
      </sheetData>
      <sheetData sheetId="1827">
        <row r="19">
          <cell r="J19">
            <v>1.0499999999999999E-3</v>
          </cell>
        </row>
      </sheetData>
      <sheetData sheetId="1828">
        <row r="19">
          <cell r="J19">
            <v>1.0499999999999999E-3</v>
          </cell>
        </row>
      </sheetData>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ow r="19">
          <cell r="J19">
            <v>1.0499999999999999E-3</v>
          </cell>
        </row>
      </sheetData>
      <sheetData sheetId="1855">
        <row r="19">
          <cell r="J19">
            <v>1.0499999999999999E-3</v>
          </cell>
        </row>
      </sheetData>
      <sheetData sheetId="1856">
        <row r="19">
          <cell r="J19">
            <v>1.0499999999999999E-3</v>
          </cell>
        </row>
      </sheetData>
      <sheetData sheetId="1857">
        <row r="19">
          <cell r="J19">
            <v>1.0499999999999999E-3</v>
          </cell>
        </row>
      </sheetData>
      <sheetData sheetId="1858">
        <row r="19">
          <cell r="J19">
            <v>1.0499999999999999E-3</v>
          </cell>
        </row>
      </sheetData>
      <sheetData sheetId="1859">
        <row r="19">
          <cell r="J19">
            <v>1.0499999999999999E-3</v>
          </cell>
        </row>
      </sheetData>
      <sheetData sheetId="1860">
        <row r="19">
          <cell r="J19">
            <v>1.0499999999999999E-3</v>
          </cell>
        </row>
      </sheetData>
      <sheetData sheetId="1861">
        <row r="19">
          <cell r="J19">
            <v>1.0499999999999999E-3</v>
          </cell>
        </row>
      </sheetData>
      <sheetData sheetId="1862">
        <row r="19">
          <cell r="J19">
            <v>1.0499999999999999E-3</v>
          </cell>
        </row>
      </sheetData>
      <sheetData sheetId="1863">
        <row r="19">
          <cell r="J19">
            <v>1.0499999999999999E-3</v>
          </cell>
        </row>
      </sheetData>
      <sheetData sheetId="1864">
        <row r="19">
          <cell r="J19">
            <v>1.0499999999999999E-3</v>
          </cell>
        </row>
      </sheetData>
      <sheetData sheetId="1865">
        <row r="19">
          <cell r="J19">
            <v>1.0499999999999999E-3</v>
          </cell>
        </row>
      </sheetData>
      <sheetData sheetId="1866">
        <row r="19">
          <cell r="J19">
            <v>1.0499999999999999E-3</v>
          </cell>
        </row>
      </sheetData>
      <sheetData sheetId="1867">
        <row r="19">
          <cell r="J19">
            <v>1.0499999999999999E-3</v>
          </cell>
        </row>
      </sheetData>
      <sheetData sheetId="1868">
        <row r="19">
          <cell r="J19">
            <v>1.0499999999999999E-3</v>
          </cell>
        </row>
      </sheetData>
      <sheetData sheetId="1869">
        <row r="19">
          <cell r="J19">
            <v>1.0499999999999999E-3</v>
          </cell>
        </row>
      </sheetData>
      <sheetData sheetId="1870">
        <row r="19">
          <cell r="J19">
            <v>1.0499999999999999E-3</v>
          </cell>
        </row>
      </sheetData>
      <sheetData sheetId="1871">
        <row r="19">
          <cell r="J19">
            <v>1.0499999999999999E-3</v>
          </cell>
        </row>
      </sheetData>
      <sheetData sheetId="1872">
        <row r="19">
          <cell r="J19">
            <v>1.0499999999999999E-3</v>
          </cell>
        </row>
      </sheetData>
      <sheetData sheetId="1873">
        <row r="19">
          <cell r="J19">
            <v>1.0499999999999999E-3</v>
          </cell>
        </row>
      </sheetData>
      <sheetData sheetId="1874">
        <row r="19">
          <cell r="J19">
            <v>1.0499999999999999E-3</v>
          </cell>
        </row>
      </sheetData>
      <sheetData sheetId="1875">
        <row r="19">
          <cell r="J19">
            <v>1.0499999999999999E-3</v>
          </cell>
        </row>
      </sheetData>
      <sheetData sheetId="1876">
        <row r="19">
          <cell r="J19">
            <v>1.0499999999999999E-3</v>
          </cell>
        </row>
      </sheetData>
      <sheetData sheetId="1877">
        <row r="19">
          <cell r="J19">
            <v>1.0499999999999999E-3</v>
          </cell>
        </row>
      </sheetData>
      <sheetData sheetId="1878">
        <row r="19">
          <cell r="J19">
            <v>1.0499999999999999E-3</v>
          </cell>
        </row>
      </sheetData>
      <sheetData sheetId="1879">
        <row r="19">
          <cell r="J19">
            <v>1.0499999999999999E-3</v>
          </cell>
        </row>
      </sheetData>
      <sheetData sheetId="1880">
        <row r="19">
          <cell r="J19">
            <v>1.0499999999999999E-3</v>
          </cell>
        </row>
      </sheetData>
      <sheetData sheetId="1881">
        <row r="19">
          <cell r="J19">
            <v>1.0499999999999999E-3</v>
          </cell>
        </row>
      </sheetData>
      <sheetData sheetId="1882">
        <row r="19">
          <cell r="J19">
            <v>1.0499999999999999E-3</v>
          </cell>
        </row>
      </sheetData>
      <sheetData sheetId="1883">
        <row r="19">
          <cell r="J19">
            <v>1.0499999999999999E-3</v>
          </cell>
        </row>
      </sheetData>
      <sheetData sheetId="1884">
        <row r="19">
          <cell r="J19">
            <v>1.0499999999999999E-3</v>
          </cell>
        </row>
      </sheetData>
      <sheetData sheetId="1885">
        <row r="19">
          <cell r="J19">
            <v>1.0499999999999999E-3</v>
          </cell>
        </row>
      </sheetData>
      <sheetData sheetId="1886">
        <row r="19">
          <cell r="J19">
            <v>1.0499999999999999E-3</v>
          </cell>
        </row>
      </sheetData>
      <sheetData sheetId="1887">
        <row r="19">
          <cell r="J19">
            <v>1.0499999999999999E-3</v>
          </cell>
        </row>
      </sheetData>
      <sheetData sheetId="1888">
        <row r="19">
          <cell r="J19">
            <v>1.0499999999999999E-3</v>
          </cell>
        </row>
      </sheetData>
      <sheetData sheetId="1889">
        <row r="19">
          <cell r="J19">
            <v>1.0499999999999999E-3</v>
          </cell>
        </row>
      </sheetData>
      <sheetData sheetId="1890">
        <row r="19">
          <cell r="J19">
            <v>1.0499999999999999E-3</v>
          </cell>
        </row>
      </sheetData>
      <sheetData sheetId="1891" refreshError="1"/>
      <sheetData sheetId="1892">
        <row r="19">
          <cell r="J19">
            <v>1.0499999999999999E-3</v>
          </cell>
        </row>
      </sheetData>
      <sheetData sheetId="1893">
        <row r="19">
          <cell r="J19">
            <v>1.0499999999999999E-3</v>
          </cell>
        </row>
      </sheetData>
      <sheetData sheetId="1894" refreshError="1"/>
      <sheetData sheetId="1895">
        <row r="19">
          <cell r="J19">
            <v>1.0499999999999999E-3</v>
          </cell>
        </row>
      </sheetData>
      <sheetData sheetId="1896">
        <row r="19">
          <cell r="J19">
            <v>1.0499999999999999E-3</v>
          </cell>
        </row>
      </sheetData>
      <sheetData sheetId="1897">
        <row r="19">
          <cell r="J19">
            <v>1.0499999999999999E-3</v>
          </cell>
        </row>
      </sheetData>
      <sheetData sheetId="1898" refreshError="1"/>
      <sheetData sheetId="1899">
        <row r="19">
          <cell r="J19">
            <v>1.0499999999999999E-3</v>
          </cell>
        </row>
      </sheetData>
      <sheetData sheetId="1900">
        <row r="19">
          <cell r="J19">
            <v>1.0499999999999999E-3</v>
          </cell>
        </row>
      </sheetData>
      <sheetData sheetId="1901">
        <row r="19">
          <cell r="J19">
            <v>1.0499999999999999E-3</v>
          </cell>
        </row>
      </sheetData>
      <sheetData sheetId="1902">
        <row r="19">
          <cell r="J19">
            <v>1.0499999999999999E-3</v>
          </cell>
        </row>
      </sheetData>
      <sheetData sheetId="1903">
        <row r="19">
          <cell r="J19">
            <v>1.0499999999999999E-3</v>
          </cell>
        </row>
      </sheetData>
      <sheetData sheetId="1904">
        <row r="19">
          <cell r="J19">
            <v>1.0499999999999999E-3</v>
          </cell>
        </row>
      </sheetData>
      <sheetData sheetId="1905">
        <row r="19">
          <cell r="J19">
            <v>1.0499999999999999E-3</v>
          </cell>
        </row>
      </sheetData>
      <sheetData sheetId="1906">
        <row r="19">
          <cell r="J19">
            <v>1.0499999999999999E-3</v>
          </cell>
        </row>
      </sheetData>
      <sheetData sheetId="1907">
        <row r="19">
          <cell r="J19">
            <v>1.0499999999999999E-3</v>
          </cell>
        </row>
      </sheetData>
      <sheetData sheetId="1908">
        <row r="19">
          <cell r="J19">
            <v>1.0499999999999999E-3</v>
          </cell>
        </row>
      </sheetData>
      <sheetData sheetId="1909">
        <row r="19">
          <cell r="J19">
            <v>1.0499999999999999E-3</v>
          </cell>
        </row>
      </sheetData>
      <sheetData sheetId="1910">
        <row r="19">
          <cell r="J19">
            <v>1.0499999999999999E-3</v>
          </cell>
        </row>
      </sheetData>
      <sheetData sheetId="1911">
        <row r="19">
          <cell r="J19">
            <v>1.0499999999999999E-3</v>
          </cell>
        </row>
      </sheetData>
      <sheetData sheetId="1912">
        <row r="19">
          <cell r="J19">
            <v>1.0499999999999999E-3</v>
          </cell>
        </row>
      </sheetData>
      <sheetData sheetId="1913">
        <row r="19">
          <cell r="J19">
            <v>1.0499999999999999E-3</v>
          </cell>
        </row>
      </sheetData>
      <sheetData sheetId="1914">
        <row r="19">
          <cell r="J19">
            <v>1.0499999999999999E-3</v>
          </cell>
        </row>
      </sheetData>
      <sheetData sheetId="1915">
        <row r="19">
          <cell r="J19">
            <v>1.0499999999999999E-3</v>
          </cell>
        </row>
      </sheetData>
      <sheetData sheetId="1916">
        <row r="19">
          <cell r="J19">
            <v>1.0499999999999999E-3</v>
          </cell>
        </row>
      </sheetData>
      <sheetData sheetId="1917">
        <row r="19">
          <cell r="J19">
            <v>1.0499999999999999E-3</v>
          </cell>
        </row>
      </sheetData>
      <sheetData sheetId="1918">
        <row r="19">
          <cell r="J19">
            <v>1.0499999999999999E-3</v>
          </cell>
        </row>
      </sheetData>
      <sheetData sheetId="1919">
        <row r="19">
          <cell r="J19">
            <v>1.0499999999999999E-3</v>
          </cell>
        </row>
      </sheetData>
      <sheetData sheetId="1920">
        <row r="19">
          <cell r="J19">
            <v>1.0499999999999999E-3</v>
          </cell>
        </row>
      </sheetData>
      <sheetData sheetId="1921">
        <row r="19">
          <cell r="J19">
            <v>1.0499999999999999E-3</v>
          </cell>
        </row>
      </sheetData>
      <sheetData sheetId="1922">
        <row r="19">
          <cell r="J19">
            <v>1.0499999999999999E-3</v>
          </cell>
        </row>
      </sheetData>
      <sheetData sheetId="1923">
        <row r="19">
          <cell r="J19">
            <v>1.0499999999999999E-3</v>
          </cell>
        </row>
      </sheetData>
      <sheetData sheetId="1924">
        <row r="19">
          <cell r="J19">
            <v>1.0499999999999999E-3</v>
          </cell>
        </row>
      </sheetData>
      <sheetData sheetId="1925">
        <row r="19">
          <cell r="J19">
            <v>1.0499999999999999E-3</v>
          </cell>
        </row>
      </sheetData>
      <sheetData sheetId="1926">
        <row r="19">
          <cell r="J19">
            <v>1.0499999999999999E-3</v>
          </cell>
        </row>
      </sheetData>
      <sheetData sheetId="1927">
        <row r="19">
          <cell r="J19">
            <v>1.0499999999999999E-3</v>
          </cell>
        </row>
      </sheetData>
      <sheetData sheetId="1928">
        <row r="19">
          <cell r="J19">
            <v>1.0499999999999999E-3</v>
          </cell>
        </row>
      </sheetData>
      <sheetData sheetId="1929">
        <row r="19">
          <cell r="J19">
            <v>1.0499999999999999E-3</v>
          </cell>
        </row>
      </sheetData>
      <sheetData sheetId="1930">
        <row r="19">
          <cell r="J19">
            <v>1.0499999999999999E-3</v>
          </cell>
        </row>
      </sheetData>
      <sheetData sheetId="1931">
        <row r="19">
          <cell r="J19">
            <v>1.0499999999999999E-3</v>
          </cell>
        </row>
      </sheetData>
      <sheetData sheetId="1932">
        <row r="19">
          <cell r="J19">
            <v>1.0499999999999999E-3</v>
          </cell>
        </row>
      </sheetData>
      <sheetData sheetId="1933">
        <row r="19">
          <cell r="J19">
            <v>1.0499999999999999E-3</v>
          </cell>
        </row>
      </sheetData>
      <sheetData sheetId="1934">
        <row r="19">
          <cell r="J19">
            <v>1.0499999999999999E-3</v>
          </cell>
        </row>
      </sheetData>
      <sheetData sheetId="1935">
        <row r="19">
          <cell r="J19">
            <v>1.0499999999999999E-3</v>
          </cell>
        </row>
      </sheetData>
      <sheetData sheetId="1936">
        <row r="19">
          <cell r="J19">
            <v>1.0499999999999999E-3</v>
          </cell>
        </row>
      </sheetData>
      <sheetData sheetId="1937">
        <row r="19">
          <cell r="J19">
            <v>1.0499999999999999E-3</v>
          </cell>
        </row>
      </sheetData>
      <sheetData sheetId="1938">
        <row r="19">
          <cell r="J19">
            <v>1.0499999999999999E-3</v>
          </cell>
        </row>
      </sheetData>
      <sheetData sheetId="1939">
        <row r="19">
          <cell r="J19">
            <v>1.0499999999999999E-3</v>
          </cell>
        </row>
      </sheetData>
      <sheetData sheetId="1940">
        <row r="19">
          <cell r="J19">
            <v>1.0499999999999999E-3</v>
          </cell>
        </row>
      </sheetData>
      <sheetData sheetId="1941">
        <row r="19">
          <cell r="J19">
            <v>1.0499999999999999E-3</v>
          </cell>
        </row>
      </sheetData>
      <sheetData sheetId="1942">
        <row r="19">
          <cell r="J19">
            <v>1.0499999999999999E-3</v>
          </cell>
        </row>
      </sheetData>
      <sheetData sheetId="1943">
        <row r="19">
          <cell r="J19">
            <v>1.0499999999999999E-3</v>
          </cell>
        </row>
      </sheetData>
      <sheetData sheetId="1944">
        <row r="19">
          <cell r="J19">
            <v>1.0499999999999999E-3</v>
          </cell>
        </row>
      </sheetData>
      <sheetData sheetId="1945">
        <row r="19">
          <cell r="J19">
            <v>1.0499999999999999E-3</v>
          </cell>
        </row>
      </sheetData>
      <sheetData sheetId="1946">
        <row r="19">
          <cell r="J19">
            <v>1.0499999999999999E-3</v>
          </cell>
        </row>
      </sheetData>
      <sheetData sheetId="1947">
        <row r="19">
          <cell r="J19">
            <v>1.0499999999999999E-3</v>
          </cell>
        </row>
      </sheetData>
      <sheetData sheetId="1948">
        <row r="19">
          <cell r="J19">
            <v>1.0499999999999999E-3</v>
          </cell>
        </row>
      </sheetData>
      <sheetData sheetId="1949">
        <row r="19">
          <cell r="J19">
            <v>1.0499999999999999E-3</v>
          </cell>
        </row>
      </sheetData>
      <sheetData sheetId="1950">
        <row r="19">
          <cell r="J19">
            <v>1.0499999999999999E-3</v>
          </cell>
        </row>
      </sheetData>
      <sheetData sheetId="1951">
        <row r="19">
          <cell r="J19">
            <v>1.0499999999999999E-3</v>
          </cell>
        </row>
      </sheetData>
      <sheetData sheetId="1952">
        <row r="19">
          <cell r="J19">
            <v>1.0499999999999999E-3</v>
          </cell>
        </row>
      </sheetData>
      <sheetData sheetId="1953">
        <row r="19">
          <cell r="J19">
            <v>1.0499999999999999E-3</v>
          </cell>
        </row>
      </sheetData>
      <sheetData sheetId="1954">
        <row r="19">
          <cell r="J19">
            <v>1.0499999999999999E-3</v>
          </cell>
        </row>
      </sheetData>
      <sheetData sheetId="1955">
        <row r="19">
          <cell r="J19">
            <v>1.0499999999999999E-3</v>
          </cell>
        </row>
      </sheetData>
      <sheetData sheetId="1956">
        <row r="19">
          <cell r="J19">
            <v>1.0499999999999999E-3</v>
          </cell>
        </row>
      </sheetData>
      <sheetData sheetId="1957">
        <row r="19">
          <cell r="J19">
            <v>1.0499999999999999E-3</v>
          </cell>
        </row>
      </sheetData>
      <sheetData sheetId="1958">
        <row r="19">
          <cell r="J19">
            <v>1.0499999999999999E-3</v>
          </cell>
        </row>
      </sheetData>
      <sheetData sheetId="1959">
        <row r="19">
          <cell r="J19">
            <v>1.0499999999999999E-3</v>
          </cell>
        </row>
      </sheetData>
      <sheetData sheetId="1960">
        <row r="19">
          <cell r="J19">
            <v>1.0499999999999999E-3</v>
          </cell>
        </row>
      </sheetData>
      <sheetData sheetId="1961">
        <row r="19">
          <cell r="J19">
            <v>1.0499999999999999E-3</v>
          </cell>
        </row>
      </sheetData>
      <sheetData sheetId="1962">
        <row r="19">
          <cell r="J19">
            <v>1.0499999999999999E-3</v>
          </cell>
        </row>
      </sheetData>
      <sheetData sheetId="1963">
        <row r="19">
          <cell r="J19">
            <v>1.0499999999999999E-3</v>
          </cell>
        </row>
      </sheetData>
      <sheetData sheetId="1964">
        <row r="19">
          <cell r="J19">
            <v>1.0499999999999999E-3</v>
          </cell>
        </row>
      </sheetData>
      <sheetData sheetId="1965">
        <row r="19">
          <cell r="J19">
            <v>1.0499999999999999E-3</v>
          </cell>
        </row>
      </sheetData>
      <sheetData sheetId="1966">
        <row r="19">
          <cell r="J19">
            <v>1.0499999999999999E-3</v>
          </cell>
        </row>
      </sheetData>
      <sheetData sheetId="1967">
        <row r="19">
          <cell r="J19">
            <v>1.0499999999999999E-3</v>
          </cell>
        </row>
      </sheetData>
      <sheetData sheetId="1968">
        <row r="19">
          <cell r="J19">
            <v>1.0499999999999999E-3</v>
          </cell>
        </row>
      </sheetData>
      <sheetData sheetId="1969">
        <row r="19">
          <cell r="J19">
            <v>1.0499999999999999E-3</v>
          </cell>
        </row>
      </sheetData>
      <sheetData sheetId="1970">
        <row r="19">
          <cell r="J19">
            <v>1.0499999999999999E-3</v>
          </cell>
        </row>
      </sheetData>
      <sheetData sheetId="1971">
        <row r="19">
          <cell r="J19">
            <v>1.0499999999999999E-3</v>
          </cell>
        </row>
      </sheetData>
      <sheetData sheetId="1972">
        <row r="19">
          <cell r="J19">
            <v>1.0499999999999999E-3</v>
          </cell>
        </row>
      </sheetData>
      <sheetData sheetId="1973">
        <row r="19">
          <cell r="J19">
            <v>1.0499999999999999E-3</v>
          </cell>
        </row>
      </sheetData>
      <sheetData sheetId="1974">
        <row r="19">
          <cell r="J19">
            <v>1.0499999999999999E-3</v>
          </cell>
        </row>
      </sheetData>
      <sheetData sheetId="1975">
        <row r="19">
          <cell r="J19">
            <v>1.0499999999999999E-3</v>
          </cell>
        </row>
      </sheetData>
      <sheetData sheetId="1976">
        <row r="19">
          <cell r="J19">
            <v>1.0499999999999999E-3</v>
          </cell>
        </row>
      </sheetData>
      <sheetData sheetId="1977">
        <row r="19">
          <cell r="J19">
            <v>1.0499999999999999E-3</v>
          </cell>
        </row>
      </sheetData>
      <sheetData sheetId="1978">
        <row r="19">
          <cell r="J19">
            <v>1.0499999999999999E-3</v>
          </cell>
        </row>
      </sheetData>
      <sheetData sheetId="1979">
        <row r="19">
          <cell r="J19">
            <v>1.0499999999999999E-3</v>
          </cell>
        </row>
      </sheetData>
      <sheetData sheetId="1980">
        <row r="19">
          <cell r="J19">
            <v>1.0499999999999999E-3</v>
          </cell>
        </row>
      </sheetData>
      <sheetData sheetId="1981">
        <row r="19">
          <cell r="J19">
            <v>1.0499999999999999E-3</v>
          </cell>
        </row>
      </sheetData>
      <sheetData sheetId="1982">
        <row r="19">
          <cell r="J19">
            <v>1.0499999999999999E-3</v>
          </cell>
        </row>
      </sheetData>
      <sheetData sheetId="1983">
        <row r="19">
          <cell r="J19">
            <v>1.0499999999999999E-3</v>
          </cell>
        </row>
      </sheetData>
      <sheetData sheetId="1984">
        <row r="19">
          <cell r="J19">
            <v>1.0499999999999999E-3</v>
          </cell>
        </row>
      </sheetData>
      <sheetData sheetId="1985">
        <row r="19">
          <cell r="J19">
            <v>1.0499999999999999E-3</v>
          </cell>
        </row>
      </sheetData>
      <sheetData sheetId="1986">
        <row r="19">
          <cell r="J19">
            <v>1.0499999999999999E-3</v>
          </cell>
        </row>
      </sheetData>
      <sheetData sheetId="1987">
        <row r="19">
          <cell r="J19">
            <v>1.0499999999999999E-3</v>
          </cell>
        </row>
      </sheetData>
      <sheetData sheetId="1988">
        <row r="19">
          <cell r="J19">
            <v>1.0499999999999999E-3</v>
          </cell>
        </row>
      </sheetData>
      <sheetData sheetId="1989">
        <row r="19">
          <cell r="J19">
            <v>1.0499999999999999E-3</v>
          </cell>
        </row>
      </sheetData>
      <sheetData sheetId="1990">
        <row r="19">
          <cell r="J19">
            <v>1.0499999999999999E-3</v>
          </cell>
        </row>
      </sheetData>
      <sheetData sheetId="1991">
        <row r="19">
          <cell r="J19">
            <v>1.0499999999999999E-3</v>
          </cell>
        </row>
      </sheetData>
      <sheetData sheetId="1992">
        <row r="19">
          <cell r="J19">
            <v>1.0499999999999999E-3</v>
          </cell>
        </row>
      </sheetData>
      <sheetData sheetId="1993">
        <row r="19">
          <cell r="J19">
            <v>1.0499999999999999E-3</v>
          </cell>
        </row>
      </sheetData>
      <sheetData sheetId="1994">
        <row r="19">
          <cell r="J19">
            <v>1.0499999999999999E-3</v>
          </cell>
        </row>
      </sheetData>
      <sheetData sheetId="1995">
        <row r="19">
          <cell r="J19">
            <v>1.0499999999999999E-3</v>
          </cell>
        </row>
      </sheetData>
      <sheetData sheetId="1996">
        <row r="19">
          <cell r="J19">
            <v>1.0499999999999999E-3</v>
          </cell>
        </row>
      </sheetData>
      <sheetData sheetId="1997">
        <row r="19">
          <cell r="J19">
            <v>1.0499999999999999E-3</v>
          </cell>
        </row>
      </sheetData>
      <sheetData sheetId="1998">
        <row r="19">
          <cell r="J19">
            <v>1.0499999999999999E-3</v>
          </cell>
        </row>
      </sheetData>
      <sheetData sheetId="1999">
        <row r="19">
          <cell r="J19">
            <v>1.0499999999999999E-3</v>
          </cell>
        </row>
      </sheetData>
      <sheetData sheetId="2000">
        <row r="19">
          <cell r="J19">
            <v>1.0499999999999999E-3</v>
          </cell>
        </row>
      </sheetData>
      <sheetData sheetId="2001">
        <row r="19">
          <cell r="J19">
            <v>1.0499999999999999E-3</v>
          </cell>
        </row>
      </sheetData>
      <sheetData sheetId="2002">
        <row r="19">
          <cell r="J19">
            <v>1.0499999999999999E-3</v>
          </cell>
        </row>
      </sheetData>
      <sheetData sheetId="2003">
        <row r="19">
          <cell r="J19">
            <v>1.0499999999999999E-3</v>
          </cell>
        </row>
      </sheetData>
      <sheetData sheetId="2004">
        <row r="19">
          <cell r="J19">
            <v>1.0499999999999999E-3</v>
          </cell>
        </row>
      </sheetData>
      <sheetData sheetId="2005">
        <row r="19">
          <cell r="J19">
            <v>1.0499999999999999E-3</v>
          </cell>
        </row>
      </sheetData>
      <sheetData sheetId="2006">
        <row r="19">
          <cell r="J19">
            <v>1.0499999999999999E-3</v>
          </cell>
        </row>
      </sheetData>
      <sheetData sheetId="2007">
        <row r="19">
          <cell r="J19">
            <v>1.0499999999999999E-3</v>
          </cell>
        </row>
      </sheetData>
      <sheetData sheetId="2008">
        <row r="19">
          <cell r="J19">
            <v>1.0499999999999999E-3</v>
          </cell>
        </row>
      </sheetData>
      <sheetData sheetId="2009">
        <row r="19">
          <cell r="J19">
            <v>1.0499999999999999E-3</v>
          </cell>
        </row>
      </sheetData>
      <sheetData sheetId="2010">
        <row r="19">
          <cell r="J19">
            <v>1.0499999999999999E-3</v>
          </cell>
        </row>
      </sheetData>
      <sheetData sheetId="2011">
        <row r="19">
          <cell r="J19">
            <v>1.0499999999999999E-3</v>
          </cell>
        </row>
      </sheetData>
      <sheetData sheetId="2012">
        <row r="19">
          <cell r="J19">
            <v>1.0499999999999999E-3</v>
          </cell>
        </row>
      </sheetData>
      <sheetData sheetId="2013">
        <row r="19">
          <cell r="J19">
            <v>1.0499999999999999E-3</v>
          </cell>
        </row>
      </sheetData>
      <sheetData sheetId="2014">
        <row r="19">
          <cell r="J19">
            <v>1.0499999999999999E-3</v>
          </cell>
        </row>
      </sheetData>
      <sheetData sheetId="2015">
        <row r="19">
          <cell r="J19">
            <v>1.0499999999999999E-3</v>
          </cell>
        </row>
      </sheetData>
      <sheetData sheetId="2016">
        <row r="19">
          <cell r="J19">
            <v>1.0499999999999999E-3</v>
          </cell>
        </row>
      </sheetData>
      <sheetData sheetId="2017">
        <row r="19">
          <cell r="J19">
            <v>1.0499999999999999E-3</v>
          </cell>
        </row>
      </sheetData>
      <sheetData sheetId="2018">
        <row r="19">
          <cell r="J19">
            <v>1.0499999999999999E-3</v>
          </cell>
        </row>
      </sheetData>
      <sheetData sheetId="2019">
        <row r="19">
          <cell r="J19">
            <v>1.0499999999999999E-3</v>
          </cell>
        </row>
      </sheetData>
      <sheetData sheetId="2020">
        <row r="19">
          <cell r="J19">
            <v>1.0499999999999999E-3</v>
          </cell>
        </row>
      </sheetData>
      <sheetData sheetId="2021">
        <row r="19">
          <cell r="J19">
            <v>1.0499999999999999E-3</v>
          </cell>
        </row>
      </sheetData>
      <sheetData sheetId="2022">
        <row r="19">
          <cell r="J19">
            <v>1.0499999999999999E-3</v>
          </cell>
        </row>
      </sheetData>
      <sheetData sheetId="2023">
        <row r="19">
          <cell r="J19">
            <v>1.0499999999999999E-3</v>
          </cell>
        </row>
      </sheetData>
      <sheetData sheetId="2024">
        <row r="19">
          <cell r="J19">
            <v>1.0499999999999999E-3</v>
          </cell>
        </row>
      </sheetData>
      <sheetData sheetId="2025">
        <row r="19">
          <cell r="J19">
            <v>1.0499999999999999E-3</v>
          </cell>
        </row>
      </sheetData>
      <sheetData sheetId="2026">
        <row r="19">
          <cell r="J19">
            <v>1.0499999999999999E-3</v>
          </cell>
        </row>
      </sheetData>
      <sheetData sheetId="2027">
        <row r="19">
          <cell r="J19">
            <v>1.0499999999999999E-3</v>
          </cell>
        </row>
      </sheetData>
      <sheetData sheetId="2028">
        <row r="19">
          <cell r="J19">
            <v>1.0499999999999999E-3</v>
          </cell>
        </row>
      </sheetData>
      <sheetData sheetId="2029">
        <row r="19">
          <cell r="J19">
            <v>1.0499999999999999E-3</v>
          </cell>
        </row>
      </sheetData>
      <sheetData sheetId="2030">
        <row r="19">
          <cell r="J19">
            <v>1.0499999999999999E-3</v>
          </cell>
        </row>
      </sheetData>
      <sheetData sheetId="2031">
        <row r="19">
          <cell r="J19">
            <v>1.0499999999999999E-3</v>
          </cell>
        </row>
      </sheetData>
      <sheetData sheetId="2032">
        <row r="19">
          <cell r="J19">
            <v>1.0499999999999999E-3</v>
          </cell>
        </row>
      </sheetData>
      <sheetData sheetId="2033">
        <row r="19">
          <cell r="J19">
            <v>1.0499999999999999E-3</v>
          </cell>
        </row>
      </sheetData>
      <sheetData sheetId="2034">
        <row r="19">
          <cell r="J19">
            <v>1.0499999999999999E-3</v>
          </cell>
        </row>
      </sheetData>
      <sheetData sheetId="2035">
        <row r="19">
          <cell r="J19">
            <v>1.0499999999999999E-3</v>
          </cell>
        </row>
      </sheetData>
      <sheetData sheetId="2036">
        <row r="19">
          <cell r="J19">
            <v>1.0499999999999999E-3</v>
          </cell>
        </row>
      </sheetData>
      <sheetData sheetId="2037">
        <row r="19">
          <cell r="J19">
            <v>1.0499999999999999E-3</v>
          </cell>
        </row>
      </sheetData>
      <sheetData sheetId="2038">
        <row r="19">
          <cell r="J19">
            <v>1.0499999999999999E-3</v>
          </cell>
        </row>
      </sheetData>
      <sheetData sheetId="2039">
        <row r="19">
          <cell r="J19">
            <v>1.0499999999999999E-3</v>
          </cell>
        </row>
      </sheetData>
      <sheetData sheetId="2040">
        <row r="19">
          <cell r="J19">
            <v>1.0499999999999999E-3</v>
          </cell>
        </row>
      </sheetData>
      <sheetData sheetId="2041">
        <row r="19">
          <cell r="J19">
            <v>1.0499999999999999E-3</v>
          </cell>
        </row>
      </sheetData>
      <sheetData sheetId="2042">
        <row r="19">
          <cell r="J19">
            <v>1.0499999999999999E-3</v>
          </cell>
        </row>
      </sheetData>
      <sheetData sheetId="2043">
        <row r="19">
          <cell r="J19">
            <v>1.0499999999999999E-3</v>
          </cell>
        </row>
      </sheetData>
      <sheetData sheetId="2044">
        <row r="19">
          <cell r="J19">
            <v>1.0499999999999999E-3</v>
          </cell>
        </row>
      </sheetData>
      <sheetData sheetId="2045">
        <row r="19">
          <cell r="J19">
            <v>1.0499999999999999E-3</v>
          </cell>
        </row>
      </sheetData>
      <sheetData sheetId="2046">
        <row r="19">
          <cell r="J19">
            <v>1.0499999999999999E-3</v>
          </cell>
        </row>
      </sheetData>
      <sheetData sheetId="2047">
        <row r="19">
          <cell r="J19">
            <v>1.0499999999999999E-3</v>
          </cell>
        </row>
      </sheetData>
      <sheetData sheetId="2048">
        <row r="19">
          <cell r="J19">
            <v>1.0499999999999999E-3</v>
          </cell>
        </row>
      </sheetData>
      <sheetData sheetId="2049">
        <row r="19">
          <cell r="J19">
            <v>1.0499999999999999E-3</v>
          </cell>
        </row>
      </sheetData>
      <sheetData sheetId="2050">
        <row r="19">
          <cell r="J19">
            <v>1.0499999999999999E-3</v>
          </cell>
        </row>
      </sheetData>
      <sheetData sheetId="2051">
        <row r="19">
          <cell r="J19">
            <v>1.0499999999999999E-3</v>
          </cell>
        </row>
      </sheetData>
      <sheetData sheetId="2052">
        <row r="19">
          <cell r="J19">
            <v>1.0499999999999999E-3</v>
          </cell>
        </row>
      </sheetData>
      <sheetData sheetId="2053">
        <row r="19">
          <cell r="J19">
            <v>1.0499999999999999E-3</v>
          </cell>
        </row>
      </sheetData>
      <sheetData sheetId="2054">
        <row r="19">
          <cell r="J19">
            <v>1.0499999999999999E-3</v>
          </cell>
        </row>
      </sheetData>
      <sheetData sheetId="2055">
        <row r="19">
          <cell r="J19">
            <v>1.0499999999999999E-3</v>
          </cell>
        </row>
      </sheetData>
      <sheetData sheetId="2056">
        <row r="19">
          <cell r="J19">
            <v>1.0499999999999999E-3</v>
          </cell>
        </row>
      </sheetData>
      <sheetData sheetId="2057">
        <row r="19">
          <cell r="J19">
            <v>1.0499999999999999E-3</v>
          </cell>
        </row>
      </sheetData>
      <sheetData sheetId="2058">
        <row r="19">
          <cell r="J19">
            <v>1.0499999999999999E-3</v>
          </cell>
        </row>
      </sheetData>
      <sheetData sheetId="2059">
        <row r="19">
          <cell r="J19">
            <v>1.0499999999999999E-3</v>
          </cell>
        </row>
      </sheetData>
      <sheetData sheetId="2060">
        <row r="19">
          <cell r="J19">
            <v>1.0499999999999999E-3</v>
          </cell>
        </row>
      </sheetData>
      <sheetData sheetId="2061">
        <row r="19">
          <cell r="J19">
            <v>1.0499999999999999E-3</v>
          </cell>
        </row>
      </sheetData>
      <sheetData sheetId="2062">
        <row r="19">
          <cell r="J19">
            <v>1.0499999999999999E-3</v>
          </cell>
        </row>
      </sheetData>
      <sheetData sheetId="2063">
        <row r="19">
          <cell r="J19">
            <v>1.0499999999999999E-3</v>
          </cell>
        </row>
      </sheetData>
      <sheetData sheetId="2064">
        <row r="19">
          <cell r="J19">
            <v>1.0499999999999999E-3</v>
          </cell>
        </row>
      </sheetData>
      <sheetData sheetId="2065">
        <row r="19">
          <cell r="J19">
            <v>1.0499999999999999E-3</v>
          </cell>
        </row>
      </sheetData>
      <sheetData sheetId="2066">
        <row r="19">
          <cell r="J19">
            <v>1.0499999999999999E-3</v>
          </cell>
        </row>
      </sheetData>
      <sheetData sheetId="2067">
        <row r="19">
          <cell r="J19">
            <v>1.0499999999999999E-3</v>
          </cell>
        </row>
      </sheetData>
      <sheetData sheetId="2068">
        <row r="19">
          <cell r="J19">
            <v>1.0499999999999999E-3</v>
          </cell>
        </row>
      </sheetData>
      <sheetData sheetId="2069">
        <row r="19">
          <cell r="J19">
            <v>1.0499999999999999E-3</v>
          </cell>
        </row>
      </sheetData>
      <sheetData sheetId="2070">
        <row r="19">
          <cell r="J19">
            <v>1.0499999999999999E-3</v>
          </cell>
        </row>
      </sheetData>
      <sheetData sheetId="2071">
        <row r="19">
          <cell r="J19">
            <v>1.0499999999999999E-3</v>
          </cell>
        </row>
      </sheetData>
      <sheetData sheetId="2072">
        <row r="19">
          <cell r="J19">
            <v>1.0499999999999999E-3</v>
          </cell>
        </row>
      </sheetData>
      <sheetData sheetId="2073">
        <row r="19">
          <cell r="J19">
            <v>1.0499999999999999E-3</v>
          </cell>
        </row>
      </sheetData>
      <sheetData sheetId="2074">
        <row r="19">
          <cell r="J19">
            <v>1.0499999999999999E-3</v>
          </cell>
        </row>
      </sheetData>
      <sheetData sheetId="2075">
        <row r="19">
          <cell r="J19">
            <v>1.0499999999999999E-3</v>
          </cell>
        </row>
      </sheetData>
      <sheetData sheetId="2076">
        <row r="19">
          <cell r="J19">
            <v>1.0499999999999999E-3</v>
          </cell>
        </row>
      </sheetData>
      <sheetData sheetId="2077">
        <row r="19">
          <cell r="J19">
            <v>1.0499999999999999E-3</v>
          </cell>
        </row>
      </sheetData>
      <sheetData sheetId="2078">
        <row r="19">
          <cell r="J19">
            <v>1.0499999999999999E-3</v>
          </cell>
        </row>
      </sheetData>
      <sheetData sheetId="2079">
        <row r="19">
          <cell r="J19">
            <v>1.0499999999999999E-3</v>
          </cell>
        </row>
      </sheetData>
      <sheetData sheetId="2080">
        <row r="19">
          <cell r="J19">
            <v>1.0499999999999999E-3</v>
          </cell>
        </row>
      </sheetData>
      <sheetData sheetId="2081">
        <row r="19">
          <cell r="J19">
            <v>1.0499999999999999E-3</v>
          </cell>
        </row>
      </sheetData>
      <sheetData sheetId="2082">
        <row r="19">
          <cell r="J19">
            <v>1.0499999999999999E-3</v>
          </cell>
        </row>
      </sheetData>
      <sheetData sheetId="2083">
        <row r="19">
          <cell r="J19">
            <v>1.0499999999999999E-3</v>
          </cell>
        </row>
      </sheetData>
      <sheetData sheetId="2084">
        <row r="19">
          <cell r="J19">
            <v>1.0499999999999999E-3</v>
          </cell>
        </row>
      </sheetData>
      <sheetData sheetId="2085">
        <row r="19">
          <cell r="J19">
            <v>1.0499999999999999E-3</v>
          </cell>
        </row>
      </sheetData>
      <sheetData sheetId="2086">
        <row r="19">
          <cell r="J19">
            <v>1.0499999999999999E-3</v>
          </cell>
        </row>
      </sheetData>
      <sheetData sheetId="2087">
        <row r="19">
          <cell r="J19">
            <v>1.0499999999999999E-3</v>
          </cell>
        </row>
      </sheetData>
      <sheetData sheetId="2088">
        <row r="19">
          <cell r="J19">
            <v>1.0499999999999999E-3</v>
          </cell>
        </row>
      </sheetData>
      <sheetData sheetId="2089">
        <row r="19">
          <cell r="J19">
            <v>1.0499999999999999E-3</v>
          </cell>
        </row>
      </sheetData>
      <sheetData sheetId="2090">
        <row r="19">
          <cell r="J19">
            <v>1.0499999999999999E-3</v>
          </cell>
        </row>
      </sheetData>
      <sheetData sheetId="2091">
        <row r="19">
          <cell r="J19">
            <v>1.0499999999999999E-3</v>
          </cell>
        </row>
      </sheetData>
      <sheetData sheetId="2092">
        <row r="19">
          <cell r="J19">
            <v>1.0499999999999999E-3</v>
          </cell>
        </row>
      </sheetData>
      <sheetData sheetId="2093">
        <row r="19">
          <cell r="J19">
            <v>1.0499999999999999E-3</v>
          </cell>
        </row>
      </sheetData>
      <sheetData sheetId="2094">
        <row r="19">
          <cell r="J19">
            <v>1.0499999999999999E-3</v>
          </cell>
        </row>
      </sheetData>
      <sheetData sheetId="2095">
        <row r="19">
          <cell r="J19">
            <v>1.0499999999999999E-3</v>
          </cell>
        </row>
      </sheetData>
      <sheetData sheetId="2096">
        <row r="19">
          <cell r="J19">
            <v>1.0499999999999999E-3</v>
          </cell>
        </row>
      </sheetData>
      <sheetData sheetId="2097">
        <row r="19">
          <cell r="J19">
            <v>1.0499999999999999E-3</v>
          </cell>
        </row>
      </sheetData>
      <sheetData sheetId="2098">
        <row r="19">
          <cell r="J19">
            <v>1.0499999999999999E-3</v>
          </cell>
        </row>
      </sheetData>
      <sheetData sheetId="2099">
        <row r="19">
          <cell r="J19">
            <v>1.0499999999999999E-3</v>
          </cell>
        </row>
      </sheetData>
      <sheetData sheetId="2100">
        <row r="19">
          <cell r="J19">
            <v>1.0499999999999999E-3</v>
          </cell>
        </row>
      </sheetData>
      <sheetData sheetId="2101">
        <row r="19">
          <cell r="J19">
            <v>1.0499999999999999E-3</v>
          </cell>
        </row>
      </sheetData>
      <sheetData sheetId="2102">
        <row r="19">
          <cell r="J19">
            <v>1.0499999999999999E-3</v>
          </cell>
        </row>
      </sheetData>
      <sheetData sheetId="2103">
        <row r="19">
          <cell r="J19">
            <v>1.0499999999999999E-3</v>
          </cell>
        </row>
      </sheetData>
      <sheetData sheetId="2104">
        <row r="19">
          <cell r="J19">
            <v>1.0499999999999999E-3</v>
          </cell>
        </row>
      </sheetData>
      <sheetData sheetId="2105">
        <row r="19">
          <cell r="J19">
            <v>1.0499999999999999E-3</v>
          </cell>
        </row>
      </sheetData>
      <sheetData sheetId="2106">
        <row r="19">
          <cell r="J19">
            <v>1.0499999999999999E-3</v>
          </cell>
        </row>
      </sheetData>
      <sheetData sheetId="2107">
        <row r="19">
          <cell r="J19">
            <v>1.0499999999999999E-3</v>
          </cell>
        </row>
      </sheetData>
      <sheetData sheetId="2108">
        <row r="19">
          <cell r="J19">
            <v>1.0499999999999999E-3</v>
          </cell>
        </row>
      </sheetData>
      <sheetData sheetId="2109">
        <row r="19">
          <cell r="J19">
            <v>1.0499999999999999E-3</v>
          </cell>
        </row>
      </sheetData>
      <sheetData sheetId="2110">
        <row r="19">
          <cell r="J19">
            <v>1.0499999999999999E-3</v>
          </cell>
        </row>
      </sheetData>
      <sheetData sheetId="2111">
        <row r="19">
          <cell r="J19">
            <v>1.0499999999999999E-3</v>
          </cell>
        </row>
      </sheetData>
      <sheetData sheetId="2112">
        <row r="19">
          <cell r="J19">
            <v>1.0499999999999999E-3</v>
          </cell>
        </row>
      </sheetData>
      <sheetData sheetId="2113">
        <row r="19">
          <cell r="J19">
            <v>1.0499999999999999E-3</v>
          </cell>
        </row>
      </sheetData>
      <sheetData sheetId="2114">
        <row r="19">
          <cell r="J19">
            <v>1.0499999999999999E-3</v>
          </cell>
        </row>
      </sheetData>
      <sheetData sheetId="2115">
        <row r="19">
          <cell r="J19">
            <v>1.0499999999999999E-3</v>
          </cell>
        </row>
      </sheetData>
      <sheetData sheetId="2116">
        <row r="19">
          <cell r="J19">
            <v>1.0499999999999999E-3</v>
          </cell>
        </row>
      </sheetData>
      <sheetData sheetId="2117">
        <row r="19">
          <cell r="J19">
            <v>1.0499999999999999E-3</v>
          </cell>
        </row>
      </sheetData>
      <sheetData sheetId="2118">
        <row r="19">
          <cell r="J19">
            <v>1.0499999999999999E-3</v>
          </cell>
        </row>
      </sheetData>
      <sheetData sheetId="2119">
        <row r="19">
          <cell r="J19">
            <v>1.0499999999999999E-3</v>
          </cell>
        </row>
      </sheetData>
      <sheetData sheetId="2120">
        <row r="19">
          <cell r="J19">
            <v>1.0499999999999999E-3</v>
          </cell>
        </row>
      </sheetData>
      <sheetData sheetId="2121">
        <row r="19">
          <cell r="J19">
            <v>1.0499999999999999E-3</v>
          </cell>
        </row>
      </sheetData>
      <sheetData sheetId="2122">
        <row r="19">
          <cell r="J19">
            <v>1.0499999999999999E-3</v>
          </cell>
        </row>
      </sheetData>
      <sheetData sheetId="2123">
        <row r="19">
          <cell r="J19">
            <v>1.0499999999999999E-3</v>
          </cell>
        </row>
      </sheetData>
      <sheetData sheetId="2124">
        <row r="19">
          <cell r="J19">
            <v>1.0499999999999999E-3</v>
          </cell>
        </row>
      </sheetData>
      <sheetData sheetId="2125">
        <row r="19">
          <cell r="J19">
            <v>1.0499999999999999E-3</v>
          </cell>
        </row>
      </sheetData>
      <sheetData sheetId="2126">
        <row r="19">
          <cell r="J19">
            <v>1.0499999999999999E-3</v>
          </cell>
        </row>
      </sheetData>
      <sheetData sheetId="2127">
        <row r="19">
          <cell r="J19">
            <v>1.0499999999999999E-3</v>
          </cell>
        </row>
      </sheetData>
      <sheetData sheetId="2128">
        <row r="19">
          <cell r="J19">
            <v>1.0499999999999999E-3</v>
          </cell>
        </row>
      </sheetData>
      <sheetData sheetId="2129">
        <row r="19">
          <cell r="J19">
            <v>1.0499999999999999E-3</v>
          </cell>
        </row>
      </sheetData>
      <sheetData sheetId="2130">
        <row r="19">
          <cell r="J19">
            <v>1.0499999999999999E-3</v>
          </cell>
        </row>
      </sheetData>
      <sheetData sheetId="2131">
        <row r="19">
          <cell r="J19">
            <v>1.0499999999999999E-3</v>
          </cell>
        </row>
      </sheetData>
      <sheetData sheetId="2132">
        <row r="19">
          <cell r="J19">
            <v>1.0499999999999999E-3</v>
          </cell>
        </row>
      </sheetData>
      <sheetData sheetId="2133">
        <row r="19">
          <cell r="J19">
            <v>1.0499999999999999E-3</v>
          </cell>
        </row>
      </sheetData>
      <sheetData sheetId="2134">
        <row r="19">
          <cell r="J19">
            <v>1.0499999999999999E-3</v>
          </cell>
        </row>
      </sheetData>
      <sheetData sheetId="2135">
        <row r="19">
          <cell r="J19">
            <v>1.0499999999999999E-3</v>
          </cell>
        </row>
      </sheetData>
      <sheetData sheetId="2136">
        <row r="19">
          <cell r="J19">
            <v>1.0499999999999999E-3</v>
          </cell>
        </row>
      </sheetData>
      <sheetData sheetId="2137">
        <row r="19">
          <cell r="J19">
            <v>1.0499999999999999E-3</v>
          </cell>
        </row>
      </sheetData>
      <sheetData sheetId="2138">
        <row r="19">
          <cell r="J19">
            <v>1.0499999999999999E-3</v>
          </cell>
        </row>
      </sheetData>
      <sheetData sheetId="2139">
        <row r="19">
          <cell r="J19">
            <v>1.0499999999999999E-3</v>
          </cell>
        </row>
      </sheetData>
      <sheetData sheetId="2140">
        <row r="19">
          <cell r="J19">
            <v>1.0499999999999999E-3</v>
          </cell>
        </row>
      </sheetData>
      <sheetData sheetId="2141">
        <row r="19">
          <cell r="J19">
            <v>1.0499999999999999E-3</v>
          </cell>
        </row>
      </sheetData>
      <sheetData sheetId="2142">
        <row r="19">
          <cell r="J19">
            <v>1.0499999999999999E-3</v>
          </cell>
        </row>
      </sheetData>
      <sheetData sheetId="2143">
        <row r="19">
          <cell r="J19">
            <v>1.0499999999999999E-3</v>
          </cell>
        </row>
      </sheetData>
      <sheetData sheetId="2144">
        <row r="19">
          <cell r="J19">
            <v>1.0499999999999999E-3</v>
          </cell>
        </row>
      </sheetData>
      <sheetData sheetId="2145">
        <row r="19">
          <cell r="J19">
            <v>1.0499999999999999E-3</v>
          </cell>
        </row>
      </sheetData>
      <sheetData sheetId="2146">
        <row r="19">
          <cell r="J19">
            <v>1.0499999999999999E-3</v>
          </cell>
        </row>
      </sheetData>
      <sheetData sheetId="2147">
        <row r="19">
          <cell r="J19">
            <v>1.0499999999999999E-3</v>
          </cell>
        </row>
      </sheetData>
      <sheetData sheetId="2148" refreshError="1"/>
      <sheetData sheetId="2149" refreshError="1"/>
      <sheetData sheetId="2150" refreshError="1"/>
      <sheetData sheetId="2151" refreshError="1"/>
      <sheetData sheetId="2152" refreshError="1"/>
      <sheetData sheetId="2153">
        <row r="19">
          <cell r="J19">
            <v>1.0499999999999999E-3</v>
          </cell>
        </row>
      </sheetData>
      <sheetData sheetId="2154" refreshError="1"/>
      <sheetData sheetId="2155" refreshError="1"/>
      <sheetData sheetId="2156" refreshError="1"/>
      <sheetData sheetId="2157" refreshError="1"/>
      <sheetData sheetId="2158" refreshError="1"/>
      <sheetData sheetId="2159" refreshError="1"/>
      <sheetData sheetId="2160" refreshError="1"/>
      <sheetData sheetId="2161" refreshError="1"/>
      <sheetData sheetId="2162" refreshError="1"/>
      <sheetData sheetId="2163" refreshError="1"/>
      <sheetData sheetId="2164" refreshError="1"/>
      <sheetData sheetId="2165" refreshError="1"/>
      <sheetData sheetId="2166" refreshError="1"/>
      <sheetData sheetId="2167" refreshError="1"/>
      <sheetData sheetId="2168" refreshError="1"/>
      <sheetData sheetId="2169" refreshError="1"/>
      <sheetData sheetId="2170" refreshError="1"/>
      <sheetData sheetId="2171" refreshError="1"/>
      <sheetData sheetId="2172" refreshError="1"/>
      <sheetData sheetId="2173" refreshError="1"/>
      <sheetData sheetId="2174" refreshError="1"/>
      <sheetData sheetId="2175" refreshError="1"/>
      <sheetData sheetId="2176" refreshError="1"/>
      <sheetData sheetId="2177" refreshError="1"/>
      <sheetData sheetId="2178" refreshError="1"/>
      <sheetData sheetId="2179" refreshError="1"/>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ow r="19">
          <cell r="J19">
            <v>1.0499999999999999E-3</v>
          </cell>
        </row>
      </sheetData>
      <sheetData sheetId="2231">
        <row r="19">
          <cell r="J19">
            <v>1.0499999999999999E-3</v>
          </cell>
        </row>
      </sheetData>
      <sheetData sheetId="2232">
        <row r="19">
          <cell r="J19">
            <v>1.0499999999999999E-3</v>
          </cell>
        </row>
      </sheetData>
      <sheetData sheetId="2233">
        <row r="19">
          <cell r="J19">
            <v>1.0499999999999999E-3</v>
          </cell>
        </row>
      </sheetData>
      <sheetData sheetId="2234" refreshError="1"/>
      <sheetData sheetId="2235" refreshError="1"/>
      <sheetData sheetId="2236" refreshError="1"/>
      <sheetData sheetId="2237" refreshError="1"/>
      <sheetData sheetId="2238" refreshError="1"/>
      <sheetData sheetId="2239">
        <row r="19">
          <cell r="J19">
            <v>1.0499999999999999E-3</v>
          </cell>
        </row>
      </sheetData>
      <sheetData sheetId="2240" refreshError="1"/>
      <sheetData sheetId="2241" refreshError="1"/>
      <sheetData sheetId="2242" refreshError="1"/>
      <sheetData sheetId="2243" refreshError="1"/>
      <sheetData sheetId="2244" refreshError="1"/>
      <sheetData sheetId="2245">
        <row r="19">
          <cell r="J19">
            <v>1.0499999999999999E-3</v>
          </cell>
        </row>
      </sheetData>
      <sheetData sheetId="2246">
        <row r="19">
          <cell r="J19">
            <v>1.0499999999999999E-3</v>
          </cell>
        </row>
      </sheetData>
      <sheetData sheetId="2247">
        <row r="19">
          <cell r="J19">
            <v>1.0499999999999999E-3</v>
          </cell>
        </row>
      </sheetData>
      <sheetData sheetId="2248">
        <row r="19">
          <cell r="J19">
            <v>1.0499999999999999E-3</v>
          </cell>
        </row>
      </sheetData>
      <sheetData sheetId="2249">
        <row r="19">
          <cell r="J19">
            <v>1.0499999999999999E-3</v>
          </cell>
        </row>
      </sheetData>
      <sheetData sheetId="2250">
        <row r="19">
          <cell r="J19">
            <v>1.0499999999999999E-3</v>
          </cell>
        </row>
      </sheetData>
      <sheetData sheetId="2251">
        <row r="19">
          <cell r="J19">
            <v>1.0499999999999999E-3</v>
          </cell>
        </row>
      </sheetData>
      <sheetData sheetId="2252">
        <row r="19">
          <cell r="J19">
            <v>1.0499999999999999E-3</v>
          </cell>
        </row>
      </sheetData>
      <sheetData sheetId="2253">
        <row r="19">
          <cell r="J19">
            <v>1.0499999999999999E-3</v>
          </cell>
        </row>
      </sheetData>
      <sheetData sheetId="2254">
        <row r="19">
          <cell r="J19">
            <v>1.0499999999999999E-3</v>
          </cell>
        </row>
      </sheetData>
      <sheetData sheetId="2255">
        <row r="19">
          <cell r="J19">
            <v>1.0499999999999999E-3</v>
          </cell>
        </row>
      </sheetData>
      <sheetData sheetId="2256">
        <row r="19">
          <cell r="J19">
            <v>1.0499999999999999E-3</v>
          </cell>
        </row>
      </sheetData>
      <sheetData sheetId="2257">
        <row r="19">
          <cell r="J19">
            <v>1.0499999999999999E-3</v>
          </cell>
        </row>
      </sheetData>
      <sheetData sheetId="2258">
        <row r="19">
          <cell r="J19">
            <v>1.0499999999999999E-3</v>
          </cell>
        </row>
      </sheetData>
      <sheetData sheetId="2259">
        <row r="19">
          <cell r="J19">
            <v>1.0499999999999999E-3</v>
          </cell>
        </row>
      </sheetData>
      <sheetData sheetId="2260">
        <row r="19">
          <cell r="J19">
            <v>1.0499999999999999E-3</v>
          </cell>
        </row>
      </sheetData>
      <sheetData sheetId="2261">
        <row r="19">
          <cell r="J19">
            <v>1.0499999999999999E-3</v>
          </cell>
        </row>
      </sheetData>
      <sheetData sheetId="2262">
        <row r="19">
          <cell r="J19">
            <v>1.0499999999999999E-3</v>
          </cell>
        </row>
      </sheetData>
      <sheetData sheetId="2263">
        <row r="19">
          <cell r="J19">
            <v>1.0499999999999999E-3</v>
          </cell>
        </row>
      </sheetData>
      <sheetData sheetId="2264">
        <row r="19">
          <cell r="J19">
            <v>1.0499999999999999E-3</v>
          </cell>
        </row>
      </sheetData>
      <sheetData sheetId="2265">
        <row r="19">
          <cell r="J19">
            <v>1.0499999999999999E-3</v>
          </cell>
        </row>
      </sheetData>
      <sheetData sheetId="2266">
        <row r="19">
          <cell r="J19">
            <v>1.0499999999999999E-3</v>
          </cell>
        </row>
      </sheetData>
      <sheetData sheetId="2267">
        <row r="19">
          <cell r="J19">
            <v>1.0499999999999999E-3</v>
          </cell>
        </row>
      </sheetData>
      <sheetData sheetId="2268">
        <row r="19">
          <cell r="J19">
            <v>1.0499999999999999E-3</v>
          </cell>
        </row>
      </sheetData>
      <sheetData sheetId="2269">
        <row r="19">
          <cell r="J19">
            <v>1.0499999999999999E-3</v>
          </cell>
        </row>
      </sheetData>
      <sheetData sheetId="2270">
        <row r="19">
          <cell r="J19">
            <v>1.0499999999999999E-3</v>
          </cell>
        </row>
      </sheetData>
      <sheetData sheetId="2271">
        <row r="19">
          <cell r="J19">
            <v>1.0499999999999999E-3</v>
          </cell>
        </row>
      </sheetData>
      <sheetData sheetId="2272">
        <row r="19">
          <cell r="J19">
            <v>1.0499999999999999E-3</v>
          </cell>
        </row>
      </sheetData>
      <sheetData sheetId="2273">
        <row r="19">
          <cell r="J19">
            <v>1.0499999999999999E-3</v>
          </cell>
        </row>
      </sheetData>
      <sheetData sheetId="2274">
        <row r="19">
          <cell r="J19">
            <v>1.0499999999999999E-3</v>
          </cell>
        </row>
      </sheetData>
      <sheetData sheetId="2275">
        <row r="19">
          <cell r="J19">
            <v>1.0499999999999999E-3</v>
          </cell>
        </row>
      </sheetData>
      <sheetData sheetId="2276">
        <row r="19">
          <cell r="J19">
            <v>1.0499999999999999E-3</v>
          </cell>
        </row>
      </sheetData>
      <sheetData sheetId="2277">
        <row r="19">
          <cell r="J19">
            <v>1.0499999999999999E-3</v>
          </cell>
        </row>
      </sheetData>
      <sheetData sheetId="2278">
        <row r="19">
          <cell r="J19">
            <v>1.0499999999999999E-3</v>
          </cell>
        </row>
      </sheetData>
      <sheetData sheetId="2279">
        <row r="19">
          <cell r="J19">
            <v>1.0499999999999999E-3</v>
          </cell>
        </row>
      </sheetData>
      <sheetData sheetId="2280">
        <row r="19">
          <cell r="J19">
            <v>1.0499999999999999E-3</v>
          </cell>
        </row>
      </sheetData>
      <sheetData sheetId="2281">
        <row r="19">
          <cell r="J19">
            <v>1.0499999999999999E-3</v>
          </cell>
        </row>
      </sheetData>
      <sheetData sheetId="2282">
        <row r="19">
          <cell r="J19">
            <v>1.0499999999999999E-3</v>
          </cell>
        </row>
      </sheetData>
      <sheetData sheetId="2283">
        <row r="19">
          <cell r="J19">
            <v>1.0499999999999999E-3</v>
          </cell>
        </row>
      </sheetData>
      <sheetData sheetId="2284">
        <row r="19">
          <cell r="J19">
            <v>1.0499999999999999E-3</v>
          </cell>
        </row>
      </sheetData>
      <sheetData sheetId="2285">
        <row r="19">
          <cell r="J19">
            <v>1.0499999999999999E-3</v>
          </cell>
        </row>
      </sheetData>
      <sheetData sheetId="2286">
        <row r="19">
          <cell r="J19">
            <v>1.0499999999999999E-3</v>
          </cell>
        </row>
      </sheetData>
      <sheetData sheetId="2287">
        <row r="19">
          <cell r="J19">
            <v>1.0499999999999999E-3</v>
          </cell>
        </row>
      </sheetData>
      <sheetData sheetId="2288">
        <row r="19">
          <cell r="J19">
            <v>1.0499999999999999E-3</v>
          </cell>
        </row>
      </sheetData>
      <sheetData sheetId="2289">
        <row r="19">
          <cell r="J19">
            <v>1.0499999999999999E-3</v>
          </cell>
        </row>
      </sheetData>
      <sheetData sheetId="2290">
        <row r="19">
          <cell r="J19">
            <v>1.0499999999999999E-3</v>
          </cell>
        </row>
      </sheetData>
      <sheetData sheetId="2291">
        <row r="19">
          <cell r="J19">
            <v>1.0499999999999999E-3</v>
          </cell>
        </row>
      </sheetData>
      <sheetData sheetId="2292">
        <row r="19">
          <cell r="J19">
            <v>1.0499999999999999E-3</v>
          </cell>
        </row>
      </sheetData>
      <sheetData sheetId="2293">
        <row r="19">
          <cell r="J19">
            <v>1.0499999999999999E-3</v>
          </cell>
        </row>
      </sheetData>
      <sheetData sheetId="2294">
        <row r="19">
          <cell r="J19">
            <v>1.0499999999999999E-3</v>
          </cell>
        </row>
      </sheetData>
      <sheetData sheetId="2295">
        <row r="19">
          <cell r="J19">
            <v>1.0499999999999999E-3</v>
          </cell>
        </row>
      </sheetData>
      <sheetData sheetId="2296">
        <row r="19">
          <cell r="J19">
            <v>1.0499999999999999E-3</v>
          </cell>
        </row>
      </sheetData>
      <sheetData sheetId="2297">
        <row r="19">
          <cell r="J19">
            <v>1.0499999999999999E-3</v>
          </cell>
        </row>
      </sheetData>
      <sheetData sheetId="2298">
        <row r="19">
          <cell r="J19">
            <v>1.0499999999999999E-3</v>
          </cell>
        </row>
      </sheetData>
      <sheetData sheetId="2299">
        <row r="19">
          <cell r="J19">
            <v>1.0499999999999999E-3</v>
          </cell>
        </row>
      </sheetData>
      <sheetData sheetId="2300">
        <row r="19">
          <cell r="J19">
            <v>1.0499999999999999E-3</v>
          </cell>
        </row>
      </sheetData>
      <sheetData sheetId="2301">
        <row r="19">
          <cell r="J19">
            <v>1.0499999999999999E-3</v>
          </cell>
        </row>
      </sheetData>
      <sheetData sheetId="2302">
        <row r="19">
          <cell r="J19">
            <v>1.0499999999999999E-3</v>
          </cell>
        </row>
      </sheetData>
      <sheetData sheetId="2303">
        <row r="19">
          <cell r="J19">
            <v>1.0499999999999999E-3</v>
          </cell>
        </row>
      </sheetData>
      <sheetData sheetId="2304">
        <row r="19">
          <cell r="J19">
            <v>1.0499999999999999E-3</v>
          </cell>
        </row>
      </sheetData>
      <sheetData sheetId="2305">
        <row r="19">
          <cell r="J19">
            <v>1.0499999999999999E-3</v>
          </cell>
        </row>
      </sheetData>
      <sheetData sheetId="2306">
        <row r="19">
          <cell r="J19">
            <v>1.0499999999999999E-3</v>
          </cell>
        </row>
      </sheetData>
      <sheetData sheetId="2307">
        <row r="19">
          <cell r="J19">
            <v>1.0499999999999999E-3</v>
          </cell>
        </row>
      </sheetData>
      <sheetData sheetId="2308">
        <row r="19">
          <cell r="J19">
            <v>1.0499999999999999E-3</v>
          </cell>
        </row>
      </sheetData>
      <sheetData sheetId="2309">
        <row r="19">
          <cell r="J19">
            <v>1.0499999999999999E-3</v>
          </cell>
        </row>
      </sheetData>
      <sheetData sheetId="2310">
        <row r="19">
          <cell r="J19">
            <v>1.0499999999999999E-3</v>
          </cell>
        </row>
      </sheetData>
      <sheetData sheetId="2311">
        <row r="19">
          <cell r="J19">
            <v>1.0499999999999999E-3</v>
          </cell>
        </row>
      </sheetData>
      <sheetData sheetId="2312">
        <row r="19">
          <cell r="J19">
            <v>1.0499999999999999E-3</v>
          </cell>
        </row>
      </sheetData>
      <sheetData sheetId="2313">
        <row r="19">
          <cell r="J19">
            <v>1.0499999999999999E-3</v>
          </cell>
        </row>
      </sheetData>
      <sheetData sheetId="2314">
        <row r="19">
          <cell r="J19">
            <v>1.0499999999999999E-3</v>
          </cell>
        </row>
      </sheetData>
      <sheetData sheetId="2315">
        <row r="19">
          <cell r="J19">
            <v>1.0499999999999999E-3</v>
          </cell>
        </row>
      </sheetData>
      <sheetData sheetId="2316">
        <row r="19">
          <cell r="J19">
            <v>1.0499999999999999E-3</v>
          </cell>
        </row>
      </sheetData>
      <sheetData sheetId="2317">
        <row r="19">
          <cell r="J19">
            <v>1.0499999999999999E-3</v>
          </cell>
        </row>
      </sheetData>
      <sheetData sheetId="2318">
        <row r="19">
          <cell r="J19">
            <v>1.0499999999999999E-3</v>
          </cell>
        </row>
      </sheetData>
      <sheetData sheetId="2319">
        <row r="19">
          <cell r="J19">
            <v>1.0499999999999999E-3</v>
          </cell>
        </row>
      </sheetData>
      <sheetData sheetId="2320">
        <row r="19">
          <cell r="J19">
            <v>1.0499999999999999E-3</v>
          </cell>
        </row>
      </sheetData>
      <sheetData sheetId="2321">
        <row r="19">
          <cell r="J19">
            <v>1.0499999999999999E-3</v>
          </cell>
        </row>
      </sheetData>
      <sheetData sheetId="2322">
        <row r="19">
          <cell r="J19">
            <v>1.0499999999999999E-3</v>
          </cell>
        </row>
      </sheetData>
      <sheetData sheetId="2323">
        <row r="19">
          <cell r="J19">
            <v>1.0499999999999999E-3</v>
          </cell>
        </row>
      </sheetData>
      <sheetData sheetId="2324">
        <row r="19">
          <cell r="J19">
            <v>1.0499999999999999E-3</v>
          </cell>
        </row>
      </sheetData>
      <sheetData sheetId="2325">
        <row r="19">
          <cell r="J19">
            <v>1.0499999999999999E-3</v>
          </cell>
        </row>
      </sheetData>
      <sheetData sheetId="2326">
        <row r="19">
          <cell r="J19">
            <v>1.0499999999999999E-3</v>
          </cell>
        </row>
      </sheetData>
      <sheetData sheetId="2327">
        <row r="19">
          <cell r="J19">
            <v>1.0499999999999999E-3</v>
          </cell>
        </row>
      </sheetData>
      <sheetData sheetId="2328">
        <row r="19">
          <cell r="J19">
            <v>1.0499999999999999E-3</v>
          </cell>
        </row>
      </sheetData>
      <sheetData sheetId="2329">
        <row r="19">
          <cell r="J19">
            <v>1.0499999999999999E-3</v>
          </cell>
        </row>
      </sheetData>
      <sheetData sheetId="2330">
        <row r="19">
          <cell r="J19">
            <v>1.0499999999999999E-3</v>
          </cell>
        </row>
      </sheetData>
      <sheetData sheetId="2331">
        <row r="19">
          <cell r="J19">
            <v>1.0499999999999999E-3</v>
          </cell>
        </row>
      </sheetData>
      <sheetData sheetId="2332">
        <row r="19">
          <cell r="J19">
            <v>1.0499999999999999E-3</v>
          </cell>
        </row>
      </sheetData>
      <sheetData sheetId="2333">
        <row r="19">
          <cell r="J19">
            <v>1.0499999999999999E-3</v>
          </cell>
        </row>
      </sheetData>
      <sheetData sheetId="2334">
        <row r="19">
          <cell r="J19">
            <v>1.0499999999999999E-3</v>
          </cell>
        </row>
      </sheetData>
      <sheetData sheetId="2335">
        <row r="19">
          <cell r="J19">
            <v>1.0499999999999999E-3</v>
          </cell>
        </row>
      </sheetData>
      <sheetData sheetId="2336">
        <row r="19">
          <cell r="J19">
            <v>1.0499999999999999E-3</v>
          </cell>
        </row>
      </sheetData>
      <sheetData sheetId="2337">
        <row r="19">
          <cell r="J19">
            <v>1.0499999999999999E-3</v>
          </cell>
        </row>
      </sheetData>
      <sheetData sheetId="2338">
        <row r="19">
          <cell r="J19">
            <v>1.0499999999999999E-3</v>
          </cell>
        </row>
      </sheetData>
      <sheetData sheetId="2339">
        <row r="19">
          <cell r="J19">
            <v>1.0499999999999999E-3</v>
          </cell>
        </row>
      </sheetData>
      <sheetData sheetId="2340">
        <row r="19">
          <cell r="J19">
            <v>1.0499999999999999E-3</v>
          </cell>
        </row>
      </sheetData>
      <sheetData sheetId="2341">
        <row r="19">
          <cell r="J19">
            <v>1.0499999999999999E-3</v>
          </cell>
        </row>
      </sheetData>
      <sheetData sheetId="2342">
        <row r="19">
          <cell r="J19">
            <v>1.0499999999999999E-3</v>
          </cell>
        </row>
      </sheetData>
      <sheetData sheetId="2343">
        <row r="19">
          <cell r="J19">
            <v>1.0499999999999999E-3</v>
          </cell>
        </row>
      </sheetData>
      <sheetData sheetId="2344">
        <row r="19">
          <cell r="J19">
            <v>1.0499999999999999E-3</v>
          </cell>
        </row>
      </sheetData>
      <sheetData sheetId="2345">
        <row r="19">
          <cell r="J19">
            <v>1.0499999999999999E-3</v>
          </cell>
        </row>
      </sheetData>
      <sheetData sheetId="2346">
        <row r="19">
          <cell r="J19">
            <v>1.0499999999999999E-3</v>
          </cell>
        </row>
      </sheetData>
      <sheetData sheetId="2347">
        <row r="19">
          <cell r="J19">
            <v>1.0499999999999999E-3</v>
          </cell>
        </row>
      </sheetData>
      <sheetData sheetId="2348">
        <row r="19">
          <cell r="J19">
            <v>1.0499999999999999E-3</v>
          </cell>
        </row>
      </sheetData>
      <sheetData sheetId="2349">
        <row r="19">
          <cell r="J19">
            <v>1.0499999999999999E-3</v>
          </cell>
        </row>
      </sheetData>
      <sheetData sheetId="2350">
        <row r="19">
          <cell r="J19">
            <v>1.0499999999999999E-3</v>
          </cell>
        </row>
      </sheetData>
      <sheetData sheetId="2351">
        <row r="19">
          <cell r="J19">
            <v>1.0499999999999999E-3</v>
          </cell>
        </row>
      </sheetData>
      <sheetData sheetId="2352">
        <row r="19">
          <cell r="J19">
            <v>1.0499999999999999E-3</v>
          </cell>
        </row>
      </sheetData>
      <sheetData sheetId="2353">
        <row r="19">
          <cell r="J19">
            <v>1.0499999999999999E-3</v>
          </cell>
        </row>
      </sheetData>
      <sheetData sheetId="2354">
        <row r="19">
          <cell r="J19">
            <v>1.0499999999999999E-3</v>
          </cell>
        </row>
      </sheetData>
      <sheetData sheetId="2355">
        <row r="19">
          <cell r="J19">
            <v>1.0499999999999999E-3</v>
          </cell>
        </row>
      </sheetData>
      <sheetData sheetId="2356">
        <row r="19">
          <cell r="J19">
            <v>1.0499999999999999E-3</v>
          </cell>
        </row>
      </sheetData>
      <sheetData sheetId="2357">
        <row r="19">
          <cell r="J19">
            <v>1.0499999999999999E-3</v>
          </cell>
        </row>
      </sheetData>
      <sheetData sheetId="2358">
        <row r="19">
          <cell r="J19">
            <v>1.0499999999999999E-3</v>
          </cell>
        </row>
      </sheetData>
      <sheetData sheetId="2359">
        <row r="19">
          <cell r="J19">
            <v>1.0499999999999999E-3</v>
          </cell>
        </row>
      </sheetData>
      <sheetData sheetId="2360">
        <row r="19">
          <cell r="J19">
            <v>1.0499999999999999E-3</v>
          </cell>
        </row>
      </sheetData>
      <sheetData sheetId="2361">
        <row r="19">
          <cell r="J19">
            <v>1.0499999999999999E-3</v>
          </cell>
        </row>
      </sheetData>
      <sheetData sheetId="2362">
        <row r="19">
          <cell r="J19">
            <v>1.0499999999999999E-3</v>
          </cell>
        </row>
      </sheetData>
      <sheetData sheetId="2363">
        <row r="19">
          <cell r="J19">
            <v>1.0499999999999999E-3</v>
          </cell>
        </row>
      </sheetData>
      <sheetData sheetId="2364">
        <row r="19">
          <cell r="J19">
            <v>1.0499999999999999E-3</v>
          </cell>
        </row>
      </sheetData>
      <sheetData sheetId="2365">
        <row r="19">
          <cell r="J19">
            <v>1.0499999999999999E-3</v>
          </cell>
        </row>
      </sheetData>
      <sheetData sheetId="2366">
        <row r="19">
          <cell r="J19">
            <v>1.0499999999999999E-3</v>
          </cell>
        </row>
      </sheetData>
      <sheetData sheetId="2367">
        <row r="19">
          <cell r="J19">
            <v>1.0499999999999999E-3</v>
          </cell>
        </row>
      </sheetData>
      <sheetData sheetId="2368">
        <row r="19">
          <cell r="J19">
            <v>1.0499999999999999E-3</v>
          </cell>
        </row>
      </sheetData>
      <sheetData sheetId="2369">
        <row r="19">
          <cell r="J19">
            <v>1.0499999999999999E-3</v>
          </cell>
        </row>
      </sheetData>
      <sheetData sheetId="2370">
        <row r="19">
          <cell r="J19">
            <v>1.0499999999999999E-3</v>
          </cell>
        </row>
      </sheetData>
      <sheetData sheetId="2371">
        <row r="19">
          <cell r="J19">
            <v>1.0499999999999999E-3</v>
          </cell>
        </row>
      </sheetData>
      <sheetData sheetId="2372">
        <row r="19">
          <cell r="J19">
            <v>1.0499999999999999E-3</v>
          </cell>
        </row>
      </sheetData>
      <sheetData sheetId="2373">
        <row r="19">
          <cell r="J19">
            <v>1.0499999999999999E-3</v>
          </cell>
        </row>
      </sheetData>
      <sheetData sheetId="2374">
        <row r="19">
          <cell r="J19">
            <v>1.0499999999999999E-3</v>
          </cell>
        </row>
      </sheetData>
      <sheetData sheetId="2375">
        <row r="19">
          <cell r="J19">
            <v>1.0499999999999999E-3</v>
          </cell>
        </row>
      </sheetData>
      <sheetData sheetId="2376">
        <row r="19">
          <cell r="J19">
            <v>1.0499999999999999E-3</v>
          </cell>
        </row>
      </sheetData>
      <sheetData sheetId="2377">
        <row r="19">
          <cell r="J19">
            <v>1.0499999999999999E-3</v>
          </cell>
        </row>
      </sheetData>
      <sheetData sheetId="2378">
        <row r="19">
          <cell r="J19">
            <v>1.0499999999999999E-3</v>
          </cell>
        </row>
      </sheetData>
      <sheetData sheetId="2379">
        <row r="19">
          <cell r="J19">
            <v>1.0499999999999999E-3</v>
          </cell>
        </row>
      </sheetData>
      <sheetData sheetId="2380">
        <row r="19">
          <cell r="J19">
            <v>1.0499999999999999E-3</v>
          </cell>
        </row>
      </sheetData>
      <sheetData sheetId="2381">
        <row r="19">
          <cell r="J19">
            <v>1.0499999999999999E-3</v>
          </cell>
        </row>
      </sheetData>
      <sheetData sheetId="2382">
        <row r="19">
          <cell r="J19">
            <v>1.0499999999999999E-3</v>
          </cell>
        </row>
      </sheetData>
      <sheetData sheetId="2383">
        <row r="19">
          <cell r="J19">
            <v>1.0499999999999999E-3</v>
          </cell>
        </row>
      </sheetData>
      <sheetData sheetId="2384">
        <row r="19">
          <cell r="J19">
            <v>1.0499999999999999E-3</v>
          </cell>
        </row>
      </sheetData>
      <sheetData sheetId="2385">
        <row r="19">
          <cell r="J19">
            <v>1.0499999999999999E-3</v>
          </cell>
        </row>
      </sheetData>
      <sheetData sheetId="2386">
        <row r="19">
          <cell r="J19">
            <v>1.0499999999999999E-3</v>
          </cell>
        </row>
      </sheetData>
      <sheetData sheetId="2387">
        <row r="19">
          <cell r="J19">
            <v>1.0499999999999999E-3</v>
          </cell>
        </row>
      </sheetData>
      <sheetData sheetId="2388">
        <row r="19">
          <cell r="J19">
            <v>1.0499999999999999E-3</v>
          </cell>
        </row>
      </sheetData>
      <sheetData sheetId="2389">
        <row r="19">
          <cell r="J19">
            <v>1.0499999999999999E-3</v>
          </cell>
        </row>
      </sheetData>
      <sheetData sheetId="2390">
        <row r="19">
          <cell r="J19">
            <v>1.0499999999999999E-3</v>
          </cell>
        </row>
      </sheetData>
      <sheetData sheetId="2391">
        <row r="19">
          <cell r="J19">
            <v>1.0499999999999999E-3</v>
          </cell>
        </row>
      </sheetData>
      <sheetData sheetId="2392">
        <row r="19">
          <cell r="J19">
            <v>1.0499999999999999E-3</v>
          </cell>
        </row>
      </sheetData>
      <sheetData sheetId="2393">
        <row r="19">
          <cell r="J19">
            <v>1.0499999999999999E-3</v>
          </cell>
        </row>
      </sheetData>
      <sheetData sheetId="2394">
        <row r="19">
          <cell r="J19">
            <v>1.0499999999999999E-3</v>
          </cell>
        </row>
      </sheetData>
      <sheetData sheetId="2395">
        <row r="19">
          <cell r="J19">
            <v>1.0499999999999999E-3</v>
          </cell>
        </row>
      </sheetData>
      <sheetData sheetId="2396">
        <row r="19">
          <cell r="J19">
            <v>1.0499999999999999E-3</v>
          </cell>
        </row>
      </sheetData>
      <sheetData sheetId="2397">
        <row r="19">
          <cell r="J19">
            <v>1.0499999999999999E-3</v>
          </cell>
        </row>
      </sheetData>
      <sheetData sheetId="2398">
        <row r="19">
          <cell r="J19">
            <v>1.0499999999999999E-3</v>
          </cell>
        </row>
      </sheetData>
      <sheetData sheetId="2399">
        <row r="19">
          <cell r="J19">
            <v>1.0499999999999999E-3</v>
          </cell>
        </row>
      </sheetData>
      <sheetData sheetId="2400">
        <row r="19">
          <cell r="J19">
            <v>1.0499999999999999E-3</v>
          </cell>
        </row>
      </sheetData>
      <sheetData sheetId="2401">
        <row r="19">
          <cell r="J19">
            <v>1.0499999999999999E-3</v>
          </cell>
        </row>
      </sheetData>
      <sheetData sheetId="2402">
        <row r="19">
          <cell r="J19">
            <v>1.0499999999999999E-3</v>
          </cell>
        </row>
      </sheetData>
      <sheetData sheetId="2403">
        <row r="19">
          <cell r="J19">
            <v>1.0499999999999999E-3</v>
          </cell>
        </row>
      </sheetData>
      <sheetData sheetId="2404">
        <row r="19">
          <cell r="J19">
            <v>1.0499999999999999E-3</v>
          </cell>
        </row>
      </sheetData>
      <sheetData sheetId="2405">
        <row r="19">
          <cell r="J19">
            <v>1.0499999999999999E-3</v>
          </cell>
        </row>
      </sheetData>
      <sheetData sheetId="2406">
        <row r="19">
          <cell r="J19">
            <v>1.0499999999999999E-3</v>
          </cell>
        </row>
      </sheetData>
      <sheetData sheetId="2407">
        <row r="19">
          <cell r="J19">
            <v>1.0499999999999999E-3</v>
          </cell>
        </row>
      </sheetData>
      <sheetData sheetId="2408">
        <row r="19">
          <cell r="J19">
            <v>1.0499999999999999E-3</v>
          </cell>
        </row>
      </sheetData>
      <sheetData sheetId="2409">
        <row r="19">
          <cell r="J19">
            <v>1.0499999999999999E-3</v>
          </cell>
        </row>
      </sheetData>
      <sheetData sheetId="2410">
        <row r="19">
          <cell r="J19">
            <v>1.0499999999999999E-3</v>
          </cell>
        </row>
      </sheetData>
      <sheetData sheetId="2411">
        <row r="19">
          <cell r="J19">
            <v>1.0499999999999999E-3</v>
          </cell>
        </row>
      </sheetData>
      <sheetData sheetId="2412">
        <row r="19">
          <cell r="J19">
            <v>1.0499999999999999E-3</v>
          </cell>
        </row>
      </sheetData>
      <sheetData sheetId="2413">
        <row r="19">
          <cell r="J19">
            <v>1.0499999999999999E-3</v>
          </cell>
        </row>
      </sheetData>
      <sheetData sheetId="2414">
        <row r="19">
          <cell r="J19">
            <v>1.0499999999999999E-3</v>
          </cell>
        </row>
      </sheetData>
      <sheetData sheetId="2415">
        <row r="19">
          <cell r="J19">
            <v>1.0499999999999999E-3</v>
          </cell>
        </row>
      </sheetData>
      <sheetData sheetId="2416">
        <row r="19">
          <cell r="J19">
            <v>1.0499999999999999E-3</v>
          </cell>
        </row>
      </sheetData>
      <sheetData sheetId="2417">
        <row r="19">
          <cell r="J19">
            <v>1.0499999999999999E-3</v>
          </cell>
        </row>
      </sheetData>
      <sheetData sheetId="2418">
        <row r="19">
          <cell r="J19">
            <v>1.0499999999999999E-3</v>
          </cell>
        </row>
      </sheetData>
      <sheetData sheetId="2419">
        <row r="19">
          <cell r="J19">
            <v>1.0499999999999999E-3</v>
          </cell>
        </row>
      </sheetData>
      <sheetData sheetId="2420">
        <row r="19">
          <cell r="J19">
            <v>1.0499999999999999E-3</v>
          </cell>
        </row>
      </sheetData>
      <sheetData sheetId="2421">
        <row r="19">
          <cell r="J19">
            <v>1.0499999999999999E-3</v>
          </cell>
        </row>
      </sheetData>
      <sheetData sheetId="2422">
        <row r="19">
          <cell r="J19">
            <v>1.0499999999999999E-3</v>
          </cell>
        </row>
      </sheetData>
      <sheetData sheetId="2423">
        <row r="19">
          <cell r="J19">
            <v>1.0499999999999999E-3</v>
          </cell>
        </row>
      </sheetData>
      <sheetData sheetId="2424">
        <row r="19">
          <cell r="J19">
            <v>1.0499999999999999E-3</v>
          </cell>
        </row>
      </sheetData>
      <sheetData sheetId="2425">
        <row r="19">
          <cell r="J19">
            <v>1.0499999999999999E-3</v>
          </cell>
        </row>
      </sheetData>
      <sheetData sheetId="2426">
        <row r="19">
          <cell r="J19">
            <v>1.0499999999999999E-3</v>
          </cell>
        </row>
      </sheetData>
      <sheetData sheetId="2427">
        <row r="19">
          <cell r="J19">
            <v>1.0499999999999999E-3</v>
          </cell>
        </row>
      </sheetData>
      <sheetData sheetId="2428">
        <row r="19">
          <cell r="J19">
            <v>1.0499999999999999E-3</v>
          </cell>
        </row>
      </sheetData>
      <sheetData sheetId="2429">
        <row r="19">
          <cell r="J19">
            <v>1.0499999999999999E-3</v>
          </cell>
        </row>
      </sheetData>
      <sheetData sheetId="2430">
        <row r="19">
          <cell r="J19">
            <v>1.0499999999999999E-3</v>
          </cell>
        </row>
      </sheetData>
      <sheetData sheetId="2431">
        <row r="19">
          <cell r="J19">
            <v>1.0499999999999999E-3</v>
          </cell>
        </row>
      </sheetData>
      <sheetData sheetId="2432">
        <row r="19">
          <cell r="J19">
            <v>1.0499999999999999E-3</v>
          </cell>
        </row>
      </sheetData>
      <sheetData sheetId="2433">
        <row r="19">
          <cell r="J19">
            <v>1.0499999999999999E-3</v>
          </cell>
        </row>
      </sheetData>
      <sheetData sheetId="2434">
        <row r="19">
          <cell r="J19">
            <v>1.0499999999999999E-3</v>
          </cell>
        </row>
      </sheetData>
      <sheetData sheetId="2435">
        <row r="19">
          <cell r="J19">
            <v>1.0499999999999999E-3</v>
          </cell>
        </row>
      </sheetData>
      <sheetData sheetId="2436">
        <row r="19">
          <cell r="J19">
            <v>1.0499999999999999E-3</v>
          </cell>
        </row>
      </sheetData>
      <sheetData sheetId="2437">
        <row r="19">
          <cell r="J19">
            <v>1.0499999999999999E-3</v>
          </cell>
        </row>
      </sheetData>
      <sheetData sheetId="2438">
        <row r="19">
          <cell r="J19">
            <v>1.0499999999999999E-3</v>
          </cell>
        </row>
      </sheetData>
      <sheetData sheetId="2439">
        <row r="19">
          <cell r="J19">
            <v>1.0499999999999999E-3</v>
          </cell>
        </row>
      </sheetData>
      <sheetData sheetId="2440">
        <row r="19">
          <cell r="J19">
            <v>1.0499999999999999E-3</v>
          </cell>
        </row>
      </sheetData>
      <sheetData sheetId="2441">
        <row r="19">
          <cell r="J19">
            <v>1.0499999999999999E-3</v>
          </cell>
        </row>
      </sheetData>
      <sheetData sheetId="2442">
        <row r="19">
          <cell r="J19">
            <v>1.0499999999999999E-3</v>
          </cell>
        </row>
      </sheetData>
      <sheetData sheetId="2443">
        <row r="19">
          <cell r="J19">
            <v>1.0499999999999999E-3</v>
          </cell>
        </row>
      </sheetData>
      <sheetData sheetId="2444">
        <row r="19">
          <cell r="J19">
            <v>1.0499999999999999E-3</v>
          </cell>
        </row>
      </sheetData>
      <sheetData sheetId="2445">
        <row r="19">
          <cell r="J19">
            <v>1.0499999999999999E-3</v>
          </cell>
        </row>
      </sheetData>
      <sheetData sheetId="2446">
        <row r="19">
          <cell r="J19">
            <v>1.0499999999999999E-3</v>
          </cell>
        </row>
      </sheetData>
      <sheetData sheetId="2447">
        <row r="19">
          <cell r="J19">
            <v>1.0499999999999999E-3</v>
          </cell>
        </row>
      </sheetData>
      <sheetData sheetId="2448">
        <row r="19">
          <cell r="J19">
            <v>1.0499999999999999E-3</v>
          </cell>
        </row>
      </sheetData>
      <sheetData sheetId="2449">
        <row r="19">
          <cell r="J19">
            <v>1.0499999999999999E-3</v>
          </cell>
        </row>
      </sheetData>
      <sheetData sheetId="2450">
        <row r="19">
          <cell r="J19">
            <v>1.0499999999999999E-3</v>
          </cell>
        </row>
      </sheetData>
      <sheetData sheetId="2451">
        <row r="19">
          <cell r="J19">
            <v>1.0499999999999999E-3</v>
          </cell>
        </row>
      </sheetData>
      <sheetData sheetId="2452">
        <row r="19">
          <cell r="J19">
            <v>1.0499999999999999E-3</v>
          </cell>
        </row>
      </sheetData>
      <sheetData sheetId="2453">
        <row r="19">
          <cell r="J19">
            <v>1.0499999999999999E-3</v>
          </cell>
        </row>
      </sheetData>
      <sheetData sheetId="2454">
        <row r="19">
          <cell r="J19">
            <v>1.0499999999999999E-3</v>
          </cell>
        </row>
      </sheetData>
      <sheetData sheetId="2455">
        <row r="19">
          <cell r="J19">
            <v>1.0499999999999999E-3</v>
          </cell>
        </row>
      </sheetData>
      <sheetData sheetId="2456">
        <row r="19">
          <cell r="J19">
            <v>1.0499999999999999E-3</v>
          </cell>
        </row>
      </sheetData>
      <sheetData sheetId="2457">
        <row r="19">
          <cell r="J19">
            <v>1.0499999999999999E-3</v>
          </cell>
        </row>
      </sheetData>
      <sheetData sheetId="2458">
        <row r="19">
          <cell r="J19">
            <v>1.0499999999999999E-3</v>
          </cell>
        </row>
      </sheetData>
      <sheetData sheetId="2459">
        <row r="19">
          <cell r="J19">
            <v>1.0499999999999999E-3</v>
          </cell>
        </row>
      </sheetData>
      <sheetData sheetId="2460">
        <row r="19">
          <cell r="J19">
            <v>1.0499999999999999E-3</v>
          </cell>
        </row>
      </sheetData>
      <sheetData sheetId="2461">
        <row r="19">
          <cell r="J19">
            <v>1.0499999999999999E-3</v>
          </cell>
        </row>
      </sheetData>
      <sheetData sheetId="2462">
        <row r="19">
          <cell r="J19">
            <v>1.0499999999999999E-3</v>
          </cell>
        </row>
      </sheetData>
      <sheetData sheetId="2463">
        <row r="19">
          <cell r="J19">
            <v>1.0499999999999999E-3</v>
          </cell>
        </row>
      </sheetData>
      <sheetData sheetId="2464">
        <row r="19">
          <cell r="J19">
            <v>1.0499999999999999E-3</v>
          </cell>
        </row>
      </sheetData>
      <sheetData sheetId="2465">
        <row r="19">
          <cell r="J19">
            <v>1.0499999999999999E-3</v>
          </cell>
        </row>
      </sheetData>
      <sheetData sheetId="2466">
        <row r="19">
          <cell r="J19">
            <v>1.0499999999999999E-3</v>
          </cell>
        </row>
      </sheetData>
      <sheetData sheetId="2467">
        <row r="19">
          <cell r="J19">
            <v>1.0499999999999999E-3</v>
          </cell>
        </row>
      </sheetData>
      <sheetData sheetId="2468">
        <row r="19">
          <cell r="J19">
            <v>1.0499999999999999E-3</v>
          </cell>
        </row>
      </sheetData>
      <sheetData sheetId="2469">
        <row r="19">
          <cell r="J19">
            <v>1.0499999999999999E-3</v>
          </cell>
        </row>
      </sheetData>
      <sheetData sheetId="2470">
        <row r="19">
          <cell r="J19">
            <v>1.0499999999999999E-3</v>
          </cell>
        </row>
      </sheetData>
      <sheetData sheetId="2471">
        <row r="19">
          <cell r="J19">
            <v>1.0499999999999999E-3</v>
          </cell>
        </row>
      </sheetData>
      <sheetData sheetId="2472">
        <row r="19">
          <cell r="J19">
            <v>1.0499999999999999E-3</v>
          </cell>
        </row>
      </sheetData>
      <sheetData sheetId="2473">
        <row r="19">
          <cell r="J19">
            <v>1.0499999999999999E-3</v>
          </cell>
        </row>
      </sheetData>
      <sheetData sheetId="2474">
        <row r="19">
          <cell r="J19">
            <v>1.0499999999999999E-3</v>
          </cell>
        </row>
      </sheetData>
      <sheetData sheetId="2475">
        <row r="19">
          <cell r="J19">
            <v>1.0499999999999999E-3</v>
          </cell>
        </row>
      </sheetData>
      <sheetData sheetId="2476">
        <row r="19">
          <cell r="J19">
            <v>1.0499999999999999E-3</v>
          </cell>
        </row>
      </sheetData>
      <sheetData sheetId="2477">
        <row r="19">
          <cell r="J19">
            <v>1.0499999999999999E-3</v>
          </cell>
        </row>
      </sheetData>
      <sheetData sheetId="2478">
        <row r="19">
          <cell r="J19">
            <v>1.0499999999999999E-3</v>
          </cell>
        </row>
      </sheetData>
      <sheetData sheetId="2479">
        <row r="19">
          <cell r="J19">
            <v>1.0499999999999999E-3</v>
          </cell>
        </row>
      </sheetData>
      <sheetData sheetId="2480">
        <row r="19">
          <cell r="J19">
            <v>1.0499999999999999E-3</v>
          </cell>
        </row>
      </sheetData>
      <sheetData sheetId="2481">
        <row r="19">
          <cell r="J19">
            <v>1.0499999999999999E-3</v>
          </cell>
        </row>
      </sheetData>
      <sheetData sheetId="2482">
        <row r="19">
          <cell r="J19">
            <v>1.0499999999999999E-3</v>
          </cell>
        </row>
      </sheetData>
      <sheetData sheetId="2483">
        <row r="19">
          <cell r="J19">
            <v>1.0499999999999999E-3</v>
          </cell>
        </row>
      </sheetData>
      <sheetData sheetId="2484">
        <row r="19">
          <cell r="J19">
            <v>1.0499999999999999E-3</v>
          </cell>
        </row>
      </sheetData>
      <sheetData sheetId="2485">
        <row r="19">
          <cell r="J19">
            <v>1.0499999999999999E-3</v>
          </cell>
        </row>
      </sheetData>
      <sheetData sheetId="2486">
        <row r="19">
          <cell r="J19">
            <v>1.0499999999999999E-3</v>
          </cell>
        </row>
      </sheetData>
      <sheetData sheetId="2487">
        <row r="19">
          <cell r="J19">
            <v>1.0499999999999999E-3</v>
          </cell>
        </row>
      </sheetData>
      <sheetData sheetId="2488">
        <row r="19">
          <cell r="J19">
            <v>1.0499999999999999E-3</v>
          </cell>
        </row>
      </sheetData>
      <sheetData sheetId="2489">
        <row r="19">
          <cell r="J19">
            <v>1.0499999999999999E-3</v>
          </cell>
        </row>
      </sheetData>
      <sheetData sheetId="2490">
        <row r="19">
          <cell r="J19">
            <v>1.0499999999999999E-3</v>
          </cell>
        </row>
      </sheetData>
      <sheetData sheetId="2491">
        <row r="19">
          <cell r="J19">
            <v>1.0499999999999999E-3</v>
          </cell>
        </row>
      </sheetData>
      <sheetData sheetId="2492">
        <row r="19">
          <cell r="J19">
            <v>1.0499999999999999E-3</v>
          </cell>
        </row>
      </sheetData>
      <sheetData sheetId="2493">
        <row r="19">
          <cell r="J19">
            <v>1.0499999999999999E-3</v>
          </cell>
        </row>
      </sheetData>
      <sheetData sheetId="2494">
        <row r="19">
          <cell r="J19">
            <v>1.0499999999999999E-3</v>
          </cell>
        </row>
      </sheetData>
      <sheetData sheetId="2495">
        <row r="19">
          <cell r="J19">
            <v>1.0499999999999999E-3</v>
          </cell>
        </row>
      </sheetData>
      <sheetData sheetId="2496">
        <row r="19">
          <cell r="J19">
            <v>1.0499999999999999E-3</v>
          </cell>
        </row>
      </sheetData>
      <sheetData sheetId="2497">
        <row r="19">
          <cell r="J19">
            <v>1.0499999999999999E-3</v>
          </cell>
        </row>
      </sheetData>
      <sheetData sheetId="2498">
        <row r="19">
          <cell r="J19">
            <v>1.0499999999999999E-3</v>
          </cell>
        </row>
      </sheetData>
      <sheetData sheetId="2499">
        <row r="19">
          <cell r="J19">
            <v>1.0499999999999999E-3</v>
          </cell>
        </row>
      </sheetData>
      <sheetData sheetId="2500">
        <row r="19">
          <cell r="J19">
            <v>1.0499999999999999E-3</v>
          </cell>
        </row>
      </sheetData>
      <sheetData sheetId="2501">
        <row r="19">
          <cell r="J19">
            <v>1.0499999999999999E-3</v>
          </cell>
        </row>
      </sheetData>
      <sheetData sheetId="2502">
        <row r="19">
          <cell r="J19">
            <v>1.0499999999999999E-3</v>
          </cell>
        </row>
      </sheetData>
      <sheetData sheetId="2503">
        <row r="19">
          <cell r="J19">
            <v>1.0499999999999999E-3</v>
          </cell>
        </row>
      </sheetData>
      <sheetData sheetId="2504">
        <row r="19">
          <cell r="J19">
            <v>1.0499999999999999E-3</v>
          </cell>
        </row>
      </sheetData>
      <sheetData sheetId="2505">
        <row r="19">
          <cell r="J19">
            <v>1.0499999999999999E-3</v>
          </cell>
        </row>
      </sheetData>
      <sheetData sheetId="2506">
        <row r="19">
          <cell r="J19">
            <v>1.0499999999999999E-3</v>
          </cell>
        </row>
      </sheetData>
      <sheetData sheetId="2507">
        <row r="19">
          <cell r="J19">
            <v>1.0499999999999999E-3</v>
          </cell>
        </row>
      </sheetData>
      <sheetData sheetId="2508">
        <row r="19">
          <cell r="J19">
            <v>1.0499999999999999E-3</v>
          </cell>
        </row>
      </sheetData>
      <sheetData sheetId="2509">
        <row r="19">
          <cell r="J19">
            <v>1.0499999999999999E-3</v>
          </cell>
        </row>
      </sheetData>
      <sheetData sheetId="2510">
        <row r="19">
          <cell r="J19">
            <v>1.0499999999999999E-3</v>
          </cell>
        </row>
      </sheetData>
      <sheetData sheetId="2511">
        <row r="19">
          <cell r="J19">
            <v>1.0499999999999999E-3</v>
          </cell>
        </row>
      </sheetData>
      <sheetData sheetId="2512">
        <row r="19">
          <cell r="J19">
            <v>1.0499999999999999E-3</v>
          </cell>
        </row>
      </sheetData>
      <sheetData sheetId="2513">
        <row r="19">
          <cell r="J19">
            <v>1.0499999999999999E-3</v>
          </cell>
        </row>
      </sheetData>
      <sheetData sheetId="2514">
        <row r="19">
          <cell r="J19">
            <v>1.0499999999999999E-3</v>
          </cell>
        </row>
      </sheetData>
      <sheetData sheetId="2515">
        <row r="19">
          <cell r="J19">
            <v>1.0499999999999999E-3</v>
          </cell>
        </row>
      </sheetData>
      <sheetData sheetId="2516">
        <row r="19">
          <cell r="J19">
            <v>1.0499999999999999E-3</v>
          </cell>
        </row>
      </sheetData>
      <sheetData sheetId="2517">
        <row r="19">
          <cell r="J19">
            <v>1.0499999999999999E-3</v>
          </cell>
        </row>
      </sheetData>
      <sheetData sheetId="2518">
        <row r="19">
          <cell r="J19">
            <v>1.0499999999999999E-3</v>
          </cell>
        </row>
      </sheetData>
      <sheetData sheetId="2519">
        <row r="19">
          <cell r="J19">
            <v>1.0499999999999999E-3</v>
          </cell>
        </row>
      </sheetData>
      <sheetData sheetId="2520">
        <row r="19">
          <cell r="J19">
            <v>1.0499999999999999E-3</v>
          </cell>
        </row>
      </sheetData>
      <sheetData sheetId="2521">
        <row r="19">
          <cell r="J19">
            <v>1.0499999999999999E-3</v>
          </cell>
        </row>
      </sheetData>
      <sheetData sheetId="2522">
        <row r="19">
          <cell r="J19">
            <v>1.0499999999999999E-3</v>
          </cell>
        </row>
      </sheetData>
      <sheetData sheetId="2523">
        <row r="19">
          <cell r="J19">
            <v>1.0499999999999999E-3</v>
          </cell>
        </row>
      </sheetData>
      <sheetData sheetId="2524">
        <row r="19">
          <cell r="J19">
            <v>1.0499999999999999E-3</v>
          </cell>
        </row>
      </sheetData>
      <sheetData sheetId="2525">
        <row r="19">
          <cell r="J19">
            <v>1.0499999999999999E-3</v>
          </cell>
        </row>
      </sheetData>
      <sheetData sheetId="2526" refreshError="1"/>
      <sheetData sheetId="2527" refreshError="1"/>
      <sheetData sheetId="2528">
        <row r="19">
          <cell r="J19">
            <v>1.0499999999999999E-3</v>
          </cell>
        </row>
      </sheetData>
      <sheetData sheetId="2529">
        <row r="19">
          <cell r="J19">
            <v>1.0499999999999999E-3</v>
          </cell>
        </row>
      </sheetData>
      <sheetData sheetId="2530">
        <row r="19">
          <cell r="J19">
            <v>1.0499999999999999E-3</v>
          </cell>
        </row>
      </sheetData>
      <sheetData sheetId="2531">
        <row r="19">
          <cell r="J19">
            <v>1.0499999999999999E-3</v>
          </cell>
        </row>
      </sheetData>
      <sheetData sheetId="2532">
        <row r="19">
          <cell r="J19">
            <v>1.0499999999999999E-3</v>
          </cell>
        </row>
      </sheetData>
      <sheetData sheetId="2533">
        <row r="19">
          <cell r="J19">
            <v>1.0499999999999999E-3</v>
          </cell>
        </row>
      </sheetData>
      <sheetData sheetId="2534">
        <row r="19">
          <cell r="J19">
            <v>1.0499999999999999E-3</v>
          </cell>
        </row>
      </sheetData>
      <sheetData sheetId="2535">
        <row r="19">
          <cell r="J19">
            <v>1.0499999999999999E-3</v>
          </cell>
        </row>
      </sheetData>
      <sheetData sheetId="2536">
        <row r="19">
          <cell r="J19">
            <v>1.0499999999999999E-3</v>
          </cell>
        </row>
      </sheetData>
      <sheetData sheetId="2537">
        <row r="19">
          <cell r="J19">
            <v>1.0499999999999999E-3</v>
          </cell>
        </row>
      </sheetData>
      <sheetData sheetId="2538">
        <row r="19">
          <cell r="J19">
            <v>1.0499999999999999E-3</v>
          </cell>
        </row>
      </sheetData>
      <sheetData sheetId="2539">
        <row r="19">
          <cell r="J19">
            <v>1.0499999999999999E-3</v>
          </cell>
        </row>
      </sheetData>
      <sheetData sheetId="2540">
        <row r="19">
          <cell r="J19">
            <v>1.0499999999999999E-3</v>
          </cell>
        </row>
      </sheetData>
      <sheetData sheetId="2541">
        <row r="19">
          <cell r="J19">
            <v>1.0499999999999999E-3</v>
          </cell>
        </row>
      </sheetData>
      <sheetData sheetId="2542">
        <row r="19">
          <cell r="J19">
            <v>1.0499999999999999E-3</v>
          </cell>
        </row>
      </sheetData>
      <sheetData sheetId="2543">
        <row r="19">
          <cell r="J19">
            <v>1.0499999999999999E-3</v>
          </cell>
        </row>
      </sheetData>
      <sheetData sheetId="2544">
        <row r="19">
          <cell r="J19">
            <v>1.0499999999999999E-3</v>
          </cell>
        </row>
      </sheetData>
      <sheetData sheetId="2545">
        <row r="19">
          <cell r="J19">
            <v>1.0499999999999999E-3</v>
          </cell>
        </row>
      </sheetData>
      <sheetData sheetId="2546">
        <row r="19">
          <cell r="J19">
            <v>1.0499999999999999E-3</v>
          </cell>
        </row>
      </sheetData>
      <sheetData sheetId="2547">
        <row r="19">
          <cell r="J19">
            <v>1.0499999999999999E-3</v>
          </cell>
        </row>
      </sheetData>
      <sheetData sheetId="2548">
        <row r="19">
          <cell r="J19">
            <v>1.0499999999999999E-3</v>
          </cell>
        </row>
      </sheetData>
      <sheetData sheetId="2549">
        <row r="19">
          <cell r="J19">
            <v>1.0499999999999999E-3</v>
          </cell>
        </row>
      </sheetData>
      <sheetData sheetId="2550">
        <row r="19">
          <cell r="J19">
            <v>1.0499999999999999E-3</v>
          </cell>
        </row>
      </sheetData>
      <sheetData sheetId="2551">
        <row r="19">
          <cell r="J19">
            <v>1.0499999999999999E-3</v>
          </cell>
        </row>
      </sheetData>
      <sheetData sheetId="2552">
        <row r="19">
          <cell r="J19">
            <v>1.0499999999999999E-3</v>
          </cell>
        </row>
      </sheetData>
      <sheetData sheetId="2553">
        <row r="19">
          <cell r="J19">
            <v>1.0499999999999999E-3</v>
          </cell>
        </row>
      </sheetData>
      <sheetData sheetId="2554">
        <row r="19">
          <cell r="J19">
            <v>1.0499999999999999E-3</v>
          </cell>
        </row>
      </sheetData>
      <sheetData sheetId="2555">
        <row r="19">
          <cell r="J19">
            <v>1.0499999999999999E-3</v>
          </cell>
        </row>
      </sheetData>
      <sheetData sheetId="2556">
        <row r="19">
          <cell r="J19">
            <v>1.0499999999999999E-3</v>
          </cell>
        </row>
      </sheetData>
      <sheetData sheetId="2557">
        <row r="19">
          <cell r="J19">
            <v>1.0499999999999999E-3</v>
          </cell>
        </row>
      </sheetData>
      <sheetData sheetId="2558">
        <row r="19">
          <cell r="J19">
            <v>1.0499999999999999E-3</v>
          </cell>
        </row>
      </sheetData>
      <sheetData sheetId="2559">
        <row r="19">
          <cell r="J19">
            <v>1.0499999999999999E-3</v>
          </cell>
        </row>
      </sheetData>
      <sheetData sheetId="2560">
        <row r="19">
          <cell r="J19">
            <v>1.0499999999999999E-3</v>
          </cell>
        </row>
      </sheetData>
      <sheetData sheetId="2561">
        <row r="19">
          <cell r="J19">
            <v>1.0499999999999999E-3</v>
          </cell>
        </row>
      </sheetData>
      <sheetData sheetId="2562">
        <row r="19">
          <cell r="J19">
            <v>1.0499999999999999E-3</v>
          </cell>
        </row>
      </sheetData>
      <sheetData sheetId="2563">
        <row r="19">
          <cell r="J19">
            <v>1.0499999999999999E-3</v>
          </cell>
        </row>
      </sheetData>
      <sheetData sheetId="2564">
        <row r="19">
          <cell r="J19">
            <v>1.0499999999999999E-3</v>
          </cell>
        </row>
      </sheetData>
      <sheetData sheetId="2565">
        <row r="19">
          <cell r="J19">
            <v>1.0499999999999999E-3</v>
          </cell>
        </row>
      </sheetData>
      <sheetData sheetId="2566">
        <row r="19">
          <cell r="J19">
            <v>1.0499999999999999E-3</v>
          </cell>
        </row>
      </sheetData>
      <sheetData sheetId="2567">
        <row r="19">
          <cell r="J19">
            <v>1.0499999999999999E-3</v>
          </cell>
        </row>
      </sheetData>
      <sheetData sheetId="2568">
        <row r="19">
          <cell r="J19">
            <v>1.0499999999999999E-3</v>
          </cell>
        </row>
      </sheetData>
      <sheetData sheetId="2569">
        <row r="19">
          <cell r="J19">
            <v>1.0499999999999999E-3</v>
          </cell>
        </row>
      </sheetData>
      <sheetData sheetId="2570">
        <row r="19">
          <cell r="J19">
            <v>1.0499999999999999E-3</v>
          </cell>
        </row>
      </sheetData>
      <sheetData sheetId="2571">
        <row r="19">
          <cell r="J19">
            <v>1.0499999999999999E-3</v>
          </cell>
        </row>
      </sheetData>
      <sheetData sheetId="2572">
        <row r="19">
          <cell r="J19">
            <v>1.0499999999999999E-3</v>
          </cell>
        </row>
      </sheetData>
      <sheetData sheetId="2573">
        <row r="19">
          <cell r="J19">
            <v>1.0499999999999999E-3</v>
          </cell>
        </row>
      </sheetData>
      <sheetData sheetId="2574">
        <row r="19">
          <cell r="J19">
            <v>1.0499999999999999E-3</v>
          </cell>
        </row>
      </sheetData>
      <sheetData sheetId="2575">
        <row r="19">
          <cell r="J19">
            <v>1.0499999999999999E-3</v>
          </cell>
        </row>
      </sheetData>
      <sheetData sheetId="2576">
        <row r="19">
          <cell r="J19">
            <v>1.0499999999999999E-3</v>
          </cell>
        </row>
      </sheetData>
      <sheetData sheetId="2577">
        <row r="19">
          <cell r="J19">
            <v>1.0499999999999999E-3</v>
          </cell>
        </row>
      </sheetData>
      <sheetData sheetId="2578">
        <row r="19">
          <cell r="J19">
            <v>1.0499999999999999E-3</v>
          </cell>
        </row>
      </sheetData>
      <sheetData sheetId="2579">
        <row r="19">
          <cell r="J19">
            <v>1.0499999999999999E-3</v>
          </cell>
        </row>
      </sheetData>
      <sheetData sheetId="2580">
        <row r="19">
          <cell r="J19">
            <v>1.0499999999999999E-3</v>
          </cell>
        </row>
      </sheetData>
      <sheetData sheetId="2581">
        <row r="19">
          <cell r="J19">
            <v>1.0499999999999999E-3</v>
          </cell>
        </row>
      </sheetData>
      <sheetData sheetId="2582">
        <row r="19">
          <cell r="J19">
            <v>1.0499999999999999E-3</v>
          </cell>
        </row>
      </sheetData>
      <sheetData sheetId="2583">
        <row r="19">
          <cell r="J19">
            <v>1.0499999999999999E-3</v>
          </cell>
        </row>
      </sheetData>
      <sheetData sheetId="2584">
        <row r="19">
          <cell r="J19">
            <v>1.0499999999999999E-3</v>
          </cell>
        </row>
      </sheetData>
      <sheetData sheetId="2585">
        <row r="19">
          <cell r="J19">
            <v>1.0499999999999999E-3</v>
          </cell>
        </row>
      </sheetData>
      <sheetData sheetId="2586">
        <row r="19">
          <cell r="J19">
            <v>1.0499999999999999E-3</v>
          </cell>
        </row>
      </sheetData>
      <sheetData sheetId="2587">
        <row r="19">
          <cell r="J19">
            <v>1.0499999999999999E-3</v>
          </cell>
        </row>
      </sheetData>
      <sheetData sheetId="2588">
        <row r="19">
          <cell r="J19">
            <v>1.0499999999999999E-3</v>
          </cell>
        </row>
      </sheetData>
      <sheetData sheetId="2589">
        <row r="19">
          <cell r="J19">
            <v>1.0499999999999999E-3</v>
          </cell>
        </row>
      </sheetData>
      <sheetData sheetId="2590">
        <row r="19">
          <cell r="J19">
            <v>1.0499999999999999E-3</v>
          </cell>
        </row>
      </sheetData>
      <sheetData sheetId="2591">
        <row r="19">
          <cell r="J19">
            <v>1.0499999999999999E-3</v>
          </cell>
        </row>
      </sheetData>
      <sheetData sheetId="2592">
        <row r="19">
          <cell r="J19">
            <v>1.0499999999999999E-3</v>
          </cell>
        </row>
      </sheetData>
      <sheetData sheetId="2593">
        <row r="19">
          <cell r="J19">
            <v>1.0499999999999999E-3</v>
          </cell>
        </row>
      </sheetData>
      <sheetData sheetId="2594">
        <row r="19">
          <cell r="J19">
            <v>1.0499999999999999E-3</v>
          </cell>
        </row>
      </sheetData>
      <sheetData sheetId="2595">
        <row r="19">
          <cell r="J19">
            <v>1.0499999999999999E-3</v>
          </cell>
        </row>
      </sheetData>
      <sheetData sheetId="2596">
        <row r="19">
          <cell r="J19">
            <v>1.0499999999999999E-3</v>
          </cell>
        </row>
      </sheetData>
      <sheetData sheetId="2597">
        <row r="19">
          <cell r="J19">
            <v>1.0499999999999999E-3</v>
          </cell>
        </row>
      </sheetData>
      <sheetData sheetId="2598">
        <row r="19">
          <cell r="J19">
            <v>1.0499999999999999E-3</v>
          </cell>
        </row>
      </sheetData>
      <sheetData sheetId="2599">
        <row r="19">
          <cell r="J19">
            <v>1.0499999999999999E-3</v>
          </cell>
        </row>
      </sheetData>
      <sheetData sheetId="2600">
        <row r="19">
          <cell r="J19">
            <v>1.0499999999999999E-3</v>
          </cell>
        </row>
      </sheetData>
      <sheetData sheetId="2601">
        <row r="19">
          <cell r="J19">
            <v>1.0499999999999999E-3</v>
          </cell>
        </row>
      </sheetData>
      <sheetData sheetId="2602">
        <row r="19">
          <cell r="J19">
            <v>1.0499999999999999E-3</v>
          </cell>
        </row>
      </sheetData>
      <sheetData sheetId="2603">
        <row r="19">
          <cell r="J19">
            <v>1.0499999999999999E-3</v>
          </cell>
        </row>
      </sheetData>
      <sheetData sheetId="2604">
        <row r="19">
          <cell r="J19">
            <v>1.0499999999999999E-3</v>
          </cell>
        </row>
      </sheetData>
      <sheetData sheetId="2605">
        <row r="19">
          <cell r="J19">
            <v>1.0499999999999999E-3</v>
          </cell>
        </row>
      </sheetData>
      <sheetData sheetId="2606">
        <row r="19">
          <cell r="J19">
            <v>1.0499999999999999E-3</v>
          </cell>
        </row>
      </sheetData>
      <sheetData sheetId="2607">
        <row r="19">
          <cell r="J19">
            <v>1.0499999999999999E-3</v>
          </cell>
        </row>
      </sheetData>
      <sheetData sheetId="2608">
        <row r="19">
          <cell r="J19">
            <v>1.0499999999999999E-3</v>
          </cell>
        </row>
      </sheetData>
      <sheetData sheetId="2609">
        <row r="19">
          <cell r="J19">
            <v>1.0499999999999999E-3</v>
          </cell>
        </row>
      </sheetData>
      <sheetData sheetId="2610">
        <row r="19">
          <cell r="J19">
            <v>1.0499999999999999E-3</v>
          </cell>
        </row>
      </sheetData>
      <sheetData sheetId="2611">
        <row r="19">
          <cell r="J19">
            <v>1.0499999999999999E-3</v>
          </cell>
        </row>
      </sheetData>
      <sheetData sheetId="2612">
        <row r="19">
          <cell r="J19">
            <v>1.0499999999999999E-3</v>
          </cell>
        </row>
      </sheetData>
      <sheetData sheetId="2613">
        <row r="19">
          <cell r="J19">
            <v>1.0499999999999999E-3</v>
          </cell>
        </row>
      </sheetData>
      <sheetData sheetId="2614">
        <row r="19">
          <cell r="J19">
            <v>1.0499999999999999E-3</v>
          </cell>
        </row>
      </sheetData>
      <sheetData sheetId="2615">
        <row r="19">
          <cell r="J19">
            <v>1.0499999999999999E-3</v>
          </cell>
        </row>
      </sheetData>
      <sheetData sheetId="2616">
        <row r="19">
          <cell r="J19">
            <v>1.0499999999999999E-3</v>
          </cell>
        </row>
      </sheetData>
      <sheetData sheetId="2617">
        <row r="19">
          <cell r="J19">
            <v>1.0499999999999999E-3</v>
          </cell>
        </row>
      </sheetData>
      <sheetData sheetId="2618">
        <row r="19">
          <cell r="J19">
            <v>1.0499999999999999E-3</v>
          </cell>
        </row>
      </sheetData>
      <sheetData sheetId="2619">
        <row r="19">
          <cell r="J19">
            <v>1.0499999999999999E-3</v>
          </cell>
        </row>
      </sheetData>
      <sheetData sheetId="2620">
        <row r="19">
          <cell r="J19">
            <v>1.0499999999999999E-3</v>
          </cell>
        </row>
      </sheetData>
      <sheetData sheetId="2621">
        <row r="19">
          <cell r="J19">
            <v>1.0499999999999999E-3</v>
          </cell>
        </row>
      </sheetData>
      <sheetData sheetId="2622">
        <row r="19">
          <cell r="J19">
            <v>1.0499999999999999E-3</v>
          </cell>
        </row>
      </sheetData>
      <sheetData sheetId="2623">
        <row r="19">
          <cell r="J19">
            <v>1.0499999999999999E-3</v>
          </cell>
        </row>
      </sheetData>
      <sheetData sheetId="2624">
        <row r="19">
          <cell r="J19">
            <v>1.0499999999999999E-3</v>
          </cell>
        </row>
      </sheetData>
      <sheetData sheetId="2625">
        <row r="19">
          <cell r="J19">
            <v>1.0499999999999999E-3</v>
          </cell>
        </row>
      </sheetData>
      <sheetData sheetId="2626">
        <row r="19">
          <cell r="J19">
            <v>1.0499999999999999E-3</v>
          </cell>
        </row>
      </sheetData>
      <sheetData sheetId="2627">
        <row r="19">
          <cell r="J19">
            <v>1.0499999999999999E-3</v>
          </cell>
        </row>
      </sheetData>
      <sheetData sheetId="2628">
        <row r="19">
          <cell r="J19">
            <v>1.0499999999999999E-3</v>
          </cell>
        </row>
      </sheetData>
      <sheetData sheetId="2629">
        <row r="19">
          <cell r="J19">
            <v>1.0499999999999999E-3</v>
          </cell>
        </row>
      </sheetData>
      <sheetData sheetId="2630">
        <row r="19">
          <cell r="J19">
            <v>1.0499999999999999E-3</v>
          </cell>
        </row>
      </sheetData>
      <sheetData sheetId="2631">
        <row r="19">
          <cell r="J19">
            <v>1.0499999999999999E-3</v>
          </cell>
        </row>
      </sheetData>
      <sheetData sheetId="2632">
        <row r="19">
          <cell r="J19">
            <v>1.0499999999999999E-3</v>
          </cell>
        </row>
      </sheetData>
      <sheetData sheetId="2633">
        <row r="19">
          <cell r="J19">
            <v>1.0499999999999999E-3</v>
          </cell>
        </row>
      </sheetData>
      <sheetData sheetId="2634">
        <row r="19">
          <cell r="J19">
            <v>1.0499999999999999E-3</v>
          </cell>
        </row>
      </sheetData>
      <sheetData sheetId="2635">
        <row r="19">
          <cell r="J19">
            <v>1.0499999999999999E-3</v>
          </cell>
        </row>
      </sheetData>
      <sheetData sheetId="2636">
        <row r="19">
          <cell r="J19">
            <v>1.0499999999999999E-3</v>
          </cell>
        </row>
      </sheetData>
      <sheetData sheetId="2637">
        <row r="19">
          <cell r="J19">
            <v>1.0499999999999999E-3</v>
          </cell>
        </row>
      </sheetData>
      <sheetData sheetId="2638">
        <row r="19">
          <cell r="J19">
            <v>1.0499999999999999E-3</v>
          </cell>
        </row>
      </sheetData>
      <sheetData sheetId="2639">
        <row r="19">
          <cell r="J19">
            <v>1.0499999999999999E-3</v>
          </cell>
        </row>
      </sheetData>
      <sheetData sheetId="2640">
        <row r="19">
          <cell r="J19">
            <v>1.0499999999999999E-3</v>
          </cell>
        </row>
      </sheetData>
      <sheetData sheetId="2641">
        <row r="19">
          <cell r="J19">
            <v>1.0499999999999999E-3</v>
          </cell>
        </row>
      </sheetData>
      <sheetData sheetId="2642">
        <row r="19">
          <cell r="J19">
            <v>1.0499999999999999E-3</v>
          </cell>
        </row>
      </sheetData>
      <sheetData sheetId="2643">
        <row r="19">
          <cell r="J19">
            <v>1.0499999999999999E-3</v>
          </cell>
        </row>
      </sheetData>
      <sheetData sheetId="2644">
        <row r="19">
          <cell r="J19">
            <v>1.0499999999999999E-3</v>
          </cell>
        </row>
      </sheetData>
      <sheetData sheetId="2645">
        <row r="19">
          <cell r="J19">
            <v>1.0499999999999999E-3</v>
          </cell>
        </row>
      </sheetData>
      <sheetData sheetId="2646">
        <row r="19">
          <cell r="J19">
            <v>1.0499999999999999E-3</v>
          </cell>
        </row>
      </sheetData>
      <sheetData sheetId="2647">
        <row r="19">
          <cell r="J19">
            <v>1.0499999999999999E-3</v>
          </cell>
        </row>
      </sheetData>
      <sheetData sheetId="2648">
        <row r="19">
          <cell r="J19">
            <v>1.0499999999999999E-3</v>
          </cell>
        </row>
      </sheetData>
      <sheetData sheetId="2649">
        <row r="19">
          <cell r="J19">
            <v>1.0499999999999999E-3</v>
          </cell>
        </row>
      </sheetData>
      <sheetData sheetId="2650">
        <row r="19">
          <cell r="J19">
            <v>1.0499999999999999E-3</v>
          </cell>
        </row>
      </sheetData>
      <sheetData sheetId="2651">
        <row r="19">
          <cell r="J19">
            <v>1.0499999999999999E-3</v>
          </cell>
        </row>
      </sheetData>
      <sheetData sheetId="2652">
        <row r="19">
          <cell r="J19">
            <v>1.0499999999999999E-3</v>
          </cell>
        </row>
      </sheetData>
      <sheetData sheetId="2653">
        <row r="19">
          <cell r="J19">
            <v>1.0499999999999999E-3</v>
          </cell>
        </row>
      </sheetData>
      <sheetData sheetId="2654">
        <row r="19">
          <cell r="J19">
            <v>1.0499999999999999E-3</v>
          </cell>
        </row>
      </sheetData>
      <sheetData sheetId="2655">
        <row r="19">
          <cell r="J19">
            <v>1.0499999999999999E-3</v>
          </cell>
        </row>
      </sheetData>
      <sheetData sheetId="2656">
        <row r="19">
          <cell r="J19">
            <v>1.0499999999999999E-3</v>
          </cell>
        </row>
      </sheetData>
      <sheetData sheetId="2657">
        <row r="19">
          <cell r="J19">
            <v>1.0499999999999999E-3</v>
          </cell>
        </row>
      </sheetData>
      <sheetData sheetId="2658">
        <row r="19">
          <cell r="J19">
            <v>1.0499999999999999E-3</v>
          </cell>
        </row>
      </sheetData>
      <sheetData sheetId="2659">
        <row r="19">
          <cell r="J19">
            <v>1.0499999999999999E-3</v>
          </cell>
        </row>
      </sheetData>
      <sheetData sheetId="2660">
        <row r="19">
          <cell r="J19">
            <v>1.0499999999999999E-3</v>
          </cell>
        </row>
      </sheetData>
      <sheetData sheetId="2661">
        <row r="19">
          <cell r="J19">
            <v>1.0499999999999999E-3</v>
          </cell>
        </row>
      </sheetData>
      <sheetData sheetId="2662">
        <row r="19">
          <cell r="J19">
            <v>1.0499999999999999E-3</v>
          </cell>
        </row>
      </sheetData>
      <sheetData sheetId="2663">
        <row r="19">
          <cell r="J19">
            <v>1.0499999999999999E-3</v>
          </cell>
        </row>
      </sheetData>
      <sheetData sheetId="2664">
        <row r="19">
          <cell r="J19">
            <v>1.0499999999999999E-3</v>
          </cell>
        </row>
      </sheetData>
      <sheetData sheetId="2665">
        <row r="19">
          <cell r="J19">
            <v>1.0499999999999999E-3</v>
          </cell>
        </row>
      </sheetData>
      <sheetData sheetId="2666">
        <row r="19">
          <cell r="J19">
            <v>1.0499999999999999E-3</v>
          </cell>
        </row>
      </sheetData>
      <sheetData sheetId="2667">
        <row r="19">
          <cell r="J19">
            <v>1.0499999999999999E-3</v>
          </cell>
        </row>
      </sheetData>
      <sheetData sheetId="2668">
        <row r="19">
          <cell r="J19">
            <v>1.0499999999999999E-3</v>
          </cell>
        </row>
      </sheetData>
      <sheetData sheetId="2669">
        <row r="19">
          <cell r="J19">
            <v>1.0499999999999999E-3</v>
          </cell>
        </row>
      </sheetData>
      <sheetData sheetId="2670">
        <row r="19">
          <cell r="J19">
            <v>1.0499999999999999E-3</v>
          </cell>
        </row>
      </sheetData>
      <sheetData sheetId="2671">
        <row r="19">
          <cell r="J19">
            <v>1.0499999999999999E-3</v>
          </cell>
        </row>
      </sheetData>
      <sheetData sheetId="2672">
        <row r="19">
          <cell r="J19">
            <v>1.0499999999999999E-3</v>
          </cell>
        </row>
      </sheetData>
      <sheetData sheetId="2673">
        <row r="19">
          <cell r="J19">
            <v>1.0499999999999999E-3</v>
          </cell>
        </row>
      </sheetData>
      <sheetData sheetId="2674">
        <row r="19">
          <cell r="J19">
            <v>1.0499999999999999E-3</v>
          </cell>
        </row>
      </sheetData>
      <sheetData sheetId="2675">
        <row r="19">
          <cell r="J19">
            <v>1.0499999999999999E-3</v>
          </cell>
        </row>
      </sheetData>
      <sheetData sheetId="2676">
        <row r="19">
          <cell r="J19">
            <v>1.0499999999999999E-3</v>
          </cell>
        </row>
      </sheetData>
      <sheetData sheetId="2677">
        <row r="19">
          <cell r="J19">
            <v>1.0499999999999999E-3</v>
          </cell>
        </row>
      </sheetData>
      <sheetData sheetId="2678">
        <row r="19">
          <cell r="J19">
            <v>1.0499999999999999E-3</v>
          </cell>
        </row>
      </sheetData>
      <sheetData sheetId="2679">
        <row r="19">
          <cell r="J19">
            <v>1.0499999999999999E-3</v>
          </cell>
        </row>
      </sheetData>
      <sheetData sheetId="2680">
        <row r="19">
          <cell r="J19">
            <v>1.0499999999999999E-3</v>
          </cell>
        </row>
      </sheetData>
      <sheetData sheetId="2681">
        <row r="19">
          <cell r="J19">
            <v>1.0499999999999999E-3</v>
          </cell>
        </row>
      </sheetData>
      <sheetData sheetId="2682">
        <row r="19">
          <cell r="J19">
            <v>1.0499999999999999E-3</v>
          </cell>
        </row>
      </sheetData>
      <sheetData sheetId="2683">
        <row r="19">
          <cell r="J19">
            <v>1.0499999999999999E-3</v>
          </cell>
        </row>
      </sheetData>
      <sheetData sheetId="2684">
        <row r="19">
          <cell r="J19">
            <v>1.0499999999999999E-3</v>
          </cell>
        </row>
      </sheetData>
      <sheetData sheetId="2685">
        <row r="19">
          <cell r="J19">
            <v>1.0499999999999999E-3</v>
          </cell>
        </row>
      </sheetData>
      <sheetData sheetId="2686">
        <row r="19">
          <cell r="J19">
            <v>1.0499999999999999E-3</v>
          </cell>
        </row>
      </sheetData>
      <sheetData sheetId="2687">
        <row r="19">
          <cell r="J19">
            <v>1.0499999999999999E-3</v>
          </cell>
        </row>
      </sheetData>
      <sheetData sheetId="2688">
        <row r="19">
          <cell r="J19">
            <v>1.0499999999999999E-3</v>
          </cell>
        </row>
      </sheetData>
      <sheetData sheetId="2689">
        <row r="19">
          <cell r="J19">
            <v>1.0499999999999999E-3</v>
          </cell>
        </row>
      </sheetData>
      <sheetData sheetId="2690">
        <row r="19">
          <cell r="J19">
            <v>1.0499999999999999E-3</v>
          </cell>
        </row>
      </sheetData>
      <sheetData sheetId="2691">
        <row r="19">
          <cell r="J19">
            <v>1.0499999999999999E-3</v>
          </cell>
        </row>
      </sheetData>
      <sheetData sheetId="2692">
        <row r="19">
          <cell r="J19">
            <v>1.0499999999999999E-3</v>
          </cell>
        </row>
      </sheetData>
      <sheetData sheetId="2693">
        <row r="19">
          <cell r="J19">
            <v>1.0499999999999999E-3</v>
          </cell>
        </row>
      </sheetData>
      <sheetData sheetId="2694">
        <row r="19">
          <cell r="J19">
            <v>1.0499999999999999E-3</v>
          </cell>
        </row>
      </sheetData>
      <sheetData sheetId="2695">
        <row r="19">
          <cell r="J19">
            <v>1.0499999999999999E-3</v>
          </cell>
        </row>
      </sheetData>
      <sheetData sheetId="2696">
        <row r="19">
          <cell r="J19">
            <v>1.0499999999999999E-3</v>
          </cell>
        </row>
      </sheetData>
      <sheetData sheetId="2697">
        <row r="19">
          <cell r="J19">
            <v>1.0499999999999999E-3</v>
          </cell>
        </row>
      </sheetData>
      <sheetData sheetId="2698">
        <row r="19">
          <cell r="J19">
            <v>1.0499999999999999E-3</v>
          </cell>
        </row>
      </sheetData>
      <sheetData sheetId="2699">
        <row r="19">
          <cell r="J19">
            <v>1.0499999999999999E-3</v>
          </cell>
        </row>
      </sheetData>
      <sheetData sheetId="2700">
        <row r="19">
          <cell r="J19">
            <v>1.0499999999999999E-3</v>
          </cell>
        </row>
      </sheetData>
      <sheetData sheetId="2701">
        <row r="19">
          <cell r="J19">
            <v>1.0499999999999999E-3</v>
          </cell>
        </row>
      </sheetData>
      <sheetData sheetId="2702">
        <row r="19">
          <cell r="J19">
            <v>1.0499999999999999E-3</v>
          </cell>
        </row>
      </sheetData>
      <sheetData sheetId="2703">
        <row r="19">
          <cell r="J19">
            <v>1.0499999999999999E-3</v>
          </cell>
        </row>
      </sheetData>
      <sheetData sheetId="2704">
        <row r="19">
          <cell r="J19">
            <v>1.0499999999999999E-3</v>
          </cell>
        </row>
      </sheetData>
      <sheetData sheetId="2705">
        <row r="19">
          <cell r="J19">
            <v>1.0499999999999999E-3</v>
          </cell>
        </row>
      </sheetData>
      <sheetData sheetId="2706">
        <row r="19">
          <cell r="J19">
            <v>1.0499999999999999E-3</v>
          </cell>
        </row>
      </sheetData>
      <sheetData sheetId="2707">
        <row r="19">
          <cell r="J19">
            <v>1.0499999999999999E-3</v>
          </cell>
        </row>
      </sheetData>
      <sheetData sheetId="2708">
        <row r="19">
          <cell r="J19">
            <v>1.0499999999999999E-3</v>
          </cell>
        </row>
      </sheetData>
      <sheetData sheetId="2709">
        <row r="19">
          <cell r="J19">
            <v>1.0499999999999999E-3</v>
          </cell>
        </row>
      </sheetData>
      <sheetData sheetId="2710">
        <row r="19">
          <cell r="J19">
            <v>1.0499999999999999E-3</v>
          </cell>
        </row>
      </sheetData>
      <sheetData sheetId="2711">
        <row r="19">
          <cell r="J19">
            <v>1.0499999999999999E-3</v>
          </cell>
        </row>
      </sheetData>
      <sheetData sheetId="2712">
        <row r="19">
          <cell r="J19">
            <v>1.0499999999999999E-3</v>
          </cell>
        </row>
      </sheetData>
      <sheetData sheetId="2713">
        <row r="19">
          <cell r="J19">
            <v>1.0499999999999999E-3</v>
          </cell>
        </row>
      </sheetData>
      <sheetData sheetId="2714">
        <row r="19">
          <cell r="J19">
            <v>1.0499999999999999E-3</v>
          </cell>
        </row>
      </sheetData>
      <sheetData sheetId="2715">
        <row r="19">
          <cell r="J19">
            <v>1.0499999999999999E-3</v>
          </cell>
        </row>
      </sheetData>
      <sheetData sheetId="2716">
        <row r="19">
          <cell r="J19">
            <v>1.0499999999999999E-3</v>
          </cell>
        </row>
      </sheetData>
      <sheetData sheetId="2717">
        <row r="19">
          <cell r="J19">
            <v>1.0499999999999999E-3</v>
          </cell>
        </row>
      </sheetData>
      <sheetData sheetId="2718">
        <row r="19">
          <cell r="J19">
            <v>1.0499999999999999E-3</v>
          </cell>
        </row>
      </sheetData>
      <sheetData sheetId="2719">
        <row r="19">
          <cell r="J19">
            <v>1.0499999999999999E-3</v>
          </cell>
        </row>
      </sheetData>
      <sheetData sheetId="2720">
        <row r="19">
          <cell r="J19">
            <v>1.0499999999999999E-3</v>
          </cell>
        </row>
      </sheetData>
      <sheetData sheetId="2721">
        <row r="19">
          <cell r="J19">
            <v>1.0499999999999999E-3</v>
          </cell>
        </row>
      </sheetData>
      <sheetData sheetId="2722">
        <row r="19">
          <cell r="J19">
            <v>1.0499999999999999E-3</v>
          </cell>
        </row>
      </sheetData>
      <sheetData sheetId="2723">
        <row r="19">
          <cell r="J19">
            <v>1.0499999999999999E-3</v>
          </cell>
        </row>
      </sheetData>
      <sheetData sheetId="2724">
        <row r="19">
          <cell r="J19">
            <v>1.0499999999999999E-3</v>
          </cell>
        </row>
      </sheetData>
      <sheetData sheetId="2725">
        <row r="19">
          <cell r="J19">
            <v>1.0499999999999999E-3</v>
          </cell>
        </row>
      </sheetData>
      <sheetData sheetId="2726">
        <row r="19">
          <cell r="J19">
            <v>1.0499999999999999E-3</v>
          </cell>
        </row>
      </sheetData>
      <sheetData sheetId="2727">
        <row r="19">
          <cell r="J19">
            <v>1.0499999999999999E-3</v>
          </cell>
        </row>
      </sheetData>
      <sheetData sheetId="2728">
        <row r="19">
          <cell r="J19">
            <v>1.0499999999999999E-3</v>
          </cell>
        </row>
      </sheetData>
      <sheetData sheetId="2729">
        <row r="19">
          <cell r="J19">
            <v>1.0499999999999999E-3</v>
          </cell>
        </row>
      </sheetData>
      <sheetData sheetId="2730">
        <row r="19">
          <cell r="J19">
            <v>1.0499999999999999E-3</v>
          </cell>
        </row>
      </sheetData>
      <sheetData sheetId="2731">
        <row r="19">
          <cell r="J19">
            <v>1.0499999999999999E-3</v>
          </cell>
        </row>
      </sheetData>
      <sheetData sheetId="2732">
        <row r="19">
          <cell r="J19">
            <v>1.0499999999999999E-3</v>
          </cell>
        </row>
      </sheetData>
      <sheetData sheetId="2733">
        <row r="19">
          <cell r="J19">
            <v>1.0499999999999999E-3</v>
          </cell>
        </row>
      </sheetData>
      <sheetData sheetId="2734">
        <row r="19">
          <cell r="J19">
            <v>1.0499999999999999E-3</v>
          </cell>
        </row>
      </sheetData>
      <sheetData sheetId="2735">
        <row r="19">
          <cell r="J19">
            <v>1.0499999999999999E-3</v>
          </cell>
        </row>
      </sheetData>
      <sheetData sheetId="2736">
        <row r="19">
          <cell r="J19">
            <v>1.0499999999999999E-3</v>
          </cell>
        </row>
      </sheetData>
      <sheetData sheetId="2737">
        <row r="19">
          <cell r="J19">
            <v>1.0499999999999999E-3</v>
          </cell>
        </row>
      </sheetData>
      <sheetData sheetId="2738">
        <row r="19">
          <cell r="J19">
            <v>1.0499999999999999E-3</v>
          </cell>
        </row>
      </sheetData>
      <sheetData sheetId="2739">
        <row r="19">
          <cell r="J19">
            <v>1.0499999999999999E-3</v>
          </cell>
        </row>
      </sheetData>
      <sheetData sheetId="2740">
        <row r="19">
          <cell r="J19">
            <v>1.0499999999999999E-3</v>
          </cell>
        </row>
      </sheetData>
      <sheetData sheetId="2741">
        <row r="19">
          <cell r="J19">
            <v>1.0499999999999999E-3</v>
          </cell>
        </row>
      </sheetData>
      <sheetData sheetId="2742">
        <row r="19">
          <cell r="J19">
            <v>1.0499999999999999E-3</v>
          </cell>
        </row>
      </sheetData>
      <sheetData sheetId="2743">
        <row r="19">
          <cell r="J19">
            <v>1.0499999999999999E-3</v>
          </cell>
        </row>
      </sheetData>
      <sheetData sheetId="2744">
        <row r="19">
          <cell r="J19">
            <v>1.0499999999999999E-3</v>
          </cell>
        </row>
      </sheetData>
      <sheetData sheetId="2745">
        <row r="19">
          <cell r="J19">
            <v>1.0499999999999999E-3</v>
          </cell>
        </row>
      </sheetData>
      <sheetData sheetId="2746">
        <row r="19">
          <cell r="J19">
            <v>1.0499999999999999E-3</v>
          </cell>
        </row>
      </sheetData>
      <sheetData sheetId="2747">
        <row r="19">
          <cell r="J19">
            <v>1.0499999999999999E-3</v>
          </cell>
        </row>
      </sheetData>
      <sheetData sheetId="2748">
        <row r="19">
          <cell r="J19">
            <v>1.0499999999999999E-3</v>
          </cell>
        </row>
      </sheetData>
      <sheetData sheetId="2749">
        <row r="19">
          <cell r="J19">
            <v>1.0499999999999999E-3</v>
          </cell>
        </row>
      </sheetData>
      <sheetData sheetId="2750">
        <row r="19">
          <cell r="J19">
            <v>1.0499999999999999E-3</v>
          </cell>
        </row>
      </sheetData>
      <sheetData sheetId="2751">
        <row r="19">
          <cell r="J19">
            <v>1.0499999999999999E-3</v>
          </cell>
        </row>
      </sheetData>
      <sheetData sheetId="2752">
        <row r="19">
          <cell r="J19">
            <v>1.0499999999999999E-3</v>
          </cell>
        </row>
      </sheetData>
      <sheetData sheetId="2753">
        <row r="19">
          <cell r="J19">
            <v>1.0499999999999999E-3</v>
          </cell>
        </row>
      </sheetData>
      <sheetData sheetId="2754">
        <row r="19">
          <cell r="J19">
            <v>1.0499999999999999E-3</v>
          </cell>
        </row>
      </sheetData>
      <sheetData sheetId="2755">
        <row r="19">
          <cell r="J19">
            <v>1.0499999999999999E-3</v>
          </cell>
        </row>
      </sheetData>
      <sheetData sheetId="2756">
        <row r="19">
          <cell r="J19">
            <v>1.0499999999999999E-3</v>
          </cell>
        </row>
      </sheetData>
      <sheetData sheetId="2757">
        <row r="19">
          <cell r="J19">
            <v>1.0499999999999999E-3</v>
          </cell>
        </row>
      </sheetData>
      <sheetData sheetId="2758">
        <row r="19">
          <cell r="J19">
            <v>1.0499999999999999E-3</v>
          </cell>
        </row>
      </sheetData>
      <sheetData sheetId="2759">
        <row r="19">
          <cell r="J19">
            <v>1.0499999999999999E-3</v>
          </cell>
        </row>
      </sheetData>
      <sheetData sheetId="2760">
        <row r="19">
          <cell r="J19">
            <v>1.0499999999999999E-3</v>
          </cell>
        </row>
      </sheetData>
      <sheetData sheetId="2761">
        <row r="19">
          <cell r="J19">
            <v>1.0499999999999999E-3</v>
          </cell>
        </row>
      </sheetData>
      <sheetData sheetId="2762">
        <row r="19">
          <cell r="J19">
            <v>1.0499999999999999E-3</v>
          </cell>
        </row>
      </sheetData>
      <sheetData sheetId="2763">
        <row r="19">
          <cell r="J19">
            <v>1.0499999999999999E-3</v>
          </cell>
        </row>
      </sheetData>
      <sheetData sheetId="2764">
        <row r="19">
          <cell r="J19">
            <v>1.0499999999999999E-3</v>
          </cell>
        </row>
      </sheetData>
      <sheetData sheetId="2765">
        <row r="19">
          <cell r="J19">
            <v>1.0499999999999999E-3</v>
          </cell>
        </row>
      </sheetData>
      <sheetData sheetId="2766">
        <row r="19">
          <cell r="J19">
            <v>1.0499999999999999E-3</v>
          </cell>
        </row>
      </sheetData>
      <sheetData sheetId="2767">
        <row r="19">
          <cell r="J19">
            <v>1.0499999999999999E-3</v>
          </cell>
        </row>
      </sheetData>
      <sheetData sheetId="2768">
        <row r="19">
          <cell r="J19">
            <v>1.0499999999999999E-3</v>
          </cell>
        </row>
      </sheetData>
      <sheetData sheetId="2769">
        <row r="19">
          <cell r="J19">
            <v>1.0499999999999999E-3</v>
          </cell>
        </row>
      </sheetData>
      <sheetData sheetId="2770">
        <row r="19">
          <cell r="J19">
            <v>1.0499999999999999E-3</v>
          </cell>
        </row>
      </sheetData>
      <sheetData sheetId="2771">
        <row r="19">
          <cell r="J19">
            <v>1.0499999999999999E-3</v>
          </cell>
        </row>
      </sheetData>
      <sheetData sheetId="2772">
        <row r="19">
          <cell r="J19">
            <v>1.0499999999999999E-3</v>
          </cell>
        </row>
      </sheetData>
      <sheetData sheetId="2773">
        <row r="19">
          <cell r="J19">
            <v>1.0499999999999999E-3</v>
          </cell>
        </row>
      </sheetData>
      <sheetData sheetId="2774">
        <row r="19">
          <cell r="J19">
            <v>1.0499999999999999E-3</v>
          </cell>
        </row>
      </sheetData>
      <sheetData sheetId="2775">
        <row r="19">
          <cell r="J19">
            <v>1.0499999999999999E-3</v>
          </cell>
        </row>
      </sheetData>
      <sheetData sheetId="2776">
        <row r="19">
          <cell r="J19">
            <v>1.0499999999999999E-3</v>
          </cell>
        </row>
      </sheetData>
      <sheetData sheetId="2777">
        <row r="19">
          <cell r="J19">
            <v>1.0499999999999999E-3</v>
          </cell>
        </row>
      </sheetData>
      <sheetData sheetId="2778">
        <row r="19">
          <cell r="J19">
            <v>1.0499999999999999E-3</v>
          </cell>
        </row>
      </sheetData>
      <sheetData sheetId="2779">
        <row r="19">
          <cell r="J19">
            <v>1.0499999999999999E-3</v>
          </cell>
        </row>
      </sheetData>
      <sheetData sheetId="2780">
        <row r="19">
          <cell r="J19">
            <v>1.0499999999999999E-3</v>
          </cell>
        </row>
      </sheetData>
      <sheetData sheetId="2781">
        <row r="19">
          <cell r="J19">
            <v>1.0499999999999999E-3</v>
          </cell>
        </row>
      </sheetData>
      <sheetData sheetId="2782">
        <row r="19">
          <cell r="J19">
            <v>1.0499999999999999E-3</v>
          </cell>
        </row>
      </sheetData>
      <sheetData sheetId="2783">
        <row r="19">
          <cell r="J19">
            <v>1.0499999999999999E-3</v>
          </cell>
        </row>
      </sheetData>
      <sheetData sheetId="2784">
        <row r="19">
          <cell r="J19">
            <v>1.0499999999999999E-3</v>
          </cell>
        </row>
      </sheetData>
      <sheetData sheetId="2785">
        <row r="19">
          <cell r="J19">
            <v>1.0499999999999999E-3</v>
          </cell>
        </row>
      </sheetData>
      <sheetData sheetId="2786">
        <row r="19">
          <cell r="J19">
            <v>1.0499999999999999E-3</v>
          </cell>
        </row>
      </sheetData>
      <sheetData sheetId="2787">
        <row r="19">
          <cell r="J19">
            <v>1.0499999999999999E-3</v>
          </cell>
        </row>
      </sheetData>
      <sheetData sheetId="2788">
        <row r="19">
          <cell r="J19">
            <v>1.0499999999999999E-3</v>
          </cell>
        </row>
      </sheetData>
      <sheetData sheetId="2789">
        <row r="19">
          <cell r="J19">
            <v>1.0499999999999999E-3</v>
          </cell>
        </row>
      </sheetData>
      <sheetData sheetId="2790">
        <row r="19">
          <cell r="J19">
            <v>1.0499999999999999E-3</v>
          </cell>
        </row>
      </sheetData>
      <sheetData sheetId="2791">
        <row r="19">
          <cell r="J19">
            <v>1.0499999999999999E-3</v>
          </cell>
        </row>
      </sheetData>
      <sheetData sheetId="2792">
        <row r="19">
          <cell r="J19">
            <v>1.0499999999999999E-3</v>
          </cell>
        </row>
      </sheetData>
      <sheetData sheetId="2793">
        <row r="19">
          <cell r="J19">
            <v>1.0499999999999999E-3</v>
          </cell>
        </row>
      </sheetData>
      <sheetData sheetId="2794">
        <row r="19">
          <cell r="J19">
            <v>1.0499999999999999E-3</v>
          </cell>
        </row>
      </sheetData>
      <sheetData sheetId="2795">
        <row r="19">
          <cell r="J19">
            <v>1.0499999999999999E-3</v>
          </cell>
        </row>
      </sheetData>
      <sheetData sheetId="2796">
        <row r="19">
          <cell r="J19">
            <v>1.0499999999999999E-3</v>
          </cell>
        </row>
      </sheetData>
      <sheetData sheetId="2797">
        <row r="19">
          <cell r="J19">
            <v>1.0499999999999999E-3</v>
          </cell>
        </row>
      </sheetData>
      <sheetData sheetId="2798">
        <row r="19">
          <cell r="J19">
            <v>1.0499999999999999E-3</v>
          </cell>
        </row>
      </sheetData>
      <sheetData sheetId="2799">
        <row r="19">
          <cell r="J19">
            <v>1.0499999999999999E-3</v>
          </cell>
        </row>
      </sheetData>
      <sheetData sheetId="2800">
        <row r="19">
          <cell r="J19">
            <v>1.0499999999999999E-3</v>
          </cell>
        </row>
      </sheetData>
      <sheetData sheetId="2801">
        <row r="19">
          <cell r="J19">
            <v>1.0499999999999999E-3</v>
          </cell>
        </row>
      </sheetData>
      <sheetData sheetId="2802">
        <row r="19">
          <cell r="J19">
            <v>1.0499999999999999E-3</v>
          </cell>
        </row>
      </sheetData>
      <sheetData sheetId="2803">
        <row r="19">
          <cell r="J19">
            <v>1.0499999999999999E-3</v>
          </cell>
        </row>
      </sheetData>
      <sheetData sheetId="2804">
        <row r="19">
          <cell r="J19">
            <v>1.0499999999999999E-3</v>
          </cell>
        </row>
      </sheetData>
      <sheetData sheetId="2805">
        <row r="19">
          <cell r="J19">
            <v>1.0499999999999999E-3</v>
          </cell>
        </row>
      </sheetData>
      <sheetData sheetId="2806">
        <row r="19">
          <cell r="J19">
            <v>1.0499999999999999E-3</v>
          </cell>
        </row>
      </sheetData>
      <sheetData sheetId="2807">
        <row r="19">
          <cell r="J19">
            <v>1.0499999999999999E-3</v>
          </cell>
        </row>
      </sheetData>
      <sheetData sheetId="2808">
        <row r="19">
          <cell r="J19">
            <v>1.0499999999999999E-3</v>
          </cell>
        </row>
      </sheetData>
      <sheetData sheetId="2809">
        <row r="19">
          <cell r="J19">
            <v>1.0499999999999999E-3</v>
          </cell>
        </row>
      </sheetData>
      <sheetData sheetId="2810">
        <row r="19">
          <cell r="J19">
            <v>1.0499999999999999E-3</v>
          </cell>
        </row>
      </sheetData>
      <sheetData sheetId="2811">
        <row r="19">
          <cell r="J19">
            <v>1.0499999999999999E-3</v>
          </cell>
        </row>
      </sheetData>
      <sheetData sheetId="2812">
        <row r="19">
          <cell r="J19">
            <v>1.0499999999999999E-3</v>
          </cell>
        </row>
      </sheetData>
      <sheetData sheetId="2813">
        <row r="19">
          <cell r="J19">
            <v>1.0499999999999999E-3</v>
          </cell>
        </row>
      </sheetData>
      <sheetData sheetId="2814">
        <row r="19">
          <cell r="J19">
            <v>1.0499999999999999E-3</v>
          </cell>
        </row>
      </sheetData>
      <sheetData sheetId="2815">
        <row r="19">
          <cell r="J19">
            <v>1.0499999999999999E-3</v>
          </cell>
        </row>
      </sheetData>
      <sheetData sheetId="2816">
        <row r="19">
          <cell r="J19">
            <v>1.0499999999999999E-3</v>
          </cell>
        </row>
      </sheetData>
      <sheetData sheetId="2817">
        <row r="19">
          <cell r="J19">
            <v>1.0499999999999999E-3</v>
          </cell>
        </row>
      </sheetData>
      <sheetData sheetId="2818">
        <row r="19">
          <cell r="J19">
            <v>1.0499999999999999E-3</v>
          </cell>
        </row>
      </sheetData>
      <sheetData sheetId="2819">
        <row r="19">
          <cell r="J19">
            <v>1.0499999999999999E-3</v>
          </cell>
        </row>
      </sheetData>
      <sheetData sheetId="2820">
        <row r="19">
          <cell r="J19">
            <v>1.0499999999999999E-3</v>
          </cell>
        </row>
      </sheetData>
      <sheetData sheetId="2821">
        <row r="19">
          <cell r="J19">
            <v>1.0499999999999999E-3</v>
          </cell>
        </row>
      </sheetData>
      <sheetData sheetId="2822">
        <row r="19">
          <cell r="J19">
            <v>1.0499999999999999E-3</v>
          </cell>
        </row>
      </sheetData>
      <sheetData sheetId="2823">
        <row r="19">
          <cell r="J19">
            <v>1.0499999999999999E-3</v>
          </cell>
        </row>
      </sheetData>
      <sheetData sheetId="2824">
        <row r="19">
          <cell r="J19">
            <v>1.0499999999999999E-3</v>
          </cell>
        </row>
      </sheetData>
      <sheetData sheetId="2825">
        <row r="19">
          <cell r="J19">
            <v>1.0499999999999999E-3</v>
          </cell>
        </row>
      </sheetData>
      <sheetData sheetId="2826">
        <row r="19">
          <cell r="J19">
            <v>1.0499999999999999E-3</v>
          </cell>
        </row>
      </sheetData>
      <sheetData sheetId="2827">
        <row r="19">
          <cell r="J19">
            <v>1.0499999999999999E-3</v>
          </cell>
        </row>
      </sheetData>
      <sheetData sheetId="2828">
        <row r="19">
          <cell r="J19">
            <v>1.0499999999999999E-3</v>
          </cell>
        </row>
      </sheetData>
      <sheetData sheetId="2829">
        <row r="19">
          <cell r="J19">
            <v>1.0499999999999999E-3</v>
          </cell>
        </row>
      </sheetData>
      <sheetData sheetId="2830">
        <row r="19">
          <cell r="J19">
            <v>1.0499999999999999E-3</v>
          </cell>
        </row>
      </sheetData>
      <sheetData sheetId="2831">
        <row r="19">
          <cell r="J19">
            <v>1.0499999999999999E-3</v>
          </cell>
        </row>
      </sheetData>
      <sheetData sheetId="2832">
        <row r="19">
          <cell r="J19">
            <v>1.0499999999999999E-3</v>
          </cell>
        </row>
      </sheetData>
      <sheetData sheetId="2833">
        <row r="19">
          <cell r="J19">
            <v>1.0499999999999999E-3</v>
          </cell>
        </row>
      </sheetData>
      <sheetData sheetId="2834">
        <row r="19">
          <cell r="J19">
            <v>1.0499999999999999E-3</v>
          </cell>
        </row>
      </sheetData>
      <sheetData sheetId="2835">
        <row r="19">
          <cell r="J19">
            <v>1.0499999999999999E-3</v>
          </cell>
        </row>
      </sheetData>
      <sheetData sheetId="2836">
        <row r="19">
          <cell r="J19">
            <v>1.0499999999999999E-3</v>
          </cell>
        </row>
      </sheetData>
      <sheetData sheetId="2837">
        <row r="19">
          <cell r="J19">
            <v>1.0499999999999999E-3</v>
          </cell>
        </row>
      </sheetData>
      <sheetData sheetId="2838">
        <row r="19">
          <cell r="J19">
            <v>1.0499999999999999E-3</v>
          </cell>
        </row>
      </sheetData>
      <sheetData sheetId="2839">
        <row r="19">
          <cell r="J19">
            <v>1.0499999999999999E-3</v>
          </cell>
        </row>
      </sheetData>
      <sheetData sheetId="2840">
        <row r="19">
          <cell r="J19">
            <v>1.0499999999999999E-3</v>
          </cell>
        </row>
      </sheetData>
      <sheetData sheetId="2841">
        <row r="19">
          <cell r="J19">
            <v>1.0499999999999999E-3</v>
          </cell>
        </row>
      </sheetData>
      <sheetData sheetId="2842">
        <row r="19">
          <cell r="J19">
            <v>1.0499999999999999E-3</v>
          </cell>
        </row>
      </sheetData>
      <sheetData sheetId="2843">
        <row r="19">
          <cell r="J19">
            <v>1.0499999999999999E-3</v>
          </cell>
        </row>
      </sheetData>
      <sheetData sheetId="2844">
        <row r="19">
          <cell r="J19">
            <v>1.0499999999999999E-3</v>
          </cell>
        </row>
      </sheetData>
      <sheetData sheetId="2845">
        <row r="19">
          <cell r="J19">
            <v>1.0499999999999999E-3</v>
          </cell>
        </row>
      </sheetData>
      <sheetData sheetId="2846">
        <row r="19">
          <cell r="J19">
            <v>1.0499999999999999E-3</v>
          </cell>
        </row>
      </sheetData>
      <sheetData sheetId="2847">
        <row r="19">
          <cell r="J19">
            <v>1.0499999999999999E-3</v>
          </cell>
        </row>
      </sheetData>
      <sheetData sheetId="2848">
        <row r="19">
          <cell r="J19">
            <v>1.0499999999999999E-3</v>
          </cell>
        </row>
      </sheetData>
      <sheetData sheetId="2849">
        <row r="19">
          <cell r="J19">
            <v>1.0499999999999999E-3</v>
          </cell>
        </row>
      </sheetData>
      <sheetData sheetId="2850">
        <row r="19">
          <cell r="J19">
            <v>1.0499999999999999E-3</v>
          </cell>
        </row>
      </sheetData>
      <sheetData sheetId="2851">
        <row r="19">
          <cell r="J19">
            <v>1.0499999999999999E-3</v>
          </cell>
        </row>
      </sheetData>
      <sheetData sheetId="2852">
        <row r="19">
          <cell r="J19">
            <v>1.0499999999999999E-3</v>
          </cell>
        </row>
      </sheetData>
      <sheetData sheetId="2853">
        <row r="19">
          <cell r="J19">
            <v>1.0499999999999999E-3</v>
          </cell>
        </row>
      </sheetData>
      <sheetData sheetId="2854">
        <row r="19">
          <cell r="J19">
            <v>1.0499999999999999E-3</v>
          </cell>
        </row>
      </sheetData>
      <sheetData sheetId="2855">
        <row r="19">
          <cell r="J19">
            <v>1.0499999999999999E-3</v>
          </cell>
        </row>
      </sheetData>
      <sheetData sheetId="2856">
        <row r="19">
          <cell r="J19">
            <v>1.0499999999999999E-3</v>
          </cell>
        </row>
      </sheetData>
      <sheetData sheetId="2857">
        <row r="19">
          <cell r="J19">
            <v>1.0499999999999999E-3</v>
          </cell>
        </row>
      </sheetData>
      <sheetData sheetId="2858">
        <row r="19">
          <cell r="J19">
            <v>1.0499999999999999E-3</v>
          </cell>
        </row>
      </sheetData>
      <sheetData sheetId="2859">
        <row r="19">
          <cell r="J19">
            <v>1.0499999999999999E-3</v>
          </cell>
        </row>
      </sheetData>
      <sheetData sheetId="2860">
        <row r="19">
          <cell r="J19">
            <v>1.0499999999999999E-3</v>
          </cell>
        </row>
      </sheetData>
      <sheetData sheetId="2861">
        <row r="19">
          <cell r="J19">
            <v>1.0499999999999999E-3</v>
          </cell>
        </row>
      </sheetData>
      <sheetData sheetId="2862">
        <row r="19">
          <cell r="J19">
            <v>1.0499999999999999E-3</v>
          </cell>
        </row>
      </sheetData>
      <sheetData sheetId="2863">
        <row r="19">
          <cell r="J19">
            <v>1.0499999999999999E-3</v>
          </cell>
        </row>
      </sheetData>
      <sheetData sheetId="2864">
        <row r="19">
          <cell r="J19">
            <v>1.0499999999999999E-3</v>
          </cell>
        </row>
      </sheetData>
      <sheetData sheetId="2865">
        <row r="19">
          <cell r="J19">
            <v>1.0499999999999999E-3</v>
          </cell>
        </row>
      </sheetData>
      <sheetData sheetId="2866">
        <row r="19">
          <cell r="J19">
            <v>1.0499999999999999E-3</v>
          </cell>
        </row>
      </sheetData>
      <sheetData sheetId="2867">
        <row r="19">
          <cell r="J19">
            <v>1.0499999999999999E-3</v>
          </cell>
        </row>
      </sheetData>
      <sheetData sheetId="2868">
        <row r="19">
          <cell r="J19">
            <v>1.0499999999999999E-3</v>
          </cell>
        </row>
      </sheetData>
      <sheetData sheetId="2869">
        <row r="19">
          <cell r="J19">
            <v>1.0499999999999999E-3</v>
          </cell>
        </row>
      </sheetData>
      <sheetData sheetId="2870">
        <row r="19">
          <cell r="J19">
            <v>1.0499999999999999E-3</v>
          </cell>
        </row>
      </sheetData>
      <sheetData sheetId="2871">
        <row r="19">
          <cell r="J19">
            <v>1.0499999999999999E-3</v>
          </cell>
        </row>
      </sheetData>
      <sheetData sheetId="2872">
        <row r="19">
          <cell r="J19">
            <v>1.0499999999999999E-3</v>
          </cell>
        </row>
      </sheetData>
      <sheetData sheetId="2873">
        <row r="19">
          <cell r="J19">
            <v>1.0499999999999999E-3</v>
          </cell>
        </row>
      </sheetData>
      <sheetData sheetId="2874">
        <row r="19">
          <cell r="J19">
            <v>1.0499999999999999E-3</v>
          </cell>
        </row>
      </sheetData>
      <sheetData sheetId="2875">
        <row r="19">
          <cell r="J19">
            <v>1.0499999999999999E-3</v>
          </cell>
        </row>
      </sheetData>
      <sheetData sheetId="2876">
        <row r="19">
          <cell r="J19">
            <v>1.0499999999999999E-3</v>
          </cell>
        </row>
      </sheetData>
      <sheetData sheetId="2877">
        <row r="19">
          <cell r="J19">
            <v>1.0499999999999999E-3</v>
          </cell>
        </row>
      </sheetData>
      <sheetData sheetId="2878">
        <row r="19">
          <cell r="J19">
            <v>1.0499999999999999E-3</v>
          </cell>
        </row>
      </sheetData>
      <sheetData sheetId="2879">
        <row r="19">
          <cell r="J19">
            <v>1.0499999999999999E-3</v>
          </cell>
        </row>
      </sheetData>
      <sheetData sheetId="2880">
        <row r="19">
          <cell r="J19">
            <v>1.0499999999999999E-3</v>
          </cell>
        </row>
      </sheetData>
      <sheetData sheetId="2881">
        <row r="19">
          <cell r="J19">
            <v>1.0499999999999999E-3</v>
          </cell>
        </row>
      </sheetData>
      <sheetData sheetId="2882">
        <row r="19">
          <cell r="J19">
            <v>1.0499999999999999E-3</v>
          </cell>
        </row>
      </sheetData>
      <sheetData sheetId="2883">
        <row r="19">
          <cell r="J19">
            <v>1.0499999999999999E-3</v>
          </cell>
        </row>
      </sheetData>
      <sheetData sheetId="2884">
        <row r="19">
          <cell r="J19">
            <v>1.0499999999999999E-3</v>
          </cell>
        </row>
      </sheetData>
      <sheetData sheetId="2885">
        <row r="19">
          <cell r="J19">
            <v>1.0499999999999999E-3</v>
          </cell>
        </row>
      </sheetData>
      <sheetData sheetId="2886">
        <row r="19">
          <cell r="J19">
            <v>1.0499999999999999E-3</v>
          </cell>
        </row>
      </sheetData>
      <sheetData sheetId="2887">
        <row r="19">
          <cell r="J19">
            <v>1.0499999999999999E-3</v>
          </cell>
        </row>
      </sheetData>
      <sheetData sheetId="2888">
        <row r="19">
          <cell r="J19">
            <v>1.0499999999999999E-3</v>
          </cell>
        </row>
      </sheetData>
      <sheetData sheetId="2889">
        <row r="19">
          <cell r="J19">
            <v>1.0499999999999999E-3</v>
          </cell>
        </row>
      </sheetData>
      <sheetData sheetId="2890">
        <row r="19">
          <cell r="J19">
            <v>1.0499999999999999E-3</v>
          </cell>
        </row>
      </sheetData>
      <sheetData sheetId="2891">
        <row r="19">
          <cell r="J19">
            <v>1.0499999999999999E-3</v>
          </cell>
        </row>
      </sheetData>
      <sheetData sheetId="2892">
        <row r="19">
          <cell r="J19">
            <v>1.0499999999999999E-3</v>
          </cell>
        </row>
      </sheetData>
      <sheetData sheetId="2893">
        <row r="19">
          <cell r="J19">
            <v>1.0499999999999999E-3</v>
          </cell>
        </row>
      </sheetData>
      <sheetData sheetId="2894">
        <row r="19">
          <cell r="J19">
            <v>1.0499999999999999E-3</v>
          </cell>
        </row>
      </sheetData>
      <sheetData sheetId="2895">
        <row r="19">
          <cell r="J19">
            <v>1.0499999999999999E-3</v>
          </cell>
        </row>
      </sheetData>
      <sheetData sheetId="2896">
        <row r="19">
          <cell r="J19">
            <v>1.0499999999999999E-3</v>
          </cell>
        </row>
      </sheetData>
      <sheetData sheetId="2897">
        <row r="19">
          <cell r="J19">
            <v>1.0499999999999999E-3</v>
          </cell>
        </row>
      </sheetData>
      <sheetData sheetId="2898">
        <row r="19">
          <cell r="J19">
            <v>1.0499999999999999E-3</v>
          </cell>
        </row>
      </sheetData>
      <sheetData sheetId="2899">
        <row r="19">
          <cell r="J19">
            <v>1.0499999999999999E-3</v>
          </cell>
        </row>
      </sheetData>
      <sheetData sheetId="2900">
        <row r="19">
          <cell r="J19">
            <v>1.0499999999999999E-3</v>
          </cell>
        </row>
      </sheetData>
      <sheetData sheetId="2901">
        <row r="19">
          <cell r="J19">
            <v>1.0499999999999999E-3</v>
          </cell>
        </row>
      </sheetData>
      <sheetData sheetId="2902">
        <row r="19">
          <cell r="J19">
            <v>1.0499999999999999E-3</v>
          </cell>
        </row>
      </sheetData>
      <sheetData sheetId="2903">
        <row r="19">
          <cell r="J19">
            <v>1.0499999999999999E-3</v>
          </cell>
        </row>
      </sheetData>
      <sheetData sheetId="2904">
        <row r="19">
          <cell r="J19">
            <v>1.0499999999999999E-3</v>
          </cell>
        </row>
      </sheetData>
      <sheetData sheetId="2905">
        <row r="19">
          <cell r="J19">
            <v>1.0499999999999999E-3</v>
          </cell>
        </row>
      </sheetData>
      <sheetData sheetId="2906">
        <row r="19">
          <cell r="J19">
            <v>1.0499999999999999E-3</v>
          </cell>
        </row>
      </sheetData>
      <sheetData sheetId="2907">
        <row r="19">
          <cell r="J19">
            <v>1.0499999999999999E-3</v>
          </cell>
        </row>
      </sheetData>
      <sheetData sheetId="2908">
        <row r="19">
          <cell r="J19">
            <v>1.0499999999999999E-3</v>
          </cell>
        </row>
      </sheetData>
      <sheetData sheetId="2909">
        <row r="19">
          <cell r="J19">
            <v>1.0499999999999999E-3</v>
          </cell>
        </row>
      </sheetData>
      <sheetData sheetId="2910">
        <row r="19">
          <cell r="J19">
            <v>1.0499999999999999E-3</v>
          </cell>
        </row>
      </sheetData>
      <sheetData sheetId="2911">
        <row r="19">
          <cell r="J19">
            <v>1.0499999999999999E-3</v>
          </cell>
        </row>
      </sheetData>
      <sheetData sheetId="2912">
        <row r="19">
          <cell r="J19">
            <v>1.0499999999999999E-3</v>
          </cell>
        </row>
      </sheetData>
      <sheetData sheetId="2913">
        <row r="19">
          <cell r="J19">
            <v>1.0499999999999999E-3</v>
          </cell>
        </row>
      </sheetData>
      <sheetData sheetId="2914">
        <row r="19">
          <cell r="J19">
            <v>1.0499999999999999E-3</v>
          </cell>
        </row>
      </sheetData>
      <sheetData sheetId="2915">
        <row r="19">
          <cell r="J19">
            <v>1.0499999999999999E-3</v>
          </cell>
        </row>
      </sheetData>
      <sheetData sheetId="2916">
        <row r="19">
          <cell r="J19">
            <v>1.0499999999999999E-3</v>
          </cell>
        </row>
      </sheetData>
      <sheetData sheetId="2917">
        <row r="19">
          <cell r="J19">
            <v>1.0499999999999999E-3</v>
          </cell>
        </row>
      </sheetData>
      <sheetData sheetId="2918">
        <row r="19">
          <cell r="J19">
            <v>1.0499999999999999E-3</v>
          </cell>
        </row>
      </sheetData>
      <sheetData sheetId="2919">
        <row r="19">
          <cell r="J19">
            <v>1.0499999999999999E-3</v>
          </cell>
        </row>
      </sheetData>
      <sheetData sheetId="2920">
        <row r="19">
          <cell r="J19">
            <v>1.0499999999999999E-3</v>
          </cell>
        </row>
      </sheetData>
      <sheetData sheetId="2921">
        <row r="19">
          <cell r="J19">
            <v>1.0499999999999999E-3</v>
          </cell>
        </row>
      </sheetData>
      <sheetData sheetId="2922">
        <row r="19">
          <cell r="J19">
            <v>1.0499999999999999E-3</v>
          </cell>
        </row>
      </sheetData>
      <sheetData sheetId="2923">
        <row r="19">
          <cell r="J19">
            <v>1.0499999999999999E-3</v>
          </cell>
        </row>
      </sheetData>
      <sheetData sheetId="2924">
        <row r="19">
          <cell r="J19">
            <v>1.0499999999999999E-3</v>
          </cell>
        </row>
      </sheetData>
      <sheetData sheetId="2925">
        <row r="19">
          <cell r="J19">
            <v>1.0499999999999999E-3</v>
          </cell>
        </row>
      </sheetData>
      <sheetData sheetId="2926">
        <row r="19">
          <cell r="J19">
            <v>1.0499999999999999E-3</v>
          </cell>
        </row>
      </sheetData>
      <sheetData sheetId="2927">
        <row r="19">
          <cell r="J19">
            <v>1.0499999999999999E-3</v>
          </cell>
        </row>
      </sheetData>
      <sheetData sheetId="2928">
        <row r="19">
          <cell r="J19">
            <v>1.0499999999999999E-3</v>
          </cell>
        </row>
      </sheetData>
      <sheetData sheetId="2929">
        <row r="19">
          <cell r="J19">
            <v>1.0499999999999999E-3</v>
          </cell>
        </row>
      </sheetData>
      <sheetData sheetId="2930">
        <row r="19">
          <cell r="J19">
            <v>1.0499999999999999E-3</v>
          </cell>
        </row>
      </sheetData>
      <sheetData sheetId="2931">
        <row r="19">
          <cell r="J19">
            <v>1.0499999999999999E-3</v>
          </cell>
        </row>
      </sheetData>
      <sheetData sheetId="2932">
        <row r="19">
          <cell r="J19">
            <v>1.0499999999999999E-3</v>
          </cell>
        </row>
      </sheetData>
      <sheetData sheetId="2933">
        <row r="19">
          <cell r="J19">
            <v>1.0499999999999999E-3</v>
          </cell>
        </row>
      </sheetData>
      <sheetData sheetId="2934">
        <row r="19">
          <cell r="J19">
            <v>1.0499999999999999E-3</v>
          </cell>
        </row>
      </sheetData>
      <sheetData sheetId="2935">
        <row r="19">
          <cell r="J19">
            <v>1.0499999999999999E-3</v>
          </cell>
        </row>
      </sheetData>
      <sheetData sheetId="2936">
        <row r="19">
          <cell r="J19">
            <v>1.0499999999999999E-3</v>
          </cell>
        </row>
      </sheetData>
      <sheetData sheetId="2937">
        <row r="19">
          <cell r="J19">
            <v>1.0499999999999999E-3</v>
          </cell>
        </row>
      </sheetData>
      <sheetData sheetId="2938">
        <row r="19">
          <cell r="J19">
            <v>1.0499999999999999E-3</v>
          </cell>
        </row>
      </sheetData>
      <sheetData sheetId="2939">
        <row r="19">
          <cell r="J19">
            <v>1.0499999999999999E-3</v>
          </cell>
        </row>
      </sheetData>
      <sheetData sheetId="2940">
        <row r="19">
          <cell r="J19">
            <v>1.0499999999999999E-3</v>
          </cell>
        </row>
      </sheetData>
      <sheetData sheetId="2941">
        <row r="19">
          <cell r="J19">
            <v>1.0499999999999999E-3</v>
          </cell>
        </row>
      </sheetData>
      <sheetData sheetId="2942">
        <row r="19">
          <cell r="J19">
            <v>1.0499999999999999E-3</v>
          </cell>
        </row>
      </sheetData>
      <sheetData sheetId="2943">
        <row r="19">
          <cell r="J19">
            <v>1.0499999999999999E-3</v>
          </cell>
        </row>
      </sheetData>
      <sheetData sheetId="2944">
        <row r="19">
          <cell r="J19">
            <v>1.0499999999999999E-3</v>
          </cell>
        </row>
      </sheetData>
      <sheetData sheetId="2945">
        <row r="19">
          <cell r="J19">
            <v>1.0499999999999999E-3</v>
          </cell>
        </row>
      </sheetData>
      <sheetData sheetId="2946">
        <row r="19">
          <cell r="J19">
            <v>1.0499999999999999E-3</v>
          </cell>
        </row>
      </sheetData>
      <sheetData sheetId="2947">
        <row r="19">
          <cell r="J19">
            <v>1.0499999999999999E-3</v>
          </cell>
        </row>
      </sheetData>
      <sheetData sheetId="2948">
        <row r="19">
          <cell r="J19">
            <v>1.0499999999999999E-3</v>
          </cell>
        </row>
      </sheetData>
      <sheetData sheetId="2949">
        <row r="19">
          <cell r="J19">
            <v>1.0499999999999999E-3</v>
          </cell>
        </row>
      </sheetData>
      <sheetData sheetId="2950">
        <row r="19">
          <cell r="J19">
            <v>1.0499999999999999E-3</v>
          </cell>
        </row>
      </sheetData>
      <sheetData sheetId="2951">
        <row r="19">
          <cell r="J19">
            <v>1.0499999999999999E-3</v>
          </cell>
        </row>
      </sheetData>
      <sheetData sheetId="2952">
        <row r="19">
          <cell r="J19">
            <v>1.0499999999999999E-3</v>
          </cell>
        </row>
      </sheetData>
      <sheetData sheetId="2953">
        <row r="19">
          <cell r="J19">
            <v>1.0499999999999999E-3</v>
          </cell>
        </row>
      </sheetData>
      <sheetData sheetId="2954">
        <row r="19">
          <cell r="J19">
            <v>1.0499999999999999E-3</v>
          </cell>
        </row>
      </sheetData>
      <sheetData sheetId="2955">
        <row r="19">
          <cell r="J19">
            <v>1.0499999999999999E-3</v>
          </cell>
        </row>
      </sheetData>
      <sheetData sheetId="2956">
        <row r="19">
          <cell r="J19">
            <v>1.0499999999999999E-3</v>
          </cell>
        </row>
      </sheetData>
      <sheetData sheetId="2957">
        <row r="19">
          <cell r="J19">
            <v>1.0499999999999999E-3</v>
          </cell>
        </row>
      </sheetData>
      <sheetData sheetId="2958">
        <row r="19">
          <cell r="J19">
            <v>1.0499999999999999E-3</v>
          </cell>
        </row>
      </sheetData>
      <sheetData sheetId="2959">
        <row r="19">
          <cell r="J19">
            <v>1.0499999999999999E-3</v>
          </cell>
        </row>
      </sheetData>
      <sheetData sheetId="2960">
        <row r="19">
          <cell r="J19">
            <v>1.0499999999999999E-3</v>
          </cell>
        </row>
      </sheetData>
      <sheetData sheetId="2961">
        <row r="19">
          <cell r="J19">
            <v>1.0499999999999999E-3</v>
          </cell>
        </row>
      </sheetData>
      <sheetData sheetId="2962">
        <row r="19">
          <cell r="J19">
            <v>1.0499999999999999E-3</v>
          </cell>
        </row>
      </sheetData>
      <sheetData sheetId="2963">
        <row r="19">
          <cell r="J19">
            <v>1.0499999999999999E-3</v>
          </cell>
        </row>
      </sheetData>
      <sheetData sheetId="2964">
        <row r="19">
          <cell r="J19">
            <v>1.0499999999999999E-3</v>
          </cell>
        </row>
      </sheetData>
      <sheetData sheetId="2965">
        <row r="19">
          <cell r="J19">
            <v>1.0499999999999999E-3</v>
          </cell>
        </row>
      </sheetData>
      <sheetData sheetId="2966">
        <row r="19">
          <cell r="J19">
            <v>1.0499999999999999E-3</v>
          </cell>
        </row>
      </sheetData>
      <sheetData sheetId="2967">
        <row r="19">
          <cell r="J19">
            <v>1.0499999999999999E-3</v>
          </cell>
        </row>
      </sheetData>
      <sheetData sheetId="2968">
        <row r="19">
          <cell r="J19">
            <v>1.0499999999999999E-3</v>
          </cell>
        </row>
      </sheetData>
      <sheetData sheetId="2969">
        <row r="19">
          <cell r="J19">
            <v>1.0499999999999999E-3</v>
          </cell>
        </row>
      </sheetData>
      <sheetData sheetId="2970">
        <row r="19">
          <cell r="J19">
            <v>1.0499999999999999E-3</v>
          </cell>
        </row>
      </sheetData>
      <sheetData sheetId="2971">
        <row r="19">
          <cell r="J19">
            <v>1.0499999999999999E-3</v>
          </cell>
        </row>
      </sheetData>
      <sheetData sheetId="2972">
        <row r="19">
          <cell r="J19">
            <v>1.0499999999999999E-3</v>
          </cell>
        </row>
      </sheetData>
      <sheetData sheetId="2973">
        <row r="19">
          <cell r="J19">
            <v>1.0499999999999999E-3</v>
          </cell>
        </row>
      </sheetData>
      <sheetData sheetId="2974">
        <row r="19">
          <cell r="J19">
            <v>1.0499999999999999E-3</v>
          </cell>
        </row>
      </sheetData>
      <sheetData sheetId="2975">
        <row r="19">
          <cell r="J19">
            <v>1.0499999999999999E-3</v>
          </cell>
        </row>
      </sheetData>
      <sheetData sheetId="2976">
        <row r="19">
          <cell r="J19">
            <v>1.0499999999999999E-3</v>
          </cell>
        </row>
      </sheetData>
      <sheetData sheetId="2977">
        <row r="19">
          <cell r="J19">
            <v>1.0499999999999999E-3</v>
          </cell>
        </row>
      </sheetData>
      <sheetData sheetId="2978">
        <row r="19">
          <cell r="J19">
            <v>1.0499999999999999E-3</v>
          </cell>
        </row>
      </sheetData>
      <sheetData sheetId="2979">
        <row r="19">
          <cell r="J19">
            <v>1.0499999999999999E-3</v>
          </cell>
        </row>
      </sheetData>
      <sheetData sheetId="2980">
        <row r="19">
          <cell r="J19">
            <v>1.0499999999999999E-3</v>
          </cell>
        </row>
      </sheetData>
      <sheetData sheetId="2981">
        <row r="19">
          <cell r="J19">
            <v>1.0499999999999999E-3</v>
          </cell>
        </row>
      </sheetData>
      <sheetData sheetId="2982">
        <row r="19">
          <cell r="J19">
            <v>1.0499999999999999E-3</v>
          </cell>
        </row>
      </sheetData>
      <sheetData sheetId="2983">
        <row r="19">
          <cell r="J19">
            <v>1.0499999999999999E-3</v>
          </cell>
        </row>
      </sheetData>
      <sheetData sheetId="2984">
        <row r="19">
          <cell r="J19">
            <v>1.0499999999999999E-3</v>
          </cell>
        </row>
      </sheetData>
      <sheetData sheetId="2985">
        <row r="19">
          <cell r="J19">
            <v>1.0499999999999999E-3</v>
          </cell>
        </row>
      </sheetData>
      <sheetData sheetId="2986">
        <row r="19">
          <cell r="J19">
            <v>1.0499999999999999E-3</v>
          </cell>
        </row>
      </sheetData>
      <sheetData sheetId="2987">
        <row r="19">
          <cell r="J19">
            <v>1.0499999999999999E-3</v>
          </cell>
        </row>
      </sheetData>
      <sheetData sheetId="2988">
        <row r="19">
          <cell r="J19">
            <v>1.0499999999999999E-3</v>
          </cell>
        </row>
      </sheetData>
      <sheetData sheetId="2989">
        <row r="19">
          <cell r="J19">
            <v>1.0499999999999999E-3</v>
          </cell>
        </row>
      </sheetData>
      <sheetData sheetId="2990">
        <row r="19">
          <cell r="J19">
            <v>1.0499999999999999E-3</v>
          </cell>
        </row>
      </sheetData>
      <sheetData sheetId="2991">
        <row r="19">
          <cell r="J19">
            <v>1.0499999999999999E-3</v>
          </cell>
        </row>
      </sheetData>
      <sheetData sheetId="2992">
        <row r="19">
          <cell r="J19">
            <v>1.0499999999999999E-3</v>
          </cell>
        </row>
      </sheetData>
      <sheetData sheetId="2993">
        <row r="19">
          <cell r="J19">
            <v>1.0499999999999999E-3</v>
          </cell>
        </row>
      </sheetData>
      <sheetData sheetId="2994">
        <row r="19">
          <cell r="J19">
            <v>1.0499999999999999E-3</v>
          </cell>
        </row>
      </sheetData>
      <sheetData sheetId="2995">
        <row r="19">
          <cell r="J19">
            <v>1.0499999999999999E-3</v>
          </cell>
        </row>
      </sheetData>
      <sheetData sheetId="2996">
        <row r="19">
          <cell r="J19">
            <v>1.0499999999999999E-3</v>
          </cell>
        </row>
      </sheetData>
      <sheetData sheetId="2997">
        <row r="19">
          <cell r="J19">
            <v>1.0499999999999999E-3</v>
          </cell>
        </row>
      </sheetData>
      <sheetData sheetId="2998">
        <row r="19">
          <cell r="J19">
            <v>1.0499999999999999E-3</v>
          </cell>
        </row>
      </sheetData>
      <sheetData sheetId="2999">
        <row r="19">
          <cell r="J19">
            <v>1.0499999999999999E-3</v>
          </cell>
        </row>
      </sheetData>
      <sheetData sheetId="3000">
        <row r="19">
          <cell r="J19">
            <v>1.0499999999999999E-3</v>
          </cell>
        </row>
      </sheetData>
      <sheetData sheetId="3001">
        <row r="19">
          <cell r="J19">
            <v>1.0499999999999999E-3</v>
          </cell>
        </row>
      </sheetData>
      <sheetData sheetId="3002">
        <row r="19">
          <cell r="J19">
            <v>1.0499999999999999E-3</v>
          </cell>
        </row>
      </sheetData>
      <sheetData sheetId="3003">
        <row r="19">
          <cell r="J19">
            <v>1.0499999999999999E-3</v>
          </cell>
        </row>
      </sheetData>
      <sheetData sheetId="3004">
        <row r="19">
          <cell r="J19">
            <v>1.0499999999999999E-3</v>
          </cell>
        </row>
      </sheetData>
      <sheetData sheetId="3005">
        <row r="19">
          <cell r="J19">
            <v>1.0499999999999999E-3</v>
          </cell>
        </row>
      </sheetData>
      <sheetData sheetId="3006">
        <row r="19">
          <cell r="J19">
            <v>1.0499999999999999E-3</v>
          </cell>
        </row>
      </sheetData>
      <sheetData sheetId="3007">
        <row r="19">
          <cell r="J19">
            <v>1.0499999999999999E-3</v>
          </cell>
        </row>
      </sheetData>
      <sheetData sheetId="3008">
        <row r="19">
          <cell r="J19">
            <v>1.0499999999999999E-3</v>
          </cell>
        </row>
      </sheetData>
      <sheetData sheetId="3009">
        <row r="19">
          <cell r="J19">
            <v>1.0499999999999999E-3</v>
          </cell>
        </row>
      </sheetData>
      <sheetData sheetId="3010">
        <row r="19">
          <cell r="J19">
            <v>1.0499999999999999E-3</v>
          </cell>
        </row>
      </sheetData>
      <sheetData sheetId="3011">
        <row r="19">
          <cell r="J19">
            <v>1.0499999999999999E-3</v>
          </cell>
        </row>
      </sheetData>
      <sheetData sheetId="3012">
        <row r="19">
          <cell r="J19">
            <v>1.0499999999999999E-3</v>
          </cell>
        </row>
      </sheetData>
      <sheetData sheetId="3013">
        <row r="19">
          <cell r="J19">
            <v>1.0499999999999999E-3</v>
          </cell>
        </row>
      </sheetData>
      <sheetData sheetId="3014">
        <row r="19">
          <cell r="J19">
            <v>1.0499999999999999E-3</v>
          </cell>
        </row>
      </sheetData>
      <sheetData sheetId="3015">
        <row r="19">
          <cell r="J19">
            <v>1.0499999999999999E-3</v>
          </cell>
        </row>
      </sheetData>
      <sheetData sheetId="3016">
        <row r="19">
          <cell r="J19">
            <v>1.0499999999999999E-3</v>
          </cell>
        </row>
      </sheetData>
      <sheetData sheetId="3017">
        <row r="19">
          <cell r="J19">
            <v>1.0499999999999999E-3</v>
          </cell>
        </row>
      </sheetData>
      <sheetData sheetId="3018">
        <row r="19">
          <cell r="J19">
            <v>1.0499999999999999E-3</v>
          </cell>
        </row>
      </sheetData>
      <sheetData sheetId="3019">
        <row r="19">
          <cell r="J19">
            <v>1.0499999999999999E-3</v>
          </cell>
        </row>
      </sheetData>
      <sheetData sheetId="3020">
        <row r="19">
          <cell r="J19">
            <v>1.0499999999999999E-3</v>
          </cell>
        </row>
      </sheetData>
      <sheetData sheetId="3021">
        <row r="19">
          <cell r="J19">
            <v>1.0499999999999999E-3</v>
          </cell>
        </row>
      </sheetData>
      <sheetData sheetId="3022">
        <row r="19">
          <cell r="J19">
            <v>1.0499999999999999E-3</v>
          </cell>
        </row>
      </sheetData>
      <sheetData sheetId="3023">
        <row r="19">
          <cell r="J19">
            <v>1.0499999999999999E-3</v>
          </cell>
        </row>
      </sheetData>
      <sheetData sheetId="3024">
        <row r="19">
          <cell r="J19">
            <v>1.0499999999999999E-3</v>
          </cell>
        </row>
      </sheetData>
      <sheetData sheetId="3025">
        <row r="19">
          <cell r="J19">
            <v>1.0499999999999999E-3</v>
          </cell>
        </row>
      </sheetData>
      <sheetData sheetId="3026">
        <row r="19">
          <cell r="J19">
            <v>1.0499999999999999E-3</v>
          </cell>
        </row>
      </sheetData>
      <sheetData sheetId="3027">
        <row r="19">
          <cell r="J19">
            <v>1.0499999999999999E-3</v>
          </cell>
        </row>
      </sheetData>
      <sheetData sheetId="3028">
        <row r="19">
          <cell r="J19">
            <v>1.0499999999999999E-3</v>
          </cell>
        </row>
      </sheetData>
      <sheetData sheetId="3029">
        <row r="19">
          <cell r="J19">
            <v>1.0499999999999999E-3</v>
          </cell>
        </row>
      </sheetData>
      <sheetData sheetId="3030">
        <row r="19">
          <cell r="J19">
            <v>1.0499999999999999E-3</v>
          </cell>
        </row>
      </sheetData>
      <sheetData sheetId="3031">
        <row r="19">
          <cell r="J19">
            <v>1.0499999999999999E-3</v>
          </cell>
        </row>
      </sheetData>
      <sheetData sheetId="3032">
        <row r="19">
          <cell r="J19">
            <v>1.0499999999999999E-3</v>
          </cell>
        </row>
      </sheetData>
      <sheetData sheetId="3033">
        <row r="19">
          <cell r="J19">
            <v>1.0499999999999999E-3</v>
          </cell>
        </row>
      </sheetData>
      <sheetData sheetId="3034">
        <row r="19">
          <cell r="J19">
            <v>1.0499999999999999E-3</v>
          </cell>
        </row>
      </sheetData>
      <sheetData sheetId="3035">
        <row r="19">
          <cell r="J19">
            <v>1.0499999999999999E-3</v>
          </cell>
        </row>
      </sheetData>
      <sheetData sheetId="3036">
        <row r="19">
          <cell r="J19">
            <v>1.0499999999999999E-3</v>
          </cell>
        </row>
      </sheetData>
      <sheetData sheetId="3037">
        <row r="19">
          <cell r="J19">
            <v>1.0499999999999999E-3</v>
          </cell>
        </row>
      </sheetData>
      <sheetData sheetId="3038">
        <row r="19">
          <cell r="J19">
            <v>1.0499999999999999E-3</v>
          </cell>
        </row>
      </sheetData>
      <sheetData sheetId="3039">
        <row r="19">
          <cell r="J19">
            <v>1.0499999999999999E-3</v>
          </cell>
        </row>
      </sheetData>
      <sheetData sheetId="3040">
        <row r="19">
          <cell r="J19">
            <v>1.0499999999999999E-3</v>
          </cell>
        </row>
      </sheetData>
      <sheetData sheetId="3041">
        <row r="19">
          <cell r="J19">
            <v>1.0499999999999999E-3</v>
          </cell>
        </row>
      </sheetData>
      <sheetData sheetId="3042">
        <row r="19">
          <cell r="J19">
            <v>1.0499999999999999E-3</v>
          </cell>
        </row>
      </sheetData>
      <sheetData sheetId="3043">
        <row r="19">
          <cell r="J19">
            <v>1.0499999999999999E-3</v>
          </cell>
        </row>
      </sheetData>
      <sheetData sheetId="3044">
        <row r="19">
          <cell r="J19">
            <v>1.0499999999999999E-3</v>
          </cell>
        </row>
      </sheetData>
      <sheetData sheetId="3045">
        <row r="19">
          <cell r="J19">
            <v>1.0499999999999999E-3</v>
          </cell>
        </row>
      </sheetData>
      <sheetData sheetId="3046">
        <row r="19">
          <cell r="J19">
            <v>1.0499999999999999E-3</v>
          </cell>
        </row>
      </sheetData>
      <sheetData sheetId="3047">
        <row r="19">
          <cell r="J19">
            <v>1.0499999999999999E-3</v>
          </cell>
        </row>
      </sheetData>
      <sheetData sheetId="3048">
        <row r="19">
          <cell r="J19">
            <v>1.0499999999999999E-3</v>
          </cell>
        </row>
      </sheetData>
      <sheetData sheetId="3049">
        <row r="19">
          <cell r="J19">
            <v>1.0499999999999999E-3</v>
          </cell>
        </row>
      </sheetData>
      <sheetData sheetId="3050">
        <row r="19">
          <cell r="J19">
            <v>1.0499999999999999E-3</v>
          </cell>
        </row>
      </sheetData>
      <sheetData sheetId="3051">
        <row r="19">
          <cell r="J19">
            <v>1.0499999999999999E-3</v>
          </cell>
        </row>
      </sheetData>
      <sheetData sheetId="3052">
        <row r="19">
          <cell r="J19">
            <v>1.0499999999999999E-3</v>
          </cell>
        </row>
      </sheetData>
      <sheetData sheetId="3053">
        <row r="19">
          <cell r="J19">
            <v>1.0499999999999999E-3</v>
          </cell>
        </row>
      </sheetData>
      <sheetData sheetId="3054">
        <row r="19">
          <cell r="J19">
            <v>1.0499999999999999E-3</v>
          </cell>
        </row>
      </sheetData>
      <sheetData sheetId="3055">
        <row r="19">
          <cell r="J19">
            <v>1.0499999999999999E-3</v>
          </cell>
        </row>
      </sheetData>
      <sheetData sheetId="3056">
        <row r="19">
          <cell r="J19">
            <v>1.0499999999999999E-3</v>
          </cell>
        </row>
      </sheetData>
      <sheetData sheetId="3057">
        <row r="19">
          <cell r="J19">
            <v>1.0499999999999999E-3</v>
          </cell>
        </row>
      </sheetData>
      <sheetData sheetId="3058">
        <row r="19">
          <cell r="J19">
            <v>1.0499999999999999E-3</v>
          </cell>
        </row>
      </sheetData>
      <sheetData sheetId="3059">
        <row r="19">
          <cell r="J19">
            <v>1.0499999999999999E-3</v>
          </cell>
        </row>
      </sheetData>
      <sheetData sheetId="3060">
        <row r="19">
          <cell r="J19">
            <v>1.0499999999999999E-3</v>
          </cell>
        </row>
      </sheetData>
      <sheetData sheetId="3061">
        <row r="19">
          <cell r="J19">
            <v>1.0499999999999999E-3</v>
          </cell>
        </row>
      </sheetData>
      <sheetData sheetId="3062">
        <row r="19">
          <cell r="J19">
            <v>1.0499999999999999E-3</v>
          </cell>
        </row>
      </sheetData>
      <sheetData sheetId="3063">
        <row r="19">
          <cell r="J19">
            <v>1.0499999999999999E-3</v>
          </cell>
        </row>
      </sheetData>
      <sheetData sheetId="3064">
        <row r="19">
          <cell r="J19">
            <v>1.0499999999999999E-3</v>
          </cell>
        </row>
      </sheetData>
      <sheetData sheetId="3065">
        <row r="19">
          <cell r="J19">
            <v>1.0499999999999999E-3</v>
          </cell>
        </row>
      </sheetData>
      <sheetData sheetId="3066">
        <row r="19">
          <cell r="J19">
            <v>1.0499999999999999E-3</v>
          </cell>
        </row>
      </sheetData>
      <sheetData sheetId="3067">
        <row r="19">
          <cell r="J19">
            <v>1.0499999999999999E-3</v>
          </cell>
        </row>
      </sheetData>
      <sheetData sheetId="3068">
        <row r="19">
          <cell r="J19">
            <v>1.0499999999999999E-3</v>
          </cell>
        </row>
      </sheetData>
      <sheetData sheetId="3069">
        <row r="19">
          <cell r="J19">
            <v>1.0499999999999999E-3</v>
          </cell>
        </row>
      </sheetData>
      <sheetData sheetId="3070">
        <row r="19">
          <cell r="J19">
            <v>1.0499999999999999E-3</v>
          </cell>
        </row>
      </sheetData>
      <sheetData sheetId="3071">
        <row r="19">
          <cell r="J19">
            <v>1.0499999999999999E-3</v>
          </cell>
        </row>
      </sheetData>
      <sheetData sheetId="3072">
        <row r="19">
          <cell r="J19">
            <v>1.0499999999999999E-3</v>
          </cell>
        </row>
      </sheetData>
      <sheetData sheetId="3073">
        <row r="19">
          <cell r="J19">
            <v>1.0499999999999999E-3</v>
          </cell>
        </row>
      </sheetData>
      <sheetData sheetId="3074">
        <row r="19">
          <cell r="J19">
            <v>1.0499999999999999E-3</v>
          </cell>
        </row>
      </sheetData>
      <sheetData sheetId="3075">
        <row r="19">
          <cell r="J19">
            <v>1.0499999999999999E-3</v>
          </cell>
        </row>
      </sheetData>
      <sheetData sheetId="3076">
        <row r="19">
          <cell r="J19">
            <v>1.0499999999999999E-3</v>
          </cell>
        </row>
      </sheetData>
      <sheetData sheetId="3077">
        <row r="19">
          <cell r="J19">
            <v>1.0499999999999999E-3</v>
          </cell>
        </row>
      </sheetData>
      <sheetData sheetId="3078">
        <row r="19">
          <cell r="J19">
            <v>1.0499999999999999E-3</v>
          </cell>
        </row>
      </sheetData>
      <sheetData sheetId="3079">
        <row r="19">
          <cell r="J19">
            <v>1.0499999999999999E-3</v>
          </cell>
        </row>
      </sheetData>
      <sheetData sheetId="3080">
        <row r="19">
          <cell r="J19">
            <v>1.0499999999999999E-3</v>
          </cell>
        </row>
      </sheetData>
      <sheetData sheetId="3081">
        <row r="19">
          <cell r="J19">
            <v>1.0499999999999999E-3</v>
          </cell>
        </row>
      </sheetData>
      <sheetData sheetId="3082">
        <row r="19">
          <cell r="J19">
            <v>1.0499999999999999E-3</v>
          </cell>
        </row>
      </sheetData>
      <sheetData sheetId="3083">
        <row r="19">
          <cell r="J19">
            <v>1.0499999999999999E-3</v>
          </cell>
        </row>
      </sheetData>
      <sheetData sheetId="3084">
        <row r="19">
          <cell r="J19">
            <v>1.0499999999999999E-3</v>
          </cell>
        </row>
      </sheetData>
      <sheetData sheetId="3085">
        <row r="19">
          <cell r="J19">
            <v>1.0499999999999999E-3</v>
          </cell>
        </row>
      </sheetData>
      <sheetData sheetId="3086">
        <row r="19">
          <cell r="J19">
            <v>1.0499999999999999E-3</v>
          </cell>
        </row>
      </sheetData>
      <sheetData sheetId="3087">
        <row r="19">
          <cell r="J19">
            <v>1.0499999999999999E-3</v>
          </cell>
        </row>
      </sheetData>
      <sheetData sheetId="3088">
        <row r="19">
          <cell r="J19">
            <v>1.0499999999999999E-3</v>
          </cell>
        </row>
      </sheetData>
      <sheetData sheetId="3089">
        <row r="19">
          <cell r="J19">
            <v>1.0499999999999999E-3</v>
          </cell>
        </row>
      </sheetData>
      <sheetData sheetId="3090">
        <row r="19">
          <cell r="J19">
            <v>1.0499999999999999E-3</v>
          </cell>
        </row>
      </sheetData>
      <sheetData sheetId="3091">
        <row r="19">
          <cell r="J19">
            <v>1.0499999999999999E-3</v>
          </cell>
        </row>
      </sheetData>
      <sheetData sheetId="3092">
        <row r="19">
          <cell r="J19">
            <v>1.0499999999999999E-3</v>
          </cell>
        </row>
      </sheetData>
      <sheetData sheetId="3093">
        <row r="19">
          <cell r="J19">
            <v>1.0499999999999999E-3</v>
          </cell>
        </row>
      </sheetData>
      <sheetData sheetId="3094">
        <row r="19">
          <cell r="J19">
            <v>1.0499999999999999E-3</v>
          </cell>
        </row>
      </sheetData>
      <sheetData sheetId="3095">
        <row r="19">
          <cell r="J19">
            <v>1.0499999999999999E-3</v>
          </cell>
        </row>
      </sheetData>
      <sheetData sheetId="3096">
        <row r="19">
          <cell r="J19">
            <v>1.0499999999999999E-3</v>
          </cell>
        </row>
      </sheetData>
      <sheetData sheetId="3097">
        <row r="19">
          <cell r="J19">
            <v>1.0499999999999999E-3</v>
          </cell>
        </row>
      </sheetData>
      <sheetData sheetId="3098">
        <row r="19">
          <cell r="J19">
            <v>1.0499999999999999E-3</v>
          </cell>
        </row>
      </sheetData>
      <sheetData sheetId="3099">
        <row r="19">
          <cell r="J19">
            <v>1.0499999999999999E-3</v>
          </cell>
        </row>
      </sheetData>
      <sheetData sheetId="3100">
        <row r="19">
          <cell r="J19">
            <v>1.0499999999999999E-3</v>
          </cell>
        </row>
      </sheetData>
      <sheetData sheetId="3101">
        <row r="19">
          <cell r="J19">
            <v>1.0499999999999999E-3</v>
          </cell>
        </row>
      </sheetData>
      <sheetData sheetId="3102">
        <row r="19">
          <cell r="J19">
            <v>1.0499999999999999E-3</v>
          </cell>
        </row>
      </sheetData>
      <sheetData sheetId="3103">
        <row r="19">
          <cell r="J19">
            <v>1.0499999999999999E-3</v>
          </cell>
        </row>
      </sheetData>
      <sheetData sheetId="3104">
        <row r="19">
          <cell r="J19">
            <v>1.0499999999999999E-3</v>
          </cell>
        </row>
      </sheetData>
      <sheetData sheetId="3105">
        <row r="19">
          <cell r="J19">
            <v>1.0499999999999999E-3</v>
          </cell>
        </row>
      </sheetData>
      <sheetData sheetId="3106">
        <row r="19">
          <cell r="J19">
            <v>1.0499999999999999E-3</v>
          </cell>
        </row>
      </sheetData>
      <sheetData sheetId="3107">
        <row r="19">
          <cell r="J19">
            <v>1.0499999999999999E-3</v>
          </cell>
        </row>
      </sheetData>
      <sheetData sheetId="3108">
        <row r="19">
          <cell r="J19">
            <v>1.0499999999999999E-3</v>
          </cell>
        </row>
      </sheetData>
      <sheetData sheetId="3109">
        <row r="19">
          <cell r="J19">
            <v>1.0499999999999999E-3</v>
          </cell>
        </row>
      </sheetData>
      <sheetData sheetId="3110">
        <row r="19">
          <cell r="J19">
            <v>1.0499999999999999E-3</v>
          </cell>
        </row>
      </sheetData>
      <sheetData sheetId="3111">
        <row r="19">
          <cell r="J19">
            <v>1.0499999999999999E-3</v>
          </cell>
        </row>
      </sheetData>
      <sheetData sheetId="3112">
        <row r="19">
          <cell r="J19">
            <v>1.0499999999999999E-3</v>
          </cell>
        </row>
      </sheetData>
      <sheetData sheetId="3113">
        <row r="19">
          <cell r="J19">
            <v>1.0499999999999999E-3</v>
          </cell>
        </row>
      </sheetData>
      <sheetData sheetId="3114">
        <row r="19">
          <cell r="J19">
            <v>1.0499999999999999E-3</v>
          </cell>
        </row>
      </sheetData>
      <sheetData sheetId="3115">
        <row r="19">
          <cell r="J19">
            <v>1.0499999999999999E-3</v>
          </cell>
        </row>
      </sheetData>
      <sheetData sheetId="3116">
        <row r="19">
          <cell r="J19">
            <v>1.0499999999999999E-3</v>
          </cell>
        </row>
      </sheetData>
      <sheetData sheetId="3117">
        <row r="19">
          <cell r="J19">
            <v>1.0499999999999999E-3</v>
          </cell>
        </row>
      </sheetData>
      <sheetData sheetId="3118">
        <row r="19">
          <cell r="J19">
            <v>1.0499999999999999E-3</v>
          </cell>
        </row>
      </sheetData>
      <sheetData sheetId="3119">
        <row r="19">
          <cell r="J19">
            <v>1.0499999999999999E-3</v>
          </cell>
        </row>
      </sheetData>
      <sheetData sheetId="3120">
        <row r="19">
          <cell r="J19">
            <v>1.0499999999999999E-3</v>
          </cell>
        </row>
      </sheetData>
      <sheetData sheetId="3121">
        <row r="19">
          <cell r="J19">
            <v>1.0499999999999999E-3</v>
          </cell>
        </row>
      </sheetData>
      <sheetData sheetId="3122">
        <row r="19">
          <cell r="J19">
            <v>1.0499999999999999E-3</v>
          </cell>
        </row>
      </sheetData>
      <sheetData sheetId="3123">
        <row r="19">
          <cell r="J19">
            <v>1.0499999999999999E-3</v>
          </cell>
        </row>
      </sheetData>
      <sheetData sheetId="3124">
        <row r="19">
          <cell r="J19">
            <v>1.0499999999999999E-3</v>
          </cell>
        </row>
      </sheetData>
      <sheetData sheetId="3125">
        <row r="19">
          <cell r="J19">
            <v>1.0499999999999999E-3</v>
          </cell>
        </row>
      </sheetData>
      <sheetData sheetId="3126">
        <row r="19">
          <cell r="J19">
            <v>1.0499999999999999E-3</v>
          </cell>
        </row>
      </sheetData>
      <sheetData sheetId="3127">
        <row r="19">
          <cell r="J19">
            <v>1.0499999999999999E-3</v>
          </cell>
        </row>
      </sheetData>
      <sheetData sheetId="3128">
        <row r="19">
          <cell r="J19">
            <v>1.0499999999999999E-3</v>
          </cell>
        </row>
      </sheetData>
      <sheetData sheetId="3129">
        <row r="19">
          <cell r="J19">
            <v>1.0499999999999999E-3</v>
          </cell>
        </row>
      </sheetData>
      <sheetData sheetId="3130">
        <row r="19">
          <cell r="J19">
            <v>1.0499999999999999E-3</v>
          </cell>
        </row>
      </sheetData>
      <sheetData sheetId="3131">
        <row r="19">
          <cell r="J19">
            <v>1.0499999999999999E-3</v>
          </cell>
        </row>
      </sheetData>
      <sheetData sheetId="3132">
        <row r="19">
          <cell r="J19">
            <v>1.0499999999999999E-3</v>
          </cell>
        </row>
      </sheetData>
      <sheetData sheetId="3133">
        <row r="19">
          <cell r="J19">
            <v>1.0499999999999999E-3</v>
          </cell>
        </row>
      </sheetData>
      <sheetData sheetId="3134">
        <row r="19">
          <cell r="J19">
            <v>1.0499999999999999E-3</v>
          </cell>
        </row>
      </sheetData>
      <sheetData sheetId="3135">
        <row r="19">
          <cell r="J19">
            <v>1.0499999999999999E-3</v>
          </cell>
        </row>
      </sheetData>
      <sheetData sheetId="3136">
        <row r="19">
          <cell r="J19">
            <v>1.0499999999999999E-3</v>
          </cell>
        </row>
      </sheetData>
      <sheetData sheetId="3137">
        <row r="19">
          <cell r="J19">
            <v>1.0499999999999999E-3</v>
          </cell>
        </row>
      </sheetData>
      <sheetData sheetId="3138">
        <row r="19">
          <cell r="J19">
            <v>1.0499999999999999E-3</v>
          </cell>
        </row>
      </sheetData>
      <sheetData sheetId="3139">
        <row r="19">
          <cell r="J19">
            <v>1.0499999999999999E-3</v>
          </cell>
        </row>
      </sheetData>
      <sheetData sheetId="3140">
        <row r="19">
          <cell r="J19">
            <v>1.0499999999999999E-3</v>
          </cell>
        </row>
      </sheetData>
      <sheetData sheetId="3141">
        <row r="19">
          <cell r="J19">
            <v>1.0499999999999999E-3</v>
          </cell>
        </row>
      </sheetData>
      <sheetData sheetId="3142">
        <row r="19">
          <cell r="J19">
            <v>1.0499999999999999E-3</v>
          </cell>
        </row>
      </sheetData>
      <sheetData sheetId="3143">
        <row r="19">
          <cell r="J19">
            <v>1.0499999999999999E-3</v>
          </cell>
        </row>
      </sheetData>
      <sheetData sheetId="3144">
        <row r="19">
          <cell r="J19">
            <v>1.0499999999999999E-3</v>
          </cell>
        </row>
      </sheetData>
      <sheetData sheetId="3145">
        <row r="19">
          <cell r="J19">
            <v>1.0499999999999999E-3</v>
          </cell>
        </row>
      </sheetData>
      <sheetData sheetId="3146">
        <row r="19">
          <cell r="J19">
            <v>1.0499999999999999E-3</v>
          </cell>
        </row>
      </sheetData>
      <sheetData sheetId="3147">
        <row r="19">
          <cell r="J19">
            <v>1.0499999999999999E-3</v>
          </cell>
        </row>
      </sheetData>
      <sheetData sheetId="3148">
        <row r="19">
          <cell r="J19">
            <v>1.0499999999999999E-3</v>
          </cell>
        </row>
      </sheetData>
      <sheetData sheetId="3149">
        <row r="19">
          <cell r="J19">
            <v>1.0499999999999999E-3</v>
          </cell>
        </row>
      </sheetData>
      <sheetData sheetId="3150">
        <row r="19">
          <cell r="J19">
            <v>1.0499999999999999E-3</v>
          </cell>
        </row>
      </sheetData>
      <sheetData sheetId="3151">
        <row r="19">
          <cell r="J19">
            <v>1.0499999999999999E-3</v>
          </cell>
        </row>
      </sheetData>
      <sheetData sheetId="3152">
        <row r="19">
          <cell r="J19">
            <v>1.0499999999999999E-3</v>
          </cell>
        </row>
      </sheetData>
      <sheetData sheetId="3153">
        <row r="19">
          <cell r="J19">
            <v>1.0499999999999999E-3</v>
          </cell>
        </row>
      </sheetData>
      <sheetData sheetId="3154">
        <row r="19">
          <cell r="J19">
            <v>1.0499999999999999E-3</v>
          </cell>
        </row>
      </sheetData>
      <sheetData sheetId="3155">
        <row r="19">
          <cell r="J19">
            <v>1.0499999999999999E-3</v>
          </cell>
        </row>
      </sheetData>
      <sheetData sheetId="3156">
        <row r="19">
          <cell r="J19">
            <v>1.0499999999999999E-3</v>
          </cell>
        </row>
      </sheetData>
      <sheetData sheetId="3157">
        <row r="19">
          <cell r="J19">
            <v>1.0499999999999999E-3</v>
          </cell>
        </row>
      </sheetData>
      <sheetData sheetId="3158">
        <row r="19">
          <cell r="J19">
            <v>1.0499999999999999E-3</v>
          </cell>
        </row>
      </sheetData>
      <sheetData sheetId="3159">
        <row r="19">
          <cell r="J19">
            <v>1.0499999999999999E-3</v>
          </cell>
        </row>
      </sheetData>
      <sheetData sheetId="3160">
        <row r="19">
          <cell r="J19">
            <v>1.0499999999999999E-3</v>
          </cell>
        </row>
      </sheetData>
      <sheetData sheetId="3161">
        <row r="19">
          <cell r="J19">
            <v>1.0499999999999999E-3</v>
          </cell>
        </row>
      </sheetData>
      <sheetData sheetId="3162">
        <row r="19">
          <cell r="J19">
            <v>1.0499999999999999E-3</v>
          </cell>
        </row>
      </sheetData>
      <sheetData sheetId="3163">
        <row r="19">
          <cell r="J19">
            <v>1.0499999999999999E-3</v>
          </cell>
        </row>
      </sheetData>
      <sheetData sheetId="3164">
        <row r="19">
          <cell r="J19">
            <v>1.0499999999999999E-3</v>
          </cell>
        </row>
      </sheetData>
      <sheetData sheetId="3165">
        <row r="19">
          <cell r="J19">
            <v>1.0499999999999999E-3</v>
          </cell>
        </row>
      </sheetData>
      <sheetData sheetId="3166">
        <row r="19">
          <cell r="J19">
            <v>1.0499999999999999E-3</v>
          </cell>
        </row>
      </sheetData>
      <sheetData sheetId="3167">
        <row r="19">
          <cell r="J19">
            <v>1.0499999999999999E-3</v>
          </cell>
        </row>
      </sheetData>
      <sheetData sheetId="3168">
        <row r="19">
          <cell r="J19">
            <v>1.0499999999999999E-3</v>
          </cell>
        </row>
      </sheetData>
      <sheetData sheetId="3169">
        <row r="19">
          <cell r="J19">
            <v>1.0499999999999999E-3</v>
          </cell>
        </row>
      </sheetData>
      <sheetData sheetId="3170">
        <row r="19">
          <cell r="J19">
            <v>1.0499999999999999E-3</v>
          </cell>
        </row>
      </sheetData>
      <sheetData sheetId="3171">
        <row r="19">
          <cell r="J19">
            <v>1.0499999999999999E-3</v>
          </cell>
        </row>
      </sheetData>
      <sheetData sheetId="3172">
        <row r="19">
          <cell r="J19">
            <v>1.0499999999999999E-3</v>
          </cell>
        </row>
      </sheetData>
      <sheetData sheetId="3173">
        <row r="19">
          <cell r="J19">
            <v>1.0499999999999999E-3</v>
          </cell>
        </row>
      </sheetData>
      <sheetData sheetId="3174">
        <row r="19">
          <cell r="J19">
            <v>1.0499999999999999E-3</v>
          </cell>
        </row>
      </sheetData>
      <sheetData sheetId="3175">
        <row r="19">
          <cell r="J19">
            <v>1.0499999999999999E-3</v>
          </cell>
        </row>
      </sheetData>
      <sheetData sheetId="3176">
        <row r="19">
          <cell r="J19">
            <v>1.0499999999999999E-3</v>
          </cell>
        </row>
      </sheetData>
      <sheetData sheetId="3177">
        <row r="19">
          <cell r="J19">
            <v>1.0499999999999999E-3</v>
          </cell>
        </row>
      </sheetData>
      <sheetData sheetId="3178">
        <row r="19">
          <cell r="J19">
            <v>1.0499999999999999E-3</v>
          </cell>
        </row>
      </sheetData>
      <sheetData sheetId="3179">
        <row r="19">
          <cell r="J19">
            <v>1.0499999999999999E-3</v>
          </cell>
        </row>
      </sheetData>
      <sheetData sheetId="3180">
        <row r="19">
          <cell r="J19">
            <v>1.0499999999999999E-3</v>
          </cell>
        </row>
      </sheetData>
      <sheetData sheetId="3181">
        <row r="19">
          <cell r="J19">
            <v>1.0499999999999999E-3</v>
          </cell>
        </row>
      </sheetData>
      <sheetData sheetId="3182">
        <row r="19">
          <cell r="J19">
            <v>1.0499999999999999E-3</v>
          </cell>
        </row>
      </sheetData>
      <sheetData sheetId="3183">
        <row r="19">
          <cell r="J19">
            <v>1.0499999999999999E-3</v>
          </cell>
        </row>
      </sheetData>
      <sheetData sheetId="3184">
        <row r="19">
          <cell r="J19">
            <v>1.0499999999999999E-3</v>
          </cell>
        </row>
      </sheetData>
      <sheetData sheetId="3185">
        <row r="19">
          <cell r="J19">
            <v>1.0499999999999999E-3</v>
          </cell>
        </row>
      </sheetData>
      <sheetData sheetId="3186">
        <row r="19">
          <cell r="J19">
            <v>1.0499999999999999E-3</v>
          </cell>
        </row>
      </sheetData>
      <sheetData sheetId="3187">
        <row r="19">
          <cell r="J19">
            <v>1.0499999999999999E-3</v>
          </cell>
        </row>
      </sheetData>
      <sheetData sheetId="3188">
        <row r="19">
          <cell r="J19">
            <v>1.0499999999999999E-3</v>
          </cell>
        </row>
      </sheetData>
      <sheetData sheetId="3189">
        <row r="19">
          <cell r="J19">
            <v>1.0499999999999999E-3</v>
          </cell>
        </row>
      </sheetData>
      <sheetData sheetId="3190">
        <row r="19">
          <cell r="J19">
            <v>1.0499999999999999E-3</v>
          </cell>
        </row>
      </sheetData>
      <sheetData sheetId="3191">
        <row r="19">
          <cell r="J19">
            <v>1.0499999999999999E-3</v>
          </cell>
        </row>
      </sheetData>
      <sheetData sheetId="3192">
        <row r="19">
          <cell r="J19">
            <v>1.0499999999999999E-3</v>
          </cell>
        </row>
      </sheetData>
      <sheetData sheetId="3193">
        <row r="19">
          <cell r="J19">
            <v>1.0499999999999999E-3</v>
          </cell>
        </row>
      </sheetData>
      <sheetData sheetId="3194">
        <row r="19">
          <cell r="J19">
            <v>1.0499999999999999E-3</v>
          </cell>
        </row>
      </sheetData>
      <sheetData sheetId="3195">
        <row r="19">
          <cell r="J19">
            <v>1.0499999999999999E-3</v>
          </cell>
        </row>
      </sheetData>
      <sheetData sheetId="3196">
        <row r="19">
          <cell r="J19">
            <v>1.0499999999999999E-3</v>
          </cell>
        </row>
      </sheetData>
      <sheetData sheetId="3197">
        <row r="19">
          <cell r="J19">
            <v>1.0499999999999999E-3</v>
          </cell>
        </row>
      </sheetData>
      <sheetData sheetId="3198">
        <row r="19">
          <cell r="J19">
            <v>1.0499999999999999E-3</v>
          </cell>
        </row>
      </sheetData>
      <sheetData sheetId="3199">
        <row r="19">
          <cell r="J19">
            <v>1.0499999999999999E-3</v>
          </cell>
        </row>
      </sheetData>
      <sheetData sheetId="3200">
        <row r="19">
          <cell r="J19">
            <v>1.0499999999999999E-3</v>
          </cell>
        </row>
      </sheetData>
      <sheetData sheetId="3201">
        <row r="19">
          <cell r="J19">
            <v>1.0499999999999999E-3</v>
          </cell>
        </row>
      </sheetData>
      <sheetData sheetId="3202">
        <row r="19">
          <cell r="J19">
            <v>1.0499999999999999E-3</v>
          </cell>
        </row>
      </sheetData>
      <sheetData sheetId="3203">
        <row r="19">
          <cell r="J19">
            <v>1.0499999999999999E-3</v>
          </cell>
        </row>
      </sheetData>
      <sheetData sheetId="3204">
        <row r="19">
          <cell r="J19">
            <v>1.0499999999999999E-3</v>
          </cell>
        </row>
      </sheetData>
      <sheetData sheetId="3205">
        <row r="19">
          <cell r="J19">
            <v>1.0499999999999999E-3</v>
          </cell>
        </row>
      </sheetData>
      <sheetData sheetId="3206">
        <row r="19">
          <cell r="J19">
            <v>1.0499999999999999E-3</v>
          </cell>
        </row>
      </sheetData>
      <sheetData sheetId="3207">
        <row r="19">
          <cell r="J19">
            <v>1.0499999999999999E-3</v>
          </cell>
        </row>
      </sheetData>
      <sheetData sheetId="3208">
        <row r="19">
          <cell r="J19">
            <v>1.0499999999999999E-3</v>
          </cell>
        </row>
      </sheetData>
      <sheetData sheetId="3209">
        <row r="19">
          <cell r="J19">
            <v>1.0499999999999999E-3</v>
          </cell>
        </row>
      </sheetData>
      <sheetData sheetId="3210">
        <row r="19">
          <cell r="J19">
            <v>1.0499999999999999E-3</v>
          </cell>
        </row>
      </sheetData>
      <sheetData sheetId="3211">
        <row r="19">
          <cell r="J19">
            <v>1.0499999999999999E-3</v>
          </cell>
        </row>
      </sheetData>
      <sheetData sheetId="3212">
        <row r="19">
          <cell r="J19">
            <v>1.0499999999999999E-3</v>
          </cell>
        </row>
      </sheetData>
      <sheetData sheetId="3213">
        <row r="19">
          <cell r="J19">
            <v>1.0499999999999999E-3</v>
          </cell>
        </row>
      </sheetData>
      <sheetData sheetId="3214">
        <row r="19">
          <cell r="J19">
            <v>1.0499999999999999E-3</v>
          </cell>
        </row>
      </sheetData>
      <sheetData sheetId="3215">
        <row r="19">
          <cell r="J19">
            <v>1.0499999999999999E-3</v>
          </cell>
        </row>
      </sheetData>
      <sheetData sheetId="3216">
        <row r="19">
          <cell r="J19">
            <v>1.0499999999999999E-3</v>
          </cell>
        </row>
      </sheetData>
      <sheetData sheetId="3217">
        <row r="19">
          <cell r="J19">
            <v>1.0499999999999999E-3</v>
          </cell>
        </row>
      </sheetData>
      <sheetData sheetId="3218">
        <row r="19">
          <cell r="J19">
            <v>1.0499999999999999E-3</v>
          </cell>
        </row>
      </sheetData>
      <sheetData sheetId="3219">
        <row r="19">
          <cell r="J19">
            <v>1.0499999999999999E-3</v>
          </cell>
        </row>
      </sheetData>
      <sheetData sheetId="3220">
        <row r="19">
          <cell r="J19">
            <v>1.0499999999999999E-3</v>
          </cell>
        </row>
      </sheetData>
      <sheetData sheetId="3221">
        <row r="19">
          <cell r="J19">
            <v>1.0499999999999999E-3</v>
          </cell>
        </row>
      </sheetData>
      <sheetData sheetId="3222">
        <row r="19">
          <cell r="J19">
            <v>1.0499999999999999E-3</v>
          </cell>
        </row>
      </sheetData>
      <sheetData sheetId="3223">
        <row r="19">
          <cell r="J19">
            <v>1.0499999999999999E-3</v>
          </cell>
        </row>
      </sheetData>
      <sheetData sheetId="3224">
        <row r="19">
          <cell r="J19">
            <v>1.0499999999999999E-3</v>
          </cell>
        </row>
      </sheetData>
      <sheetData sheetId="3225">
        <row r="19">
          <cell r="J19">
            <v>1.0499999999999999E-3</v>
          </cell>
        </row>
      </sheetData>
      <sheetData sheetId="3226">
        <row r="19">
          <cell r="J19">
            <v>1.0499999999999999E-3</v>
          </cell>
        </row>
      </sheetData>
      <sheetData sheetId="3227">
        <row r="19">
          <cell r="J19">
            <v>1.0499999999999999E-3</v>
          </cell>
        </row>
      </sheetData>
      <sheetData sheetId="3228">
        <row r="19">
          <cell r="J19">
            <v>1.0499999999999999E-3</v>
          </cell>
        </row>
      </sheetData>
      <sheetData sheetId="3229">
        <row r="19">
          <cell r="J19">
            <v>1.0499999999999999E-3</v>
          </cell>
        </row>
      </sheetData>
      <sheetData sheetId="3230">
        <row r="19">
          <cell r="J19">
            <v>1.0499999999999999E-3</v>
          </cell>
        </row>
      </sheetData>
      <sheetData sheetId="3231">
        <row r="19">
          <cell r="J19">
            <v>1.0499999999999999E-3</v>
          </cell>
        </row>
      </sheetData>
      <sheetData sheetId="3232">
        <row r="19">
          <cell r="J19">
            <v>1.0499999999999999E-3</v>
          </cell>
        </row>
      </sheetData>
      <sheetData sheetId="3233">
        <row r="19">
          <cell r="J19">
            <v>1.0499999999999999E-3</v>
          </cell>
        </row>
      </sheetData>
      <sheetData sheetId="3234">
        <row r="19">
          <cell r="J19">
            <v>1.0499999999999999E-3</v>
          </cell>
        </row>
      </sheetData>
      <sheetData sheetId="3235">
        <row r="19">
          <cell r="J19">
            <v>1.0499999999999999E-3</v>
          </cell>
        </row>
      </sheetData>
      <sheetData sheetId="3236">
        <row r="19">
          <cell r="J19">
            <v>1.0499999999999999E-3</v>
          </cell>
        </row>
      </sheetData>
      <sheetData sheetId="3237">
        <row r="19">
          <cell r="J19">
            <v>1.0499999999999999E-3</v>
          </cell>
        </row>
      </sheetData>
      <sheetData sheetId="3238">
        <row r="19">
          <cell r="J19">
            <v>1.0499999999999999E-3</v>
          </cell>
        </row>
      </sheetData>
      <sheetData sheetId="3239">
        <row r="19">
          <cell r="J19">
            <v>1.0499999999999999E-3</v>
          </cell>
        </row>
      </sheetData>
      <sheetData sheetId="3240">
        <row r="19">
          <cell r="J19">
            <v>1.0499999999999999E-3</v>
          </cell>
        </row>
      </sheetData>
      <sheetData sheetId="3241">
        <row r="19">
          <cell r="J19">
            <v>1.0499999999999999E-3</v>
          </cell>
        </row>
      </sheetData>
      <sheetData sheetId="3242">
        <row r="19">
          <cell r="J19">
            <v>1.0499999999999999E-3</v>
          </cell>
        </row>
      </sheetData>
      <sheetData sheetId="3243">
        <row r="19">
          <cell r="J19">
            <v>1.0499999999999999E-3</v>
          </cell>
        </row>
      </sheetData>
      <sheetData sheetId="3244">
        <row r="19">
          <cell r="J19">
            <v>1.0499999999999999E-3</v>
          </cell>
        </row>
      </sheetData>
      <sheetData sheetId="3245">
        <row r="19">
          <cell r="J19">
            <v>1.0499999999999999E-3</v>
          </cell>
        </row>
      </sheetData>
      <sheetData sheetId="3246">
        <row r="19">
          <cell r="J19">
            <v>1.0499999999999999E-3</v>
          </cell>
        </row>
      </sheetData>
      <sheetData sheetId="3247">
        <row r="19">
          <cell r="J19">
            <v>1.0499999999999999E-3</v>
          </cell>
        </row>
      </sheetData>
      <sheetData sheetId="3248">
        <row r="19">
          <cell r="J19">
            <v>1.0499999999999999E-3</v>
          </cell>
        </row>
      </sheetData>
      <sheetData sheetId="3249">
        <row r="19">
          <cell r="J19">
            <v>1.0499999999999999E-3</v>
          </cell>
        </row>
      </sheetData>
      <sheetData sheetId="3250">
        <row r="19">
          <cell r="J19">
            <v>1.0499999999999999E-3</v>
          </cell>
        </row>
      </sheetData>
      <sheetData sheetId="3251">
        <row r="19">
          <cell r="J19">
            <v>1.0499999999999999E-3</v>
          </cell>
        </row>
      </sheetData>
      <sheetData sheetId="3252">
        <row r="19">
          <cell r="J19">
            <v>1.0499999999999999E-3</v>
          </cell>
        </row>
      </sheetData>
      <sheetData sheetId="3253">
        <row r="19">
          <cell r="J19">
            <v>1.0499999999999999E-3</v>
          </cell>
        </row>
      </sheetData>
      <sheetData sheetId="3254">
        <row r="19">
          <cell r="J19">
            <v>1.0499999999999999E-3</v>
          </cell>
        </row>
      </sheetData>
      <sheetData sheetId="3255">
        <row r="19">
          <cell r="J19">
            <v>1.0499999999999999E-3</v>
          </cell>
        </row>
      </sheetData>
      <sheetData sheetId="3256">
        <row r="19">
          <cell r="J19">
            <v>1.0499999999999999E-3</v>
          </cell>
        </row>
      </sheetData>
      <sheetData sheetId="3257">
        <row r="19">
          <cell r="J19">
            <v>1.0499999999999999E-3</v>
          </cell>
        </row>
      </sheetData>
      <sheetData sheetId="3258">
        <row r="19">
          <cell r="J19">
            <v>1.0499999999999999E-3</v>
          </cell>
        </row>
      </sheetData>
      <sheetData sheetId="3259">
        <row r="19">
          <cell r="J19">
            <v>1.0499999999999999E-3</v>
          </cell>
        </row>
      </sheetData>
      <sheetData sheetId="3260">
        <row r="19">
          <cell r="J19">
            <v>1.0499999999999999E-3</v>
          </cell>
        </row>
      </sheetData>
      <sheetData sheetId="3261">
        <row r="19">
          <cell r="J19">
            <v>1.0499999999999999E-3</v>
          </cell>
        </row>
      </sheetData>
      <sheetData sheetId="3262">
        <row r="19">
          <cell r="J19">
            <v>1.0499999999999999E-3</v>
          </cell>
        </row>
      </sheetData>
      <sheetData sheetId="3263">
        <row r="19">
          <cell r="J19">
            <v>1.0499999999999999E-3</v>
          </cell>
        </row>
      </sheetData>
      <sheetData sheetId="3264">
        <row r="19">
          <cell r="J19">
            <v>1.0499999999999999E-3</v>
          </cell>
        </row>
      </sheetData>
      <sheetData sheetId="3265">
        <row r="19">
          <cell r="J19">
            <v>1.0499999999999999E-3</v>
          </cell>
        </row>
      </sheetData>
      <sheetData sheetId="3266">
        <row r="19">
          <cell r="J19">
            <v>1.0499999999999999E-3</v>
          </cell>
        </row>
      </sheetData>
      <sheetData sheetId="3267">
        <row r="19">
          <cell r="J19">
            <v>1.0499999999999999E-3</v>
          </cell>
        </row>
      </sheetData>
      <sheetData sheetId="3268">
        <row r="19">
          <cell r="J19">
            <v>1.0499999999999999E-3</v>
          </cell>
        </row>
      </sheetData>
      <sheetData sheetId="3269">
        <row r="19">
          <cell r="J19">
            <v>1.0499999999999999E-3</v>
          </cell>
        </row>
      </sheetData>
      <sheetData sheetId="3270">
        <row r="19">
          <cell r="J19">
            <v>1.0499999999999999E-3</v>
          </cell>
        </row>
      </sheetData>
      <sheetData sheetId="3271">
        <row r="19">
          <cell r="J19">
            <v>1.0499999999999999E-3</v>
          </cell>
        </row>
      </sheetData>
      <sheetData sheetId="3272">
        <row r="19">
          <cell r="J19">
            <v>1.0499999999999999E-3</v>
          </cell>
        </row>
      </sheetData>
      <sheetData sheetId="3273">
        <row r="19">
          <cell r="J19">
            <v>1.0499999999999999E-3</v>
          </cell>
        </row>
      </sheetData>
      <sheetData sheetId="3274">
        <row r="19">
          <cell r="J19">
            <v>1.0499999999999999E-3</v>
          </cell>
        </row>
      </sheetData>
      <sheetData sheetId="3275">
        <row r="19">
          <cell r="J19">
            <v>1.0499999999999999E-3</v>
          </cell>
        </row>
      </sheetData>
      <sheetData sheetId="3276">
        <row r="19">
          <cell r="J19">
            <v>1.0499999999999999E-3</v>
          </cell>
        </row>
      </sheetData>
      <sheetData sheetId="3277">
        <row r="19">
          <cell r="J19">
            <v>1.0499999999999999E-3</v>
          </cell>
        </row>
      </sheetData>
      <sheetData sheetId="3278">
        <row r="19">
          <cell r="J19">
            <v>1.0499999999999999E-3</v>
          </cell>
        </row>
      </sheetData>
      <sheetData sheetId="3279">
        <row r="19">
          <cell r="J19">
            <v>1.0499999999999999E-3</v>
          </cell>
        </row>
      </sheetData>
      <sheetData sheetId="3280">
        <row r="19">
          <cell r="J19">
            <v>1.0499999999999999E-3</v>
          </cell>
        </row>
      </sheetData>
      <sheetData sheetId="3281">
        <row r="19">
          <cell r="J19">
            <v>1.0499999999999999E-3</v>
          </cell>
        </row>
      </sheetData>
      <sheetData sheetId="3282">
        <row r="19">
          <cell r="J19">
            <v>1.0499999999999999E-3</v>
          </cell>
        </row>
      </sheetData>
      <sheetData sheetId="3283">
        <row r="19">
          <cell r="J19">
            <v>1.0499999999999999E-3</v>
          </cell>
        </row>
      </sheetData>
      <sheetData sheetId="3284">
        <row r="19">
          <cell r="J19">
            <v>1.0499999999999999E-3</v>
          </cell>
        </row>
      </sheetData>
      <sheetData sheetId="3285">
        <row r="19">
          <cell r="J19">
            <v>1.0499999999999999E-3</v>
          </cell>
        </row>
      </sheetData>
      <sheetData sheetId="3286">
        <row r="19">
          <cell r="J19">
            <v>1.0499999999999999E-3</v>
          </cell>
        </row>
      </sheetData>
      <sheetData sheetId="3287">
        <row r="19">
          <cell r="J19">
            <v>1.0499999999999999E-3</v>
          </cell>
        </row>
      </sheetData>
      <sheetData sheetId="3288">
        <row r="19">
          <cell r="J19">
            <v>1.0499999999999999E-3</v>
          </cell>
        </row>
      </sheetData>
      <sheetData sheetId="3289">
        <row r="19">
          <cell r="J19">
            <v>1.0499999999999999E-3</v>
          </cell>
        </row>
      </sheetData>
      <sheetData sheetId="3290">
        <row r="19">
          <cell r="J19">
            <v>1.0499999999999999E-3</v>
          </cell>
        </row>
      </sheetData>
      <sheetData sheetId="3291">
        <row r="19">
          <cell r="J19">
            <v>1.0499999999999999E-3</v>
          </cell>
        </row>
      </sheetData>
      <sheetData sheetId="3292">
        <row r="19">
          <cell r="J19">
            <v>1.0499999999999999E-3</v>
          </cell>
        </row>
      </sheetData>
      <sheetData sheetId="3293">
        <row r="19">
          <cell r="J19">
            <v>1.0499999999999999E-3</v>
          </cell>
        </row>
      </sheetData>
      <sheetData sheetId="3294">
        <row r="19">
          <cell r="J19">
            <v>1.0499999999999999E-3</v>
          </cell>
        </row>
      </sheetData>
      <sheetData sheetId="3295">
        <row r="19">
          <cell r="J19">
            <v>1.0499999999999999E-3</v>
          </cell>
        </row>
      </sheetData>
      <sheetData sheetId="3296">
        <row r="19">
          <cell r="J19">
            <v>1.0499999999999999E-3</v>
          </cell>
        </row>
      </sheetData>
      <sheetData sheetId="3297">
        <row r="19">
          <cell r="J19">
            <v>1.0499999999999999E-3</v>
          </cell>
        </row>
      </sheetData>
      <sheetData sheetId="3298">
        <row r="19">
          <cell r="J19">
            <v>1.0499999999999999E-3</v>
          </cell>
        </row>
      </sheetData>
      <sheetData sheetId="3299">
        <row r="19">
          <cell r="J19">
            <v>1.0499999999999999E-3</v>
          </cell>
        </row>
      </sheetData>
      <sheetData sheetId="3300">
        <row r="19">
          <cell r="J19">
            <v>1.0499999999999999E-3</v>
          </cell>
        </row>
      </sheetData>
      <sheetData sheetId="3301">
        <row r="19">
          <cell r="J19">
            <v>1.0499999999999999E-3</v>
          </cell>
        </row>
      </sheetData>
      <sheetData sheetId="3302">
        <row r="19">
          <cell r="J19">
            <v>1.0499999999999999E-3</v>
          </cell>
        </row>
      </sheetData>
      <sheetData sheetId="3303">
        <row r="19">
          <cell r="J19">
            <v>1.0499999999999999E-3</v>
          </cell>
        </row>
      </sheetData>
      <sheetData sheetId="3304">
        <row r="19">
          <cell r="J19">
            <v>1.0499999999999999E-3</v>
          </cell>
        </row>
      </sheetData>
      <sheetData sheetId="3305">
        <row r="19">
          <cell r="J19">
            <v>1.0499999999999999E-3</v>
          </cell>
        </row>
      </sheetData>
      <sheetData sheetId="3306">
        <row r="19">
          <cell r="J19">
            <v>1.0499999999999999E-3</v>
          </cell>
        </row>
      </sheetData>
      <sheetData sheetId="3307">
        <row r="19">
          <cell r="J19">
            <v>1.0499999999999999E-3</v>
          </cell>
        </row>
      </sheetData>
      <sheetData sheetId="3308">
        <row r="19">
          <cell r="J19">
            <v>1.0499999999999999E-3</v>
          </cell>
        </row>
      </sheetData>
      <sheetData sheetId="3309">
        <row r="19">
          <cell r="J19">
            <v>1.0499999999999999E-3</v>
          </cell>
        </row>
      </sheetData>
      <sheetData sheetId="3310">
        <row r="19">
          <cell r="J19">
            <v>1.0499999999999999E-3</v>
          </cell>
        </row>
      </sheetData>
      <sheetData sheetId="3311">
        <row r="19">
          <cell r="J19">
            <v>1.0499999999999999E-3</v>
          </cell>
        </row>
      </sheetData>
      <sheetData sheetId="3312">
        <row r="19">
          <cell r="J19">
            <v>1.0499999999999999E-3</v>
          </cell>
        </row>
      </sheetData>
      <sheetData sheetId="3313">
        <row r="19">
          <cell r="J19">
            <v>1.0499999999999999E-3</v>
          </cell>
        </row>
      </sheetData>
      <sheetData sheetId="3314">
        <row r="19">
          <cell r="J19">
            <v>1.0499999999999999E-3</v>
          </cell>
        </row>
      </sheetData>
      <sheetData sheetId="3315">
        <row r="19">
          <cell r="J19">
            <v>1.0499999999999999E-3</v>
          </cell>
        </row>
      </sheetData>
      <sheetData sheetId="3316">
        <row r="19">
          <cell r="J19">
            <v>1.0499999999999999E-3</v>
          </cell>
        </row>
      </sheetData>
      <sheetData sheetId="3317">
        <row r="19">
          <cell r="J19">
            <v>1.0499999999999999E-3</v>
          </cell>
        </row>
      </sheetData>
      <sheetData sheetId="3318">
        <row r="19">
          <cell r="J19">
            <v>1.0499999999999999E-3</v>
          </cell>
        </row>
      </sheetData>
      <sheetData sheetId="3319">
        <row r="19">
          <cell r="J19">
            <v>1.0499999999999999E-3</v>
          </cell>
        </row>
      </sheetData>
      <sheetData sheetId="3320">
        <row r="19">
          <cell r="J19">
            <v>1.0499999999999999E-3</v>
          </cell>
        </row>
      </sheetData>
      <sheetData sheetId="3321">
        <row r="19">
          <cell r="J19">
            <v>1.0499999999999999E-3</v>
          </cell>
        </row>
      </sheetData>
      <sheetData sheetId="3322">
        <row r="19">
          <cell r="J19">
            <v>1.0499999999999999E-3</v>
          </cell>
        </row>
      </sheetData>
      <sheetData sheetId="3323">
        <row r="19">
          <cell r="J19">
            <v>1.0499999999999999E-3</v>
          </cell>
        </row>
      </sheetData>
      <sheetData sheetId="3324">
        <row r="19">
          <cell r="J19">
            <v>1.0499999999999999E-3</v>
          </cell>
        </row>
      </sheetData>
      <sheetData sheetId="3325">
        <row r="19">
          <cell r="J19">
            <v>1.0499999999999999E-3</v>
          </cell>
        </row>
      </sheetData>
      <sheetData sheetId="3326">
        <row r="19">
          <cell r="J19">
            <v>1.0499999999999999E-3</v>
          </cell>
        </row>
      </sheetData>
      <sheetData sheetId="3327">
        <row r="19">
          <cell r="J19">
            <v>1.0499999999999999E-3</v>
          </cell>
        </row>
      </sheetData>
      <sheetData sheetId="3328">
        <row r="19">
          <cell r="J19">
            <v>1.0499999999999999E-3</v>
          </cell>
        </row>
      </sheetData>
      <sheetData sheetId="3329">
        <row r="19">
          <cell r="J19">
            <v>1.0499999999999999E-3</v>
          </cell>
        </row>
      </sheetData>
      <sheetData sheetId="3330">
        <row r="19">
          <cell r="J19">
            <v>1.0499999999999999E-3</v>
          </cell>
        </row>
      </sheetData>
      <sheetData sheetId="3331">
        <row r="19">
          <cell r="J19">
            <v>1.0499999999999999E-3</v>
          </cell>
        </row>
      </sheetData>
      <sheetData sheetId="3332">
        <row r="19">
          <cell r="J19">
            <v>1.0499999999999999E-3</v>
          </cell>
        </row>
      </sheetData>
      <sheetData sheetId="3333">
        <row r="19">
          <cell r="J19">
            <v>1.0499999999999999E-3</v>
          </cell>
        </row>
      </sheetData>
      <sheetData sheetId="3334">
        <row r="19">
          <cell r="J19">
            <v>1.0499999999999999E-3</v>
          </cell>
        </row>
      </sheetData>
      <sheetData sheetId="3335">
        <row r="19">
          <cell r="J19">
            <v>1.0499999999999999E-3</v>
          </cell>
        </row>
      </sheetData>
      <sheetData sheetId="3336">
        <row r="19">
          <cell r="J19">
            <v>1.0499999999999999E-3</v>
          </cell>
        </row>
      </sheetData>
      <sheetData sheetId="3337">
        <row r="19">
          <cell r="J19">
            <v>1.0499999999999999E-3</v>
          </cell>
        </row>
      </sheetData>
      <sheetData sheetId="3338">
        <row r="19">
          <cell r="J19">
            <v>1.0499999999999999E-3</v>
          </cell>
        </row>
      </sheetData>
      <sheetData sheetId="3339">
        <row r="19">
          <cell r="J19">
            <v>1.0499999999999999E-3</v>
          </cell>
        </row>
      </sheetData>
      <sheetData sheetId="3340">
        <row r="19">
          <cell r="J19">
            <v>1.0499999999999999E-3</v>
          </cell>
        </row>
      </sheetData>
      <sheetData sheetId="3341">
        <row r="19">
          <cell r="J19">
            <v>1.0499999999999999E-3</v>
          </cell>
        </row>
      </sheetData>
      <sheetData sheetId="3342">
        <row r="19">
          <cell r="J19">
            <v>1.0499999999999999E-3</v>
          </cell>
        </row>
      </sheetData>
      <sheetData sheetId="3343">
        <row r="19">
          <cell r="J19">
            <v>1.0499999999999999E-3</v>
          </cell>
        </row>
      </sheetData>
      <sheetData sheetId="3344">
        <row r="19">
          <cell r="J19">
            <v>1.0499999999999999E-3</v>
          </cell>
        </row>
      </sheetData>
      <sheetData sheetId="3345">
        <row r="19">
          <cell r="J19">
            <v>1.0499999999999999E-3</v>
          </cell>
        </row>
      </sheetData>
      <sheetData sheetId="3346">
        <row r="19">
          <cell r="J19">
            <v>1.0499999999999999E-3</v>
          </cell>
        </row>
      </sheetData>
      <sheetData sheetId="3347">
        <row r="19">
          <cell r="J19">
            <v>1.0499999999999999E-3</v>
          </cell>
        </row>
      </sheetData>
      <sheetData sheetId="3348">
        <row r="19">
          <cell r="J19">
            <v>1.0499999999999999E-3</v>
          </cell>
        </row>
      </sheetData>
      <sheetData sheetId="3349">
        <row r="19">
          <cell r="J19">
            <v>1.0499999999999999E-3</v>
          </cell>
        </row>
      </sheetData>
      <sheetData sheetId="3350">
        <row r="19">
          <cell r="J19">
            <v>1.0499999999999999E-3</v>
          </cell>
        </row>
      </sheetData>
      <sheetData sheetId="3351">
        <row r="19">
          <cell r="J19">
            <v>1.0499999999999999E-3</v>
          </cell>
        </row>
      </sheetData>
      <sheetData sheetId="3352">
        <row r="19">
          <cell r="J19">
            <v>1.0499999999999999E-3</v>
          </cell>
        </row>
      </sheetData>
      <sheetData sheetId="3353">
        <row r="19">
          <cell r="J19">
            <v>1.0499999999999999E-3</v>
          </cell>
        </row>
      </sheetData>
      <sheetData sheetId="3354">
        <row r="19">
          <cell r="J19">
            <v>1.0499999999999999E-3</v>
          </cell>
        </row>
      </sheetData>
      <sheetData sheetId="3355">
        <row r="19">
          <cell r="J19">
            <v>1.0499999999999999E-3</v>
          </cell>
        </row>
      </sheetData>
      <sheetData sheetId="3356">
        <row r="19">
          <cell r="J19">
            <v>1.0499999999999999E-3</v>
          </cell>
        </row>
      </sheetData>
      <sheetData sheetId="3357">
        <row r="19">
          <cell r="J19">
            <v>1.0499999999999999E-3</v>
          </cell>
        </row>
      </sheetData>
      <sheetData sheetId="3358">
        <row r="19">
          <cell r="J19">
            <v>1.0499999999999999E-3</v>
          </cell>
        </row>
      </sheetData>
      <sheetData sheetId="3359">
        <row r="19">
          <cell r="J19">
            <v>1.0499999999999999E-3</v>
          </cell>
        </row>
      </sheetData>
      <sheetData sheetId="3360">
        <row r="19">
          <cell r="J19">
            <v>1.0499999999999999E-3</v>
          </cell>
        </row>
      </sheetData>
      <sheetData sheetId="3361">
        <row r="19">
          <cell r="J19">
            <v>1.0499999999999999E-3</v>
          </cell>
        </row>
      </sheetData>
      <sheetData sheetId="3362">
        <row r="19">
          <cell r="J19">
            <v>1.0499999999999999E-3</v>
          </cell>
        </row>
      </sheetData>
      <sheetData sheetId="3363">
        <row r="19">
          <cell r="J19">
            <v>1.0499999999999999E-3</v>
          </cell>
        </row>
      </sheetData>
      <sheetData sheetId="3364">
        <row r="19">
          <cell r="J19">
            <v>1.0499999999999999E-3</v>
          </cell>
        </row>
      </sheetData>
      <sheetData sheetId="3365">
        <row r="19">
          <cell r="J19">
            <v>1.0499999999999999E-3</v>
          </cell>
        </row>
      </sheetData>
      <sheetData sheetId="3366">
        <row r="19">
          <cell r="J19">
            <v>1.0499999999999999E-3</v>
          </cell>
        </row>
      </sheetData>
      <sheetData sheetId="3367">
        <row r="19">
          <cell r="J19">
            <v>1.0499999999999999E-3</v>
          </cell>
        </row>
      </sheetData>
      <sheetData sheetId="3368">
        <row r="19">
          <cell r="J19">
            <v>1.0499999999999999E-3</v>
          </cell>
        </row>
      </sheetData>
      <sheetData sheetId="3369">
        <row r="19">
          <cell r="J19">
            <v>1.0499999999999999E-3</v>
          </cell>
        </row>
      </sheetData>
      <sheetData sheetId="3370">
        <row r="19">
          <cell r="J19">
            <v>1.0499999999999999E-3</v>
          </cell>
        </row>
      </sheetData>
      <sheetData sheetId="3371">
        <row r="19">
          <cell r="J19">
            <v>1.0499999999999999E-3</v>
          </cell>
        </row>
      </sheetData>
      <sheetData sheetId="3372">
        <row r="19">
          <cell r="J19">
            <v>1.0499999999999999E-3</v>
          </cell>
        </row>
      </sheetData>
      <sheetData sheetId="3373">
        <row r="19">
          <cell r="J19">
            <v>1.0499999999999999E-3</v>
          </cell>
        </row>
      </sheetData>
      <sheetData sheetId="3374">
        <row r="19">
          <cell r="J19">
            <v>1.0499999999999999E-3</v>
          </cell>
        </row>
      </sheetData>
      <sheetData sheetId="3375">
        <row r="19">
          <cell r="J19">
            <v>1.0499999999999999E-3</v>
          </cell>
        </row>
      </sheetData>
      <sheetData sheetId="3376">
        <row r="19">
          <cell r="J19">
            <v>1.0499999999999999E-3</v>
          </cell>
        </row>
      </sheetData>
      <sheetData sheetId="3377">
        <row r="19">
          <cell r="J19">
            <v>1.0499999999999999E-3</v>
          </cell>
        </row>
      </sheetData>
      <sheetData sheetId="3378">
        <row r="19">
          <cell r="J19">
            <v>1.0499999999999999E-3</v>
          </cell>
        </row>
      </sheetData>
      <sheetData sheetId="3379">
        <row r="19">
          <cell r="J19">
            <v>1.0499999999999999E-3</v>
          </cell>
        </row>
      </sheetData>
      <sheetData sheetId="3380">
        <row r="19">
          <cell r="J19">
            <v>1.0499999999999999E-3</v>
          </cell>
        </row>
      </sheetData>
      <sheetData sheetId="3381">
        <row r="19">
          <cell r="J19">
            <v>1.0499999999999999E-3</v>
          </cell>
        </row>
      </sheetData>
      <sheetData sheetId="3382">
        <row r="19">
          <cell r="J19">
            <v>1.0499999999999999E-3</v>
          </cell>
        </row>
      </sheetData>
      <sheetData sheetId="3383">
        <row r="19">
          <cell r="J19">
            <v>1.0499999999999999E-3</v>
          </cell>
        </row>
      </sheetData>
      <sheetData sheetId="3384">
        <row r="19">
          <cell r="J19">
            <v>1.0499999999999999E-3</v>
          </cell>
        </row>
      </sheetData>
      <sheetData sheetId="3385">
        <row r="19">
          <cell r="J19">
            <v>1.0499999999999999E-3</v>
          </cell>
        </row>
      </sheetData>
      <sheetData sheetId="3386">
        <row r="19">
          <cell r="J19">
            <v>1.0499999999999999E-3</v>
          </cell>
        </row>
      </sheetData>
      <sheetData sheetId="3387">
        <row r="19">
          <cell r="J19">
            <v>1.0499999999999999E-3</v>
          </cell>
        </row>
      </sheetData>
      <sheetData sheetId="3388">
        <row r="19">
          <cell r="J19">
            <v>1.0499999999999999E-3</v>
          </cell>
        </row>
      </sheetData>
      <sheetData sheetId="3389">
        <row r="19">
          <cell r="J19">
            <v>1.0499999999999999E-3</v>
          </cell>
        </row>
      </sheetData>
      <sheetData sheetId="3390">
        <row r="19">
          <cell r="J19">
            <v>1.0499999999999999E-3</v>
          </cell>
        </row>
      </sheetData>
      <sheetData sheetId="3391">
        <row r="19">
          <cell r="J19">
            <v>1.0499999999999999E-3</v>
          </cell>
        </row>
      </sheetData>
      <sheetData sheetId="3392">
        <row r="19">
          <cell r="J19">
            <v>1.0499999999999999E-3</v>
          </cell>
        </row>
      </sheetData>
      <sheetData sheetId="3393">
        <row r="19">
          <cell r="J19">
            <v>1.0499999999999999E-3</v>
          </cell>
        </row>
      </sheetData>
      <sheetData sheetId="3394">
        <row r="19">
          <cell r="J19">
            <v>1.0499999999999999E-3</v>
          </cell>
        </row>
      </sheetData>
      <sheetData sheetId="3395">
        <row r="19">
          <cell r="J19">
            <v>1.0499999999999999E-3</v>
          </cell>
        </row>
      </sheetData>
      <sheetData sheetId="3396">
        <row r="19">
          <cell r="J19">
            <v>1.0499999999999999E-3</v>
          </cell>
        </row>
      </sheetData>
      <sheetData sheetId="3397">
        <row r="19">
          <cell r="J19">
            <v>1.0499999999999999E-3</v>
          </cell>
        </row>
      </sheetData>
      <sheetData sheetId="3398">
        <row r="19">
          <cell r="J19">
            <v>1.0499999999999999E-3</v>
          </cell>
        </row>
      </sheetData>
      <sheetData sheetId="3399">
        <row r="19">
          <cell r="J19">
            <v>1.0499999999999999E-3</v>
          </cell>
        </row>
      </sheetData>
      <sheetData sheetId="3400">
        <row r="19">
          <cell r="J19">
            <v>1.0499999999999999E-3</v>
          </cell>
        </row>
      </sheetData>
      <sheetData sheetId="3401">
        <row r="19">
          <cell r="J19">
            <v>1.0499999999999999E-3</v>
          </cell>
        </row>
      </sheetData>
      <sheetData sheetId="3402">
        <row r="19">
          <cell r="J19">
            <v>1.0499999999999999E-3</v>
          </cell>
        </row>
      </sheetData>
      <sheetData sheetId="3403">
        <row r="19">
          <cell r="J19">
            <v>1.0499999999999999E-3</v>
          </cell>
        </row>
      </sheetData>
      <sheetData sheetId="3404">
        <row r="19">
          <cell r="J19">
            <v>1.0499999999999999E-3</v>
          </cell>
        </row>
      </sheetData>
      <sheetData sheetId="3405">
        <row r="19">
          <cell r="J19">
            <v>1.0499999999999999E-3</v>
          </cell>
        </row>
      </sheetData>
      <sheetData sheetId="3406">
        <row r="19">
          <cell r="J19">
            <v>1.0499999999999999E-3</v>
          </cell>
        </row>
      </sheetData>
      <sheetData sheetId="3407">
        <row r="19">
          <cell r="J19">
            <v>1.0499999999999999E-3</v>
          </cell>
        </row>
      </sheetData>
      <sheetData sheetId="3408">
        <row r="19">
          <cell r="J19">
            <v>1.0499999999999999E-3</v>
          </cell>
        </row>
      </sheetData>
      <sheetData sheetId="3409">
        <row r="19">
          <cell r="J19">
            <v>1.0499999999999999E-3</v>
          </cell>
        </row>
      </sheetData>
      <sheetData sheetId="3410">
        <row r="19">
          <cell r="J19">
            <v>1.0499999999999999E-3</v>
          </cell>
        </row>
      </sheetData>
      <sheetData sheetId="3411">
        <row r="19">
          <cell r="J19">
            <v>1.0499999999999999E-3</v>
          </cell>
        </row>
      </sheetData>
      <sheetData sheetId="3412">
        <row r="19">
          <cell r="J19">
            <v>1.0499999999999999E-3</v>
          </cell>
        </row>
      </sheetData>
      <sheetData sheetId="3413">
        <row r="19">
          <cell r="J19">
            <v>1.0499999999999999E-3</v>
          </cell>
        </row>
      </sheetData>
      <sheetData sheetId="3414">
        <row r="19">
          <cell r="J19">
            <v>1.0499999999999999E-3</v>
          </cell>
        </row>
      </sheetData>
      <sheetData sheetId="3415">
        <row r="19">
          <cell r="J19">
            <v>1.0499999999999999E-3</v>
          </cell>
        </row>
      </sheetData>
      <sheetData sheetId="3416">
        <row r="19">
          <cell r="J19">
            <v>1.0499999999999999E-3</v>
          </cell>
        </row>
      </sheetData>
      <sheetData sheetId="3417">
        <row r="19">
          <cell r="J19">
            <v>1.0499999999999999E-3</v>
          </cell>
        </row>
      </sheetData>
      <sheetData sheetId="3418">
        <row r="19">
          <cell r="J19">
            <v>1.0499999999999999E-3</v>
          </cell>
        </row>
      </sheetData>
      <sheetData sheetId="3419">
        <row r="19">
          <cell r="J19">
            <v>1.0499999999999999E-3</v>
          </cell>
        </row>
      </sheetData>
      <sheetData sheetId="3420">
        <row r="19">
          <cell r="J19">
            <v>1.0499999999999999E-3</v>
          </cell>
        </row>
      </sheetData>
      <sheetData sheetId="3421">
        <row r="19">
          <cell r="J19">
            <v>1.0499999999999999E-3</v>
          </cell>
        </row>
      </sheetData>
      <sheetData sheetId="3422">
        <row r="19">
          <cell r="J19">
            <v>1.0499999999999999E-3</v>
          </cell>
        </row>
      </sheetData>
      <sheetData sheetId="3423">
        <row r="19">
          <cell r="J19">
            <v>1.0499999999999999E-3</v>
          </cell>
        </row>
      </sheetData>
      <sheetData sheetId="3424">
        <row r="19">
          <cell r="J19">
            <v>1.0499999999999999E-3</v>
          </cell>
        </row>
      </sheetData>
      <sheetData sheetId="3425">
        <row r="19">
          <cell r="J19">
            <v>1.0499999999999999E-3</v>
          </cell>
        </row>
      </sheetData>
      <sheetData sheetId="3426">
        <row r="19">
          <cell r="J19">
            <v>1.0499999999999999E-3</v>
          </cell>
        </row>
      </sheetData>
      <sheetData sheetId="3427">
        <row r="19">
          <cell r="J19">
            <v>1.0499999999999999E-3</v>
          </cell>
        </row>
      </sheetData>
      <sheetData sheetId="3428">
        <row r="19">
          <cell r="J19">
            <v>1.0499999999999999E-3</v>
          </cell>
        </row>
      </sheetData>
      <sheetData sheetId="3429">
        <row r="19">
          <cell r="J19">
            <v>1.0499999999999999E-3</v>
          </cell>
        </row>
      </sheetData>
      <sheetData sheetId="3430">
        <row r="19">
          <cell r="J19">
            <v>1.0499999999999999E-3</v>
          </cell>
        </row>
      </sheetData>
      <sheetData sheetId="3431">
        <row r="19">
          <cell r="J19">
            <v>1.0499999999999999E-3</v>
          </cell>
        </row>
      </sheetData>
      <sheetData sheetId="3432">
        <row r="19">
          <cell r="J19">
            <v>1.0499999999999999E-3</v>
          </cell>
        </row>
      </sheetData>
      <sheetData sheetId="3433">
        <row r="19">
          <cell r="J19">
            <v>1.0499999999999999E-3</v>
          </cell>
        </row>
      </sheetData>
      <sheetData sheetId="3434">
        <row r="19">
          <cell r="J19">
            <v>1.0499999999999999E-3</v>
          </cell>
        </row>
      </sheetData>
      <sheetData sheetId="3435">
        <row r="19">
          <cell r="J19">
            <v>1.0499999999999999E-3</v>
          </cell>
        </row>
      </sheetData>
      <sheetData sheetId="3436">
        <row r="19">
          <cell r="J19">
            <v>1.0499999999999999E-3</v>
          </cell>
        </row>
      </sheetData>
      <sheetData sheetId="3437">
        <row r="19">
          <cell r="J19">
            <v>1.0499999999999999E-3</v>
          </cell>
        </row>
      </sheetData>
      <sheetData sheetId="3438">
        <row r="19">
          <cell r="J19">
            <v>1.0499999999999999E-3</v>
          </cell>
        </row>
      </sheetData>
      <sheetData sheetId="3439">
        <row r="19">
          <cell r="J19">
            <v>1.0499999999999999E-3</v>
          </cell>
        </row>
      </sheetData>
      <sheetData sheetId="3440">
        <row r="19">
          <cell r="J19">
            <v>1.0499999999999999E-3</v>
          </cell>
        </row>
      </sheetData>
      <sheetData sheetId="3441">
        <row r="19">
          <cell r="J19">
            <v>1.0499999999999999E-3</v>
          </cell>
        </row>
      </sheetData>
      <sheetData sheetId="3442">
        <row r="19">
          <cell r="J19">
            <v>1.0499999999999999E-3</v>
          </cell>
        </row>
      </sheetData>
      <sheetData sheetId="3443">
        <row r="19">
          <cell r="J19">
            <v>1.0499999999999999E-3</v>
          </cell>
        </row>
      </sheetData>
      <sheetData sheetId="3444">
        <row r="19">
          <cell r="J19">
            <v>1.0499999999999999E-3</v>
          </cell>
        </row>
      </sheetData>
      <sheetData sheetId="3445">
        <row r="19">
          <cell r="J19">
            <v>1.0499999999999999E-3</v>
          </cell>
        </row>
      </sheetData>
      <sheetData sheetId="3446">
        <row r="19">
          <cell r="J19">
            <v>1.0499999999999999E-3</v>
          </cell>
        </row>
      </sheetData>
      <sheetData sheetId="3447">
        <row r="19">
          <cell r="J19">
            <v>1.0499999999999999E-3</v>
          </cell>
        </row>
      </sheetData>
      <sheetData sheetId="3448">
        <row r="19">
          <cell r="J19">
            <v>1.0499999999999999E-3</v>
          </cell>
        </row>
      </sheetData>
      <sheetData sheetId="3449">
        <row r="19">
          <cell r="J19">
            <v>1.0499999999999999E-3</v>
          </cell>
        </row>
      </sheetData>
      <sheetData sheetId="3450">
        <row r="19">
          <cell r="J19">
            <v>1.0499999999999999E-3</v>
          </cell>
        </row>
      </sheetData>
      <sheetData sheetId="3451">
        <row r="19">
          <cell r="J19">
            <v>1.0499999999999999E-3</v>
          </cell>
        </row>
      </sheetData>
      <sheetData sheetId="3452">
        <row r="19">
          <cell r="J19">
            <v>1.0499999999999999E-3</v>
          </cell>
        </row>
      </sheetData>
      <sheetData sheetId="3453">
        <row r="19">
          <cell r="J19">
            <v>1.0499999999999999E-3</v>
          </cell>
        </row>
      </sheetData>
      <sheetData sheetId="3454">
        <row r="19">
          <cell r="J19">
            <v>1.0499999999999999E-3</v>
          </cell>
        </row>
      </sheetData>
      <sheetData sheetId="3455">
        <row r="19">
          <cell r="J19">
            <v>1.0499999999999999E-3</v>
          </cell>
        </row>
      </sheetData>
      <sheetData sheetId="3456">
        <row r="19">
          <cell r="J19">
            <v>1.0499999999999999E-3</v>
          </cell>
        </row>
      </sheetData>
      <sheetData sheetId="3457">
        <row r="19">
          <cell r="J19">
            <v>1.0499999999999999E-3</v>
          </cell>
        </row>
      </sheetData>
      <sheetData sheetId="3458">
        <row r="19">
          <cell r="J19">
            <v>1.0499999999999999E-3</v>
          </cell>
        </row>
      </sheetData>
      <sheetData sheetId="3459">
        <row r="19">
          <cell r="J19">
            <v>1.0499999999999999E-3</v>
          </cell>
        </row>
      </sheetData>
      <sheetData sheetId="3460">
        <row r="19">
          <cell r="J19">
            <v>1.0499999999999999E-3</v>
          </cell>
        </row>
      </sheetData>
      <sheetData sheetId="3461">
        <row r="19">
          <cell r="J19">
            <v>1.0499999999999999E-3</v>
          </cell>
        </row>
      </sheetData>
      <sheetData sheetId="3462">
        <row r="19">
          <cell r="J19">
            <v>1.0499999999999999E-3</v>
          </cell>
        </row>
      </sheetData>
      <sheetData sheetId="3463">
        <row r="19">
          <cell r="J19">
            <v>1.0499999999999999E-3</v>
          </cell>
        </row>
      </sheetData>
      <sheetData sheetId="3464">
        <row r="19">
          <cell r="J19">
            <v>1.0499999999999999E-3</v>
          </cell>
        </row>
      </sheetData>
      <sheetData sheetId="3465">
        <row r="19">
          <cell r="J19">
            <v>1.0499999999999999E-3</v>
          </cell>
        </row>
      </sheetData>
      <sheetData sheetId="3466">
        <row r="19">
          <cell r="J19">
            <v>1.0499999999999999E-3</v>
          </cell>
        </row>
      </sheetData>
      <sheetData sheetId="3467">
        <row r="19">
          <cell r="J19">
            <v>1.0499999999999999E-3</v>
          </cell>
        </row>
      </sheetData>
      <sheetData sheetId="3468">
        <row r="19">
          <cell r="J19">
            <v>1.0499999999999999E-3</v>
          </cell>
        </row>
      </sheetData>
      <sheetData sheetId="3469">
        <row r="19">
          <cell r="J19">
            <v>1.0499999999999999E-3</v>
          </cell>
        </row>
      </sheetData>
      <sheetData sheetId="3470">
        <row r="19">
          <cell r="J19">
            <v>1.0499999999999999E-3</v>
          </cell>
        </row>
      </sheetData>
      <sheetData sheetId="3471">
        <row r="19">
          <cell r="J19">
            <v>1.0499999999999999E-3</v>
          </cell>
        </row>
      </sheetData>
      <sheetData sheetId="3472">
        <row r="19">
          <cell r="J19">
            <v>1.0499999999999999E-3</v>
          </cell>
        </row>
      </sheetData>
      <sheetData sheetId="3473">
        <row r="19">
          <cell r="J19">
            <v>1.0499999999999999E-3</v>
          </cell>
        </row>
      </sheetData>
      <sheetData sheetId="3474">
        <row r="19">
          <cell r="J19">
            <v>1.0499999999999999E-3</v>
          </cell>
        </row>
      </sheetData>
      <sheetData sheetId="3475">
        <row r="19">
          <cell r="J19">
            <v>1.0499999999999999E-3</v>
          </cell>
        </row>
      </sheetData>
      <sheetData sheetId="3476">
        <row r="19">
          <cell r="J19">
            <v>1.0499999999999999E-3</v>
          </cell>
        </row>
      </sheetData>
      <sheetData sheetId="3477">
        <row r="19">
          <cell r="J19">
            <v>1.0499999999999999E-3</v>
          </cell>
        </row>
      </sheetData>
      <sheetData sheetId="3478">
        <row r="19">
          <cell r="J19">
            <v>1.0499999999999999E-3</v>
          </cell>
        </row>
      </sheetData>
      <sheetData sheetId="3479">
        <row r="19">
          <cell r="J19">
            <v>1.0499999999999999E-3</v>
          </cell>
        </row>
      </sheetData>
      <sheetData sheetId="3480">
        <row r="19">
          <cell r="J19">
            <v>1.0499999999999999E-3</v>
          </cell>
        </row>
      </sheetData>
      <sheetData sheetId="3481">
        <row r="19">
          <cell r="J19">
            <v>1.0499999999999999E-3</v>
          </cell>
        </row>
      </sheetData>
      <sheetData sheetId="3482">
        <row r="19">
          <cell r="J19">
            <v>1.0499999999999999E-3</v>
          </cell>
        </row>
      </sheetData>
      <sheetData sheetId="3483">
        <row r="19">
          <cell r="J19">
            <v>1.0499999999999999E-3</v>
          </cell>
        </row>
      </sheetData>
      <sheetData sheetId="3484">
        <row r="19">
          <cell r="J19">
            <v>1.0499999999999999E-3</v>
          </cell>
        </row>
      </sheetData>
      <sheetData sheetId="3485">
        <row r="19">
          <cell r="J19">
            <v>1.0499999999999999E-3</v>
          </cell>
        </row>
      </sheetData>
      <sheetData sheetId="3486">
        <row r="19">
          <cell r="J19">
            <v>1.0499999999999999E-3</v>
          </cell>
        </row>
      </sheetData>
      <sheetData sheetId="3487">
        <row r="19">
          <cell r="J19">
            <v>1.0499999999999999E-3</v>
          </cell>
        </row>
      </sheetData>
      <sheetData sheetId="3488">
        <row r="19">
          <cell r="J19">
            <v>1.0499999999999999E-3</v>
          </cell>
        </row>
      </sheetData>
      <sheetData sheetId="3489">
        <row r="19">
          <cell r="J19">
            <v>1.0499999999999999E-3</v>
          </cell>
        </row>
      </sheetData>
      <sheetData sheetId="3490">
        <row r="19">
          <cell r="J19">
            <v>1.0499999999999999E-3</v>
          </cell>
        </row>
      </sheetData>
      <sheetData sheetId="3491">
        <row r="19">
          <cell r="J19">
            <v>1.0499999999999999E-3</v>
          </cell>
        </row>
      </sheetData>
      <sheetData sheetId="3492">
        <row r="19">
          <cell r="J19">
            <v>1.0499999999999999E-3</v>
          </cell>
        </row>
      </sheetData>
      <sheetData sheetId="3493">
        <row r="19">
          <cell r="J19">
            <v>1.0499999999999999E-3</v>
          </cell>
        </row>
      </sheetData>
      <sheetData sheetId="3494">
        <row r="19">
          <cell r="J19">
            <v>1.0499999999999999E-3</v>
          </cell>
        </row>
      </sheetData>
      <sheetData sheetId="3495">
        <row r="19">
          <cell r="J19">
            <v>1.0499999999999999E-3</v>
          </cell>
        </row>
      </sheetData>
      <sheetData sheetId="3496">
        <row r="19">
          <cell r="J19">
            <v>1.0499999999999999E-3</v>
          </cell>
        </row>
      </sheetData>
      <sheetData sheetId="3497">
        <row r="19">
          <cell r="J19">
            <v>1.0499999999999999E-3</v>
          </cell>
        </row>
      </sheetData>
      <sheetData sheetId="3498">
        <row r="19">
          <cell r="J19">
            <v>1.0499999999999999E-3</v>
          </cell>
        </row>
      </sheetData>
      <sheetData sheetId="3499">
        <row r="19">
          <cell r="J19">
            <v>1.0499999999999999E-3</v>
          </cell>
        </row>
      </sheetData>
      <sheetData sheetId="3500">
        <row r="19">
          <cell r="J19">
            <v>1.0499999999999999E-3</v>
          </cell>
        </row>
      </sheetData>
      <sheetData sheetId="3501">
        <row r="19">
          <cell r="J19">
            <v>1.0499999999999999E-3</v>
          </cell>
        </row>
      </sheetData>
      <sheetData sheetId="3502">
        <row r="19">
          <cell r="J19">
            <v>1.0499999999999999E-3</v>
          </cell>
        </row>
      </sheetData>
      <sheetData sheetId="3503">
        <row r="19">
          <cell r="J19">
            <v>1.0499999999999999E-3</v>
          </cell>
        </row>
      </sheetData>
      <sheetData sheetId="3504">
        <row r="19">
          <cell r="J19">
            <v>1.0499999999999999E-3</v>
          </cell>
        </row>
      </sheetData>
      <sheetData sheetId="3505">
        <row r="19">
          <cell r="J19">
            <v>1.0499999999999999E-3</v>
          </cell>
        </row>
      </sheetData>
      <sheetData sheetId="3506">
        <row r="19">
          <cell r="J19">
            <v>1.0499999999999999E-3</v>
          </cell>
        </row>
      </sheetData>
      <sheetData sheetId="3507">
        <row r="19">
          <cell r="J19">
            <v>1.0499999999999999E-3</v>
          </cell>
        </row>
      </sheetData>
      <sheetData sheetId="3508">
        <row r="19">
          <cell r="J19">
            <v>1.0499999999999999E-3</v>
          </cell>
        </row>
      </sheetData>
      <sheetData sheetId="3509">
        <row r="19">
          <cell r="J19">
            <v>1.0499999999999999E-3</v>
          </cell>
        </row>
      </sheetData>
      <sheetData sheetId="3510">
        <row r="19">
          <cell r="J19">
            <v>1.0499999999999999E-3</v>
          </cell>
        </row>
      </sheetData>
      <sheetData sheetId="3511">
        <row r="19">
          <cell r="J19">
            <v>1.0499999999999999E-3</v>
          </cell>
        </row>
      </sheetData>
      <sheetData sheetId="3512">
        <row r="19">
          <cell r="J19">
            <v>1.0499999999999999E-3</v>
          </cell>
        </row>
      </sheetData>
      <sheetData sheetId="3513">
        <row r="19">
          <cell r="J19">
            <v>1.0499999999999999E-3</v>
          </cell>
        </row>
      </sheetData>
      <sheetData sheetId="3514">
        <row r="19">
          <cell r="J19">
            <v>1.0499999999999999E-3</v>
          </cell>
        </row>
      </sheetData>
      <sheetData sheetId="3515">
        <row r="19">
          <cell r="J19">
            <v>1.0499999999999999E-3</v>
          </cell>
        </row>
      </sheetData>
      <sheetData sheetId="3516">
        <row r="19">
          <cell r="J19">
            <v>1.0499999999999999E-3</v>
          </cell>
        </row>
      </sheetData>
      <sheetData sheetId="3517">
        <row r="19">
          <cell r="J19">
            <v>1.0499999999999999E-3</v>
          </cell>
        </row>
      </sheetData>
      <sheetData sheetId="3518">
        <row r="19">
          <cell r="J19">
            <v>1.0499999999999999E-3</v>
          </cell>
        </row>
      </sheetData>
      <sheetData sheetId="3519">
        <row r="19">
          <cell r="J19">
            <v>1.0499999999999999E-3</v>
          </cell>
        </row>
      </sheetData>
      <sheetData sheetId="3520">
        <row r="19">
          <cell r="J19">
            <v>1.0499999999999999E-3</v>
          </cell>
        </row>
      </sheetData>
      <sheetData sheetId="3521">
        <row r="19">
          <cell r="J19">
            <v>1.0499999999999999E-3</v>
          </cell>
        </row>
      </sheetData>
      <sheetData sheetId="3522">
        <row r="19">
          <cell r="J19">
            <v>1.0499999999999999E-3</v>
          </cell>
        </row>
      </sheetData>
      <sheetData sheetId="3523">
        <row r="19">
          <cell r="J19">
            <v>1.0499999999999999E-3</v>
          </cell>
        </row>
      </sheetData>
      <sheetData sheetId="3524">
        <row r="19">
          <cell r="J19">
            <v>1.0499999999999999E-3</v>
          </cell>
        </row>
      </sheetData>
      <sheetData sheetId="3525">
        <row r="19">
          <cell r="J19">
            <v>1.0499999999999999E-3</v>
          </cell>
        </row>
      </sheetData>
      <sheetData sheetId="3526">
        <row r="19">
          <cell r="J19">
            <v>1.0499999999999999E-3</v>
          </cell>
        </row>
      </sheetData>
      <sheetData sheetId="3527">
        <row r="19">
          <cell r="J19">
            <v>1.0499999999999999E-3</v>
          </cell>
        </row>
      </sheetData>
      <sheetData sheetId="3528">
        <row r="19">
          <cell r="J19">
            <v>1.0499999999999999E-3</v>
          </cell>
        </row>
      </sheetData>
      <sheetData sheetId="3529">
        <row r="19">
          <cell r="J19">
            <v>1.0499999999999999E-3</v>
          </cell>
        </row>
      </sheetData>
      <sheetData sheetId="3530">
        <row r="19">
          <cell r="J19">
            <v>1.0499999999999999E-3</v>
          </cell>
        </row>
      </sheetData>
      <sheetData sheetId="3531">
        <row r="19">
          <cell r="J19">
            <v>1.0499999999999999E-3</v>
          </cell>
        </row>
      </sheetData>
      <sheetData sheetId="3532">
        <row r="19">
          <cell r="J19">
            <v>1.0499999999999999E-3</v>
          </cell>
        </row>
      </sheetData>
      <sheetData sheetId="3533">
        <row r="19">
          <cell r="J19">
            <v>1.0499999999999999E-3</v>
          </cell>
        </row>
      </sheetData>
      <sheetData sheetId="3534">
        <row r="19">
          <cell r="J19">
            <v>1.0499999999999999E-3</v>
          </cell>
        </row>
      </sheetData>
      <sheetData sheetId="3535">
        <row r="19">
          <cell r="J19">
            <v>1.0499999999999999E-3</v>
          </cell>
        </row>
      </sheetData>
      <sheetData sheetId="3536">
        <row r="19">
          <cell r="J19">
            <v>1.0499999999999999E-3</v>
          </cell>
        </row>
      </sheetData>
      <sheetData sheetId="3537">
        <row r="19">
          <cell r="J19">
            <v>1.0499999999999999E-3</v>
          </cell>
        </row>
      </sheetData>
      <sheetData sheetId="3538">
        <row r="19">
          <cell r="J19">
            <v>1.0499999999999999E-3</v>
          </cell>
        </row>
      </sheetData>
      <sheetData sheetId="3539">
        <row r="19">
          <cell r="J19">
            <v>1.0499999999999999E-3</v>
          </cell>
        </row>
      </sheetData>
      <sheetData sheetId="3540">
        <row r="19">
          <cell r="J19">
            <v>1.0499999999999999E-3</v>
          </cell>
        </row>
      </sheetData>
      <sheetData sheetId="3541">
        <row r="19">
          <cell r="J19">
            <v>1.0499999999999999E-3</v>
          </cell>
        </row>
      </sheetData>
      <sheetData sheetId="3542">
        <row r="19">
          <cell r="J19">
            <v>1.0499999999999999E-3</v>
          </cell>
        </row>
      </sheetData>
      <sheetData sheetId="3543">
        <row r="19">
          <cell r="J19">
            <v>1.0499999999999999E-3</v>
          </cell>
        </row>
      </sheetData>
      <sheetData sheetId="3544">
        <row r="19">
          <cell r="J19">
            <v>1.0499999999999999E-3</v>
          </cell>
        </row>
      </sheetData>
      <sheetData sheetId="3545">
        <row r="19">
          <cell r="J19">
            <v>1.0499999999999999E-3</v>
          </cell>
        </row>
      </sheetData>
      <sheetData sheetId="3546">
        <row r="19">
          <cell r="J19">
            <v>1.0499999999999999E-3</v>
          </cell>
        </row>
      </sheetData>
      <sheetData sheetId="3547">
        <row r="19">
          <cell r="J19">
            <v>1.0499999999999999E-3</v>
          </cell>
        </row>
      </sheetData>
      <sheetData sheetId="3548">
        <row r="19">
          <cell r="J19">
            <v>1.0499999999999999E-3</v>
          </cell>
        </row>
      </sheetData>
      <sheetData sheetId="3549">
        <row r="19">
          <cell r="J19">
            <v>1.0499999999999999E-3</v>
          </cell>
        </row>
      </sheetData>
      <sheetData sheetId="3550">
        <row r="19">
          <cell r="J19">
            <v>1.0499999999999999E-3</v>
          </cell>
        </row>
      </sheetData>
      <sheetData sheetId="3551">
        <row r="19">
          <cell r="J19">
            <v>1.0499999999999999E-3</v>
          </cell>
        </row>
      </sheetData>
      <sheetData sheetId="3552">
        <row r="19">
          <cell r="J19">
            <v>1.0499999999999999E-3</v>
          </cell>
        </row>
      </sheetData>
      <sheetData sheetId="3553">
        <row r="19">
          <cell r="J19">
            <v>1.0499999999999999E-3</v>
          </cell>
        </row>
      </sheetData>
      <sheetData sheetId="3554">
        <row r="19">
          <cell r="J19">
            <v>1.0499999999999999E-3</v>
          </cell>
        </row>
      </sheetData>
      <sheetData sheetId="3555">
        <row r="19">
          <cell r="J19">
            <v>1.0499999999999999E-3</v>
          </cell>
        </row>
      </sheetData>
      <sheetData sheetId="3556">
        <row r="19">
          <cell r="J19">
            <v>1.0499999999999999E-3</v>
          </cell>
        </row>
      </sheetData>
      <sheetData sheetId="3557">
        <row r="19">
          <cell r="J19">
            <v>1.0499999999999999E-3</v>
          </cell>
        </row>
      </sheetData>
      <sheetData sheetId="3558">
        <row r="19">
          <cell r="J19">
            <v>1.0499999999999999E-3</v>
          </cell>
        </row>
      </sheetData>
      <sheetData sheetId="3559">
        <row r="19">
          <cell r="J19">
            <v>1.0499999999999999E-3</v>
          </cell>
        </row>
      </sheetData>
      <sheetData sheetId="3560">
        <row r="19">
          <cell r="J19">
            <v>1.0499999999999999E-3</v>
          </cell>
        </row>
      </sheetData>
      <sheetData sheetId="3561">
        <row r="19">
          <cell r="J19">
            <v>1.0499999999999999E-3</v>
          </cell>
        </row>
      </sheetData>
      <sheetData sheetId="3562">
        <row r="19">
          <cell r="J19">
            <v>1.0499999999999999E-3</v>
          </cell>
        </row>
      </sheetData>
      <sheetData sheetId="3563">
        <row r="19">
          <cell r="J19">
            <v>1.0499999999999999E-3</v>
          </cell>
        </row>
      </sheetData>
      <sheetData sheetId="3564">
        <row r="19">
          <cell r="J19">
            <v>1.0499999999999999E-3</v>
          </cell>
        </row>
      </sheetData>
      <sheetData sheetId="3565">
        <row r="19">
          <cell r="J19">
            <v>1.0499999999999999E-3</v>
          </cell>
        </row>
      </sheetData>
      <sheetData sheetId="3566">
        <row r="19">
          <cell r="J19">
            <v>1.0499999999999999E-3</v>
          </cell>
        </row>
      </sheetData>
      <sheetData sheetId="3567">
        <row r="19">
          <cell r="J19">
            <v>1.0499999999999999E-3</v>
          </cell>
        </row>
      </sheetData>
      <sheetData sheetId="3568">
        <row r="19">
          <cell r="J19">
            <v>1.0499999999999999E-3</v>
          </cell>
        </row>
      </sheetData>
      <sheetData sheetId="3569">
        <row r="19">
          <cell r="J19">
            <v>1.0499999999999999E-3</v>
          </cell>
        </row>
      </sheetData>
      <sheetData sheetId="3570">
        <row r="19">
          <cell r="J19">
            <v>1.0499999999999999E-3</v>
          </cell>
        </row>
      </sheetData>
      <sheetData sheetId="3571">
        <row r="19">
          <cell r="J19">
            <v>1.0499999999999999E-3</v>
          </cell>
        </row>
      </sheetData>
      <sheetData sheetId="3572">
        <row r="19">
          <cell r="J19">
            <v>1.0499999999999999E-3</v>
          </cell>
        </row>
      </sheetData>
      <sheetData sheetId="3573">
        <row r="19">
          <cell r="J19">
            <v>1.0499999999999999E-3</v>
          </cell>
        </row>
      </sheetData>
      <sheetData sheetId="3574">
        <row r="19">
          <cell r="J19">
            <v>1.0499999999999999E-3</v>
          </cell>
        </row>
      </sheetData>
      <sheetData sheetId="3575">
        <row r="19">
          <cell r="J19">
            <v>1.0499999999999999E-3</v>
          </cell>
        </row>
      </sheetData>
      <sheetData sheetId="3576">
        <row r="19">
          <cell r="J19">
            <v>1.0499999999999999E-3</v>
          </cell>
        </row>
      </sheetData>
      <sheetData sheetId="3577">
        <row r="19">
          <cell r="J19">
            <v>1.0499999999999999E-3</v>
          </cell>
        </row>
      </sheetData>
      <sheetData sheetId="3578">
        <row r="19">
          <cell r="J19">
            <v>1.0499999999999999E-3</v>
          </cell>
        </row>
      </sheetData>
      <sheetData sheetId="3579">
        <row r="19">
          <cell r="J19">
            <v>1.0499999999999999E-3</v>
          </cell>
        </row>
      </sheetData>
      <sheetData sheetId="3580">
        <row r="19">
          <cell r="J19">
            <v>1.0499999999999999E-3</v>
          </cell>
        </row>
      </sheetData>
      <sheetData sheetId="3581">
        <row r="19">
          <cell r="J19">
            <v>1.0499999999999999E-3</v>
          </cell>
        </row>
      </sheetData>
      <sheetData sheetId="3582">
        <row r="19">
          <cell r="J19">
            <v>1.0499999999999999E-3</v>
          </cell>
        </row>
      </sheetData>
      <sheetData sheetId="3583">
        <row r="19">
          <cell r="J19">
            <v>1.0499999999999999E-3</v>
          </cell>
        </row>
      </sheetData>
      <sheetData sheetId="3584">
        <row r="19">
          <cell r="J19">
            <v>1.0499999999999999E-3</v>
          </cell>
        </row>
      </sheetData>
      <sheetData sheetId="3585">
        <row r="19">
          <cell r="J19">
            <v>1.0499999999999999E-3</v>
          </cell>
        </row>
      </sheetData>
      <sheetData sheetId="3586">
        <row r="19">
          <cell r="J19">
            <v>1.0499999999999999E-3</v>
          </cell>
        </row>
      </sheetData>
      <sheetData sheetId="3587">
        <row r="19">
          <cell r="J19">
            <v>1.0499999999999999E-3</v>
          </cell>
        </row>
      </sheetData>
      <sheetData sheetId="3588">
        <row r="19">
          <cell r="J19">
            <v>1.0499999999999999E-3</v>
          </cell>
        </row>
      </sheetData>
      <sheetData sheetId="3589">
        <row r="19">
          <cell r="J19">
            <v>1.0499999999999999E-3</v>
          </cell>
        </row>
      </sheetData>
      <sheetData sheetId="3590">
        <row r="19">
          <cell r="J19">
            <v>1.0499999999999999E-3</v>
          </cell>
        </row>
      </sheetData>
      <sheetData sheetId="3591">
        <row r="19">
          <cell r="J19">
            <v>1.0499999999999999E-3</v>
          </cell>
        </row>
      </sheetData>
      <sheetData sheetId="3592">
        <row r="19">
          <cell r="J19">
            <v>1.0499999999999999E-3</v>
          </cell>
        </row>
      </sheetData>
      <sheetData sheetId="3593">
        <row r="19">
          <cell r="J19">
            <v>1.0499999999999999E-3</v>
          </cell>
        </row>
      </sheetData>
      <sheetData sheetId="3594">
        <row r="19">
          <cell r="J19">
            <v>1.0499999999999999E-3</v>
          </cell>
        </row>
      </sheetData>
      <sheetData sheetId="3595">
        <row r="19">
          <cell r="J19">
            <v>1.0499999999999999E-3</v>
          </cell>
        </row>
      </sheetData>
      <sheetData sheetId="3596">
        <row r="19">
          <cell r="J19">
            <v>1.0499999999999999E-3</v>
          </cell>
        </row>
      </sheetData>
      <sheetData sheetId="3597">
        <row r="19">
          <cell r="J19">
            <v>1.0499999999999999E-3</v>
          </cell>
        </row>
      </sheetData>
      <sheetData sheetId="3598">
        <row r="19">
          <cell r="J19">
            <v>1.0499999999999999E-3</v>
          </cell>
        </row>
      </sheetData>
      <sheetData sheetId="3599">
        <row r="19">
          <cell r="J19">
            <v>1.0499999999999999E-3</v>
          </cell>
        </row>
      </sheetData>
      <sheetData sheetId="3600">
        <row r="19">
          <cell r="J19">
            <v>1.0499999999999999E-3</v>
          </cell>
        </row>
      </sheetData>
      <sheetData sheetId="3601">
        <row r="19">
          <cell r="J19">
            <v>1.0499999999999999E-3</v>
          </cell>
        </row>
      </sheetData>
      <sheetData sheetId="3602">
        <row r="19">
          <cell r="J19">
            <v>1.0499999999999999E-3</v>
          </cell>
        </row>
      </sheetData>
      <sheetData sheetId="3603">
        <row r="19">
          <cell r="J19">
            <v>1.0499999999999999E-3</v>
          </cell>
        </row>
      </sheetData>
      <sheetData sheetId="3604">
        <row r="19">
          <cell r="J19">
            <v>1.0499999999999999E-3</v>
          </cell>
        </row>
      </sheetData>
      <sheetData sheetId="3605">
        <row r="19">
          <cell r="J19">
            <v>1.0499999999999999E-3</v>
          </cell>
        </row>
      </sheetData>
      <sheetData sheetId="3606">
        <row r="19">
          <cell r="J19">
            <v>1.0499999999999999E-3</v>
          </cell>
        </row>
      </sheetData>
      <sheetData sheetId="3607">
        <row r="19">
          <cell r="J19">
            <v>1.0499999999999999E-3</v>
          </cell>
        </row>
      </sheetData>
      <sheetData sheetId="3608">
        <row r="19">
          <cell r="J19">
            <v>1.0499999999999999E-3</v>
          </cell>
        </row>
      </sheetData>
      <sheetData sheetId="3609">
        <row r="19">
          <cell r="J19">
            <v>1.0499999999999999E-3</v>
          </cell>
        </row>
      </sheetData>
      <sheetData sheetId="3610">
        <row r="19">
          <cell r="J19">
            <v>1.0499999999999999E-3</v>
          </cell>
        </row>
      </sheetData>
      <sheetData sheetId="3611">
        <row r="19">
          <cell r="J19">
            <v>1.0499999999999999E-3</v>
          </cell>
        </row>
      </sheetData>
      <sheetData sheetId="3612">
        <row r="19">
          <cell r="J19">
            <v>1.0499999999999999E-3</v>
          </cell>
        </row>
      </sheetData>
      <sheetData sheetId="3613">
        <row r="19">
          <cell r="J19">
            <v>1.0499999999999999E-3</v>
          </cell>
        </row>
      </sheetData>
      <sheetData sheetId="3614">
        <row r="19">
          <cell r="J19">
            <v>1.0499999999999999E-3</v>
          </cell>
        </row>
      </sheetData>
      <sheetData sheetId="3615">
        <row r="19">
          <cell r="J19">
            <v>1.0499999999999999E-3</v>
          </cell>
        </row>
      </sheetData>
      <sheetData sheetId="3616">
        <row r="19">
          <cell r="J19">
            <v>1.0499999999999999E-3</v>
          </cell>
        </row>
      </sheetData>
      <sheetData sheetId="3617">
        <row r="19">
          <cell r="J19">
            <v>1.0499999999999999E-3</v>
          </cell>
        </row>
      </sheetData>
      <sheetData sheetId="3618">
        <row r="19">
          <cell r="J19">
            <v>1.0499999999999999E-3</v>
          </cell>
        </row>
      </sheetData>
      <sheetData sheetId="3619">
        <row r="19">
          <cell r="J19">
            <v>1.0499999999999999E-3</v>
          </cell>
        </row>
      </sheetData>
      <sheetData sheetId="3620">
        <row r="19">
          <cell r="J19">
            <v>1.0499999999999999E-3</v>
          </cell>
        </row>
      </sheetData>
      <sheetData sheetId="3621">
        <row r="19">
          <cell r="J19">
            <v>1.0499999999999999E-3</v>
          </cell>
        </row>
      </sheetData>
      <sheetData sheetId="3622">
        <row r="19">
          <cell r="J19">
            <v>1.0499999999999999E-3</v>
          </cell>
        </row>
      </sheetData>
      <sheetData sheetId="3623">
        <row r="19">
          <cell r="J19">
            <v>1.0499999999999999E-3</v>
          </cell>
        </row>
      </sheetData>
      <sheetData sheetId="3624">
        <row r="19">
          <cell r="J19">
            <v>1.0499999999999999E-3</v>
          </cell>
        </row>
      </sheetData>
      <sheetData sheetId="3625">
        <row r="19">
          <cell r="J19">
            <v>1.0499999999999999E-3</v>
          </cell>
        </row>
      </sheetData>
      <sheetData sheetId="3626">
        <row r="19">
          <cell r="J19">
            <v>1.0499999999999999E-3</v>
          </cell>
        </row>
      </sheetData>
      <sheetData sheetId="3627">
        <row r="19">
          <cell r="J19">
            <v>1.0499999999999999E-3</v>
          </cell>
        </row>
      </sheetData>
      <sheetData sheetId="3628">
        <row r="19">
          <cell r="J19">
            <v>1.0499999999999999E-3</v>
          </cell>
        </row>
      </sheetData>
      <sheetData sheetId="3629">
        <row r="19">
          <cell r="J19">
            <v>1.0499999999999999E-3</v>
          </cell>
        </row>
      </sheetData>
      <sheetData sheetId="3630">
        <row r="19">
          <cell r="J19">
            <v>1.0499999999999999E-3</v>
          </cell>
        </row>
      </sheetData>
      <sheetData sheetId="3631">
        <row r="19">
          <cell r="J19">
            <v>1.0499999999999999E-3</v>
          </cell>
        </row>
      </sheetData>
      <sheetData sheetId="3632">
        <row r="19">
          <cell r="J19">
            <v>1.0499999999999999E-3</v>
          </cell>
        </row>
      </sheetData>
      <sheetData sheetId="3633">
        <row r="19">
          <cell r="J19">
            <v>1.0499999999999999E-3</v>
          </cell>
        </row>
      </sheetData>
      <sheetData sheetId="3634">
        <row r="19">
          <cell r="J19">
            <v>1.0499999999999999E-3</v>
          </cell>
        </row>
      </sheetData>
      <sheetData sheetId="3635">
        <row r="19">
          <cell r="J19">
            <v>1.0499999999999999E-3</v>
          </cell>
        </row>
      </sheetData>
      <sheetData sheetId="3636">
        <row r="19">
          <cell r="J19">
            <v>1.0499999999999999E-3</v>
          </cell>
        </row>
      </sheetData>
      <sheetData sheetId="3637">
        <row r="19">
          <cell r="J19">
            <v>1.0499999999999999E-3</v>
          </cell>
        </row>
      </sheetData>
      <sheetData sheetId="3638">
        <row r="19">
          <cell r="J19">
            <v>1.0499999999999999E-3</v>
          </cell>
        </row>
      </sheetData>
      <sheetData sheetId="3639">
        <row r="19">
          <cell r="J19">
            <v>1.0499999999999999E-3</v>
          </cell>
        </row>
      </sheetData>
      <sheetData sheetId="3640">
        <row r="19">
          <cell r="J19">
            <v>1.0499999999999999E-3</v>
          </cell>
        </row>
      </sheetData>
      <sheetData sheetId="3641">
        <row r="19">
          <cell r="J19">
            <v>1.0499999999999999E-3</v>
          </cell>
        </row>
      </sheetData>
      <sheetData sheetId="3642">
        <row r="19">
          <cell r="J19">
            <v>1.0499999999999999E-3</v>
          </cell>
        </row>
      </sheetData>
      <sheetData sheetId="3643">
        <row r="19">
          <cell r="J19">
            <v>1.0499999999999999E-3</v>
          </cell>
        </row>
      </sheetData>
      <sheetData sheetId="3644">
        <row r="19">
          <cell r="J19">
            <v>1.0499999999999999E-3</v>
          </cell>
        </row>
      </sheetData>
      <sheetData sheetId="3645">
        <row r="19">
          <cell r="J19">
            <v>1.0499999999999999E-3</v>
          </cell>
        </row>
      </sheetData>
      <sheetData sheetId="3646">
        <row r="19">
          <cell r="J19">
            <v>1.0499999999999999E-3</v>
          </cell>
        </row>
      </sheetData>
      <sheetData sheetId="3647">
        <row r="19">
          <cell r="J19">
            <v>1.0499999999999999E-3</v>
          </cell>
        </row>
      </sheetData>
      <sheetData sheetId="3648">
        <row r="19">
          <cell r="J19">
            <v>1.0499999999999999E-3</v>
          </cell>
        </row>
      </sheetData>
      <sheetData sheetId="3649">
        <row r="19">
          <cell r="J19">
            <v>1.0499999999999999E-3</v>
          </cell>
        </row>
      </sheetData>
      <sheetData sheetId="3650">
        <row r="19">
          <cell r="J19">
            <v>1.0499999999999999E-3</v>
          </cell>
        </row>
      </sheetData>
      <sheetData sheetId="3651">
        <row r="19">
          <cell r="J19">
            <v>1.0499999999999999E-3</v>
          </cell>
        </row>
      </sheetData>
      <sheetData sheetId="3652">
        <row r="19">
          <cell r="J19">
            <v>1.0499999999999999E-3</v>
          </cell>
        </row>
      </sheetData>
      <sheetData sheetId="3653">
        <row r="19">
          <cell r="J19">
            <v>1.0499999999999999E-3</v>
          </cell>
        </row>
      </sheetData>
      <sheetData sheetId="3654">
        <row r="19">
          <cell r="J19">
            <v>1.0499999999999999E-3</v>
          </cell>
        </row>
      </sheetData>
      <sheetData sheetId="3655">
        <row r="19">
          <cell r="J19">
            <v>1.0499999999999999E-3</v>
          </cell>
        </row>
      </sheetData>
      <sheetData sheetId="3656">
        <row r="19">
          <cell r="J19">
            <v>1.0499999999999999E-3</v>
          </cell>
        </row>
      </sheetData>
      <sheetData sheetId="3657">
        <row r="19">
          <cell r="J19">
            <v>1.0499999999999999E-3</v>
          </cell>
        </row>
      </sheetData>
      <sheetData sheetId="3658">
        <row r="19">
          <cell r="J19">
            <v>1.0499999999999999E-3</v>
          </cell>
        </row>
      </sheetData>
      <sheetData sheetId="3659">
        <row r="19">
          <cell r="J19">
            <v>1.0499999999999999E-3</v>
          </cell>
        </row>
      </sheetData>
      <sheetData sheetId="3660">
        <row r="19">
          <cell r="J19">
            <v>1.0499999999999999E-3</v>
          </cell>
        </row>
      </sheetData>
      <sheetData sheetId="3661">
        <row r="19">
          <cell r="J19">
            <v>1.0499999999999999E-3</v>
          </cell>
        </row>
      </sheetData>
      <sheetData sheetId="3662">
        <row r="19">
          <cell r="J19">
            <v>1.0499999999999999E-3</v>
          </cell>
        </row>
      </sheetData>
      <sheetData sheetId="3663">
        <row r="19">
          <cell r="J19">
            <v>1.0499999999999999E-3</v>
          </cell>
        </row>
      </sheetData>
      <sheetData sheetId="3664">
        <row r="19">
          <cell r="J19">
            <v>1.0499999999999999E-3</v>
          </cell>
        </row>
      </sheetData>
      <sheetData sheetId="3665">
        <row r="19">
          <cell r="J19">
            <v>1.0499999999999999E-3</v>
          </cell>
        </row>
      </sheetData>
      <sheetData sheetId="3666">
        <row r="19">
          <cell r="J19">
            <v>1.0499999999999999E-3</v>
          </cell>
        </row>
      </sheetData>
      <sheetData sheetId="3667">
        <row r="19">
          <cell r="J19">
            <v>1.0499999999999999E-3</v>
          </cell>
        </row>
      </sheetData>
      <sheetData sheetId="3668">
        <row r="19">
          <cell r="J19">
            <v>1.0499999999999999E-3</v>
          </cell>
        </row>
      </sheetData>
      <sheetData sheetId="3669">
        <row r="19">
          <cell r="J19">
            <v>1.0499999999999999E-3</v>
          </cell>
        </row>
      </sheetData>
      <sheetData sheetId="3670">
        <row r="19">
          <cell r="J19">
            <v>1.0499999999999999E-3</v>
          </cell>
        </row>
      </sheetData>
      <sheetData sheetId="3671">
        <row r="19">
          <cell r="J19">
            <v>1.0499999999999999E-3</v>
          </cell>
        </row>
      </sheetData>
      <sheetData sheetId="3672">
        <row r="19">
          <cell r="J19">
            <v>1.0499999999999999E-3</v>
          </cell>
        </row>
      </sheetData>
      <sheetData sheetId="3673">
        <row r="19">
          <cell r="J19">
            <v>1.0499999999999999E-3</v>
          </cell>
        </row>
      </sheetData>
      <sheetData sheetId="3674">
        <row r="19">
          <cell r="J19">
            <v>1.0499999999999999E-3</v>
          </cell>
        </row>
      </sheetData>
      <sheetData sheetId="3675">
        <row r="19">
          <cell r="J19">
            <v>1.0499999999999999E-3</v>
          </cell>
        </row>
      </sheetData>
      <sheetData sheetId="3676">
        <row r="19">
          <cell r="J19">
            <v>1.0499999999999999E-3</v>
          </cell>
        </row>
      </sheetData>
      <sheetData sheetId="3677">
        <row r="19">
          <cell r="J19">
            <v>1.0499999999999999E-3</v>
          </cell>
        </row>
      </sheetData>
      <sheetData sheetId="3678">
        <row r="19">
          <cell r="J19">
            <v>1.0499999999999999E-3</v>
          </cell>
        </row>
      </sheetData>
      <sheetData sheetId="3679">
        <row r="19">
          <cell r="J19">
            <v>1.0499999999999999E-3</v>
          </cell>
        </row>
      </sheetData>
      <sheetData sheetId="3680">
        <row r="19">
          <cell r="J19">
            <v>1.0499999999999999E-3</v>
          </cell>
        </row>
      </sheetData>
      <sheetData sheetId="3681">
        <row r="19">
          <cell r="J19">
            <v>1.0499999999999999E-3</v>
          </cell>
        </row>
      </sheetData>
      <sheetData sheetId="3682">
        <row r="19">
          <cell r="J19">
            <v>1.0499999999999999E-3</v>
          </cell>
        </row>
      </sheetData>
      <sheetData sheetId="3683">
        <row r="19">
          <cell r="J19">
            <v>1.0499999999999999E-3</v>
          </cell>
        </row>
      </sheetData>
      <sheetData sheetId="3684">
        <row r="19">
          <cell r="J19">
            <v>1.0499999999999999E-3</v>
          </cell>
        </row>
      </sheetData>
      <sheetData sheetId="3685">
        <row r="19">
          <cell r="J19">
            <v>1.0499999999999999E-3</v>
          </cell>
        </row>
      </sheetData>
      <sheetData sheetId="3686">
        <row r="19">
          <cell r="J19">
            <v>1.0499999999999999E-3</v>
          </cell>
        </row>
      </sheetData>
      <sheetData sheetId="3687">
        <row r="19">
          <cell r="J19">
            <v>1.0499999999999999E-3</v>
          </cell>
        </row>
      </sheetData>
      <sheetData sheetId="3688">
        <row r="19">
          <cell r="J19">
            <v>1.0499999999999999E-3</v>
          </cell>
        </row>
      </sheetData>
      <sheetData sheetId="3689">
        <row r="19">
          <cell r="J19">
            <v>1.0499999999999999E-3</v>
          </cell>
        </row>
      </sheetData>
      <sheetData sheetId="3690">
        <row r="19">
          <cell r="J19">
            <v>1.0499999999999999E-3</v>
          </cell>
        </row>
      </sheetData>
      <sheetData sheetId="3691">
        <row r="19">
          <cell r="J19">
            <v>1.0499999999999999E-3</v>
          </cell>
        </row>
      </sheetData>
      <sheetData sheetId="3692">
        <row r="19">
          <cell r="J19">
            <v>1.0499999999999999E-3</v>
          </cell>
        </row>
      </sheetData>
      <sheetData sheetId="3693">
        <row r="19">
          <cell r="J19">
            <v>1.0499999999999999E-3</v>
          </cell>
        </row>
      </sheetData>
      <sheetData sheetId="3694">
        <row r="19">
          <cell r="J19">
            <v>1.0499999999999999E-3</v>
          </cell>
        </row>
      </sheetData>
      <sheetData sheetId="3695">
        <row r="19">
          <cell r="J19">
            <v>1.0499999999999999E-3</v>
          </cell>
        </row>
      </sheetData>
      <sheetData sheetId="3696">
        <row r="19">
          <cell r="J19">
            <v>1.0499999999999999E-3</v>
          </cell>
        </row>
      </sheetData>
      <sheetData sheetId="3697">
        <row r="19">
          <cell r="J19">
            <v>1.0499999999999999E-3</v>
          </cell>
        </row>
      </sheetData>
      <sheetData sheetId="3698">
        <row r="19">
          <cell r="J19">
            <v>1.0499999999999999E-3</v>
          </cell>
        </row>
      </sheetData>
      <sheetData sheetId="3699">
        <row r="19">
          <cell r="J19">
            <v>1.0499999999999999E-3</v>
          </cell>
        </row>
      </sheetData>
      <sheetData sheetId="3700">
        <row r="19">
          <cell r="J19">
            <v>1.0499999999999999E-3</v>
          </cell>
        </row>
      </sheetData>
      <sheetData sheetId="3701">
        <row r="19">
          <cell r="J19">
            <v>1.0499999999999999E-3</v>
          </cell>
        </row>
      </sheetData>
      <sheetData sheetId="3702">
        <row r="19">
          <cell r="J19">
            <v>1.0499999999999999E-3</v>
          </cell>
        </row>
      </sheetData>
      <sheetData sheetId="3703">
        <row r="19">
          <cell r="J19">
            <v>1.0499999999999999E-3</v>
          </cell>
        </row>
      </sheetData>
      <sheetData sheetId="3704">
        <row r="19">
          <cell r="J19">
            <v>1.0499999999999999E-3</v>
          </cell>
        </row>
      </sheetData>
      <sheetData sheetId="3705">
        <row r="19">
          <cell r="J19">
            <v>1.0499999999999999E-3</v>
          </cell>
        </row>
      </sheetData>
      <sheetData sheetId="3706">
        <row r="19">
          <cell r="J19">
            <v>1.0499999999999999E-3</v>
          </cell>
        </row>
      </sheetData>
      <sheetData sheetId="3707">
        <row r="19">
          <cell r="J19">
            <v>1.0499999999999999E-3</v>
          </cell>
        </row>
      </sheetData>
      <sheetData sheetId="3708">
        <row r="19">
          <cell r="J19">
            <v>1.0499999999999999E-3</v>
          </cell>
        </row>
      </sheetData>
      <sheetData sheetId="3709">
        <row r="19">
          <cell r="J19">
            <v>1.0499999999999999E-3</v>
          </cell>
        </row>
      </sheetData>
      <sheetData sheetId="3710">
        <row r="19">
          <cell r="J19">
            <v>1.0499999999999999E-3</v>
          </cell>
        </row>
      </sheetData>
      <sheetData sheetId="3711">
        <row r="19">
          <cell r="J19">
            <v>1.0499999999999999E-3</v>
          </cell>
        </row>
      </sheetData>
      <sheetData sheetId="3712">
        <row r="19">
          <cell r="J19">
            <v>1.0499999999999999E-3</v>
          </cell>
        </row>
      </sheetData>
      <sheetData sheetId="3713">
        <row r="19">
          <cell r="J19">
            <v>1.0499999999999999E-3</v>
          </cell>
        </row>
      </sheetData>
      <sheetData sheetId="3714">
        <row r="19">
          <cell r="J19">
            <v>1.0499999999999999E-3</v>
          </cell>
        </row>
      </sheetData>
      <sheetData sheetId="3715">
        <row r="19">
          <cell r="J19">
            <v>1.0499999999999999E-3</v>
          </cell>
        </row>
      </sheetData>
      <sheetData sheetId="3716">
        <row r="19">
          <cell r="J19">
            <v>1.0499999999999999E-3</v>
          </cell>
        </row>
      </sheetData>
      <sheetData sheetId="3717">
        <row r="19">
          <cell r="J19">
            <v>1.0499999999999999E-3</v>
          </cell>
        </row>
      </sheetData>
      <sheetData sheetId="3718">
        <row r="19">
          <cell r="J19">
            <v>1.0499999999999999E-3</v>
          </cell>
        </row>
      </sheetData>
      <sheetData sheetId="3719">
        <row r="19">
          <cell r="J19">
            <v>1.0499999999999999E-3</v>
          </cell>
        </row>
      </sheetData>
      <sheetData sheetId="3720">
        <row r="19">
          <cell r="J19">
            <v>1.0499999999999999E-3</v>
          </cell>
        </row>
      </sheetData>
      <sheetData sheetId="3721">
        <row r="19">
          <cell r="J19">
            <v>1.0499999999999999E-3</v>
          </cell>
        </row>
      </sheetData>
      <sheetData sheetId="3722">
        <row r="19">
          <cell r="J19">
            <v>1.0499999999999999E-3</v>
          </cell>
        </row>
      </sheetData>
      <sheetData sheetId="3723">
        <row r="19">
          <cell r="J19">
            <v>1.0499999999999999E-3</v>
          </cell>
        </row>
      </sheetData>
      <sheetData sheetId="3724">
        <row r="19">
          <cell r="J19">
            <v>1.0499999999999999E-3</v>
          </cell>
        </row>
      </sheetData>
      <sheetData sheetId="3725">
        <row r="19">
          <cell r="J19">
            <v>1.0499999999999999E-3</v>
          </cell>
        </row>
      </sheetData>
      <sheetData sheetId="3726">
        <row r="19">
          <cell r="J19">
            <v>1.0499999999999999E-3</v>
          </cell>
        </row>
      </sheetData>
      <sheetData sheetId="3727">
        <row r="19">
          <cell r="J19">
            <v>1.0499999999999999E-3</v>
          </cell>
        </row>
      </sheetData>
      <sheetData sheetId="3728">
        <row r="19">
          <cell r="J19">
            <v>1.0499999999999999E-3</v>
          </cell>
        </row>
      </sheetData>
      <sheetData sheetId="3729">
        <row r="19">
          <cell r="J19">
            <v>1.0499999999999999E-3</v>
          </cell>
        </row>
      </sheetData>
      <sheetData sheetId="3730">
        <row r="19">
          <cell r="J19">
            <v>1.0499999999999999E-3</v>
          </cell>
        </row>
      </sheetData>
      <sheetData sheetId="3731">
        <row r="19">
          <cell r="J19">
            <v>1.0499999999999999E-3</v>
          </cell>
        </row>
      </sheetData>
      <sheetData sheetId="3732">
        <row r="19">
          <cell r="J19">
            <v>1.0499999999999999E-3</v>
          </cell>
        </row>
      </sheetData>
      <sheetData sheetId="3733">
        <row r="19">
          <cell r="J19">
            <v>1.0499999999999999E-3</v>
          </cell>
        </row>
      </sheetData>
      <sheetData sheetId="3734">
        <row r="19">
          <cell r="J19">
            <v>1.0499999999999999E-3</v>
          </cell>
        </row>
      </sheetData>
      <sheetData sheetId="3735">
        <row r="19">
          <cell r="J19">
            <v>1.0499999999999999E-3</v>
          </cell>
        </row>
      </sheetData>
      <sheetData sheetId="3736">
        <row r="19">
          <cell r="J19">
            <v>1.0499999999999999E-3</v>
          </cell>
        </row>
      </sheetData>
      <sheetData sheetId="3737">
        <row r="19">
          <cell r="J19">
            <v>1.0499999999999999E-3</v>
          </cell>
        </row>
      </sheetData>
      <sheetData sheetId="3738">
        <row r="19">
          <cell r="J19">
            <v>1.0499999999999999E-3</v>
          </cell>
        </row>
      </sheetData>
      <sheetData sheetId="3739">
        <row r="19">
          <cell r="J19">
            <v>1.0499999999999999E-3</v>
          </cell>
        </row>
      </sheetData>
      <sheetData sheetId="3740">
        <row r="19">
          <cell r="J19">
            <v>1.0499999999999999E-3</v>
          </cell>
        </row>
      </sheetData>
      <sheetData sheetId="3741">
        <row r="19">
          <cell r="J19">
            <v>1.0499999999999999E-3</v>
          </cell>
        </row>
      </sheetData>
      <sheetData sheetId="3742">
        <row r="19">
          <cell r="J19">
            <v>1.0499999999999999E-3</v>
          </cell>
        </row>
      </sheetData>
      <sheetData sheetId="3743">
        <row r="19">
          <cell r="J19">
            <v>1.0499999999999999E-3</v>
          </cell>
        </row>
      </sheetData>
      <sheetData sheetId="3744">
        <row r="19">
          <cell r="J19">
            <v>1.0499999999999999E-3</v>
          </cell>
        </row>
      </sheetData>
      <sheetData sheetId="3745">
        <row r="19">
          <cell r="J19">
            <v>1.0499999999999999E-3</v>
          </cell>
        </row>
      </sheetData>
      <sheetData sheetId="3746">
        <row r="19">
          <cell r="J19">
            <v>1.0499999999999999E-3</v>
          </cell>
        </row>
      </sheetData>
      <sheetData sheetId="3747">
        <row r="19">
          <cell r="J19">
            <v>1.0499999999999999E-3</v>
          </cell>
        </row>
      </sheetData>
      <sheetData sheetId="3748">
        <row r="19">
          <cell r="J19">
            <v>1.0499999999999999E-3</v>
          </cell>
        </row>
      </sheetData>
      <sheetData sheetId="3749">
        <row r="19">
          <cell r="J19">
            <v>1.0499999999999999E-3</v>
          </cell>
        </row>
      </sheetData>
      <sheetData sheetId="3750">
        <row r="19">
          <cell r="J19">
            <v>1.0499999999999999E-3</v>
          </cell>
        </row>
      </sheetData>
      <sheetData sheetId="3751">
        <row r="19">
          <cell r="J19">
            <v>1.0499999999999999E-3</v>
          </cell>
        </row>
      </sheetData>
      <sheetData sheetId="3752">
        <row r="19">
          <cell r="J19">
            <v>1.0499999999999999E-3</v>
          </cell>
        </row>
      </sheetData>
      <sheetData sheetId="3753">
        <row r="19">
          <cell r="J19">
            <v>1.0499999999999999E-3</v>
          </cell>
        </row>
      </sheetData>
      <sheetData sheetId="3754">
        <row r="19">
          <cell r="J19">
            <v>1.0499999999999999E-3</v>
          </cell>
        </row>
      </sheetData>
      <sheetData sheetId="3755">
        <row r="19">
          <cell r="J19">
            <v>1.0499999999999999E-3</v>
          </cell>
        </row>
      </sheetData>
      <sheetData sheetId="3756">
        <row r="19">
          <cell r="J19">
            <v>1.0499999999999999E-3</v>
          </cell>
        </row>
      </sheetData>
      <sheetData sheetId="3757">
        <row r="19">
          <cell r="J19">
            <v>1.0499999999999999E-3</v>
          </cell>
        </row>
      </sheetData>
      <sheetData sheetId="3758">
        <row r="19">
          <cell r="J19">
            <v>1.0499999999999999E-3</v>
          </cell>
        </row>
      </sheetData>
      <sheetData sheetId="3759">
        <row r="19">
          <cell r="J19">
            <v>1.0499999999999999E-3</v>
          </cell>
        </row>
      </sheetData>
      <sheetData sheetId="3760">
        <row r="19">
          <cell r="J19">
            <v>1.0499999999999999E-3</v>
          </cell>
        </row>
      </sheetData>
      <sheetData sheetId="3761">
        <row r="19">
          <cell r="J19">
            <v>1.0499999999999999E-3</v>
          </cell>
        </row>
      </sheetData>
      <sheetData sheetId="3762">
        <row r="19">
          <cell r="J19">
            <v>1.0499999999999999E-3</v>
          </cell>
        </row>
      </sheetData>
      <sheetData sheetId="3763">
        <row r="19">
          <cell r="J19">
            <v>1.0499999999999999E-3</v>
          </cell>
        </row>
      </sheetData>
      <sheetData sheetId="3764">
        <row r="19">
          <cell r="J19">
            <v>1.0499999999999999E-3</v>
          </cell>
        </row>
      </sheetData>
      <sheetData sheetId="3765">
        <row r="19">
          <cell r="J19">
            <v>1.0499999999999999E-3</v>
          </cell>
        </row>
      </sheetData>
      <sheetData sheetId="3766">
        <row r="19">
          <cell r="J19">
            <v>1.0499999999999999E-3</v>
          </cell>
        </row>
      </sheetData>
      <sheetData sheetId="3767">
        <row r="19">
          <cell r="J19">
            <v>1.0499999999999999E-3</v>
          </cell>
        </row>
      </sheetData>
      <sheetData sheetId="3768">
        <row r="19">
          <cell r="J19">
            <v>1.0499999999999999E-3</v>
          </cell>
        </row>
      </sheetData>
      <sheetData sheetId="3769">
        <row r="19">
          <cell r="J19">
            <v>1.0499999999999999E-3</v>
          </cell>
        </row>
      </sheetData>
      <sheetData sheetId="3770">
        <row r="19">
          <cell r="J19">
            <v>1.0499999999999999E-3</v>
          </cell>
        </row>
      </sheetData>
      <sheetData sheetId="3771">
        <row r="19">
          <cell r="J19">
            <v>1.0499999999999999E-3</v>
          </cell>
        </row>
      </sheetData>
      <sheetData sheetId="3772">
        <row r="19">
          <cell r="J19">
            <v>1.0499999999999999E-3</v>
          </cell>
        </row>
      </sheetData>
      <sheetData sheetId="3773">
        <row r="19">
          <cell r="J19">
            <v>1.0499999999999999E-3</v>
          </cell>
        </row>
      </sheetData>
      <sheetData sheetId="3774">
        <row r="19">
          <cell r="J19">
            <v>1.0499999999999999E-3</v>
          </cell>
        </row>
      </sheetData>
      <sheetData sheetId="3775">
        <row r="19">
          <cell r="J19">
            <v>1.0499999999999999E-3</v>
          </cell>
        </row>
      </sheetData>
      <sheetData sheetId="3776">
        <row r="19">
          <cell r="J19">
            <v>1.0499999999999999E-3</v>
          </cell>
        </row>
      </sheetData>
      <sheetData sheetId="3777">
        <row r="19">
          <cell r="J19">
            <v>1.0499999999999999E-3</v>
          </cell>
        </row>
      </sheetData>
      <sheetData sheetId="3778">
        <row r="19">
          <cell r="J19">
            <v>1.0499999999999999E-3</v>
          </cell>
        </row>
      </sheetData>
      <sheetData sheetId="3779">
        <row r="19">
          <cell r="J19">
            <v>1.0499999999999999E-3</v>
          </cell>
        </row>
      </sheetData>
      <sheetData sheetId="3780">
        <row r="19">
          <cell r="J19">
            <v>1.0499999999999999E-3</v>
          </cell>
        </row>
      </sheetData>
      <sheetData sheetId="3781">
        <row r="19">
          <cell r="J19">
            <v>1.0499999999999999E-3</v>
          </cell>
        </row>
      </sheetData>
      <sheetData sheetId="3782">
        <row r="19">
          <cell r="J19">
            <v>1.0499999999999999E-3</v>
          </cell>
        </row>
      </sheetData>
      <sheetData sheetId="3783">
        <row r="19">
          <cell r="J19">
            <v>1.0499999999999999E-3</v>
          </cell>
        </row>
      </sheetData>
      <sheetData sheetId="3784">
        <row r="19">
          <cell r="J19">
            <v>1.0499999999999999E-3</v>
          </cell>
        </row>
      </sheetData>
      <sheetData sheetId="3785">
        <row r="19">
          <cell r="J19">
            <v>1.0499999999999999E-3</v>
          </cell>
        </row>
      </sheetData>
      <sheetData sheetId="3786">
        <row r="19">
          <cell r="J19">
            <v>1.0499999999999999E-3</v>
          </cell>
        </row>
      </sheetData>
      <sheetData sheetId="3787">
        <row r="19">
          <cell r="J19">
            <v>1.0499999999999999E-3</v>
          </cell>
        </row>
      </sheetData>
      <sheetData sheetId="3788">
        <row r="19">
          <cell r="J19">
            <v>1.0499999999999999E-3</v>
          </cell>
        </row>
      </sheetData>
      <sheetData sheetId="3789">
        <row r="19">
          <cell r="J19">
            <v>1.0499999999999999E-3</v>
          </cell>
        </row>
      </sheetData>
      <sheetData sheetId="3790">
        <row r="19">
          <cell r="J19">
            <v>1.0499999999999999E-3</v>
          </cell>
        </row>
      </sheetData>
      <sheetData sheetId="3791">
        <row r="19">
          <cell r="J19">
            <v>1.0499999999999999E-3</v>
          </cell>
        </row>
      </sheetData>
      <sheetData sheetId="3792">
        <row r="19">
          <cell r="J19">
            <v>1.0499999999999999E-3</v>
          </cell>
        </row>
      </sheetData>
      <sheetData sheetId="3793">
        <row r="19">
          <cell r="J19">
            <v>1.0499999999999999E-3</v>
          </cell>
        </row>
      </sheetData>
      <sheetData sheetId="3794">
        <row r="19">
          <cell r="J19">
            <v>1.0499999999999999E-3</v>
          </cell>
        </row>
      </sheetData>
      <sheetData sheetId="3795">
        <row r="19">
          <cell r="J19">
            <v>1.0499999999999999E-3</v>
          </cell>
        </row>
      </sheetData>
      <sheetData sheetId="3796">
        <row r="19">
          <cell r="J19">
            <v>1.0499999999999999E-3</v>
          </cell>
        </row>
      </sheetData>
      <sheetData sheetId="3797">
        <row r="19">
          <cell r="J19">
            <v>1.0499999999999999E-3</v>
          </cell>
        </row>
      </sheetData>
      <sheetData sheetId="3798">
        <row r="19">
          <cell r="J19">
            <v>1.0499999999999999E-3</v>
          </cell>
        </row>
      </sheetData>
      <sheetData sheetId="3799">
        <row r="19">
          <cell r="J19">
            <v>1.0499999999999999E-3</v>
          </cell>
        </row>
      </sheetData>
      <sheetData sheetId="3800">
        <row r="19">
          <cell r="J19">
            <v>1.0499999999999999E-3</v>
          </cell>
        </row>
      </sheetData>
      <sheetData sheetId="3801">
        <row r="19">
          <cell r="J19">
            <v>1.0499999999999999E-3</v>
          </cell>
        </row>
      </sheetData>
      <sheetData sheetId="3802">
        <row r="19">
          <cell r="J19">
            <v>1.0499999999999999E-3</v>
          </cell>
        </row>
      </sheetData>
      <sheetData sheetId="3803">
        <row r="19">
          <cell r="J19">
            <v>1.0499999999999999E-3</v>
          </cell>
        </row>
      </sheetData>
      <sheetData sheetId="3804">
        <row r="19">
          <cell r="J19">
            <v>1.0499999999999999E-3</v>
          </cell>
        </row>
      </sheetData>
      <sheetData sheetId="3805">
        <row r="19">
          <cell r="J19">
            <v>1.0499999999999999E-3</v>
          </cell>
        </row>
      </sheetData>
      <sheetData sheetId="3806">
        <row r="19">
          <cell r="J19">
            <v>1.0499999999999999E-3</v>
          </cell>
        </row>
      </sheetData>
      <sheetData sheetId="3807">
        <row r="19">
          <cell r="J19">
            <v>1.0499999999999999E-3</v>
          </cell>
        </row>
      </sheetData>
      <sheetData sheetId="3808">
        <row r="19">
          <cell r="J19">
            <v>1.0499999999999999E-3</v>
          </cell>
        </row>
      </sheetData>
      <sheetData sheetId="3809">
        <row r="19">
          <cell r="J19">
            <v>1.0499999999999999E-3</v>
          </cell>
        </row>
      </sheetData>
      <sheetData sheetId="3810">
        <row r="19">
          <cell r="J19">
            <v>1.0499999999999999E-3</v>
          </cell>
        </row>
      </sheetData>
      <sheetData sheetId="3811">
        <row r="19">
          <cell r="J19">
            <v>1.0499999999999999E-3</v>
          </cell>
        </row>
      </sheetData>
      <sheetData sheetId="3812">
        <row r="19">
          <cell r="J19">
            <v>1.0499999999999999E-3</v>
          </cell>
        </row>
      </sheetData>
      <sheetData sheetId="3813">
        <row r="19">
          <cell r="J19">
            <v>1.0499999999999999E-3</v>
          </cell>
        </row>
      </sheetData>
      <sheetData sheetId="3814">
        <row r="19">
          <cell r="J19">
            <v>1.0499999999999999E-3</v>
          </cell>
        </row>
      </sheetData>
      <sheetData sheetId="3815">
        <row r="19">
          <cell r="J19">
            <v>1.0499999999999999E-3</v>
          </cell>
        </row>
      </sheetData>
      <sheetData sheetId="3816">
        <row r="19">
          <cell r="J19">
            <v>1.0499999999999999E-3</v>
          </cell>
        </row>
      </sheetData>
      <sheetData sheetId="3817">
        <row r="19">
          <cell r="J19">
            <v>1.0499999999999999E-3</v>
          </cell>
        </row>
      </sheetData>
      <sheetData sheetId="3818">
        <row r="19">
          <cell r="J19">
            <v>1.0499999999999999E-3</v>
          </cell>
        </row>
      </sheetData>
      <sheetData sheetId="3819">
        <row r="19">
          <cell r="J19">
            <v>1.0499999999999999E-3</v>
          </cell>
        </row>
      </sheetData>
      <sheetData sheetId="3820">
        <row r="19">
          <cell r="J19">
            <v>1.0499999999999999E-3</v>
          </cell>
        </row>
      </sheetData>
      <sheetData sheetId="3821">
        <row r="19">
          <cell r="J19">
            <v>1.0499999999999999E-3</v>
          </cell>
        </row>
      </sheetData>
      <sheetData sheetId="3822">
        <row r="19">
          <cell r="J19">
            <v>1.0499999999999999E-3</v>
          </cell>
        </row>
      </sheetData>
      <sheetData sheetId="3823">
        <row r="19">
          <cell r="J19">
            <v>1.0499999999999999E-3</v>
          </cell>
        </row>
      </sheetData>
      <sheetData sheetId="3824">
        <row r="19">
          <cell r="J19">
            <v>1.0499999999999999E-3</v>
          </cell>
        </row>
      </sheetData>
      <sheetData sheetId="3825">
        <row r="19">
          <cell r="J19">
            <v>1.0499999999999999E-3</v>
          </cell>
        </row>
      </sheetData>
      <sheetData sheetId="3826">
        <row r="19">
          <cell r="J19">
            <v>1.0499999999999999E-3</v>
          </cell>
        </row>
      </sheetData>
      <sheetData sheetId="3827">
        <row r="19">
          <cell r="J19">
            <v>1.0499999999999999E-3</v>
          </cell>
        </row>
      </sheetData>
      <sheetData sheetId="3828">
        <row r="19">
          <cell r="J19">
            <v>1.0499999999999999E-3</v>
          </cell>
        </row>
      </sheetData>
      <sheetData sheetId="3829">
        <row r="19">
          <cell r="J19">
            <v>1.0499999999999999E-3</v>
          </cell>
        </row>
      </sheetData>
      <sheetData sheetId="3830">
        <row r="19">
          <cell r="J19">
            <v>1.0499999999999999E-3</v>
          </cell>
        </row>
      </sheetData>
      <sheetData sheetId="3831">
        <row r="19">
          <cell r="J19">
            <v>1.0499999999999999E-3</v>
          </cell>
        </row>
      </sheetData>
      <sheetData sheetId="3832">
        <row r="19">
          <cell r="J19">
            <v>1.0499999999999999E-3</v>
          </cell>
        </row>
      </sheetData>
      <sheetData sheetId="3833">
        <row r="19">
          <cell r="J19">
            <v>1.0499999999999999E-3</v>
          </cell>
        </row>
      </sheetData>
      <sheetData sheetId="3834">
        <row r="19">
          <cell r="J19">
            <v>1.0499999999999999E-3</v>
          </cell>
        </row>
      </sheetData>
      <sheetData sheetId="3835">
        <row r="19">
          <cell r="J19">
            <v>1.0499999999999999E-3</v>
          </cell>
        </row>
      </sheetData>
      <sheetData sheetId="3836">
        <row r="19">
          <cell r="J19">
            <v>1.0499999999999999E-3</v>
          </cell>
        </row>
      </sheetData>
      <sheetData sheetId="3837">
        <row r="19">
          <cell r="J19">
            <v>1.0499999999999999E-3</v>
          </cell>
        </row>
      </sheetData>
      <sheetData sheetId="3838">
        <row r="19">
          <cell r="J19">
            <v>1.0499999999999999E-3</v>
          </cell>
        </row>
      </sheetData>
      <sheetData sheetId="3839">
        <row r="19">
          <cell r="J19">
            <v>1.0499999999999999E-3</v>
          </cell>
        </row>
      </sheetData>
      <sheetData sheetId="3840">
        <row r="19">
          <cell r="J19">
            <v>1.0499999999999999E-3</v>
          </cell>
        </row>
      </sheetData>
      <sheetData sheetId="3841">
        <row r="19">
          <cell r="J19">
            <v>1.0499999999999999E-3</v>
          </cell>
        </row>
      </sheetData>
      <sheetData sheetId="3842">
        <row r="19">
          <cell r="J19">
            <v>1.0499999999999999E-3</v>
          </cell>
        </row>
      </sheetData>
      <sheetData sheetId="3843">
        <row r="19">
          <cell r="J19">
            <v>1.0499999999999999E-3</v>
          </cell>
        </row>
      </sheetData>
      <sheetData sheetId="3844">
        <row r="19">
          <cell r="J19">
            <v>1.0499999999999999E-3</v>
          </cell>
        </row>
      </sheetData>
      <sheetData sheetId="3845">
        <row r="19">
          <cell r="J19">
            <v>1.0499999999999999E-3</v>
          </cell>
        </row>
      </sheetData>
      <sheetData sheetId="3846">
        <row r="19">
          <cell r="J19">
            <v>1.0499999999999999E-3</v>
          </cell>
        </row>
      </sheetData>
      <sheetData sheetId="3847">
        <row r="19">
          <cell r="J19">
            <v>1.0499999999999999E-3</v>
          </cell>
        </row>
      </sheetData>
      <sheetData sheetId="3848">
        <row r="19">
          <cell r="J19">
            <v>1.0499999999999999E-3</v>
          </cell>
        </row>
      </sheetData>
      <sheetData sheetId="3849">
        <row r="19">
          <cell r="J19">
            <v>1.0499999999999999E-3</v>
          </cell>
        </row>
      </sheetData>
      <sheetData sheetId="3850">
        <row r="19">
          <cell r="J19">
            <v>1.0499999999999999E-3</v>
          </cell>
        </row>
      </sheetData>
      <sheetData sheetId="3851">
        <row r="19">
          <cell r="J19">
            <v>1.0499999999999999E-3</v>
          </cell>
        </row>
      </sheetData>
      <sheetData sheetId="3852">
        <row r="19">
          <cell r="J19">
            <v>1.0499999999999999E-3</v>
          </cell>
        </row>
      </sheetData>
      <sheetData sheetId="3853">
        <row r="19">
          <cell r="J19">
            <v>1.0499999999999999E-3</v>
          </cell>
        </row>
      </sheetData>
      <sheetData sheetId="3854">
        <row r="19">
          <cell r="J19">
            <v>1.0499999999999999E-3</v>
          </cell>
        </row>
      </sheetData>
      <sheetData sheetId="3855">
        <row r="19">
          <cell r="J19">
            <v>1.0499999999999999E-3</v>
          </cell>
        </row>
      </sheetData>
      <sheetData sheetId="3856">
        <row r="19">
          <cell r="J19">
            <v>1.0499999999999999E-3</v>
          </cell>
        </row>
      </sheetData>
      <sheetData sheetId="3857">
        <row r="19">
          <cell r="J19">
            <v>1.0499999999999999E-3</v>
          </cell>
        </row>
      </sheetData>
      <sheetData sheetId="3858">
        <row r="19">
          <cell r="J19">
            <v>1.0499999999999999E-3</v>
          </cell>
        </row>
      </sheetData>
      <sheetData sheetId="3859">
        <row r="19">
          <cell r="J19">
            <v>1.0499999999999999E-3</v>
          </cell>
        </row>
      </sheetData>
      <sheetData sheetId="3860">
        <row r="19">
          <cell r="J19">
            <v>1.0499999999999999E-3</v>
          </cell>
        </row>
      </sheetData>
      <sheetData sheetId="3861">
        <row r="19">
          <cell r="J19">
            <v>1.0499999999999999E-3</v>
          </cell>
        </row>
      </sheetData>
      <sheetData sheetId="3862">
        <row r="19">
          <cell r="J19">
            <v>1.0499999999999999E-3</v>
          </cell>
        </row>
      </sheetData>
      <sheetData sheetId="3863">
        <row r="19">
          <cell r="J19">
            <v>1.0499999999999999E-3</v>
          </cell>
        </row>
      </sheetData>
      <sheetData sheetId="3864">
        <row r="19">
          <cell r="J19">
            <v>1.0499999999999999E-3</v>
          </cell>
        </row>
      </sheetData>
      <sheetData sheetId="3865">
        <row r="19">
          <cell r="J19">
            <v>1.0499999999999999E-3</v>
          </cell>
        </row>
      </sheetData>
      <sheetData sheetId="3866">
        <row r="19">
          <cell r="J19">
            <v>1.0499999999999999E-3</v>
          </cell>
        </row>
      </sheetData>
      <sheetData sheetId="3867">
        <row r="19">
          <cell r="J19">
            <v>1.0499999999999999E-3</v>
          </cell>
        </row>
      </sheetData>
      <sheetData sheetId="3868">
        <row r="19">
          <cell r="J19">
            <v>1.0499999999999999E-3</v>
          </cell>
        </row>
      </sheetData>
      <sheetData sheetId="3869">
        <row r="19">
          <cell r="J19">
            <v>1.0499999999999999E-3</v>
          </cell>
        </row>
      </sheetData>
      <sheetData sheetId="3870">
        <row r="19">
          <cell r="J19">
            <v>1.0499999999999999E-3</v>
          </cell>
        </row>
      </sheetData>
      <sheetData sheetId="3871">
        <row r="19">
          <cell r="J19">
            <v>1.0499999999999999E-3</v>
          </cell>
        </row>
      </sheetData>
      <sheetData sheetId="3872">
        <row r="19">
          <cell r="J19">
            <v>1.0499999999999999E-3</v>
          </cell>
        </row>
      </sheetData>
      <sheetData sheetId="3873">
        <row r="19">
          <cell r="J19">
            <v>1.0499999999999999E-3</v>
          </cell>
        </row>
      </sheetData>
      <sheetData sheetId="3874">
        <row r="19">
          <cell r="J19">
            <v>1.0499999999999999E-3</v>
          </cell>
        </row>
      </sheetData>
      <sheetData sheetId="3875">
        <row r="19">
          <cell r="J19">
            <v>1.0499999999999999E-3</v>
          </cell>
        </row>
      </sheetData>
      <sheetData sheetId="3876">
        <row r="19">
          <cell r="J19">
            <v>1.0499999999999999E-3</v>
          </cell>
        </row>
      </sheetData>
      <sheetData sheetId="3877">
        <row r="19">
          <cell r="J19">
            <v>1.0499999999999999E-3</v>
          </cell>
        </row>
      </sheetData>
      <sheetData sheetId="3878">
        <row r="19">
          <cell r="J19">
            <v>1.0499999999999999E-3</v>
          </cell>
        </row>
      </sheetData>
      <sheetData sheetId="3879">
        <row r="19">
          <cell r="J19">
            <v>1.0499999999999999E-3</v>
          </cell>
        </row>
      </sheetData>
      <sheetData sheetId="3880">
        <row r="19">
          <cell r="J19">
            <v>1.0499999999999999E-3</v>
          </cell>
        </row>
      </sheetData>
      <sheetData sheetId="3881">
        <row r="19">
          <cell r="J19">
            <v>1.0499999999999999E-3</v>
          </cell>
        </row>
      </sheetData>
      <sheetData sheetId="3882">
        <row r="19">
          <cell r="J19">
            <v>1.0499999999999999E-3</v>
          </cell>
        </row>
      </sheetData>
      <sheetData sheetId="3883">
        <row r="19">
          <cell r="J19">
            <v>1.0499999999999999E-3</v>
          </cell>
        </row>
      </sheetData>
      <sheetData sheetId="3884">
        <row r="19">
          <cell r="J19">
            <v>1.0499999999999999E-3</v>
          </cell>
        </row>
      </sheetData>
      <sheetData sheetId="3885">
        <row r="19">
          <cell r="J19">
            <v>1.0499999999999999E-3</v>
          </cell>
        </row>
      </sheetData>
      <sheetData sheetId="3886">
        <row r="19">
          <cell r="J19">
            <v>1.0499999999999999E-3</v>
          </cell>
        </row>
      </sheetData>
      <sheetData sheetId="3887">
        <row r="19">
          <cell r="J19">
            <v>1.0499999999999999E-3</v>
          </cell>
        </row>
      </sheetData>
      <sheetData sheetId="3888">
        <row r="19">
          <cell r="J19">
            <v>1.0499999999999999E-3</v>
          </cell>
        </row>
      </sheetData>
      <sheetData sheetId="3889">
        <row r="19">
          <cell r="J19">
            <v>1.0499999999999999E-3</v>
          </cell>
        </row>
      </sheetData>
      <sheetData sheetId="3890">
        <row r="19">
          <cell r="J19">
            <v>1.0499999999999999E-3</v>
          </cell>
        </row>
      </sheetData>
      <sheetData sheetId="3891">
        <row r="19">
          <cell r="J19">
            <v>1.0499999999999999E-3</v>
          </cell>
        </row>
      </sheetData>
      <sheetData sheetId="3892">
        <row r="19">
          <cell r="J19">
            <v>1.0499999999999999E-3</v>
          </cell>
        </row>
      </sheetData>
      <sheetData sheetId="3893">
        <row r="19">
          <cell r="J19">
            <v>1.0499999999999999E-3</v>
          </cell>
        </row>
      </sheetData>
      <sheetData sheetId="3894">
        <row r="19">
          <cell r="J19">
            <v>1.0499999999999999E-3</v>
          </cell>
        </row>
      </sheetData>
      <sheetData sheetId="3895">
        <row r="19">
          <cell r="J19">
            <v>1.0499999999999999E-3</v>
          </cell>
        </row>
      </sheetData>
      <sheetData sheetId="3896">
        <row r="19">
          <cell r="J19">
            <v>1.0499999999999999E-3</v>
          </cell>
        </row>
      </sheetData>
      <sheetData sheetId="3897">
        <row r="19">
          <cell r="J19">
            <v>1.0499999999999999E-3</v>
          </cell>
        </row>
      </sheetData>
      <sheetData sheetId="3898">
        <row r="19">
          <cell r="J19">
            <v>1.0499999999999999E-3</v>
          </cell>
        </row>
      </sheetData>
      <sheetData sheetId="3899">
        <row r="19">
          <cell r="J19">
            <v>1.0499999999999999E-3</v>
          </cell>
        </row>
      </sheetData>
      <sheetData sheetId="3900">
        <row r="19">
          <cell r="J19">
            <v>1.0499999999999999E-3</v>
          </cell>
        </row>
      </sheetData>
      <sheetData sheetId="3901">
        <row r="19">
          <cell r="J19">
            <v>1.0499999999999999E-3</v>
          </cell>
        </row>
      </sheetData>
      <sheetData sheetId="3902">
        <row r="19">
          <cell r="J19">
            <v>1.0499999999999999E-3</v>
          </cell>
        </row>
      </sheetData>
      <sheetData sheetId="3903">
        <row r="19">
          <cell r="J19">
            <v>1.0499999999999999E-3</v>
          </cell>
        </row>
      </sheetData>
      <sheetData sheetId="3904">
        <row r="19">
          <cell r="J19">
            <v>1.0499999999999999E-3</v>
          </cell>
        </row>
      </sheetData>
      <sheetData sheetId="3905">
        <row r="19">
          <cell r="J19">
            <v>1.0499999999999999E-3</v>
          </cell>
        </row>
      </sheetData>
      <sheetData sheetId="3906">
        <row r="19">
          <cell r="J19">
            <v>1.0499999999999999E-3</v>
          </cell>
        </row>
      </sheetData>
      <sheetData sheetId="3907">
        <row r="19">
          <cell r="J19">
            <v>1.0499999999999999E-3</v>
          </cell>
        </row>
      </sheetData>
      <sheetData sheetId="3908">
        <row r="19">
          <cell r="J19">
            <v>1.0499999999999999E-3</v>
          </cell>
        </row>
      </sheetData>
      <sheetData sheetId="3909">
        <row r="19">
          <cell r="J19">
            <v>1.0499999999999999E-3</v>
          </cell>
        </row>
      </sheetData>
      <sheetData sheetId="3910">
        <row r="19">
          <cell r="J19">
            <v>1.0499999999999999E-3</v>
          </cell>
        </row>
      </sheetData>
      <sheetData sheetId="3911">
        <row r="19">
          <cell r="J19">
            <v>1.0499999999999999E-3</v>
          </cell>
        </row>
      </sheetData>
      <sheetData sheetId="3912">
        <row r="19">
          <cell r="J19">
            <v>1.0499999999999999E-3</v>
          </cell>
        </row>
      </sheetData>
      <sheetData sheetId="3913">
        <row r="19">
          <cell r="J19">
            <v>1.0499999999999999E-3</v>
          </cell>
        </row>
      </sheetData>
      <sheetData sheetId="3914">
        <row r="19">
          <cell r="J19">
            <v>1.0499999999999999E-3</v>
          </cell>
        </row>
      </sheetData>
      <sheetData sheetId="3915">
        <row r="19">
          <cell r="J19">
            <v>1.0499999999999999E-3</v>
          </cell>
        </row>
      </sheetData>
      <sheetData sheetId="3916">
        <row r="19">
          <cell r="J19">
            <v>1.0499999999999999E-3</v>
          </cell>
        </row>
      </sheetData>
      <sheetData sheetId="3917">
        <row r="19">
          <cell r="J19">
            <v>1.0499999999999999E-3</v>
          </cell>
        </row>
      </sheetData>
      <sheetData sheetId="3918">
        <row r="19">
          <cell r="J19">
            <v>1.0499999999999999E-3</v>
          </cell>
        </row>
      </sheetData>
      <sheetData sheetId="3919">
        <row r="19">
          <cell r="J19">
            <v>1.0499999999999999E-3</v>
          </cell>
        </row>
      </sheetData>
      <sheetData sheetId="3920">
        <row r="19">
          <cell r="J19">
            <v>1.0499999999999999E-3</v>
          </cell>
        </row>
      </sheetData>
      <sheetData sheetId="3921">
        <row r="19">
          <cell r="J19">
            <v>1.0499999999999999E-3</v>
          </cell>
        </row>
      </sheetData>
      <sheetData sheetId="3922">
        <row r="19">
          <cell r="J19">
            <v>1.0499999999999999E-3</v>
          </cell>
        </row>
      </sheetData>
      <sheetData sheetId="3923">
        <row r="19">
          <cell r="J19">
            <v>1.0499999999999999E-3</v>
          </cell>
        </row>
      </sheetData>
      <sheetData sheetId="3924">
        <row r="19">
          <cell r="J19">
            <v>1.0499999999999999E-3</v>
          </cell>
        </row>
      </sheetData>
      <sheetData sheetId="3925">
        <row r="19">
          <cell r="J19">
            <v>1.0499999999999999E-3</v>
          </cell>
        </row>
      </sheetData>
      <sheetData sheetId="3926">
        <row r="19">
          <cell r="J19">
            <v>1.0499999999999999E-3</v>
          </cell>
        </row>
      </sheetData>
      <sheetData sheetId="3927">
        <row r="19">
          <cell r="J19">
            <v>1.0499999999999999E-3</v>
          </cell>
        </row>
      </sheetData>
      <sheetData sheetId="3928">
        <row r="19">
          <cell r="J19">
            <v>1.0499999999999999E-3</v>
          </cell>
        </row>
      </sheetData>
      <sheetData sheetId="3929">
        <row r="19">
          <cell r="J19">
            <v>1.0499999999999999E-3</v>
          </cell>
        </row>
      </sheetData>
      <sheetData sheetId="3930">
        <row r="19">
          <cell r="J19">
            <v>1.0499999999999999E-3</v>
          </cell>
        </row>
      </sheetData>
      <sheetData sheetId="3931">
        <row r="19">
          <cell r="J19">
            <v>1.0499999999999999E-3</v>
          </cell>
        </row>
      </sheetData>
      <sheetData sheetId="3932">
        <row r="19">
          <cell r="J19">
            <v>1.0499999999999999E-3</v>
          </cell>
        </row>
      </sheetData>
      <sheetData sheetId="3933">
        <row r="19">
          <cell r="J19">
            <v>1.0499999999999999E-3</v>
          </cell>
        </row>
      </sheetData>
      <sheetData sheetId="3934">
        <row r="19">
          <cell r="J19">
            <v>1.0499999999999999E-3</v>
          </cell>
        </row>
      </sheetData>
      <sheetData sheetId="3935">
        <row r="19">
          <cell r="J19">
            <v>1.0499999999999999E-3</v>
          </cell>
        </row>
      </sheetData>
      <sheetData sheetId="3936">
        <row r="19">
          <cell r="J19">
            <v>1.0499999999999999E-3</v>
          </cell>
        </row>
      </sheetData>
      <sheetData sheetId="3937">
        <row r="19">
          <cell r="J19">
            <v>1.0499999999999999E-3</v>
          </cell>
        </row>
      </sheetData>
      <sheetData sheetId="3938">
        <row r="19">
          <cell r="J19">
            <v>1.0499999999999999E-3</v>
          </cell>
        </row>
      </sheetData>
      <sheetData sheetId="3939">
        <row r="19">
          <cell r="J19">
            <v>1.0499999999999999E-3</v>
          </cell>
        </row>
      </sheetData>
      <sheetData sheetId="3940">
        <row r="19">
          <cell r="J19">
            <v>1.0499999999999999E-3</v>
          </cell>
        </row>
      </sheetData>
      <sheetData sheetId="3941">
        <row r="19">
          <cell r="J19">
            <v>1.0499999999999999E-3</v>
          </cell>
        </row>
      </sheetData>
      <sheetData sheetId="3942">
        <row r="19">
          <cell r="J19">
            <v>1.0499999999999999E-3</v>
          </cell>
        </row>
      </sheetData>
      <sheetData sheetId="3943">
        <row r="19">
          <cell r="J19">
            <v>1.0499999999999999E-3</v>
          </cell>
        </row>
      </sheetData>
      <sheetData sheetId="3944">
        <row r="19">
          <cell r="J19">
            <v>1.0499999999999999E-3</v>
          </cell>
        </row>
      </sheetData>
      <sheetData sheetId="3945">
        <row r="19">
          <cell r="J19">
            <v>1.0499999999999999E-3</v>
          </cell>
        </row>
      </sheetData>
      <sheetData sheetId="3946">
        <row r="19">
          <cell r="J19">
            <v>1.0499999999999999E-3</v>
          </cell>
        </row>
      </sheetData>
      <sheetData sheetId="3947">
        <row r="19">
          <cell r="J19">
            <v>1.0499999999999999E-3</v>
          </cell>
        </row>
      </sheetData>
      <sheetData sheetId="3948">
        <row r="19">
          <cell r="J19">
            <v>1.0499999999999999E-3</v>
          </cell>
        </row>
      </sheetData>
      <sheetData sheetId="3949">
        <row r="19">
          <cell r="J19">
            <v>1.0499999999999999E-3</v>
          </cell>
        </row>
      </sheetData>
      <sheetData sheetId="3950">
        <row r="19">
          <cell r="J19">
            <v>1.0499999999999999E-3</v>
          </cell>
        </row>
      </sheetData>
      <sheetData sheetId="3951">
        <row r="19">
          <cell r="J19">
            <v>1.0499999999999999E-3</v>
          </cell>
        </row>
      </sheetData>
      <sheetData sheetId="3952">
        <row r="19">
          <cell r="J19">
            <v>1.0499999999999999E-3</v>
          </cell>
        </row>
      </sheetData>
      <sheetData sheetId="3953">
        <row r="19">
          <cell r="J19">
            <v>1.0499999999999999E-3</v>
          </cell>
        </row>
      </sheetData>
      <sheetData sheetId="3954">
        <row r="19">
          <cell r="J19">
            <v>1.0499999999999999E-3</v>
          </cell>
        </row>
      </sheetData>
      <sheetData sheetId="3955">
        <row r="19">
          <cell r="J19">
            <v>1.0499999999999999E-3</v>
          </cell>
        </row>
      </sheetData>
      <sheetData sheetId="3956">
        <row r="19">
          <cell r="J19">
            <v>1.0499999999999999E-3</v>
          </cell>
        </row>
      </sheetData>
      <sheetData sheetId="3957">
        <row r="19">
          <cell r="J19">
            <v>1.0499999999999999E-3</v>
          </cell>
        </row>
      </sheetData>
      <sheetData sheetId="3958">
        <row r="19">
          <cell r="J19">
            <v>1.0499999999999999E-3</v>
          </cell>
        </row>
      </sheetData>
      <sheetData sheetId="3959">
        <row r="19">
          <cell r="J19">
            <v>1.0499999999999999E-3</v>
          </cell>
        </row>
      </sheetData>
      <sheetData sheetId="3960">
        <row r="19">
          <cell r="J19">
            <v>1.0499999999999999E-3</v>
          </cell>
        </row>
      </sheetData>
      <sheetData sheetId="3961">
        <row r="19">
          <cell r="J19">
            <v>1.0499999999999999E-3</v>
          </cell>
        </row>
      </sheetData>
      <sheetData sheetId="3962">
        <row r="19">
          <cell r="J19">
            <v>1.0499999999999999E-3</v>
          </cell>
        </row>
      </sheetData>
      <sheetData sheetId="3963">
        <row r="19">
          <cell r="J19">
            <v>1.0499999999999999E-3</v>
          </cell>
        </row>
      </sheetData>
      <sheetData sheetId="3964">
        <row r="19">
          <cell r="J19">
            <v>1.0499999999999999E-3</v>
          </cell>
        </row>
      </sheetData>
      <sheetData sheetId="3965">
        <row r="19">
          <cell r="J19">
            <v>1.0499999999999999E-3</v>
          </cell>
        </row>
      </sheetData>
      <sheetData sheetId="3966">
        <row r="19">
          <cell r="J19">
            <v>1.0499999999999999E-3</v>
          </cell>
        </row>
      </sheetData>
      <sheetData sheetId="3967">
        <row r="19">
          <cell r="J19">
            <v>1.0499999999999999E-3</v>
          </cell>
        </row>
      </sheetData>
      <sheetData sheetId="3968">
        <row r="19">
          <cell r="J19">
            <v>1.0499999999999999E-3</v>
          </cell>
        </row>
      </sheetData>
      <sheetData sheetId="3969">
        <row r="19">
          <cell r="J19">
            <v>1.0499999999999999E-3</v>
          </cell>
        </row>
      </sheetData>
      <sheetData sheetId="3970">
        <row r="19">
          <cell r="J19">
            <v>1.0499999999999999E-3</v>
          </cell>
        </row>
      </sheetData>
      <sheetData sheetId="3971">
        <row r="19">
          <cell r="J19">
            <v>1.0499999999999999E-3</v>
          </cell>
        </row>
      </sheetData>
      <sheetData sheetId="3972">
        <row r="19">
          <cell r="J19">
            <v>1.0499999999999999E-3</v>
          </cell>
        </row>
      </sheetData>
      <sheetData sheetId="3973">
        <row r="19">
          <cell r="J19">
            <v>1.0499999999999999E-3</v>
          </cell>
        </row>
      </sheetData>
      <sheetData sheetId="3974">
        <row r="19">
          <cell r="J19">
            <v>1.0499999999999999E-3</v>
          </cell>
        </row>
      </sheetData>
      <sheetData sheetId="3975">
        <row r="19">
          <cell r="J19">
            <v>1.0499999999999999E-3</v>
          </cell>
        </row>
      </sheetData>
      <sheetData sheetId="3976">
        <row r="19">
          <cell r="J19">
            <v>1.0499999999999999E-3</v>
          </cell>
        </row>
      </sheetData>
      <sheetData sheetId="3977">
        <row r="19">
          <cell r="J19">
            <v>1.0499999999999999E-3</v>
          </cell>
        </row>
      </sheetData>
      <sheetData sheetId="3978">
        <row r="19">
          <cell r="J19">
            <v>1.0499999999999999E-3</v>
          </cell>
        </row>
      </sheetData>
      <sheetData sheetId="3979">
        <row r="19">
          <cell r="J19">
            <v>1.0499999999999999E-3</v>
          </cell>
        </row>
      </sheetData>
      <sheetData sheetId="3980">
        <row r="19">
          <cell r="J19">
            <v>1.0499999999999999E-3</v>
          </cell>
        </row>
      </sheetData>
      <sheetData sheetId="3981">
        <row r="19">
          <cell r="J19">
            <v>1.0499999999999999E-3</v>
          </cell>
        </row>
      </sheetData>
      <sheetData sheetId="3982">
        <row r="19">
          <cell r="J19">
            <v>1.0499999999999999E-3</v>
          </cell>
        </row>
      </sheetData>
      <sheetData sheetId="3983">
        <row r="19">
          <cell r="J19">
            <v>1.0499999999999999E-3</v>
          </cell>
        </row>
      </sheetData>
      <sheetData sheetId="3984">
        <row r="19">
          <cell r="J19">
            <v>1.0499999999999999E-3</v>
          </cell>
        </row>
      </sheetData>
      <sheetData sheetId="3985">
        <row r="19">
          <cell r="J19">
            <v>1.0499999999999999E-3</v>
          </cell>
        </row>
      </sheetData>
      <sheetData sheetId="3986">
        <row r="19">
          <cell r="J19">
            <v>1.0499999999999999E-3</v>
          </cell>
        </row>
      </sheetData>
      <sheetData sheetId="3987">
        <row r="19">
          <cell r="J19">
            <v>1.0499999999999999E-3</v>
          </cell>
        </row>
      </sheetData>
      <sheetData sheetId="3988">
        <row r="19">
          <cell r="J19">
            <v>1.0499999999999999E-3</v>
          </cell>
        </row>
      </sheetData>
      <sheetData sheetId="3989">
        <row r="19">
          <cell r="J19">
            <v>1.0499999999999999E-3</v>
          </cell>
        </row>
      </sheetData>
      <sheetData sheetId="3990">
        <row r="19">
          <cell r="J19">
            <v>1.0499999999999999E-3</v>
          </cell>
        </row>
      </sheetData>
      <sheetData sheetId="3991">
        <row r="19">
          <cell r="J19">
            <v>1.0499999999999999E-3</v>
          </cell>
        </row>
      </sheetData>
      <sheetData sheetId="3992">
        <row r="19">
          <cell r="J19">
            <v>1.0499999999999999E-3</v>
          </cell>
        </row>
      </sheetData>
      <sheetData sheetId="3993">
        <row r="19">
          <cell r="J19">
            <v>1.0499999999999999E-3</v>
          </cell>
        </row>
      </sheetData>
      <sheetData sheetId="3994">
        <row r="19">
          <cell r="J19">
            <v>1.0499999999999999E-3</v>
          </cell>
        </row>
      </sheetData>
      <sheetData sheetId="3995">
        <row r="19">
          <cell r="J19">
            <v>1.0499999999999999E-3</v>
          </cell>
        </row>
      </sheetData>
      <sheetData sheetId="3996">
        <row r="19">
          <cell r="J19">
            <v>1.0499999999999999E-3</v>
          </cell>
        </row>
      </sheetData>
      <sheetData sheetId="3997">
        <row r="19">
          <cell r="J19">
            <v>1.0499999999999999E-3</v>
          </cell>
        </row>
      </sheetData>
      <sheetData sheetId="3998">
        <row r="19">
          <cell r="J19">
            <v>1.0499999999999999E-3</v>
          </cell>
        </row>
      </sheetData>
      <sheetData sheetId="3999">
        <row r="19">
          <cell r="J19">
            <v>1.0499999999999999E-3</v>
          </cell>
        </row>
      </sheetData>
      <sheetData sheetId="4000">
        <row r="19">
          <cell r="J19">
            <v>1.0499999999999999E-3</v>
          </cell>
        </row>
      </sheetData>
      <sheetData sheetId="4001">
        <row r="19">
          <cell r="J19">
            <v>1.0499999999999999E-3</v>
          </cell>
        </row>
      </sheetData>
      <sheetData sheetId="4002">
        <row r="19">
          <cell r="J19">
            <v>1.0499999999999999E-3</v>
          </cell>
        </row>
      </sheetData>
      <sheetData sheetId="4003">
        <row r="19">
          <cell r="J19">
            <v>1.0499999999999999E-3</v>
          </cell>
        </row>
      </sheetData>
      <sheetData sheetId="4004">
        <row r="19">
          <cell r="J19">
            <v>1.0499999999999999E-3</v>
          </cell>
        </row>
      </sheetData>
      <sheetData sheetId="4005">
        <row r="19">
          <cell r="J19">
            <v>1.0499999999999999E-3</v>
          </cell>
        </row>
      </sheetData>
      <sheetData sheetId="4006">
        <row r="19">
          <cell r="J19">
            <v>1.0499999999999999E-3</v>
          </cell>
        </row>
      </sheetData>
      <sheetData sheetId="4007">
        <row r="19">
          <cell r="J19">
            <v>1.0499999999999999E-3</v>
          </cell>
        </row>
      </sheetData>
      <sheetData sheetId="4008">
        <row r="19">
          <cell r="J19">
            <v>1.0499999999999999E-3</v>
          </cell>
        </row>
      </sheetData>
      <sheetData sheetId="4009">
        <row r="19">
          <cell r="J19">
            <v>1.0499999999999999E-3</v>
          </cell>
        </row>
      </sheetData>
      <sheetData sheetId="4010">
        <row r="19">
          <cell r="J19">
            <v>1.0499999999999999E-3</v>
          </cell>
        </row>
      </sheetData>
      <sheetData sheetId="4011">
        <row r="19">
          <cell r="J19">
            <v>1.0499999999999999E-3</v>
          </cell>
        </row>
      </sheetData>
      <sheetData sheetId="4012">
        <row r="19">
          <cell r="J19">
            <v>1.0499999999999999E-3</v>
          </cell>
        </row>
      </sheetData>
      <sheetData sheetId="4013">
        <row r="19">
          <cell r="J19">
            <v>1.0499999999999999E-3</v>
          </cell>
        </row>
      </sheetData>
      <sheetData sheetId="4014">
        <row r="19">
          <cell r="J19">
            <v>1.0499999999999999E-3</v>
          </cell>
        </row>
      </sheetData>
      <sheetData sheetId="4015">
        <row r="19">
          <cell r="J19">
            <v>1.0499999999999999E-3</v>
          </cell>
        </row>
      </sheetData>
      <sheetData sheetId="4016">
        <row r="19">
          <cell r="J19">
            <v>1.0499999999999999E-3</v>
          </cell>
        </row>
      </sheetData>
      <sheetData sheetId="4017">
        <row r="19">
          <cell r="J19">
            <v>1.0499999999999999E-3</v>
          </cell>
        </row>
      </sheetData>
      <sheetData sheetId="4018">
        <row r="19">
          <cell r="J19">
            <v>1.0499999999999999E-3</v>
          </cell>
        </row>
      </sheetData>
      <sheetData sheetId="4019">
        <row r="19">
          <cell r="J19">
            <v>1.0499999999999999E-3</v>
          </cell>
        </row>
      </sheetData>
      <sheetData sheetId="4020">
        <row r="19">
          <cell r="J19">
            <v>1.0499999999999999E-3</v>
          </cell>
        </row>
      </sheetData>
      <sheetData sheetId="4021">
        <row r="19">
          <cell r="J19">
            <v>1.0499999999999999E-3</v>
          </cell>
        </row>
      </sheetData>
      <sheetData sheetId="4022">
        <row r="19">
          <cell r="J19">
            <v>1.0499999999999999E-3</v>
          </cell>
        </row>
      </sheetData>
      <sheetData sheetId="4023">
        <row r="19">
          <cell r="J19">
            <v>1.0499999999999999E-3</v>
          </cell>
        </row>
      </sheetData>
      <sheetData sheetId="4024">
        <row r="19">
          <cell r="J19">
            <v>1.0499999999999999E-3</v>
          </cell>
        </row>
      </sheetData>
      <sheetData sheetId="4025">
        <row r="19">
          <cell r="J19">
            <v>1.0499999999999999E-3</v>
          </cell>
        </row>
      </sheetData>
      <sheetData sheetId="4026">
        <row r="19">
          <cell r="J19">
            <v>1.0499999999999999E-3</v>
          </cell>
        </row>
      </sheetData>
      <sheetData sheetId="4027">
        <row r="19">
          <cell r="J19">
            <v>1.0499999999999999E-3</v>
          </cell>
        </row>
      </sheetData>
      <sheetData sheetId="4028">
        <row r="19">
          <cell r="J19">
            <v>1.0499999999999999E-3</v>
          </cell>
        </row>
      </sheetData>
      <sheetData sheetId="4029">
        <row r="19">
          <cell r="J19">
            <v>1.0499999999999999E-3</v>
          </cell>
        </row>
      </sheetData>
      <sheetData sheetId="4030">
        <row r="19">
          <cell r="J19">
            <v>1.0499999999999999E-3</v>
          </cell>
        </row>
      </sheetData>
      <sheetData sheetId="4031">
        <row r="19">
          <cell r="J19">
            <v>1.0499999999999999E-3</v>
          </cell>
        </row>
      </sheetData>
      <sheetData sheetId="4032">
        <row r="19">
          <cell r="J19">
            <v>1.0499999999999999E-3</v>
          </cell>
        </row>
      </sheetData>
      <sheetData sheetId="4033">
        <row r="19">
          <cell r="J19">
            <v>1.0499999999999999E-3</v>
          </cell>
        </row>
      </sheetData>
      <sheetData sheetId="4034">
        <row r="19">
          <cell r="J19">
            <v>1.0499999999999999E-3</v>
          </cell>
        </row>
      </sheetData>
      <sheetData sheetId="4035">
        <row r="19">
          <cell r="J19">
            <v>1.0499999999999999E-3</v>
          </cell>
        </row>
      </sheetData>
      <sheetData sheetId="4036">
        <row r="19">
          <cell r="J19">
            <v>1.0499999999999999E-3</v>
          </cell>
        </row>
      </sheetData>
      <sheetData sheetId="4037">
        <row r="19">
          <cell r="J19">
            <v>1.0499999999999999E-3</v>
          </cell>
        </row>
      </sheetData>
      <sheetData sheetId="4038">
        <row r="19">
          <cell r="J19">
            <v>1.0499999999999999E-3</v>
          </cell>
        </row>
      </sheetData>
      <sheetData sheetId="4039">
        <row r="19">
          <cell r="J19">
            <v>1.0499999999999999E-3</v>
          </cell>
        </row>
      </sheetData>
      <sheetData sheetId="4040">
        <row r="19">
          <cell r="J19">
            <v>1.0499999999999999E-3</v>
          </cell>
        </row>
      </sheetData>
      <sheetData sheetId="4041">
        <row r="19">
          <cell r="J19">
            <v>1.0499999999999999E-3</v>
          </cell>
        </row>
      </sheetData>
      <sheetData sheetId="4042">
        <row r="19">
          <cell r="J19">
            <v>1.0499999999999999E-3</v>
          </cell>
        </row>
      </sheetData>
      <sheetData sheetId="4043">
        <row r="19">
          <cell r="J19">
            <v>1.0499999999999999E-3</v>
          </cell>
        </row>
      </sheetData>
      <sheetData sheetId="4044">
        <row r="19">
          <cell r="J19">
            <v>1.0499999999999999E-3</v>
          </cell>
        </row>
      </sheetData>
      <sheetData sheetId="4045">
        <row r="19">
          <cell r="J19">
            <v>1.0499999999999999E-3</v>
          </cell>
        </row>
      </sheetData>
      <sheetData sheetId="4046">
        <row r="19">
          <cell r="J19">
            <v>1.0499999999999999E-3</v>
          </cell>
        </row>
      </sheetData>
      <sheetData sheetId="4047">
        <row r="19">
          <cell r="J19">
            <v>1.0499999999999999E-3</v>
          </cell>
        </row>
      </sheetData>
      <sheetData sheetId="4048">
        <row r="19">
          <cell r="J19">
            <v>1.0499999999999999E-3</v>
          </cell>
        </row>
      </sheetData>
      <sheetData sheetId="4049">
        <row r="19">
          <cell r="J19">
            <v>1.0499999999999999E-3</v>
          </cell>
        </row>
      </sheetData>
      <sheetData sheetId="4050">
        <row r="19">
          <cell r="J19">
            <v>1.0499999999999999E-3</v>
          </cell>
        </row>
      </sheetData>
      <sheetData sheetId="4051">
        <row r="19">
          <cell r="J19">
            <v>1.0499999999999999E-3</v>
          </cell>
        </row>
      </sheetData>
      <sheetData sheetId="4052">
        <row r="19">
          <cell r="J19">
            <v>1.0499999999999999E-3</v>
          </cell>
        </row>
      </sheetData>
      <sheetData sheetId="4053">
        <row r="19">
          <cell r="J19">
            <v>1.0499999999999999E-3</v>
          </cell>
        </row>
      </sheetData>
      <sheetData sheetId="4054">
        <row r="19">
          <cell r="J19">
            <v>1.0499999999999999E-3</v>
          </cell>
        </row>
      </sheetData>
      <sheetData sheetId="4055">
        <row r="19">
          <cell r="J19">
            <v>1.0499999999999999E-3</v>
          </cell>
        </row>
      </sheetData>
      <sheetData sheetId="4056">
        <row r="19">
          <cell r="J19">
            <v>1.0499999999999999E-3</v>
          </cell>
        </row>
      </sheetData>
      <sheetData sheetId="4057">
        <row r="19">
          <cell r="J19">
            <v>1.0499999999999999E-3</v>
          </cell>
        </row>
      </sheetData>
      <sheetData sheetId="4058">
        <row r="19">
          <cell r="J19">
            <v>1.0499999999999999E-3</v>
          </cell>
        </row>
      </sheetData>
      <sheetData sheetId="4059">
        <row r="19">
          <cell r="J19">
            <v>1.0499999999999999E-3</v>
          </cell>
        </row>
      </sheetData>
      <sheetData sheetId="4060">
        <row r="19">
          <cell r="J19">
            <v>1.0499999999999999E-3</v>
          </cell>
        </row>
      </sheetData>
      <sheetData sheetId="4061">
        <row r="19">
          <cell r="J19">
            <v>1.0499999999999999E-3</v>
          </cell>
        </row>
      </sheetData>
      <sheetData sheetId="4062">
        <row r="19">
          <cell r="J19">
            <v>1.0499999999999999E-3</v>
          </cell>
        </row>
      </sheetData>
      <sheetData sheetId="4063">
        <row r="19">
          <cell r="J19">
            <v>1.0499999999999999E-3</v>
          </cell>
        </row>
      </sheetData>
      <sheetData sheetId="4064">
        <row r="19">
          <cell r="J19">
            <v>1.0499999999999999E-3</v>
          </cell>
        </row>
      </sheetData>
      <sheetData sheetId="4065">
        <row r="19">
          <cell r="J19">
            <v>1.0499999999999999E-3</v>
          </cell>
        </row>
      </sheetData>
      <sheetData sheetId="4066">
        <row r="19">
          <cell r="J19">
            <v>1.0499999999999999E-3</v>
          </cell>
        </row>
      </sheetData>
      <sheetData sheetId="4067">
        <row r="19">
          <cell r="J19">
            <v>1.0499999999999999E-3</v>
          </cell>
        </row>
      </sheetData>
      <sheetData sheetId="4068">
        <row r="19">
          <cell r="J19">
            <v>1.0499999999999999E-3</v>
          </cell>
        </row>
      </sheetData>
      <sheetData sheetId="4069">
        <row r="19">
          <cell r="J19">
            <v>1.0499999999999999E-3</v>
          </cell>
        </row>
      </sheetData>
      <sheetData sheetId="4070">
        <row r="19">
          <cell r="J19">
            <v>1.0499999999999999E-3</v>
          </cell>
        </row>
      </sheetData>
      <sheetData sheetId="4071">
        <row r="19">
          <cell r="J19">
            <v>1.0499999999999999E-3</v>
          </cell>
        </row>
      </sheetData>
      <sheetData sheetId="4072">
        <row r="19">
          <cell r="J19">
            <v>1.0499999999999999E-3</v>
          </cell>
        </row>
      </sheetData>
      <sheetData sheetId="4073">
        <row r="19">
          <cell r="J19">
            <v>1.0499999999999999E-3</v>
          </cell>
        </row>
      </sheetData>
      <sheetData sheetId="4074">
        <row r="19">
          <cell r="J19">
            <v>1.0499999999999999E-3</v>
          </cell>
        </row>
      </sheetData>
      <sheetData sheetId="4075">
        <row r="19">
          <cell r="J19">
            <v>1.0499999999999999E-3</v>
          </cell>
        </row>
      </sheetData>
      <sheetData sheetId="4076">
        <row r="19">
          <cell r="J19">
            <v>1.0499999999999999E-3</v>
          </cell>
        </row>
      </sheetData>
      <sheetData sheetId="4077">
        <row r="19">
          <cell r="J19">
            <v>1.0499999999999999E-3</v>
          </cell>
        </row>
      </sheetData>
      <sheetData sheetId="4078">
        <row r="19">
          <cell r="J19">
            <v>1.0499999999999999E-3</v>
          </cell>
        </row>
      </sheetData>
      <sheetData sheetId="4079">
        <row r="19">
          <cell r="J19">
            <v>1.0499999999999999E-3</v>
          </cell>
        </row>
      </sheetData>
      <sheetData sheetId="4080">
        <row r="19">
          <cell r="J19">
            <v>1.0499999999999999E-3</v>
          </cell>
        </row>
      </sheetData>
      <sheetData sheetId="4081">
        <row r="19">
          <cell r="J19">
            <v>1.0499999999999999E-3</v>
          </cell>
        </row>
      </sheetData>
      <sheetData sheetId="4082">
        <row r="19">
          <cell r="J19">
            <v>1.0499999999999999E-3</v>
          </cell>
        </row>
      </sheetData>
      <sheetData sheetId="4083">
        <row r="19">
          <cell r="J19">
            <v>1.0499999999999999E-3</v>
          </cell>
        </row>
      </sheetData>
      <sheetData sheetId="4084">
        <row r="19">
          <cell r="J19">
            <v>1.0499999999999999E-3</v>
          </cell>
        </row>
      </sheetData>
      <sheetData sheetId="4085">
        <row r="19">
          <cell r="J19">
            <v>1.0499999999999999E-3</v>
          </cell>
        </row>
      </sheetData>
      <sheetData sheetId="4086">
        <row r="19">
          <cell r="J19">
            <v>1.0499999999999999E-3</v>
          </cell>
        </row>
      </sheetData>
      <sheetData sheetId="4087">
        <row r="19">
          <cell r="J19">
            <v>1.0499999999999999E-3</v>
          </cell>
        </row>
      </sheetData>
      <sheetData sheetId="4088">
        <row r="19">
          <cell r="J19">
            <v>1.0499999999999999E-3</v>
          </cell>
        </row>
      </sheetData>
      <sheetData sheetId="4089">
        <row r="19">
          <cell r="J19">
            <v>1.0499999999999999E-3</v>
          </cell>
        </row>
      </sheetData>
      <sheetData sheetId="4090">
        <row r="19">
          <cell r="J19">
            <v>1.0499999999999999E-3</v>
          </cell>
        </row>
      </sheetData>
      <sheetData sheetId="4091">
        <row r="19">
          <cell r="J19">
            <v>1.0499999999999999E-3</v>
          </cell>
        </row>
      </sheetData>
      <sheetData sheetId="4092">
        <row r="19">
          <cell r="J19">
            <v>1.0499999999999999E-3</v>
          </cell>
        </row>
      </sheetData>
      <sheetData sheetId="4093">
        <row r="19">
          <cell r="J19">
            <v>1.0499999999999999E-3</v>
          </cell>
        </row>
      </sheetData>
      <sheetData sheetId="4094">
        <row r="19">
          <cell r="J19">
            <v>1.0499999999999999E-3</v>
          </cell>
        </row>
      </sheetData>
      <sheetData sheetId="4095">
        <row r="19">
          <cell r="J19">
            <v>1.0499999999999999E-3</v>
          </cell>
        </row>
      </sheetData>
      <sheetData sheetId="4096">
        <row r="19">
          <cell r="J19">
            <v>1.0499999999999999E-3</v>
          </cell>
        </row>
      </sheetData>
      <sheetData sheetId="4097">
        <row r="19">
          <cell r="J19">
            <v>1.0499999999999999E-3</v>
          </cell>
        </row>
      </sheetData>
      <sheetData sheetId="4098">
        <row r="19">
          <cell r="J19">
            <v>1.0499999999999999E-3</v>
          </cell>
        </row>
      </sheetData>
      <sheetData sheetId="4099">
        <row r="19">
          <cell r="J19">
            <v>1.0499999999999999E-3</v>
          </cell>
        </row>
      </sheetData>
      <sheetData sheetId="4100">
        <row r="19">
          <cell r="J19">
            <v>1.0499999999999999E-3</v>
          </cell>
        </row>
      </sheetData>
      <sheetData sheetId="4101">
        <row r="19">
          <cell r="J19">
            <v>1.0499999999999999E-3</v>
          </cell>
        </row>
      </sheetData>
      <sheetData sheetId="4102">
        <row r="19">
          <cell r="J19">
            <v>1.0499999999999999E-3</v>
          </cell>
        </row>
      </sheetData>
      <sheetData sheetId="4103">
        <row r="19">
          <cell r="J19">
            <v>1.0499999999999999E-3</v>
          </cell>
        </row>
      </sheetData>
      <sheetData sheetId="4104">
        <row r="19">
          <cell r="J19">
            <v>1.0499999999999999E-3</v>
          </cell>
        </row>
      </sheetData>
      <sheetData sheetId="4105">
        <row r="19">
          <cell r="J19">
            <v>1.0499999999999999E-3</v>
          </cell>
        </row>
      </sheetData>
      <sheetData sheetId="4106">
        <row r="19">
          <cell r="J19">
            <v>1.0499999999999999E-3</v>
          </cell>
        </row>
      </sheetData>
      <sheetData sheetId="4107">
        <row r="19">
          <cell r="J19">
            <v>1.0499999999999999E-3</v>
          </cell>
        </row>
      </sheetData>
      <sheetData sheetId="4108">
        <row r="19">
          <cell r="J19">
            <v>1.0499999999999999E-3</v>
          </cell>
        </row>
      </sheetData>
      <sheetData sheetId="4109">
        <row r="19">
          <cell r="J19">
            <v>1.0499999999999999E-3</v>
          </cell>
        </row>
      </sheetData>
      <sheetData sheetId="4110">
        <row r="19">
          <cell r="J19">
            <v>1.0499999999999999E-3</v>
          </cell>
        </row>
      </sheetData>
      <sheetData sheetId="4111">
        <row r="19">
          <cell r="J19">
            <v>1.0499999999999999E-3</v>
          </cell>
        </row>
      </sheetData>
      <sheetData sheetId="4112">
        <row r="19">
          <cell r="J19">
            <v>1.0499999999999999E-3</v>
          </cell>
        </row>
      </sheetData>
      <sheetData sheetId="4113">
        <row r="19">
          <cell r="J19">
            <v>1.0499999999999999E-3</v>
          </cell>
        </row>
      </sheetData>
      <sheetData sheetId="4114">
        <row r="19">
          <cell r="J19">
            <v>1.0499999999999999E-3</v>
          </cell>
        </row>
      </sheetData>
      <sheetData sheetId="4115">
        <row r="19">
          <cell r="J19">
            <v>1.0499999999999999E-3</v>
          </cell>
        </row>
      </sheetData>
      <sheetData sheetId="4116">
        <row r="19">
          <cell r="J19">
            <v>1.0499999999999999E-3</v>
          </cell>
        </row>
      </sheetData>
      <sheetData sheetId="4117">
        <row r="19">
          <cell r="J19">
            <v>1.0499999999999999E-3</v>
          </cell>
        </row>
      </sheetData>
      <sheetData sheetId="4118">
        <row r="19">
          <cell r="J19">
            <v>1.0499999999999999E-3</v>
          </cell>
        </row>
      </sheetData>
      <sheetData sheetId="4119">
        <row r="19">
          <cell r="J19">
            <v>1.0499999999999999E-3</v>
          </cell>
        </row>
      </sheetData>
      <sheetData sheetId="4120">
        <row r="19">
          <cell r="J19">
            <v>1.0499999999999999E-3</v>
          </cell>
        </row>
      </sheetData>
      <sheetData sheetId="4121">
        <row r="19">
          <cell r="J19">
            <v>1.0499999999999999E-3</v>
          </cell>
        </row>
      </sheetData>
      <sheetData sheetId="4122">
        <row r="19">
          <cell r="J19">
            <v>1.0499999999999999E-3</v>
          </cell>
        </row>
      </sheetData>
      <sheetData sheetId="4123">
        <row r="19">
          <cell r="J19">
            <v>1.0499999999999999E-3</v>
          </cell>
        </row>
      </sheetData>
      <sheetData sheetId="4124">
        <row r="19">
          <cell r="J19">
            <v>1.0499999999999999E-3</v>
          </cell>
        </row>
      </sheetData>
      <sheetData sheetId="4125">
        <row r="19">
          <cell r="J19">
            <v>1.0499999999999999E-3</v>
          </cell>
        </row>
      </sheetData>
      <sheetData sheetId="4126">
        <row r="19">
          <cell r="J19">
            <v>1.0499999999999999E-3</v>
          </cell>
        </row>
      </sheetData>
      <sheetData sheetId="4127">
        <row r="19">
          <cell r="J19">
            <v>1.0499999999999999E-3</v>
          </cell>
        </row>
      </sheetData>
      <sheetData sheetId="4128">
        <row r="19">
          <cell r="J19">
            <v>1.0499999999999999E-3</v>
          </cell>
        </row>
      </sheetData>
      <sheetData sheetId="4129">
        <row r="19">
          <cell r="J19">
            <v>1.0499999999999999E-3</v>
          </cell>
        </row>
      </sheetData>
      <sheetData sheetId="4130">
        <row r="19">
          <cell r="J19">
            <v>1.0499999999999999E-3</v>
          </cell>
        </row>
      </sheetData>
      <sheetData sheetId="4131">
        <row r="19">
          <cell r="J19">
            <v>1.0499999999999999E-3</v>
          </cell>
        </row>
      </sheetData>
      <sheetData sheetId="4132">
        <row r="19">
          <cell r="J19">
            <v>1.0499999999999999E-3</v>
          </cell>
        </row>
      </sheetData>
      <sheetData sheetId="4133">
        <row r="19">
          <cell r="J19">
            <v>1.0499999999999999E-3</v>
          </cell>
        </row>
      </sheetData>
      <sheetData sheetId="4134">
        <row r="19">
          <cell r="J19">
            <v>1.0499999999999999E-3</v>
          </cell>
        </row>
      </sheetData>
      <sheetData sheetId="4135">
        <row r="19">
          <cell r="J19">
            <v>1.0499999999999999E-3</v>
          </cell>
        </row>
      </sheetData>
      <sheetData sheetId="4136">
        <row r="19">
          <cell r="J19">
            <v>1.0499999999999999E-3</v>
          </cell>
        </row>
      </sheetData>
      <sheetData sheetId="4137">
        <row r="19">
          <cell r="J19">
            <v>1.0499999999999999E-3</v>
          </cell>
        </row>
      </sheetData>
      <sheetData sheetId="4138">
        <row r="19">
          <cell r="J19">
            <v>1.0499999999999999E-3</v>
          </cell>
        </row>
      </sheetData>
      <sheetData sheetId="4139">
        <row r="19">
          <cell r="J19">
            <v>1.0499999999999999E-3</v>
          </cell>
        </row>
      </sheetData>
      <sheetData sheetId="4140">
        <row r="19">
          <cell r="J19">
            <v>1.0499999999999999E-3</v>
          </cell>
        </row>
      </sheetData>
      <sheetData sheetId="4141">
        <row r="19">
          <cell r="J19">
            <v>1.0499999999999999E-3</v>
          </cell>
        </row>
      </sheetData>
      <sheetData sheetId="4142">
        <row r="19">
          <cell r="J19">
            <v>1.0499999999999999E-3</v>
          </cell>
        </row>
      </sheetData>
      <sheetData sheetId="4143">
        <row r="19">
          <cell r="J19">
            <v>1.0499999999999999E-3</v>
          </cell>
        </row>
      </sheetData>
      <sheetData sheetId="4144">
        <row r="19">
          <cell r="J19">
            <v>1.0499999999999999E-3</v>
          </cell>
        </row>
      </sheetData>
      <sheetData sheetId="4145">
        <row r="19">
          <cell r="J19">
            <v>1.0499999999999999E-3</v>
          </cell>
        </row>
      </sheetData>
      <sheetData sheetId="4146">
        <row r="19">
          <cell r="J19">
            <v>1.0499999999999999E-3</v>
          </cell>
        </row>
      </sheetData>
      <sheetData sheetId="4147">
        <row r="19">
          <cell r="J19">
            <v>1.0499999999999999E-3</v>
          </cell>
        </row>
      </sheetData>
      <sheetData sheetId="4148">
        <row r="19">
          <cell r="J19">
            <v>1.0499999999999999E-3</v>
          </cell>
        </row>
      </sheetData>
      <sheetData sheetId="4149">
        <row r="19">
          <cell r="J19">
            <v>1.0499999999999999E-3</v>
          </cell>
        </row>
      </sheetData>
      <sheetData sheetId="4150">
        <row r="19">
          <cell r="J19">
            <v>1.0499999999999999E-3</v>
          </cell>
        </row>
      </sheetData>
      <sheetData sheetId="4151">
        <row r="19">
          <cell r="J19">
            <v>1.0499999999999999E-3</v>
          </cell>
        </row>
      </sheetData>
      <sheetData sheetId="4152">
        <row r="19">
          <cell r="J19">
            <v>1.0499999999999999E-3</v>
          </cell>
        </row>
      </sheetData>
      <sheetData sheetId="4153">
        <row r="19">
          <cell r="J19">
            <v>1.0499999999999999E-3</v>
          </cell>
        </row>
      </sheetData>
      <sheetData sheetId="4154">
        <row r="19">
          <cell r="J19">
            <v>1.0499999999999999E-3</v>
          </cell>
        </row>
      </sheetData>
      <sheetData sheetId="4155">
        <row r="19">
          <cell r="J19">
            <v>1.0499999999999999E-3</v>
          </cell>
        </row>
      </sheetData>
      <sheetData sheetId="4156">
        <row r="19">
          <cell r="J19">
            <v>1.0499999999999999E-3</v>
          </cell>
        </row>
      </sheetData>
      <sheetData sheetId="4157">
        <row r="19">
          <cell r="J19">
            <v>1.0499999999999999E-3</v>
          </cell>
        </row>
      </sheetData>
      <sheetData sheetId="4158">
        <row r="19">
          <cell r="J19">
            <v>1.0499999999999999E-3</v>
          </cell>
        </row>
      </sheetData>
      <sheetData sheetId="4159">
        <row r="19">
          <cell r="J19">
            <v>1.0499999999999999E-3</v>
          </cell>
        </row>
      </sheetData>
      <sheetData sheetId="4160">
        <row r="19">
          <cell r="J19">
            <v>1.0499999999999999E-3</v>
          </cell>
        </row>
      </sheetData>
      <sheetData sheetId="4161">
        <row r="19">
          <cell r="J19">
            <v>1.0499999999999999E-3</v>
          </cell>
        </row>
      </sheetData>
      <sheetData sheetId="4162">
        <row r="19">
          <cell r="J19">
            <v>1.0499999999999999E-3</v>
          </cell>
        </row>
      </sheetData>
      <sheetData sheetId="4163">
        <row r="19">
          <cell r="J19">
            <v>1.0499999999999999E-3</v>
          </cell>
        </row>
      </sheetData>
      <sheetData sheetId="4164">
        <row r="19">
          <cell r="J19">
            <v>1.0499999999999999E-3</v>
          </cell>
        </row>
      </sheetData>
      <sheetData sheetId="4165">
        <row r="19">
          <cell r="J19">
            <v>1.0499999999999999E-3</v>
          </cell>
        </row>
      </sheetData>
      <sheetData sheetId="4166">
        <row r="19">
          <cell r="J19">
            <v>1.0499999999999999E-3</v>
          </cell>
        </row>
      </sheetData>
      <sheetData sheetId="4167">
        <row r="19">
          <cell r="J19">
            <v>1.0499999999999999E-3</v>
          </cell>
        </row>
      </sheetData>
      <sheetData sheetId="4168">
        <row r="19">
          <cell r="J19">
            <v>1.0499999999999999E-3</v>
          </cell>
        </row>
      </sheetData>
      <sheetData sheetId="4169">
        <row r="19">
          <cell r="J19">
            <v>1.0499999999999999E-3</v>
          </cell>
        </row>
      </sheetData>
      <sheetData sheetId="4170">
        <row r="19">
          <cell r="J19">
            <v>1.0499999999999999E-3</v>
          </cell>
        </row>
      </sheetData>
      <sheetData sheetId="4171">
        <row r="19">
          <cell r="J19">
            <v>1.0499999999999999E-3</v>
          </cell>
        </row>
      </sheetData>
      <sheetData sheetId="4172">
        <row r="19">
          <cell r="J19">
            <v>1.0499999999999999E-3</v>
          </cell>
        </row>
      </sheetData>
      <sheetData sheetId="4173">
        <row r="19">
          <cell r="J19">
            <v>1.0499999999999999E-3</v>
          </cell>
        </row>
      </sheetData>
      <sheetData sheetId="4174">
        <row r="19">
          <cell r="J19">
            <v>1.0499999999999999E-3</v>
          </cell>
        </row>
      </sheetData>
      <sheetData sheetId="4175">
        <row r="19">
          <cell r="J19">
            <v>1.0499999999999999E-3</v>
          </cell>
        </row>
      </sheetData>
      <sheetData sheetId="4176">
        <row r="19">
          <cell r="J19">
            <v>1.0499999999999999E-3</v>
          </cell>
        </row>
      </sheetData>
      <sheetData sheetId="4177">
        <row r="19">
          <cell r="J19">
            <v>1.0499999999999999E-3</v>
          </cell>
        </row>
      </sheetData>
      <sheetData sheetId="4178">
        <row r="19">
          <cell r="J19">
            <v>1.0499999999999999E-3</v>
          </cell>
        </row>
      </sheetData>
      <sheetData sheetId="4179">
        <row r="19">
          <cell r="J19">
            <v>1.0499999999999999E-3</v>
          </cell>
        </row>
      </sheetData>
      <sheetData sheetId="4180">
        <row r="19">
          <cell r="J19">
            <v>1.0499999999999999E-3</v>
          </cell>
        </row>
      </sheetData>
      <sheetData sheetId="4181">
        <row r="19">
          <cell r="J19">
            <v>1.0499999999999999E-3</v>
          </cell>
        </row>
      </sheetData>
      <sheetData sheetId="4182">
        <row r="19">
          <cell r="J19">
            <v>1.0499999999999999E-3</v>
          </cell>
        </row>
      </sheetData>
      <sheetData sheetId="4183">
        <row r="19">
          <cell r="J19">
            <v>1.0499999999999999E-3</v>
          </cell>
        </row>
      </sheetData>
      <sheetData sheetId="4184">
        <row r="19">
          <cell r="J19">
            <v>1.0499999999999999E-3</v>
          </cell>
        </row>
      </sheetData>
      <sheetData sheetId="4185">
        <row r="19">
          <cell r="J19">
            <v>1.0499999999999999E-3</v>
          </cell>
        </row>
      </sheetData>
      <sheetData sheetId="4186">
        <row r="19">
          <cell r="J19">
            <v>1.0499999999999999E-3</v>
          </cell>
        </row>
      </sheetData>
      <sheetData sheetId="4187">
        <row r="19">
          <cell r="J19">
            <v>1.0499999999999999E-3</v>
          </cell>
        </row>
      </sheetData>
      <sheetData sheetId="4188">
        <row r="19">
          <cell r="J19">
            <v>1.0499999999999999E-3</v>
          </cell>
        </row>
      </sheetData>
      <sheetData sheetId="4189">
        <row r="19">
          <cell r="J19">
            <v>1.0499999999999999E-3</v>
          </cell>
        </row>
      </sheetData>
      <sheetData sheetId="4190">
        <row r="19">
          <cell r="J19">
            <v>1.0499999999999999E-3</v>
          </cell>
        </row>
      </sheetData>
      <sheetData sheetId="4191">
        <row r="19">
          <cell r="J19">
            <v>1.0499999999999999E-3</v>
          </cell>
        </row>
      </sheetData>
      <sheetData sheetId="4192">
        <row r="19">
          <cell r="J19">
            <v>1.0499999999999999E-3</v>
          </cell>
        </row>
      </sheetData>
      <sheetData sheetId="4193">
        <row r="19">
          <cell r="J19">
            <v>1.0499999999999999E-3</v>
          </cell>
        </row>
      </sheetData>
      <sheetData sheetId="4194">
        <row r="19">
          <cell r="J19">
            <v>1.0499999999999999E-3</v>
          </cell>
        </row>
      </sheetData>
      <sheetData sheetId="4195">
        <row r="19">
          <cell r="J19">
            <v>1.0499999999999999E-3</v>
          </cell>
        </row>
      </sheetData>
      <sheetData sheetId="4196">
        <row r="19">
          <cell r="J19">
            <v>1.0499999999999999E-3</v>
          </cell>
        </row>
      </sheetData>
      <sheetData sheetId="4197">
        <row r="19">
          <cell r="J19">
            <v>1.0499999999999999E-3</v>
          </cell>
        </row>
      </sheetData>
      <sheetData sheetId="4198">
        <row r="19">
          <cell r="J19">
            <v>1.0499999999999999E-3</v>
          </cell>
        </row>
      </sheetData>
      <sheetData sheetId="4199">
        <row r="19">
          <cell r="J19">
            <v>1.0499999999999999E-3</v>
          </cell>
        </row>
      </sheetData>
      <sheetData sheetId="4200">
        <row r="19">
          <cell r="J19">
            <v>1.0499999999999999E-3</v>
          </cell>
        </row>
      </sheetData>
      <sheetData sheetId="4201">
        <row r="19">
          <cell r="J19">
            <v>1.0499999999999999E-3</v>
          </cell>
        </row>
      </sheetData>
      <sheetData sheetId="4202">
        <row r="19">
          <cell r="J19">
            <v>1.0499999999999999E-3</v>
          </cell>
        </row>
      </sheetData>
      <sheetData sheetId="4203">
        <row r="19">
          <cell r="J19">
            <v>1.0499999999999999E-3</v>
          </cell>
        </row>
      </sheetData>
      <sheetData sheetId="4204">
        <row r="19">
          <cell r="J19">
            <v>1.0499999999999999E-3</v>
          </cell>
        </row>
      </sheetData>
      <sheetData sheetId="4205">
        <row r="19">
          <cell r="J19">
            <v>1.0499999999999999E-3</v>
          </cell>
        </row>
      </sheetData>
      <sheetData sheetId="4206">
        <row r="19">
          <cell r="J19">
            <v>1.0499999999999999E-3</v>
          </cell>
        </row>
      </sheetData>
      <sheetData sheetId="4207">
        <row r="19">
          <cell r="J19">
            <v>1.0499999999999999E-3</v>
          </cell>
        </row>
      </sheetData>
      <sheetData sheetId="4208">
        <row r="19">
          <cell r="J19">
            <v>1.0499999999999999E-3</v>
          </cell>
        </row>
      </sheetData>
      <sheetData sheetId="4209">
        <row r="19">
          <cell r="J19">
            <v>1.0499999999999999E-3</v>
          </cell>
        </row>
      </sheetData>
      <sheetData sheetId="4210">
        <row r="19">
          <cell r="J19">
            <v>1.0499999999999999E-3</v>
          </cell>
        </row>
      </sheetData>
      <sheetData sheetId="4211">
        <row r="19">
          <cell r="J19">
            <v>1.0499999999999999E-3</v>
          </cell>
        </row>
      </sheetData>
      <sheetData sheetId="4212">
        <row r="19">
          <cell r="J19">
            <v>1.0499999999999999E-3</v>
          </cell>
        </row>
      </sheetData>
      <sheetData sheetId="4213">
        <row r="19">
          <cell r="J19">
            <v>1.0499999999999999E-3</v>
          </cell>
        </row>
      </sheetData>
      <sheetData sheetId="4214">
        <row r="19">
          <cell r="J19">
            <v>1.0499999999999999E-3</v>
          </cell>
        </row>
      </sheetData>
      <sheetData sheetId="4215">
        <row r="19">
          <cell r="J19">
            <v>1.0499999999999999E-3</v>
          </cell>
        </row>
      </sheetData>
      <sheetData sheetId="4216">
        <row r="19">
          <cell r="J19">
            <v>1.0499999999999999E-3</v>
          </cell>
        </row>
      </sheetData>
      <sheetData sheetId="4217">
        <row r="19">
          <cell r="J19">
            <v>1.0499999999999999E-3</v>
          </cell>
        </row>
      </sheetData>
      <sheetData sheetId="4218">
        <row r="19">
          <cell r="J19">
            <v>1.0499999999999999E-3</v>
          </cell>
        </row>
      </sheetData>
      <sheetData sheetId="4219">
        <row r="19">
          <cell r="J19">
            <v>1.0499999999999999E-3</v>
          </cell>
        </row>
      </sheetData>
      <sheetData sheetId="4220">
        <row r="19">
          <cell r="J19">
            <v>1.0499999999999999E-3</v>
          </cell>
        </row>
      </sheetData>
      <sheetData sheetId="4221">
        <row r="19">
          <cell r="J19">
            <v>1.0499999999999999E-3</v>
          </cell>
        </row>
      </sheetData>
      <sheetData sheetId="4222">
        <row r="19">
          <cell r="J19">
            <v>1.0499999999999999E-3</v>
          </cell>
        </row>
      </sheetData>
      <sheetData sheetId="4223">
        <row r="19">
          <cell r="J19">
            <v>1.0499999999999999E-3</v>
          </cell>
        </row>
      </sheetData>
      <sheetData sheetId="4224">
        <row r="19">
          <cell r="J19">
            <v>1.0499999999999999E-3</v>
          </cell>
        </row>
      </sheetData>
      <sheetData sheetId="4225">
        <row r="19">
          <cell r="J19">
            <v>1.0499999999999999E-3</v>
          </cell>
        </row>
      </sheetData>
      <sheetData sheetId="4226">
        <row r="19">
          <cell r="J19">
            <v>1.0499999999999999E-3</v>
          </cell>
        </row>
      </sheetData>
      <sheetData sheetId="4227">
        <row r="19">
          <cell r="J19">
            <v>1.0499999999999999E-3</v>
          </cell>
        </row>
      </sheetData>
      <sheetData sheetId="4228">
        <row r="19">
          <cell r="J19">
            <v>1.0499999999999999E-3</v>
          </cell>
        </row>
      </sheetData>
      <sheetData sheetId="4229">
        <row r="19">
          <cell r="J19">
            <v>1.0499999999999999E-3</v>
          </cell>
        </row>
      </sheetData>
      <sheetData sheetId="4230">
        <row r="19">
          <cell r="J19">
            <v>1.0499999999999999E-3</v>
          </cell>
        </row>
      </sheetData>
      <sheetData sheetId="4231">
        <row r="19">
          <cell r="J19">
            <v>1.0499999999999999E-3</v>
          </cell>
        </row>
      </sheetData>
      <sheetData sheetId="4232">
        <row r="19">
          <cell r="J19">
            <v>1.0499999999999999E-3</v>
          </cell>
        </row>
      </sheetData>
      <sheetData sheetId="4233">
        <row r="19">
          <cell r="J19">
            <v>1.0499999999999999E-3</v>
          </cell>
        </row>
      </sheetData>
      <sheetData sheetId="4234">
        <row r="19">
          <cell r="J19">
            <v>1.0499999999999999E-3</v>
          </cell>
        </row>
      </sheetData>
      <sheetData sheetId="4235">
        <row r="19">
          <cell r="J19">
            <v>1.0499999999999999E-3</v>
          </cell>
        </row>
      </sheetData>
      <sheetData sheetId="4236">
        <row r="19">
          <cell r="J19">
            <v>1.0499999999999999E-3</v>
          </cell>
        </row>
      </sheetData>
      <sheetData sheetId="4237">
        <row r="19">
          <cell r="J19">
            <v>1.0499999999999999E-3</v>
          </cell>
        </row>
      </sheetData>
      <sheetData sheetId="4238">
        <row r="19">
          <cell r="J19">
            <v>1.0499999999999999E-3</v>
          </cell>
        </row>
      </sheetData>
      <sheetData sheetId="4239">
        <row r="19">
          <cell r="J19">
            <v>1.0499999999999999E-3</v>
          </cell>
        </row>
      </sheetData>
      <sheetData sheetId="4240">
        <row r="19">
          <cell r="J19">
            <v>1.0499999999999999E-3</v>
          </cell>
        </row>
      </sheetData>
      <sheetData sheetId="4241">
        <row r="19">
          <cell r="J19">
            <v>1.0499999999999999E-3</v>
          </cell>
        </row>
      </sheetData>
      <sheetData sheetId="4242">
        <row r="19">
          <cell r="J19">
            <v>1.0499999999999999E-3</v>
          </cell>
        </row>
      </sheetData>
      <sheetData sheetId="4243">
        <row r="19">
          <cell r="J19">
            <v>1.0499999999999999E-3</v>
          </cell>
        </row>
      </sheetData>
      <sheetData sheetId="4244">
        <row r="19">
          <cell r="J19">
            <v>1.0499999999999999E-3</v>
          </cell>
        </row>
      </sheetData>
      <sheetData sheetId="4245">
        <row r="19">
          <cell r="J19">
            <v>1.0499999999999999E-3</v>
          </cell>
        </row>
      </sheetData>
      <sheetData sheetId="4246">
        <row r="19">
          <cell r="J19">
            <v>1.0499999999999999E-3</v>
          </cell>
        </row>
      </sheetData>
      <sheetData sheetId="4247">
        <row r="19">
          <cell r="J19">
            <v>1.0499999999999999E-3</v>
          </cell>
        </row>
      </sheetData>
      <sheetData sheetId="4248">
        <row r="19">
          <cell r="J19">
            <v>1.0499999999999999E-3</v>
          </cell>
        </row>
      </sheetData>
      <sheetData sheetId="4249">
        <row r="19">
          <cell r="J19">
            <v>1.0499999999999999E-3</v>
          </cell>
        </row>
      </sheetData>
      <sheetData sheetId="4250">
        <row r="19">
          <cell r="J19">
            <v>1.0499999999999999E-3</v>
          </cell>
        </row>
      </sheetData>
      <sheetData sheetId="4251">
        <row r="19">
          <cell r="J19">
            <v>1.0499999999999999E-3</v>
          </cell>
        </row>
      </sheetData>
      <sheetData sheetId="4252">
        <row r="19">
          <cell r="J19">
            <v>1.0499999999999999E-3</v>
          </cell>
        </row>
      </sheetData>
      <sheetData sheetId="4253">
        <row r="19">
          <cell r="J19">
            <v>1.0499999999999999E-3</v>
          </cell>
        </row>
      </sheetData>
      <sheetData sheetId="4254">
        <row r="19">
          <cell r="J19">
            <v>1.0499999999999999E-3</v>
          </cell>
        </row>
      </sheetData>
      <sheetData sheetId="4255">
        <row r="19">
          <cell r="J19">
            <v>1.0499999999999999E-3</v>
          </cell>
        </row>
      </sheetData>
      <sheetData sheetId="4256">
        <row r="19">
          <cell r="J19">
            <v>1.0499999999999999E-3</v>
          </cell>
        </row>
      </sheetData>
      <sheetData sheetId="4257">
        <row r="19">
          <cell r="J19">
            <v>1.0499999999999999E-3</v>
          </cell>
        </row>
      </sheetData>
      <sheetData sheetId="4258">
        <row r="19">
          <cell r="J19">
            <v>1.0499999999999999E-3</v>
          </cell>
        </row>
      </sheetData>
      <sheetData sheetId="4259">
        <row r="19">
          <cell r="J19">
            <v>1.0499999999999999E-3</v>
          </cell>
        </row>
      </sheetData>
      <sheetData sheetId="4260">
        <row r="19">
          <cell r="J19">
            <v>1.0499999999999999E-3</v>
          </cell>
        </row>
      </sheetData>
      <sheetData sheetId="4261">
        <row r="19">
          <cell r="J19">
            <v>1.0499999999999999E-3</v>
          </cell>
        </row>
      </sheetData>
      <sheetData sheetId="4262">
        <row r="19">
          <cell r="J19">
            <v>1.0499999999999999E-3</v>
          </cell>
        </row>
      </sheetData>
      <sheetData sheetId="4263">
        <row r="19">
          <cell r="J19">
            <v>1.0499999999999999E-3</v>
          </cell>
        </row>
      </sheetData>
      <sheetData sheetId="4264">
        <row r="19">
          <cell r="J19">
            <v>1.0499999999999999E-3</v>
          </cell>
        </row>
      </sheetData>
      <sheetData sheetId="4265">
        <row r="19">
          <cell r="J19">
            <v>1.0499999999999999E-3</v>
          </cell>
        </row>
      </sheetData>
      <sheetData sheetId="4266">
        <row r="19">
          <cell r="J19">
            <v>1.0499999999999999E-3</v>
          </cell>
        </row>
      </sheetData>
      <sheetData sheetId="4267">
        <row r="19">
          <cell r="J19">
            <v>1.0499999999999999E-3</v>
          </cell>
        </row>
      </sheetData>
      <sheetData sheetId="4268">
        <row r="19">
          <cell r="J19">
            <v>1.0499999999999999E-3</v>
          </cell>
        </row>
      </sheetData>
      <sheetData sheetId="4269">
        <row r="19">
          <cell r="J19">
            <v>1.0499999999999999E-3</v>
          </cell>
        </row>
      </sheetData>
      <sheetData sheetId="4270">
        <row r="19">
          <cell r="J19">
            <v>1.0499999999999999E-3</v>
          </cell>
        </row>
      </sheetData>
      <sheetData sheetId="4271">
        <row r="19">
          <cell r="J19">
            <v>1.0499999999999999E-3</v>
          </cell>
        </row>
      </sheetData>
      <sheetData sheetId="4272">
        <row r="19">
          <cell r="J19">
            <v>1.0499999999999999E-3</v>
          </cell>
        </row>
      </sheetData>
      <sheetData sheetId="4273">
        <row r="19">
          <cell r="J19">
            <v>1.0499999999999999E-3</v>
          </cell>
        </row>
      </sheetData>
      <sheetData sheetId="4274">
        <row r="19">
          <cell r="J19">
            <v>1.0499999999999999E-3</v>
          </cell>
        </row>
      </sheetData>
      <sheetData sheetId="4275">
        <row r="19">
          <cell r="J19">
            <v>1.0499999999999999E-3</v>
          </cell>
        </row>
      </sheetData>
      <sheetData sheetId="4276">
        <row r="19">
          <cell r="J19">
            <v>1.0499999999999999E-3</v>
          </cell>
        </row>
      </sheetData>
      <sheetData sheetId="4277">
        <row r="19">
          <cell r="J19">
            <v>1.0499999999999999E-3</v>
          </cell>
        </row>
      </sheetData>
      <sheetData sheetId="4278">
        <row r="19">
          <cell r="J19">
            <v>1.0499999999999999E-3</v>
          </cell>
        </row>
      </sheetData>
      <sheetData sheetId="4279">
        <row r="19">
          <cell r="J19">
            <v>1.0499999999999999E-3</v>
          </cell>
        </row>
      </sheetData>
      <sheetData sheetId="4280">
        <row r="19">
          <cell r="J19">
            <v>1.0499999999999999E-3</v>
          </cell>
        </row>
      </sheetData>
      <sheetData sheetId="4281">
        <row r="19">
          <cell r="J19">
            <v>1.0499999999999999E-3</v>
          </cell>
        </row>
      </sheetData>
      <sheetData sheetId="4282">
        <row r="19">
          <cell r="J19">
            <v>1.0499999999999999E-3</v>
          </cell>
        </row>
      </sheetData>
      <sheetData sheetId="4283">
        <row r="19">
          <cell r="J19">
            <v>1.0499999999999999E-3</v>
          </cell>
        </row>
      </sheetData>
      <sheetData sheetId="4284">
        <row r="19">
          <cell r="J19">
            <v>1.0499999999999999E-3</v>
          </cell>
        </row>
      </sheetData>
      <sheetData sheetId="4285">
        <row r="19">
          <cell r="J19">
            <v>1.0499999999999999E-3</v>
          </cell>
        </row>
      </sheetData>
      <sheetData sheetId="4286">
        <row r="19">
          <cell r="J19">
            <v>1.0499999999999999E-3</v>
          </cell>
        </row>
      </sheetData>
      <sheetData sheetId="4287">
        <row r="19">
          <cell r="J19">
            <v>1.0499999999999999E-3</v>
          </cell>
        </row>
      </sheetData>
      <sheetData sheetId="4288">
        <row r="19">
          <cell r="J19">
            <v>1.0499999999999999E-3</v>
          </cell>
        </row>
      </sheetData>
      <sheetData sheetId="4289">
        <row r="19">
          <cell r="J19">
            <v>1.0499999999999999E-3</v>
          </cell>
        </row>
      </sheetData>
      <sheetData sheetId="4290">
        <row r="19">
          <cell r="J19">
            <v>1.0499999999999999E-3</v>
          </cell>
        </row>
      </sheetData>
      <sheetData sheetId="4291">
        <row r="19">
          <cell r="J19">
            <v>1.0499999999999999E-3</v>
          </cell>
        </row>
      </sheetData>
      <sheetData sheetId="4292">
        <row r="19">
          <cell r="J19">
            <v>1.0499999999999999E-3</v>
          </cell>
        </row>
      </sheetData>
      <sheetData sheetId="4293">
        <row r="19">
          <cell r="J19">
            <v>1.0499999999999999E-3</v>
          </cell>
        </row>
      </sheetData>
      <sheetData sheetId="4294">
        <row r="19">
          <cell r="J19">
            <v>1.0499999999999999E-3</v>
          </cell>
        </row>
      </sheetData>
      <sheetData sheetId="4295">
        <row r="19">
          <cell r="J19">
            <v>1.0499999999999999E-3</v>
          </cell>
        </row>
      </sheetData>
      <sheetData sheetId="4296">
        <row r="19">
          <cell r="J19">
            <v>1.0499999999999999E-3</v>
          </cell>
        </row>
      </sheetData>
      <sheetData sheetId="4297">
        <row r="19">
          <cell r="J19">
            <v>1.0499999999999999E-3</v>
          </cell>
        </row>
      </sheetData>
      <sheetData sheetId="4298">
        <row r="19">
          <cell r="J19">
            <v>1.0499999999999999E-3</v>
          </cell>
        </row>
      </sheetData>
      <sheetData sheetId="4299">
        <row r="19">
          <cell r="J19">
            <v>1.0499999999999999E-3</v>
          </cell>
        </row>
      </sheetData>
      <sheetData sheetId="4300">
        <row r="19">
          <cell r="J19">
            <v>1.0499999999999999E-3</v>
          </cell>
        </row>
      </sheetData>
      <sheetData sheetId="4301">
        <row r="19">
          <cell r="J19">
            <v>1.0499999999999999E-3</v>
          </cell>
        </row>
      </sheetData>
      <sheetData sheetId="4302">
        <row r="19">
          <cell r="J19">
            <v>1.0499999999999999E-3</v>
          </cell>
        </row>
      </sheetData>
      <sheetData sheetId="4303">
        <row r="19">
          <cell r="J19">
            <v>1.0499999999999999E-3</v>
          </cell>
        </row>
      </sheetData>
      <sheetData sheetId="4304">
        <row r="19">
          <cell r="J19">
            <v>1.0499999999999999E-3</v>
          </cell>
        </row>
      </sheetData>
      <sheetData sheetId="4305">
        <row r="19">
          <cell r="J19">
            <v>1.0499999999999999E-3</v>
          </cell>
        </row>
      </sheetData>
      <sheetData sheetId="4306">
        <row r="19">
          <cell r="J19">
            <v>1.0499999999999999E-3</v>
          </cell>
        </row>
      </sheetData>
      <sheetData sheetId="4307">
        <row r="19">
          <cell r="J19">
            <v>1.0499999999999999E-3</v>
          </cell>
        </row>
      </sheetData>
      <sheetData sheetId="4308">
        <row r="19">
          <cell r="J19">
            <v>1.0499999999999999E-3</v>
          </cell>
        </row>
      </sheetData>
      <sheetData sheetId="4309">
        <row r="19">
          <cell r="J19">
            <v>1.0499999999999999E-3</v>
          </cell>
        </row>
      </sheetData>
      <sheetData sheetId="4310">
        <row r="19">
          <cell r="J19">
            <v>1.0499999999999999E-3</v>
          </cell>
        </row>
      </sheetData>
      <sheetData sheetId="4311">
        <row r="19">
          <cell r="J19">
            <v>1.0499999999999999E-3</v>
          </cell>
        </row>
      </sheetData>
      <sheetData sheetId="4312">
        <row r="19">
          <cell r="J19">
            <v>1.0499999999999999E-3</v>
          </cell>
        </row>
      </sheetData>
      <sheetData sheetId="4313">
        <row r="19">
          <cell r="J19">
            <v>1.0499999999999999E-3</v>
          </cell>
        </row>
      </sheetData>
      <sheetData sheetId="4314">
        <row r="19">
          <cell r="J19">
            <v>1.0499999999999999E-3</v>
          </cell>
        </row>
      </sheetData>
      <sheetData sheetId="4315">
        <row r="19">
          <cell r="J19">
            <v>1.0499999999999999E-3</v>
          </cell>
        </row>
      </sheetData>
      <sheetData sheetId="4316">
        <row r="19">
          <cell r="J19">
            <v>1.0499999999999999E-3</v>
          </cell>
        </row>
      </sheetData>
      <sheetData sheetId="4317">
        <row r="19">
          <cell r="J19">
            <v>1.0499999999999999E-3</v>
          </cell>
        </row>
      </sheetData>
      <sheetData sheetId="4318">
        <row r="19">
          <cell r="J19">
            <v>1.0499999999999999E-3</v>
          </cell>
        </row>
      </sheetData>
      <sheetData sheetId="4319">
        <row r="19">
          <cell r="J19">
            <v>1.0499999999999999E-3</v>
          </cell>
        </row>
      </sheetData>
      <sheetData sheetId="4320">
        <row r="19">
          <cell r="J19">
            <v>1.0499999999999999E-3</v>
          </cell>
        </row>
      </sheetData>
      <sheetData sheetId="4321">
        <row r="19">
          <cell r="J19">
            <v>1.0499999999999999E-3</v>
          </cell>
        </row>
      </sheetData>
      <sheetData sheetId="4322">
        <row r="19">
          <cell r="J19">
            <v>1.0499999999999999E-3</v>
          </cell>
        </row>
      </sheetData>
      <sheetData sheetId="4323">
        <row r="19">
          <cell r="J19">
            <v>1.0499999999999999E-3</v>
          </cell>
        </row>
      </sheetData>
      <sheetData sheetId="4324">
        <row r="19">
          <cell r="J19">
            <v>1.0499999999999999E-3</v>
          </cell>
        </row>
      </sheetData>
      <sheetData sheetId="4325">
        <row r="19">
          <cell r="J19">
            <v>1.0499999999999999E-3</v>
          </cell>
        </row>
      </sheetData>
      <sheetData sheetId="4326">
        <row r="19">
          <cell r="J19">
            <v>1.0499999999999999E-3</v>
          </cell>
        </row>
      </sheetData>
      <sheetData sheetId="4327">
        <row r="19">
          <cell r="J19">
            <v>1.0499999999999999E-3</v>
          </cell>
        </row>
      </sheetData>
      <sheetData sheetId="4328">
        <row r="19">
          <cell r="J19">
            <v>1.0499999999999999E-3</v>
          </cell>
        </row>
      </sheetData>
      <sheetData sheetId="4329">
        <row r="19">
          <cell r="J19">
            <v>1.0499999999999999E-3</v>
          </cell>
        </row>
      </sheetData>
      <sheetData sheetId="4330">
        <row r="19">
          <cell r="J19">
            <v>1.0499999999999999E-3</v>
          </cell>
        </row>
      </sheetData>
      <sheetData sheetId="4331">
        <row r="19">
          <cell r="J19">
            <v>1.0499999999999999E-3</v>
          </cell>
        </row>
      </sheetData>
      <sheetData sheetId="4332">
        <row r="19">
          <cell r="J19">
            <v>1.0499999999999999E-3</v>
          </cell>
        </row>
      </sheetData>
      <sheetData sheetId="4333">
        <row r="19">
          <cell r="J19">
            <v>1.0499999999999999E-3</v>
          </cell>
        </row>
      </sheetData>
      <sheetData sheetId="4334">
        <row r="19">
          <cell r="J19">
            <v>1.0499999999999999E-3</v>
          </cell>
        </row>
      </sheetData>
      <sheetData sheetId="4335">
        <row r="19">
          <cell r="J19">
            <v>1.0499999999999999E-3</v>
          </cell>
        </row>
      </sheetData>
      <sheetData sheetId="4336">
        <row r="19">
          <cell r="J19">
            <v>1.0499999999999999E-3</v>
          </cell>
        </row>
      </sheetData>
      <sheetData sheetId="4337">
        <row r="19">
          <cell r="J19">
            <v>1.0499999999999999E-3</v>
          </cell>
        </row>
      </sheetData>
      <sheetData sheetId="4338">
        <row r="19">
          <cell r="J19">
            <v>1.0499999999999999E-3</v>
          </cell>
        </row>
      </sheetData>
      <sheetData sheetId="4339">
        <row r="19">
          <cell r="J19">
            <v>1.0499999999999999E-3</v>
          </cell>
        </row>
      </sheetData>
      <sheetData sheetId="4340">
        <row r="19">
          <cell r="J19">
            <v>1.0499999999999999E-3</v>
          </cell>
        </row>
      </sheetData>
      <sheetData sheetId="4341">
        <row r="19">
          <cell r="J19">
            <v>1.0499999999999999E-3</v>
          </cell>
        </row>
      </sheetData>
      <sheetData sheetId="4342">
        <row r="19">
          <cell r="J19">
            <v>1.0499999999999999E-3</v>
          </cell>
        </row>
      </sheetData>
      <sheetData sheetId="4343">
        <row r="19">
          <cell r="J19">
            <v>1.0499999999999999E-3</v>
          </cell>
        </row>
      </sheetData>
      <sheetData sheetId="4344">
        <row r="19">
          <cell r="J19">
            <v>1.0499999999999999E-3</v>
          </cell>
        </row>
      </sheetData>
      <sheetData sheetId="4345">
        <row r="19">
          <cell r="J19">
            <v>1.0499999999999999E-3</v>
          </cell>
        </row>
      </sheetData>
      <sheetData sheetId="4346">
        <row r="19">
          <cell r="J19">
            <v>1.0499999999999999E-3</v>
          </cell>
        </row>
      </sheetData>
      <sheetData sheetId="4347">
        <row r="19">
          <cell r="J19">
            <v>1.0499999999999999E-3</v>
          </cell>
        </row>
      </sheetData>
      <sheetData sheetId="4348">
        <row r="19">
          <cell r="J19">
            <v>1.0499999999999999E-3</v>
          </cell>
        </row>
      </sheetData>
      <sheetData sheetId="4349">
        <row r="19">
          <cell r="J19">
            <v>1.0499999999999999E-3</v>
          </cell>
        </row>
      </sheetData>
      <sheetData sheetId="4350">
        <row r="19">
          <cell r="J19">
            <v>1.0499999999999999E-3</v>
          </cell>
        </row>
      </sheetData>
      <sheetData sheetId="4351">
        <row r="19">
          <cell r="J19">
            <v>1.0499999999999999E-3</v>
          </cell>
        </row>
      </sheetData>
      <sheetData sheetId="4352">
        <row r="19">
          <cell r="J19">
            <v>1.0499999999999999E-3</v>
          </cell>
        </row>
      </sheetData>
      <sheetData sheetId="4353">
        <row r="19">
          <cell r="J19">
            <v>1.0499999999999999E-3</v>
          </cell>
        </row>
      </sheetData>
      <sheetData sheetId="4354">
        <row r="19">
          <cell r="J19">
            <v>1.0499999999999999E-3</v>
          </cell>
        </row>
      </sheetData>
      <sheetData sheetId="4355">
        <row r="19">
          <cell r="J19">
            <v>1.0499999999999999E-3</v>
          </cell>
        </row>
      </sheetData>
      <sheetData sheetId="4356">
        <row r="19">
          <cell r="J19">
            <v>1.0499999999999999E-3</v>
          </cell>
        </row>
      </sheetData>
      <sheetData sheetId="4357">
        <row r="19">
          <cell r="J19">
            <v>1.0499999999999999E-3</v>
          </cell>
        </row>
      </sheetData>
      <sheetData sheetId="4358">
        <row r="19">
          <cell r="J19">
            <v>1.0499999999999999E-3</v>
          </cell>
        </row>
      </sheetData>
      <sheetData sheetId="4359">
        <row r="19">
          <cell r="J19">
            <v>1.0499999999999999E-3</v>
          </cell>
        </row>
      </sheetData>
      <sheetData sheetId="4360">
        <row r="19">
          <cell r="J19">
            <v>1.0499999999999999E-3</v>
          </cell>
        </row>
      </sheetData>
      <sheetData sheetId="4361">
        <row r="19">
          <cell r="J19">
            <v>1.0499999999999999E-3</v>
          </cell>
        </row>
      </sheetData>
      <sheetData sheetId="4362">
        <row r="19">
          <cell r="J19">
            <v>1.0499999999999999E-3</v>
          </cell>
        </row>
      </sheetData>
      <sheetData sheetId="4363">
        <row r="19">
          <cell r="J19">
            <v>1.0499999999999999E-3</v>
          </cell>
        </row>
      </sheetData>
      <sheetData sheetId="4364">
        <row r="19">
          <cell r="J19">
            <v>1.0499999999999999E-3</v>
          </cell>
        </row>
      </sheetData>
      <sheetData sheetId="4365">
        <row r="19">
          <cell r="J19">
            <v>1.0499999999999999E-3</v>
          </cell>
        </row>
      </sheetData>
      <sheetData sheetId="4366">
        <row r="19">
          <cell r="J19">
            <v>1.0499999999999999E-3</v>
          </cell>
        </row>
      </sheetData>
      <sheetData sheetId="4367">
        <row r="19">
          <cell r="J19">
            <v>1.0499999999999999E-3</v>
          </cell>
        </row>
      </sheetData>
      <sheetData sheetId="4368">
        <row r="19">
          <cell r="J19">
            <v>1.0499999999999999E-3</v>
          </cell>
        </row>
      </sheetData>
      <sheetData sheetId="4369">
        <row r="19">
          <cell r="J19">
            <v>1.0499999999999999E-3</v>
          </cell>
        </row>
      </sheetData>
      <sheetData sheetId="4370">
        <row r="19">
          <cell r="J19">
            <v>1.0499999999999999E-3</v>
          </cell>
        </row>
      </sheetData>
      <sheetData sheetId="4371">
        <row r="19">
          <cell r="J19">
            <v>1.0499999999999999E-3</v>
          </cell>
        </row>
      </sheetData>
      <sheetData sheetId="4372">
        <row r="19">
          <cell r="J19">
            <v>1.0499999999999999E-3</v>
          </cell>
        </row>
      </sheetData>
      <sheetData sheetId="4373">
        <row r="19">
          <cell r="J19">
            <v>1.0499999999999999E-3</v>
          </cell>
        </row>
      </sheetData>
      <sheetData sheetId="4374">
        <row r="19">
          <cell r="J19">
            <v>1.0499999999999999E-3</v>
          </cell>
        </row>
      </sheetData>
      <sheetData sheetId="4375">
        <row r="19">
          <cell r="J19">
            <v>1.0499999999999999E-3</v>
          </cell>
        </row>
      </sheetData>
      <sheetData sheetId="4376">
        <row r="19">
          <cell r="J19">
            <v>1.0499999999999999E-3</v>
          </cell>
        </row>
      </sheetData>
      <sheetData sheetId="4377">
        <row r="19">
          <cell r="J19">
            <v>1.0499999999999999E-3</v>
          </cell>
        </row>
      </sheetData>
      <sheetData sheetId="4378">
        <row r="19">
          <cell r="J19">
            <v>1.0499999999999999E-3</v>
          </cell>
        </row>
      </sheetData>
      <sheetData sheetId="4379">
        <row r="19">
          <cell r="J19">
            <v>1.0499999999999999E-3</v>
          </cell>
        </row>
      </sheetData>
      <sheetData sheetId="4380">
        <row r="19">
          <cell r="J19">
            <v>1.0499999999999999E-3</v>
          </cell>
        </row>
      </sheetData>
      <sheetData sheetId="4381">
        <row r="19">
          <cell r="J19">
            <v>1.0499999999999999E-3</v>
          </cell>
        </row>
      </sheetData>
      <sheetData sheetId="4382">
        <row r="19">
          <cell r="J19">
            <v>1.0499999999999999E-3</v>
          </cell>
        </row>
      </sheetData>
      <sheetData sheetId="4383">
        <row r="19">
          <cell r="J19">
            <v>1.0499999999999999E-3</v>
          </cell>
        </row>
      </sheetData>
      <sheetData sheetId="4384">
        <row r="19">
          <cell r="J19">
            <v>1.0499999999999999E-3</v>
          </cell>
        </row>
      </sheetData>
      <sheetData sheetId="4385">
        <row r="19">
          <cell r="J19">
            <v>1.0499999999999999E-3</v>
          </cell>
        </row>
      </sheetData>
      <sheetData sheetId="4386">
        <row r="19">
          <cell r="J19">
            <v>1.0499999999999999E-3</v>
          </cell>
        </row>
      </sheetData>
      <sheetData sheetId="4387">
        <row r="19">
          <cell r="J19">
            <v>1.0499999999999999E-3</v>
          </cell>
        </row>
      </sheetData>
      <sheetData sheetId="4388">
        <row r="19">
          <cell r="J19">
            <v>1.0499999999999999E-3</v>
          </cell>
        </row>
      </sheetData>
      <sheetData sheetId="4389">
        <row r="19">
          <cell r="J19">
            <v>1.0499999999999999E-3</v>
          </cell>
        </row>
      </sheetData>
      <sheetData sheetId="4390">
        <row r="19">
          <cell r="J19">
            <v>1.0499999999999999E-3</v>
          </cell>
        </row>
      </sheetData>
      <sheetData sheetId="4391">
        <row r="19">
          <cell r="J19">
            <v>1.0499999999999999E-3</v>
          </cell>
        </row>
      </sheetData>
      <sheetData sheetId="4392">
        <row r="19">
          <cell r="J19">
            <v>1.0499999999999999E-3</v>
          </cell>
        </row>
      </sheetData>
      <sheetData sheetId="4393">
        <row r="19">
          <cell r="J19">
            <v>1.0499999999999999E-3</v>
          </cell>
        </row>
      </sheetData>
      <sheetData sheetId="4394">
        <row r="19">
          <cell r="J19">
            <v>1.0499999999999999E-3</v>
          </cell>
        </row>
      </sheetData>
      <sheetData sheetId="4395">
        <row r="19">
          <cell r="J19">
            <v>1.0499999999999999E-3</v>
          </cell>
        </row>
      </sheetData>
      <sheetData sheetId="4396">
        <row r="19">
          <cell r="J19">
            <v>1.0499999999999999E-3</v>
          </cell>
        </row>
      </sheetData>
      <sheetData sheetId="4397">
        <row r="19">
          <cell r="J19">
            <v>1.0499999999999999E-3</v>
          </cell>
        </row>
      </sheetData>
      <sheetData sheetId="4398">
        <row r="19">
          <cell r="J19">
            <v>1.0499999999999999E-3</v>
          </cell>
        </row>
      </sheetData>
      <sheetData sheetId="4399">
        <row r="19">
          <cell r="J19">
            <v>1.0499999999999999E-3</v>
          </cell>
        </row>
      </sheetData>
      <sheetData sheetId="4400">
        <row r="19">
          <cell r="J19">
            <v>1.0499999999999999E-3</v>
          </cell>
        </row>
      </sheetData>
      <sheetData sheetId="4401">
        <row r="19">
          <cell r="J19">
            <v>1.0499999999999999E-3</v>
          </cell>
        </row>
      </sheetData>
      <sheetData sheetId="4402">
        <row r="19">
          <cell r="J19">
            <v>1.0499999999999999E-3</v>
          </cell>
        </row>
      </sheetData>
      <sheetData sheetId="4403">
        <row r="19">
          <cell r="J19">
            <v>1.0499999999999999E-3</v>
          </cell>
        </row>
      </sheetData>
      <sheetData sheetId="4404">
        <row r="19">
          <cell r="J19">
            <v>1.0499999999999999E-3</v>
          </cell>
        </row>
      </sheetData>
      <sheetData sheetId="4405">
        <row r="19">
          <cell r="J19">
            <v>1.0499999999999999E-3</v>
          </cell>
        </row>
      </sheetData>
      <sheetData sheetId="4406">
        <row r="19">
          <cell r="J19">
            <v>1.0499999999999999E-3</v>
          </cell>
        </row>
      </sheetData>
      <sheetData sheetId="4407">
        <row r="19">
          <cell r="J19">
            <v>1.0499999999999999E-3</v>
          </cell>
        </row>
      </sheetData>
      <sheetData sheetId="4408">
        <row r="19">
          <cell r="J19">
            <v>1.0499999999999999E-3</v>
          </cell>
        </row>
      </sheetData>
      <sheetData sheetId="4409">
        <row r="19">
          <cell r="J19">
            <v>1.0499999999999999E-3</v>
          </cell>
        </row>
      </sheetData>
      <sheetData sheetId="4410">
        <row r="19">
          <cell r="J19">
            <v>1.0499999999999999E-3</v>
          </cell>
        </row>
      </sheetData>
      <sheetData sheetId="4411">
        <row r="19">
          <cell r="J19">
            <v>1.0499999999999999E-3</v>
          </cell>
        </row>
      </sheetData>
      <sheetData sheetId="4412">
        <row r="19">
          <cell r="J19">
            <v>1.0499999999999999E-3</v>
          </cell>
        </row>
      </sheetData>
      <sheetData sheetId="4413">
        <row r="19">
          <cell r="J19">
            <v>1.0499999999999999E-3</v>
          </cell>
        </row>
      </sheetData>
      <sheetData sheetId="4414">
        <row r="19">
          <cell r="J19">
            <v>1.0499999999999999E-3</v>
          </cell>
        </row>
      </sheetData>
      <sheetData sheetId="4415">
        <row r="19">
          <cell r="J19">
            <v>1.0499999999999999E-3</v>
          </cell>
        </row>
      </sheetData>
      <sheetData sheetId="4416">
        <row r="19">
          <cell r="J19">
            <v>1.0499999999999999E-3</v>
          </cell>
        </row>
      </sheetData>
      <sheetData sheetId="4417">
        <row r="19">
          <cell r="J19">
            <v>1.0499999999999999E-3</v>
          </cell>
        </row>
      </sheetData>
      <sheetData sheetId="4418">
        <row r="19">
          <cell r="J19">
            <v>1.0499999999999999E-3</v>
          </cell>
        </row>
      </sheetData>
      <sheetData sheetId="4419">
        <row r="19">
          <cell r="J19">
            <v>1.0499999999999999E-3</v>
          </cell>
        </row>
      </sheetData>
      <sheetData sheetId="4420">
        <row r="19">
          <cell r="J19">
            <v>1.0499999999999999E-3</v>
          </cell>
        </row>
      </sheetData>
      <sheetData sheetId="4421">
        <row r="19">
          <cell r="J19">
            <v>1.0499999999999999E-3</v>
          </cell>
        </row>
      </sheetData>
      <sheetData sheetId="4422">
        <row r="19">
          <cell r="J19">
            <v>1.0499999999999999E-3</v>
          </cell>
        </row>
      </sheetData>
      <sheetData sheetId="4423">
        <row r="19">
          <cell r="J19">
            <v>1.0499999999999999E-3</v>
          </cell>
        </row>
      </sheetData>
      <sheetData sheetId="4424">
        <row r="19">
          <cell r="J19">
            <v>1.0499999999999999E-3</v>
          </cell>
        </row>
      </sheetData>
      <sheetData sheetId="4425">
        <row r="19">
          <cell r="J19">
            <v>1.0499999999999999E-3</v>
          </cell>
        </row>
      </sheetData>
      <sheetData sheetId="4426">
        <row r="19">
          <cell r="J19">
            <v>1.0499999999999999E-3</v>
          </cell>
        </row>
      </sheetData>
      <sheetData sheetId="4427">
        <row r="19">
          <cell r="J19">
            <v>1.0499999999999999E-3</v>
          </cell>
        </row>
      </sheetData>
      <sheetData sheetId="4428">
        <row r="19">
          <cell r="J19">
            <v>1.0499999999999999E-3</v>
          </cell>
        </row>
      </sheetData>
      <sheetData sheetId="4429">
        <row r="19">
          <cell r="J19">
            <v>1.0499999999999999E-3</v>
          </cell>
        </row>
      </sheetData>
      <sheetData sheetId="4430">
        <row r="19">
          <cell r="J19">
            <v>1.0499999999999999E-3</v>
          </cell>
        </row>
      </sheetData>
      <sheetData sheetId="4431">
        <row r="19">
          <cell r="J19">
            <v>1.0499999999999999E-3</v>
          </cell>
        </row>
      </sheetData>
      <sheetData sheetId="4432">
        <row r="19">
          <cell r="J19">
            <v>1.0499999999999999E-3</v>
          </cell>
        </row>
      </sheetData>
      <sheetData sheetId="4433">
        <row r="19">
          <cell r="J19">
            <v>1.0499999999999999E-3</v>
          </cell>
        </row>
      </sheetData>
      <sheetData sheetId="4434">
        <row r="19">
          <cell r="J19">
            <v>1.0499999999999999E-3</v>
          </cell>
        </row>
      </sheetData>
      <sheetData sheetId="4435">
        <row r="19">
          <cell r="J19">
            <v>1.0499999999999999E-3</v>
          </cell>
        </row>
      </sheetData>
      <sheetData sheetId="4436">
        <row r="19">
          <cell r="J19">
            <v>1.0499999999999999E-3</v>
          </cell>
        </row>
      </sheetData>
      <sheetData sheetId="4437">
        <row r="19">
          <cell r="J19">
            <v>1.0499999999999999E-3</v>
          </cell>
        </row>
      </sheetData>
      <sheetData sheetId="4438">
        <row r="19">
          <cell r="J19">
            <v>1.0499999999999999E-3</v>
          </cell>
        </row>
      </sheetData>
      <sheetData sheetId="4439">
        <row r="19">
          <cell r="J19">
            <v>1.0499999999999999E-3</v>
          </cell>
        </row>
      </sheetData>
      <sheetData sheetId="4440">
        <row r="19">
          <cell r="J19">
            <v>1.0499999999999999E-3</v>
          </cell>
        </row>
      </sheetData>
      <sheetData sheetId="4441">
        <row r="19">
          <cell r="J19">
            <v>1.0499999999999999E-3</v>
          </cell>
        </row>
      </sheetData>
      <sheetData sheetId="4442">
        <row r="19">
          <cell r="J19">
            <v>1.0499999999999999E-3</v>
          </cell>
        </row>
      </sheetData>
      <sheetData sheetId="4443">
        <row r="19">
          <cell r="J19">
            <v>1.0499999999999999E-3</v>
          </cell>
        </row>
      </sheetData>
      <sheetData sheetId="4444">
        <row r="19">
          <cell r="J19">
            <v>1.0499999999999999E-3</v>
          </cell>
        </row>
      </sheetData>
      <sheetData sheetId="4445">
        <row r="19">
          <cell r="J19">
            <v>1.0499999999999999E-3</v>
          </cell>
        </row>
      </sheetData>
      <sheetData sheetId="4446">
        <row r="19">
          <cell r="J19">
            <v>1.0499999999999999E-3</v>
          </cell>
        </row>
      </sheetData>
      <sheetData sheetId="4447">
        <row r="19">
          <cell r="J19">
            <v>1.0499999999999999E-3</v>
          </cell>
        </row>
      </sheetData>
      <sheetData sheetId="4448">
        <row r="19">
          <cell r="J19">
            <v>1.0499999999999999E-3</v>
          </cell>
        </row>
      </sheetData>
      <sheetData sheetId="4449">
        <row r="19">
          <cell r="J19">
            <v>1.0499999999999999E-3</v>
          </cell>
        </row>
      </sheetData>
      <sheetData sheetId="4450">
        <row r="19">
          <cell r="J19">
            <v>1.0499999999999999E-3</v>
          </cell>
        </row>
      </sheetData>
      <sheetData sheetId="4451">
        <row r="19">
          <cell r="J19">
            <v>1.0499999999999999E-3</v>
          </cell>
        </row>
      </sheetData>
      <sheetData sheetId="4452">
        <row r="19">
          <cell r="J19">
            <v>1.0499999999999999E-3</v>
          </cell>
        </row>
      </sheetData>
      <sheetData sheetId="4453">
        <row r="19">
          <cell r="J19">
            <v>1.0499999999999999E-3</v>
          </cell>
        </row>
      </sheetData>
      <sheetData sheetId="4454">
        <row r="19">
          <cell r="J19">
            <v>1.0499999999999999E-3</v>
          </cell>
        </row>
      </sheetData>
      <sheetData sheetId="4455">
        <row r="19">
          <cell r="J19">
            <v>1.0499999999999999E-3</v>
          </cell>
        </row>
      </sheetData>
      <sheetData sheetId="4456">
        <row r="19">
          <cell r="J19">
            <v>1.0499999999999999E-3</v>
          </cell>
        </row>
      </sheetData>
      <sheetData sheetId="4457">
        <row r="19">
          <cell r="J19">
            <v>1.0499999999999999E-3</v>
          </cell>
        </row>
      </sheetData>
      <sheetData sheetId="4458">
        <row r="19">
          <cell r="J19">
            <v>1.0499999999999999E-3</v>
          </cell>
        </row>
      </sheetData>
      <sheetData sheetId="4459">
        <row r="19">
          <cell r="J19">
            <v>1.0499999999999999E-3</v>
          </cell>
        </row>
      </sheetData>
      <sheetData sheetId="4460">
        <row r="19">
          <cell r="J19">
            <v>1.0499999999999999E-3</v>
          </cell>
        </row>
      </sheetData>
      <sheetData sheetId="4461">
        <row r="19">
          <cell r="J19">
            <v>1.0499999999999999E-3</v>
          </cell>
        </row>
      </sheetData>
      <sheetData sheetId="4462">
        <row r="19">
          <cell r="J19">
            <v>1.0499999999999999E-3</v>
          </cell>
        </row>
      </sheetData>
      <sheetData sheetId="4463">
        <row r="19">
          <cell r="J19">
            <v>1.0499999999999999E-3</v>
          </cell>
        </row>
      </sheetData>
      <sheetData sheetId="4464">
        <row r="19">
          <cell r="J19">
            <v>1.0499999999999999E-3</v>
          </cell>
        </row>
      </sheetData>
      <sheetData sheetId="4465">
        <row r="19">
          <cell r="J19">
            <v>1.0499999999999999E-3</v>
          </cell>
        </row>
      </sheetData>
      <sheetData sheetId="4466">
        <row r="19">
          <cell r="J19">
            <v>1.0499999999999999E-3</v>
          </cell>
        </row>
      </sheetData>
      <sheetData sheetId="4467">
        <row r="19">
          <cell r="J19">
            <v>1.0499999999999999E-3</v>
          </cell>
        </row>
      </sheetData>
      <sheetData sheetId="4468">
        <row r="19">
          <cell r="J19">
            <v>1.0499999999999999E-3</v>
          </cell>
        </row>
      </sheetData>
      <sheetData sheetId="4469">
        <row r="19">
          <cell r="J19">
            <v>1.0499999999999999E-3</v>
          </cell>
        </row>
      </sheetData>
      <sheetData sheetId="4470">
        <row r="19">
          <cell r="J19">
            <v>1.0499999999999999E-3</v>
          </cell>
        </row>
      </sheetData>
      <sheetData sheetId="4471">
        <row r="19">
          <cell r="J19">
            <v>1.0499999999999999E-3</v>
          </cell>
        </row>
      </sheetData>
      <sheetData sheetId="4472">
        <row r="19">
          <cell r="J19">
            <v>1.0499999999999999E-3</v>
          </cell>
        </row>
      </sheetData>
      <sheetData sheetId="4473">
        <row r="19">
          <cell r="J19">
            <v>1.0499999999999999E-3</v>
          </cell>
        </row>
      </sheetData>
      <sheetData sheetId="4474">
        <row r="19">
          <cell r="J19">
            <v>1.0499999999999999E-3</v>
          </cell>
        </row>
      </sheetData>
      <sheetData sheetId="4475">
        <row r="19">
          <cell r="J19">
            <v>1.0499999999999999E-3</v>
          </cell>
        </row>
      </sheetData>
      <sheetData sheetId="4476">
        <row r="19">
          <cell r="J19">
            <v>1.0499999999999999E-3</v>
          </cell>
        </row>
      </sheetData>
      <sheetData sheetId="4477">
        <row r="19">
          <cell r="J19">
            <v>1.0499999999999999E-3</v>
          </cell>
        </row>
      </sheetData>
      <sheetData sheetId="4478">
        <row r="19">
          <cell r="J19">
            <v>1.0499999999999999E-3</v>
          </cell>
        </row>
      </sheetData>
      <sheetData sheetId="4479">
        <row r="19">
          <cell r="J19">
            <v>1.0499999999999999E-3</v>
          </cell>
        </row>
      </sheetData>
      <sheetData sheetId="4480">
        <row r="19">
          <cell r="J19">
            <v>1.0499999999999999E-3</v>
          </cell>
        </row>
      </sheetData>
      <sheetData sheetId="4481">
        <row r="19">
          <cell r="J19">
            <v>1.0499999999999999E-3</v>
          </cell>
        </row>
      </sheetData>
      <sheetData sheetId="4482">
        <row r="19">
          <cell r="J19">
            <v>1.0499999999999999E-3</v>
          </cell>
        </row>
      </sheetData>
      <sheetData sheetId="4483">
        <row r="19">
          <cell r="J19">
            <v>1.0499999999999999E-3</v>
          </cell>
        </row>
      </sheetData>
      <sheetData sheetId="4484">
        <row r="19">
          <cell r="J19">
            <v>1.0499999999999999E-3</v>
          </cell>
        </row>
      </sheetData>
      <sheetData sheetId="4485">
        <row r="19">
          <cell r="J19">
            <v>1.0499999999999999E-3</v>
          </cell>
        </row>
      </sheetData>
      <sheetData sheetId="4486">
        <row r="19">
          <cell r="J19">
            <v>1.0499999999999999E-3</v>
          </cell>
        </row>
      </sheetData>
      <sheetData sheetId="4487">
        <row r="19">
          <cell r="J19">
            <v>1.0499999999999999E-3</v>
          </cell>
        </row>
      </sheetData>
      <sheetData sheetId="4488">
        <row r="19">
          <cell r="J19">
            <v>1.0499999999999999E-3</v>
          </cell>
        </row>
      </sheetData>
      <sheetData sheetId="4489">
        <row r="19">
          <cell r="J19">
            <v>1.0499999999999999E-3</v>
          </cell>
        </row>
      </sheetData>
      <sheetData sheetId="4490">
        <row r="19">
          <cell r="J19">
            <v>1.0499999999999999E-3</v>
          </cell>
        </row>
      </sheetData>
      <sheetData sheetId="4491">
        <row r="19">
          <cell r="J19">
            <v>1.0499999999999999E-3</v>
          </cell>
        </row>
      </sheetData>
      <sheetData sheetId="4492">
        <row r="19">
          <cell r="J19">
            <v>1.0499999999999999E-3</v>
          </cell>
        </row>
      </sheetData>
      <sheetData sheetId="4493">
        <row r="19">
          <cell r="J19">
            <v>1.0499999999999999E-3</v>
          </cell>
        </row>
      </sheetData>
      <sheetData sheetId="4494">
        <row r="19">
          <cell r="J19">
            <v>1.0499999999999999E-3</v>
          </cell>
        </row>
      </sheetData>
      <sheetData sheetId="4495">
        <row r="19">
          <cell r="J19">
            <v>1.0499999999999999E-3</v>
          </cell>
        </row>
      </sheetData>
      <sheetData sheetId="4496">
        <row r="19">
          <cell r="J19">
            <v>1.0499999999999999E-3</v>
          </cell>
        </row>
      </sheetData>
      <sheetData sheetId="4497">
        <row r="19">
          <cell r="J19">
            <v>1.0499999999999999E-3</v>
          </cell>
        </row>
      </sheetData>
      <sheetData sheetId="4498">
        <row r="19">
          <cell r="J19">
            <v>1.0499999999999999E-3</v>
          </cell>
        </row>
      </sheetData>
      <sheetData sheetId="4499">
        <row r="19">
          <cell r="J19">
            <v>1.0499999999999999E-3</v>
          </cell>
        </row>
      </sheetData>
      <sheetData sheetId="4500">
        <row r="19">
          <cell r="J19">
            <v>1.0499999999999999E-3</v>
          </cell>
        </row>
      </sheetData>
      <sheetData sheetId="4501">
        <row r="19">
          <cell r="J19">
            <v>1.0499999999999999E-3</v>
          </cell>
        </row>
      </sheetData>
      <sheetData sheetId="4502">
        <row r="19">
          <cell r="J19">
            <v>1.0499999999999999E-3</v>
          </cell>
        </row>
      </sheetData>
      <sheetData sheetId="4503">
        <row r="19">
          <cell r="J19">
            <v>1.0499999999999999E-3</v>
          </cell>
        </row>
      </sheetData>
      <sheetData sheetId="4504">
        <row r="19">
          <cell r="J19">
            <v>1.0499999999999999E-3</v>
          </cell>
        </row>
      </sheetData>
      <sheetData sheetId="4505">
        <row r="19">
          <cell r="J19">
            <v>1.0499999999999999E-3</v>
          </cell>
        </row>
      </sheetData>
      <sheetData sheetId="4506">
        <row r="19">
          <cell r="J19">
            <v>1.0499999999999999E-3</v>
          </cell>
        </row>
      </sheetData>
      <sheetData sheetId="4507">
        <row r="19">
          <cell r="J19">
            <v>1.0499999999999999E-3</v>
          </cell>
        </row>
      </sheetData>
      <sheetData sheetId="4508">
        <row r="19">
          <cell r="J19">
            <v>1.0499999999999999E-3</v>
          </cell>
        </row>
      </sheetData>
      <sheetData sheetId="4509">
        <row r="19">
          <cell r="J19">
            <v>1.0499999999999999E-3</v>
          </cell>
        </row>
      </sheetData>
      <sheetData sheetId="4510">
        <row r="19">
          <cell r="J19">
            <v>1.0499999999999999E-3</v>
          </cell>
        </row>
      </sheetData>
      <sheetData sheetId="4511">
        <row r="19">
          <cell r="J19">
            <v>1.0499999999999999E-3</v>
          </cell>
        </row>
      </sheetData>
      <sheetData sheetId="4512">
        <row r="19">
          <cell r="J19">
            <v>1.0499999999999999E-3</v>
          </cell>
        </row>
      </sheetData>
      <sheetData sheetId="4513">
        <row r="19">
          <cell r="J19">
            <v>1.0499999999999999E-3</v>
          </cell>
        </row>
      </sheetData>
      <sheetData sheetId="4514">
        <row r="19">
          <cell r="J19">
            <v>1.0499999999999999E-3</v>
          </cell>
        </row>
      </sheetData>
      <sheetData sheetId="4515">
        <row r="19">
          <cell r="J19">
            <v>1.0499999999999999E-3</v>
          </cell>
        </row>
      </sheetData>
      <sheetData sheetId="4516">
        <row r="19">
          <cell r="J19">
            <v>1.0499999999999999E-3</v>
          </cell>
        </row>
      </sheetData>
      <sheetData sheetId="4517">
        <row r="19">
          <cell r="J19">
            <v>1.0499999999999999E-3</v>
          </cell>
        </row>
      </sheetData>
      <sheetData sheetId="4518">
        <row r="19">
          <cell r="J19">
            <v>1.0499999999999999E-3</v>
          </cell>
        </row>
      </sheetData>
      <sheetData sheetId="4519">
        <row r="19">
          <cell r="J19">
            <v>1.0499999999999999E-3</v>
          </cell>
        </row>
      </sheetData>
      <sheetData sheetId="4520">
        <row r="19">
          <cell r="J19">
            <v>1.0499999999999999E-3</v>
          </cell>
        </row>
      </sheetData>
      <sheetData sheetId="4521">
        <row r="19">
          <cell r="J19">
            <v>1.0499999999999999E-3</v>
          </cell>
        </row>
      </sheetData>
      <sheetData sheetId="4522">
        <row r="19">
          <cell r="J19">
            <v>1.0499999999999999E-3</v>
          </cell>
        </row>
      </sheetData>
      <sheetData sheetId="4523">
        <row r="19">
          <cell r="J19">
            <v>1.0499999999999999E-3</v>
          </cell>
        </row>
      </sheetData>
      <sheetData sheetId="4524">
        <row r="19">
          <cell r="J19">
            <v>1.0499999999999999E-3</v>
          </cell>
        </row>
      </sheetData>
      <sheetData sheetId="4525">
        <row r="19">
          <cell r="J19">
            <v>1.0499999999999999E-3</v>
          </cell>
        </row>
      </sheetData>
      <sheetData sheetId="4526">
        <row r="19">
          <cell r="J19">
            <v>1.0499999999999999E-3</v>
          </cell>
        </row>
      </sheetData>
      <sheetData sheetId="4527">
        <row r="19">
          <cell r="J19">
            <v>1.0499999999999999E-3</v>
          </cell>
        </row>
      </sheetData>
      <sheetData sheetId="4528">
        <row r="19">
          <cell r="J19">
            <v>1.0499999999999999E-3</v>
          </cell>
        </row>
      </sheetData>
      <sheetData sheetId="4529">
        <row r="19">
          <cell r="J19">
            <v>1.0499999999999999E-3</v>
          </cell>
        </row>
      </sheetData>
      <sheetData sheetId="4530">
        <row r="19">
          <cell r="J19">
            <v>1.0499999999999999E-3</v>
          </cell>
        </row>
      </sheetData>
      <sheetData sheetId="4531">
        <row r="19">
          <cell r="J19">
            <v>1.0499999999999999E-3</v>
          </cell>
        </row>
      </sheetData>
      <sheetData sheetId="4532">
        <row r="19">
          <cell r="J19">
            <v>1.0499999999999999E-3</v>
          </cell>
        </row>
      </sheetData>
      <sheetData sheetId="4533">
        <row r="19">
          <cell r="J19">
            <v>1.0499999999999999E-3</v>
          </cell>
        </row>
      </sheetData>
      <sheetData sheetId="4534">
        <row r="19">
          <cell r="J19">
            <v>1.0499999999999999E-3</v>
          </cell>
        </row>
      </sheetData>
      <sheetData sheetId="4535">
        <row r="19">
          <cell r="J19">
            <v>1.0499999999999999E-3</v>
          </cell>
        </row>
      </sheetData>
      <sheetData sheetId="4536">
        <row r="19">
          <cell r="J19">
            <v>1.0499999999999999E-3</v>
          </cell>
        </row>
      </sheetData>
      <sheetData sheetId="4537">
        <row r="19">
          <cell r="J19">
            <v>1.0499999999999999E-3</v>
          </cell>
        </row>
      </sheetData>
      <sheetData sheetId="4538">
        <row r="19">
          <cell r="J19">
            <v>1.0499999999999999E-3</v>
          </cell>
        </row>
      </sheetData>
      <sheetData sheetId="4539">
        <row r="19">
          <cell r="J19">
            <v>1.0499999999999999E-3</v>
          </cell>
        </row>
      </sheetData>
      <sheetData sheetId="4540">
        <row r="19">
          <cell r="J19">
            <v>1.0499999999999999E-3</v>
          </cell>
        </row>
      </sheetData>
      <sheetData sheetId="4541">
        <row r="19">
          <cell r="J19">
            <v>1.0499999999999999E-3</v>
          </cell>
        </row>
      </sheetData>
      <sheetData sheetId="4542">
        <row r="19">
          <cell r="J19">
            <v>1.0499999999999999E-3</v>
          </cell>
        </row>
      </sheetData>
      <sheetData sheetId="4543">
        <row r="19">
          <cell r="J19">
            <v>1.0499999999999999E-3</v>
          </cell>
        </row>
      </sheetData>
      <sheetData sheetId="4544">
        <row r="19">
          <cell r="J19">
            <v>1.0499999999999999E-3</v>
          </cell>
        </row>
      </sheetData>
      <sheetData sheetId="4545">
        <row r="19">
          <cell r="J19">
            <v>1.0499999999999999E-3</v>
          </cell>
        </row>
      </sheetData>
      <sheetData sheetId="4546">
        <row r="19">
          <cell r="J19">
            <v>1.0499999999999999E-3</v>
          </cell>
        </row>
      </sheetData>
      <sheetData sheetId="4547">
        <row r="19">
          <cell r="J19">
            <v>1.0499999999999999E-3</v>
          </cell>
        </row>
      </sheetData>
      <sheetData sheetId="4548">
        <row r="19">
          <cell r="J19">
            <v>1.0499999999999999E-3</v>
          </cell>
        </row>
      </sheetData>
      <sheetData sheetId="4549">
        <row r="19">
          <cell r="J19">
            <v>1.0499999999999999E-3</v>
          </cell>
        </row>
      </sheetData>
      <sheetData sheetId="4550">
        <row r="19">
          <cell r="J19">
            <v>1.0499999999999999E-3</v>
          </cell>
        </row>
      </sheetData>
      <sheetData sheetId="4551">
        <row r="19">
          <cell r="J19">
            <v>1.0499999999999999E-3</v>
          </cell>
        </row>
      </sheetData>
      <sheetData sheetId="4552">
        <row r="19">
          <cell r="J19">
            <v>1.0499999999999999E-3</v>
          </cell>
        </row>
      </sheetData>
      <sheetData sheetId="4553">
        <row r="19">
          <cell r="J19">
            <v>1.0499999999999999E-3</v>
          </cell>
        </row>
      </sheetData>
      <sheetData sheetId="4554">
        <row r="19">
          <cell r="J19">
            <v>1.0499999999999999E-3</v>
          </cell>
        </row>
      </sheetData>
      <sheetData sheetId="4555">
        <row r="19">
          <cell r="J19">
            <v>1.0499999999999999E-3</v>
          </cell>
        </row>
      </sheetData>
      <sheetData sheetId="4556">
        <row r="19">
          <cell r="J19">
            <v>1.0499999999999999E-3</v>
          </cell>
        </row>
      </sheetData>
      <sheetData sheetId="4557">
        <row r="19">
          <cell r="J19">
            <v>1.0499999999999999E-3</v>
          </cell>
        </row>
      </sheetData>
      <sheetData sheetId="4558">
        <row r="19">
          <cell r="J19">
            <v>1.0499999999999999E-3</v>
          </cell>
        </row>
      </sheetData>
      <sheetData sheetId="4559">
        <row r="19">
          <cell r="J19">
            <v>1.0499999999999999E-3</v>
          </cell>
        </row>
      </sheetData>
      <sheetData sheetId="4560">
        <row r="19">
          <cell r="J19">
            <v>1.0499999999999999E-3</v>
          </cell>
        </row>
      </sheetData>
      <sheetData sheetId="4561">
        <row r="19">
          <cell r="J19">
            <v>1.0499999999999999E-3</v>
          </cell>
        </row>
      </sheetData>
      <sheetData sheetId="4562">
        <row r="19">
          <cell r="J19">
            <v>1.0499999999999999E-3</v>
          </cell>
        </row>
      </sheetData>
      <sheetData sheetId="4563">
        <row r="19">
          <cell r="J19">
            <v>1.0499999999999999E-3</v>
          </cell>
        </row>
      </sheetData>
      <sheetData sheetId="4564">
        <row r="19">
          <cell r="J19">
            <v>1.0499999999999999E-3</v>
          </cell>
        </row>
      </sheetData>
      <sheetData sheetId="4565">
        <row r="19">
          <cell r="J19">
            <v>1.0499999999999999E-3</v>
          </cell>
        </row>
      </sheetData>
      <sheetData sheetId="4566">
        <row r="19">
          <cell r="J19">
            <v>1.0499999999999999E-3</v>
          </cell>
        </row>
      </sheetData>
      <sheetData sheetId="4567">
        <row r="19">
          <cell r="J19">
            <v>1.0499999999999999E-3</v>
          </cell>
        </row>
      </sheetData>
      <sheetData sheetId="4568">
        <row r="19">
          <cell r="J19">
            <v>1.0499999999999999E-3</v>
          </cell>
        </row>
      </sheetData>
      <sheetData sheetId="4569">
        <row r="19">
          <cell r="J19">
            <v>1.0499999999999999E-3</v>
          </cell>
        </row>
      </sheetData>
      <sheetData sheetId="4570">
        <row r="19">
          <cell r="J19">
            <v>1.0499999999999999E-3</v>
          </cell>
        </row>
      </sheetData>
      <sheetData sheetId="4571">
        <row r="19">
          <cell r="J19">
            <v>1.0499999999999999E-3</v>
          </cell>
        </row>
      </sheetData>
      <sheetData sheetId="4572">
        <row r="19">
          <cell r="J19">
            <v>1.0499999999999999E-3</v>
          </cell>
        </row>
      </sheetData>
      <sheetData sheetId="4573">
        <row r="19">
          <cell r="J19">
            <v>1.0499999999999999E-3</v>
          </cell>
        </row>
      </sheetData>
      <sheetData sheetId="4574">
        <row r="19">
          <cell r="J19">
            <v>1.0499999999999999E-3</v>
          </cell>
        </row>
      </sheetData>
      <sheetData sheetId="4575">
        <row r="19">
          <cell r="J19">
            <v>1.0499999999999999E-3</v>
          </cell>
        </row>
      </sheetData>
      <sheetData sheetId="4576">
        <row r="19">
          <cell r="J19">
            <v>1.0499999999999999E-3</v>
          </cell>
        </row>
      </sheetData>
      <sheetData sheetId="4577">
        <row r="19">
          <cell r="J19">
            <v>1.0499999999999999E-3</v>
          </cell>
        </row>
      </sheetData>
      <sheetData sheetId="4578">
        <row r="19">
          <cell r="J19">
            <v>1.0499999999999999E-3</v>
          </cell>
        </row>
      </sheetData>
      <sheetData sheetId="4579">
        <row r="19">
          <cell r="J19">
            <v>1.0499999999999999E-3</v>
          </cell>
        </row>
      </sheetData>
      <sheetData sheetId="4580">
        <row r="19">
          <cell r="J19">
            <v>1.0499999999999999E-3</v>
          </cell>
        </row>
      </sheetData>
      <sheetData sheetId="4581">
        <row r="19">
          <cell r="J19">
            <v>1.0499999999999999E-3</v>
          </cell>
        </row>
      </sheetData>
      <sheetData sheetId="4582">
        <row r="19">
          <cell r="J19">
            <v>1.0499999999999999E-3</v>
          </cell>
        </row>
      </sheetData>
      <sheetData sheetId="4583">
        <row r="19">
          <cell r="J19">
            <v>1.0499999999999999E-3</v>
          </cell>
        </row>
      </sheetData>
      <sheetData sheetId="4584">
        <row r="19">
          <cell r="J19">
            <v>1.0499999999999999E-3</v>
          </cell>
        </row>
      </sheetData>
      <sheetData sheetId="4585">
        <row r="19">
          <cell r="J19">
            <v>1.0499999999999999E-3</v>
          </cell>
        </row>
      </sheetData>
      <sheetData sheetId="4586">
        <row r="19">
          <cell r="J19">
            <v>1.0499999999999999E-3</v>
          </cell>
        </row>
      </sheetData>
      <sheetData sheetId="4587">
        <row r="19">
          <cell r="J19">
            <v>1.0499999999999999E-3</v>
          </cell>
        </row>
      </sheetData>
      <sheetData sheetId="4588">
        <row r="19">
          <cell r="J19">
            <v>1.0499999999999999E-3</v>
          </cell>
        </row>
      </sheetData>
      <sheetData sheetId="4589">
        <row r="19">
          <cell r="J19">
            <v>1.0499999999999999E-3</v>
          </cell>
        </row>
      </sheetData>
      <sheetData sheetId="4590">
        <row r="19">
          <cell r="J19">
            <v>1.0499999999999999E-3</v>
          </cell>
        </row>
      </sheetData>
      <sheetData sheetId="4591">
        <row r="19">
          <cell r="J19">
            <v>1.0499999999999999E-3</v>
          </cell>
        </row>
      </sheetData>
      <sheetData sheetId="4592">
        <row r="19">
          <cell r="J19">
            <v>1.0499999999999999E-3</v>
          </cell>
        </row>
      </sheetData>
      <sheetData sheetId="4593">
        <row r="19">
          <cell r="J19">
            <v>1.0499999999999999E-3</v>
          </cell>
        </row>
      </sheetData>
      <sheetData sheetId="4594">
        <row r="19">
          <cell r="J19">
            <v>1.0499999999999999E-3</v>
          </cell>
        </row>
      </sheetData>
      <sheetData sheetId="4595">
        <row r="19">
          <cell r="J19">
            <v>1.0499999999999999E-3</v>
          </cell>
        </row>
      </sheetData>
      <sheetData sheetId="4596">
        <row r="19">
          <cell r="J19">
            <v>1.0499999999999999E-3</v>
          </cell>
        </row>
      </sheetData>
      <sheetData sheetId="4597">
        <row r="19">
          <cell r="J19">
            <v>1.0499999999999999E-3</v>
          </cell>
        </row>
      </sheetData>
      <sheetData sheetId="4598">
        <row r="19">
          <cell r="J19">
            <v>1.0499999999999999E-3</v>
          </cell>
        </row>
      </sheetData>
      <sheetData sheetId="4599">
        <row r="19">
          <cell r="J19">
            <v>1.0499999999999999E-3</v>
          </cell>
        </row>
      </sheetData>
      <sheetData sheetId="4600">
        <row r="19">
          <cell r="J19">
            <v>1.0499999999999999E-3</v>
          </cell>
        </row>
      </sheetData>
      <sheetData sheetId="4601">
        <row r="19">
          <cell r="J19">
            <v>1.0499999999999999E-3</v>
          </cell>
        </row>
      </sheetData>
      <sheetData sheetId="4602">
        <row r="19">
          <cell r="J19">
            <v>1.0499999999999999E-3</v>
          </cell>
        </row>
      </sheetData>
      <sheetData sheetId="4603">
        <row r="19">
          <cell r="J19">
            <v>1.0499999999999999E-3</v>
          </cell>
        </row>
      </sheetData>
      <sheetData sheetId="4604">
        <row r="19">
          <cell r="J19">
            <v>1.0499999999999999E-3</v>
          </cell>
        </row>
      </sheetData>
      <sheetData sheetId="4605">
        <row r="19">
          <cell r="J19">
            <v>1.0499999999999999E-3</v>
          </cell>
        </row>
      </sheetData>
      <sheetData sheetId="4606">
        <row r="19">
          <cell r="J19">
            <v>1.0499999999999999E-3</v>
          </cell>
        </row>
      </sheetData>
      <sheetData sheetId="4607">
        <row r="19">
          <cell r="J19">
            <v>1.0499999999999999E-3</v>
          </cell>
        </row>
      </sheetData>
      <sheetData sheetId="4608">
        <row r="19">
          <cell r="J19">
            <v>1.0499999999999999E-3</v>
          </cell>
        </row>
      </sheetData>
      <sheetData sheetId="4609">
        <row r="19">
          <cell r="J19">
            <v>1.0499999999999999E-3</v>
          </cell>
        </row>
      </sheetData>
      <sheetData sheetId="4610">
        <row r="19">
          <cell r="J19">
            <v>1.0499999999999999E-3</v>
          </cell>
        </row>
      </sheetData>
      <sheetData sheetId="4611">
        <row r="19">
          <cell r="J19">
            <v>1.0499999999999999E-3</v>
          </cell>
        </row>
      </sheetData>
      <sheetData sheetId="4612">
        <row r="19">
          <cell r="J19">
            <v>1.0499999999999999E-3</v>
          </cell>
        </row>
      </sheetData>
      <sheetData sheetId="4613">
        <row r="19">
          <cell r="J19">
            <v>1.0499999999999999E-3</v>
          </cell>
        </row>
      </sheetData>
      <sheetData sheetId="4614">
        <row r="19">
          <cell r="J19">
            <v>1.0499999999999999E-3</v>
          </cell>
        </row>
      </sheetData>
      <sheetData sheetId="4615">
        <row r="19">
          <cell r="J19">
            <v>1.0499999999999999E-3</v>
          </cell>
        </row>
      </sheetData>
      <sheetData sheetId="4616">
        <row r="19">
          <cell r="J19">
            <v>1.0499999999999999E-3</v>
          </cell>
        </row>
      </sheetData>
      <sheetData sheetId="4617">
        <row r="19">
          <cell r="J19">
            <v>1.0499999999999999E-3</v>
          </cell>
        </row>
      </sheetData>
      <sheetData sheetId="4618">
        <row r="19">
          <cell r="J19">
            <v>1.0499999999999999E-3</v>
          </cell>
        </row>
      </sheetData>
      <sheetData sheetId="4619">
        <row r="19">
          <cell r="J19">
            <v>1.0499999999999999E-3</v>
          </cell>
        </row>
      </sheetData>
      <sheetData sheetId="4620">
        <row r="19">
          <cell r="J19">
            <v>1.0499999999999999E-3</v>
          </cell>
        </row>
      </sheetData>
      <sheetData sheetId="4621">
        <row r="19">
          <cell r="J19">
            <v>1.0499999999999999E-3</v>
          </cell>
        </row>
      </sheetData>
      <sheetData sheetId="4622">
        <row r="19">
          <cell r="J19">
            <v>1.0499999999999999E-3</v>
          </cell>
        </row>
      </sheetData>
      <sheetData sheetId="4623">
        <row r="19">
          <cell r="J19">
            <v>1.0499999999999999E-3</v>
          </cell>
        </row>
      </sheetData>
      <sheetData sheetId="4624">
        <row r="19">
          <cell r="J19">
            <v>1.0499999999999999E-3</v>
          </cell>
        </row>
      </sheetData>
      <sheetData sheetId="4625">
        <row r="19">
          <cell r="J19">
            <v>1.0499999999999999E-3</v>
          </cell>
        </row>
      </sheetData>
      <sheetData sheetId="4626">
        <row r="19">
          <cell r="J19">
            <v>1.0499999999999999E-3</v>
          </cell>
        </row>
      </sheetData>
      <sheetData sheetId="4627">
        <row r="19">
          <cell r="J19">
            <v>1.0499999999999999E-3</v>
          </cell>
        </row>
      </sheetData>
      <sheetData sheetId="4628">
        <row r="19">
          <cell r="J19">
            <v>1.0499999999999999E-3</v>
          </cell>
        </row>
      </sheetData>
      <sheetData sheetId="4629">
        <row r="19">
          <cell r="J19">
            <v>1.0499999999999999E-3</v>
          </cell>
        </row>
      </sheetData>
      <sheetData sheetId="4630">
        <row r="19">
          <cell r="J19">
            <v>1.0499999999999999E-3</v>
          </cell>
        </row>
      </sheetData>
      <sheetData sheetId="4631">
        <row r="19">
          <cell r="J19">
            <v>1.0499999999999999E-3</v>
          </cell>
        </row>
      </sheetData>
      <sheetData sheetId="4632">
        <row r="19">
          <cell r="J19">
            <v>1.0499999999999999E-3</v>
          </cell>
        </row>
      </sheetData>
      <sheetData sheetId="4633">
        <row r="19">
          <cell r="J19">
            <v>1.0499999999999999E-3</v>
          </cell>
        </row>
      </sheetData>
      <sheetData sheetId="4634">
        <row r="19">
          <cell r="J19">
            <v>1.0499999999999999E-3</v>
          </cell>
        </row>
      </sheetData>
      <sheetData sheetId="4635">
        <row r="19">
          <cell r="J19">
            <v>1.0499999999999999E-3</v>
          </cell>
        </row>
      </sheetData>
      <sheetData sheetId="4636">
        <row r="19">
          <cell r="J19">
            <v>1.0499999999999999E-3</v>
          </cell>
        </row>
      </sheetData>
      <sheetData sheetId="4637">
        <row r="19">
          <cell r="J19">
            <v>1.0499999999999999E-3</v>
          </cell>
        </row>
      </sheetData>
      <sheetData sheetId="4638">
        <row r="19">
          <cell r="J19">
            <v>1.0499999999999999E-3</v>
          </cell>
        </row>
      </sheetData>
      <sheetData sheetId="4639">
        <row r="19">
          <cell r="J19">
            <v>1.0499999999999999E-3</v>
          </cell>
        </row>
      </sheetData>
      <sheetData sheetId="4640">
        <row r="19">
          <cell r="J19">
            <v>1.0499999999999999E-3</v>
          </cell>
        </row>
      </sheetData>
      <sheetData sheetId="4641">
        <row r="19">
          <cell r="J19">
            <v>1.0499999999999999E-3</v>
          </cell>
        </row>
      </sheetData>
      <sheetData sheetId="4642">
        <row r="19">
          <cell r="J19">
            <v>1.0499999999999999E-3</v>
          </cell>
        </row>
      </sheetData>
      <sheetData sheetId="4643">
        <row r="19">
          <cell r="J19">
            <v>1.0499999999999999E-3</v>
          </cell>
        </row>
      </sheetData>
      <sheetData sheetId="4644">
        <row r="19">
          <cell r="J19">
            <v>1.0499999999999999E-3</v>
          </cell>
        </row>
      </sheetData>
      <sheetData sheetId="4645">
        <row r="19">
          <cell r="J19">
            <v>1.0499999999999999E-3</v>
          </cell>
        </row>
      </sheetData>
      <sheetData sheetId="4646">
        <row r="19">
          <cell r="J19">
            <v>1.0499999999999999E-3</v>
          </cell>
        </row>
      </sheetData>
      <sheetData sheetId="4647">
        <row r="19">
          <cell r="J19">
            <v>1.0499999999999999E-3</v>
          </cell>
        </row>
      </sheetData>
      <sheetData sheetId="4648">
        <row r="19">
          <cell r="J19">
            <v>1.0499999999999999E-3</v>
          </cell>
        </row>
      </sheetData>
      <sheetData sheetId="4649">
        <row r="19">
          <cell r="J19">
            <v>1.0499999999999999E-3</v>
          </cell>
        </row>
      </sheetData>
      <sheetData sheetId="4650">
        <row r="19">
          <cell r="J19">
            <v>1.0499999999999999E-3</v>
          </cell>
        </row>
      </sheetData>
      <sheetData sheetId="4651">
        <row r="19">
          <cell r="J19">
            <v>1.0499999999999999E-3</v>
          </cell>
        </row>
      </sheetData>
      <sheetData sheetId="4652">
        <row r="19">
          <cell r="J19">
            <v>1.0499999999999999E-3</v>
          </cell>
        </row>
      </sheetData>
      <sheetData sheetId="4653">
        <row r="19">
          <cell r="J19">
            <v>1.0499999999999999E-3</v>
          </cell>
        </row>
      </sheetData>
      <sheetData sheetId="4654">
        <row r="19">
          <cell r="J19">
            <v>1.0499999999999999E-3</v>
          </cell>
        </row>
      </sheetData>
      <sheetData sheetId="4655">
        <row r="19">
          <cell r="J19">
            <v>1.0499999999999999E-3</v>
          </cell>
        </row>
      </sheetData>
      <sheetData sheetId="4656">
        <row r="19">
          <cell r="J19">
            <v>1.0499999999999999E-3</v>
          </cell>
        </row>
      </sheetData>
      <sheetData sheetId="4657">
        <row r="19">
          <cell r="J19">
            <v>1.0499999999999999E-3</v>
          </cell>
        </row>
      </sheetData>
      <sheetData sheetId="4658">
        <row r="19">
          <cell r="J19">
            <v>1.0499999999999999E-3</v>
          </cell>
        </row>
      </sheetData>
      <sheetData sheetId="4659">
        <row r="19">
          <cell r="J19">
            <v>1.0499999999999999E-3</v>
          </cell>
        </row>
      </sheetData>
      <sheetData sheetId="4660">
        <row r="19">
          <cell r="J19">
            <v>1.0499999999999999E-3</v>
          </cell>
        </row>
      </sheetData>
      <sheetData sheetId="4661">
        <row r="19">
          <cell r="J19">
            <v>1.0499999999999999E-3</v>
          </cell>
        </row>
      </sheetData>
      <sheetData sheetId="4662">
        <row r="19">
          <cell r="J19">
            <v>1.0499999999999999E-3</v>
          </cell>
        </row>
      </sheetData>
      <sheetData sheetId="4663">
        <row r="19">
          <cell r="J19">
            <v>1.0499999999999999E-3</v>
          </cell>
        </row>
      </sheetData>
      <sheetData sheetId="4664">
        <row r="19">
          <cell r="J19">
            <v>1.0499999999999999E-3</v>
          </cell>
        </row>
      </sheetData>
      <sheetData sheetId="4665">
        <row r="19">
          <cell r="J19">
            <v>1.0499999999999999E-3</v>
          </cell>
        </row>
      </sheetData>
      <sheetData sheetId="4666">
        <row r="19">
          <cell r="J19">
            <v>1.0499999999999999E-3</v>
          </cell>
        </row>
      </sheetData>
      <sheetData sheetId="4667">
        <row r="19">
          <cell r="J19">
            <v>1.0499999999999999E-3</v>
          </cell>
        </row>
      </sheetData>
      <sheetData sheetId="4668">
        <row r="19">
          <cell r="J19">
            <v>1.0499999999999999E-3</v>
          </cell>
        </row>
      </sheetData>
      <sheetData sheetId="4669">
        <row r="19">
          <cell r="J19">
            <v>1.0499999999999999E-3</v>
          </cell>
        </row>
      </sheetData>
      <sheetData sheetId="4670">
        <row r="19">
          <cell r="J19">
            <v>1.0499999999999999E-3</v>
          </cell>
        </row>
      </sheetData>
      <sheetData sheetId="4671">
        <row r="19">
          <cell r="J19">
            <v>1.0499999999999999E-3</v>
          </cell>
        </row>
      </sheetData>
      <sheetData sheetId="4672">
        <row r="19">
          <cell r="J19">
            <v>1.0499999999999999E-3</v>
          </cell>
        </row>
      </sheetData>
      <sheetData sheetId="4673">
        <row r="19">
          <cell r="J19">
            <v>1.0499999999999999E-3</v>
          </cell>
        </row>
      </sheetData>
      <sheetData sheetId="4674">
        <row r="19">
          <cell r="J19">
            <v>1.0499999999999999E-3</v>
          </cell>
        </row>
      </sheetData>
      <sheetData sheetId="4675">
        <row r="19">
          <cell r="J19">
            <v>1.0499999999999999E-3</v>
          </cell>
        </row>
      </sheetData>
      <sheetData sheetId="4676">
        <row r="19">
          <cell r="J19">
            <v>1.0499999999999999E-3</v>
          </cell>
        </row>
      </sheetData>
      <sheetData sheetId="4677">
        <row r="19">
          <cell r="J19">
            <v>1.0499999999999999E-3</v>
          </cell>
        </row>
      </sheetData>
      <sheetData sheetId="4678">
        <row r="19">
          <cell r="J19">
            <v>1.0499999999999999E-3</v>
          </cell>
        </row>
      </sheetData>
      <sheetData sheetId="4679">
        <row r="19">
          <cell r="J19">
            <v>1.0499999999999999E-3</v>
          </cell>
        </row>
      </sheetData>
      <sheetData sheetId="4680">
        <row r="19">
          <cell r="J19">
            <v>1.0499999999999999E-3</v>
          </cell>
        </row>
      </sheetData>
      <sheetData sheetId="4681">
        <row r="19">
          <cell r="J19">
            <v>1.0499999999999999E-3</v>
          </cell>
        </row>
      </sheetData>
      <sheetData sheetId="4682">
        <row r="19">
          <cell r="J19">
            <v>1.0499999999999999E-3</v>
          </cell>
        </row>
      </sheetData>
      <sheetData sheetId="4683">
        <row r="19">
          <cell r="J19">
            <v>1.0499999999999999E-3</v>
          </cell>
        </row>
      </sheetData>
      <sheetData sheetId="4684">
        <row r="19">
          <cell r="J19">
            <v>1.0499999999999999E-3</v>
          </cell>
        </row>
      </sheetData>
      <sheetData sheetId="4685">
        <row r="19">
          <cell r="J19">
            <v>1.0499999999999999E-3</v>
          </cell>
        </row>
      </sheetData>
      <sheetData sheetId="4686">
        <row r="19">
          <cell r="J19">
            <v>1.0499999999999999E-3</v>
          </cell>
        </row>
      </sheetData>
      <sheetData sheetId="4687">
        <row r="19">
          <cell r="J19">
            <v>1.0499999999999999E-3</v>
          </cell>
        </row>
      </sheetData>
      <sheetData sheetId="4688">
        <row r="19">
          <cell r="J19">
            <v>1.0499999999999999E-3</v>
          </cell>
        </row>
      </sheetData>
      <sheetData sheetId="4689">
        <row r="19">
          <cell r="J19">
            <v>1.0499999999999999E-3</v>
          </cell>
        </row>
      </sheetData>
      <sheetData sheetId="4690">
        <row r="19">
          <cell r="J19">
            <v>1.0499999999999999E-3</v>
          </cell>
        </row>
      </sheetData>
      <sheetData sheetId="4691">
        <row r="19">
          <cell r="J19">
            <v>1.0499999999999999E-3</v>
          </cell>
        </row>
      </sheetData>
      <sheetData sheetId="4692">
        <row r="19">
          <cell r="J19">
            <v>1.0499999999999999E-3</v>
          </cell>
        </row>
      </sheetData>
      <sheetData sheetId="4693">
        <row r="19">
          <cell r="J19">
            <v>1.0499999999999999E-3</v>
          </cell>
        </row>
      </sheetData>
      <sheetData sheetId="4694">
        <row r="19">
          <cell r="J19">
            <v>1.0499999999999999E-3</v>
          </cell>
        </row>
      </sheetData>
      <sheetData sheetId="4695">
        <row r="19">
          <cell r="J19">
            <v>1.0499999999999999E-3</v>
          </cell>
        </row>
      </sheetData>
      <sheetData sheetId="4696">
        <row r="19">
          <cell r="J19">
            <v>1.0499999999999999E-3</v>
          </cell>
        </row>
      </sheetData>
      <sheetData sheetId="4697">
        <row r="19">
          <cell r="J19">
            <v>1.0499999999999999E-3</v>
          </cell>
        </row>
      </sheetData>
      <sheetData sheetId="4698">
        <row r="19">
          <cell r="J19">
            <v>1.0499999999999999E-3</v>
          </cell>
        </row>
      </sheetData>
      <sheetData sheetId="4699">
        <row r="19">
          <cell r="J19">
            <v>1.0499999999999999E-3</v>
          </cell>
        </row>
      </sheetData>
      <sheetData sheetId="4700">
        <row r="19">
          <cell r="J19">
            <v>1.0499999999999999E-3</v>
          </cell>
        </row>
      </sheetData>
      <sheetData sheetId="4701">
        <row r="19">
          <cell r="J19">
            <v>1.0499999999999999E-3</v>
          </cell>
        </row>
      </sheetData>
      <sheetData sheetId="4702">
        <row r="19">
          <cell r="J19">
            <v>1.0499999999999999E-3</v>
          </cell>
        </row>
      </sheetData>
      <sheetData sheetId="4703">
        <row r="19">
          <cell r="J19">
            <v>1.0499999999999999E-3</v>
          </cell>
        </row>
      </sheetData>
      <sheetData sheetId="4704">
        <row r="19">
          <cell r="J19">
            <v>1.0499999999999999E-3</v>
          </cell>
        </row>
      </sheetData>
      <sheetData sheetId="4705">
        <row r="19">
          <cell r="J19">
            <v>1.0499999999999999E-3</v>
          </cell>
        </row>
      </sheetData>
      <sheetData sheetId="4706">
        <row r="19">
          <cell r="J19">
            <v>1.0499999999999999E-3</v>
          </cell>
        </row>
      </sheetData>
      <sheetData sheetId="4707">
        <row r="19">
          <cell r="J19">
            <v>1.0499999999999999E-3</v>
          </cell>
        </row>
      </sheetData>
      <sheetData sheetId="4708">
        <row r="19">
          <cell r="J19">
            <v>1.0499999999999999E-3</v>
          </cell>
        </row>
      </sheetData>
      <sheetData sheetId="4709">
        <row r="19">
          <cell r="J19">
            <v>1.0499999999999999E-3</v>
          </cell>
        </row>
      </sheetData>
      <sheetData sheetId="4710">
        <row r="19">
          <cell r="J19">
            <v>1.0499999999999999E-3</v>
          </cell>
        </row>
      </sheetData>
      <sheetData sheetId="4711">
        <row r="19">
          <cell r="J19">
            <v>1.0499999999999999E-3</v>
          </cell>
        </row>
      </sheetData>
      <sheetData sheetId="4712">
        <row r="19">
          <cell r="J19">
            <v>1.0499999999999999E-3</v>
          </cell>
        </row>
      </sheetData>
      <sheetData sheetId="4713">
        <row r="19">
          <cell r="J19">
            <v>1.0499999999999999E-3</v>
          </cell>
        </row>
      </sheetData>
      <sheetData sheetId="4714">
        <row r="19">
          <cell r="J19">
            <v>1.0499999999999999E-3</v>
          </cell>
        </row>
      </sheetData>
      <sheetData sheetId="4715">
        <row r="19">
          <cell r="J19">
            <v>1.0499999999999999E-3</v>
          </cell>
        </row>
      </sheetData>
      <sheetData sheetId="4716">
        <row r="19">
          <cell r="J19">
            <v>1.0499999999999999E-3</v>
          </cell>
        </row>
      </sheetData>
      <sheetData sheetId="4717">
        <row r="19">
          <cell r="J19">
            <v>1.0499999999999999E-3</v>
          </cell>
        </row>
      </sheetData>
      <sheetData sheetId="4718">
        <row r="19">
          <cell r="J19">
            <v>1.0499999999999999E-3</v>
          </cell>
        </row>
      </sheetData>
      <sheetData sheetId="4719">
        <row r="19">
          <cell r="J19">
            <v>1.0499999999999999E-3</v>
          </cell>
        </row>
      </sheetData>
      <sheetData sheetId="4720">
        <row r="19">
          <cell r="J19">
            <v>1.0499999999999999E-3</v>
          </cell>
        </row>
      </sheetData>
      <sheetData sheetId="4721">
        <row r="19">
          <cell r="J19">
            <v>1.0499999999999999E-3</v>
          </cell>
        </row>
      </sheetData>
      <sheetData sheetId="4722">
        <row r="19">
          <cell r="J19">
            <v>1.0499999999999999E-3</v>
          </cell>
        </row>
      </sheetData>
      <sheetData sheetId="4723">
        <row r="19">
          <cell r="J19">
            <v>1.0499999999999999E-3</v>
          </cell>
        </row>
      </sheetData>
      <sheetData sheetId="4724">
        <row r="19">
          <cell r="J19">
            <v>1.0499999999999999E-3</v>
          </cell>
        </row>
      </sheetData>
      <sheetData sheetId="4725">
        <row r="19">
          <cell r="J19">
            <v>1.0499999999999999E-3</v>
          </cell>
        </row>
      </sheetData>
      <sheetData sheetId="4726">
        <row r="19">
          <cell r="J19">
            <v>1.0499999999999999E-3</v>
          </cell>
        </row>
      </sheetData>
      <sheetData sheetId="4727">
        <row r="19">
          <cell r="J19">
            <v>1.0499999999999999E-3</v>
          </cell>
        </row>
      </sheetData>
      <sheetData sheetId="4728">
        <row r="19">
          <cell r="J19">
            <v>1.0499999999999999E-3</v>
          </cell>
        </row>
      </sheetData>
      <sheetData sheetId="4729">
        <row r="19">
          <cell r="J19">
            <v>1.0499999999999999E-3</v>
          </cell>
        </row>
      </sheetData>
      <sheetData sheetId="4730">
        <row r="19">
          <cell r="J19">
            <v>1.0499999999999999E-3</v>
          </cell>
        </row>
      </sheetData>
      <sheetData sheetId="4731">
        <row r="19">
          <cell r="J19">
            <v>1.0499999999999999E-3</v>
          </cell>
        </row>
      </sheetData>
      <sheetData sheetId="4732">
        <row r="19">
          <cell r="J19">
            <v>1.0499999999999999E-3</v>
          </cell>
        </row>
      </sheetData>
      <sheetData sheetId="4733">
        <row r="19">
          <cell r="J19">
            <v>1.0499999999999999E-3</v>
          </cell>
        </row>
      </sheetData>
      <sheetData sheetId="4734">
        <row r="19">
          <cell r="J19">
            <v>1.0499999999999999E-3</v>
          </cell>
        </row>
      </sheetData>
      <sheetData sheetId="4735">
        <row r="19">
          <cell r="J19">
            <v>1.0499999999999999E-3</v>
          </cell>
        </row>
      </sheetData>
      <sheetData sheetId="4736">
        <row r="19">
          <cell r="J19">
            <v>1.0499999999999999E-3</v>
          </cell>
        </row>
      </sheetData>
      <sheetData sheetId="4737">
        <row r="19">
          <cell r="J19">
            <v>1.0499999999999999E-3</v>
          </cell>
        </row>
      </sheetData>
      <sheetData sheetId="4738">
        <row r="19">
          <cell r="J19">
            <v>1.0499999999999999E-3</v>
          </cell>
        </row>
      </sheetData>
      <sheetData sheetId="4739">
        <row r="19">
          <cell r="J19">
            <v>1.0499999999999999E-3</v>
          </cell>
        </row>
      </sheetData>
      <sheetData sheetId="4740">
        <row r="19">
          <cell r="J19">
            <v>1.0499999999999999E-3</v>
          </cell>
        </row>
      </sheetData>
      <sheetData sheetId="4741">
        <row r="19">
          <cell r="J19">
            <v>1.0499999999999999E-3</v>
          </cell>
        </row>
      </sheetData>
      <sheetData sheetId="4742">
        <row r="19">
          <cell r="J19">
            <v>1.0499999999999999E-3</v>
          </cell>
        </row>
      </sheetData>
      <sheetData sheetId="4743">
        <row r="19">
          <cell r="J19">
            <v>1.0499999999999999E-3</v>
          </cell>
        </row>
      </sheetData>
      <sheetData sheetId="4744">
        <row r="19">
          <cell r="J19">
            <v>1.0499999999999999E-3</v>
          </cell>
        </row>
      </sheetData>
      <sheetData sheetId="4745">
        <row r="19">
          <cell r="J19">
            <v>1.0499999999999999E-3</v>
          </cell>
        </row>
      </sheetData>
      <sheetData sheetId="4746">
        <row r="19">
          <cell r="J19">
            <v>1.0499999999999999E-3</v>
          </cell>
        </row>
      </sheetData>
      <sheetData sheetId="4747">
        <row r="19">
          <cell r="J19">
            <v>1.0499999999999999E-3</v>
          </cell>
        </row>
      </sheetData>
      <sheetData sheetId="4748">
        <row r="19">
          <cell r="J19">
            <v>1.0499999999999999E-3</v>
          </cell>
        </row>
      </sheetData>
      <sheetData sheetId="4749">
        <row r="19">
          <cell r="J19">
            <v>1.0499999999999999E-3</v>
          </cell>
        </row>
      </sheetData>
      <sheetData sheetId="4750">
        <row r="19">
          <cell r="J19">
            <v>1.0499999999999999E-3</v>
          </cell>
        </row>
      </sheetData>
      <sheetData sheetId="4751">
        <row r="19">
          <cell r="J19">
            <v>1.0499999999999999E-3</v>
          </cell>
        </row>
      </sheetData>
      <sheetData sheetId="4752">
        <row r="19">
          <cell r="J19">
            <v>1.0499999999999999E-3</v>
          </cell>
        </row>
      </sheetData>
      <sheetData sheetId="4753">
        <row r="19">
          <cell r="J19">
            <v>1.0499999999999999E-3</v>
          </cell>
        </row>
      </sheetData>
      <sheetData sheetId="4754">
        <row r="19">
          <cell r="J19">
            <v>1.0499999999999999E-3</v>
          </cell>
        </row>
      </sheetData>
      <sheetData sheetId="4755">
        <row r="19">
          <cell r="J19">
            <v>1.0499999999999999E-3</v>
          </cell>
        </row>
      </sheetData>
      <sheetData sheetId="4756">
        <row r="19">
          <cell r="J19">
            <v>1.0499999999999999E-3</v>
          </cell>
        </row>
      </sheetData>
      <sheetData sheetId="4757">
        <row r="19">
          <cell r="J19">
            <v>1.0499999999999999E-3</v>
          </cell>
        </row>
      </sheetData>
      <sheetData sheetId="4758">
        <row r="19">
          <cell r="J19">
            <v>1.0499999999999999E-3</v>
          </cell>
        </row>
      </sheetData>
      <sheetData sheetId="4759">
        <row r="19">
          <cell r="J19">
            <v>1.0499999999999999E-3</v>
          </cell>
        </row>
      </sheetData>
      <sheetData sheetId="4760">
        <row r="19">
          <cell r="J19">
            <v>1.0499999999999999E-3</v>
          </cell>
        </row>
      </sheetData>
      <sheetData sheetId="4761">
        <row r="19">
          <cell r="J19">
            <v>1.0499999999999999E-3</v>
          </cell>
        </row>
      </sheetData>
      <sheetData sheetId="4762">
        <row r="19">
          <cell r="J19">
            <v>1.0499999999999999E-3</v>
          </cell>
        </row>
      </sheetData>
      <sheetData sheetId="4763">
        <row r="19">
          <cell r="J19">
            <v>1.0499999999999999E-3</v>
          </cell>
        </row>
      </sheetData>
      <sheetData sheetId="4764">
        <row r="19">
          <cell r="J19">
            <v>1.0499999999999999E-3</v>
          </cell>
        </row>
      </sheetData>
      <sheetData sheetId="4765">
        <row r="19">
          <cell r="J19">
            <v>1.0499999999999999E-3</v>
          </cell>
        </row>
      </sheetData>
      <sheetData sheetId="4766">
        <row r="19">
          <cell r="J19">
            <v>1.0499999999999999E-3</v>
          </cell>
        </row>
      </sheetData>
      <sheetData sheetId="4767">
        <row r="19">
          <cell r="J19">
            <v>1.0499999999999999E-3</v>
          </cell>
        </row>
      </sheetData>
      <sheetData sheetId="4768">
        <row r="19">
          <cell r="J19">
            <v>1.0499999999999999E-3</v>
          </cell>
        </row>
      </sheetData>
      <sheetData sheetId="4769">
        <row r="19">
          <cell r="J19">
            <v>1.0499999999999999E-3</v>
          </cell>
        </row>
      </sheetData>
      <sheetData sheetId="4770">
        <row r="19">
          <cell r="J19">
            <v>1.0499999999999999E-3</v>
          </cell>
        </row>
      </sheetData>
      <sheetData sheetId="4771">
        <row r="19">
          <cell r="J19">
            <v>1.0499999999999999E-3</v>
          </cell>
        </row>
      </sheetData>
      <sheetData sheetId="4772">
        <row r="19">
          <cell r="J19">
            <v>1.0499999999999999E-3</v>
          </cell>
        </row>
      </sheetData>
      <sheetData sheetId="4773">
        <row r="19">
          <cell r="J19">
            <v>1.0499999999999999E-3</v>
          </cell>
        </row>
      </sheetData>
      <sheetData sheetId="4774">
        <row r="19">
          <cell r="J19">
            <v>1.0499999999999999E-3</v>
          </cell>
        </row>
      </sheetData>
      <sheetData sheetId="4775">
        <row r="19">
          <cell r="J19">
            <v>1.0499999999999999E-3</v>
          </cell>
        </row>
      </sheetData>
      <sheetData sheetId="4776">
        <row r="19">
          <cell r="J19">
            <v>1.0499999999999999E-3</v>
          </cell>
        </row>
      </sheetData>
      <sheetData sheetId="4777">
        <row r="19">
          <cell r="J19">
            <v>1.0499999999999999E-3</v>
          </cell>
        </row>
      </sheetData>
      <sheetData sheetId="4778">
        <row r="19">
          <cell r="J19">
            <v>1.0499999999999999E-3</v>
          </cell>
        </row>
      </sheetData>
      <sheetData sheetId="4779">
        <row r="19">
          <cell r="J19">
            <v>1.0499999999999999E-3</v>
          </cell>
        </row>
      </sheetData>
      <sheetData sheetId="4780">
        <row r="19">
          <cell r="J19">
            <v>1.0499999999999999E-3</v>
          </cell>
        </row>
      </sheetData>
      <sheetData sheetId="4781">
        <row r="19">
          <cell r="J19">
            <v>1.0499999999999999E-3</v>
          </cell>
        </row>
      </sheetData>
      <sheetData sheetId="4782">
        <row r="19">
          <cell r="J19">
            <v>1.0499999999999999E-3</v>
          </cell>
        </row>
      </sheetData>
      <sheetData sheetId="4783">
        <row r="19">
          <cell r="J19">
            <v>1.0499999999999999E-3</v>
          </cell>
        </row>
      </sheetData>
      <sheetData sheetId="4784">
        <row r="19">
          <cell r="J19">
            <v>1.0499999999999999E-3</v>
          </cell>
        </row>
      </sheetData>
      <sheetData sheetId="4785">
        <row r="19">
          <cell r="J19">
            <v>1.0499999999999999E-3</v>
          </cell>
        </row>
      </sheetData>
      <sheetData sheetId="4786">
        <row r="19">
          <cell r="J19">
            <v>1.0499999999999999E-3</v>
          </cell>
        </row>
      </sheetData>
      <sheetData sheetId="4787">
        <row r="19">
          <cell r="J19">
            <v>1.0499999999999999E-3</v>
          </cell>
        </row>
      </sheetData>
      <sheetData sheetId="4788">
        <row r="19">
          <cell r="J19">
            <v>1.0499999999999999E-3</v>
          </cell>
        </row>
      </sheetData>
      <sheetData sheetId="4789">
        <row r="19">
          <cell r="J19">
            <v>1.0499999999999999E-3</v>
          </cell>
        </row>
      </sheetData>
      <sheetData sheetId="4790">
        <row r="19">
          <cell r="J19">
            <v>1.0499999999999999E-3</v>
          </cell>
        </row>
      </sheetData>
      <sheetData sheetId="4791">
        <row r="19">
          <cell r="J19">
            <v>1.0499999999999999E-3</v>
          </cell>
        </row>
      </sheetData>
      <sheetData sheetId="4792">
        <row r="19">
          <cell r="J19">
            <v>1.0499999999999999E-3</v>
          </cell>
        </row>
      </sheetData>
      <sheetData sheetId="4793">
        <row r="19">
          <cell r="J19">
            <v>1.0499999999999999E-3</v>
          </cell>
        </row>
      </sheetData>
      <sheetData sheetId="4794">
        <row r="19">
          <cell r="J19">
            <v>1.0499999999999999E-3</v>
          </cell>
        </row>
      </sheetData>
      <sheetData sheetId="4795">
        <row r="19">
          <cell r="J19">
            <v>1.0499999999999999E-3</v>
          </cell>
        </row>
      </sheetData>
      <sheetData sheetId="4796">
        <row r="19">
          <cell r="J19">
            <v>1.0499999999999999E-3</v>
          </cell>
        </row>
      </sheetData>
      <sheetData sheetId="4797">
        <row r="19">
          <cell r="J19">
            <v>1.0499999999999999E-3</v>
          </cell>
        </row>
      </sheetData>
      <sheetData sheetId="4798">
        <row r="19">
          <cell r="J19">
            <v>1.0499999999999999E-3</v>
          </cell>
        </row>
      </sheetData>
      <sheetData sheetId="4799">
        <row r="19">
          <cell r="J19">
            <v>1.0499999999999999E-3</v>
          </cell>
        </row>
      </sheetData>
      <sheetData sheetId="4800">
        <row r="19">
          <cell r="J19">
            <v>1.0499999999999999E-3</v>
          </cell>
        </row>
      </sheetData>
      <sheetData sheetId="4801">
        <row r="19">
          <cell r="J19">
            <v>1.0499999999999999E-3</v>
          </cell>
        </row>
      </sheetData>
      <sheetData sheetId="4802">
        <row r="19">
          <cell r="J19">
            <v>1.0499999999999999E-3</v>
          </cell>
        </row>
      </sheetData>
      <sheetData sheetId="4803">
        <row r="19">
          <cell r="J19">
            <v>1.0499999999999999E-3</v>
          </cell>
        </row>
      </sheetData>
      <sheetData sheetId="4804">
        <row r="19">
          <cell r="J19">
            <v>1.0499999999999999E-3</v>
          </cell>
        </row>
      </sheetData>
      <sheetData sheetId="4805">
        <row r="19">
          <cell r="J19">
            <v>1.0499999999999999E-3</v>
          </cell>
        </row>
      </sheetData>
      <sheetData sheetId="4806">
        <row r="19">
          <cell r="J19">
            <v>1.0499999999999999E-3</v>
          </cell>
        </row>
      </sheetData>
      <sheetData sheetId="4807">
        <row r="19">
          <cell r="J19">
            <v>1.0499999999999999E-3</v>
          </cell>
        </row>
      </sheetData>
      <sheetData sheetId="4808">
        <row r="19">
          <cell r="J19">
            <v>1.0499999999999999E-3</v>
          </cell>
        </row>
      </sheetData>
      <sheetData sheetId="4809">
        <row r="19">
          <cell r="J19">
            <v>1.0499999999999999E-3</v>
          </cell>
        </row>
      </sheetData>
      <sheetData sheetId="4810">
        <row r="19">
          <cell r="J19">
            <v>1.0499999999999999E-3</v>
          </cell>
        </row>
      </sheetData>
      <sheetData sheetId="4811">
        <row r="19">
          <cell r="J19">
            <v>1.0499999999999999E-3</v>
          </cell>
        </row>
      </sheetData>
      <sheetData sheetId="4812">
        <row r="19">
          <cell r="J19">
            <v>1.0499999999999999E-3</v>
          </cell>
        </row>
      </sheetData>
      <sheetData sheetId="4813">
        <row r="19">
          <cell r="J19">
            <v>1.0499999999999999E-3</v>
          </cell>
        </row>
      </sheetData>
      <sheetData sheetId="4814">
        <row r="19">
          <cell r="J19">
            <v>1.0499999999999999E-3</v>
          </cell>
        </row>
      </sheetData>
      <sheetData sheetId="4815">
        <row r="19">
          <cell r="J19">
            <v>1.0499999999999999E-3</v>
          </cell>
        </row>
      </sheetData>
      <sheetData sheetId="4816">
        <row r="19">
          <cell r="J19">
            <v>1.0499999999999999E-3</v>
          </cell>
        </row>
      </sheetData>
      <sheetData sheetId="4817">
        <row r="19">
          <cell r="J19">
            <v>1.0499999999999999E-3</v>
          </cell>
        </row>
      </sheetData>
      <sheetData sheetId="4818">
        <row r="19">
          <cell r="J19">
            <v>1.0499999999999999E-3</v>
          </cell>
        </row>
      </sheetData>
      <sheetData sheetId="4819">
        <row r="19">
          <cell r="J19">
            <v>1.0499999999999999E-3</v>
          </cell>
        </row>
      </sheetData>
      <sheetData sheetId="4820">
        <row r="19">
          <cell r="J19">
            <v>1.0499999999999999E-3</v>
          </cell>
        </row>
      </sheetData>
      <sheetData sheetId="4821">
        <row r="19">
          <cell r="J19">
            <v>1.0499999999999999E-3</v>
          </cell>
        </row>
      </sheetData>
      <sheetData sheetId="4822">
        <row r="19">
          <cell r="J19">
            <v>1.0499999999999999E-3</v>
          </cell>
        </row>
      </sheetData>
      <sheetData sheetId="4823">
        <row r="19">
          <cell r="J19">
            <v>1.0499999999999999E-3</v>
          </cell>
        </row>
      </sheetData>
      <sheetData sheetId="4824">
        <row r="19">
          <cell r="J19">
            <v>1.0499999999999999E-3</v>
          </cell>
        </row>
      </sheetData>
      <sheetData sheetId="4825">
        <row r="19">
          <cell r="J19">
            <v>1.0499999999999999E-3</v>
          </cell>
        </row>
      </sheetData>
      <sheetData sheetId="4826">
        <row r="19">
          <cell r="J19">
            <v>1.0499999999999999E-3</v>
          </cell>
        </row>
      </sheetData>
      <sheetData sheetId="4827">
        <row r="19">
          <cell r="J19">
            <v>1.0499999999999999E-3</v>
          </cell>
        </row>
      </sheetData>
      <sheetData sheetId="4828">
        <row r="19">
          <cell r="J19">
            <v>1.0499999999999999E-3</v>
          </cell>
        </row>
      </sheetData>
      <sheetData sheetId="4829">
        <row r="19">
          <cell r="J19">
            <v>1.0499999999999999E-3</v>
          </cell>
        </row>
      </sheetData>
      <sheetData sheetId="4830">
        <row r="19">
          <cell r="J19">
            <v>1.0499999999999999E-3</v>
          </cell>
        </row>
      </sheetData>
      <sheetData sheetId="4831">
        <row r="19">
          <cell r="J19">
            <v>1.0499999999999999E-3</v>
          </cell>
        </row>
      </sheetData>
      <sheetData sheetId="4832">
        <row r="19">
          <cell r="J19">
            <v>1.0499999999999999E-3</v>
          </cell>
        </row>
      </sheetData>
      <sheetData sheetId="4833">
        <row r="19">
          <cell r="J19">
            <v>1.0499999999999999E-3</v>
          </cell>
        </row>
      </sheetData>
      <sheetData sheetId="4834">
        <row r="19">
          <cell r="J19">
            <v>1.0499999999999999E-3</v>
          </cell>
        </row>
      </sheetData>
      <sheetData sheetId="4835">
        <row r="19">
          <cell r="J19">
            <v>1.0499999999999999E-3</v>
          </cell>
        </row>
      </sheetData>
      <sheetData sheetId="4836">
        <row r="19">
          <cell r="J19">
            <v>1.0499999999999999E-3</v>
          </cell>
        </row>
      </sheetData>
      <sheetData sheetId="4837">
        <row r="19">
          <cell r="J19">
            <v>1.0499999999999999E-3</v>
          </cell>
        </row>
      </sheetData>
      <sheetData sheetId="4838">
        <row r="19">
          <cell r="J19">
            <v>1.0499999999999999E-3</v>
          </cell>
        </row>
      </sheetData>
      <sheetData sheetId="4839">
        <row r="19">
          <cell r="J19">
            <v>1.0499999999999999E-3</v>
          </cell>
        </row>
      </sheetData>
      <sheetData sheetId="4840">
        <row r="19">
          <cell r="J19">
            <v>1.0499999999999999E-3</v>
          </cell>
        </row>
      </sheetData>
      <sheetData sheetId="4841">
        <row r="19">
          <cell r="J19">
            <v>1.0499999999999999E-3</v>
          </cell>
        </row>
      </sheetData>
      <sheetData sheetId="4842">
        <row r="19">
          <cell r="J19">
            <v>1.0499999999999999E-3</v>
          </cell>
        </row>
      </sheetData>
      <sheetData sheetId="4843">
        <row r="19">
          <cell r="J19">
            <v>1.0499999999999999E-3</v>
          </cell>
        </row>
      </sheetData>
      <sheetData sheetId="4844">
        <row r="19">
          <cell r="J19">
            <v>1.0499999999999999E-3</v>
          </cell>
        </row>
      </sheetData>
      <sheetData sheetId="4845">
        <row r="19">
          <cell r="J19">
            <v>1.0499999999999999E-3</v>
          </cell>
        </row>
      </sheetData>
      <sheetData sheetId="4846">
        <row r="19">
          <cell r="J19">
            <v>1.0499999999999999E-3</v>
          </cell>
        </row>
      </sheetData>
      <sheetData sheetId="4847">
        <row r="19">
          <cell r="J19">
            <v>1.0499999999999999E-3</v>
          </cell>
        </row>
      </sheetData>
      <sheetData sheetId="4848">
        <row r="19">
          <cell r="J19">
            <v>1.0499999999999999E-3</v>
          </cell>
        </row>
      </sheetData>
      <sheetData sheetId="4849">
        <row r="19">
          <cell r="J19">
            <v>1.0499999999999999E-3</v>
          </cell>
        </row>
      </sheetData>
      <sheetData sheetId="4850">
        <row r="19">
          <cell r="J19">
            <v>1.0499999999999999E-3</v>
          </cell>
        </row>
      </sheetData>
      <sheetData sheetId="4851">
        <row r="19">
          <cell r="J19">
            <v>1.0499999999999999E-3</v>
          </cell>
        </row>
      </sheetData>
      <sheetData sheetId="4852">
        <row r="19">
          <cell r="J19">
            <v>1.0499999999999999E-3</v>
          </cell>
        </row>
      </sheetData>
      <sheetData sheetId="4853">
        <row r="19">
          <cell r="J19">
            <v>1.0499999999999999E-3</v>
          </cell>
        </row>
      </sheetData>
      <sheetData sheetId="4854">
        <row r="19">
          <cell r="J19">
            <v>1.0499999999999999E-3</v>
          </cell>
        </row>
      </sheetData>
      <sheetData sheetId="4855">
        <row r="19">
          <cell r="J19">
            <v>1.0499999999999999E-3</v>
          </cell>
        </row>
      </sheetData>
      <sheetData sheetId="4856">
        <row r="19">
          <cell r="J19">
            <v>1.0499999999999999E-3</v>
          </cell>
        </row>
      </sheetData>
      <sheetData sheetId="4857">
        <row r="19">
          <cell r="J19">
            <v>1.0499999999999999E-3</v>
          </cell>
        </row>
      </sheetData>
      <sheetData sheetId="4858">
        <row r="19">
          <cell r="J19">
            <v>1.0499999999999999E-3</v>
          </cell>
        </row>
      </sheetData>
      <sheetData sheetId="4859" refreshError="1"/>
      <sheetData sheetId="4860" refreshError="1"/>
      <sheetData sheetId="4861" refreshError="1"/>
      <sheetData sheetId="4862" refreshError="1"/>
      <sheetData sheetId="4863" refreshError="1"/>
      <sheetData sheetId="4864" refreshError="1"/>
      <sheetData sheetId="4865" refreshError="1"/>
      <sheetData sheetId="4866" refreshError="1"/>
      <sheetData sheetId="4867" refreshError="1"/>
      <sheetData sheetId="4868" refreshError="1"/>
      <sheetData sheetId="4869" refreshError="1"/>
      <sheetData sheetId="4870" refreshError="1"/>
      <sheetData sheetId="4871" refreshError="1"/>
      <sheetData sheetId="4872" refreshError="1"/>
      <sheetData sheetId="4873" refreshError="1"/>
      <sheetData sheetId="4874" refreshError="1"/>
      <sheetData sheetId="4875" refreshError="1"/>
      <sheetData sheetId="4876" refreshError="1"/>
      <sheetData sheetId="4877" refreshError="1"/>
      <sheetData sheetId="4878">
        <row r="19">
          <cell r="J19">
            <v>1.0499999999999999E-3</v>
          </cell>
        </row>
      </sheetData>
      <sheetData sheetId="4879">
        <row r="19">
          <cell r="J19">
            <v>1.0499999999999999E-3</v>
          </cell>
        </row>
      </sheetData>
      <sheetData sheetId="4880">
        <row r="19">
          <cell r="J19">
            <v>1.0499999999999999E-3</v>
          </cell>
        </row>
      </sheetData>
      <sheetData sheetId="4881">
        <row r="19">
          <cell r="J19">
            <v>1.0499999999999999E-3</v>
          </cell>
        </row>
      </sheetData>
      <sheetData sheetId="4882">
        <row r="19">
          <cell r="J19">
            <v>1.0499999999999999E-3</v>
          </cell>
        </row>
      </sheetData>
      <sheetData sheetId="4883">
        <row r="19">
          <cell r="J19">
            <v>1.0499999999999999E-3</v>
          </cell>
        </row>
      </sheetData>
      <sheetData sheetId="4884">
        <row r="19">
          <cell r="J19">
            <v>1.0499999999999999E-3</v>
          </cell>
        </row>
      </sheetData>
      <sheetData sheetId="4885">
        <row r="19">
          <cell r="J19">
            <v>1.0499999999999999E-3</v>
          </cell>
        </row>
      </sheetData>
      <sheetData sheetId="4886">
        <row r="19">
          <cell r="J19">
            <v>1.0499999999999999E-3</v>
          </cell>
        </row>
      </sheetData>
      <sheetData sheetId="4887">
        <row r="19">
          <cell r="J19">
            <v>1.0499999999999999E-3</v>
          </cell>
        </row>
      </sheetData>
      <sheetData sheetId="4888">
        <row r="19">
          <cell r="J19">
            <v>1.0499999999999999E-3</v>
          </cell>
        </row>
      </sheetData>
      <sheetData sheetId="4889">
        <row r="19">
          <cell r="J19">
            <v>1.0499999999999999E-3</v>
          </cell>
        </row>
      </sheetData>
      <sheetData sheetId="4890">
        <row r="19">
          <cell r="J19">
            <v>1.0499999999999999E-3</v>
          </cell>
        </row>
      </sheetData>
      <sheetData sheetId="4891">
        <row r="19">
          <cell r="J19">
            <v>1.0499999999999999E-3</v>
          </cell>
        </row>
      </sheetData>
      <sheetData sheetId="4892">
        <row r="19">
          <cell r="J19">
            <v>1.0499999999999999E-3</v>
          </cell>
        </row>
      </sheetData>
      <sheetData sheetId="4893">
        <row r="19">
          <cell r="J19">
            <v>1.0499999999999999E-3</v>
          </cell>
        </row>
      </sheetData>
      <sheetData sheetId="4894">
        <row r="19">
          <cell r="J19">
            <v>1.0499999999999999E-3</v>
          </cell>
        </row>
      </sheetData>
      <sheetData sheetId="4895">
        <row r="19">
          <cell r="J19">
            <v>1.0499999999999999E-3</v>
          </cell>
        </row>
      </sheetData>
      <sheetData sheetId="4896">
        <row r="19">
          <cell r="J19">
            <v>1.0499999999999999E-3</v>
          </cell>
        </row>
      </sheetData>
      <sheetData sheetId="4897">
        <row r="19">
          <cell r="J19">
            <v>1.0499999999999999E-3</v>
          </cell>
        </row>
      </sheetData>
      <sheetData sheetId="4898">
        <row r="19">
          <cell r="J19">
            <v>1.0499999999999999E-3</v>
          </cell>
        </row>
      </sheetData>
      <sheetData sheetId="4899">
        <row r="19">
          <cell r="J19">
            <v>1.0499999999999999E-3</v>
          </cell>
        </row>
      </sheetData>
      <sheetData sheetId="4900">
        <row r="19">
          <cell r="J19">
            <v>1.0499999999999999E-3</v>
          </cell>
        </row>
      </sheetData>
      <sheetData sheetId="4901">
        <row r="19">
          <cell r="J19">
            <v>1.0499999999999999E-3</v>
          </cell>
        </row>
      </sheetData>
      <sheetData sheetId="4902">
        <row r="19">
          <cell r="J19">
            <v>1.0499999999999999E-3</v>
          </cell>
        </row>
      </sheetData>
      <sheetData sheetId="4903">
        <row r="19">
          <cell r="J19">
            <v>1.0499999999999999E-3</v>
          </cell>
        </row>
      </sheetData>
      <sheetData sheetId="4904">
        <row r="19">
          <cell r="J19">
            <v>1.0499999999999999E-3</v>
          </cell>
        </row>
      </sheetData>
      <sheetData sheetId="4905">
        <row r="19">
          <cell r="J19">
            <v>1.0499999999999999E-3</v>
          </cell>
        </row>
      </sheetData>
      <sheetData sheetId="4906">
        <row r="19">
          <cell r="J19">
            <v>1.0499999999999999E-3</v>
          </cell>
        </row>
      </sheetData>
      <sheetData sheetId="4907">
        <row r="19">
          <cell r="J19">
            <v>1.0499999999999999E-3</v>
          </cell>
        </row>
      </sheetData>
      <sheetData sheetId="4908">
        <row r="19">
          <cell r="J19">
            <v>1.0499999999999999E-3</v>
          </cell>
        </row>
      </sheetData>
      <sheetData sheetId="4909">
        <row r="19">
          <cell r="J19">
            <v>1.0499999999999999E-3</v>
          </cell>
        </row>
      </sheetData>
      <sheetData sheetId="4910">
        <row r="19">
          <cell r="J19">
            <v>1.0499999999999999E-3</v>
          </cell>
        </row>
      </sheetData>
      <sheetData sheetId="4911">
        <row r="19">
          <cell r="J19">
            <v>1.0499999999999999E-3</v>
          </cell>
        </row>
      </sheetData>
      <sheetData sheetId="4912">
        <row r="19">
          <cell r="J19">
            <v>1.0499999999999999E-3</v>
          </cell>
        </row>
      </sheetData>
      <sheetData sheetId="4913">
        <row r="19">
          <cell r="J19">
            <v>1.0499999999999999E-3</v>
          </cell>
        </row>
      </sheetData>
      <sheetData sheetId="4914">
        <row r="19">
          <cell r="J19">
            <v>1.0499999999999999E-3</v>
          </cell>
        </row>
      </sheetData>
      <sheetData sheetId="4915">
        <row r="19">
          <cell r="J19">
            <v>1.0499999999999999E-3</v>
          </cell>
        </row>
      </sheetData>
      <sheetData sheetId="4916">
        <row r="19">
          <cell r="J19">
            <v>1.0499999999999999E-3</v>
          </cell>
        </row>
      </sheetData>
      <sheetData sheetId="4917">
        <row r="19">
          <cell r="J19">
            <v>1.0499999999999999E-3</v>
          </cell>
        </row>
      </sheetData>
      <sheetData sheetId="4918">
        <row r="19">
          <cell r="J19">
            <v>1.0499999999999999E-3</v>
          </cell>
        </row>
      </sheetData>
      <sheetData sheetId="4919" refreshError="1"/>
      <sheetData sheetId="4920">
        <row r="19">
          <cell r="J19">
            <v>1.0499999999999999E-3</v>
          </cell>
        </row>
      </sheetData>
      <sheetData sheetId="4921">
        <row r="19">
          <cell r="J19">
            <v>1.0499999999999999E-3</v>
          </cell>
        </row>
      </sheetData>
      <sheetData sheetId="4922">
        <row r="19">
          <cell r="J19">
            <v>1.0499999999999999E-3</v>
          </cell>
        </row>
      </sheetData>
      <sheetData sheetId="4923">
        <row r="19">
          <cell r="J19">
            <v>1.0499999999999999E-3</v>
          </cell>
        </row>
      </sheetData>
      <sheetData sheetId="4924">
        <row r="19">
          <cell r="J19">
            <v>1.0499999999999999E-3</v>
          </cell>
        </row>
      </sheetData>
      <sheetData sheetId="4925">
        <row r="19">
          <cell r="J19">
            <v>1.0499999999999999E-3</v>
          </cell>
        </row>
      </sheetData>
      <sheetData sheetId="4926">
        <row r="19">
          <cell r="J19">
            <v>1.0499999999999999E-3</v>
          </cell>
        </row>
      </sheetData>
      <sheetData sheetId="4927">
        <row r="19">
          <cell r="J19">
            <v>1.0499999999999999E-3</v>
          </cell>
        </row>
      </sheetData>
      <sheetData sheetId="4928">
        <row r="19">
          <cell r="J19">
            <v>1.0499999999999999E-3</v>
          </cell>
        </row>
      </sheetData>
      <sheetData sheetId="4929">
        <row r="19">
          <cell r="J19">
            <v>1.0499999999999999E-3</v>
          </cell>
        </row>
      </sheetData>
      <sheetData sheetId="4930">
        <row r="19">
          <cell r="J19">
            <v>1.0499999999999999E-3</v>
          </cell>
        </row>
      </sheetData>
      <sheetData sheetId="4931">
        <row r="19">
          <cell r="J19">
            <v>1.0499999999999999E-3</v>
          </cell>
        </row>
      </sheetData>
      <sheetData sheetId="4932">
        <row r="19">
          <cell r="J19">
            <v>1.0499999999999999E-3</v>
          </cell>
        </row>
      </sheetData>
      <sheetData sheetId="4933">
        <row r="19">
          <cell r="J19">
            <v>1.0499999999999999E-3</v>
          </cell>
        </row>
      </sheetData>
      <sheetData sheetId="4934">
        <row r="19">
          <cell r="J19">
            <v>1.0499999999999999E-3</v>
          </cell>
        </row>
      </sheetData>
      <sheetData sheetId="4935">
        <row r="19">
          <cell r="J19">
            <v>1.0499999999999999E-3</v>
          </cell>
        </row>
      </sheetData>
      <sheetData sheetId="4936">
        <row r="19">
          <cell r="J19">
            <v>1.0499999999999999E-3</v>
          </cell>
        </row>
      </sheetData>
      <sheetData sheetId="4937">
        <row r="19">
          <cell r="J19">
            <v>1.0499999999999999E-3</v>
          </cell>
        </row>
      </sheetData>
      <sheetData sheetId="4938">
        <row r="19">
          <cell r="J19">
            <v>1.0499999999999999E-3</v>
          </cell>
        </row>
      </sheetData>
      <sheetData sheetId="4939">
        <row r="19">
          <cell r="J19">
            <v>1.0499999999999999E-3</v>
          </cell>
        </row>
      </sheetData>
      <sheetData sheetId="4940">
        <row r="19">
          <cell r="J19">
            <v>1.0499999999999999E-3</v>
          </cell>
        </row>
      </sheetData>
      <sheetData sheetId="4941">
        <row r="19">
          <cell r="J19">
            <v>1.0499999999999999E-3</v>
          </cell>
        </row>
      </sheetData>
      <sheetData sheetId="4942">
        <row r="19">
          <cell r="J19">
            <v>1.0499999999999999E-3</v>
          </cell>
        </row>
      </sheetData>
      <sheetData sheetId="4943">
        <row r="19">
          <cell r="J19">
            <v>1.0499999999999999E-3</v>
          </cell>
        </row>
      </sheetData>
      <sheetData sheetId="4944">
        <row r="19">
          <cell r="J19">
            <v>1.0499999999999999E-3</v>
          </cell>
        </row>
      </sheetData>
      <sheetData sheetId="4945">
        <row r="19">
          <cell r="J19">
            <v>1.0499999999999999E-3</v>
          </cell>
        </row>
      </sheetData>
      <sheetData sheetId="4946">
        <row r="19">
          <cell r="J19">
            <v>1.0499999999999999E-3</v>
          </cell>
        </row>
      </sheetData>
      <sheetData sheetId="4947">
        <row r="19">
          <cell r="J19">
            <v>1.0499999999999999E-3</v>
          </cell>
        </row>
      </sheetData>
      <sheetData sheetId="4948">
        <row r="19">
          <cell r="J19">
            <v>1.0499999999999999E-3</v>
          </cell>
        </row>
      </sheetData>
      <sheetData sheetId="4949">
        <row r="19">
          <cell r="J19">
            <v>1.0499999999999999E-3</v>
          </cell>
        </row>
      </sheetData>
      <sheetData sheetId="4950">
        <row r="19">
          <cell r="J19">
            <v>1.0499999999999999E-3</v>
          </cell>
        </row>
      </sheetData>
      <sheetData sheetId="4951">
        <row r="19">
          <cell r="J19">
            <v>1.0499999999999999E-3</v>
          </cell>
        </row>
      </sheetData>
      <sheetData sheetId="4952">
        <row r="19">
          <cell r="J19">
            <v>1.0499999999999999E-3</v>
          </cell>
        </row>
      </sheetData>
      <sheetData sheetId="4953">
        <row r="19">
          <cell r="J19">
            <v>1.0499999999999999E-3</v>
          </cell>
        </row>
      </sheetData>
      <sheetData sheetId="4954">
        <row r="19">
          <cell r="J19">
            <v>1.0499999999999999E-3</v>
          </cell>
        </row>
      </sheetData>
      <sheetData sheetId="4955">
        <row r="19">
          <cell r="J19">
            <v>1.0499999999999999E-3</v>
          </cell>
        </row>
      </sheetData>
      <sheetData sheetId="4956">
        <row r="19">
          <cell r="J19">
            <v>1.0499999999999999E-3</v>
          </cell>
        </row>
      </sheetData>
      <sheetData sheetId="4957">
        <row r="19">
          <cell r="J19">
            <v>1.0499999999999999E-3</v>
          </cell>
        </row>
      </sheetData>
      <sheetData sheetId="4958">
        <row r="19">
          <cell r="J19">
            <v>1.0499999999999999E-3</v>
          </cell>
        </row>
      </sheetData>
      <sheetData sheetId="4959">
        <row r="19">
          <cell r="J19">
            <v>1.0499999999999999E-3</v>
          </cell>
        </row>
      </sheetData>
      <sheetData sheetId="4960">
        <row r="19">
          <cell r="J19">
            <v>1.0499999999999999E-3</v>
          </cell>
        </row>
      </sheetData>
      <sheetData sheetId="4961">
        <row r="19">
          <cell r="J19">
            <v>1.0499999999999999E-3</v>
          </cell>
        </row>
      </sheetData>
      <sheetData sheetId="4962">
        <row r="19">
          <cell r="J19">
            <v>1.0499999999999999E-3</v>
          </cell>
        </row>
      </sheetData>
      <sheetData sheetId="4963">
        <row r="19">
          <cell r="J19">
            <v>1.0499999999999999E-3</v>
          </cell>
        </row>
      </sheetData>
      <sheetData sheetId="4964">
        <row r="19">
          <cell r="J19">
            <v>1.0499999999999999E-3</v>
          </cell>
        </row>
      </sheetData>
      <sheetData sheetId="4965">
        <row r="19">
          <cell r="J19">
            <v>1.0499999999999999E-3</v>
          </cell>
        </row>
      </sheetData>
      <sheetData sheetId="4966">
        <row r="19">
          <cell r="J19">
            <v>1.0499999999999999E-3</v>
          </cell>
        </row>
      </sheetData>
      <sheetData sheetId="4967">
        <row r="19">
          <cell r="J19">
            <v>1.0499999999999999E-3</v>
          </cell>
        </row>
      </sheetData>
      <sheetData sheetId="4968">
        <row r="19">
          <cell r="J19">
            <v>1.0499999999999999E-3</v>
          </cell>
        </row>
      </sheetData>
      <sheetData sheetId="4969">
        <row r="19">
          <cell r="J19">
            <v>1.0499999999999999E-3</v>
          </cell>
        </row>
      </sheetData>
      <sheetData sheetId="4970">
        <row r="19">
          <cell r="J19">
            <v>1.0499999999999999E-3</v>
          </cell>
        </row>
      </sheetData>
      <sheetData sheetId="4971">
        <row r="19">
          <cell r="J19">
            <v>1.0499999999999999E-3</v>
          </cell>
        </row>
      </sheetData>
      <sheetData sheetId="4972">
        <row r="19">
          <cell r="J19">
            <v>1.0499999999999999E-3</v>
          </cell>
        </row>
      </sheetData>
      <sheetData sheetId="4973">
        <row r="19">
          <cell r="J19">
            <v>1.0499999999999999E-3</v>
          </cell>
        </row>
      </sheetData>
      <sheetData sheetId="4974">
        <row r="19">
          <cell r="J19">
            <v>1.0499999999999999E-3</v>
          </cell>
        </row>
      </sheetData>
      <sheetData sheetId="4975">
        <row r="19">
          <cell r="J19">
            <v>1.0499999999999999E-3</v>
          </cell>
        </row>
      </sheetData>
      <sheetData sheetId="4976">
        <row r="19">
          <cell r="J19">
            <v>1.0499999999999999E-3</v>
          </cell>
        </row>
      </sheetData>
      <sheetData sheetId="4977">
        <row r="19">
          <cell r="J19">
            <v>1.0499999999999999E-3</v>
          </cell>
        </row>
      </sheetData>
      <sheetData sheetId="4978">
        <row r="19">
          <cell r="J19">
            <v>1.0499999999999999E-3</v>
          </cell>
        </row>
      </sheetData>
      <sheetData sheetId="4979">
        <row r="19">
          <cell r="J19">
            <v>1.0499999999999999E-3</v>
          </cell>
        </row>
      </sheetData>
      <sheetData sheetId="4980">
        <row r="19">
          <cell r="J19">
            <v>1.0499999999999999E-3</v>
          </cell>
        </row>
      </sheetData>
      <sheetData sheetId="4981">
        <row r="19">
          <cell r="J19">
            <v>1.0499999999999999E-3</v>
          </cell>
        </row>
      </sheetData>
      <sheetData sheetId="4982">
        <row r="19">
          <cell r="J19">
            <v>1.0499999999999999E-3</v>
          </cell>
        </row>
      </sheetData>
      <sheetData sheetId="4983">
        <row r="19">
          <cell r="J19">
            <v>1.0499999999999999E-3</v>
          </cell>
        </row>
      </sheetData>
      <sheetData sheetId="4984">
        <row r="19">
          <cell r="J19">
            <v>1.0499999999999999E-3</v>
          </cell>
        </row>
      </sheetData>
      <sheetData sheetId="4985">
        <row r="19">
          <cell r="J19">
            <v>1.0499999999999999E-3</v>
          </cell>
        </row>
      </sheetData>
      <sheetData sheetId="4986">
        <row r="19">
          <cell r="J19">
            <v>1.0499999999999999E-3</v>
          </cell>
        </row>
      </sheetData>
      <sheetData sheetId="4987">
        <row r="19">
          <cell r="J19">
            <v>1.0499999999999999E-3</v>
          </cell>
        </row>
      </sheetData>
      <sheetData sheetId="4988">
        <row r="19">
          <cell r="J19">
            <v>1.0499999999999999E-3</v>
          </cell>
        </row>
      </sheetData>
      <sheetData sheetId="4989">
        <row r="19">
          <cell r="J19">
            <v>1.0499999999999999E-3</v>
          </cell>
        </row>
      </sheetData>
      <sheetData sheetId="4990">
        <row r="19">
          <cell r="J19">
            <v>1.0499999999999999E-3</v>
          </cell>
        </row>
      </sheetData>
      <sheetData sheetId="4991">
        <row r="19">
          <cell r="J19">
            <v>1.0499999999999999E-3</v>
          </cell>
        </row>
      </sheetData>
      <sheetData sheetId="4992">
        <row r="19">
          <cell r="J19">
            <v>1.0499999999999999E-3</v>
          </cell>
        </row>
      </sheetData>
      <sheetData sheetId="4993">
        <row r="19">
          <cell r="J19">
            <v>1.0499999999999999E-3</v>
          </cell>
        </row>
      </sheetData>
      <sheetData sheetId="4994">
        <row r="19">
          <cell r="J19">
            <v>1.0499999999999999E-3</v>
          </cell>
        </row>
      </sheetData>
      <sheetData sheetId="4995">
        <row r="19">
          <cell r="J19">
            <v>1.0499999999999999E-3</v>
          </cell>
        </row>
      </sheetData>
      <sheetData sheetId="4996">
        <row r="19">
          <cell r="J19">
            <v>1.0499999999999999E-3</v>
          </cell>
        </row>
      </sheetData>
      <sheetData sheetId="4997">
        <row r="19">
          <cell r="J19">
            <v>1.0499999999999999E-3</v>
          </cell>
        </row>
      </sheetData>
      <sheetData sheetId="4998">
        <row r="19">
          <cell r="J19">
            <v>1.0499999999999999E-3</v>
          </cell>
        </row>
      </sheetData>
      <sheetData sheetId="4999">
        <row r="19">
          <cell r="J19">
            <v>1.0499999999999999E-3</v>
          </cell>
        </row>
      </sheetData>
      <sheetData sheetId="5000">
        <row r="19">
          <cell r="J19">
            <v>1.0499999999999999E-3</v>
          </cell>
        </row>
      </sheetData>
      <sheetData sheetId="5001">
        <row r="19">
          <cell r="J19">
            <v>1.0499999999999999E-3</v>
          </cell>
        </row>
      </sheetData>
      <sheetData sheetId="5002">
        <row r="19">
          <cell r="J19">
            <v>1.0499999999999999E-3</v>
          </cell>
        </row>
      </sheetData>
      <sheetData sheetId="5003">
        <row r="19">
          <cell r="J19">
            <v>1.0499999999999999E-3</v>
          </cell>
        </row>
      </sheetData>
      <sheetData sheetId="5004">
        <row r="19">
          <cell r="J19">
            <v>1.0499999999999999E-3</v>
          </cell>
        </row>
      </sheetData>
      <sheetData sheetId="5005">
        <row r="19">
          <cell r="J19">
            <v>1.0499999999999999E-3</v>
          </cell>
        </row>
      </sheetData>
      <sheetData sheetId="5006">
        <row r="19">
          <cell r="J19">
            <v>1.0499999999999999E-3</v>
          </cell>
        </row>
      </sheetData>
      <sheetData sheetId="5007">
        <row r="19">
          <cell r="J19">
            <v>1.0499999999999999E-3</v>
          </cell>
        </row>
      </sheetData>
      <sheetData sheetId="5008">
        <row r="19">
          <cell r="J19">
            <v>1.0499999999999999E-3</v>
          </cell>
        </row>
      </sheetData>
      <sheetData sheetId="5009">
        <row r="19">
          <cell r="J19">
            <v>1.0499999999999999E-3</v>
          </cell>
        </row>
      </sheetData>
      <sheetData sheetId="5010">
        <row r="19">
          <cell r="J19">
            <v>1.0499999999999999E-3</v>
          </cell>
        </row>
      </sheetData>
      <sheetData sheetId="5011">
        <row r="19">
          <cell r="J19">
            <v>1.0499999999999999E-3</v>
          </cell>
        </row>
      </sheetData>
      <sheetData sheetId="5012">
        <row r="19">
          <cell r="J19">
            <v>1.0499999999999999E-3</v>
          </cell>
        </row>
      </sheetData>
      <sheetData sheetId="5013">
        <row r="19">
          <cell r="J19">
            <v>1.0499999999999999E-3</v>
          </cell>
        </row>
      </sheetData>
      <sheetData sheetId="5014">
        <row r="19">
          <cell r="J19">
            <v>1.0499999999999999E-3</v>
          </cell>
        </row>
      </sheetData>
      <sheetData sheetId="5015">
        <row r="19">
          <cell r="J19">
            <v>1.0499999999999999E-3</v>
          </cell>
        </row>
      </sheetData>
      <sheetData sheetId="5016">
        <row r="19">
          <cell r="J19">
            <v>1.0499999999999999E-3</v>
          </cell>
        </row>
      </sheetData>
      <sheetData sheetId="5017">
        <row r="19">
          <cell r="J19">
            <v>1.0499999999999999E-3</v>
          </cell>
        </row>
      </sheetData>
      <sheetData sheetId="5018">
        <row r="19">
          <cell r="J19">
            <v>1.0499999999999999E-3</v>
          </cell>
        </row>
      </sheetData>
      <sheetData sheetId="5019">
        <row r="19">
          <cell r="J19">
            <v>1.0499999999999999E-3</v>
          </cell>
        </row>
      </sheetData>
      <sheetData sheetId="5020">
        <row r="19">
          <cell r="J19">
            <v>1.0499999999999999E-3</v>
          </cell>
        </row>
      </sheetData>
      <sheetData sheetId="5021">
        <row r="19">
          <cell r="J19">
            <v>1.0499999999999999E-3</v>
          </cell>
        </row>
      </sheetData>
      <sheetData sheetId="5022">
        <row r="19">
          <cell r="J19">
            <v>1.0499999999999999E-3</v>
          </cell>
        </row>
      </sheetData>
      <sheetData sheetId="5023">
        <row r="19">
          <cell r="J19">
            <v>1.0499999999999999E-3</v>
          </cell>
        </row>
      </sheetData>
      <sheetData sheetId="5024">
        <row r="19">
          <cell r="J19">
            <v>1.0499999999999999E-3</v>
          </cell>
        </row>
      </sheetData>
      <sheetData sheetId="5025">
        <row r="19">
          <cell r="J19">
            <v>1.0499999999999999E-3</v>
          </cell>
        </row>
      </sheetData>
      <sheetData sheetId="5026">
        <row r="19">
          <cell r="J19">
            <v>1.0499999999999999E-3</v>
          </cell>
        </row>
      </sheetData>
      <sheetData sheetId="5027">
        <row r="19">
          <cell r="J19">
            <v>1.0499999999999999E-3</v>
          </cell>
        </row>
      </sheetData>
      <sheetData sheetId="5028">
        <row r="19">
          <cell r="J19">
            <v>1.0499999999999999E-3</v>
          </cell>
        </row>
      </sheetData>
      <sheetData sheetId="5029">
        <row r="19">
          <cell r="J19">
            <v>1.0499999999999999E-3</v>
          </cell>
        </row>
      </sheetData>
      <sheetData sheetId="5030">
        <row r="19">
          <cell r="J19">
            <v>1.0499999999999999E-3</v>
          </cell>
        </row>
      </sheetData>
      <sheetData sheetId="5031">
        <row r="19">
          <cell r="J19">
            <v>1.0499999999999999E-3</v>
          </cell>
        </row>
      </sheetData>
      <sheetData sheetId="5032">
        <row r="19">
          <cell r="J19">
            <v>1.0499999999999999E-3</v>
          </cell>
        </row>
      </sheetData>
      <sheetData sheetId="5033">
        <row r="19">
          <cell r="J19">
            <v>1.0499999999999999E-3</v>
          </cell>
        </row>
      </sheetData>
      <sheetData sheetId="5034">
        <row r="19">
          <cell r="J19">
            <v>1.0499999999999999E-3</v>
          </cell>
        </row>
      </sheetData>
      <sheetData sheetId="5035">
        <row r="19">
          <cell r="J19">
            <v>1.0499999999999999E-3</v>
          </cell>
        </row>
      </sheetData>
      <sheetData sheetId="5036">
        <row r="19">
          <cell r="J19">
            <v>1.0499999999999999E-3</v>
          </cell>
        </row>
      </sheetData>
      <sheetData sheetId="5037">
        <row r="19">
          <cell r="J19">
            <v>1.0499999999999999E-3</v>
          </cell>
        </row>
      </sheetData>
      <sheetData sheetId="5038">
        <row r="19">
          <cell r="J19">
            <v>1.0499999999999999E-3</v>
          </cell>
        </row>
      </sheetData>
      <sheetData sheetId="5039">
        <row r="19">
          <cell r="J19">
            <v>1.0499999999999999E-3</v>
          </cell>
        </row>
      </sheetData>
      <sheetData sheetId="5040">
        <row r="19">
          <cell r="J19">
            <v>1.0499999999999999E-3</v>
          </cell>
        </row>
      </sheetData>
      <sheetData sheetId="5041">
        <row r="19">
          <cell r="J19">
            <v>1.0499999999999999E-3</v>
          </cell>
        </row>
      </sheetData>
      <sheetData sheetId="5042">
        <row r="19">
          <cell r="J19">
            <v>1.0499999999999999E-3</v>
          </cell>
        </row>
      </sheetData>
      <sheetData sheetId="5043">
        <row r="19">
          <cell r="J19">
            <v>1.0499999999999999E-3</v>
          </cell>
        </row>
      </sheetData>
      <sheetData sheetId="5044">
        <row r="19">
          <cell r="J19">
            <v>1.0499999999999999E-3</v>
          </cell>
        </row>
      </sheetData>
      <sheetData sheetId="5045">
        <row r="19">
          <cell r="J19">
            <v>1.0499999999999999E-3</v>
          </cell>
        </row>
      </sheetData>
      <sheetData sheetId="5046">
        <row r="19">
          <cell r="J19">
            <v>1.0499999999999999E-3</v>
          </cell>
        </row>
      </sheetData>
      <sheetData sheetId="5047">
        <row r="19">
          <cell r="J19">
            <v>1.0499999999999999E-3</v>
          </cell>
        </row>
      </sheetData>
      <sheetData sheetId="5048">
        <row r="19">
          <cell r="J19">
            <v>1.0499999999999999E-3</v>
          </cell>
        </row>
      </sheetData>
      <sheetData sheetId="5049">
        <row r="19">
          <cell r="J19">
            <v>1.0499999999999999E-3</v>
          </cell>
        </row>
      </sheetData>
      <sheetData sheetId="5050">
        <row r="19">
          <cell r="J19">
            <v>1.0499999999999999E-3</v>
          </cell>
        </row>
      </sheetData>
      <sheetData sheetId="5051">
        <row r="19">
          <cell r="J19">
            <v>1.0499999999999999E-3</v>
          </cell>
        </row>
      </sheetData>
      <sheetData sheetId="5052">
        <row r="19">
          <cell r="J19">
            <v>1.0499999999999999E-3</v>
          </cell>
        </row>
      </sheetData>
      <sheetData sheetId="5053">
        <row r="19">
          <cell r="J19">
            <v>1.0499999999999999E-3</v>
          </cell>
        </row>
      </sheetData>
      <sheetData sheetId="5054">
        <row r="19">
          <cell r="J19">
            <v>1.0499999999999999E-3</v>
          </cell>
        </row>
      </sheetData>
      <sheetData sheetId="5055">
        <row r="19">
          <cell r="J19">
            <v>1.0499999999999999E-3</v>
          </cell>
        </row>
      </sheetData>
      <sheetData sheetId="5056">
        <row r="19">
          <cell r="J19">
            <v>1.0499999999999999E-3</v>
          </cell>
        </row>
      </sheetData>
      <sheetData sheetId="5057">
        <row r="19">
          <cell r="J19">
            <v>1.0499999999999999E-3</v>
          </cell>
        </row>
      </sheetData>
      <sheetData sheetId="5058">
        <row r="19">
          <cell r="J19">
            <v>1.0499999999999999E-3</v>
          </cell>
        </row>
      </sheetData>
      <sheetData sheetId="5059">
        <row r="19">
          <cell r="J19">
            <v>1.0499999999999999E-3</v>
          </cell>
        </row>
      </sheetData>
      <sheetData sheetId="5060">
        <row r="19">
          <cell r="J19">
            <v>1.0499999999999999E-3</v>
          </cell>
        </row>
      </sheetData>
      <sheetData sheetId="5061">
        <row r="19">
          <cell r="J19">
            <v>1.0499999999999999E-3</v>
          </cell>
        </row>
      </sheetData>
      <sheetData sheetId="5062">
        <row r="19">
          <cell r="J19">
            <v>1.0499999999999999E-3</v>
          </cell>
        </row>
      </sheetData>
      <sheetData sheetId="5063">
        <row r="19">
          <cell r="J19">
            <v>1.0499999999999999E-3</v>
          </cell>
        </row>
      </sheetData>
      <sheetData sheetId="5064">
        <row r="19">
          <cell r="J19">
            <v>1.0499999999999999E-3</v>
          </cell>
        </row>
      </sheetData>
      <sheetData sheetId="5065">
        <row r="19">
          <cell r="J19">
            <v>1.0499999999999999E-3</v>
          </cell>
        </row>
      </sheetData>
      <sheetData sheetId="5066">
        <row r="19">
          <cell r="J19">
            <v>1.0499999999999999E-3</v>
          </cell>
        </row>
      </sheetData>
      <sheetData sheetId="5067">
        <row r="19">
          <cell r="J19">
            <v>1.0499999999999999E-3</v>
          </cell>
        </row>
      </sheetData>
      <sheetData sheetId="5068">
        <row r="19">
          <cell r="J19">
            <v>1.0499999999999999E-3</v>
          </cell>
        </row>
      </sheetData>
      <sheetData sheetId="5069">
        <row r="19">
          <cell r="J19">
            <v>1.0499999999999999E-3</v>
          </cell>
        </row>
      </sheetData>
      <sheetData sheetId="5070">
        <row r="19">
          <cell r="J19">
            <v>1.0499999999999999E-3</v>
          </cell>
        </row>
      </sheetData>
      <sheetData sheetId="5071">
        <row r="19">
          <cell r="J19">
            <v>1.0499999999999999E-3</v>
          </cell>
        </row>
      </sheetData>
      <sheetData sheetId="5072">
        <row r="19">
          <cell r="J19">
            <v>1.0499999999999999E-3</v>
          </cell>
        </row>
      </sheetData>
      <sheetData sheetId="5073">
        <row r="19">
          <cell r="J19">
            <v>1.0499999999999999E-3</v>
          </cell>
        </row>
      </sheetData>
      <sheetData sheetId="5074">
        <row r="19">
          <cell r="J19">
            <v>1.0499999999999999E-3</v>
          </cell>
        </row>
      </sheetData>
      <sheetData sheetId="5075">
        <row r="19">
          <cell r="J19">
            <v>1.0499999999999999E-3</v>
          </cell>
        </row>
      </sheetData>
      <sheetData sheetId="5076">
        <row r="19">
          <cell r="J19">
            <v>1.0499999999999999E-3</v>
          </cell>
        </row>
      </sheetData>
      <sheetData sheetId="5077">
        <row r="19">
          <cell r="J19">
            <v>1.0499999999999999E-3</v>
          </cell>
        </row>
      </sheetData>
      <sheetData sheetId="5078">
        <row r="19">
          <cell r="J19">
            <v>1.0499999999999999E-3</v>
          </cell>
        </row>
      </sheetData>
      <sheetData sheetId="5079">
        <row r="19">
          <cell r="J19">
            <v>1.0499999999999999E-3</v>
          </cell>
        </row>
      </sheetData>
      <sheetData sheetId="5080">
        <row r="19">
          <cell r="J19">
            <v>1.0499999999999999E-3</v>
          </cell>
        </row>
      </sheetData>
      <sheetData sheetId="5081">
        <row r="19">
          <cell r="J19">
            <v>1.0499999999999999E-3</v>
          </cell>
        </row>
      </sheetData>
      <sheetData sheetId="5082">
        <row r="19">
          <cell r="J19">
            <v>1.0499999999999999E-3</v>
          </cell>
        </row>
      </sheetData>
      <sheetData sheetId="5083">
        <row r="19">
          <cell r="J19">
            <v>1.0499999999999999E-3</v>
          </cell>
        </row>
      </sheetData>
      <sheetData sheetId="5084">
        <row r="19">
          <cell r="J19">
            <v>1.0499999999999999E-3</v>
          </cell>
        </row>
      </sheetData>
      <sheetData sheetId="5085">
        <row r="19">
          <cell r="J19">
            <v>1.0499999999999999E-3</v>
          </cell>
        </row>
      </sheetData>
      <sheetData sheetId="5086">
        <row r="19">
          <cell r="J19">
            <v>1.0499999999999999E-3</v>
          </cell>
        </row>
      </sheetData>
      <sheetData sheetId="5087">
        <row r="19">
          <cell r="J19">
            <v>1.0499999999999999E-3</v>
          </cell>
        </row>
      </sheetData>
      <sheetData sheetId="5088">
        <row r="19">
          <cell r="J19">
            <v>1.0499999999999999E-3</v>
          </cell>
        </row>
      </sheetData>
      <sheetData sheetId="5089">
        <row r="19">
          <cell r="J19">
            <v>1.0499999999999999E-3</v>
          </cell>
        </row>
      </sheetData>
      <sheetData sheetId="5090">
        <row r="19">
          <cell r="J19">
            <v>1.0499999999999999E-3</v>
          </cell>
        </row>
      </sheetData>
      <sheetData sheetId="5091">
        <row r="19">
          <cell r="J19">
            <v>1.0499999999999999E-3</v>
          </cell>
        </row>
      </sheetData>
      <sheetData sheetId="5092">
        <row r="19">
          <cell r="J19">
            <v>1.0499999999999999E-3</v>
          </cell>
        </row>
      </sheetData>
      <sheetData sheetId="5093">
        <row r="19">
          <cell r="J19">
            <v>1.0499999999999999E-3</v>
          </cell>
        </row>
      </sheetData>
      <sheetData sheetId="5094">
        <row r="19">
          <cell r="J19">
            <v>1.0499999999999999E-3</v>
          </cell>
        </row>
      </sheetData>
      <sheetData sheetId="5095">
        <row r="19">
          <cell r="J19">
            <v>1.0499999999999999E-3</v>
          </cell>
        </row>
      </sheetData>
      <sheetData sheetId="5096">
        <row r="19">
          <cell r="J19">
            <v>1.0499999999999999E-3</v>
          </cell>
        </row>
      </sheetData>
      <sheetData sheetId="5097">
        <row r="19">
          <cell r="J19">
            <v>1.0499999999999999E-3</v>
          </cell>
        </row>
      </sheetData>
      <sheetData sheetId="5098">
        <row r="19">
          <cell r="J19">
            <v>1.0499999999999999E-3</v>
          </cell>
        </row>
      </sheetData>
      <sheetData sheetId="5099">
        <row r="19">
          <cell r="J19">
            <v>1.0499999999999999E-3</v>
          </cell>
        </row>
      </sheetData>
      <sheetData sheetId="5100">
        <row r="19">
          <cell r="J19">
            <v>1.0499999999999999E-3</v>
          </cell>
        </row>
      </sheetData>
      <sheetData sheetId="5101">
        <row r="19">
          <cell r="J19">
            <v>1.0499999999999999E-3</v>
          </cell>
        </row>
      </sheetData>
      <sheetData sheetId="5102">
        <row r="19">
          <cell r="J19">
            <v>1.0499999999999999E-3</v>
          </cell>
        </row>
      </sheetData>
      <sheetData sheetId="5103">
        <row r="19">
          <cell r="J19">
            <v>1.0499999999999999E-3</v>
          </cell>
        </row>
      </sheetData>
      <sheetData sheetId="5104">
        <row r="19">
          <cell r="J19">
            <v>1.0499999999999999E-3</v>
          </cell>
        </row>
      </sheetData>
      <sheetData sheetId="5105">
        <row r="19">
          <cell r="J19">
            <v>1.0499999999999999E-3</v>
          </cell>
        </row>
      </sheetData>
      <sheetData sheetId="5106">
        <row r="19">
          <cell r="J19">
            <v>1.0499999999999999E-3</v>
          </cell>
        </row>
      </sheetData>
      <sheetData sheetId="5107">
        <row r="19">
          <cell r="J19">
            <v>1.0499999999999999E-3</v>
          </cell>
        </row>
      </sheetData>
      <sheetData sheetId="5108">
        <row r="19">
          <cell r="J19">
            <v>1.0499999999999999E-3</v>
          </cell>
        </row>
      </sheetData>
      <sheetData sheetId="5109">
        <row r="19">
          <cell r="J19">
            <v>1.0499999999999999E-3</v>
          </cell>
        </row>
      </sheetData>
      <sheetData sheetId="5110">
        <row r="19">
          <cell r="J19">
            <v>1.0499999999999999E-3</v>
          </cell>
        </row>
      </sheetData>
      <sheetData sheetId="5111">
        <row r="19">
          <cell r="J19">
            <v>1.0499999999999999E-3</v>
          </cell>
        </row>
      </sheetData>
      <sheetData sheetId="5112">
        <row r="19">
          <cell r="J19">
            <v>1.0499999999999999E-3</v>
          </cell>
        </row>
      </sheetData>
      <sheetData sheetId="5113">
        <row r="19">
          <cell r="J19">
            <v>1.0499999999999999E-3</v>
          </cell>
        </row>
      </sheetData>
      <sheetData sheetId="5114">
        <row r="19">
          <cell r="J19">
            <v>1.0499999999999999E-3</v>
          </cell>
        </row>
      </sheetData>
      <sheetData sheetId="5115">
        <row r="19">
          <cell r="J19">
            <v>1.0499999999999999E-3</v>
          </cell>
        </row>
      </sheetData>
      <sheetData sheetId="5116">
        <row r="19">
          <cell r="J19">
            <v>1.0499999999999999E-3</v>
          </cell>
        </row>
      </sheetData>
      <sheetData sheetId="5117">
        <row r="19">
          <cell r="J19">
            <v>1.0499999999999999E-3</v>
          </cell>
        </row>
      </sheetData>
      <sheetData sheetId="5118">
        <row r="19">
          <cell r="J19">
            <v>1.0499999999999999E-3</v>
          </cell>
        </row>
      </sheetData>
      <sheetData sheetId="5119">
        <row r="19">
          <cell r="J19">
            <v>1.0499999999999999E-3</v>
          </cell>
        </row>
      </sheetData>
      <sheetData sheetId="5120">
        <row r="19">
          <cell r="J19">
            <v>1.0499999999999999E-3</v>
          </cell>
        </row>
      </sheetData>
      <sheetData sheetId="5121">
        <row r="19">
          <cell r="J19">
            <v>1.0499999999999999E-3</v>
          </cell>
        </row>
      </sheetData>
      <sheetData sheetId="5122">
        <row r="19">
          <cell r="J19">
            <v>1.0499999999999999E-3</v>
          </cell>
        </row>
      </sheetData>
      <sheetData sheetId="5123">
        <row r="19">
          <cell r="J19">
            <v>1.0499999999999999E-3</v>
          </cell>
        </row>
      </sheetData>
      <sheetData sheetId="5124">
        <row r="19">
          <cell r="J19">
            <v>1.0499999999999999E-3</v>
          </cell>
        </row>
      </sheetData>
      <sheetData sheetId="5125">
        <row r="19">
          <cell r="J19">
            <v>1.0499999999999999E-3</v>
          </cell>
        </row>
      </sheetData>
      <sheetData sheetId="5126">
        <row r="19">
          <cell r="J19">
            <v>1.0499999999999999E-3</v>
          </cell>
        </row>
      </sheetData>
      <sheetData sheetId="5127">
        <row r="19">
          <cell r="J19">
            <v>1.0499999999999999E-3</v>
          </cell>
        </row>
      </sheetData>
      <sheetData sheetId="5128">
        <row r="19">
          <cell r="J19">
            <v>1.0499999999999999E-3</v>
          </cell>
        </row>
      </sheetData>
      <sheetData sheetId="5129">
        <row r="19">
          <cell r="J19">
            <v>1.0499999999999999E-3</v>
          </cell>
        </row>
      </sheetData>
      <sheetData sheetId="5130">
        <row r="19">
          <cell r="J19">
            <v>1.0499999999999999E-3</v>
          </cell>
        </row>
      </sheetData>
      <sheetData sheetId="5131">
        <row r="19">
          <cell r="J19">
            <v>1.0499999999999999E-3</v>
          </cell>
        </row>
      </sheetData>
      <sheetData sheetId="5132">
        <row r="19">
          <cell r="J19">
            <v>1.0499999999999999E-3</v>
          </cell>
        </row>
      </sheetData>
      <sheetData sheetId="5133">
        <row r="19">
          <cell r="J19">
            <v>1.0499999999999999E-3</v>
          </cell>
        </row>
      </sheetData>
      <sheetData sheetId="5134">
        <row r="19">
          <cell r="J19">
            <v>1.0499999999999999E-3</v>
          </cell>
        </row>
      </sheetData>
      <sheetData sheetId="5135">
        <row r="19">
          <cell r="J19">
            <v>1.0499999999999999E-3</v>
          </cell>
        </row>
      </sheetData>
      <sheetData sheetId="5136">
        <row r="19">
          <cell r="J19">
            <v>1.0499999999999999E-3</v>
          </cell>
        </row>
      </sheetData>
      <sheetData sheetId="5137">
        <row r="19">
          <cell r="J19">
            <v>1.0499999999999999E-3</v>
          </cell>
        </row>
      </sheetData>
      <sheetData sheetId="5138">
        <row r="19">
          <cell r="J19">
            <v>1.0499999999999999E-3</v>
          </cell>
        </row>
      </sheetData>
      <sheetData sheetId="5139">
        <row r="19">
          <cell r="J19">
            <v>1.0499999999999999E-3</v>
          </cell>
        </row>
      </sheetData>
      <sheetData sheetId="5140">
        <row r="19">
          <cell r="J19">
            <v>1.0499999999999999E-3</v>
          </cell>
        </row>
      </sheetData>
      <sheetData sheetId="5141">
        <row r="19">
          <cell r="J19">
            <v>1.0499999999999999E-3</v>
          </cell>
        </row>
      </sheetData>
      <sheetData sheetId="5142">
        <row r="19">
          <cell r="J19">
            <v>1.0499999999999999E-3</v>
          </cell>
        </row>
      </sheetData>
      <sheetData sheetId="5143">
        <row r="19">
          <cell r="J19">
            <v>1.0499999999999999E-3</v>
          </cell>
        </row>
      </sheetData>
      <sheetData sheetId="5144">
        <row r="19">
          <cell r="J19">
            <v>1.0499999999999999E-3</v>
          </cell>
        </row>
      </sheetData>
      <sheetData sheetId="5145">
        <row r="19">
          <cell r="J19">
            <v>1.0499999999999999E-3</v>
          </cell>
        </row>
      </sheetData>
      <sheetData sheetId="5146">
        <row r="19">
          <cell r="J19">
            <v>1.0499999999999999E-3</v>
          </cell>
        </row>
      </sheetData>
      <sheetData sheetId="5147">
        <row r="19">
          <cell r="J19">
            <v>1.0499999999999999E-3</v>
          </cell>
        </row>
      </sheetData>
      <sheetData sheetId="5148">
        <row r="19">
          <cell r="J19">
            <v>1.0499999999999999E-3</v>
          </cell>
        </row>
      </sheetData>
      <sheetData sheetId="5149">
        <row r="19">
          <cell r="J19">
            <v>1.0499999999999999E-3</v>
          </cell>
        </row>
      </sheetData>
      <sheetData sheetId="5150">
        <row r="19">
          <cell r="J19">
            <v>1.0499999999999999E-3</v>
          </cell>
        </row>
      </sheetData>
      <sheetData sheetId="5151">
        <row r="19">
          <cell r="J19">
            <v>1.0499999999999999E-3</v>
          </cell>
        </row>
      </sheetData>
      <sheetData sheetId="5152">
        <row r="19">
          <cell r="J19">
            <v>1.0499999999999999E-3</v>
          </cell>
        </row>
      </sheetData>
      <sheetData sheetId="5153">
        <row r="19">
          <cell r="J19">
            <v>1.0499999999999999E-3</v>
          </cell>
        </row>
      </sheetData>
      <sheetData sheetId="5154">
        <row r="19">
          <cell r="J19">
            <v>1.0499999999999999E-3</v>
          </cell>
        </row>
      </sheetData>
      <sheetData sheetId="5155">
        <row r="19">
          <cell r="J19">
            <v>1.0499999999999999E-3</v>
          </cell>
        </row>
      </sheetData>
      <sheetData sheetId="5156">
        <row r="19">
          <cell r="J19">
            <v>1.0499999999999999E-3</v>
          </cell>
        </row>
      </sheetData>
      <sheetData sheetId="5157">
        <row r="19">
          <cell r="J19">
            <v>1.0499999999999999E-3</v>
          </cell>
        </row>
      </sheetData>
      <sheetData sheetId="5158">
        <row r="19">
          <cell r="J19">
            <v>1.0499999999999999E-3</v>
          </cell>
        </row>
      </sheetData>
      <sheetData sheetId="5159">
        <row r="19">
          <cell r="J19">
            <v>1.0499999999999999E-3</v>
          </cell>
        </row>
      </sheetData>
      <sheetData sheetId="5160">
        <row r="19">
          <cell r="J19">
            <v>1.0499999999999999E-3</v>
          </cell>
        </row>
      </sheetData>
      <sheetData sheetId="5161">
        <row r="19">
          <cell r="J19">
            <v>1.0499999999999999E-3</v>
          </cell>
        </row>
      </sheetData>
      <sheetData sheetId="5162">
        <row r="19">
          <cell r="J19">
            <v>1.0499999999999999E-3</v>
          </cell>
        </row>
      </sheetData>
      <sheetData sheetId="5163">
        <row r="19">
          <cell r="J19">
            <v>1.0499999999999999E-3</v>
          </cell>
        </row>
      </sheetData>
      <sheetData sheetId="5164">
        <row r="19">
          <cell r="J19">
            <v>1.0499999999999999E-3</v>
          </cell>
        </row>
      </sheetData>
      <sheetData sheetId="5165">
        <row r="19">
          <cell r="J19">
            <v>1.0499999999999999E-3</v>
          </cell>
        </row>
      </sheetData>
      <sheetData sheetId="5166">
        <row r="19">
          <cell r="J19">
            <v>1.0499999999999999E-3</v>
          </cell>
        </row>
      </sheetData>
      <sheetData sheetId="5167">
        <row r="19">
          <cell r="J19">
            <v>1.0499999999999999E-3</v>
          </cell>
        </row>
      </sheetData>
      <sheetData sheetId="5168">
        <row r="19">
          <cell r="J19">
            <v>1.0499999999999999E-3</v>
          </cell>
        </row>
      </sheetData>
      <sheetData sheetId="5169">
        <row r="19">
          <cell r="J19">
            <v>1.0499999999999999E-3</v>
          </cell>
        </row>
      </sheetData>
      <sheetData sheetId="5170">
        <row r="19">
          <cell r="J19">
            <v>1.0499999999999999E-3</v>
          </cell>
        </row>
      </sheetData>
      <sheetData sheetId="5171">
        <row r="19">
          <cell r="J19">
            <v>1.0499999999999999E-3</v>
          </cell>
        </row>
      </sheetData>
      <sheetData sheetId="5172">
        <row r="19">
          <cell r="J19">
            <v>1.0499999999999999E-3</v>
          </cell>
        </row>
      </sheetData>
      <sheetData sheetId="5173">
        <row r="19">
          <cell r="J19">
            <v>1.0499999999999999E-3</v>
          </cell>
        </row>
      </sheetData>
      <sheetData sheetId="5174">
        <row r="19">
          <cell r="J19">
            <v>1.0499999999999999E-3</v>
          </cell>
        </row>
      </sheetData>
      <sheetData sheetId="5175">
        <row r="19">
          <cell r="J19">
            <v>1.0499999999999999E-3</v>
          </cell>
        </row>
      </sheetData>
      <sheetData sheetId="5176">
        <row r="19">
          <cell r="J19">
            <v>1.0499999999999999E-3</v>
          </cell>
        </row>
      </sheetData>
      <sheetData sheetId="5177">
        <row r="19">
          <cell r="J19">
            <v>1.0499999999999999E-3</v>
          </cell>
        </row>
      </sheetData>
      <sheetData sheetId="5178">
        <row r="19">
          <cell r="J19">
            <v>1.0499999999999999E-3</v>
          </cell>
        </row>
      </sheetData>
      <sheetData sheetId="5179">
        <row r="19">
          <cell r="J19">
            <v>1.0499999999999999E-3</v>
          </cell>
        </row>
      </sheetData>
      <sheetData sheetId="5180">
        <row r="19">
          <cell r="J19">
            <v>1.0499999999999999E-3</v>
          </cell>
        </row>
      </sheetData>
      <sheetData sheetId="5181">
        <row r="19">
          <cell r="J19">
            <v>1.0499999999999999E-3</v>
          </cell>
        </row>
      </sheetData>
      <sheetData sheetId="5182">
        <row r="19">
          <cell r="J19">
            <v>1.0499999999999999E-3</v>
          </cell>
        </row>
      </sheetData>
      <sheetData sheetId="5183">
        <row r="19">
          <cell r="J19">
            <v>1.0499999999999999E-3</v>
          </cell>
        </row>
      </sheetData>
      <sheetData sheetId="5184">
        <row r="19">
          <cell r="J19">
            <v>1.0499999999999999E-3</v>
          </cell>
        </row>
      </sheetData>
      <sheetData sheetId="5185">
        <row r="19">
          <cell r="J19">
            <v>1.0499999999999999E-3</v>
          </cell>
        </row>
      </sheetData>
      <sheetData sheetId="5186">
        <row r="19">
          <cell r="J19">
            <v>1.0499999999999999E-3</v>
          </cell>
        </row>
      </sheetData>
      <sheetData sheetId="5187">
        <row r="19">
          <cell r="J19">
            <v>1.0499999999999999E-3</v>
          </cell>
        </row>
      </sheetData>
      <sheetData sheetId="5188">
        <row r="19">
          <cell r="J19">
            <v>1.0499999999999999E-3</v>
          </cell>
        </row>
      </sheetData>
      <sheetData sheetId="5189">
        <row r="19">
          <cell r="J19">
            <v>1.0499999999999999E-3</v>
          </cell>
        </row>
      </sheetData>
      <sheetData sheetId="5190">
        <row r="19">
          <cell r="J19">
            <v>1.0499999999999999E-3</v>
          </cell>
        </row>
      </sheetData>
      <sheetData sheetId="5191">
        <row r="19">
          <cell r="J19">
            <v>1.0499999999999999E-3</v>
          </cell>
        </row>
      </sheetData>
      <sheetData sheetId="5192">
        <row r="19">
          <cell r="J19">
            <v>1.0499999999999999E-3</v>
          </cell>
        </row>
      </sheetData>
      <sheetData sheetId="5193">
        <row r="19">
          <cell r="J19">
            <v>1.0499999999999999E-3</v>
          </cell>
        </row>
      </sheetData>
      <sheetData sheetId="5194">
        <row r="19">
          <cell r="J19">
            <v>1.0499999999999999E-3</v>
          </cell>
        </row>
      </sheetData>
      <sheetData sheetId="5195">
        <row r="19">
          <cell r="J19">
            <v>1.0499999999999999E-3</v>
          </cell>
        </row>
      </sheetData>
      <sheetData sheetId="5196">
        <row r="19">
          <cell r="J19">
            <v>1.0499999999999999E-3</v>
          </cell>
        </row>
      </sheetData>
      <sheetData sheetId="5197">
        <row r="19">
          <cell r="J19">
            <v>1.0499999999999999E-3</v>
          </cell>
        </row>
      </sheetData>
      <sheetData sheetId="5198">
        <row r="19">
          <cell r="J19">
            <v>1.0499999999999999E-3</v>
          </cell>
        </row>
      </sheetData>
      <sheetData sheetId="5199">
        <row r="19">
          <cell r="J19">
            <v>1.0499999999999999E-3</v>
          </cell>
        </row>
      </sheetData>
      <sheetData sheetId="5200">
        <row r="19">
          <cell r="J19">
            <v>1.0499999999999999E-3</v>
          </cell>
        </row>
      </sheetData>
      <sheetData sheetId="5201">
        <row r="19">
          <cell r="J19">
            <v>1.0499999999999999E-3</v>
          </cell>
        </row>
      </sheetData>
      <sheetData sheetId="5202">
        <row r="19">
          <cell r="J19">
            <v>1.0499999999999999E-3</v>
          </cell>
        </row>
      </sheetData>
      <sheetData sheetId="5203">
        <row r="19">
          <cell r="J19">
            <v>1.0499999999999999E-3</v>
          </cell>
        </row>
      </sheetData>
      <sheetData sheetId="5204">
        <row r="19">
          <cell r="J19">
            <v>1.0499999999999999E-3</v>
          </cell>
        </row>
      </sheetData>
      <sheetData sheetId="5205">
        <row r="19">
          <cell r="J19">
            <v>1.0499999999999999E-3</v>
          </cell>
        </row>
      </sheetData>
      <sheetData sheetId="5206">
        <row r="19">
          <cell r="J19">
            <v>1.0499999999999999E-3</v>
          </cell>
        </row>
      </sheetData>
      <sheetData sheetId="5207">
        <row r="19">
          <cell r="J19">
            <v>1.0499999999999999E-3</v>
          </cell>
        </row>
      </sheetData>
      <sheetData sheetId="5208">
        <row r="19">
          <cell r="J19">
            <v>1.0499999999999999E-3</v>
          </cell>
        </row>
      </sheetData>
      <sheetData sheetId="5209">
        <row r="19">
          <cell r="J19">
            <v>1.0499999999999999E-3</v>
          </cell>
        </row>
      </sheetData>
      <sheetData sheetId="5210">
        <row r="19">
          <cell r="J19">
            <v>1.0499999999999999E-3</v>
          </cell>
        </row>
      </sheetData>
      <sheetData sheetId="5211">
        <row r="19">
          <cell r="J19">
            <v>1.0499999999999999E-3</v>
          </cell>
        </row>
      </sheetData>
      <sheetData sheetId="5212">
        <row r="19">
          <cell r="J19">
            <v>1.0499999999999999E-3</v>
          </cell>
        </row>
      </sheetData>
      <sheetData sheetId="5213">
        <row r="19">
          <cell r="J19">
            <v>1.0499999999999999E-3</v>
          </cell>
        </row>
      </sheetData>
      <sheetData sheetId="5214">
        <row r="19">
          <cell r="J19">
            <v>1.0499999999999999E-3</v>
          </cell>
        </row>
      </sheetData>
      <sheetData sheetId="5215">
        <row r="19">
          <cell r="J19">
            <v>1.0499999999999999E-3</v>
          </cell>
        </row>
      </sheetData>
      <sheetData sheetId="5216">
        <row r="19">
          <cell r="J19">
            <v>1.0499999999999999E-3</v>
          </cell>
        </row>
      </sheetData>
      <sheetData sheetId="5217">
        <row r="19">
          <cell r="J19">
            <v>1.0499999999999999E-3</v>
          </cell>
        </row>
      </sheetData>
      <sheetData sheetId="5218">
        <row r="19">
          <cell r="J19">
            <v>1.0499999999999999E-3</v>
          </cell>
        </row>
      </sheetData>
      <sheetData sheetId="5219">
        <row r="19">
          <cell r="J19">
            <v>1.0499999999999999E-3</v>
          </cell>
        </row>
      </sheetData>
      <sheetData sheetId="5220">
        <row r="19">
          <cell r="J19">
            <v>1.0499999999999999E-3</v>
          </cell>
        </row>
      </sheetData>
      <sheetData sheetId="5221">
        <row r="19">
          <cell r="J19">
            <v>1.0499999999999999E-3</v>
          </cell>
        </row>
      </sheetData>
      <sheetData sheetId="5222">
        <row r="19">
          <cell r="J19">
            <v>1.0499999999999999E-3</v>
          </cell>
        </row>
      </sheetData>
      <sheetData sheetId="5223">
        <row r="19">
          <cell r="J19">
            <v>1.0499999999999999E-3</v>
          </cell>
        </row>
      </sheetData>
      <sheetData sheetId="5224">
        <row r="19">
          <cell r="J19">
            <v>1.0499999999999999E-3</v>
          </cell>
        </row>
      </sheetData>
      <sheetData sheetId="5225">
        <row r="19">
          <cell r="J19">
            <v>1.0499999999999999E-3</v>
          </cell>
        </row>
      </sheetData>
      <sheetData sheetId="5226">
        <row r="19">
          <cell r="J19">
            <v>1.0499999999999999E-3</v>
          </cell>
        </row>
      </sheetData>
      <sheetData sheetId="5227">
        <row r="19">
          <cell r="J19">
            <v>1.0499999999999999E-3</v>
          </cell>
        </row>
      </sheetData>
      <sheetData sheetId="5228">
        <row r="19">
          <cell r="J19">
            <v>1.0499999999999999E-3</v>
          </cell>
        </row>
      </sheetData>
      <sheetData sheetId="5229">
        <row r="19">
          <cell r="J19">
            <v>1.0499999999999999E-3</v>
          </cell>
        </row>
      </sheetData>
      <sheetData sheetId="5230">
        <row r="19">
          <cell r="J19">
            <v>1.0499999999999999E-3</v>
          </cell>
        </row>
      </sheetData>
      <sheetData sheetId="5231">
        <row r="19">
          <cell r="J19">
            <v>1.0499999999999999E-3</v>
          </cell>
        </row>
      </sheetData>
      <sheetData sheetId="5232">
        <row r="19">
          <cell r="J19">
            <v>1.0499999999999999E-3</v>
          </cell>
        </row>
      </sheetData>
      <sheetData sheetId="5233">
        <row r="19">
          <cell r="J19">
            <v>1.0499999999999999E-3</v>
          </cell>
        </row>
      </sheetData>
      <sheetData sheetId="5234">
        <row r="19">
          <cell r="J19">
            <v>1.0499999999999999E-3</v>
          </cell>
        </row>
      </sheetData>
      <sheetData sheetId="5235">
        <row r="19">
          <cell r="J19">
            <v>1.0499999999999999E-3</v>
          </cell>
        </row>
      </sheetData>
      <sheetData sheetId="5236">
        <row r="19">
          <cell r="J19">
            <v>1.0499999999999999E-3</v>
          </cell>
        </row>
      </sheetData>
      <sheetData sheetId="5237">
        <row r="19">
          <cell r="J19">
            <v>1.0499999999999999E-3</v>
          </cell>
        </row>
      </sheetData>
      <sheetData sheetId="5238">
        <row r="19">
          <cell r="J19">
            <v>1.0499999999999999E-3</v>
          </cell>
        </row>
      </sheetData>
      <sheetData sheetId="5239">
        <row r="19">
          <cell r="J19">
            <v>1.0499999999999999E-3</v>
          </cell>
        </row>
      </sheetData>
      <sheetData sheetId="5240">
        <row r="19">
          <cell r="J19">
            <v>1.0499999999999999E-3</v>
          </cell>
        </row>
      </sheetData>
      <sheetData sheetId="5241">
        <row r="19">
          <cell r="J19">
            <v>1.0499999999999999E-3</v>
          </cell>
        </row>
      </sheetData>
      <sheetData sheetId="5242">
        <row r="19">
          <cell r="J19">
            <v>1.0499999999999999E-3</v>
          </cell>
        </row>
      </sheetData>
      <sheetData sheetId="5243">
        <row r="19">
          <cell r="J19">
            <v>1.0499999999999999E-3</v>
          </cell>
        </row>
      </sheetData>
      <sheetData sheetId="5244">
        <row r="19">
          <cell r="J19">
            <v>1.0499999999999999E-3</v>
          </cell>
        </row>
      </sheetData>
      <sheetData sheetId="5245">
        <row r="19">
          <cell r="J19">
            <v>1.0499999999999999E-3</v>
          </cell>
        </row>
      </sheetData>
      <sheetData sheetId="5246">
        <row r="19">
          <cell r="J19">
            <v>1.0499999999999999E-3</v>
          </cell>
        </row>
      </sheetData>
      <sheetData sheetId="5247">
        <row r="19">
          <cell r="J19">
            <v>1.0499999999999999E-3</v>
          </cell>
        </row>
      </sheetData>
      <sheetData sheetId="5248">
        <row r="19">
          <cell r="J19">
            <v>1.0499999999999999E-3</v>
          </cell>
        </row>
      </sheetData>
      <sheetData sheetId="5249">
        <row r="19">
          <cell r="J19">
            <v>1.0499999999999999E-3</v>
          </cell>
        </row>
      </sheetData>
      <sheetData sheetId="5250">
        <row r="19">
          <cell r="J19">
            <v>1.0499999999999999E-3</v>
          </cell>
        </row>
      </sheetData>
      <sheetData sheetId="5251">
        <row r="19">
          <cell r="J19">
            <v>1.0499999999999999E-3</v>
          </cell>
        </row>
      </sheetData>
      <sheetData sheetId="5252">
        <row r="19">
          <cell r="J19">
            <v>1.0499999999999999E-3</v>
          </cell>
        </row>
      </sheetData>
      <sheetData sheetId="5253">
        <row r="19">
          <cell r="J19">
            <v>1.0499999999999999E-3</v>
          </cell>
        </row>
      </sheetData>
      <sheetData sheetId="5254">
        <row r="19">
          <cell r="J19">
            <v>1.0499999999999999E-3</v>
          </cell>
        </row>
      </sheetData>
      <sheetData sheetId="5255">
        <row r="19">
          <cell r="J19">
            <v>1.0499999999999999E-3</v>
          </cell>
        </row>
      </sheetData>
      <sheetData sheetId="5256">
        <row r="19">
          <cell r="J19">
            <v>1.0499999999999999E-3</v>
          </cell>
        </row>
      </sheetData>
      <sheetData sheetId="5257">
        <row r="19">
          <cell r="J19">
            <v>1.0499999999999999E-3</v>
          </cell>
        </row>
      </sheetData>
      <sheetData sheetId="5258">
        <row r="19">
          <cell r="J19">
            <v>1.0499999999999999E-3</v>
          </cell>
        </row>
      </sheetData>
      <sheetData sheetId="5259">
        <row r="19">
          <cell r="J19">
            <v>1.0499999999999999E-3</v>
          </cell>
        </row>
      </sheetData>
      <sheetData sheetId="5260">
        <row r="19">
          <cell r="J19">
            <v>1.0499999999999999E-3</v>
          </cell>
        </row>
      </sheetData>
      <sheetData sheetId="5261">
        <row r="19">
          <cell r="J19">
            <v>1.0499999999999999E-3</v>
          </cell>
        </row>
      </sheetData>
      <sheetData sheetId="5262">
        <row r="19">
          <cell r="J19">
            <v>1.0499999999999999E-3</v>
          </cell>
        </row>
      </sheetData>
      <sheetData sheetId="5263">
        <row r="19">
          <cell r="J19">
            <v>1.0499999999999999E-3</v>
          </cell>
        </row>
      </sheetData>
      <sheetData sheetId="5264">
        <row r="19">
          <cell r="J19">
            <v>1.0499999999999999E-3</v>
          </cell>
        </row>
      </sheetData>
      <sheetData sheetId="5265">
        <row r="19">
          <cell r="J19">
            <v>1.0499999999999999E-3</v>
          </cell>
        </row>
      </sheetData>
      <sheetData sheetId="5266">
        <row r="19">
          <cell r="J19">
            <v>1.0499999999999999E-3</v>
          </cell>
        </row>
      </sheetData>
      <sheetData sheetId="5267">
        <row r="19">
          <cell r="J19">
            <v>1.0499999999999999E-3</v>
          </cell>
        </row>
      </sheetData>
      <sheetData sheetId="5268">
        <row r="19">
          <cell r="J19">
            <v>1.0499999999999999E-3</v>
          </cell>
        </row>
      </sheetData>
      <sheetData sheetId="5269">
        <row r="19">
          <cell r="J19">
            <v>1.0499999999999999E-3</v>
          </cell>
        </row>
      </sheetData>
      <sheetData sheetId="5270">
        <row r="19">
          <cell r="J19">
            <v>1.0499999999999999E-3</v>
          </cell>
        </row>
      </sheetData>
      <sheetData sheetId="5271">
        <row r="19">
          <cell r="J19">
            <v>1.0499999999999999E-3</v>
          </cell>
        </row>
      </sheetData>
      <sheetData sheetId="5272">
        <row r="19">
          <cell r="J19">
            <v>1.0499999999999999E-3</v>
          </cell>
        </row>
      </sheetData>
      <sheetData sheetId="5273">
        <row r="19">
          <cell r="J19">
            <v>1.0499999999999999E-3</v>
          </cell>
        </row>
      </sheetData>
      <sheetData sheetId="5274">
        <row r="19">
          <cell r="J19">
            <v>1.0499999999999999E-3</v>
          </cell>
        </row>
      </sheetData>
      <sheetData sheetId="5275">
        <row r="19">
          <cell r="J19">
            <v>1.0499999999999999E-3</v>
          </cell>
        </row>
      </sheetData>
      <sheetData sheetId="5276">
        <row r="19">
          <cell r="J19">
            <v>1.0499999999999999E-3</v>
          </cell>
        </row>
      </sheetData>
      <sheetData sheetId="5277">
        <row r="19">
          <cell r="J19">
            <v>1.0499999999999999E-3</v>
          </cell>
        </row>
      </sheetData>
      <sheetData sheetId="5278">
        <row r="19">
          <cell r="J19">
            <v>1.0499999999999999E-3</v>
          </cell>
        </row>
      </sheetData>
      <sheetData sheetId="5279">
        <row r="19">
          <cell r="J19">
            <v>1.0499999999999999E-3</v>
          </cell>
        </row>
      </sheetData>
      <sheetData sheetId="5280">
        <row r="19">
          <cell r="J19">
            <v>1.0499999999999999E-3</v>
          </cell>
        </row>
      </sheetData>
      <sheetData sheetId="5281">
        <row r="19">
          <cell r="J19">
            <v>1.0499999999999999E-3</v>
          </cell>
        </row>
      </sheetData>
      <sheetData sheetId="5282">
        <row r="19">
          <cell r="J19">
            <v>1.0499999999999999E-3</v>
          </cell>
        </row>
      </sheetData>
      <sheetData sheetId="5283">
        <row r="19">
          <cell r="J19">
            <v>1.0499999999999999E-3</v>
          </cell>
        </row>
      </sheetData>
      <sheetData sheetId="5284">
        <row r="19">
          <cell r="J19">
            <v>1.0499999999999999E-3</v>
          </cell>
        </row>
      </sheetData>
      <sheetData sheetId="5285">
        <row r="19">
          <cell r="J19">
            <v>1.0499999999999999E-3</v>
          </cell>
        </row>
      </sheetData>
      <sheetData sheetId="5286">
        <row r="19">
          <cell r="J19">
            <v>1.0499999999999999E-3</v>
          </cell>
        </row>
      </sheetData>
      <sheetData sheetId="5287">
        <row r="19">
          <cell r="J19">
            <v>1.0499999999999999E-3</v>
          </cell>
        </row>
      </sheetData>
      <sheetData sheetId="5288">
        <row r="19">
          <cell r="J19">
            <v>1.0499999999999999E-3</v>
          </cell>
        </row>
      </sheetData>
      <sheetData sheetId="5289">
        <row r="19">
          <cell r="J19">
            <v>1.0499999999999999E-3</v>
          </cell>
        </row>
      </sheetData>
      <sheetData sheetId="5290">
        <row r="19">
          <cell r="J19">
            <v>1.0499999999999999E-3</v>
          </cell>
        </row>
      </sheetData>
      <sheetData sheetId="5291">
        <row r="19">
          <cell r="J19">
            <v>1.0499999999999999E-3</v>
          </cell>
        </row>
      </sheetData>
      <sheetData sheetId="5292">
        <row r="19">
          <cell r="J19">
            <v>1.0499999999999999E-3</v>
          </cell>
        </row>
      </sheetData>
      <sheetData sheetId="5293">
        <row r="19">
          <cell r="J19">
            <v>1.0499999999999999E-3</v>
          </cell>
        </row>
      </sheetData>
      <sheetData sheetId="5294">
        <row r="19">
          <cell r="J19">
            <v>1.0499999999999999E-3</v>
          </cell>
        </row>
      </sheetData>
      <sheetData sheetId="5295">
        <row r="19">
          <cell r="J19">
            <v>1.0499999999999999E-3</v>
          </cell>
        </row>
      </sheetData>
      <sheetData sheetId="5296">
        <row r="19">
          <cell r="J19">
            <v>1.0499999999999999E-3</v>
          </cell>
        </row>
      </sheetData>
      <sheetData sheetId="5297">
        <row r="19">
          <cell r="J19">
            <v>1.0499999999999999E-3</v>
          </cell>
        </row>
      </sheetData>
      <sheetData sheetId="5298">
        <row r="19">
          <cell r="J19">
            <v>1.0499999999999999E-3</v>
          </cell>
        </row>
      </sheetData>
      <sheetData sheetId="5299">
        <row r="19">
          <cell r="J19">
            <v>1.0499999999999999E-3</v>
          </cell>
        </row>
      </sheetData>
      <sheetData sheetId="5300">
        <row r="19">
          <cell r="J19">
            <v>1.0499999999999999E-3</v>
          </cell>
        </row>
      </sheetData>
      <sheetData sheetId="5301">
        <row r="19">
          <cell r="J19">
            <v>1.0499999999999999E-3</v>
          </cell>
        </row>
      </sheetData>
      <sheetData sheetId="5302">
        <row r="19">
          <cell r="J19">
            <v>1.0499999999999999E-3</v>
          </cell>
        </row>
      </sheetData>
      <sheetData sheetId="5303">
        <row r="19">
          <cell r="J19">
            <v>1.0499999999999999E-3</v>
          </cell>
        </row>
      </sheetData>
      <sheetData sheetId="5304">
        <row r="19">
          <cell r="J19">
            <v>1.0499999999999999E-3</v>
          </cell>
        </row>
      </sheetData>
      <sheetData sheetId="5305">
        <row r="19">
          <cell r="J19">
            <v>1.0499999999999999E-3</v>
          </cell>
        </row>
      </sheetData>
      <sheetData sheetId="5306">
        <row r="19">
          <cell r="J19">
            <v>1.0499999999999999E-3</v>
          </cell>
        </row>
      </sheetData>
      <sheetData sheetId="5307">
        <row r="19">
          <cell r="J19">
            <v>1.0499999999999999E-3</v>
          </cell>
        </row>
      </sheetData>
      <sheetData sheetId="5308">
        <row r="19">
          <cell r="J19">
            <v>1.0499999999999999E-3</v>
          </cell>
        </row>
      </sheetData>
      <sheetData sheetId="5309">
        <row r="19">
          <cell r="J19">
            <v>1.0499999999999999E-3</v>
          </cell>
        </row>
      </sheetData>
      <sheetData sheetId="5310">
        <row r="19">
          <cell r="J19">
            <v>1.0499999999999999E-3</v>
          </cell>
        </row>
      </sheetData>
      <sheetData sheetId="5311">
        <row r="19">
          <cell r="J19">
            <v>1.0499999999999999E-3</v>
          </cell>
        </row>
      </sheetData>
      <sheetData sheetId="5312">
        <row r="19">
          <cell r="J19">
            <v>1.0499999999999999E-3</v>
          </cell>
        </row>
      </sheetData>
      <sheetData sheetId="5313">
        <row r="19">
          <cell r="J19">
            <v>1.0499999999999999E-3</v>
          </cell>
        </row>
      </sheetData>
      <sheetData sheetId="5314">
        <row r="19">
          <cell r="J19">
            <v>1.0499999999999999E-3</v>
          </cell>
        </row>
      </sheetData>
      <sheetData sheetId="5315">
        <row r="19">
          <cell r="J19">
            <v>1.0499999999999999E-3</v>
          </cell>
        </row>
      </sheetData>
      <sheetData sheetId="5316">
        <row r="19">
          <cell r="J19">
            <v>1.0499999999999999E-3</v>
          </cell>
        </row>
      </sheetData>
      <sheetData sheetId="5317">
        <row r="19">
          <cell r="J19">
            <v>1.0499999999999999E-3</v>
          </cell>
        </row>
      </sheetData>
      <sheetData sheetId="5318">
        <row r="19">
          <cell r="J19">
            <v>1.0499999999999999E-3</v>
          </cell>
        </row>
      </sheetData>
      <sheetData sheetId="5319">
        <row r="19">
          <cell r="J19">
            <v>1.0499999999999999E-3</v>
          </cell>
        </row>
      </sheetData>
      <sheetData sheetId="5320">
        <row r="19">
          <cell r="J19">
            <v>1.0499999999999999E-3</v>
          </cell>
        </row>
      </sheetData>
      <sheetData sheetId="5321">
        <row r="19">
          <cell r="J19">
            <v>1.0499999999999999E-3</v>
          </cell>
        </row>
      </sheetData>
      <sheetData sheetId="5322">
        <row r="19">
          <cell r="J19">
            <v>1.0499999999999999E-3</v>
          </cell>
        </row>
      </sheetData>
      <sheetData sheetId="5323">
        <row r="19">
          <cell r="J19">
            <v>1.0499999999999999E-3</v>
          </cell>
        </row>
      </sheetData>
      <sheetData sheetId="5324">
        <row r="19">
          <cell r="J19">
            <v>1.0499999999999999E-3</v>
          </cell>
        </row>
      </sheetData>
      <sheetData sheetId="5325">
        <row r="19">
          <cell r="J19">
            <v>1.0499999999999999E-3</v>
          </cell>
        </row>
      </sheetData>
      <sheetData sheetId="5326">
        <row r="19">
          <cell r="J19">
            <v>1.0499999999999999E-3</v>
          </cell>
        </row>
      </sheetData>
      <sheetData sheetId="5327">
        <row r="19">
          <cell r="J19">
            <v>1.0499999999999999E-3</v>
          </cell>
        </row>
      </sheetData>
      <sheetData sheetId="5328">
        <row r="19">
          <cell r="J19">
            <v>1.0499999999999999E-3</v>
          </cell>
        </row>
      </sheetData>
      <sheetData sheetId="5329">
        <row r="19">
          <cell r="J19">
            <v>1.0499999999999999E-3</v>
          </cell>
        </row>
      </sheetData>
      <sheetData sheetId="5330">
        <row r="19">
          <cell r="J19">
            <v>1.0499999999999999E-3</v>
          </cell>
        </row>
      </sheetData>
      <sheetData sheetId="5331">
        <row r="19">
          <cell r="J19">
            <v>1.0499999999999999E-3</v>
          </cell>
        </row>
      </sheetData>
      <sheetData sheetId="5332">
        <row r="19">
          <cell r="J19">
            <v>1.0499999999999999E-3</v>
          </cell>
        </row>
      </sheetData>
      <sheetData sheetId="5333">
        <row r="19">
          <cell r="J19">
            <v>1.0499999999999999E-3</v>
          </cell>
        </row>
      </sheetData>
      <sheetData sheetId="5334">
        <row r="19">
          <cell r="J19">
            <v>1.0499999999999999E-3</v>
          </cell>
        </row>
      </sheetData>
      <sheetData sheetId="5335">
        <row r="19">
          <cell r="J19">
            <v>1.0499999999999999E-3</v>
          </cell>
        </row>
      </sheetData>
      <sheetData sheetId="5336">
        <row r="19">
          <cell r="J19">
            <v>1.0499999999999999E-3</v>
          </cell>
        </row>
      </sheetData>
      <sheetData sheetId="5337">
        <row r="19">
          <cell r="J19">
            <v>1.0499999999999999E-3</v>
          </cell>
        </row>
      </sheetData>
      <sheetData sheetId="5338">
        <row r="19">
          <cell r="J19">
            <v>1.0499999999999999E-3</v>
          </cell>
        </row>
      </sheetData>
      <sheetData sheetId="5339">
        <row r="19">
          <cell r="J19">
            <v>1.0499999999999999E-3</v>
          </cell>
        </row>
      </sheetData>
      <sheetData sheetId="5340">
        <row r="19">
          <cell r="J19">
            <v>1.0499999999999999E-3</v>
          </cell>
        </row>
      </sheetData>
      <sheetData sheetId="5341">
        <row r="19">
          <cell r="J19">
            <v>1.0499999999999999E-3</v>
          </cell>
        </row>
      </sheetData>
      <sheetData sheetId="5342">
        <row r="19">
          <cell r="J19">
            <v>1.0499999999999999E-3</v>
          </cell>
        </row>
      </sheetData>
      <sheetData sheetId="5343">
        <row r="19">
          <cell r="J19">
            <v>1.0499999999999999E-3</v>
          </cell>
        </row>
      </sheetData>
      <sheetData sheetId="5344">
        <row r="19">
          <cell r="J19">
            <v>1.0499999999999999E-3</v>
          </cell>
        </row>
      </sheetData>
      <sheetData sheetId="5345">
        <row r="19">
          <cell r="J19">
            <v>1.0499999999999999E-3</v>
          </cell>
        </row>
      </sheetData>
      <sheetData sheetId="5346">
        <row r="19">
          <cell r="J19">
            <v>1.0499999999999999E-3</v>
          </cell>
        </row>
      </sheetData>
      <sheetData sheetId="5347">
        <row r="19">
          <cell r="J19">
            <v>1.0499999999999999E-3</v>
          </cell>
        </row>
      </sheetData>
      <sheetData sheetId="5348">
        <row r="19">
          <cell r="J19">
            <v>1.0499999999999999E-3</v>
          </cell>
        </row>
      </sheetData>
      <sheetData sheetId="5349">
        <row r="19">
          <cell r="J19">
            <v>1.0499999999999999E-3</v>
          </cell>
        </row>
      </sheetData>
      <sheetData sheetId="5350">
        <row r="19">
          <cell r="J19">
            <v>1.0499999999999999E-3</v>
          </cell>
        </row>
      </sheetData>
      <sheetData sheetId="5351">
        <row r="19">
          <cell r="J19">
            <v>1.0499999999999999E-3</v>
          </cell>
        </row>
      </sheetData>
      <sheetData sheetId="5352">
        <row r="19">
          <cell r="J19">
            <v>1.0499999999999999E-3</v>
          </cell>
        </row>
      </sheetData>
      <sheetData sheetId="5353">
        <row r="19">
          <cell r="J19">
            <v>1.0499999999999999E-3</v>
          </cell>
        </row>
      </sheetData>
      <sheetData sheetId="5354">
        <row r="19">
          <cell r="J19">
            <v>1.0499999999999999E-3</v>
          </cell>
        </row>
      </sheetData>
      <sheetData sheetId="5355">
        <row r="19">
          <cell r="J19">
            <v>1.0499999999999999E-3</v>
          </cell>
        </row>
      </sheetData>
      <sheetData sheetId="5356">
        <row r="19">
          <cell r="J19">
            <v>1.0499999999999999E-3</v>
          </cell>
        </row>
      </sheetData>
      <sheetData sheetId="5357">
        <row r="19">
          <cell r="J19">
            <v>1.0499999999999999E-3</v>
          </cell>
        </row>
      </sheetData>
      <sheetData sheetId="5358">
        <row r="19">
          <cell r="J19">
            <v>1.0499999999999999E-3</v>
          </cell>
        </row>
      </sheetData>
      <sheetData sheetId="5359">
        <row r="19">
          <cell r="J19">
            <v>1.0499999999999999E-3</v>
          </cell>
        </row>
      </sheetData>
      <sheetData sheetId="5360">
        <row r="19">
          <cell r="J19">
            <v>1.0499999999999999E-3</v>
          </cell>
        </row>
      </sheetData>
      <sheetData sheetId="5361">
        <row r="19">
          <cell r="J19">
            <v>1.0499999999999999E-3</v>
          </cell>
        </row>
      </sheetData>
      <sheetData sheetId="5362">
        <row r="19">
          <cell r="J19">
            <v>1.0499999999999999E-3</v>
          </cell>
        </row>
      </sheetData>
      <sheetData sheetId="5363">
        <row r="19">
          <cell r="J19">
            <v>1.0499999999999999E-3</v>
          </cell>
        </row>
      </sheetData>
      <sheetData sheetId="5364">
        <row r="19">
          <cell r="J19">
            <v>1.0499999999999999E-3</v>
          </cell>
        </row>
      </sheetData>
      <sheetData sheetId="5365">
        <row r="19">
          <cell r="J19">
            <v>1.0499999999999999E-3</v>
          </cell>
        </row>
      </sheetData>
      <sheetData sheetId="5366">
        <row r="19">
          <cell r="J19">
            <v>1.0499999999999999E-3</v>
          </cell>
        </row>
      </sheetData>
      <sheetData sheetId="5367">
        <row r="19">
          <cell r="J19">
            <v>1.0499999999999999E-3</v>
          </cell>
        </row>
      </sheetData>
      <sheetData sheetId="5368">
        <row r="19">
          <cell r="J19">
            <v>1.0499999999999999E-3</v>
          </cell>
        </row>
      </sheetData>
      <sheetData sheetId="5369">
        <row r="19">
          <cell r="J19">
            <v>1.0499999999999999E-3</v>
          </cell>
        </row>
      </sheetData>
      <sheetData sheetId="5370">
        <row r="19">
          <cell r="J19">
            <v>1.0499999999999999E-3</v>
          </cell>
        </row>
      </sheetData>
      <sheetData sheetId="5371">
        <row r="19">
          <cell r="J19">
            <v>1.0499999999999999E-3</v>
          </cell>
        </row>
      </sheetData>
      <sheetData sheetId="5372">
        <row r="19">
          <cell r="J19">
            <v>1.0499999999999999E-3</v>
          </cell>
        </row>
      </sheetData>
      <sheetData sheetId="5373">
        <row r="19">
          <cell r="J19">
            <v>1.0499999999999999E-3</v>
          </cell>
        </row>
      </sheetData>
      <sheetData sheetId="5374">
        <row r="19">
          <cell r="J19">
            <v>1.0499999999999999E-3</v>
          </cell>
        </row>
      </sheetData>
      <sheetData sheetId="5375">
        <row r="19">
          <cell r="J19">
            <v>1.0499999999999999E-3</v>
          </cell>
        </row>
      </sheetData>
      <sheetData sheetId="5376">
        <row r="19">
          <cell r="J19">
            <v>1.0499999999999999E-3</v>
          </cell>
        </row>
      </sheetData>
      <sheetData sheetId="5377">
        <row r="19">
          <cell r="J19">
            <v>1.0499999999999999E-3</v>
          </cell>
        </row>
      </sheetData>
      <sheetData sheetId="5378">
        <row r="19">
          <cell r="J19">
            <v>1.0499999999999999E-3</v>
          </cell>
        </row>
      </sheetData>
      <sheetData sheetId="5379">
        <row r="19">
          <cell r="J19">
            <v>1.0499999999999999E-3</v>
          </cell>
        </row>
      </sheetData>
      <sheetData sheetId="5380">
        <row r="19">
          <cell r="J19">
            <v>1.0499999999999999E-3</v>
          </cell>
        </row>
      </sheetData>
      <sheetData sheetId="5381">
        <row r="19">
          <cell r="J19">
            <v>1.0499999999999999E-3</v>
          </cell>
        </row>
      </sheetData>
      <sheetData sheetId="5382">
        <row r="19">
          <cell r="J19">
            <v>1.0499999999999999E-3</v>
          </cell>
        </row>
      </sheetData>
      <sheetData sheetId="5383">
        <row r="19">
          <cell r="J19">
            <v>1.0499999999999999E-3</v>
          </cell>
        </row>
      </sheetData>
      <sheetData sheetId="5384">
        <row r="19">
          <cell r="J19">
            <v>1.0499999999999999E-3</v>
          </cell>
        </row>
      </sheetData>
      <sheetData sheetId="5385">
        <row r="19">
          <cell r="J19">
            <v>1.0499999999999999E-3</v>
          </cell>
        </row>
      </sheetData>
      <sheetData sheetId="5386">
        <row r="19">
          <cell r="J19">
            <v>1.0499999999999999E-3</v>
          </cell>
        </row>
      </sheetData>
      <sheetData sheetId="5387">
        <row r="19">
          <cell r="J19">
            <v>1.0499999999999999E-3</v>
          </cell>
        </row>
      </sheetData>
      <sheetData sheetId="5388">
        <row r="19">
          <cell r="J19">
            <v>1.0499999999999999E-3</v>
          </cell>
        </row>
      </sheetData>
      <sheetData sheetId="5389">
        <row r="19">
          <cell r="J19">
            <v>1.0499999999999999E-3</v>
          </cell>
        </row>
      </sheetData>
      <sheetData sheetId="5390">
        <row r="19">
          <cell r="J19">
            <v>1.0499999999999999E-3</v>
          </cell>
        </row>
      </sheetData>
      <sheetData sheetId="5391">
        <row r="19">
          <cell r="J19">
            <v>1.0499999999999999E-3</v>
          </cell>
        </row>
      </sheetData>
      <sheetData sheetId="5392">
        <row r="19">
          <cell r="J19">
            <v>1.0499999999999999E-3</v>
          </cell>
        </row>
      </sheetData>
      <sheetData sheetId="5393">
        <row r="19">
          <cell r="J19">
            <v>1.0499999999999999E-3</v>
          </cell>
        </row>
      </sheetData>
      <sheetData sheetId="5394">
        <row r="19">
          <cell r="J19">
            <v>1.0499999999999999E-3</v>
          </cell>
        </row>
      </sheetData>
      <sheetData sheetId="5395">
        <row r="19">
          <cell r="J19">
            <v>1.0499999999999999E-3</v>
          </cell>
        </row>
      </sheetData>
      <sheetData sheetId="5396">
        <row r="19">
          <cell r="J19">
            <v>1.0499999999999999E-3</v>
          </cell>
        </row>
      </sheetData>
      <sheetData sheetId="5397">
        <row r="19">
          <cell r="J19">
            <v>1.0499999999999999E-3</v>
          </cell>
        </row>
      </sheetData>
      <sheetData sheetId="5398">
        <row r="19">
          <cell r="J19">
            <v>1.0499999999999999E-3</v>
          </cell>
        </row>
      </sheetData>
      <sheetData sheetId="5399">
        <row r="19">
          <cell r="J19">
            <v>1.0499999999999999E-3</v>
          </cell>
        </row>
      </sheetData>
      <sheetData sheetId="5400">
        <row r="19">
          <cell r="J19">
            <v>1.0499999999999999E-3</v>
          </cell>
        </row>
      </sheetData>
      <sheetData sheetId="5401">
        <row r="19">
          <cell r="J19">
            <v>1.0499999999999999E-3</v>
          </cell>
        </row>
      </sheetData>
      <sheetData sheetId="5402">
        <row r="19">
          <cell r="J19">
            <v>1.0499999999999999E-3</v>
          </cell>
        </row>
      </sheetData>
      <sheetData sheetId="5403">
        <row r="19">
          <cell r="J19">
            <v>1.0499999999999999E-3</v>
          </cell>
        </row>
      </sheetData>
      <sheetData sheetId="5404">
        <row r="19">
          <cell r="J19">
            <v>1.0499999999999999E-3</v>
          </cell>
        </row>
      </sheetData>
      <sheetData sheetId="5405">
        <row r="19">
          <cell r="J19">
            <v>1.0499999999999999E-3</v>
          </cell>
        </row>
      </sheetData>
      <sheetData sheetId="5406">
        <row r="19">
          <cell r="J19">
            <v>1.0499999999999999E-3</v>
          </cell>
        </row>
      </sheetData>
      <sheetData sheetId="5407">
        <row r="19">
          <cell r="J19">
            <v>1.0499999999999999E-3</v>
          </cell>
        </row>
      </sheetData>
      <sheetData sheetId="5408">
        <row r="19">
          <cell r="J19">
            <v>1.0499999999999999E-3</v>
          </cell>
        </row>
      </sheetData>
      <sheetData sheetId="5409">
        <row r="19">
          <cell r="J19">
            <v>1.0499999999999999E-3</v>
          </cell>
        </row>
      </sheetData>
      <sheetData sheetId="5410">
        <row r="19">
          <cell r="J19">
            <v>1.0499999999999999E-3</v>
          </cell>
        </row>
      </sheetData>
      <sheetData sheetId="5411">
        <row r="19">
          <cell r="J19">
            <v>1.0499999999999999E-3</v>
          </cell>
        </row>
      </sheetData>
      <sheetData sheetId="5412">
        <row r="19">
          <cell r="J19">
            <v>1.0499999999999999E-3</v>
          </cell>
        </row>
      </sheetData>
      <sheetData sheetId="5413">
        <row r="19">
          <cell r="J19">
            <v>1.0499999999999999E-3</v>
          </cell>
        </row>
      </sheetData>
      <sheetData sheetId="5414">
        <row r="19">
          <cell r="J19">
            <v>1.0499999999999999E-3</v>
          </cell>
        </row>
      </sheetData>
      <sheetData sheetId="5415">
        <row r="19">
          <cell r="J19">
            <v>1.0499999999999999E-3</v>
          </cell>
        </row>
      </sheetData>
      <sheetData sheetId="5416">
        <row r="19">
          <cell r="J19">
            <v>1.0499999999999999E-3</v>
          </cell>
        </row>
      </sheetData>
      <sheetData sheetId="5417">
        <row r="19">
          <cell r="J19">
            <v>1.0499999999999999E-3</v>
          </cell>
        </row>
      </sheetData>
      <sheetData sheetId="5418">
        <row r="19">
          <cell r="J19">
            <v>1.0499999999999999E-3</v>
          </cell>
        </row>
      </sheetData>
      <sheetData sheetId="5419">
        <row r="19">
          <cell r="J19">
            <v>1.0499999999999999E-3</v>
          </cell>
        </row>
      </sheetData>
      <sheetData sheetId="5420">
        <row r="19">
          <cell r="J19">
            <v>1.0499999999999999E-3</v>
          </cell>
        </row>
      </sheetData>
      <sheetData sheetId="5421">
        <row r="19">
          <cell r="J19">
            <v>1.0499999999999999E-3</v>
          </cell>
        </row>
      </sheetData>
      <sheetData sheetId="5422">
        <row r="19">
          <cell r="J19">
            <v>1.0499999999999999E-3</v>
          </cell>
        </row>
      </sheetData>
      <sheetData sheetId="5423">
        <row r="19">
          <cell r="J19">
            <v>1.0499999999999999E-3</v>
          </cell>
        </row>
      </sheetData>
      <sheetData sheetId="5424">
        <row r="19">
          <cell r="J19">
            <v>1.0499999999999999E-3</v>
          </cell>
        </row>
      </sheetData>
      <sheetData sheetId="5425">
        <row r="19">
          <cell r="J19">
            <v>1.0499999999999999E-3</v>
          </cell>
        </row>
      </sheetData>
      <sheetData sheetId="5426">
        <row r="19">
          <cell r="J19">
            <v>1.0499999999999999E-3</v>
          </cell>
        </row>
      </sheetData>
      <sheetData sheetId="5427">
        <row r="19">
          <cell r="J19">
            <v>1.0499999999999999E-3</v>
          </cell>
        </row>
      </sheetData>
      <sheetData sheetId="5428">
        <row r="19">
          <cell r="J19">
            <v>1.0499999999999999E-3</v>
          </cell>
        </row>
      </sheetData>
      <sheetData sheetId="5429">
        <row r="19">
          <cell r="J19">
            <v>1.0499999999999999E-3</v>
          </cell>
        </row>
      </sheetData>
      <sheetData sheetId="5430">
        <row r="19">
          <cell r="J19">
            <v>1.0499999999999999E-3</v>
          </cell>
        </row>
      </sheetData>
      <sheetData sheetId="5431">
        <row r="19">
          <cell r="J19">
            <v>1.0499999999999999E-3</v>
          </cell>
        </row>
      </sheetData>
      <sheetData sheetId="5432">
        <row r="19">
          <cell r="J19">
            <v>1.0499999999999999E-3</v>
          </cell>
        </row>
      </sheetData>
      <sheetData sheetId="5433">
        <row r="19">
          <cell r="J19">
            <v>1.0499999999999999E-3</v>
          </cell>
        </row>
      </sheetData>
      <sheetData sheetId="5434">
        <row r="19">
          <cell r="J19">
            <v>1.0499999999999999E-3</v>
          </cell>
        </row>
      </sheetData>
      <sheetData sheetId="5435">
        <row r="19">
          <cell r="J19">
            <v>1.0499999999999999E-3</v>
          </cell>
        </row>
      </sheetData>
      <sheetData sheetId="5436">
        <row r="19">
          <cell r="J19">
            <v>1.0499999999999999E-3</v>
          </cell>
        </row>
      </sheetData>
      <sheetData sheetId="5437">
        <row r="19">
          <cell r="J19">
            <v>1.0499999999999999E-3</v>
          </cell>
        </row>
      </sheetData>
      <sheetData sheetId="5438">
        <row r="19">
          <cell r="J19">
            <v>1.0499999999999999E-3</v>
          </cell>
        </row>
      </sheetData>
      <sheetData sheetId="5439">
        <row r="19">
          <cell r="J19">
            <v>1.0499999999999999E-3</v>
          </cell>
        </row>
      </sheetData>
      <sheetData sheetId="5440">
        <row r="19">
          <cell r="J19">
            <v>1.0499999999999999E-3</v>
          </cell>
        </row>
      </sheetData>
      <sheetData sheetId="5441">
        <row r="19">
          <cell r="J19">
            <v>1.0499999999999999E-3</v>
          </cell>
        </row>
      </sheetData>
      <sheetData sheetId="5442">
        <row r="19">
          <cell r="J19">
            <v>1.0499999999999999E-3</v>
          </cell>
        </row>
      </sheetData>
      <sheetData sheetId="5443">
        <row r="19">
          <cell r="J19">
            <v>1.0499999999999999E-3</v>
          </cell>
        </row>
      </sheetData>
      <sheetData sheetId="5444">
        <row r="19">
          <cell r="J19">
            <v>1.0499999999999999E-3</v>
          </cell>
        </row>
      </sheetData>
      <sheetData sheetId="5445">
        <row r="19">
          <cell r="J19">
            <v>1.0499999999999999E-3</v>
          </cell>
        </row>
      </sheetData>
      <sheetData sheetId="5446">
        <row r="19">
          <cell r="J19">
            <v>1.0499999999999999E-3</v>
          </cell>
        </row>
      </sheetData>
      <sheetData sheetId="5447">
        <row r="19">
          <cell r="J19">
            <v>1.0499999999999999E-3</v>
          </cell>
        </row>
      </sheetData>
      <sheetData sheetId="5448">
        <row r="19">
          <cell r="J19">
            <v>1.0499999999999999E-3</v>
          </cell>
        </row>
      </sheetData>
      <sheetData sheetId="5449">
        <row r="19">
          <cell r="J19">
            <v>1.0499999999999999E-3</v>
          </cell>
        </row>
      </sheetData>
      <sheetData sheetId="5450">
        <row r="19">
          <cell r="J19">
            <v>1.0499999999999999E-3</v>
          </cell>
        </row>
      </sheetData>
      <sheetData sheetId="5451">
        <row r="19">
          <cell r="J19">
            <v>1.0499999999999999E-3</v>
          </cell>
        </row>
      </sheetData>
      <sheetData sheetId="5452">
        <row r="19">
          <cell r="J19">
            <v>1.0499999999999999E-3</v>
          </cell>
        </row>
      </sheetData>
      <sheetData sheetId="5453">
        <row r="19">
          <cell r="J19">
            <v>1.0499999999999999E-3</v>
          </cell>
        </row>
      </sheetData>
      <sheetData sheetId="5454">
        <row r="19">
          <cell r="J19">
            <v>1.0499999999999999E-3</v>
          </cell>
        </row>
      </sheetData>
      <sheetData sheetId="5455">
        <row r="19">
          <cell r="J19">
            <v>1.0499999999999999E-3</v>
          </cell>
        </row>
      </sheetData>
      <sheetData sheetId="5456">
        <row r="19">
          <cell r="J19">
            <v>1.0499999999999999E-3</v>
          </cell>
        </row>
      </sheetData>
      <sheetData sheetId="5457">
        <row r="19">
          <cell r="J19">
            <v>1.0499999999999999E-3</v>
          </cell>
        </row>
      </sheetData>
      <sheetData sheetId="5458">
        <row r="19">
          <cell r="J19">
            <v>1.0499999999999999E-3</v>
          </cell>
        </row>
      </sheetData>
      <sheetData sheetId="5459">
        <row r="19">
          <cell r="J19">
            <v>1.0499999999999999E-3</v>
          </cell>
        </row>
      </sheetData>
      <sheetData sheetId="5460">
        <row r="19">
          <cell r="J19">
            <v>1.0499999999999999E-3</v>
          </cell>
        </row>
      </sheetData>
      <sheetData sheetId="5461">
        <row r="19">
          <cell r="J19">
            <v>1.0499999999999999E-3</v>
          </cell>
        </row>
      </sheetData>
      <sheetData sheetId="5462">
        <row r="19">
          <cell r="J19">
            <v>1.0499999999999999E-3</v>
          </cell>
        </row>
      </sheetData>
      <sheetData sheetId="5463">
        <row r="19">
          <cell r="J19">
            <v>1.0499999999999999E-3</v>
          </cell>
        </row>
      </sheetData>
      <sheetData sheetId="5464">
        <row r="19">
          <cell r="J19">
            <v>1.0499999999999999E-3</v>
          </cell>
        </row>
      </sheetData>
      <sheetData sheetId="5465">
        <row r="19">
          <cell r="J19">
            <v>1.0499999999999999E-3</v>
          </cell>
        </row>
      </sheetData>
      <sheetData sheetId="5466">
        <row r="19">
          <cell r="J19">
            <v>1.0499999999999999E-3</v>
          </cell>
        </row>
      </sheetData>
      <sheetData sheetId="5467">
        <row r="19">
          <cell r="J19">
            <v>1.0499999999999999E-3</v>
          </cell>
        </row>
      </sheetData>
      <sheetData sheetId="5468">
        <row r="19">
          <cell r="J19">
            <v>1.0499999999999999E-3</v>
          </cell>
        </row>
      </sheetData>
      <sheetData sheetId="5469">
        <row r="19">
          <cell r="J19">
            <v>1.0499999999999999E-3</v>
          </cell>
        </row>
      </sheetData>
      <sheetData sheetId="5470">
        <row r="19">
          <cell r="J19">
            <v>1.0499999999999999E-3</v>
          </cell>
        </row>
      </sheetData>
      <sheetData sheetId="5471">
        <row r="19">
          <cell r="J19">
            <v>1.0499999999999999E-3</v>
          </cell>
        </row>
      </sheetData>
      <sheetData sheetId="5472">
        <row r="19">
          <cell r="J19">
            <v>1.0499999999999999E-3</v>
          </cell>
        </row>
      </sheetData>
      <sheetData sheetId="5473">
        <row r="19">
          <cell r="J19">
            <v>1.0499999999999999E-3</v>
          </cell>
        </row>
      </sheetData>
      <sheetData sheetId="5474">
        <row r="19">
          <cell r="J19">
            <v>1.0499999999999999E-3</v>
          </cell>
        </row>
      </sheetData>
      <sheetData sheetId="5475">
        <row r="19">
          <cell r="J19">
            <v>1.0499999999999999E-3</v>
          </cell>
        </row>
      </sheetData>
      <sheetData sheetId="5476">
        <row r="19">
          <cell r="J19">
            <v>1.0499999999999999E-3</v>
          </cell>
        </row>
      </sheetData>
      <sheetData sheetId="5477">
        <row r="19">
          <cell r="J19">
            <v>1.0499999999999999E-3</v>
          </cell>
        </row>
      </sheetData>
      <sheetData sheetId="5478">
        <row r="19">
          <cell r="J19">
            <v>1.0499999999999999E-3</v>
          </cell>
        </row>
      </sheetData>
      <sheetData sheetId="5479">
        <row r="19">
          <cell r="J19">
            <v>1.0499999999999999E-3</v>
          </cell>
        </row>
      </sheetData>
      <sheetData sheetId="5480">
        <row r="19">
          <cell r="J19">
            <v>1.0499999999999999E-3</v>
          </cell>
        </row>
      </sheetData>
      <sheetData sheetId="5481">
        <row r="19">
          <cell r="J19">
            <v>1.0499999999999999E-3</v>
          </cell>
        </row>
      </sheetData>
      <sheetData sheetId="5482">
        <row r="19">
          <cell r="J19">
            <v>1.0499999999999999E-3</v>
          </cell>
        </row>
      </sheetData>
      <sheetData sheetId="5483">
        <row r="19">
          <cell r="J19">
            <v>1.0499999999999999E-3</v>
          </cell>
        </row>
      </sheetData>
      <sheetData sheetId="5484">
        <row r="19">
          <cell r="J19">
            <v>1.0499999999999999E-3</v>
          </cell>
        </row>
      </sheetData>
      <sheetData sheetId="5485">
        <row r="19">
          <cell r="J19">
            <v>1.0499999999999999E-3</v>
          </cell>
        </row>
      </sheetData>
      <sheetData sheetId="5486">
        <row r="19">
          <cell r="J19">
            <v>1.0499999999999999E-3</v>
          </cell>
        </row>
      </sheetData>
      <sheetData sheetId="5487">
        <row r="19">
          <cell r="J19">
            <v>1.0499999999999999E-3</v>
          </cell>
        </row>
      </sheetData>
      <sheetData sheetId="5488">
        <row r="19">
          <cell r="J19">
            <v>1.0499999999999999E-3</v>
          </cell>
        </row>
      </sheetData>
      <sheetData sheetId="5489">
        <row r="19">
          <cell r="J19">
            <v>1.0499999999999999E-3</v>
          </cell>
        </row>
      </sheetData>
      <sheetData sheetId="5490">
        <row r="19">
          <cell r="J19">
            <v>1.0499999999999999E-3</v>
          </cell>
        </row>
      </sheetData>
      <sheetData sheetId="5491">
        <row r="19">
          <cell r="J19">
            <v>1.0499999999999999E-3</v>
          </cell>
        </row>
      </sheetData>
      <sheetData sheetId="5492">
        <row r="19">
          <cell r="J19">
            <v>1.0499999999999999E-3</v>
          </cell>
        </row>
      </sheetData>
      <sheetData sheetId="5493">
        <row r="19">
          <cell r="J19">
            <v>1.0499999999999999E-3</v>
          </cell>
        </row>
      </sheetData>
      <sheetData sheetId="5494">
        <row r="19">
          <cell r="J19">
            <v>1.0499999999999999E-3</v>
          </cell>
        </row>
      </sheetData>
      <sheetData sheetId="5495">
        <row r="19">
          <cell r="J19">
            <v>1.0499999999999999E-3</v>
          </cell>
        </row>
      </sheetData>
      <sheetData sheetId="5496">
        <row r="19">
          <cell r="J19">
            <v>1.0499999999999999E-3</v>
          </cell>
        </row>
      </sheetData>
      <sheetData sheetId="5497">
        <row r="19">
          <cell r="J19">
            <v>1.0499999999999999E-3</v>
          </cell>
        </row>
      </sheetData>
      <sheetData sheetId="5498">
        <row r="19">
          <cell r="J19">
            <v>1.0499999999999999E-3</v>
          </cell>
        </row>
      </sheetData>
      <sheetData sheetId="5499">
        <row r="19">
          <cell r="J19">
            <v>1.0499999999999999E-3</v>
          </cell>
        </row>
      </sheetData>
      <sheetData sheetId="5500">
        <row r="19">
          <cell r="J19">
            <v>1.0499999999999999E-3</v>
          </cell>
        </row>
      </sheetData>
      <sheetData sheetId="5501">
        <row r="19">
          <cell r="J19">
            <v>1.0499999999999999E-3</v>
          </cell>
        </row>
      </sheetData>
      <sheetData sheetId="5502">
        <row r="19">
          <cell r="J19">
            <v>1.0499999999999999E-3</v>
          </cell>
        </row>
      </sheetData>
      <sheetData sheetId="5503">
        <row r="19">
          <cell r="J19">
            <v>1.0499999999999999E-3</v>
          </cell>
        </row>
      </sheetData>
      <sheetData sheetId="5504">
        <row r="19">
          <cell r="J19">
            <v>1.0499999999999999E-3</v>
          </cell>
        </row>
      </sheetData>
      <sheetData sheetId="5505">
        <row r="19">
          <cell r="J19">
            <v>1.0499999999999999E-3</v>
          </cell>
        </row>
      </sheetData>
      <sheetData sheetId="5506">
        <row r="19">
          <cell r="J19">
            <v>1.0499999999999999E-3</v>
          </cell>
        </row>
      </sheetData>
      <sheetData sheetId="5507">
        <row r="19">
          <cell r="J19">
            <v>1.0499999999999999E-3</v>
          </cell>
        </row>
      </sheetData>
      <sheetData sheetId="5508">
        <row r="19">
          <cell r="J19">
            <v>1.0499999999999999E-3</v>
          </cell>
        </row>
      </sheetData>
      <sheetData sheetId="5509">
        <row r="19">
          <cell r="J19">
            <v>1.0499999999999999E-3</v>
          </cell>
        </row>
      </sheetData>
      <sheetData sheetId="5510">
        <row r="19">
          <cell r="J19">
            <v>1.0499999999999999E-3</v>
          </cell>
        </row>
      </sheetData>
      <sheetData sheetId="5511">
        <row r="19">
          <cell r="J19">
            <v>1.0499999999999999E-3</v>
          </cell>
        </row>
      </sheetData>
      <sheetData sheetId="5512">
        <row r="19">
          <cell r="J19">
            <v>1.0499999999999999E-3</v>
          </cell>
        </row>
      </sheetData>
      <sheetData sheetId="5513">
        <row r="19">
          <cell r="J19">
            <v>1.0499999999999999E-3</v>
          </cell>
        </row>
      </sheetData>
      <sheetData sheetId="5514">
        <row r="19">
          <cell r="J19">
            <v>1.0499999999999999E-3</v>
          </cell>
        </row>
      </sheetData>
      <sheetData sheetId="5515">
        <row r="19">
          <cell r="J19">
            <v>1.0499999999999999E-3</v>
          </cell>
        </row>
      </sheetData>
      <sheetData sheetId="5516">
        <row r="19">
          <cell r="J19">
            <v>1.0499999999999999E-3</v>
          </cell>
        </row>
      </sheetData>
      <sheetData sheetId="5517">
        <row r="19">
          <cell r="J19">
            <v>1.0499999999999999E-3</v>
          </cell>
        </row>
      </sheetData>
      <sheetData sheetId="5518">
        <row r="19">
          <cell r="J19">
            <v>1.0499999999999999E-3</v>
          </cell>
        </row>
      </sheetData>
      <sheetData sheetId="5519">
        <row r="19">
          <cell r="J19">
            <v>1.0499999999999999E-3</v>
          </cell>
        </row>
      </sheetData>
      <sheetData sheetId="5520">
        <row r="19">
          <cell r="J19">
            <v>1.0499999999999999E-3</v>
          </cell>
        </row>
      </sheetData>
      <sheetData sheetId="5521">
        <row r="19">
          <cell r="J19">
            <v>1.0499999999999999E-3</v>
          </cell>
        </row>
      </sheetData>
      <sheetData sheetId="5522">
        <row r="19">
          <cell r="J19">
            <v>1.0499999999999999E-3</v>
          </cell>
        </row>
      </sheetData>
      <sheetData sheetId="5523">
        <row r="19">
          <cell r="J19">
            <v>1.0499999999999999E-3</v>
          </cell>
        </row>
      </sheetData>
      <sheetData sheetId="5524">
        <row r="19">
          <cell r="J19">
            <v>1.0499999999999999E-3</v>
          </cell>
        </row>
      </sheetData>
      <sheetData sheetId="5525">
        <row r="19">
          <cell r="J19">
            <v>1.0499999999999999E-3</v>
          </cell>
        </row>
      </sheetData>
      <sheetData sheetId="5526">
        <row r="19">
          <cell r="J19">
            <v>1.0499999999999999E-3</v>
          </cell>
        </row>
      </sheetData>
      <sheetData sheetId="5527">
        <row r="19">
          <cell r="J19">
            <v>1.0499999999999999E-3</v>
          </cell>
        </row>
      </sheetData>
      <sheetData sheetId="5528">
        <row r="19">
          <cell r="J19">
            <v>1.0499999999999999E-3</v>
          </cell>
        </row>
      </sheetData>
      <sheetData sheetId="5529">
        <row r="19">
          <cell r="J19">
            <v>1.0499999999999999E-3</v>
          </cell>
        </row>
      </sheetData>
      <sheetData sheetId="5530">
        <row r="19">
          <cell r="J19">
            <v>1.0499999999999999E-3</v>
          </cell>
        </row>
      </sheetData>
      <sheetData sheetId="5531">
        <row r="19">
          <cell r="J19">
            <v>1.0499999999999999E-3</v>
          </cell>
        </row>
      </sheetData>
      <sheetData sheetId="5532">
        <row r="19">
          <cell r="J19">
            <v>1.0499999999999999E-3</v>
          </cell>
        </row>
      </sheetData>
      <sheetData sheetId="5533">
        <row r="19">
          <cell r="J19">
            <v>1.0499999999999999E-3</v>
          </cell>
        </row>
      </sheetData>
      <sheetData sheetId="5534">
        <row r="19">
          <cell r="J19">
            <v>1.0499999999999999E-3</v>
          </cell>
        </row>
      </sheetData>
      <sheetData sheetId="5535">
        <row r="19">
          <cell r="J19">
            <v>1.0499999999999999E-3</v>
          </cell>
        </row>
      </sheetData>
      <sheetData sheetId="5536">
        <row r="19">
          <cell r="J19">
            <v>1.0499999999999999E-3</v>
          </cell>
        </row>
      </sheetData>
      <sheetData sheetId="5537">
        <row r="19">
          <cell r="J19">
            <v>1.0499999999999999E-3</v>
          </cell>
        </row>
      </sheetData>
      <sheetData sheetId="5538">
        <row r="19">
          <cell r="J19">
            <v>1.0499999999999999E-3</v>
          </cell>
        </row>
      </sheetData>
      <sheetData sheetId="5539">
        <row r="19">
          <cell r="J19">
            <v>1.0499999999999999E-3</v>
          </cell>
        </row>
      </sheetData>
      <sheetData sheetId="5540">
        <row r="19">
          <cell r="J19">
            <v>1.0499999999999999E-3</v>
          </cell>
        </row>
      </sheetData>
      <sheetData sheetId="5541">
        <row r="19">
          <cell r="J19">
            <v>1.0499999999999999E-3</v>
          </cell>
        </row>
      </sheetData>
      <sheetData sheetId="5542">
        <row r="19">
          <cell r="J19">
            <v>1.0499999999999999E-3</v>
          </cell>
        </row>
      </sheetData>
      <sheetData sheetId="5543">
        <row r="19">
          <cell r="J19">
            <v>1.0499999999999999E-3</v>
          </cell>
        </row>
      </sheetData>
      <sheetData sheetId="5544">
        <row r="19">
          <cell r="J19">
            <v>1.0499999999999999E-3</v>
          </cell>
        </row>
      </sheetData>
      <sheetData sheetId="5545">
        <row r="19">
          <cell r="J19">
            <v>1.0499999999999999E-3</v>
          </cell>
        </row>
      </sheetData>
      <sheetData sheetId="5546">
        <row r="19">
          <cell r="J19">
            <v>1.0499999999999999E-3</v>
          </cell>
        </row>
      </sheetData>
      <sheetData sheetId="5547">
        <row r="19">
          <cell r="J19">
            <v>1.0499999999999999E-3</v>
          </cell>
        </row>
      </sheetData>
      <sheetData sheetId="5548">
        <row r="19">
          <cell r="J19">
            <v>1.0499999999999999E-3</v>
          </cell>
        </row>
      </sheetData>
      <sheetData sheetId="5549">
        <row r="19">
          <cell r="J19">
            <v>1.0499999999999999E-3</v>
          </cell>
        </row>
      </sheetData>
      <sheetData sheetId="5550">
        <row r="19">
          <cell r="J19">
            <v>1.0499999999999999E-3</v>
          </cell>
        </row>
      </sheetData>
      <sheetData sheetId="5551">
        <row r="19">
          <cell r="J19">
            <v>1.0499999999999999E-3</v>
          </cell>
        </row>
      </sheetData>
      <sheetData sheetId="5552">
        <row r="19">
          <cell r="J19">
            <v>1.0499999999999999E-3</v>
          </cell>
        </row>
      </sheetData>
      <sheetData sheetId="5553">
        <row r="19">
          <cell r="J19">
            <v>1.0499999999999999E-3</v>
          </cell>
        </row>
      </sheetData>
      <sheetData sheetId="5554">
        <row r="19">
          <cell r="J19">
            <v>1.0499999999999999E-3</v>
          </cell>
        </row>
      </sheetData>
      <sheetData sheetId="5555">
        <row r="19">
          <cell r="J19">
            <v>1.0499999999999999E-3</v>
          </cell>
        </row>
      </sheetData>
      <sheetData sheetId="5556">
        <row r="19">
          <cell r="J19">
            <v>1.0499999999999999E-3</v>
          </cell>
        </row>
      </sheetData>
      <sheetData sheetId="5557">
        <row r="19">
          <cell r="J19">
            <v>1.0499999999999999E-3</v>
          </cell>
        </row>
      </sheetData>
      <sheetData sheetId="5558">
        <row r="19">
          <cell r="J19">
            <v>1.0499999999999999E-3</v>
          </cell>
        </row>
      </sheetData>
      <sheetData sheetId="5559">
        <row r="19">
          <cell r="J19">
            <v>1.0499999999999999E-3</v>
          </cell>
        </row>
      </sheetData>
      <sheetData sheetId="5560">
        <row r="19">
          <cell r="J19">
            <v>1.0499999999999999E-3</v>
          </cell>
        </row>
      </sheetData>
      <sheetData sheetId="5561">
        <row r="19">
          <cell r="J19">
            <v>1.0499999999999999E-3</v>
          </cell>
        </row>
      </sheetData>
      <sheetData sheetId="5562">
        <row r="19">
          <cell r="J19">
            <v>1.0499999999999999E-3</v>
          </cell>
        </row>
      </sheetData>
      <sheetData sheetId="5563">
        <row r="19">
          <cell r="J19">
            <v>1.0499999999999999E-3</v>
          </cell>
        </row>
      </sheetData>
      <sheetData sheetId="5564">
        <row r="19">
          <cell r="J19">
            <v>1.0499999999999999E-3</v>
          </cell>
        </row>
      </sheetData>
      <sheetData sheetId="5565">
        <row r="19">
          <cell r="J19">
            <v>1.0499999999999999E-3</v>
          </cell>
        </row>
      </sheetData>
      <sheetData sheetId="5566">
        <row r="19">
          <cell r="J19">
            <v>1.0499999999999999E-3</v>
          </cell>
        </row>
      </sheetData>
      <sheetData sheetId="5567">
        <row r="19">
          <cell r="J19">
            <v>1.0499999999999999E-3</v>
          </cell>
        </row>
      </sheetData>
      <sheetData sheetId="5568">
        <row r="19">
          <cell r="J19">
            <v>1.0499999999999999E-3</v>
          </cell>
        </row>
      </sheetData>
      <sheetData sheetId="5569">
        <row r="19">
          <cell r="J19">
            <v>1.0499999999999999E-3</v>
          </cell>
        </row>
      </sheetData>
      <sheetData sheetId="5570">
        <row r="19">
          <cell r="J19">
            <v>1.0499999999999999E-3</v>
          </cell>
        </row>
      </sheetData>
      <sheetData sheetId="5571">
        <row r="19">
          <cell r="J19">
            <v>1.0499999999999999E-3</v>
          </cell>
        </row>
      </sheetData>
      <sheetData sheetId="5572">
        <row r="19">
          <cell r="J19">
            <v>1.0499999999999999E-3</v>
          </cell>
        </row>
      </sheetData>
      <sheetData sheetId="5573">
        <row r="19">
          <cell r="J19">
            <v>1.0499999999999999E-3</v>
          </cell>
        </row>
      </sheetData>
      <sheetData sheetId="5574">
        <row r="19">
          <cell r="J19">
            <v>1.0499999999999999E-3</v>
          </cell>
        </row>
      </sheetData>
      <sheetData sheetId="5575">
        <row r="19">
          <cell r="J19">
            <v>1.0499999999999999E-3</v>
          </cell>
        </row>
      </sheetData>
      <sheetData sheetId="5576">
        <row r="19">
          <cell r="J19">
            <v>1.0499999999999999E-3</v>
          </cell>
        </row>
      </sheetData>
      <sheetData sheetId="5577">
        <row r="19">
          <cell r="J19">
            <v>1.0499999999999999E-3</v>
          </cell>
        </row>
      </sheetData>
      <sheetData sheetId="5578">
        <row r="19">
          <cell r="J19">
            <v>1.0499999999999999E-3</v>
          </cell>
        </row>
      </sheetData>
      <sheetData sheetId="5579">
        <row r="19">
          <cell r="J19">
            <v>1.0499999999999999E-3</v>
          </cell>
        </row>
      </sheetData>
      <sheetData sheetId="5580">
        <row r="19">
          <cell r="J19">
            <v>1.0499999999999999E-3</v>
          </cell>
        </row>
      </sheetData>
      <sheetData sheetId="5581">
        <row r="19">
          <cell r="J19">
            <v>1.0499999999999999E-3</v>
          </cell>
        </row>
      </sheetData>
      <sheetData sheetId="5582">
        <row r="19">
          <cell r="J19">
            <v>1.0499999999999999E-3</v>
          </cell>
        </row>
      </sheetData>
      <sheetData sheetId="5583">
        <row r="19">
          <cell r="J19">
            <v>1.0499999999999999E-3</v>
          </cell>
        </row>
      </sheetData>
      <sheetData sheetId="5584">
        <row r="19">
          <cell r="J19">
            <v>1.0499999999999999E-3</v>
          </cell>
        </row>
      </sheetData>
      <sheetData sheetId="5585">
        <row r="19">
          <cell r="J19">
            <v>1.0499999999999999E-3</v>
          </cell>
        </row>
      </sheetData>
      <sheetData sheetId="5586">
        <row r="19">
          <cell r="J19">
            <v>1.0499999999999999E-3</v>
          </cell>
        </row>
      </sheetData>
      <sheetData sheetId="5587">
        <row r="19">
          <cell r="J19">
            <v>1.0499999999999999E-3</v>
          </cell>
        </row>
      </sheetData>
      <sheetData sheetId="5588">
        <row r="19">
          <cell r="J19">
            <v>1.0499999999999999E-3</v>
          </cell>
        </row>
      </sheetData>
      <sheetData sheetId="5589">
        <row r="19">
          <cell r="J19">
            <v>1.0499999999999999E-3</v>
          </cell>
        </row>
      </sheetData>
      <sheetData sheetId="5590">
        <row r="19">
          <cell r="J19">
            <v>1.0499999999999999E-3</v>
          </cell>
        </row>
      </sheetData>
      <sheetData sheetId="5591">
        <row r="19">
          <cell r="J19">
            <v>1.0499999999999999E-3</v>
          </cell>
        </row>
      </sheetData>
      <sheetData sheetId="5592">
        <row r="19">
          <cell r="J19">
            <v>1.0499999999999999E-3</v>
          </cell>
        </row>
      </sheetData>
      <sheetData sheetId="5593">
        <row r="19">
          <cell r="J19">
            <v>1.0499999999999999E-3</v>
          </cell>
        </row>
      </sheetData>
      <sheetData sheetId="5594">
        <row r="19">
          <cell r="J19">
            <v>1.0499999999999999E-3</v>
          </cell>
        </row>
      </sheetData>
      <sheetData sheetId="5595">
        <row r="19">
          <cell r="J19">
            <v>1.0499999999999999E-3</v>
          </cell>
        </row>
      </sheetData>
      <sheetData sheetId="5596">
        <row r="19">
          <cell r="J19">
            <v>1.0499999999999999E-3</v>
          </cell>
        </row>
      </sheetData>
      <sheetData sheetId="5597">
        <row r="19">
          <cell r="J19">
            <v>1.0499999999999999E-3</v>
          </cell>
        </row>
      </sheetData>
      <sheetData sheetId="5598">
        <row r="19">
          <cell r="J19">
            <v>1.0499999999999999E-3</v>
          </cell>
        </row>
      </sheetData>
      <sheetData sheetId="5599">
        <row r="19">
          <cell r="J19">
            <v>1.0499999999999999E-3</v>
          </cell>
        </row>
      </sheetData>
      <sheetData sheetId="5600">
        <row r="19">
          <cell r="J19">
            <v>1.0499999999999999E-3</v>
          </cell>
        </row>
      </sheetData>
      <sheetData sheetId="5601">
        <row r="19">
          <cell r="J19">
            <v>1.0499999999999999E-3</v>
          </cell>
        </row>
      </sheetData>
      <sheetData sheetId="5602">
        <row r="19">
          <cell r="J19">
            <v>1.0499999999999999E-3</v>
          </cell>
        </row>
      </sheetData>
      <sheetData sheetId="5603">
        <row r="19">
          <cell r="J19">
            <v>1.0499999999999999E-3</v>
          </cell>
        </row>
      </sheetData>
      <sheetData sheetId="5604">
        <row r="19">
          <cell r="J19">
            <v>1.0499999999999999E-3</v>
          </cell>
        </row>
      </sheetData>
      <sheetData sheetId="5605">
        <row r="19">
          <cell r="J19">
            <v>1.0499999999999999E-3</v>
          </cell>
        </row>
      </sheetData>
      <sheetData sheetId="5606">
        <row r="19">
          <cell r="J19">
            <v>1.0499999999999999E-3</v>
          </cell>
        </row>
      </sheetData>
      <sheetData sheetId="5607">
        <row r="19">
          <cell r="J19">
            <v>1.0499999999999999E-3</v>
          </cell>
        </row>
      </sheetData>
      <sheetData sheetId="5608">
        <row r="19">
          <cell r="J19">
            <v>1.0499999999999999E-3</v>
          </cell>
        </row>
      </sheetData>
      <sheetData sheetId="5609">
        <row r="19">
          <cell r="J19">
            <v>1.0499999999999999E-3</v>
          </cell>
        </row>
      </sheetData>
      <sheetData sheetId="5610">
        <row r="19">
          <cell r="J19">
            <v>1.0499999999999999E-3</v>
          </cell>
        </row>
      </sheetData>
      <sheetData sheetId="5611">
        <row r="19">
          <cell r="J19">
            <v>1.0499999999999999E-3</v>
          </cell>
        </row>
      </sheetData>
      <sheetData sheetId="5612">
        <row r="19">
          <cell r="J19">
            <v>1.0499999999999999E-3</v>
          </cell>
        </row>
      </sheetData>
      <sheetData sheetId="5613">
        <row r="19">
          <cell r="J19">
            <v>1.0499999999999999E-3</v>
          </cell>
        </row>
      </sheetData>
      <sheetData sheetId="5614">
        <row r="19">
          <cell r="J19">
            <v>1.0499999999999999E-3</v>
          </cell>
        </row>
      </sheetData>
      <sheetData sheetId="5615">
        <row r="19">
          <cell r="J19">
            <v>1.0499999999999999E-3</v>
          </cell>
        </row>
      </sheetData>
      <sheetData sheetId="5616">
        <row r="19">
          <cell r="J19">
            <v>1.0499999999999999E-3</v>
          </cell>
        </row>
      </sheetData>
      <sheetData sheetId="5617">
        <row r="19">
          <cell r="J19">
            <v>1.0499999999999999E-3</v>
          </cell>
        </row>
      </sheetData>
      <sheetData sheetId="5618">
        <row r="19">
          <cell r="J19">
            <v>1.0499999999999999E-3</v>
          </cell>
        </row>
      </sheetData>
      <sheetData sheetId="5619">
        <row r="19">
          <cell r="J19">
            <v>1.0499999999999999E-3</v>
          </cell>
        </row>
      </sheetData>
      <sheetData sheetId="5620">
        <row r="19">
          <cell r="J19">
            <v>1.0499999999999999E-3</v>
          </cell>
        </row>
      </sheetData>
      <sheetData sheetId="5621">
        <row r="19">
          <cell r="J19">
            <v>1.0499999999999999E-3</v>
          </cell>
        </row>
      </sheetData>
      <sheetData sheetId="5622">
        <row r="19">
          <cell r="J19">
            <v>1.0499999999999999E-3</v>
          </cell>
        </row>
      </sheetData>
      <sheetData sheetId="5623">
        <row r="19">
          <cell r="J19">
            <v>1.0499999999999999E-3</v>
          </cell>
        </row>
      </sheetData>
      <sheetData sheetId="5624">
        <row r="19">
          <cell r="J19">
            <v>1.0499999999999999E-3</v>
          </cell>
        </row>
      </sheetData>
      <sheetData sheetId="5625">
        <row r="19">
          <cell r="J19">
            <v>1.0499999999999999E-3</v>
          </cell>
        </row>
      </sheetData>
      <sheetData sheetId="5626">
        <row r="19">
          <cell r="J19">
            <v>1.0499999999999999E-3</v>
          </cell>
        </row>
      </sheetData>
      <sheetData sheetId="5627">
        <row r="19">
          <cell r="J19">
            <v>1.0499999999999999E-3</v>
          </cell>
        </row>
      </sheetData>
      <sheetData sheetId="5628">
        <row r="19">
          <cell r="J19">
            <v>1.0499999999999999E-3</v>
          </cell>
        </row>
      </sheetData>
      <sheetData sheetId="5629">
        <row r="19">
          <cell r="J19">
            <v>1.0499999999999999E-3</v>
          </cell>
        </row>
      </sheetData>
      <sheetData sheetId="5630">
        <row r="19">
          <cell r="J19">
            <v>1.0499999999999999E-3</v>
          </cell>
        </row>
      </sheetData>
      <sheetData sheetId="5631">
        <row r="19">
          <cell r="J19">
            <v>1.0499999999999999E-3</v>
          </cell>
        </row>
      </sheetData>
      <sheetData sheetId="5632">
        <row r="19">
          <cell r="J19">
            <v>1.0499999999999999E-3</v>
          </cell>
        </row>
      </sheetData>
      <sheetData sheetId="5633">
        <row r="19">
          <cell r="J19">
            <v>1.0499999999999999E-3</v>
          </cell>
        </row>
      </sheetData>
      <sheetData sheetId="5634">
        <row r="19">
          <cell r="J19">
            <v>1.0499999999999999E-3</v>
          </cell>
        </row>
      </sheetData>
      <sheetData sheetId="5635">
        <row r="19">
          <cell r="J19">
            <v>1.0499999999999999E-3</v>
          </cell>
        </row>
      </sheetData>
      <sheetData sheetId="5636">
        <row r="19">
          <cell r="J19">
            <v>1.0499999999999999E-3</v>
          </cell>
        </row>
      </sheetData>
      <sheetData sheetId="5637">
        <row r="19">
          <cell r="J19">
            <v>1.0499999999999999E-3</v>
          </cell>
        </row>
      </sheetData>
      <sheetData sheetId="5638">
        <row r="19">
          <cell r="J19">
            <v>1.0499999999999999E-3</v>
          </cell>
        </row>
      </sheetData>
      <sheetData sheetId="5639">
        <row r="19">
          <cell r="J19">
            <v>1.0499999999999999E-3</v>
          </cell>
        </row>
      </sheetData>
      <sheetData sheetId="5640">
        <row r="19">
          <cell r="J19">
            <v>1.0499999999999999E-3</v>
          </cell>
        </row>
      </sheetData>
      <sheetData sheetId="5641">
        <row r="19">
          <cell r="J19">
            <v>1.0499999999999999E-3</v>
          </cell>
        </row>
      </sheetData>
      <sheetData sheetId="5642">
        <row r="19">
          <cell r="J19">
            <v>1.0499999999999999E-3</v>
          </cell>
        </row>
      </sheetData>
      <sheetData sheetId="5643">
        <row r="19">
          <cell r="J19">
            <v>1.0499999999999999E-3</v>
          </cell>
        </row>
      </sheetData>
      <sheetData sheetId="5644">
        <row r="19">
          <cell r="J19">
            <v>1.0499999999999999E-3</v>
          </cell>
        </row>
      </sheetData>
      <sheetData sheetId="5645">
        <row r="19">
          <cell r="J19">
            <v>1.0499999999999999E-3</v>
          </cell>
        </row>
      </sheetData>
      <sheetData sheetId="5646">
        <row r="19">
          <cell r="J19">
            <v>1.0499999999999999E-3</v>
          </cell>
        </row>
      </sheetData>
      <sheetData sheetId="5647">
        <row r="19">
          <cell r="J19">
            <v>1.0499999999999999E-3</v>
          </cell>
        </row>
      </sheetData>
      <sheetData sheetId="5648">
        <row r="19">
          <cell r="J19">
            <v>1.0499999999999999E-3</v>
          </cell>
        </row>
      </sheetData>
      <sheetData sheetId="5649">
        <row r="19">
          <cell r="J19">
            <v>1.0499999999999999E-3</v>
          </cell>
        </row>
      </sheetData>
      <sheetData sheetId="5650">
        <row r="19">
          <cell r="J19">
            <v>1.0499999999999999E-3</v>
          </cell>
        </row>
      </sheetData>
      <sheetData sheetId="5651">
        <row r="19">
          <cell r="J19">
            <v>1.0499999999999999E-3</v>
          </cell>
        </row>
      </sheetData>
      <sheetData sheetId="5652">
        <row r="19">
          <cell r="J19">
            <v>1.0499999999999999E-3</v>
          </cell>
        </row>
      </sheetData>
      <sheetData sheetId="5653">
        <row r="19">
          <cell r="J19">
            <v>1.0499999999999999E-3</v>
          </cell>
        </row>
      </sheetData>
      <sheetData sheetId="5654">
        <row r="19">
          <cell r="J19">
            <v>1.0499999999999999E-3</v>
          </cell>
        </row>
      </sheetData>
      <sheetData sheetId="5655">
        <row r="19">
          <cell r="J19">
            <v>1.0499999999999999E-3</v>
          </cell>
        </row>
      </sheetData>
      <sheetData sheetId="5656">
        <row r="19">
          <cell r="J19">
            <v>1.0499999999999999E-3</v>
          </cell>
        </row>
      </sheetData>
      <sheetData sheetId="5657">
        <row r="19">
          <cell r="J19">
            <v>1.0499999999999999E-3</v>
          </cell>
        </row>
      </sheetData>
      <sheetData sheetId="5658">
        <row r="19">
          <cell r="J19">
            <v>1.0499999999999999E-3</v>
          </cell>
        </row>
      </sheetData>
      <sheetData sheetId="5659">
        <row r="19">
          <cell r="J19">
            <v>1.0499999999999999E-3</v>
          </cell>
        </row>
      </sheetData>
      <sheetData sheetId="5660">
        <row r="19">
          <cell r="J19">
            <v>1.0499999999999999E-3</v>
          </cell>
        </row>
      </sheetData>
      <sheetData sheetId="5661">
        <row r="19">
          <cell r="J19">
            <v>1.0499999999999999E-3</v>
          </cell>
        </row>
      </sheetData>
      <sheetData sheetId="5662">
        <row r="19">
          <cell r="J19">
            <v>1.0499999999999999E-3</v>
          </cell>
        </row>
      </sheetData>
      <sheetData sheetId="5663">
        <row r="19">
          <cell r="J19">
            <v>1.0499999999999999E-3</v>
          </cell>
        </row>
      </sheetData>
      <sheetData sheetId="5664">
        <row r="19">
          <cell r="J19">
            <v>1.0499999999999999E-3</v>
          </cell>
        </row>
      </sheetData>
      <sheetData sheetId="5665">
        <row r="19">
          <cell r="J19">
            <v>1.0499999999999999E-3</v>
          </cell>
        </row>
      </sheetData>
      <sheetData sheetId="5666">
        <row r="19">
          <cell r="J19">
            <v>1.0499999999999999E-3</v>
          </cell>
        </row>
      </sheetData>
      <sheetData sheetId="5667">
        <row r="19">
          <cell r="J19">
            <v>1.0499999999999999E-3</v>
          </cell>
        </row>
      </sheetData>
      <sheetData sheetId="5668">
        <row r="19">
          <cell r="J19">
            <v>1.0499999999999999E-3</v>
          </cell>
        </row>
      </sheetData>
      <sheetData sheetId="5669">
        <row r="19">
          <cell r="J19">
            <v>1.0499999999999999E-3</v>
          </cell>
        </row>
      </sheetData>
      <sheetData sheetId="5670">
        <row r="19">
          <cell r="J19">
            <v>1.0499999999999999E-3</v>
          </cell>
        </row>
      </sheetData>
      <sheetData sheetId="5671">
        <row r="19">
          <cell r="J19">
            <v>1.0499999999999999E-3</v>
          </cell>
        </row>
      </sheetData>
      <sheetData sheetId="5672">
        <row r="19">
          <cell r="J19">
            <v>1.0499999999999999E-3</v>
          </cell>
        </row>
      </sheetData>
      <sheetData sheetId="5673">
        <row r="19">
          <cell r="J19">
            <v>1.0499999999999999E-3</v>
          </cell>
        </row>
      </sheetData>
      <sheetData sheetId="5674">
        <row r="19">
          <cell r="J19">
            <v>1.0499999999999999E-3</v>
          </cell>
        </row>
      </sheetData>
      <sheetData sheetId="5675">
        <row r="19">
          <cell r="J19">
            <v>1.0499999999999999E-3</v>
          </cell>
        </row>
      </sheetData>
      <sheetData sheetId="5676">
        <row r="19">
          <cell r="J19">
            <v>1.0499999999999999E-3</v>
          </cell>
        </row>
      </sheetData>
      <sheetData sheetId="5677">
        <row r="19">
          <cell r="J19">
            <v>1.0499999999999999E-3</v>
          </cell>
        </row>
      </sheetData>
      <sheetData sheetId="5678">
        <row r="19">
          <cell r="J19">
            <v>1.0499999999999999E-3</v>
          </cell>
        </row>
      </sheetData>
      <sheetData sheetId="5679">
        <row r="19">
          <cell r="J19">
            <v>1.0499999999999999E-3</v>
          </cell>
        </row>
      </sheetData>
      <sheetData sheetId="5680">
        <row r="19">
          <cell r="J19">
            <v>1.0499999999999999E-3</v>
          </cell>
        </row>
      </sheetData>
      <sheetData sheetId="5681">
        <row r="19">
          <cell r="J19">
            <v>1.0499999999999999E-3</v>
          </cell>
        </row>
      </sheetData>
      <sheetData sheetId="5682">
        <row r="19">
          <cell r="J19">
            <v>1.0499999999999999E-3</v>
          </cell>
        </row>
      </sheetData>
      <sheetData sheetId="5683">
        <row r="19">
          <cell r="J19">
            <v>1.0499999999999999E-3</v>
          </cell>
        </row>
      </sheetData>
      <sheetData sheetId="5684">
        <row r="19">
          <cell r="J19">
            <v>1.0499999999999999E-3</v>
          </cell>
        </row>
      </sheetData>
      <sheetData sheetId="5685">
        <row r="19">
          <cell r="J19">
            <v>1.0499999999999999E-3</v>
          </cell>
        </row>
      </sheetData>
      <sheetData sheetId="5686">
        <row r="19">
          <cell r="J19">
            <v>1.0499999999999999E-3</v>
          </cell>
        </row>
      </sheetData>
      <sheetData sheetId="5687">
        <row r="19">
          <cell r="J19">
            <v>1.0499999999999999E-3</v>
          </cell>
        </row>
      </sheetData>
      <sheetData sheetId="5688">
        <row r="19">
          <cell r="J19">
            <v>1.0499999999999999E-3</v>
          </cell>
        </row>
      </sheetData>
      <sheetData sheetId="5689">
        <row r="19">
          <cell r="J19">
            <v>1.0499999999999999E-3</v>
          </cell>
        </row>
      </sheetData>
      <sheetData sheetId="5690">
        <row r="19">
          <cell r="J19">
            <v>1.0499999999999999E-3</v>
          </cell>
        </row>
      </sheetData>
      <sheetData sheetId="5691">
        <row r="19">
          <cell r="J19">
            <v>1.0499999999999999E-3</v>
          </cell>
        </row>
      </sheetData>
      <sheetData sheetId="5692">
        <row r="19">
          <cell r="J19">
            <v>1.0499999999999999E-3</v>
          </cell>
        </row>
      </sheetData>
      <sheetData sheetId="5693">
        <row r="19">
          <cell r="J19">
            <v>1.0499999999999999E-3</v>
          </cell>
        </row>
      </sheetData>
      <sheetData sheetId="5694">
        <row r="19">
          <cell r="J19">
            <v>1.0499999999999999E-3</v>
          </cell>
        </row>
      </sheetData>
      <sheetData sheetId="5695">
        <row r="19">
          <cell r="J19">
            <v>1.0499999999999999E-3</v>
          </cell>
        </row>
      </sheetData>
      <sheetData sheetId="5696">
        <row r="19">
          <cell r="J19">
            <v>1.0499999999999999E-3</v>
          </cell>
        </row>
      </sheetData>
      <sheetData sheetId="5697">
        <row r="19">
          <cell r="J19">
            <v>1.0499999999999999E-3</v>
          </cell>
        </row>
      </sheetData>
      <sheetData sheetId="5698">
        <row r="19">
          <cell r="J19">
            <v>1.0499999999999999E-3</v>
          </cell>
        </row>
      </sheetData>
      <sheetData sheetId="5699">
        <row r="19">
          <cell r="J19">
            <v>1.0499999999999999E-3</v>
          </cell>
        </row>
      </sheetData>
      <sheetData sheetId="5700">
        <row r="19">
          <cell r="J19">
            <v>1.0499999999999999E-3</v>
          </cell>
        </row>
      </sheetData>
      <sheetData sheetId="5701">
        <row r="19">
          <cell r="J19">
            <v>1.0499999999999999E-3</v>
          </cell>
        </row>
      </sheetData>
      <sheetData sheetId="5702">
        <row r="19">
          <cell r="J19">
            <v>1.0499999999999999E-3</v>
          </cell>
        </row>
      </sheetData>
      <sheetData sheetId="5703">
        <row r="19">
          <cell r="J19">
            <v>1.0499999999999999E-3</v>
          </cell>
        </row>
      </sheetData>
      <sheetData sheetId="5704">
        <row r="19">
          <cell r="J19">
            <v>1.0499999999999999E-3</v>
          </cell>
        </row>
      </sheetData>
      <sheetData sheetId="5705">
        <row r="19">
          <cell r="J19">
            <v>1.0499999999999999E-3</v>
          </cell>
        </row>
      </sheetData>
      <sheetData sheetId="5706">
        <row r="19">
          <cell r="J19">
            <v>1.0499999999999999E-3</v>
          </cell>
        </row>
      </sheetData>
      <sheetData sheetId="5707">
        <row r="19">
          <cell r="J19">
            <v>1.0499999999999999E-3</v>
          </cell>
        </row>
      </sheetData>
      <sheetData sheetId="5708">
        <row r="19">
          <cell r="J19">
            <v>1.0499999999999999E-3</v>
          </cell>
        </row>
      </sheetData>
      <sheetData sheetId="5709">
        <row r="19">
          <cell r="J19">
            <v>1.0499999999999999E-3</v>
          </cell>
        </row>
      </sheetData>
      <sheetData sheetId="5710">
        <row r="19">
          <cell r="J19">
            <v>1.0499999999999999E-3</v>
          </cell>
        </row>
      </sheetData>
      <sheetData sheetId="5711">
        <row r="19">
          <cell r="J19">
            <v>1.0499999999999999E-3</v>
          </cell>
        </row>
      </sheetData>
      <sheetData sheetId="5712">
        <row r="19">
          <cell r="J19">
            <v>1.0499999999999999E-3</v>
          </cell>
        </row>
      </sheetData>
      <sheetData sheetId="5713">
        <row r="19">
          <cell r="J19">
            <v>1.0499999999999999E-3</v>
          </cell>
        </row>
      </sheetData>
      <sheetData sheetId="5714">
        <row r="19">
          <cell r="J19">
            <v>1.0499999999999999E-3</v>
          </cell>
        </row>
      </sheetData>
      <sheetData sheetId="5715">
        <row r="19">
          <cell r="J19">
            <v>1.0499999999999999E-3</v>
          </cell>
        </row>
      </sheetData>
      <sheetData sheetId="5716">
        <row r="19">
          <cell r="J19">
            <v>1.0499999999999999E-3</v>
          </cell>
        </row>
      </sheetData>
      <sheetData sheetId="5717">
        <row r="19">
          <cell r="J19">
            <v>1.0499999999999999E-3</v>
          </cell>
        </row>
      </sheetData>
      <sheetData sheetId="5718">
        <row r="19">
          <cell r="J19">
            <v>1.0499999999999999E-3</v>
          </cell>
        </row>
      </sheetData>
      <sheetData sheetId="5719">
        <row r="19">
          <cell r="J19">
            <v>1.0499999999999999E-3</v>
          </cell>
        </row>
      </sheetData>
      <sheetData sheetId="5720">
        <row r="19">
          <cell r="J19">
            <v>1.0499999999999999E-3</v>
          </cell>
        </row>
      </sheetData>
      <sheetData sheetId="5721">
        <row r="19">
          <cell r="J19">
            <v>1.0499999999999999E-3</v>
          </cell>
        </row>
      </sheetData>
      <sheetData sheetId="5722">
        <row r="19">
          <cell r="J19">
            <v>1.0499999999999999E-3</v>
          </cell>
        </row>
      </sheetData>
      <sheetData sheetId="5723">
        <row r="19">
          <cell r="J19">
            <v>1.0499999999999999E-3</v>
          </cell>
        </row>
      </sheetData>
      <sheetData sheetId="5724">
        <row r="19">
          <cell r="J19">
            <v>1.0499999999999999E-3</v>
          </cell>
        </row>
      </sheetData>
      <sheetData sheetId="5725">
        <row r="19">
          <cell r="J19">
            <v>1.0499999999999999E-3</v>
          </cell>
        </row>
      </sheetData>
      <sheetData sheetId="5726">
        <row r="19">
          <cell r="J19">
            <v>1.0499999999999999E-3</v>
          </cell>
        </row>
      </sheetData>
      <sheetData sheetId="5727">
        <row r="19">
          <cell r="J19">
            <v>1.0499999999999999E-3</v>
          </cell>
        </row>
      </sheetData>
      <sheetData sheetId="5728">
        <row r="19">
          <cell r="J19">
            <v>1.0499999999999999E-3</v>
          </cell>
        </row>
      </sheetData>
      <sheetData sheetId="5729">
        <row r="19">
          <cell r="J19">
            <v>1.0499999999999999E-3</v>
          </cell>
        </row>
      </sheetData>
      <sheetData sheetId="5730">
        <row r="19">
          <cell r="J19">
            <v>1.0499999999999999E-3</v>
          </cell>
        </row>
      </sheetData>
      <sheetData sheetId="5731">
        <row r="19">
          <cell r="J19">
            <v>1.0499999999999999E-3</v>
          </cell>
        </row>
      </sheetData>
      <sheetData sheetId="5732">
        <row r="19">
          <cell r="J19">
            <v>1.0499999999999999E-3</v>
          </cell>
        </row>
      </sheetData>
      <sheetData sheetId="5733">
        <row r="19">
          <cell r="J19">
            <v>1.0499999999999999E-3</v>
          </cell>
        </row>
      </sheetData>
      <sheetData sheetId="5734">
        <row r="19">
          <cell r="J19">
            <v>1.0499999999999999E-3</v>
          </cell>
        </row>
      </sheetData>
      <sheetData sheetId="5735">
        <row r="19">
          <cell r="J19">
            <v>1.0499999999999999E-3</v>
          </cell>
        </row>
      </sheetData>
      <sheetData sheetId="5736">
        <row r="19">
          <cell r="J19">
            <v>1.0499999999999999E-3</v>
          </cell>
        </row>
      </sheetData>
      <sheetData sheetId="5737">
        <row r="19">
          <cell r="J19">
            <v>1.0499999999999999E-3</v>
          </cell>
        </row>
      </sheetData>
      <sheetData sheetId="5738">
        <row r="19">
          <cell r="J19">
            <v>1.0499999999999999E-3</v>
          </cell>
        </row>
      </sheetData>
      <sheetData sheetId="5739">
        <row r="19">
          <cell r="J19">
            <v>1.0499999999999999E-3</v>
          </cell>
        </row>
      </sheetData>
      <sheetData sheetId="5740">
        <row r="19">
          <cell r="J19">
            <v>1.0499999999999999E-3</v>
          </cell>
        </row>
      </sheetData>
      <sheetData sheetId="5741">
        <row r="19">
          <cell r="J19">
            <v>1.0499999999999999E-3</v>
          </cell>
        </row>
      </sheetData>
      <sheetData sheetId="5742">
        <row r="19">
          <cell r="J19">
            <v>1.0499999999999999E-3</v>
          </cell>
        </row>
      </sheetData>
      <sheetData sheetId="5743">
        <row r="19">
          <cell r="J19">
            <v>1.0499999999999999E-3</v>
          </cell>
        </row>
      </sheetData>
      <sheetData sheetId="5744">
        <row r="19">
          <cell r="J19">
            <v>1.0499999999999999E-3</v>
          </cell>
        </row>
      </sheetData>
      <sheetData sheetId="5745">
        <row r="19">
          <cell r="J19">
            <v>1.0499999999999999E-3</v>
          </cell>
        </row>
      </sheetData>
      <sheetData sheetId="5746">
        <row r="19">
          <cell r="J19">
            <v>1.0499999999999999E-3</v>
          </cell>
        </row>
      </sheetData>
      <sheetData sheetId="5747">
        <row r="19">
          <cell r="J19">
            <v>1.0499999999999999E-3</v>
          </cell>
        </row>
      </sheetData>
      <sheetData sheetId="5748">
        <row r="19">
          <cell r="J19">
            <v>1.0499999999999999E-3</v>
          </cell>
        </row>
      </sheetData>
      <sheetData sheetId="5749">
        <row r="19">
          <cell r="J19">
            <v>1.0499999999999999E-3</v>
          </cell>
        </row>
      </sheetData>
      <sheetData sheetId="5750">
        <row r="19">
          <cell r="J19">
            <v>1.0499999999999999E-3</v>
          </cell>
        </row>
      </sheetData>
      <sheetData sheetId="5751">
        <row r="19">
          <cell r="J19">
            <v>1.0499999999999999E-3</v>
          </cell>
        </row>
      </sheetData>
      <sheetData sheetId="5752">
        <row r="19">
          <cell r="J19">
            <v>1.0499999999999999E-3</v>
          </cell>
        </row>
      </sheetData>
      <sheetData sheetId="5753">
        <row r="19">
          <cell r="J19">
            <v>1.0499999999999999E-3</v>
          </cell>
        </row>
      </sheetData>
      <sheetData sheetId="5754">
        <row r="19">
          <cell r="J19">
            <v>1.0499999999999999E-3</v>
          </cell>
        </row>
      </sheetData>
      <sheetData sheetId="5755">
        <row r="19">
          <cell r="J19">
            <v>1.0499999999999999E-3</v>
          </cell>
        </row>
      </sheetData>
      <sheetData sheetId="5756">
        <row r="19">
          <cell r="J19">
            <v>1.0499999999999999E-3</v>
          </cell>
        </row>
      </sheetData>
      <sheetData sheetId="5757">
        <row r="19">
          <cell r="J19">
            <v>1.0499999999999999E-3</v>
          </cell>
        </row>
      </sheetData>
      <sheetData sheetId="5758">
        <row r="19">
          <cell r="J19">
            <v>1.0499999999999999E-3</v>
          </cell>
        </row>
      </sheetData>
      <sheetData sheetId="5759">
        <row r="19">
          <cell r="J19">
            <v>1.0499999999999999E-3</v>
          </cell>
        </row>
      </sheetData>
      <sheetData sheetId="5760">
        <row r="19">
          <cell r="J19">
            <v>1.0499999999999999E-3</v>
          </cell>
        </row>
      </sheetData>
      <sheetData sheetId="5761">
        <row r="19">
          <cell r="J19">
            <v>1.0499999999999999E-3</v>
          </cell>
        </row>
      </sheetData>
      <sheetData sheetId="5762">
        <row r="19">
          <cell r="J19">
            <v>1.0499999999999999E-3</v>
          </cell>
        </row>
      </sheetData>
      <sheetData sheetId="5763">
        <row r="19">
          <cell r="J19">
            <v>1.0499999999999999E-3</v>
          </cell>
        </row>
      </sheetData>
      <sheetData sheetId="5764">
        <row r="19">
          <cell r="J19">
            <v>1.0499999999999999E-3</v>
          </cell>
        </row>
      </sheetData>
      <sheetData sheetId="5765">
        <row r="19">
          <cell r="J19">
            <v>1.0499999999999999E-3</v>
          </cell>
        </row>
      </sheetData>
      <sheetData sheetId="5766">
        <row r="19">
          <cell r="J19">
            <v>1.0499999999999999E-3</v>
          </cell>
        </row>
      </sheetData>
      <sheetData sheetId="5767">
        <row r="19">
          <cell r="J19">
            <v>1.0499999999999999E-3</v>
          </cell>
        </row>
      </sheetData>
      <sheetData sheetId="5768">
        <row r="19">
          <cell r="J19">
            <v>1.0499999999999999E-3</v>
          </cell>
        </row>
      </sheetData>
      <sheetData sheetId="5769">
        <row r="19">
          <cell r="J19">
            <v>1.0499999999999999E-3</v>
          </cell>
        </row>
      </sheetData>
      <sheetData sheetId="5770">
        <row r="19">
          <cell r="J19">
            <v>1.0499999999999999E-3</v>
          </cell>
        </row>
      </sheetData>
      <sheetData sheetId="5771">
        <row r="19">
          <cell r="J19">
            <v>1.0499999999999999E-3</v>
          </cell>
        </row>
      </sheetData>
      <sheetData sheetId="5772">
        <row r="19">
          <cell r="J19">
            <v>1.0499999999999999E-3</v>
          </cell>
        </row>
      </sheetData>
      <sheetData sheetId="5773">
        <row r="19">
          <cell r="J19">
            <v>1.0499999999999999E-3</v>
          </cell>
        </row>
      </sheetData>
      <sheetData sheetId="5774">
        <row r="19">
          <cell r="J19">
            <v>1.0499999999999999E-3</v>
          </cell>
        </row>
      </sheetData>
      <sheetData sheetId="5775">
        <row r="19">
          <cell r="J19">
            <v>1.0499999999999999E-3</v>
          </cell>
        </row>
      </sheetData>
      <sheetData sheetId="5776">
        <row r="19">
          <cell r="J19">
            <v>1.0499999999999999E-3</v>
          </cell>
        </row>
      </sheetData>
      <sheetData sheetId="5777">
        <row r="19">
          <cell r="J19">
            <v>1.0499999999999999E-3</v>
          </cell>
        </row>
      </sheetData>
      <sheetData sheetId="5778">
        <row r="19">
          <cell r="J19">
            <v>1.0499999999999999E-3</v>
          </cell>
        </row>
      </sheetData>
      <sheetData sheetId="5779">
        <row r="19">
          <cell r="J19">
            <v>1.0499999999999999E-3</v>
          </cell>
        </row>
      </sheetData>
      <sheetData sheetId="5780">
        <row r="19">
          <cell r="J19">
            <v>1.0499999999999999E-3</v>
          </cell>
        </row>
      </sheetData>
      <sheetData sheetId="5781">
        <row r="19">
          <cell r="J19">
            <v>1.0499999999999999E-3</v>
          </cell>
        </row>
      </sheetData>
      <sheetData sheetId="5782">
        <row r="19">
          <cell r="J19">
            <v>1.0499999999999999E-3</v>
          </cell>
        </row>
      </sheetData>
      <sheetData sheetId="5783">
        <row r="19">
          <cell r="J19">
            <v>1.0499999999999999E-3</v>
          </cell>
        </row>
      </sheetData>
      <sheetData sheetId="5784">
        <row r="19">
          <cell r="J19">
            <v>1.0499999999999999E-3</v>
          </cell>
        </row>
      </sheetData>
      <sheetData sheetId="5785">
        <row r="19">
          <cell r="J19">
            <v>1.0499999999999999E-3</v>
          </cell>
        </row>
      </sheetData>
      <sheetData sheetId="5786">
        <row r="19">
          <cell r="J19">
            <v>1.0499999999999999E-3</v>
          </cell>
        </row>
      </sheetData>
      <sheetData sheetId="5787">
        <row r="19">
          <cell r="J19">
            <v>1.0499999999999999E-3</v>
          </cell>
        </row>
      </sheetData>
      <sheetData sheetId="5788">
        <row r="19">
          <cell r="J19">
            <v>1.0499999999999999E-3</v>
          </cell>
        </row>
      </sheetData>
      <sheetData sheetId="5789">
        <row r="19">
          <cell r="J19">
            <v>1.0499999999999999E-3</v>
          </cell>
        </row>
      </sheetData>
      <sheetData sheetId="5790">
        <row r="19">
          <cell r="J19">
            <v>1.0499999999999999E-3</v>
          </cell>
        </row>
      </sheetData>
      <sheetData sheetId="5791">
        <row r="19">
          <cell r="J19">
            <v>1.0499999999999999E-3</v>
          </cell>
        </row>
      </sheetData>
      <sheetData sheetId="5792">
        <row r="19">
          <cell r="J19">
            <v>1.0499999999999999E-3</v>
          </cell>
        </row>
      </sheetData>
      <sheetData sheetId="5793">
        <row r="19">
          <cell r="J19">
            <v>1.0499999999999999E-3</v>
          </cell>
        </row>
      </sheetData>
      <sheetData sheetId="5794">
        <row r="19">
          <cell r="J19">
            <v>1.0499999999999999E-3</v>
          </cell>
        </row>
      </sheetData>
      <sheetData sheetId="5795">
        <row r="19">
          <cell r="J19">
            <v>1.0499999999999999E-3</v>
          </cell>
        </row>
      </sheetData>
      <sheetData sheetId="5796">
        <row r="19">
          <cell r="J19">
            <v>1.0499999999999999E-3</v>
          </cell>
        </row>
      </sheetData>
      <sheetData sheetId="5797">
        <row r="19">
          <cell r="J19">
            <v>1.0499999999999999E-3</v>
          </cell>
        </row>
      </sheetData>
      <sheetData sheetId="5798">
        <row r="19">
          <cell r="J19">
            <v>1.0499999999999999E-3</v>
          </cell>
        </row>
      </sheetData>
      <sheetData sheetId="5799">
        <row r="19">
          <cell r="J19">
            <v>1.0499999999999999E-3</v>
          </cell>
        </row>
      </sheetData>
      <sheetData sheetId="5800">
        <row r="19">
          <cell r="J19">
            <v>1.0499999999999999E-3</v>
          </cell>
        </row>
      </sheetData>
      <sheetData sheetId="5801">
        <row r="19">
          <cell r="J19">
            <v>1.0499999999999999E-3</v>
          </cell>
        </row>
      </sheetData>
      <sheetData sheetId="5802">
        <row r="19">
          <cell r="J19">
            <v>1.0499999999999999E-3</v>
          </cell>
        </row>
      </sheetData>
      <sheetData sheetId="5803">
        <row r="19">
          <cell r="J19">
            <v>1.0499999999999999E-3</v>
          </cell>
        </row>
      </sheetData>
      <sheetData sheetId="5804">
        <row r="19">
          <cell r="J19">
            <v>1.0499999999999999E-3</v>
          </cell>
        </row>
      </sheetData>
      <sheetData sheetId="5805">
        <row r="19">
          <cell r="J19">
            <v>1.0499999999999999E-3</v>
          </cell>
        </row>
      </sheetData>
      <sheetData sheetId="5806">
        <row r="19">
          <cell r="J19">
            <v>1.0499999999999999E-3</v>
          </cell>
        </row>
      </sheetData>
      <sheetData sheetId="5807">
        <row r="19">
          <cell r="J19">
            <v>1.0499999999999999E-3</v>
          </cell>
        </row>
      </sheetData>
      <sheetData sheetId="5808">
        <row r="19">
          <cell r="J19">
            <v>1.0499999999999999E-3</v>
          </cell>
        </row>
      </sheetData>
      <sheetData sheetId="5809">
        <row r="19">
          <cell r="J19">
            <v>1.0499999999999999E-3</v>
          </cell>
        </row>
      </sheetData>
      <sheetData sheetId="5810">
        <row r="19">
          <cell r="J19">
            <v>1.0499999999999999E-3</v>
          </cell>
        </row>
      </sheetData>
      <sheetData sheetId="5811">
        <row r="19">
          <cell r="J19">
            <v>1.0499999999999999E-3</v>
          </cell>
        </row>
      </sheetData>
      <sheetData sheetId="5812">
        <row r="19">
          <cell r="J19">
            <v>1.0499999999999999E-3</v>
          </cell>
        </row>
      </sheetData>
      <sheetData sheetId="5813">
        <row r="19">
          <cell r="J19">
            <v>1.0499999999999999E-3</v>
          </cell>
        </row>
      </sheetData>
      <sheetData sheetId="5814">
        <row r="19">
          <cell r="J19">
            <v>1.0499999999999999E-3</v>
          </cell>
        </row>
      </sheetData>
      <sheetData sheetId="5815">
        <row r="19">
          <cell r="J19">
            <v>1.0499999999999999E-3</v>
          </cell>
        </row>
      </sheetData>
      <sheetData sheetId="5816">
        <row r="19">
          <cell r="J19">
            <v>1.0499999999999999E-3</v>
          </cell>
        </row>
      </sheetData>
      <sheetData sheetId="5817">
        <row r="19">
          <cell r="J19">
            <v>1.0499999999999999E-3</v>
          </cell>
        </row>
      </sheetData>
      <sheetData sheetId="5818">
        <row r="19">
          <cell r="J19">
            <v>1.0499999999999999E-3</v>
          </cell>
        </row>
      </sheetData>
      <sheetData sheetId="5819">
        <row r="19">
          <cell r="J19">
            <v>1.0499999999999999E-3</v>
          </cell>
        </row>
      </sheetData>
      <sheetData sheetId="5820">
        <row r="19">
          <cell r="J19">
            <v>1.0499999999999999E-3</v>
          </cell>
        </row>
      </sheetData>
      <sheetData sheetId="5821">
        <row r="19">
          <cell r="J19">
            <v>1.0499999999999999E-3</v>
          </cell>
        </row>
      </sheetData>
      <sheetData sheetId="5822">
        <row r="19">
          <cell r="J19">
            <v>1.0499999999999999E-3</v>
          </cell>
        </row>
      </sheetData>
      <sheetData sheetId="5823">
        <row r="19">
          <cell r="J19">
            <v>1.0499999999999999E-3</v>
          </cell>
        </row>
      </sheetData>
      <sheetData sheetId="5824">
        <row r="19">
          <cell r="J19">
            <v>1.0499999999999999E-3</v>
          </cell>
        </row>
      </sheetData>
      <sheetData sheetId="5825">
        <row r="19">
          <cell r="J19">
            <v>1.0499999999999999E-3</v>
          </cell>
        </row>
      </sheetData>
      <sheetData sheetId="5826">
        <row r="19">
          <cell r="J19">
            <v>1.0499999999999999E-3</v>
          </cell>
        </row>
      </sheetData>
      <sheetData sheetId="5827">
        <row r="19">
          <cell r="J19">
            <v>1.0499999999999999E-3</v>
          </cell>
        </row>
      </sheetData>
      <sheetData sheetId="5828">
        <row r="19">
          <cell r="J19">
            <v>1.0499999999999999E-3</v>
          </cell>
        </row>
      </sheetData>
      <sheetData sheetId="5829">
        <row r="19">
          <cell r="J19">
            <v>1.0499999999999999E-3</v>
          </cell>
        </row>
      </sheetData>
      <sheetData sheetId="5830">
        <row r="19">
          <cell r="J19">
            <v>1.0499999999999999E-3</v>
          </cell>
        </row>
      </sheetData>
      <sheetData sheetId="5831">
        <row r="19">
          <cell r="J19">
            <v>1.0499999999999999E-3</v>
          </cell>
        </row>
      </sheetData>
      <sheetData sheetId="5832">
        <row r="19">
          <cell r="J19">
            <v>1.0499999999999999E-3</v>
          </cell>
        </row>
      </sheetData>
      <sheetData sheetId="5833">
        <row r="19">
          <cell r="J19">
            <v>1.0499999999999999E-3</v>
          </cell>
        </row>
      </sheetData>
      <sheetData sheetId="5834">
        <row r="19">
          <cell r="J19">
            <v>1.0499999999999999E-3</v>
          </cell>
        </row>
      </sheetData>
      <sheetData sheetId="5835">
        <row r="19">
          <cell r="J19">
            <v>1.0499999999999999E-3</v>
          </cell>
        </row>
      </sheetData>
      <sheetData sheetId="5836">
        <row r="19">
          <cell r="J19">
            <v>1.0499999999999999E-3</v>
          </cell>
        </row>
      </sheetData>
      <sheetData sheetId="5837">
        <row r="19">
          <cell r="J19">
            <v>1.0499999999999999E-3</v>
          </cell>
        </row>
      </sheetData>
      <sheetData sheetId="5838">
        <row r="19">
          <cell r="J19">
            <v>1.0499999999999999E-3</v>
          </cell>
        </row>
      </sheetData>
      <sheetData sheetId="5839">
        <row r="19">
          <cell r="J19">
            <v>1.0499999999999999E-3</v>
          </cell>
        </row>
      </sheetData>
      <sheetData sheetId="5840">
        <row r="19">
          <cell r="J19">
            <v>1.0499999999999999E-3</v>
          </cell>
        </row>
      </sheetData>
      <sheetData sheetId="5841">
        <row r="19">
          <cell r="J19">
            <v>1.0499999999999999E-3</v>
          </cell>
        </row>
      </sheetData>
      <sheetData sheetId="5842">
        <row r="19">
          <cell r="J19">
            <v>1.0499999999999999E-3</v>
          </cell>
        </row>
      </sheetData>
      <sheetData sheetId="5843">
        <row r="19">
          <cell r="J19">
            <v>1.0499999999999999E-3</v>
          </cell>
        </row>
      </sheetData>
      <sheetData sheetId="5844">
        <row r="19">
          <cell r="J19">
            <v>1.0499999999999999E-3</v>
          </cell>
        </row>
      </sheetData>
      <sheetData sheetId="5845">
        <row r="19">
          <cell r="J19">
            <v>1.0499999999999999E-3</v>
          </cell>
        </row>
      </sheetData>
      <sheetData sheetId="5846">
        <row r="19">
          <cell r="J19">
            <v>1.0499999999999999E-3</v>
          </cell>
        </row>
      </sheetData>
      <sheetData sheetId="5847">
        <row r="19">
          <cell r="J19">
            <v>1.0499999999999999E-3</v>
          </cell>
        </row>
      </sheetData>
      <sheetData sheetId="5848">
        <row r="19">
          <cell r="J19">
            <v>1.0499999999999999E-3</v>
          </cell>
        </row>
      </sheetData>
      <sheetData sheetId="5849">
        <row r="19">
          <cell r="J19">
            <v>1.0499999999999999E-3</v>
          </cell>
        </row>
      </sheetData>
      <sheetData sheetId="5850">
        <row r="19">
          <cell r="J19">
            <v>1.0499999999999999E-3</v>
          </cell>
        </row>
      </sheetData>
      <sheetData sheetId="5851">
        <row r="19">
          <cell r="J19">
            <v>1.0499999999999999E-3</v>
          </cell>
        </row>
      </sheetData>
      <sheetData sheetId="5852">
        <row r="19">
          <cell r="J19">
            <v>1.0499999999999999E-3</v>
          </cell>
        </row>
      </sheetData>
      <sheetData sheetId="5853">
        <row r="19">
          <cell r="J19">
            <v>1.0499999999999999E-3</v>
          </cell>
        </row>
      </sheetData>
      <sheetData sheetId="5854">
        <row r="19">
          <cell r="J19">
            <v>1.0499999999999999E-3</v>
          </cell>
        </row>
      </sheetData>
      <sheetData sheetId="5855">
        <row r="19">
          <cell r="J19">
            <v>1.0499999999999999E-3</v>
          </cell>
        </row>
      </sheetData>
      <sheetData sheetId="5856">
        <row r="19">
          <cell r="J19">
            <v>1.0499999999999999E-3</v>
          </cell>
        </row>
      </sheetData>
      <sheetData sheetId="5857">
        <row r="19">
          <cell r="J19">
            <v>1.0499999999999999E-3</v>
          </cell>
        </row>
      </sheetData>
      <sheetData sheetId="5858">
        <row r="19">
          <cell r="J19">
            <v>1.0499999999999999E-3</v>
          </cell>
        </row>
      </sheetData>
      <sheetData sheetId="5859">
        <row r="19">
          <cell r="J19">
            <v>1.0499999999999999E-3</v>
          </cell>
        </row>
      </sheetData>
      <sheetData sheetId="5860">
        <row r="19">
          <cell r="J19">
            <v>1.0499999999999999E-3</v>
          </cell>
        </row>
      </sheetData>
      <sheetData sheetId="5861">
        <row r="19">
          <cell r="J19">
            <v>1.0499999999999999E-3</v>
          </cell>
        </row>
      </sheetData>
      <sheetData sheetId="5862">
        <row r="19">
          <cell r="J19">
            <v>1.0499999999999999E-3</v>
          </cell>
        </row>
      </sheetData>
      <sheetData sheetId="5863">
        <row r="19">
          <cell r="J19">
            <v>1.0499999999999999E-3</v>
          </cell>
        </row>
      </sheetData>
      <sheetData sheetId="5864">
        <row r="19">
          <cell r="J19">
            <v>1.0499999999999999E-3</v>
          </cell>
        </row>
      </sheetData>
      <sheetData sheetId="5865">
        <row r="19">
          <cell r="J19">
            <v>1.0499999999999999E-3</v>
          </cell>
        </row>
      </sheetData>
      <sheetData sheetId="5866">
        <row r="19">
          <cell r="J19">
            <v>1.0499999999999999E-3</v>
          </cell>
        </row>
      </sheetData>
      <sheetData sheetId="5867">
        <row r="19">
          <cell r="J19">
            <v>1.0499999999999999E-3</v>
          </cell>
        </row>
      </sheetData>
      <sheetData sheetId="5868">
        <row r="19">
          <cell r="J19">
            <v>1.0499999999999999E-3</v>
          </cell>
        </row>
      </sheetData>
      <sheetData sheetId="5869">
        <row r="19">
          <cell r="J19">
            <v>1.0499999999999999E-3</v>
          </cell>
        </row>
      </sheetData>
      <sheetData sheetId="5870">
        <row r="19">
          <cell r="J19">
            <v>1.0499999999999999E-3</v>
          </cell>
        </row>
      </sheetData>
      <sheetData sheetId="5871">
        <row r="19">
          <cell r="J19">
            <v>1.0499999999999999E-3</v>
          </cell>
        </row>
      </sheetData>
      <sheetData sheetId="5872">
        <row r="19">
          <cell r="J19">
            <v>1.0499999999999999E-3</v>
          </cell>
        </row>
      </sheetData>
      <sheetData sheetId="5873">
        <row r="19">
          <cell r="J19">
            <v>1.0499999999999999E-3</v>
          </cell>
        </row>
      </sheetData>
      <sheetData sheetId="5874">
        <row r="19">
          <cell r="J19">
            <v>1.0499999999999999E-3</v>
          </cell>
        </row>
      </sheetData>
      <sheetData sheetId="5875">
        <row r="19">
          <cell r="J19">
            <v>1.0499999999999999E-3</v>
          </cell>
        </row>
      </sheetData>
      <sheetData sheetId="5876">
        <row r="19">
          <cell r="J19">
            <v>1.0499999999999999E-3</v>
          </cell>
        </row>
      </sheetData>
      <sheetData sheetId="5877">
        <row r="19">
          <cell r="J19">
            <v>1.0499999999999999E-3</v>
          </cell>
        </row>
      </sheetData>
      <sheetData sheetId="5878">
        <row r="19">
          <cell r="J19">
            <v>1.0499999999999999E-3</v>
          </cell>
        </row>
      </sheetData>
      <sheetData sheetId="5879">
        <row r="19">
          <cell r="J19">
            <v>1.0499999999999999E-3</v>
          </cell>
        </row>
      </sheetData>
      <sheetData sheetId="5880">
        <row r="19">
          <cell r="J19">
            <v>1.0499999999999999E-3</v>
          </cell>
        </row>
      </sheetData>
      <sheetData sheetId="5881">
        <row r="19">
          <cell r="J19">
            <v>1.0499999999999999E-3</v>
          </cell>
        </row>
      </sheetData>
      <sheetData sheetId="5882">
        <row r="19">
          <cell r="J19">
            <v>1.0499999999999999E-3</v>
          </cell>
        </row>
      </sheetData>
      <sheetData sheetId="5883">
        <row r="19">
          <cell r="J19">
            <v>1.0499999999999999E-3</v>
          </cell>
        </row>
      </sheetData>
      <sheetData sheetId="5884">
        <row r="19">
          <cell r="J19">
            <v>1.0499999999999999E-3</v>
          </cell>
        </row>
      </sheetData>
      <sheetData sheetId="5885">
        <row r="19">
          <cell r="J19">
            <v>1.0499999999999999E-3</v>
          </cell>
        </row>
      </sheetData>
      <sheetData sheetId="5886">
        <row r="19">
          <cell r="J19">
            <v>1.0499999999999999E-3</v>
          </cell>
        </row>
      </sheetData>
      <sheetData sheetId="5887">
        <row r="19">
          <cell r="J19">
            <v>1.0499999999999999E-3</v>
          </cell>
        </row>
      </sheetData>
      <sheetData sheetId="5888">
        <row r="19">
          <cell r="J19">
            <v>1.0499999999999999E-3</v>
          </cell>
        </row>
      </sheetData>
      <sheetData sheetId="5889">
        <row r="19">
          <cell r="J19">
            <v>1.0499999999999999E-3</v>
          </cell>
        </row>
      </sheetData>
      <sheetData sheetId="5890">
        <row r="19">
          <cell r="J19">
            <v>1.0499999999999999E-3</v>
          </cell>
        </row>
      </sheetData>
      <sheetData sheetId="5891">
        <row r="19">
          <cell r="J19">
            <v>1.0499999999999999E-3</v>
          </cell>
        </row>
      </sheetData>
      <sheetData sheetId="5892">
        <row r="19">
          <cell r="J19">
            <v>1.0499999999999999E-3</v>
          </cell>
        </row>
      </sheetData>
      <sheetData sheetId="5893">
        <row r="19">
          <cell r="J19">
            <v>1.0499999999999999E-3</v>
          </cell>
        </row>
      </sheetData>
      <sheetData sheetId="5894">
        <row r="19">
          <cell r="J19">
            <v>1.0499999999999999E-3</v>
          </cell>
        </row>
      </sheetData>
      <sheetData sheetId="5895">
        <row r="19">
          <cell r="J19">
            <v>1.0499999999999999E-3</v>
          </cell>
        </row>
      </sheetData>
      <sheetData sheetId="5896">
        <row r="19">
          <cell r="J19">
            <v>1.0499999999999999E-3</v>
          </cell>
        </row>
      </sheetData>
      <sheetData sheetId="5897">
        <row r="19">
          <cell r="J19">
            <v>1.0499999999999999E-3</v>
          </cell>
        </row>
      </sheetData>
      <sheetData sheetId="5898">
        <row r="19">
          <cell r="J19">
            <v>1.0499999999999999E-3</v>
          </cell>
        </row>
      </sheetData>
      <sheetData sheetId="5899">
        <row r="19">
          <cell r="J19">
            <v>1.0499999999999999E-3</v>
          </cell>
        </row>
      </sheetData>
      <sheetData sheetId="5900">
        <row r="19">
          <cell r="J19">
            <v>1.0499999999999999E-3</v>
          </cell>
        </row>
      </sheetData>
      <sheetData sheetId="5901">
        <row r="19">
          <cell r="J19">
            <v>1.0499999999999999E-3</v>
          </cell>
        </row>
      </sheetData>
      <sheetData sheetId="5902">
        <row r="19">
          <cell r="J19">
            <v>1.0499999999999999E-3</v>
          </cell>
        </row>
      </sheetData>
      <sheetData sheetId="5903">
        <row r="19">
          <cell r="J19">
            <v>1.0499999999999999E-3</v>
          </cell>
        </row>
      </sheetData>
      <sheetData sheetId="5904">
        <row r="19">
          <cell r="J19">
            <v>1.0499999999999999E-3</v>
          </cell>
        </row>
      </sheetData>
      <sheetData sheetId="5905">
        <row r="19">
          <cell r="J19">
            <v>1.0499999999999999E-3</v>
          </cell>
        </row>
      </sheetData>
      <sheetData sheetId="5906">
        <row r="19">
          <cell r="J19">
            <v>1.0499999999999999E-3</v>
          </cell>
        </row>
      </sheetData>
      <sheetData sheetId="5907">
        <row r="19">
          <cell r="J19">
            <v>1.0499999999999999E-3</v>
          </cell>
        </row>
      </sheetData>
      <sheetData sheetId="5908">
        <row r="19">
          <cell r="J19">
            <v>1.0499999999999999E-3</v>
          </cell>
        </row>
      </sheetData>
      <sheetData sheetId="5909">
        <row r="19">
          <cell r="J19">
            <v>1.0499999999999999E-3</v>
          </cell>
        </row>
      </sheetData>
      <sheetData sheetId="5910">
        <row r="19">
          <cell r="J19">
            <v>1.0499999999999999E-3</v>
          </cell>
        </row>
      </sheetData>
      <sheetData sheetId="5911">
        <row r="19">
          <cell r="J19">
            <v>1.0499999999999999E-3</v>
          </cell>
        </row>
      </sheetData>
      <sheetData sheetId="5912">
        <row r="19">
          <cell r="J19">
            <v>1.0499999999999999E-3</v>
          </cell>
        </row>
      </sheetData>
      <sheetData sheetId="5913">
        <row r="19">
          <cell r="J19">
            <v>1.0499999999999999E-3</v>
          </cell>
        </row>
      </sheetData>
      <sheetData sheetId="5914">
        <row r="19">
          <cell r="J19">
            <v>1.0499999999999999E-3</v>
          </cell>
        </row>
      </sheetData>
      <sheetData sheetId="5915">
        <row r="19">
          <cell r="J19">
            <v>1.0499999999999999E-3</v>
          </cell>
        </row>
      </sheetData>
      <sheetData sheetId="5916">
        <row r="19">
          <cell r="J19">
            <v>1.0499999999999999E-3</v>
          </cell>
        </row>
      </sheetData>
      <sheetData sheetId="5917">
        <row r="19">
          <cell r="J19">
            <v>1.0499999999999999E-3</v>
          </cell>
        </row>
      </sheetData>
      <sheetData sheetId="5918">
        <row r="19">
          <cell r="J19">
            <v>1.0499999999999999E-3</v>
          </cell>
        </row>
      </sheetData>
      <sheetData sheetId="5919">
        <row r="19">
          <cell r="J19">
            <v>1.0499999999999999E-3</v>
          </cell>
        </row>
      </sheetData>
      <sheetData sheetId="5920">
        <row r="19">
          <cell r="J19">
            <v>1.0499999999999999E-3</v>
          </cell>
        </row>
      </sheetData>
      <sheetData sheetId="5921">
        <row r="19">
          <cell r="J19">
            <v>1.0499999999999999E-3</v>
          </cell>
        </row>
      </sheetData>
      <sheetData sheetId="5922">
        <row r="19">
          <cell r="J19">
            <v>1.0499999999999999E-3</v>
          </cell>
        </row>
      </sheetData>
      <sheetData sheetId="5923">
        <row r="19">
          <cell r="J19">
            <v>1.0499999999999999E-3</v>
          </cell>
        </row>
      </sheetData>
      <sheetData sheetId="5924">
        <row r="19">
          <cell r="J19">
            <v>1.0499999999999999E-3</v>
          </cell>
        </row>
      </sheetData>
      <sheetData sheetId="5925">
        <row r="19">
          <cell r="J19">
            <v>1.0499999999999999E-3</v>
          </cell>
        </row>
      </sheetData>
      <sheetData sheetId="5926">
        <row r="19">
          <cell r="J19">
            <v>1.0499999999999999E-3</v>
          </cell>
        </row>
      </sheetData>
      <sheetData sheetId="5927">
        <row r="19">
          <cell r="J19">
            <v>1.0499999999999999E-3</v>
          </cell>
        </row>
      </sheetData>
      <sheetData sheetId="5928">
        <row r="19">
          <cell r="J19">
            <v>1.0499999999999999E-3</v>
          </cell>
        </row>
      </sheetData>
      <sheetData sheetId="5929">
        <row r="19">
          <cell r="J19">
            <v>1.0499999999999999E-3</v>
          </cell>
        </row>
      </sheetData>
      <sheetData sheetId="5930">
        <row r="19">
          <cell r="J19">
            <v>1.0499999999999999E-3</v>
          </cell>
        </row>
      </sheetData>
      <sheetData sheetId="5931">
        <row r="19">
          <cell r="J19">
            <v>1.0499999999999999E-3</v>
          </cell>
        </row>
      </sheetData>
      <sheetData sheetId="5932">
        <row r="19">
          <cell r="J19">
            <v>1.0499999999999999E-3</v>
          </cell>
        </row>
      </sheetData>
      <sheetData sheetId="5933">
        <row r="19">
          <cell r="J19">
            <v>1.0499999999999999E-3</v>
          </cell>
        </row>
      </sheetData>
      <sheetData sheetId="5934">
        <row r="19">
          <cell r="J19">
            <v>1.0499999999999999E-3</v>
          </cell>
        </row>
      </sheetData>
      <sheetData sheetId="5935">
        <row r="19">
          <cell r="J19">
            <v>1.0499999999999999E-3</v>
          </cell>
        </row>
      </sheetData>
      <sheetData sheetId="5936">
        <row r="19">
          <cell r="J19">
            <v>1.0499999999999999E-3</v>
          </cell>
        </row>
      </sheetData>
      <sheetData sheetId="5937">
        <row r="19">
          <cell r="J19">
            <v>1.0499999999999999E-3</v>
          </cell>
        </row>
      </sheetData>
      <sheetData sheetId="5938">
        <row r="19">
          <cell r="J19">
            <v>1.0499999999999999E-3</v>
          </cell>
        </row>
      </sheetData>
      <sheetData sheetId="5939">
        <row r="19">
          <cell r="J19">
            <v>1.0499999999999999E-3</v>
          </cell>
        </row>
      </sheetData>
      <sheetData sheetId="5940">
        <row r="19">
          <cell r="J19">
            <v>1.0499999999999999E-3</v>
          </cell>
        </row>
      </sheetData>
      <sheetData sheetId="5941">
        <row r="19">
          <cell r="J19">
            <v>1.0499999999999999E-3</v>
          </cell>
        </row>
      </sheetData>
      <sheetData sheetId="5942">
        <row r="19">
          <cell r="J19">
            <v>1.0499999999999999E-3</v>
          </cell>
        </row>
      </sheetData>
      <sheetData sheetId="5943">
        <row r="19">
          <cell r="J19">
            <v>1.0499999999999999E-3</v>
          </cell>
        </row>
      </sheetData>
      <sheetData sheetId="5944">
        <row r="19">
          <cell r="J19">
            <v>1.0499999999999999E-3</v>
          </cell>
        </row>
      </sheetData>
      <sheetData sheetId="5945">
        <row r="19">
          <cell r="J19">
            <v>1.0499999999999999E-3</v>
          </cell>
        </row>
      </sheetData>
      <sheetData sheetId="5946">
        <row r="19">
          <cell r="J19">
            <v>1.0499999999999999E-3</v>
          </cell>
        </row>
      </sheetData>
      <sheetData sheetId="5947">
        <row r="19">
          <cell r="J19">
            <v>1.0499999999999999E-3</v>
          </cell>
        </row>
      </sheetData>
      <sheetData sheetId="5948">
        <row r="19">
          <cell r="J19">
            <v>1.0499999999999999E-3</v>
          </cell>
        </row>
      </sheetData>
      <sheetData sheetId="5949">
        <row r="19">
          <cell r="J19">
            <v>1.0499999999999999E-3</v>
          </cell>
        </row>
      </sheetData>
      <sheetData sheetId="5950">
        <row r="19">
          <cell r="J19">
            <v>1.0499999999999999E-3</v>
          </cell>
        </row>
      </sheetData>
      <sheetData sheetId="5951">
        <row r="19">
          <cell r="J19">
            <v>1.0499999999999999E-3</v>
          </cell>
        </row>
      </sheetData>
      <sheetData sheetId="5952">
        <row r="19">
          <cell r="J19">
            <v>1.0499999999999999E-3</v>
          </cell>
        </row>
      </sheetData>
      <sheetData sheetId="5953">
        <row r="19">
          <cell r="J19">
            <v>1.0499999999999999E-3</v>
          </cell>
        </row>
      </sheetData>
      <sheetData sheetId="5954">
        <row r="19">
          <cell r="J19">
            <v>1.0499999999999999E-3</v>
          </cell>
        </row>
      </sheetData>
      <sheetData sheetId="5955">
        <row r="19">
          <cell r="J19">
            <v>1.0499999999999999E-3</v>
          </cell>
        </row>
      </sheetData>
      <sheetData sheetId="5956">
        <row r="19">
          <cell r="J19">
            <v>1.0499999999999999E-3</v>
          </cell>
        </row>
      </sheetData>
      <sheetData sheetId="5957">
        <row r="19">
          <cell r="J19">
            <v>1.0499999999999999E-3</v>
          </cell>
        </row>
      </sheetData>
      <sheetData sheetId="5958">
        <row r="19">
          <cell r="J19">
            <v>1.0499999999999999E-3</v>
          </cell>
        </row>
      </sheetData>
      <sheetData sheetId="5959">
        <row r="19">
          <cell r="J19">
            <v>1.0499999999999999E-3</v>
          </cell>
        </row>
      </sheetData>
      <sheetData sheetId="5960">
        <row r="19">
          <cell r="J19">
            <v>1.0499999999999999E-3</v>
          </cell>
        </row>
      </sheetData>
      <sheetData sheetId="5961">
        <row r="19">
          <cell r="J19">
            <v>1.0499999999999999E-3</v>
          </cell>
        </row>
      </sheetData>
      <sheetData sheetId="5962">
        <row r="19">
          <cell r="J19">
            <v>1.0499999999999999E-3</v>
          </cell>
        </row>
      </sheetData>
      <sheetData sheetId="5963">
        <row r="19">
          <cell r="J19">
            <v>1.0499999999999999E-3</v>
          </cell>
        </row>
      </sheetData>
      <sheetData sheetId="5964">
        <row r="19">
          <cell r="J19">
            <v>1.0499999999999999E-3</v>
          </cell>
        </row>
      </sheetData>
      <sheetData sheetId="5965">
        <row r="19">
          <cell r="J19">
            <v>1.0499999999999999E-3</v>
          </cell>
        </row>
      </sheetData>
      <sheetData sheetId="5966">
        <row r="19">
          <cell r="J19">
            <v>1.0499999999999999E-3</v>
          </cell>
        </row>
      </sheetData>
      <sheetData sheetId="5967">
        <row r="19">
          <cell r="J19">
            <v>1.0499999999999999E-3</v>
          </cell>
        </row>
      </sheetData>
      <sheetData sheetId="5968">
        <row r="19">
          <cell r="J19">
            <v>1.0499999999999999E-3</v>
          </cell>
        </row>
      </sheetData>
      <sheetData sheetId="5969">
        <row r="19">
          <cell r="J19">
            <v>1.0499999999999999E-3</v>
          </cell>
        </row>
      </sheetData>
      <sheetData sheetId="5970">
        <row r="19">
          <cell r="J19">
            <v>1.0499999999999999E-3</v>
          </cell>
        </row>
      </sheetData>
      <sheetData sheetId="5971">
        <row r="19">
          <cell r="J19">
            <v>1.0499999999999999E-3</v>
          </cell>
        </row>
      </sheetData>
      <sheetData sheetId="5972">
        <row r="19">
          <cell r="J19">
            <v>1.0499999999999999E-3</v>
          </cell>
        </row>
      </sheetData>
      <sheetData sheetId="5973">
        <row r="19">
          <cell r="J19">
            <v>1.0499999999999999E-3</v>
          </cell>
        </row>
      </sheetData>
      <sheetData sheetId="5974">
        <row r="19">
          <cell r="J19">
            <v>1.0499999999999999E-3</v>
          </cell>
        </row>
      </sheetData>
      <sheetData sheetId="5975">
        <row r="19">
          <cell r="J19">
            <v>1.0499999999999999E-3</v>
          </cell>
        </row>
      </sheetData>
      <sheetData sheetId="5976">
        <row r="19">
          <cell r="J19">
            <v>1.0499999999999999E-3</v>
          </cell>
        </row>
      </sheetData>
      <sheetData sheetId="5977">
        <row r="19">
          <cell r="J19">
            <v>1.0499999999999999E-3</v>
          </cell>
        </row>
      </sheetData>
      <sheetData sheetId="5978">
        <row r="19">
          <cell r="J19">
            <v>1.0499999999999999E-3</v>
          </cell>
        </row>
      </sheetData>
      <sheetData sheetId="5979">
        <row r="19">
          <cell r="J19">
            <v>1.0499999999999999E-3</v>
          </cell>
        </row>
      </sheetData>
      <sheetData sheetId="5980">
        <row r="19">
          <cell r="J19">
            <v>1.0499999999999999E-3</v>
          </cell>
        </row>
      </sheetData>
      <sheetData sheetId="5981">
        <row r="19">
          <cell r="J19">
            <v>1.0499999999999999E-3</v>
          </cell>
        </row>
      </sheetData>
      <sheetData sheetId="5982">
        <row r="19">
          <cell r="J19">
            <v>1.0499999999999999E-3</v>
          </cell>
        </row>
      </sheetData>
      <sheetData sheetId="5983">
        <row r="19">
          <cell r="J19">
            <v>1.0499999999999999E-3</v>
          </cell>
        </row>
      </sheetData>
      <sheetData sheetId="5984">
        <row r="19">
          <cell r="J19">
            <v>1.0499999999999999E-3</v>
          </cell>
        </row>
      </sheetData>
      <sheetData sheetId="5985">
        <row r="19">
          <cell r="J19">
            <v>1.0499999999999999E-3</v>
          </cell>
        </row>
      </sheetData>
      <sheetData sheetId="5986">
        <row r="19">
          <cell r="J19">
            <v>1.0499999999999999E-3</v>
          </cell>
        </row>
      </sheetData>
      <sheetData sheetId="5987">
        <row r="19">
          <cell r="J19">
            <v>1.0499999999999999E-3</v>
          </cell>
        </row>
      </sheetData>
      <sheetData sheetId="5988">
        <row r="19">
          <cell r="J19">
            <v>1.0499999999999999E-3</v>
          </cell>
        </row>
      </sheetData>
      <sheetData sheetId="5989">
        <row r="19">
          <cell r="J19">
            <v>1.0499999999999999E-3</v>
          </cell>
        </row>
      </sheetData>
      <sheetData sheetId="5990">
        <row r="19">
          <cell r="J19">
            <v>1.0499999999999999E-3</v>
          </cell>
        </row>
      </sheetData>
      <sheetData sheetId="5991">
        <row r="19">
          <cell r="J19">
            <v>1.0499999999999999E-3</v>
          </cell>
        </row>
      </sheetData>
      <sheetData sheetId="5992">
        <row r="19">
          <cell r="J19">
            <v>1.0499999999999999E-3</v>
          </cell>
        </row>
      </sheetData>
      <sheetData sheetId="5993">
        <row r="19">
          <cell r="J19">
            <v>1.0499999999999999E-3</v>
          </cell>
        </row>
      </sheetData>
      <sheetData sheetId="5994">
        <row r="19">
          <cell r="J19">
            <v>1.0499999999999999E-3</v>
          </cell>
        </row>
      </sheetData>
      <sheetData sheetId="5995">
        <row r="19">
          <cell r="J19">
            <v>1.0499999999999999E-3</v>
          </cell>
        </row>
      </sheetData>
      <sheetData sheetId="5996">
        <row r="19">
          <cell r="J19">
            <v>1.0499999999999999E-3</v>
          </cell>
        </row>
      </sheetData>
      <sheetData sheetId="5997">
        <row r="19">
          <cell r="J19">
            <v>1.0499999999999999E-3</v>
          </cell>
        </row>
      </sheetData>
      <sheetData sheetId="5998">
        <row r="19">
          <cell r="J19">
            <v>1.0499999999999999E-3</v>
          </cell>
        </row>
      </sheetData>
      <sheetData sheetId="5999">
        <row r="19">
          <cell r="J19">
            <v>1.0499999999999999E-3</v>
          </cell>
        </row>
      </sheetData>
      <sheetData sheetId="6000">
        <row r="19">
          <cell r="J19">
            <v>1.0499999999999999E-3</v>
          </cell>
        </row>
      </sheetData>
      <sheetData sheetId="6001">
        <row r="19">
          <cell r="J19">
            <v>1.0499999999999999E-3</v>
          </cell>
        </row>
      </sheetData>
      <sheetData sheetId="6002">
        <row r="19">
          <cell r="J19">
            <v>1.0499999999999999E-3</v>
          </cell>
        </row>
      </sheetData>
      <sheetData sheetId="6003">
        <row r="19">
          <cell r="J19">
            <v>1.0499999999999999E-3</v>
          </cell>
        </row>
      </sheetData>
      <sheetData sheetId="6004">
        <row r="19">
          <cell r="J19">
            <v>1.0499999999999999E-3</v>
          </cell>
        </row>
      </sheetData>
      <sheetData sheetId="6005">
        <row r="19">
          <cell r="J19">
            <v>1.0499999999999999E-3</v>
          </cell>
        </row>
      </sheetData>
      <sheetData sheetId="6006">
        <row r="19">
          <cell r="J19">
            <v>1.0499999999999999E-3</v>
          </cell>
        </row>
      </sheetData>
      <sheetData sheetId="6007">
        <row r="19">
          <cell r="J19">
            <v>1.0499999999999999E-3</v>
          </cell>
        </row>
      </sheetData>
      <sheetData sheetId="6008">
        <row r="19">
          <cell r="J19">
            <v>1.0499999999999999E-3</v>
          </cell>
        </row>
      </sheetData>
      <sheetData sheetId="6009">
        <row r="19">
          <cell r="J19">
            <v>1.0499999999999999E-3</v>
          </cell>
        </row>
      </sheetData>
      <sheetData sheetId="6010">
        <row r="19">
          <cell r="J19">
            <v>1.0499999999999999E-3</v>
          </cell>
        </row>
      </sheetData>
      <sheetData sheetId="6011">
        <row r="19">
          <cell r="J19">
            <v>1.0499999999999999E-3</v>
          </cell>
        </row>
      </sheetData>
      <sheetData sheetId="6012">
        <row r="19">
          <cell r="J19">
            <v>1.0499999999999999E-3</v>
          </cell>
        </row>
      </sheetData>
      <sheetData sheetId="6013">
        <row r="19">
          <cell r="J19">
            <v>1.0499999999999999E-3</v>
          </cell>
        </row>
      </sheetData>
      <sheetData sheetId="6014">
        <row r="19">
          <cell r="J19">
            <v>1.0499999999999999E-3</v>
          </cell>
        </row>
      </sheetData>
      <sheetData sheetId="6015">
        <row r="19">
          <cell r="J19">
            <v>1.0499999999999999E-3</v>
          </cell>
        </row>
      </sheetData>
      <sheetData sheetId="6016">
        <row r="19">
          <cell r="J19">
            <v>1.0499999999999999E-3</v>
          </cell>
        </row>
      </sheetData>
      <sheetData sheetId="6017">
        <row r="19">
          <cell r="J19">
            <v>1.0499999999999999E-3</v>
          </cell>
        </row>
      </sheetData>
      <sheetData sheetId="6018">
        <row r="19">
          <cell r="J19">
            <v>1.0499999999999999E-3</v>
          </cell>
        </row>
      </sheetData>
      <sheetData sheetId="6019">
        <row r="19">
          <cell r="J19">
            <v>1.0499999999999999E-3</v>
          </cell>
        </row>
      </sheetData>
      <sheetData sheetId="6020">
        <row r="19">
          <cell r="J19">
            <v>1.0499999999999999E-3</v>
          </cell>
        </row>
      </sheetData>
      <sheetData sheetId="6021">
        <row r="19">
          <cell r="J19">
            <v>1.0499999999999999E-3</v>
          </cell>
        </row>
      </sheetData>
      <sheetData sheetId="6022">
        <row r="19">
          <cell r="J19">
            <v>1.0499999999999999E-3</v>
          </cell>
        </row>
      </sheetData>
      <sheetData sheetId="6023">
        <row r="19">
          <cell r="J19">
            <v>1.0499999999999999E-3</v>
          </cell>
        </row>
      </sheetData>
      <sheetData sheetId="6024">
        <row r="19">
          <cell r="J19">
            <v>1.0499999999999999E-3</v>
          </cell>
        </row>
      </sheetData>
      <sheetData sheetId="6025">
        <row r="19">
          <cell r="J19">
            <v>1.0499999999999999E-3</v>
          </cell>
        </row>
      </sheetData>
      <sheetData sheetId="6026">
        <row r="19">
          <cell r="J19">
            <v>1.0499999999999999E-3</v>
          </cell>
        </row>
      </sheetData>
      <sheetData sheetId="6027">
        <row r="19">
          <cell r="J19">
            <v>1.0499999999999999E-3</v>
          </cell>
        </row>
      </sheetData>
      <sheetData sheetId="6028">
        <row r="19">
          <cell r="J19">
            <v>1.0499999999999999E-3</v>
          </cell>
        </row>
      </sheetData>
      <sheetData sheetId="6029">
        <row r="19">
          <cell r="J19">
            <v>1.0499999999999999E-3</v>
          </cell>
        </row>
      </sheetData>
      <sheetData sheetId="6030">
        <row r="19">
          <cell r="J19">
            <v>1.0499999999999999E-3</v>
          </cell>
        </row>
      </sheetData>
      <sheetData sheetId="6031">
        <row r="19">
          <cell r="J19">
            <v>1.0499999999999999E-3</v>
          </cell>
        </row>
      </sheetData>
      <sheetData sheetId="6032">
        <row r="19">
          <cell r="J19">
            <v>1.0499999999999999E-3</v>
          </cell>
        </row>
      </sheetData>
      <sheetData sheetId="6033">
        <row r="19">
          <cell r="J19">
            <v>1.0499999999999999E-3</v>
          </cell>
        </row>
      </sheetData>
      <sheetData sheetId="6034">
        <row r="19">
          <cell r="J19">
            <v>1.0499999999999999E-3</v>
          </cell>
        </row>
      </sheetData>
      <sheetData sheetId="6035">
        <row r="19">
          <cell r="J19">
            <v>1.0499999999999999E-3</v>
          </cell>
        </row>
      </sheetData>
      <sheetData sheetId="6036">
        <row r="19">
          <cell r="J19">
            <v>1.0499999999999999E-3</v>
          </cell>
        </row>
      </sheetData>
      <sheetData sheetId="6037">
        <row r="19">
          <cell r="J19">
            <v>1.0499999999999999E-3</v>
          </cell>
        </row>
      </sheetData>
      <sheetData sheetId="6038">
        <row r="19">
          <cell r="J19">
            <v>1.0499999999999999E-3</v>
          </cell>
        </row>
      </sheetData>
      <sheetData sheetId="6039">
        <row r="19">
          <cell r="J19">
            <v>1.0499999999999999E-3</v>
          </cell>
        </row>
      </sheetData>
      <sheetData sheetId="6040">
        <row r="19">
          <cell r="J19">
            <v>1.0499999999999999E-3</v>
          </cell>
        </row>
      </sheetData>
      <sheetData sheetId="6041">
        <row r="19">
          <cell r="J19">
            <v>1.0499999999999999E-3</v>
          </cell>
        </row>
      </sheetData>
      <sheetData sheetId="6042">
        <row r="19">
          <cell r="J19">
            <v>1.0499999999999999E-3</v>
          </cell>
        </row>
      </sheetData>
      <sheetData sheetId="6043">
        <row r="19">
          <cell r="J19">
            <v>1.0499999999999999E-3</v>
          </cell>
        </row>
      </sheetData>
      <sheetData sheetId="6044">
        <row r="19">
          <cell r="J19">
            <v>1.0499999999999999E-3</v>
          </cell>
        </row>
      </sheetData>
      <sheetData sheetId="6045">
        <row r="19">
          <cell r="J19">
            <v>1.0499999999999999E-3</v>
          </cell>
        </row>
      </sheetData>
      <sheetData sheetId="6046">
        <row r="19">
          <cell r="J19">
            <v>1.0499999999999999E-3</v>
          </cell>
        </row>
      </sheetData>
      <sheetData sheetId="6047">
        <row r="19">
          <cell r="J19">
            <v>1.0499999999999999E-3</v>
          </cell>
        </row>
      </sheetData>
      <sheetData sheetId="6048">
        <row r="19">
          <cell r="J19">
            <v>1.0499999999999999E-3</v>
          </cell>
        </row>
      </sheetData>
      <sheetData sheetId="6049">
        <row r="19">
          <cell r="J19">
            <v>1.0499999999999999E-3</v>
          </cell>
        </row>
      </sheetData>
      <sheetData sheetId="6050">
        <row r="19">
          <cell r="J19">
            <v>1.0499999999999999E-3</v>
          </cell>
        </row>
      </sheetData>
      <sheetData sheetId="6051">
        <row r="19">
          <cell r="J19">
            <v>1.0499999999999999E-3</v>
          </cell>
        </row>
      </sheetData>
      <sheetData sheetId="6052">
        <row r="19">
          <cell r="J19">
            <v>1.0499999999999999E-3</v>
          </cell>
        </row>
      </sheetData>
      <sheetData sheetId="6053">
        <row r="19">
          <cell r="J19">
            <v>1.0499999999999999E-3</v>
          </cell>
        </row>
      </sheetData>
      <sheetData sheetId="6054">
        <row r="19">
          <cell r="J19">
            <v>1.0499999999999999E-3</v>
          </cell>
        </row>
      </sheetData>
      <sheetData sheetId="6055">
        <row r="19">
          <cell r="J19">
            <v>1.0499999999999999E-3</v>
          </cell>
        </row>
      </sheetData>
      <sheetData sheetId="6056">
        <row r="19">
          <cell r="J19">
            <v>1.0499999999999999E-3</v>
          </cell>
        </row>
      </sheetData>
      <sheetData sheetId="6057">
        <row r="19">
          <cell r="J19">
            <v>1.0499999999999999E-3</v>
          </cell>
        </row>
      </sheetData>
      <sheetData sheetId="6058">
        <row r="19">
          <cell r="J19">
            <v>1.0499999999999999E-3</v>
          </cell>
        </row>
      </sheetData>
      <sheetData sheetId="6059">
        <row r="19">
          <cell r="J19">
            <v>1.0499999999999999E-3</v>
          </cell>
        </row>
      </sheetData>
      <sheetData sheetId="6060">
        <row r="19">
          <cell r="J19">
            <v>1.0499999999999999E-3</v>
          </cell>
        </row>
      </sheetData>
      <sheetData sheetId="6061">
        <row r="19">
          <cell r="J19">
            <v>1.0499999999999999E-3</v>
          </cell>
        </row>
      </sheetData>
      <sheetData sheetId="6062">
        <row r="19">
          <cell r="J19">
            <v>1.0499999999999999E-3</v>
          </cell>
        </row>
      </sheetData>
      <sheetData sheetId="6063">
        <row r="19">
          <cell r="J19">
            <v>1.0499999999999999E-3</v>
          </cell>
        </row>
      </sheetData>
      <sheetData sheetId="6064">
        <row r="19">
          <cell r="J19">
            <v>1.0499999999999999E-3</v>
          </cell>
        </row>
      </sheetData>
      <sheetData sheetId="6065">
        <row r="19">
          <cell r="J19">
            <v>1.0499999999999999E-3</v>
          </cell>
        </row>
      </sheetData>
      <sheetData sheetId="6066">
        <row r="19">
          <cell r="J19">
            <v>1.0499999999999999E-3</v>
          </cell>
        </row>
      </sheetData>
      <sheetData sheetId="6067">
        <row r="19">
          <cell r="J19">
            <v>1.0499999999999999E-3</v>
          </cell>
        </row>
      </sheetData>
      <sheetData sheetId="6068">
        <row r="19">
          <cell r="J19">
            <v>1.0499999999999999E-3</v>
          </cell>
        </row>
      </sheetData>
      <sheetData sheetId="6069">
        <row r="19">
          <cell r="J19">
            <v>1.0499999999999999E-3</v>
          </cell>
        </row>
      </sheetData>
      <sheetData sheetId="6070">
        <row r="19">
          <cell r="J19">
            <v>1.0499999999999999E-3</v>
          </cell>
        </row>
      </sheetData>
      <sheetData sheetId="6071">
        <row r="19">
          <cell r="J19">
            <v>1.0499999999999999E-3</v>
          </cell>
        </row>
      </sheetData>
      <sheetData sheetId="6072">
        <row r="19">
          <cell r="J19">
            <v>1.0499999999999999E-3</v>
          </cell>
        </row>
      </sheetData>
      <sheetData sheetId="6073">
        <row r="19">
          <cell r="J19">
            <v>1.0499999999999999E-3</v>
          </cell>
        </row>
      </sheetData>
      <sheetData sheetId="6074">
        <row r="19">
          <cell r="J19">
            <v>1.0499999999999999E-3</v>
          </cell>
        </row>
      </sheetData>
      <sheetData sheetId="6075">
        <row r="19">
          <cell r="J19">
            <v>1.0499999999999999E-3</v>
          </cell>
        </row>
      </sheetData>
      <sheetData sheetId="6076">
        <row r="19">
          <cell r="J19">
            <v>1.0499999999999999E-3</v>
          </cell>
        </row>
      </sheetData>
      <sheetData sheetId="6077">
        <row r="19">
          <cell r="J19">
            <v>1.0499999999999999E-3</v>
          </cell>
        </row>
      </sheetData>
      <sheetData sheetId="6078">
        <row r="19">
          <cell r="J19">
            <v>1.0499999999999999E-3</v>
          </cell>
        </row>
      </sheetData>
      <sheetData sheetId="6079">
        <row r="19">
          <cell r="J19">
            <v>1.0499999999999999E-3</v>
          </cell>
        </row>
      </sheetData>
      <sheetData sheetId="6080">
        <row r="19">
          <cell r="J19">
            <v>1.0499999999999999E-3</v>
          </cell>
        </row>
      </sheetData>
      <sheetData sheetId="6081">
        <row r="19">
          <cell r="J19">
            <v>1.0499999999999999E-3</v>
          </cell>
        </row>
      </sheetData>
      <sheetData sheetId="6082">
        <row r="19">
          <cell r="J19">
            <v>1.0499999999999999E-3</v>
          </cell>
        </row>
      </sheetData>
      <sheetData sheetId="6083">
        <row r="19">
          <cell r="J19">
            <v>1.0499999999999999E-3</v>
          </cell>
        </row>
      </sheetData>
      <sheetData sheetId="6084">
        <row r="19">
          <cell r="J19">
            <v>1.0499999999999999E-3</v>
          </cell>
        </row>
      </sheetData>
      <sheetData sheetId="6085">
        <row r="19">
          <cell r="J19">
            <v>1.0499999999999999E-3</v>
          </cell>
        </row>
      </sheetData>
      <sheetData sheetId="6086">
        <row r="19">
          <cell r="J19">
            <v>1.0499999999999999E-3</v>
          </cell>
        </row>
      </sheetData>
      <sheetData sheetId="6087">
        <row r="19">
          <cell r="J19">
            <v>1.0499999999999999E-3</v>
          </cell>
        </row>
      </sheetData>
      <sheetData sheetId="6088">
        <row r="19">
          <cell r="J19">
            <v>1.0499999999999999E-3</v>
          </cell>
        </row>
      </sheetData>
      <sheetData sheetId="6089">
        <row r="19">
          <cell r="J19">
            <v>1.0499999999999999E-3</v>
          </cell>
        </row>
      </sheetData>
      <sheetData sheetId="6090">
        <row r="19">
          <cell r="J19">
            <v>1.0499999999999999E-3</v>
          </cell>
        </row>
      </sheetData>
      <sheetData sheetId="6091">
        <row r="19">
          <cell r="J19">
            <v>1.0499999999999999E-3</v>
          </cell>
        </row>
      </sheetData>
      <sheetData sheetId="6092">
        <row r="19">
          <cell r="J19">
            <v>1.0499999999999999E-3</v>
          </cell>
        </row>
      </sheetData>
      <sheetData sheetId="6093">
        <row r="19">
          <cell r="J19">
            <v>1.0499999999999999E-3</v>
          </cell>
        </row>
      </sheetData>
      <sheetData sheetId="6094">
        <row r="19">
          <cell r="J19">
            <v>1.0499999999999999E-3</v>
          </cell>
        </row>
      </sheetData>
      <sheetData sheetId="6095">
        <row r="19">
          <cell r="J19">
            <v>1.0499999999999999E-3</v>
          </cell>
        </row>
      </sheetData>
      <sheetData sheetId="6096">
        <row r="19">
          <cell r="J19">
            <v>1.0499999999999999E-3</v>
          </cell>
        </row>
      </sheetData>
      <sheetData sheetId="6097">
        <row r="19">
          <cell r="J19">
            <v>1.0499999999999999E-3</v>
          </cell>
        </row>
      </sheetData>
      <sheetData sheetId="6098">
        <row r="19">
          <cell r="J19">
            <v>1.0499999999999999E-3</v>
          </cell>
        </row>
      </sheetData>
      <sheetData sheetId="6099">
        <row r="19">
          <cell r="J19">
            <v>1.0499999999999999E-3</v>
          </cell>
        </row>
      </sheetData>
      <sheetData sheetId="6100">
        <row r="19">
          <cell r="J19">
            <v>1.0499999999999999E-3</v>
          </cell>
        </row>
      </sheetData>
      <sheetData sheetId="6101">
        <row r="19">
          <cell r="J19">
            <v>1.0499999999999999E-3</v>
          </cell>
        </row>
      </sheetData>
      <sheetData sheetId="6102">
        <row r="19">
          <cell r="J19">
            <v>1.0499999999999999E-3</v>
          </cell>
        </row>
      </sheetData>
      <sheetData sheetId="6103">
        <row r="19">
          <cell r="J19">
            <v>1.0499999999999999E-3</v>
          </cell>
        </row>
      </sheetData>
      <sheetData sheetId="6104">
        <row r="19">
          <cell r="J19">
            <v>1.0499999999999999E-3</v>
          </cell>
        </row>
      </sheetData>
      <sheetData sheetId="6105">
        <row r="19">
          <cell r="J19">
            <v>1.0499999999999999E-3</v>
          </cell>
        </row>
      </sheetData>
      <sheetData sheetId="6106">
        <row r="19">
          <cell r="J19">
            <v>1.0499999999999999E-3</v>
          </cell>
        </row>
      </sheetData>
      <sheetData sheetId="6107">
        <row r="19">
          <cell r="J19">
            <v>1.0499999999999999E-3</v>
          </cell>
        </row>
      </sheetData>
      <sheetData sheetId="6108">
        <row r="19">
          <cell r="J19">
            <v>1.0499999999999999E-3</v>
          </cell>
        </row>
      </sheetData>
      <sheetData sheetId="6109">
        <row r="19">
          <cell r="J19">
            <v>1.0499999999999999E-3</v>
          </cell>
        </row>
      </sheetData>
      <sheetData sheetId="6110">
        <row r="19">
          <cell r="J19">
            <v>1.0499999999999999E-3</v>
          </cell>
        </row>
      </sheetData>
      <sheetData sheetId="6111">
        <row r="19">
          <cell r="J19">
            <v>1.0499999999999999E-3</v>
          </cell>
        </row>
      </sheetData>
      <sheetData sheetId="6112">
        <row r="19">
          <cell r="J19">
            <v>1.0499999999999999E-3</v>
          </cell>
        </row>
      </sheetData>
      <sheetData sheetId="6113">
        <row r="19">
          <cell r="J19">
            <v>1.0499999999999999E-3</v>
          </cell>
        </row>
      </sheetData>
      <sheetData sheetId="6114">
        <row r="19">
          <cell r="J19">
            <v>1.0499999999999999E-3</v>
          </cell>
        </row>
      </sheetData>
      <sheetData sheetId="6115">
        <row r="19">
          <cell r="J19">
            <v>1.0499999999999999E-3</v>
          </cell>
        </row>
      </sheetData>
      <sheetData sheetId="6116">
        <row r="19">
          <cell r="J19">
            <v>1.0499999999999999E-3</v>
          </cell>
        </row>
      </sheetData>
      <sheetData sheetId="6117">
        <row r="19">
          <cell r="J19">
            <v>1.0499999999999999E-3</v>
          </cell>
        </row>
      </sheetData>
      <sheetData sheetId="6118">
        <row r="19">
          <cell r="J19">
            <v>1.0499999999999999E-3</v>
          </cell>
        </row>
      </sheetData>
      <sheetData sheetId="6119">
        <row r="19">
          <cell r="J19">
            <v>1.0499999999999999E-3</v>
          </cell>
        </row>
      </sheetData>
      <sheetData sheetId="6120">
        <row r="19">
          <cell r="J19">
            <v>1.0499999999999999E-3</v>
          </cell>
        </row>
      </sheetData>
      <sheetData sheetId="6121">
        <row r="19">
          <cell r="J19">
            <v>1.0499999999999999E-3</v>
          </cell>
        </row>
      </sheetData>
      <sheetData sheetId="6122">
        <row r="19">
          <cell r="J19">
            <v>1.0499999999999999E-3</v>
          </cell>
        </row>
      </sheetData>
      <sheetData sheetId="6123">
        <row r="19">
          <cell r="J19">
            <v>1.0499999999999999E-3</v>
          </cell>
        </row>
      </sheetData>
      <sheetData sheetId="6124">
        <row r="19">
          <cell r="J19">
            <v>1.0499999999999999E-3</v>
          </cell>
        </row>
      </sheetData>
      <sheetData sheetId="6125">
        <row r="19">
          <cell r="J19">
            <v>1.0499999999999999E-3</v>
          </cell>
        </row>
      </sheetData>
      <sheetData sheetId="6126">
        <row r="19">
          <cell r="J19">
            <v>1.0499999999999999E-3</v>
          </cell>
        </row>
      </sheetData>
      <sheetData sheetId="6127">
        <row r="19">
          <cell r="J19">
            <v>1.0499999999999999E-3</v>
          </cell>
        </row>
      </sheetData>
      <sheetData sheetId="6128">
        <row r="19">
          <cell r="J19">
            <v>1.0499999999999999E-3</v>
          </cell>
        </row>
      </sheetData>
      <sheetData sheetId="6129">
        <row r="19">
          <cell r="J19">
            <v>1.0499999999999999E-3</v>
          </cell>
        </row>
      </sheetData>
      <sheetData sheetId="6130">
        <row r="19">
          <cell r="J19">
            <v>1.0499999999999999E-3</v>
          </cell>
        </row>
      </sheetData>
      <sheetData sheetId="6131">
        <row r="19">
          <cell r="J19">
            <v>1.0499999999999999E-3</v>
          </cell>
        </row>
      </sheetData>
      <sheetData sheetId="6132">
        <row r="19">
          <cell r="J19">
            <v>1.0499999999999999E-3</v>
          </cell>
        </row>
      </sheetData>
      <sheetData sheetId="6133">
        <row r="19">
          <cell r="J19">
            <v>1.0499999999999999E-3</v>
          </cell>
        </row>
      </sheetData>
      <sheetData sheetId="6134">
        <row r="19">
          <cell r="J19">
            <v>1.0499999999999999E-3</v>
          </cell>
        </row>
      </sheetData>
      <sheetData sheetId="6135">
        <row r="19">
          <cell r="J19">
            <v>1.0499999999999999E-3</v>
          </cell>
        </row>
      </sheetData>
      <sheetData sheetId="6136">
        <row r="19">
          <cell r="J19">
            <v>1.0499999999999999E-3</v>
          </cell>
        </row>
      </sheetData>
      <sheetData sheetId="6137">
        <row r="19">
          <cell r="J19">
            <v>1.0499999999999999E-3</v>
          </cell>
        </row>
      </sheetData>
      <sheetData sheetId="6138">
        <row r="19">
          <cell r="J19">
            <v>1.0499999999999999E-3</v>
          </cell>
        </row>
      </sheetData>
      <sheetData sheetId="6139">
        <row r="19">
          <cell r="J19">
            <v>1.0499999999999999E-3</v>
          </cell>
        </row>
      </sheetData>
      <sheetData sheetId="6140">
        <row r="19">
          <cell r="J19">
            <v>1.0499999999999999E-3</v>
          </cell>
        </row>
      </sheetData>
      <sheetData sheetId="6141">
        <row r="19">
          <cell r="J19">
            <v>1.0499999999999999E-3</v>
          </cell>
        </row>
      </sheetData>
      <sheetData sheetId="6142">
        <row r="19">
          <cell r="J19">
            <v>1.0499999999999999E-3</v>
          </cell>
        </row>
      </sheetData>
      <sheetData sheetId="6143">
        <row r="19">
          <cell r="J19">
            <v>1.0499999999999999E-3</v>
          </cell>
        </row>
      </sheetData>
      <sheetData sheetId="6144">
        <row r="19">
          <cell r="J19">
            <v>1.0499999999999999E-3</v>
          </cell>
        </row>
      </sheetData>
      <sheetData sheetId="6145">
        <row r="19">
          <cell r="J19">
            <v>1.0499999999999999E-3</v>
          </cell>
        </row>
      </sheetData>
      <sheetData sheetId="6146">
        <row r="19">
          <cell r="J19">
            <v>1.0499999999999999E-3</v>
          </cell>
        </row>
      </sheetData>
      <sheetData sheetId="6147">
        <row r="19">
          <cell r="J19">
            <v>1.0499999999999999E-3</v>
          </cell>
        </row>
      </sheetData>
      <sheetData sheetId="6148">
        <row r="19">
          <cell r="J19">
            <v>1.0499999999999999E-3</v>
          </cell>
        </row>
      </sheetData>
      <sheetData sheetId="6149">
        <row r="19">
          <cell r="J19">
            <v>1.0499999999999999E-3</v>
          </cell>
        </row>
      </sheetData>
      <sheetData sheetId="6150">
        <row r="19">
          <cell r="J19">
            <v>1.0499999999999999E-3</v>
          </cell>
        </row>
      </sheetData>
      <sheetData sheetId="6151">
        <row r="19">
          <cell r="J19">
            <v>1.0499999999999999E-3</v>
          </cell>
        </row>
      </sheetData>
      <sheetData sheetId="6152">
        <row r="19">
          <cell r="J19">
            <v>1.0499999999999999E-3</v>
          </cell>
        </row>
      </sheetData>
      <sheetData sheetId="6153">
        <row r="19">
          <cell r="J19">
            <v>1.0499999999999999E-3</v>
          </cell>
        </row>
      </sheetData>
      <sheetData sheetId="6154">
        <row r="19">
          <cell r="J19">
            <v>1.0499999999999999E-3</v>
          </cell>
        </row>
      </sheetData>
      <sheetData sheetId="6155">
        <row r="19">
          <cell r="J19">
            <v>1.0499999999999999E-3</v>
          </cell>
        </row>
      </sheetData>
      <sheetData sheetId="6156">
        <row r="19">
          <cell r="J19">
            <v>1.0499999999999999E-3</v>
          </cell>
        </row>
      </sheetData>
      <sheetData sheetId="6157">
        <row r="19">
          <cell r="J19">
            <v>1.0499999999999999E-3</v>
          </cell>
        </row>
      </sheetData>
      <sheetData sheetId="6158">
        <row r="19">
          <cell r="J19">
            <v>1.0499999999999999E-3</v>
          </cell>
        </row>
      </sheetData>
      <sheetData sheetId="6159">
        <row r="19">
          <cell r="J19">
            <v>1.0499999999999999E-3</v>
          </cell>
        </row>
      </sheetData>
      <sheetData sheetId="6160">
        <row r="19">
          <cell r="J19">
            <v>1.0499999999999999E-3</v>
          </cell>
        </row>
      </sheetData>
      <sheetData sheetId="6161">
        <row r="19">
          <cell r="J19">
            <v>1.0499999999999999E-3</v>
          </cell>
        </row>
      </sheetData>
      <sheetData sheetId="6162">
        <row r="19">
          <cell r="J19">
            <v>1.0499999999999999E-3</v>
          </cell>
        </row>
      </sheetData>
      <sheetData sheetId="6163">
        <row r="19">
          <cell r="J19">
            <v>1.0499999999999999E-3</v>
          </cell>
        </row>
      </sheetData>
      <sheetData sheetId="6164">
        <row r="19">
          <cell r="J19">
            <v>1.0499999999999999E-3</v>
          </cell>
        </row>
      </sheetData>
      <sheetData sheetId="6165">
        <row r="19">
          <cell r="J19">
            <v>1.0499999999999999E-3</v>
          </cell>
        </row>
      </sheetData>
      <sheetData sheetId="6166">
        <row r="19">
          <cell r="J19">
            <v>1.0499999999999999E-3</v>
          </cell>
        </row>
      </sheetData>
      <sheetData sheetId="6167">
        <row r="19">
          <cell r="J19">
            <v>1.0499999999999999E-3</v>
          </cell>
        </row>
      </sheetData>
      <sheetData sheetId="6168">
        <row r="19">
          <cell r="J19">
            <v>1.0499999999999999E-3</v>
          </cell>
        </row>
      </sheetData>
      <sheetData sheetId="6169">
        <row r="19">
          <cell r="J19">
            <v>1.0499999999999999E-3</v>
          </cell>
        </row>
      </sheetData>
      <sheetData sheetId="6170">
        <row r="19">
          <cell r="J19">
            <v>1.0499999999999999E-3</v>
          </cell>
        </row>
      </sheetData>
      <sheetData sheetId="6171">
        <row r="19">
          <cell r="J19">
            <v>1.0499999999999999E-3</v>
          </cell>
        </row>
      </sheetData>
      <sheetData sheetId="6172">
        <row r="19">
          <cell r="J19">
            <v>1.0499999999999999E-3</v>
          </cell>
        </row>
      </sheetData>
      <sheetData sheetId="6173">
        <row r="19">
          <cell r="J19">
            <v>1.0499999999999999E-3</v>
          </cell>
        </row>
      </sheetData>
      <sheetData sheetId="6174">
        <row r="19">
          <cell r="J19">
            <v>1.0499999999999999E-3</v>
          </cell>
        </row>
      </sheetData>
      <sheetData sheetId="6175">
        <row r="19">
          <cell r="J19">
            <v>1.0499999999999999E-3</v>
          </cell>
        </row>
      </sheetData>
      <sheetData sheetId="6176">
        <row r="19">
          <cell r="J19">
            <v>1.0499999999999999E-3</v>
          </cell>
        </row>
      </sheetData>
      <sheetData sheetId="6177">
        <row r="19">
          <cell r="J19">
            <v>1.0499999999999999E-3</v>
          </cell>
        </row>
      </sheetData>
      <sheetData sheetId="6178">
        <row r="19">
          <cell r="J19">
            <v>1.0499999999999999E-3</v>
          </cell>
        </row>
      </sheetData>
      <sheetData sheetId="6179">
        <row r="19">
          <cell r="J19">
            <v>1.0499999999999999E-3</v>
          </cell>
        </row>
      </sheetData>
      <sheetData sheetId="6180">
        <row r="19">
          <cell r="J19">
            <v>1.0499999999999999E-3</v>
          </cell>
        </row>
      </sheetData>
      <sheetData sheetId="6181">
        <row r="19">
          <cell r="J19">
            <v>1.0499999999999999E-3</v>
          </cell>
        </row>
      </sheetData>
      <sheetData sheetId="6182">
        <row r="19">
          <cell r="J19">
            <v>1.0499999999999999E-3</v>
          </cell>
        </row>
      </sheetData>
      <sheetData sheetId="6183">
        <row r="19">
          <cell r="J19">
            <v>1.0499999999999999E-3</v>
          </cell>
        </row>
      </sheetData>
      <sheetData sheetId="6184">
        <row r="19">
          <cell r="J19">
            <v>1.0499999999999999E-3</v>
          </cell>
        </row>
      </sheetData>
      <sheetData sheetId="6185">
        <row r="19">
          <cell r="J19">
            <v>1.0499999999999999E-3</v>
          </cell>
        </row>
      </sheetData>
      <sheetData sheetId="6186">
        <row r="19">
          <cell r="J19">
            <v>1.0499999999999999E-3</v>
          </cell>
        </row>
      </sheetData>
      <sheetData sheetId="6187">
        <row r="19">
          <cell r="J19">
            <v>1.0499999999999999E-3</v>
          </cell>
        </row>
      </sheetData>
      <sheetData sheetId="6188">
        <row r="19">
          <cell r="J19">
            <v>1.0499999999999999E-3</v>
          </cell>
        </row>
      </sheetData>
      <sheetData sheetId="6189">
        <row r="19">
          <cell r="J19">
            <v>1.0499999999999999E-3</v>
          </cell>
        </row>
      </sheetData>
      <sheetData sheetId="6190">
        <row r="19">
          <cell r="J19">
            <v>1.0499999999999999E-3</v>
          </cell>
        </row>
      </sheetData>
      <sheetData sheetId="6191">
        <row r="19">
          <cell r="J19">
            <v>1.0499999999999999E-3</v>
          </cell>
        </row>
      </sheetData>
      <sheetData sheetId="6192">
        <row r="19">
          <cell r="J19">
            <v>1.0499999999999999E-3</v>
          </cell>
        </row>
      </sheetData>
      <sheetData sheetId="6193">
        <row r="19">
          <cell r="J19">
            <v>1.0499999999999999E-3</v>
          </cell>
        </row>
      </sheetData>
      <sheetData sheetId="6194">
        <row r="19">
          <cell r="J19">
            <v>1.0499999999999999E-3</v>
          </cell>
        </row>
      </sheetData>
      <sheetData sheetId="6195">
        <row r="19">
          <cell r="J19">
            <v>1.0499999999999999E-3</v>
          </cell>
        </row>
      </sheetData>
      <sheetData sheetId="6196">
        <row r="19">
          <cell r="J19">
            <v>1.0499999999999999E-3</v>
          </cell>
        </row>
      </sheetData>
      <sheetData sheetId="6197">
        <row r="19">
          <cell r="J19">
            <v>1.0499999999999999E-3</v>
          </cell>
        </row>
      </sheetData>
      <sheetData sheetId="6198">
        <row r="19">
          <cell r="J19">
            <v>1.0499999999999999E-3</v>
          </cell>
        </row>
      </sheetData>
      <sheetData sheetId="6199">
        <row r="19">
          <cell r="J19">
            <v>1.0499999999999999E-3</v>
          </cell>
        </row>
      </sheetData>
      <sheetData sheetId="6200">
        <row r="19">
          <cell r="J19">
            <v>1.0499999999999999E-3</v>
          </cell>
        </row>
      </sheetData>
      <sheetData sheetId="6201">
        <row r="19">
          <cell r="J19">
            <v>1.0499999999999999E-3</v>
          </cell>
        </row>
      </sheetData>
      <sheetData sheetId="6202">
        <row r="19">
          <cell r="J19">
            <v>1.0499999999999999E-3</v>
          </cell>
        </row>
      </sheetData>
      <sheetData sheetId="6203">
        <row r="19">
          <cell r="J19">
            <v>1.0499999999999999E-3</v>
          </cell>
        </row>
      </sheetData>
      <sheetData sheetId="6204">
        <row r="19">
          <cell r="J19">
            <v>1.0499999999999999E-3</v>
          </cell>
        </row>
      </sheetData>
      <sheetData sheetId="6205">
        <row r="19">
          <cell r="J19">
            <v>1.0499999999999999E-3</v>
          </cell>
        </row>
      </sheetData>
      <sheetData sheetId="6206">
        <row r="19">
          <cell r="J19">
            <v>1.0499999999999999E-3</v>
          </cell>
        </row>
      </sheetData>
      <sheetData sheetId="6207">
        <row r="19">
          <cell r="J19">
            <v>1.0499999999999999E-3</v>
          </cell>
        </row>
      </sheetData>
      <sheetData sheetId="6208">
        <row r="19">
          <cell r="J19">
            <v>1.0499999999999999E-3</v>
          </cell>
        </row>
      </sheetData>
      <sheetData sheetId="6209">
        <row r="19">
          <cell r="J19">
            <v>1.0499999999999999E-3</v>
          </cell>
        </row>
      </sheetData>
      <sheetData sheetId="6210">
        <row r="19">
          <cell r="J19">
            <v>1.0499999999999999E-3</v>
          </cell>
        </row>
      </sheetData>
      <sheetData sheetId="6211">
        <row r="19">
          <cell r="J19">
            <v>1.0499999999999999E-3</v>
          </cell>
        </row>
      </sheetData>
      <sheetData sheetId="6212">
        <row r="19">
          <cell r="J19">
            <v>1.0499999999999999E-3</v>
          </cell>
        </row>
      </sheetData>
      <sheetData sheetId="6213">
        <row r="19">
          <cell r="J19">
            <v>1.0499999999999999E-3</v>
          </cell>
        </row>
      </sheetData>
      <sheetData sheetId="6214">
        <row r="19">
          <cell r="J19">
            <v>1.0499999999999999E-3</v>
          </cell>
        </row>
      </sheetData>
      <sheetData sheetId="6215">
        <row r="19">
          <cell r="J19">
            <v>1.0499999999999999E-3</v>
          </cell>
        </row>
      </sheetData>
      <sheetData sheetId="6216">
        <row r="19">
          <cell r="J19">
            <v>1.0499999999999999E-3</v>
          </cell>
        </row>
      </sheetData>
      <sheetData sheetId="6217">
        <row r="19">
          <cell r="J19">
            <v>1.0499999999999999E-3</v>
          </cell>
        </row>
      </sheetData>
      <sheetData sheetId="6218">
        <row r="19">
          <cell r="J19">
            <v>1.0499999999999999E-3</v>
          </cell>
        </row>
      </sheetData>
      <sheetData sheetId="6219">
        <row r="19">
          <cell r="J19">
            <v>1.0499999999999999E-3</v>
          </cell>
        </row>
      </sheetData>
      <sheetData sheetId="6220">
        <row r="19">
          <cell r="J19">
            <v>1.0499999999999999E-3</v>
          </cell>
        </row>
      </sheetData>
      <sheetData sheetId="6221">
        <row r="19">
          <cell r="J19">
            <v>1.0499999999999999E-3</v>
          </cell>
        </row>
      </sheetData>
      <sheetData sheetId="6222">
        <row r="19">
          <cell r="J19">
            <v>1.0499999999999999E-3</v>
          </cell>
        </row>
      </sheetData>
      <sheetData sheetId="6223">
        <row r="19">
          <cell r="J19">
            <v>1.0499999999999999E-3</v>
          </cell>
        </row>
      </sheetData>
      <sheetData sheetId="6224">
        <row r="19">
          <cell r="J19">
            <v>1.0499999999999999E-3</v>
          </cell>
        </row>
      </sheetData>
      <sheetData sheetId="6225">
        <row r="19">
          <cell r="J19">
            <v>1.0499999999999999E-3</v>
          </cell>
        </row>
      </sheetData>
      <sheetData sheetId="6226">
        <row r="19">
          <cell r="J19">
            <v>1.0499999999999999E-3</v>
          </cell>
        </row>
      </sheetData>
      <sheetData sheetId="6227">
        <row r="19">
          <cell r="J19">
            <v>1.0499999999999999E-3</v>
          </cell>
        </row>
      </sheetData>
      <sheetData sheetId="6228">
        <row r="19">
          <cell r="J19">
            <v>1.0499999999999999E-3</v>
          </cell>
        </row>
      </sheetData>
      <sheetData sheetId="6229">
        <row r="19">
          <cell r="J19">
            <v>1.0499999999999999E-3</v>
          </cell>
        </row>
      </sheetData>
      <sheetData sheetId="6230">
        <row r="19">
          <cell r="J19">
            <v>1.0499999999999999E-3</v>
          </cell>
        </row>
      </sheetData>
      <sheetData sheetId="6231">
        <row r="19">
          <cell r="J19">
            <v>1.0499999999999999E-3</v>
          </cell>
        </row>
      </sheetData>
      <sheetData sheetId="6232">
        <row r="19">
          <cell r="J19">
            <v>1.0499999999999999E-3</v>
          </cell>
        </row>
      </sheetData>
      <sheetData sheetId="6233">
        <row r="19">
          <cell r="J19">
            <v>1.0499999999999999E-3</v>
          </cell>
        </row>
      </sheetData>
      <sheetData sheetId="6234">
        <row r="19">
          <cell r="J19">
            <v>1.0499999999999999E-3</v>
          </cell>
        </row>
      </sheetData>
      <sheetData sheetId="6235">
        <row r="19">
          <cell r="J19">
            <v>1.0499999999999999E-3</v>
          </cell>
        </row>
      </sheetData>
      <sheetData sheetId="6236">
        <row r="19">
          <cell r="J19">
            <v>1.0499999999999999E-3</v>
          </cell>
        </row>
      </sheetData>
      <sheetData sheetId="6237">
        <row r="19">
          <cell r="J19">
            <v>1.0499999999999999E-3</v>
          </cell>
        </row>
      </sheetData>
      <sheetData sheetId="6238">
        <row r="19">
          <cell r="J19">
            <v>1.0499999999999999E-3</v>
          </cell>
        </row>
      </sheetData>
      <sheetData sheetId="6239">
        <row r="19">
          <cell r="J19">
            <v>1.0499999999999999E-3</v>
          </cell>
        </row>
      </sheetData>
      <sheetData sheetId="6240">
        <row r="19">
          <cell r="J19">
            <v>1.0499999999999999E-3</v>
          </cell>
        </row>
      </sheetData>
      <sheetData sheetId="6241">
        <row r="19">
          <cell r="J19">
            <v>1.0499999999999999E-3</v>
          </cell>
        </row>
      </sheetData>
      <sheetData sheetId="6242">
        <row r="19">
          <cell r="J19">
            <v>1.0499999999999999E-3</v>
          </cell>
        </row>
      </sheetData>
      <sheetData sheetId="6243">
        <row r="19">
          <cell r="J19">
            <v>1.0499999999999999E-3</v>
          </cell>
        </row>
      </sheetData>
      <sheetData sheetId="6244">
        <row r="19">
          <cell r="J19">
            <v>1.0499999999999999E-3</v>
          </cell>
        </row>
      </sheetData>
      <sheetData sheetId="6245">
        <row r="19">
          <cell r="J19">
            <v>1.0499999999999999E-3</v>
          </cell>
        </row>
      </sheetData>
      <sheetData sheetId="6246">
        <row r="19">
          <cell r="J19">
            <v>1.0499999999999999E-3</v>
          </cell>
        </row>
      </sheetData>
      <sheetData sheetId="6247">
        <row r="19">
          <cell r="J19">
            <v>1.0499999999999999E-3</v>
          </cell>
        </row>
      </sheetData>
      <sheetData sheetId="6248">
        <row r="19">
          <cell r="J19">
            <v>1.0499999999999999E-3</v>
          </cell>
        </row>
      </sheetData>
      <sheetData sheetId="6249">
        <row r="19">
          <cell r="J19">
            <v>1.0499999999999999E-3</v>
          </cell>
        </row>
      </sheetData>
      <sheetData sheetId="6250">
        <row r="19">
          <cell r="J19">
            <v>1.0499999999999999E-3</v>
          </cell>
        </row>
      </sheetData>
      <sheetData sheetId="6251">
        <row r="19">
          <cell r="J19">
            <v>1.0499999999999999E-3</v>
          </cell>
        </row>
      </sheetData>
      <sheetData sheetId="6252">
        <row r="19">
          <cell r="J19">
            <v>1.0499999999999999E-3</v>
          </cell>
        </row>
      </sheetData>
      <sheetData sheetId="6253">
        <row r="19">
          <cell r="J19">
            <v>1.0499999999999999E-3</v>
          </cell>
        </row>
      </sheetData>
      <sheetData sheetId="6254">
        <row r="19">
          <cell r="J19">
            <v>1.0499999999999999E-3</v>
          </cell>
        </row>
      </sheetData>
      <sheetData sheetId="6255">
        <row r="19">
          <cell r="J19">
            <v>1.0499999999999999E-3</v>
          </cell>
        </row>
      </sheetData>
      <sheetData sheetId="6256">
        <row r="19">
          <cell r="J19">
            <v>1.0499999999999999E-3</v>
          </cell>
        </row>
      </sheetData>
      <sheetData sheetId="6257">
        <row r="19">
          <cell r="J19">
            <v>1.0499999999999999E-3</v>
          </cell>
        </row>
      </sheetData>
      <sheetData sheetId="6258">
        <row r="19">
          <cell r="J19">
            <v>1.0499999999999999E-3</v>
          </cell>
        </row>
      </sheetData>
      <sheetData sheetId="6259">
        <row r="19">
          <cell r="J19">
            <v>1.0499999999999999E-3</v>
          </cell>
        </row>
      </sheetData>
      <sheetData sheetId="6260">
        <row r="19">
          <cell r="J19">
            <v>1.0499999999999999E-3</v>
          </cell>
        </row>
      </sheetData>
      <sheetData sheetId="6261">
        <row r="19">
          <cell r="J19">
            <v>1.0499999999999999E-3</v>
          </cell>
        </row>
      </sheetData>
      <sheetData sheetId="6262">
        <row r="19">
          <cell r="J19">
            <v>1.0499999999999999E-3</v>
          </cell>
        </row>
      </sheetData>
      <sheetData sheetId="6263">
        <row r="19">
          <cell r="J19">
            <v>1.0499999999999999E-3</v>
          </cell>
        </row>
      </sheetData>
      <sheetData sheetId="6264">
        <row r="19">
          <cell r="J19">
            <v>1.0499999999999999E-3</v>
          </cell>
        </row>
      </sheetData>
      <sheetData sheetId="6265">
        <row r="19">
          <cell r="J19">
            <v>1.0499999999999999E-3</v>
          </cell>
        </row>
      </sheetData>
      <sheetData sheetId="6266">
        <row r="19">
          <cell r="J19">
            <v>1.0499999999999999E-3</v>
          </cell>
        </row>
      </sheetData>
      <sheetData sheetId="6267">
        <row r="19">
          <cell r="J19">
            <v>1.0499999999999999E-3</v>
          </cell>
        </row>
      </sheetData>
      <sheetData sheetId="6268">
        <row r="19">
          <cell r="J19">
            <v>1.0499999999999999E-3</v>
          </cell>
        </row>
      </sheetData>
      <sheetData sheetId="6269">
        <row r="19">
          <cell r="J19">
            <v>1.0499999999999999E-3</v>
          </cell>
        </row>
      </sheetData>
      <sheetData sheetId="6270">
        <row r="19">
          <cell r="J19">
            <v>1.0499999999999999E-3</v>
          </cell>
        </row>
      </sheetData>
      <sheetData sheetId="6271">
        <row r="19">
          <cell r="J19">
            <v>1.0499999999999999E-3</v>
          </cell>
        </row>
      </sheetData>
      <sheetData sheetId="6272">
        <row r="19">
          <cell r="J19">
            <v>1.0499999999999999E-3</v>
          </cell>
        </row>
      </sheetData>
      <sheetData sheetId="6273">
        <row r="19">
          <cell r="J19">
            <v>1.0499999999999999E-3</v>
          </cell>
        </row>
      </sheetData>
      <sheetData sheetId="6274">
        <row r="19">
          <cell r="J19">
            <v>1.0499999999999999E-3</v>
          </cell>
        </row>
      </sheetData>
      <sheetData sheetId="6275">
        <row r="19">
          <cell r="J19">
            <v>1.0499999999999999E-3</v>
          </cell>
        </row>
      </sheetData>
      <sheetData sheetId="6276">
        <row r="19">
          <cell r="J19">
            <v>1.0499999999999999E-3</v>
          </cell>
        </row>
      </sheetData>
      <sheetData sheetId="6277">
        <row r="19">
          <cell r="J19">
            <v>1.0499999999999999E-3</v>
          </cell>
        </row>
      </sheetData>
      <sheetData sheetId="6278">
        <row r="19">
          <cell r="J19">
            <v>1.0499999999999999E-3</v>
          </cell>
        </row>
      </sheetData>
      <sheetData sheetId="6279">
        <row r="19">
          <cell r="J19">
            <v>1.0499999999999999E-3</v>
          </cell>
        </row>
      </sheetData>
      <sheetData sheetId="6280">
        <row r="19">
          <cell r="J19">
            <v>1.0499999999999999E-3</v>
          </cell>
        </row>
      </sheetData>
      <sheetData sheetId="6281">
        <row r="19">
          <cell r="J19">
            <v>1.0499999999999999E-3</v>
          </cell>
        </row>
      </sheetData>
      <sheetData sheetId="6282">
        <row r="19">
          <cell r="J19">
            <v>1.0499999999999999E-3</v>
          </cell>
        </row>
      </sheetData>
      <sheetData sheetId="6283">
        <row r="19">
          <cell r="J19">
            <v>1.0499999999999999E-3</v>
          </cell>
        </row>
      </sheetData>
      <sheetData sheetId="6284">
        <row r="19">
          <cell r="J19">
            <v>1.0499999999999999E-3</v>
          </cell>
        </row>
      </sheetData>
      <sheetData sheetId="6285">
        <row r="19">
          <cell r="J19">
            <v>1.0499999999999999E-3</v>
          </cell>
        </row>
      </sheetData>
      <sheetData sheetId="6286">
        <row r="19">
          <cell r="J19">
            <v>1.0499999999999999E-3</v>
          </cell>
        </row>
      </sheetData>
      <sheetData sheetId="6287">
        <row r="19">
          <cell r="J19">
            <v>1.0499999999999999E-3</v>
          </cell>
        </row>
      </sheetData>
      <sheetData sheetId="6288">
        <row r="19">
          <cell r="J19">
            <v>1.0499999999999999E-3</v>
          </cell>
        </row>
      </sheetData>
      <sheetData sheetId="6289">
        <row r="19">
          <cell r="J19">
            <v>1.0499999999999999E-3</v>
          </cell>
        </row>
      </sheetData>
      <sheetData sheetId="6290">
        <row r="19">
          <cell r="J19">
            <v>1.0499999999999999E-3</v>
          </cell>
        </row>
      </sheetData>
      <sheetData sheetId="6291">
        <row r="19">
          <cell r="J19">
            <v>1.0499999999999999E-3</v>
          </cell>
        </row>
      </sheetData>
      <sheetData sheetId="6292">
        <row r="19">
          <cell r="J19">
            <v>1.0499999999999999E-3</v>
          </cell>
        </row>
      </sheetData>
      <sheetData sheetId="6293">
        <row r="19">
          <cell r="J19">
            <v>1.0499999999999999E-3</v>
          </cell>
        </row>
      </sheetData>
      <sheetData sheetId="6294">
        <row r="19">
          <cell r="J19">
            <v>1.0499999999999999E-3</v>
          </cell>
        </row>
      </sheetData>
      <sheetData sheetId="6295">
        <row r="19">
          <cell r="J19">
            <v>1.0499999999999999E-3</v>
          </cell>
        </row>
      </sheetData>
      <sheetData sheetId="6296">
        <row r="19">
          <cell r="J19">
            <v>1.0499999999999999E-3</v>
          </cell>
        </row>
      </sheetData>
      <sheetData sheetId="6297">
        <row r="19">
          <cell r="J19">
            <v>1.0499999999999999E-3</v>
          </cell>
        </row>
      </sheetData>
      <sheetData sheetId="6298">
        <row r="19">
          <cell r="J19">
            <v>1.0499999999999999E-3</v>
          </cell>
        </row>
      </sheetData>
      <sheetData sheetId="6299">
        <row r="19">
          <cell r="J19">
            <v>1.0499999999999999E-3</v>
          </cell>
        </row>
      </sheetData>
      <sheetData sheetId="6300">
        <row r="19">
          <cell r="J19">
            <v>1.0499999999999999E-3</v>
          </cell>
        </row>
      </sheetData>
      <sheetData sheetId="6301">
        <row r="19">
          <cell r="J19">
            <v>1.0499999999999999E-3</v>
          </cell>
        </row>
      </sheetData>
      <sheetData sheetId="6302">
        <row r="19">
          <cell r="J19">
            <v>1.0499999999999999E-3</v>
          </cell>
        </row>
      </sheetData>
      <sheetData sheetId="6303">
        <row r="19">
          <cell r="J19">
            <v>1.0499999999999999E-3</v>
          </cell>
        </row>
      </sheetData>
      <sheetData sheetId="6304">
        <row r="19">
          <cell r="J19">
            <v>1.0499999999999999E-3</v>
          </cell>
        </row>
      </sheetData>
      <sheetData sheetId="6305">
        <row r="19">
          <cell r="J19">
            <v>1.0499999999999999E-3</v>
          </cell>
        </row>
      </sheetData>
      <sheetData sheetId="6306">
        <row r="19">
          <cell r="J19">
            <v>1.0499999999999999E-3</v>
          </cell>
        </row>
      </sheetData>
      <sheetData sheetId="6307">
        <row r="19">
          <cell r="J19">
            <v>1.0499999999999999E-3</v>
          </cell>
        </row>
      </sheetData>
      <sheetData sheetId="6308">
        <row r="19">
          <cell r="J19">
            <v>1.0499999999999999E-3</v>
          </cell>
        </row>
      </sheetData>
      <sheetData sheetId="6309">
        <row r="19">
          <cell r="J19">
            <v>1.0499999999999999E-3</v>
          </cell>
        </row>
      </sheetData>
      <sheetData sheetId="6310">
        <row r="19">
          <cell r="J19">
            <v>1.0499999999999999E-3</v>
          </cell>
        </row>
      </sheetData>
      <sheetData sheetId="6311">
        <row r="19">
          <cell r="J19">
            <v>1.0499999999999999E-3</v>
          </cell>
        </row>
      </sheetData>
      <sheetData sheetId="6312">
        <row r="19">
          <cell r="J19">
            <v>1.0499999999999999E-3</v>
          </cell>
        </row>
      </sheetData>
      <sheetData sheetId="6313">
        <row r="19">
          <cell r="J19">
            <v>1.0499999999999999E-3</v>
          </cell>
        </row>
      </sheetData>
      <sheetData sheetId="6314">
        <row r="19">
          <cell r="J19">
            <v>1.0499999999999999E-3</v>
          </cell>
        </row>
      </sheetData>
      <sheetData sheetId="6315">
        <row r="19">
          <cell r="J19">
            <v>1.0499999999999999E-3</v>
          </cell>
        </row>
      </sheetData>
      <sheetData sheetId="6316">
        <row r="19">
          <cell r="J19">
            <v>1.0499999999999999E-3</v>
          </cell>
        </row>
      </sheetData>
      <sheetData sheetId="6317">
        <row r="19">
          <cell r="J19">
            <v>1.0499999999999999E-3</v>
          </cell>
        </row>
      </sheetData>
      <sheetData sheetId="6318">
        <row r="19">
          <cell r="J19">
            <v>1.0499999999999999E-3</v>
          </cell>
        </row>
      </sheetData>
      <sheetData sheetId="6319">
        <row r="19">
          <cell r="J19">
            <v>1.0499999999999999E-3</v>
          </cell>
        </row>
      </sheetData>
      <sheetData sheetId="6320">
        <row r="19">
          <cell r="J19">
            <v>1.0499999999999999E-3</v>
          </cell>
        </row>
      </sheetData>
      <sheetData sheetId="6321">
        <row r="19">
          <cell r="J19">
            <v>1.0499999999999999E-3</v>
          </cell>
        </row>
      </sheetData>
      <sheetData sheetId="6322">
        <row r="19">
          <cell r="J19">
            <v>1.0499999999999999E-3</v>
          </cell>
        </row>
      </sheetData>
      <sheetData sheetId="6323">
        <row r="19">
          <cell r="J19">
            <v>1.0499999999999999E-3</v>
          </cell>
        </row>
      </sheetData>
      <sheetData sheetId="6324">
        <row r="19">
          <cell r="J19">
            <v>1.0499999999999999E-3</v>
          </cell>
        </row>
      </sheetData>
      <sheetData sheetId="6325">
        <row r="19">
          <cell r="J19">
            <v>1.0499999999999999E-3</v>
          </cell>
        </row>
      </sheetData>
      <sheetData sheetId="6326">
        <row r="19">
          <cell r="J19">
            <v>1.0499999999999999E-3</v>
          </cell>
        </row>
      </sheetData>
      <sheetData sheetId="6327">
        <row r="19">
          <cell r="J19">
            <v>1.0499999999999999E-3</v>
          </cell>
        </row>
      </sheetData>
      <sheetData sheetId="6328">
        <row r="19">
          <cell r="J19">
            <v>1.0499999999999999E-3</v>
          </cell>
        </row>
      </sheetData>
      <sheetData sheetId="6329">
        <row r="19">
          <cell r="J19">
            <v>1.0499999999999999E-3</v>
          </cell>
        </row>
      </sheetData>
      <sheetData sheetId="6330">
        <row r="19">
          <cell r="J19">
            <v>1.0499999999999999E-3</v>
          </cell>
        </row>
      </sheetData>
      <sheetData sheetId="6331">
        <row r="19">
          <cell r="J19">
            <v>1.0499999999999999E-3</v>
          </cell>
        </row>
      </sheetData>
      <sheetData sheetId="6332">
        <row r="19">
          <cell r="J19">
            <v>1.0499999999999999E-3</v>
          </cell>
        </row>
      </sheetData>
      <sheetData sheetId="6333">
        <row r="19">
          <cell r="J19">
            <v>1.0499999999999999E-3</v>
          </cell>
        </row>
      </sheetData>
      <sheetData sheetId="6334">
        <row r="19">
          <cell r="J19">
            <v>1.0499999999999999E-3</v>
          </cell>
        </row>
      </sheetData>
      <sheetData sheetId="6335">
        <row r="19">
          <cell r="J19">
            <v>1.0499999999999999E-3</v>
          </cell>
        </row>
      </sheetData>
      <sheetData sheetId="6336">
        <row r="19">
          <cell r="J19">
            <v>1.0499999999999999E-3</v>
          </cell>
        </row>
      </sheetData>
      <sheetData sheetId="6337">
        <row r="19">
          <cell r="J19">
            <v>1.0499999999999999E-3</v>
          </cell>
        </row>
      </sheetData>
      <sheetData sheetId="6338">
        <row r="19">
          <cell r="J19">
            <v>1.0499999999999999E-3</v>
          </cell>
        </row>
      </sheetData>
      <sheetData sheetId="6339">
        <row r="19">
          <cell r="J19">
            <v>1.0499999999999999E-3</v>
          </cell>
        </row>
      </sheetData>
      <sheetData sheetId="6340">
        <row r="19">
          <cell r="J19">
            <v>1.0499999999999999E-3</v>
          </cell>
        </row>
      </sheetData>
      <sheetData sheetId="6341">
        <row r="19">
          <cell r="J19">
            <v>1.0499999999999999E-3</v>
          </cell>
        </row>
      </sheetData>
      <sheetData sheetId="6342">
        <row r="19">
          <cell r="J19">
            <v>1.0499999999999999E-3</v>
          </cell>
        </row>
      </sheetData>
      <sheetData sheetId="6343">
        <row r="19">
          <cell r="J19">
            <v>1.0499999999999999E-3</v>
          </cell>
        </row>
      </sheetData>
      <sheetData sheetId="6344">
        <row r="19">
          <cell r="J19">
            <v>1.0499999999999999E-3</v>
          </cell>
        </row>
      </sheetData>
      <sheetData sheetId="6345">
        <row r="19">
          <cell r="J19">
            <v>1.0499999999999999E-3</v>
          </cell>
        </row>
      </sheetData>
      <sheetData sheetId="6346">
        <row r="19">
          <cell r="J19">
            <v>1.0499999999999999E-3</v>
          </cell>
        </row>
      </sheetData>
      <sheetData sheetId="6347">
        <row r="19">
          <cell r="J19">
            <v>1.0499999999999999E-3</v>
          </cell>
        </row>
      </sheetData>
      <sheetData sheetId="6348">
        <row r="19">
          <cell r="J19">
            <v>1.0499999999999999E-3</v>
          </cell>
        </row>
      </sheetData>
      <sheetData sheetId="6349">
        <row r="19">
          <cell r="J19">
            <v>1.0499999999999999E-3</v>
          </cell>
        </row>
      </sheetData>
      <sheetData sheetId="6350">
        <row r="19">
          <cell r="J19">
            <v>1.0499999999999999E-3</v>
          </cell>
        </row>
      </sheetData>
      <sheetData sheetId="6351">
        <row r="19">
          <cell r="J19">
            <v>1.0499999999999999E-3</v>
          </cell>
        </row>
      </sheetData>
      <sheetData sheetId="6352">
        <row r="19">
          <cell r="J19">
            <v>1.0499999999999999E-3</v>
          </cell>
        </row>
      </sheetData>
      <sheetData sheetId="6353">
        <row r="19">
          <cell r="J19">
            <v>1.0499999999999999E-3</v>
          </cell>
        </row>
      </sheetData>
      <sheetData sheetId="6354">
        <row r="19">
          <cell r="J19">
            <v>1.0499999999999999E-3</v>
          </cell>
        </row>
      </sheetData>
      <sheetData sheetId="6355">
        <row r="19">
          <cell r="J19">
            <v>1.0499999999999999E-3</v>
          </cell>
        </row>
      </sheetData>
      <sheetData sheetId="6356">
        <row r="19">
          <cell r="J19">
            <v>1.0499999999999999E-3</v>
          </cell>
        </row>
      </sheetData>
      <sheetData sheetId="6357">
        <row r="19">
          <cell r="J19">
            <v>1.0499999999999999E-3</v>
          </cell>
        </row>
      </sheetData>
      <sheetData sheetId="6358">
        <row r="19">
          <cell r="J19">
            <v>1.0499999999999999E-3</v>
          </cell>
        </row>
      </sheetData>
      <sheetData sheetId="6359">
        <row r="19">
          <cell r="J19">
            <v>1.0499999999999999E-3</v>
          </cell>
        </row>
      </sheetData>
      <sheetData sheetId="6360">
        <row r="19">
          <cell r="J19">
            <v>1.0499999999999999E-3</v>
          </cell>
        </row>
      </sheetData>
      <sheetData sheetId="6361">
        <row r="19">
          <cell r="J19">
            <v>1.0499999999999999E-3</v>
          </cell>
        </row>
      </sheetData>
      <sheetData sheetId="6362">
        <row r="19">
          <cell r="J19">
            <v>1.0499999999999999E-3</v>
          </cell>
        </row>
      </sheetData>
      <sheetData sheetId="6363">
        <row r="19">
          <cell r="J19">
            <v>1.0499999999999999E-3</v>
          </cell>
        </row>
      </sheetData>
      <sheetData sheetId="6364">
        <row r="19">
          <cell r="J19">
            <v>1.0499999999999999E-3</v>
          </cell>
        </row>
      </sheetData>
      <sheetData sheetId="6365">
        <row r="19">
          <cell r="J19">
            <v>1.0499999999999999E-3</v>
          </cell>
        </row>
      </sheetData>
      <sheetData sheetId="6366">
        <row r="19">
          <cell r="J19">
            <v>1.0499999999999999E-3</v>
          </cell>
        </row>
      </sheetData>
      <sheetData sheetId="6367">
        <row r="19">
          <cell r="J19">
            <v>1.0499999999999999E-3</v>
          </cell>
        </row>
      </sheetData>
      <sheetData sheetId="6368">
        <row r="19">
          <cell r="J19">
            <v>1.0499999999999999E-3</v>
          </cell>
        </row>
      </sheetData>
      <sheetData sheetId="6369">
        <row r="19">
          <cell r="J19">
            <v>1.0499999999999999E-3</v>
          </cell>
        </row>
      </sheetData>
      <sheetData sheetId="6370">
        <row r="19">
          <cell r="J19">
            <v>1.0499999999999999E-3</v>
          </cell>
        </row>
      </sheetData>
      <sheetData sheetId="6371">
        <row r="19">
          <cell r="J19">
            <v>1.0499999999999999E-3</v>
          </cell>
        </row>
      </sheetData>
      <sheetData sheetId="6372">
        <row r="19">
          <cell r="J19">
            <v>1.0499999999999999E-3</v>
          </cell>
        </row>
      </sheetData>
      <sheetData sheetId="6373">
        <row r="19">
          <cell r="J19">
            <v>1.0499999999999999E-3</v>
          </cell>
        </row>
      </sheetData>
      <sheetData sheetId="6374">
        <row r="19">
          <cell r="J19">
            <v>1.0499999999999999E-3</v>
          </cell>
        </row>
      </sheetData>
      <sheetData sheetId="6375">
        <row r="19">
          <cell r="J19">
            <v>1.0499999999999999E-3</v>
          </cell>
        </row>
      </sheetData>
      <sheetData sheetId="6376">
        <row r="19">
          <cell r="J19">
            <v>1.0499999999999999E-3</v>
          </cell>
        </row>
      </sheetData>
      <sheetData sheetId="6377">
        <row r="19">
          <cell r="J19">
            <v>1.0499999999999999E-3</v>
          </cell>
        </row>
      </sheetData>
      <sheetData sheetId="6378">
        <row r="19">
          <cell r="J19">
            <v>1.0499999999999999E-3</v>
          </cell>
        </row>
      </sheetData>
      <sheetData sheetId="6379">
        <row r="19">
          <cell r="J19">
            <v>1.0499999999999999E-3</v>
          </cell>
        </row>
      </sheetData>
      <sheetData sheetId="6380">
        <row r="19">
          <cell r="J19">
            <v>1.0499999999999999E-3</v>
          </cell>
        </row>
      </sheetData>
      <sheetData sheetId="6381">
        <row r="19">
          <cell r="J19">
            <v>1.0499999999999999E-3</v>
          </cell>
        </row>
      </sheetData>
      <sheetData sheetId="6382">
        <row r="19">
          <cell r="J19">
            <v>1.0499999999999999E-3</v>
          </cell>
        </row>
      </sheetData>
      <sheetData sheetId="6383">
        <row r="19">
          <cell r="J19">
            <v>1.0499999999999999E-3</v>
          </cell>
        </row>
      </sheetData>
      <sheetData sheetId="6384">
        <row r="19">
          <cell r="J19">
            <v>1.0499999999999999E-3</v>
          </cell>
        </row>
      </sheetData>
      <sheetData sheetId="6385">
        <row r="19">
          <cell r="J19">
            <v>1.0499999999999999E-3</v>
          </cell>
        </row>
      </sheetData>
      <sheetData sheetId="6386">
        <row r="19">
          <cell r="J19">
            <v>1.0499999999999999E-3</v>
          </cell>
        </row>
      </sheetData>
      <sheetData sheetId="6387">
        <row r="19">
          <cell r="J19">
            <v>1.0499999999999999E-3</v>
          </cell>
        </row>
      </sheetData>
      <sheetData sheetId="6388">
        <row r="19">
          <cell r="J19">
            <v>1.0499999999999999E-3</v>
          </cell>
        </row>
      </sheetData>
      <sheetData sheetId="6389">
        <row r="19">
          <cell r="J19">
            <v>1.0499999999999999E-3</v>
          </cell>
        </row>
      </sheetData>
      <sheetData sheetId="6390">
        <row r="19">
          <cell r="J19">
            <v>1.0499999999999999E-3</v>
          </cell>
        </row>
      </sheetData>
      <sheetData sheetId="6391">
        <row r="19">
          <cell r="J19">
            <v>1.0499999999999999E-3</v>
          </cell>
        </row>
      </sheetData>
      <sheetData sheetId="6392">
        <row r="19">
          <cell r="J19">
            <v>1.0499999999999999E-3</v>
          </cell>
        </row>
      </sheetData>
      <sheetData sheetId="6393">
        <row r="19">
          <cell r="J19">
            <v>1.0499999999999999E-3</v>
          </cell>
        </row>
      </sheetData>
      <sheetData sheetId="6394">
        <row r="19">
          <cell r="J19">
            <v>1.0499999999999999E-3</v>
          </cell>
        </row>
      </sheetData>
      <sheetData sheetId="6395">
        <row r="19">
          <cell r="J19">
            <v>1.0499999999999999E-3</v>
          </cell>
        </row>
      </sheetData>
      <sheetData sheetId="6396">
        <row r="19">
          <cell r="J19">
            <v>1.0499999999999999E-3</v>
          </cell>
        </row>
      </sheetData>
      <sheetData sheetId="6397">
        <row r="19">
          <cell r="J19">
            <v>1.0499999999999999E-3</v>
          </cell>
        </row>
      </sheetData>
      <sheetData sheetId="6398">
        <row r="19">
          <cell r="J19">
            <v>1.0499999999999999E-3</v>
          </cell>
        </row>
      </sheetData>
      <sheetData sheetId="6399">
        <row r="19">
          <cell r="J19">
            <v>1.0499999999999999E-3</v>
          </cell>
        </row>
      </sheetData>
      <sheetData sheetId="6400">
        <row r="19">
          <cell r="J19">
            <v>1.0499999999999999E-3</v>
          </cell>
        </row>
      </sheetData>
      <sheetData sheetId="6401">
        <row r="19">
          <cell r="J19">
            <v>1.0499999999999999E-3</v>
          </cell>
        </row>
      </sheetData>
      <sheetData sheetId="6402">
        <row r="19">
          <cell r="J19">
            <v>1.0499999999999999E-3</v>
          </cell>
        </row>
      </sheetData>
      <sheetData sheetId="6403">
        <row r="19">
          <cell r="J19">
            <v>1.0499999999999999E-3</v>
          </cell>
        </row>
      </sheetData>
      <sheetData sheetId="6404">
        <row r="19">
          <cell r="J19">
            <v>1.0499999999999999E-3</v>
          </cell>
        </row>
      </sheetData>
      <sheetData sheetId="6405">
        <row r="19">
          <cell r="J19">
            <v>1.0499999999999999E-3</v>
          </cell>
        </row>
      </sheetData>
      <sheetData sheetId="6406">
        <row r="19">
          <cell r="J19">
            <v>1.0499999999999999E-3</v>
          </cell>
        </row>
      </sheetData>
      <sheetData sheetId="6407">
        <row r="19">
          <cell r="J19">
            <v>1.0499999999999999E-3</v>
          </cell>
        </row>
      </sheetData>
      <sheetData sheetId="6408">
        <row r="19">
          <cell r="J19">
            <v>1.0499999999999999E-3</v>
          </cell>
        </row>
      </sheetData>
      <sheetData sheetId="6409">
        <row r="19">
          <cell r="J19">
            <v>1.0499999999999999E-3</v>
          </cell>
        </row>
      </sheetData>
      <sheetData sheetId="6410">
        <row r="19">
          <cell r="J19">
            <v>1.0499999999999999E-3</v>
          </cell>
        </row>
      </sheetData>
      <sheetData sheetId="6411">
        <row r="19">
          <cell r="J19">
            <v>1.0499999999999999E-3</v>
          </cell>
        </row>
      </sheetData>
      <sheetData sheetId="6412">
        <row r="19">
          <cell r="J19">
            <v>1.0499999999999999E-3</v>
          </cell>
        </row>
      </sheetData>
      <sheetData sheetId="6413">
        <row r="19">
          <cell r="J19">
            <v>1.0499999999999999E-3</v>
          </cell>
        </row>
      </sheetData>
      <sheetData sheetId="6414">
        <row r="19">
          <cell r="J19">
            <v>1.0499999999999999E-3</v>
          </cell>
        </row>
      </sheetData>
      <sheetData sheetId="6415">
        <row r="19">
          <cell r="J19">
            <v>1.0499999999999999E-3</v>
          </cell>
        </row>
      </sheetData>
      <sheetData sheetId="6416">
        <row r="19">
          <cell r="J19">
            <v>1.0499999999999999E-3</v>
          </cell>
        </row>
      </sheetData>
      <sheetData sheetId="6417">
        <row r="19">
          <cell r="J19">
            <v>1.0499999999999999E-3</v>
          </cell>
        </row>
      </sheetData>
      <sheetData sheetId="6418">
        <row r="19">
          <cell r="J19">
            <v>1.0499999999999999E-3</v>
          </cell>
        </row>
      </sheetData>
      <sheetData sheetId="6419">
        <row r="19">
          <cell r="J19">
            <v>1.0499999999999999E-3</v>
          </cell>
        </row>
      </sheetData>
      <sheetData sheetId="6420">
        <row r="19">
          <cell r="J19">
            <v>1.0499999999999999E-3</v>
          </cell>
        </row>
      </sheetData>
      <sheetData sheetId="6421">
        <row r="19">
          <cell r="J19">
            <v>1.0499999999999999E-3</v>
          </cell>
        </row>
      </sheetData>
      <sheetData sheetId="6422">
        <row r="19">
          <cell r="J19">
            <v>1.0499999999999999E-3</v>
          </cell>
        </row>
      </sheetData>
      <sheetData sheetId="6423">
        <row r="19">
          <cell r="J19">
            <v>1.0499999999999999E-3</v>
          </cell>
        </row>
      </sheetData>
      <sheetData sheetId="6424">
        <row r="19">
          <cell r="J19">
            <v>1.0499999999999999E-3</v>
          </cell>
        </row>
      </sheetData>
      <sheetData sheetId="6425">
        <row r="19">
          <cell r="J19">
            <v>1.0499999999999999E-3</v>
          </cell>
        </row>
      </sheetData>
      <sheetData sheetId="6426">
        <row r="19">
          <cell r="J19">
            <v>1.0499999999999999E-3</v>
          </cell>
        </row>
      </sheetData>
      <sheetData sheetId="6427">
        <row r="19">
          <cell r="J19">
            <v>1.0499999999999999E-3</v>
          </cell>
        </row>
      </sheetData>
      <sheetData sheetId="6428">
        <row r="19">
          <cell r="J19">
            <v>1.0499999999999999E-3</v>
          </cell>
        </row>
      </sheetData>
      <sheetData sheetId="6429">
        <row r="19">
          <cell r="J19">
            <v>1.0499999999999999E-3</v>
          </cell>
        </row>
      </sheetData>
      <sheetData sheetId="6430">
        <row r="19">
          <cell r="J19">
            <v>1.0499999999999999E-3</v>
          </cell>
        </row>
      </sheetData>
      <sheetData sheetId="6431">
        <row r="19">
          <cell r="J19">
            <v>1.0499999999999999E-3</v>
          </cell>
        </row>
      </sheetData>
      <sheetData sheetId="6432">
        <row r="19">
          <cell r="J19">
            <v>1.0499999999999999E-3</v>
          </cell>
        </row>
      </sheetData>
      <sheetData sheetId="6433">
        <row r="19">
          <cell r="J19">
            <v>1.0499999999999999E-3</v>
          </cell>
        </row>
      </sheetData>
      <sheetData sheetId="6434">
        <row r="19">
          <cell r="J19">
            <v>1.0499999999999999E-3</v>
          </cell>
        </row>
      </sheetData>
      <sheetData sheetId="6435">
        <row r="19">
          <cell r="J19">
            <v>1.0499999999999999E-3</v>
          </cell>
        </row>
      </sheetData>
      <sheetData sheetId="6436">
        <row r="19">
          <cell r="J19">
            <v>1.0499999999999999E-3</v>
          </cell>
        </row>
      </sheetData>
      <sheetData sheetId="6437">
        <row r="19">
          <cell r="J19">
            <v>1.0499999999999999E-3</v>
          </cell>
        </row>
      </sheetData>
      <sheetData sheetId="6438">
        <row r="19">
          <cell r="J19">
            <v>1.0499999999999999E-3</v>
          </cell>
        </row>
      </sheetData>
      <sheetData sheetId="6439">
        <row r="19">
          <cell r="J19">
            <v>1.0499999999999999E-3</v>
          </cell>
        </row>
      </sheetData>
      <sheetData sheetId="6440">
        <row r="19">
          <cell r="J19">
            <v>1.0499999999999999E-3</v>
          </cell>
        </row>
      </sheetData>
      <sheetData sheetId="6441">
        <row r="19">
          <cell r="J19">
            <v>1.0499999999999999E-3</v>
          </cell>
        </row>
      </sheetData>
      <sheetData sheetId="6442">
        <row r="19">
          <cell r="J19">
            <v>1.0499999999999999E-3</v>
          </cell>
        </row>
      </sheetData>
      <sheetData sheetId="6443">
        <row r="19">
          <cell r="J19">
            <v>1.0499999999999999E-3</v>
          </cell>
        </row>
      </sheetData>
      <sheetData sheetId="6444">
        <row r="19">
          <cell r="J19">
            <v>1.0499999999999999E-3</v>
          </cell>
        </row>
      </sheetData>
      <sheetData sheetId="6445">
        <row r="19">
          <cell r="J19">
            <v>1.0499999999999999E-3</v>
          </cell>
        </row>
      </sheetData>
      <sheetData sheetId="6446">
        <row r="19">
          <cell r="J19">
            <v>1.0499999999999999E-3</v>
          </cell>
        </row>
      </sheetData>
      <sheetData sheetId="6447">
        <row r="19">
          <cell r="J19">
            <v>1.0499999999999999E-3</v>
          </cell>
        </row>
      </sheetData>
      <sheetData sheetId="6448">
        <row r="19">
          <cell r="J19">
            <v>1.0499999999999999E-3</v>
          </cell>
        </row>
      </sheetData>
      <sheetData sheetId="6449">
        <row r="19">
          <cell r="J19">
            <v>1.0499999999999999E-3</v>
          </cell>
        </row>
      </sheetData>
      <sheetData sheetId="6450">
        <row r="19">
          <cell r="J19">
            <v>1.0499999999999999E-3</v>
          </cell>
        </row>
      </sheetData>
      <sheetData sheetId="6451">
        <row r="19">
          <cell r="J19">
            <v>1.0499999999999999E-3</v>
          </cell>
        </row>
      </sheetData>
      <sheetData sheetId="6452">
        <row r="19">
          <cell r="J19">
            <v>1.0499999999999999E-3</v>
          </cell>
        </row>
      </sheetData>
      <sheetData sheetId="6453">
        <row r="19">
          <cell r="J19">
            <v>1.0499999999999999E-3</v>
          </cell>
        </row>
      </sheetData>
      <sheetData sheetId="6454">
        <row r="19">
          <cell r="J19">
            <v>1.0499999999999999E-3</v>
          </cell>
        </row>
      </sheetData>
      <sheetData sheetId="6455">
        <row r="19">
          <cell r="J19">
            <v>1.0499999999999999E-3</v>
          </cell>
        </row>
      </sheetData>
      <sheetData sheetId="6456">
        <row r="19">
          <cell r="J19">
            <v>1.0499999999999999E-3</v>
          </cell>
        </row>
      </sheetData>
      <sheetData sheetId="6457">
        <row r="19">
          <cell r="J19">
            <v>1.0499999999999999E-3</v>
          </cell>
        </row>
      </sheetData>
      <sheetData sheetId="6458">
        <row r="19">
          <cell r="J19">
            <v>1.0499999999999999E-3</v>
          </cell>
        </row>
      </sheetData>
      <sheetData sheetId="6459">
        <row r="19">
          <cell r="J19">
            <v>1.0499999999999999E-3</v>
          </cell>
        </row>
      </sheetData>
      <sheetData sheetId="6460">
        <row r="19">
          <cell r="J19">
            <v>1.0499999999999999E-3</v>
          </cell>
        </row>
      </sheetData>
      <sheetData sheetId="6461">
        <row r="19">
          <cell r="J19">
            <v>1.0499999999999999E-3</v>
          </cell>
        </row>
      </sheetData>
      <sheetData sheetId="6462">
        <row r="19">
          <cell r="J19">
            <v>1.0499999999999999E-3</v>
          </cell>
        </row>
      </sheetData>
      <sheetData sheetId="6463">
        <row r="19">
          <cell r="J19">
            <v>1.0499999999999999E-3</v>
          </cell>
        </row>
      </sheetData>
      <sheetData sheetId="6464">
        <row r="19">
          <cell r="J19">
            <v>1.0499999999999999E-3</v>
          </cell>
        </row>
      </sheetData>
      <sheetData sheetId="6465">
        <row r="19">
          <cell r="J19">
            <v>1.0499999999999999E-3</v>
          </cell>
        </row>
      </sheetData>
      <sheetData sheetId="6466">
        <row r="19">
          <cell r="J19">
            <v>1.0499999999999999E-3</v>
          </cell>
        </row>
      </sheetData>
      <sheetData sheetId="6467">
        <row r="19">
          <cell r="J19">
            <v>1.0499999999999999E-3</v>
          </cell>
        </row>
      </sheetData>
      <sheetData sheetId="6468">
        <row r="19">
          <cell r="J19">
            <v>1.0499999999999999E-3</v>
          </cell>
        </row>
      </sheetData>
      <sheetData sheetId="6469">
        <row r="19">
          <cell r="J19">
            <v>1.0499999999999999E-3</v>
          </cell>
        </row>
      </sheetData>
      <sheetData sheetId="6470">
        <row r="19">
          <cell r="J19">
            <v>1.0499999999999999E-3</v>
          </cell>
        </row>
      </sheetData>
      <sheetData sheetId="6471">
        <row r="19">
          <cell r="J19">
            <v>1.0499999999999999E-3</v>
          </cell>
        </row>
      </sheetData>
      <sheetData sheetId="6472">
        <row r="19">
          <cell r="J19">
            <v>1.0499999999999999E-3</v>
          </cell>
        </row>
      </sheetData>
      <sheetData sheetId="6473">
        <row r="19">
          <cell r="J19">
            <v>1.0499999999999999E-3</v>
          </cell>
        </row>
      </sheetData>
      <sheetData sheetId="6474">
        <row r="19">
          <cell r="J19">
            <v>1.0499999999999999E-3</v>
          </cell>
        </row>
      </sheetData>
      <sheetData sheetId="6475">
        <row r="19">
          <cell r="J19">
            <v>1.0499999999999999E-3</v>
          </cell>
        </row>
      </sheetData>
      <sheetData sheetId="6476">
        <row r="19">
          <cell r="J19">
            <v>1.0499999999999999E-3</v>
          </cell>
        </row>
      </sheetData>
      <sheetData sheetId="6477">
        <row r="19">
          <cell r="J19">
            <v>1.0499999999999999E-3</v>
          </cell>
        </row>
      </sheetData>
      <sheetData sheetId="6478">
        <row r="19">
          <cell r="J19">
            <v>1.0499999999999999E-3</v>
          </cell>
        </row>
      </sheetData>
      <sheetData sheetId="6479">
        <row r="19">
          <cell r="J19">
            <v>1.0499999999999999E-3</v>
          </cell>
        </row>
      </sheetData>
      <sheetData sheetId="6480">
        <row r="19">
          <cell r="J19">
            <v>1.0499999999999999E-3</v>
          </cell>
        </row>
      </sheetData>
      <sheetData sheetId="6481">
        <row r="19">
          <cell r="J19">
            <v>1.0499999999999999E-3</v>
          </cell>
        </row>
      </sheetData>
      <sheetData sheetId="6482">
        <row r="19">
          <cell r="J19">
            <v>1.0499999999999999E-3</v>
          </cell>
        </row>
      </sheetData>
      <sheetData sheetId="6483">
        <row r="19">
          <cell r="J19">
            <v>1.0499999999999999E-3</v>
          </cell>
        </row>
      </sheetData>
      <sheetData sheetId="6484">
        <row r="19">
          <cell r="J19">
            <v>1.0499999999999999E-3</v>
          </cell>
        </row>
      </sheetData>
      <sheetData sheetId="6485">
        <row r="19">
          <cell r="J19">
            <v>1.0499999999999999E-3</v>
          </cell>
        </row>
      </sheetData>
      <sheetData sheetId="6486">
        <row r="19">
          <cell r="J19">
            <v>1.0499999999999999E-3</v>
          </cell>
        </row>
      </sheetData>
      <sheetData sheetId="6487">
        <row r="19">
          <cell r="J19">
            <v>1.0499999999999999E-3</v>
          </cell>
        </row>
      </sheetData>
      <sheetData sheetId="6488">
        <row r="19">
          <cell r="J19">
            <v>1.0499999999999999E-3</v>
          </cell>
        </row>
      </sheetData>
      <sheetData sheetId="6489">
        <row r="19">
          <cell r="J19">
            <v>1.0499999999999999E-3</v>
          </cell>
        </row>
      </sheetData>
      <sheetData sheetId="6490">
        <row r="19">
          <cell r="J19">
            <v>1.0499999999999999E-3</v>
          </cell>
        </row>
      </sheetData>
      <sheetData sheetId="6491">
        <row r="19">
          <cell r="J19">
            <v>1.0499999999999999E-3</v>
          </cell>
        </row>
      </sheetData>
      <sheetData sheetId="6492">
        <row r="19">
          <cell r="J19">
            <v>1.0499999999999999E-3</v>
          </cell>
        </row>
      </sheetData>
      <sheetData sheetId="6493">
        <row r="19">
          <cell r="J19">
            <v>1.0499999999999999E-3</v>
          </cell>
        </row>
      </sheetData>
      <sheetData sheetId="6494">
        <row r="19">
          <cell r="J19">
            <v>1.0499999999999999E-3</v>
          </cell>
        </row>
      </sheetData>
      <sheetData sheetId="6495">
        <row r="19">
          <cell r="J19">
            <v>1.0499999999999999E-3</v>
          </cell>
        </row>
      </sheetData>
      <sheetData sheetId="6496">
        <row r="19">
          <cell r="J19">
            <v>1.0499999999999999E-3</v>
          </cell>
        </row>
      </sheetData>
      <sheetData sheetId="6497">
        <row r="19">
          <cell r="J19">
            <v>1.0499999999999999E-3</v>
          </cell>
        </row>
      </sheetData>
      <sheetData sheetId="6498">
        <row r="19">
          <cell r="J19">
            <v>1.0499999999999999E-3</v>
          </cell>
        </row>
      </sheetData>
      <sheetData sheetId="6499">
        <row r="19">
          <cell r="J19">
            <v>1.0499999999999999E-3</v>
          </cell>
        </row>
      </sheetData>
      <sheetData sheetId="6500">
        <row r="19">
          <cell r="J19">
            <v>1.0499999999999999E-3</v>
          </cell>
        </row>
      </sheetData>
      <sheetData sheetId="6501">
        <row r="19">
          <cell r="J19">
            <v>1.0499999999999999E-3</v>
          </cell>
        </row>
      </sheetData>
      <sheetData sheetId="6502">
        <row r="19">
          <cell r="J19">
            <v>1.0499999999999999E-3</v>
          </cell>
        </row>
      </sheetData>
      <sheetData sheetId="6503">
        <row r="19">
          <cell r="J19">
            <v>1.0499999999999999E-3</v>
          </cell>
        </row>
      </sheetData>
      <sheetData sheetId="6504">
        <row r="19">
          <cell r="J19">
            <v>1.0499999999999999E-3</v>
          </cell>
        </row>
      </sheetData>
      <sheetData sheetId="6505">
        <row r="19">
          <cell r="J19">
            <v>1.0499999999999999E-3</v>
          </cell>
        </row>
      </sheetData>
      <sheetData sheetId="6506">
        <row r="19">
          <cell r="J19">
            <v>1.0499999999999999E-3</v>
          </cell>
        </row>
      </sheetData>
      <sheetData sheetId="6507">
        <row r="19">
          <cell r="J19">
            <v>1.0499999999999999E-3</v>
          </cell>
        </row>
      </sheetData>
      <sheetData sheetId="6508">
        <row r="19">
          <cell r="J19">
            <v>1.0499999999999999E-3</v>
          </cell>
        </row>
      </sheetData>
      <sheetData sheetId="6509">
        <row r="19">
          <cell r="J19">
            <v>1.0499999999999999E-3</v>
          </cell>
        </row>
      </sheetData>
      <sheetData sheetId="6510">
        <row r="19">
          <cell r="J19">
            <v>1.0499999999999999E-3</v>
          </cell>
        </row>
      </sheetData>
      <sheetData sheetId="6511">
        <row r="19">
          <cell r="J19">
            <v>1.0499999999999999E-3</v>
          </cell>
        </row>
      </sheetData>
      <sheetData sheetId="6512">
        <row r="19">
          <cell r="J19">
            <v>1.0499999999999999E-3</v>
          </cell>
        </row>
      </sheetData>
      <sheetData sheetId="6513">
        <row r="19">
          <cell r="J19">
            <v>1.0499999999999999E-3</v>
          </cell>
        </row>
      </sheetData>
      <sheetData sheetId="6514">
        <row r="19">
          <cell r="J19">
            <v>1.0499999999999999E-3</v>
          </cell>
        </row>
      </sheetData>
      <sheetData sheetId="6515">
        <row r="19">
          <cell r="J19">
            <v>1.0499999999999999E-3</v>
          </cell>
        </row>
      </sheetData>
      <sheetData sheetId="6516">
        <row r="19">
          <cell r="J19">
            <v>1.0499999999999999E-3</v>
          </cell>
        </row>
      </sheetData>
      <sheetData sheetId="6517">
        <row r="19">
          <cell r="J19">
            <v>1.0499999999999999E-3</v>
          </cell>
        </row>
      </sheetData>
      <sheetData sheetId="6518">
        <row r="19">
          <cell r="J19">
            <v>1.0499999999999999E-3</v>
          </cell>
        </row>
      </sheetData>
      <sheetData sheetId="6519">
        <row r="19">
          <cell r="J19">
            <v>1.0499999999999999E-3</v>
          </cell>
        </row>
      </sheetData>
      <sheetData sheetId="6520">
        <row r="19">
          <cell r="J19">
            <v>1.0499999999999999E-3</v>
          </cell>
        </row>
      </sheetData>
      <sheetData sheetId="6521">
        <row r="19">
          <cell r="J19">
            <v>1.0499999999999999E-3</v>
          </cell>
        </row>
      </sheetData>
      <sheetData sheetId="6522">
        <row r="19">
          <cell r="J19">
            <v>1.0499999999999999E-3</v>
          </cell>
        </row>
      </sheetData>
      <sheetData sheetId="6523">
        <row r="19">
          <cell r="J19">
            <v>1.0499999999999999E-3</v>
          </cell>
        </row>
      </sheetData>
      <sheetData sheetId="6524">
        <row r="19">
          <cell r="J19">
            <v>1.0499999999999999E-3</v>
          </cell>
        </row>
      </sheetData>
      <sheetData sheetId="6525">
        <row r="19">
          <cell r="J19">
            <v>1.0499999999999999E-3</v>
          </cell>
        </row>
      </sheetData>
      <sheetData sheetId="6526">
        <row r="19">
          <cell r="J19">
            <v>1.0499999999999999E-3</v>
          </cell>
        </row>
      </sheetData>
      <sheetData sheetId="6527">
        <row r="19">
          <cell r="J19">
            <v>1.0499999999999999E-3</v>
          </cell>
        </row>
      </sheetData>
      <sheetData sheetId="6528">
        <row r="19">
          <cell r="J19">
            <v>1.0499999999999999E-3</v>
          </cell>
        </row>
      </sheetData>
      <sheetData sheetId="6529">
        <row r="19">
          <cell r="J19">
            <v>1.0499999999999999E-3</v>
          </cell>
        </row>
      </sheetData>
      <sheetData sheetId="6530">
        <row r="19">
          <cell r="J19">
            <v>1.0499999999999999E-3</v>
          </cell>
        </row>
      </sheetData>
      <sheetData sheetId="6531">
        <row r="19">
          <cell r="J19">
            <v>1.0499999999999999E-3</v>
          </cell>
        </row>
      </sheetData>
      <sheetData sheetId="6532">
        <row r="19">
          <cell r="J19">
            <v>1.0499999999999999E-3</v>
          </cell>
        </row>
      </sheetData>
      <sheetData sheetId="6533">
        <row r="19">
          <cell r="J19">
            <v>1.0499999999999999E-3</v>
          </cell>
        </row>
      </sheetData>
      <sheetData sheetId="6534">
        <row r="19">
          <cell r="J19">
            <v>1.0499999999999999E-3</v>
          </cell>
        </row>
      </sheetData>
      <sheetData sheetId="6535">
        <row r="19">
          <cell r="J19">
            <v>1.0499999999999999E-3</v>
          </cell>
        </row>
      </sheetData>
      <sheetData sheetId="6536">
        <row r="19">
          <cell r="J19">
            <v>1.0499999999999999E-3</v>
          </cell>
        </row>
      </sheetData>
      <sheetData sheetId="6537">
        <row r="19">
          <cell r="J19">
            <v>1.0499999999999999E-3</v>
          </cell>
        </row>
      </sheetData>
      <sheetData sheetId="6538">
        <row r="19">
          <cell r="J19">
            <v>1.0499999999999999E-3</v>
          </cell>
        </row>
      </sheetData>
      <sheetData sheetId="6539">
        <row r="19">
          <cell r="J19">
            <v>1.0499999999999999E-3</v>
          </cell>
        </row>
      </sheetData>
      <sheetData sheetId="6540">
        <row r="19">
          <cell r="J19">
            <v>1.0499999999999999E-3</v>
          </cell>
        </row>
      </sheetData>
      <sheetData sheetId="6541">
        <row r="19">
          <cell r="J19">
            <v>1.0499999999999999E-3</v>
          </cell>
        </row>
      </sheetData>
      <sheetData sheetId="6542">
        <row r="19">
          <cell r="J19">
            <v>1.0499999999999999E-3</v>
          </cell>
        </row>
      </sheetData>
      <sheetData sheetId="6543">
        <row r="19">
          <cell r="J19">
            <v>1.0499999999999999E-3</v>
          </cell>
        </row>
      </sheetData>
      <sheetData sheetId="6544">
        <row r="19">
          <cell r="J19">
            <v>1.0499999999999999E-3</v>
          </cell>
        </row>
      </sheetData>
      <sheetData sheetId="6545">
        <row r="19">
          <cell r="J19">
            <v>1.0499999999999999E-3</v>
          </cell>
        </row>
      </sheetData>
      <sheetData sheetId="6546">
        <row r="19">
          <cell r="J19">
            <v>1.0499999999999999E-3</v>
          </cell>
        </row>
      </sheetData>
      <sheetData sheetId="6547">
        <row r="19">
          <cell r="J19">
            <v>1.0499999999999999E-3</v>
          </cell>
        </row>
      </sheetData>
      <sheetData sheetId="6548">
        <row r="19">
          <cell r="J19">
            <v>1.0499999999999999E-3</v>
          </cell>
        </row>
      </sheetData>
      <sheetData sheetId="6549">
        <row r="19">
          <cell r="J19">
            <v>1.0499999999999999E-3</v>
          </cell>
        </row>
      </sheetData>
      <sheetData sheetId="6550">
        <row r="19">
          <cell r="J19">
            <v>1.0499999999999999E-3</v>
          </cell>
        </row>
      </sheetData>
      <sheetData sheetId="6551">
        <row r="19">
          <cell r="J19">
            <v>1.0499999999999999E-3</v>
          </cell>
        </row>
      </sheetData>
      <sheetData sheetId="6552">
        <row r="19">
          <cell r="J19">
            <v>1.0499999999999999E-3</v>
          </cell>
        </row>
      </sheetData>
      <sheetData sheetId="6553">
        <row r="19">
          <cell r="J19">
            <v>1.0499999999999999E-3</v>
          </cell>
        </row>
      </sheetData>
      <sheetData sheetId="6554">
        <row r="19">
          <cell r="J19">
            <v>1.0499999999999999E-3</v>
          </cell>
        </row>
      </sheetData>
      <sheetData sheetId="6555">
        <row r="19">
          <cell r="J19">
            <v>1.0499999999999999E-3</v>
          </cell>
        </row>
      </sheetData>
      <sheetData sheetId="6556">
        <row r="19">
          <cell r="J19">
            <v>1.0499999999999999E-3</v>
          </cell>
        </row>
      </sheetData>
      <sheetData sheetId="6557">
        <row r="19">
          <cell r="J19">
            <v>1.0499999999999999E-3</v>
          </cell>
        </row>
      </sheetData>
      <sheetData sheetId="6558">
        <row r="19">
          <cell r="J19">
            <v>1.0499999999999999E-3</v>
          </cell>
        </row>
      </sheetData>
      <sheetData sheetId="6559">
        <row r="19">
          <cell r="J19">
            <v>1.0499999999999999E-3</v>
          </cell>
        </row>
      </sheetData>
      <sheetData sheetId="6560">
        <row r="19">
          <cell r="J19">
            <v>1.0499999999999999E-3</v>
          </cell>
        </row>
      </sheetData>
      <sheetData sheetId="6561">
        <row r="19">
          <cell r="J19">
            <v>1.0499999999999999E-3</v>
          </cell>
        </row>
      </sheetData>
      <sheetData sheetId="6562">
        <row r="19">
          <cell r="J19">
            <v>1.0499999999999999E-3</v>
          </cell>
        </row>
      </sheetData>
      <sheetData sheetId="6563">
        <row r="19">
          <cell r="J19">
            <v>1.0499999999999999E-3</v>
          </cell>
        </row>
      </sheetData>
      <sheetData sheetId="6564">
        <row r="19">
          <cell r="J19">
            <v>1.0499999999999999E-3</v>
          </cell>
        </row>
      </sheetData>
      <sheetData sheetId="6565">
        <row r="19">
          <cell r="J19">
            <v>1.0499999999999999E-3</v>
          </cell>
        </row>
      </sheetData>
      <sheetData sheetId="6566">
        <row r="19">
          <cell r="J19">
            <v>1.0499999999999999E-3</v>
          </cell>
        </row>
      </sheetData>
      <sheetData sheetId="6567">
        <row r="19">
          <cell r="J19">
            <v>1.0499999999999999E-3</v>
          </cell>
        </row>
      </sheetData>
      <sheetData sheetId="6568">
        <row r="19">
          <cell r="J19">
            <v>1.0499999999999999E-3</v>
          </cell>
        </row>
      </sheetData>
      <sheetData sheetId="6569">
        <row r="19">
          <cell r="J19">
            <v>1.0499999999999999E-3</v>
          </cell>
        </row>
      </sheetData>
      <sheetData sheetId="6570">
        <row r="19">
          <cell r="J19">
            <v>1.0499999999999999E-3</v>
          </cell>
        </row>
      </sheetData>
      <sheetData sheetId="6571">
        <row r="19">
          <cell r="J19">
            <v>1.0499999999999999E-3</v>
          </cell>
        </row>
      </sheetData>
      <sheetData sheetId="6572">
        <row r="19">
          <cell r="J19">
            <v>1.0499999999999999E-3</v>
          </cell>
        </row>
      </sheetData>
      <sheetData sheetId="6573">
        <row r="19">
          <cell r="J19">
            <v>1.0499999999999999E-3</v>
          </cell>
        </row>
      </sheetData>
      <sheetData sheetId="6574">
        <row r="19">
          <cell r="J19">
            <v>1.0499999999999999E-3</v>
          </cell>
        </row>
      </sheetData>
      <sheetData sheetId="6575">
        <row r="19">
          <cell r="J19">
            <v>1.0499999999999999E-3</v>
          </cell>
        </row>
      </sheetData>
      <sheetData sheetId="6576">
        <row r="19">
          <cell r="J19">
            <v>1.0499999999999999E-3</v>
          </cell>
        </row>
      </sheetData>
      <sheetData sheetId="6577">
        <row r="19">
          <cell r="J19">
            <v>1.0499999999999999E-3</v>
          </cell>
        </row>
      </sheetData>
      <sheetData sheetId="6578">
        <row r="19">
          <cell r="J19">
            <v>1.0499999999999999E-3</v>
          </cell>
        </row>
      </sheetData>
      <sheetData sheetId="6579">
        <row r="19">
          <cell r="J19">
            <v>1.0499999999999999E-3</v>
          </cell>
        </row>
      </sheetData>
      <sheetData sheetId="6580">
        <row r="19">
          <cell r="J19">
            <v>1.0499999999999999E-3</v>
          </cell>
        </row>
      </sheetData>
      <sheetData sheetId="6581">
        <row r="19">
          <cell r="J19">
            <v>1.0499999999999999E-3</v>
          </cell>
        </row>
      </sheetData>
      <sheetData sheetId="6582">
        <row r="19">
          <cell r="J19">
            <v>1.0499999999999999E-3</v>
          </cell>
        </row>
      </sheetData>
      <sheetData sheetId="6583">
        <row r="19">
          <cell r="J19">
            <v>1.0499999999999999E-3</v>
          </cell>
        </row>
      </sheetData>
      <sheetData sheetId="6584">
        <row r="19">
          <cell r="J19">
            <v>1.0499999999999999E-3</v>
          </cell>
        </row>
      </sheetData>
      <sheetData sheetId="6585">
        <row r="19">
          <cell r="J19">
            <v>1.0499999999999999E-3</v>
          </cell>
        </row>
      </sheetData>
      <sheetData sheetId="6586">
        <row r="19">
          <cell r="J19">
            <v>1.0499999999999999E-3</v>
          </cell>
        </row>
      </sheetData>
      <sheetData sheetId="6587">
        <row r="19">
          <cell r="J19">
            <v>1.0499999999999999E-3</v>
          </cell>
        </row>
      </sheetData>
      <sheetData sheetId="6588">
        <row r="19">
          <cell r="J19">
            <v>1.0499999999999999E-3</v>
          </cell>
        </row>
      </sheetData>
      <sheetData sheetId="6589">
        <row r="19">
          <cell r="J19">
            <v>1.0499999999999999E-3</v>
          </cell>
        </row>
      </sheetData>
      <sheetData sheetId="6590">
        <row r="19">
          <cell r="J19">
            <v>1.0499999999999999E-3</v>
          </cell>
        </row>
      </sheetData>
      <sheetData sheetId="6591">
        <row r="19">
          <cell r="J19">
            <v>1.0499999999999999E-3</v>
          </cell>
        </row>
      </sheetData>
      <sheetData sheetId="6592">
        <row r="19">
          <cell r="J19">
            <v>1.0499999999999999E-3</v>
          </cell>
        </row>
      </sheetData>
      <sheetData sheetId="6593">
        <row r="19">
          <cell r="J19">
            <v>1.0499999999999999E-3</v>
          </cell>
        </row>
      </sheetData>
      <sheetData sheetId="6594">
        <row r="19">
          <cell r="J19">
            <v>1.0499999999999999E-3</v>
          </cell>
        </row>
      </sheetData>
      <sheetData sheetId="6595">
        <row r="19">
          <cell r="J19">
            <v>1.0499999999999999E-3</v>
          </cell>
        </row>
      </sheetData>
      <sheetData sheetId="6596">
        <row r="19">
          <cell r="J19">
            <v>1.0499999999999999E-3</v>
          </cell>
        </row>
      </sheetData>
      <sheetData sheetId="6597">
        <row r="19">
          <cell r="J19">
            <v>1.0499999999999999E-3</v>
          </cell>
        </row>
      </sheetData>
      <sheetData sheetId="6598">
        <row r="19">
          <cell r="J19">
            <v>1.0499999999999999E-3</v>
          </cell>
        </row>
      </sheetData>
      <sheetData sheetId="6599">
        <row r="19">
          <cell r="J19">
            <v>1.0499999999999999E-3</v>
          </cell>
        </row>
      </sheetData>
      <sheetData sheetId="6600">
        <row r="19">
          <cell r="J19">
            <v>1.0499999999999999E-3</v>
          </cell>
        </row>
      </sheetData>
      <sheetData sheetId="6601">
        <row r="19">
          <cell r="J19">
            <v>1.0499999999999999E-3</v>
          </cell>
        </row>
      </sheetData>
      <sheetData sheetId="6602">
        <row r="19">
          <cell r="J19">
            <v>1.0499999999999999E-3</v>
          </cell>
        </row>
      </sheetData>
      <sheetData sheetId="6603">
        <row r="19">
          <cell r="J19">
            <v>1.0499999999999999E-3</v>
          </cell>
        </row>
      </sheetData>
      <sheetData sheetId="6604">
        <row r="19">
          <cell r="J19">
            <v>1.0499999999999999E-3</v>
          </cell>
        </row>
      </sheetData>
      <sheetData sheetId="6605">
        <row r="19">
          <cell r="J19">
            <v>1.0499999999999999E-3</v>
          </cell>
        </row>
      </sheetData>
      <sheetData sheetId="6606">
        <row r="19">
          <cell r="J19">
            <v>1.0499999999999999E-3</v>
          </cell>
        </row>
      </sheetData>
      <sheetData sheetId="6607">
        <row r="19">
          <cell r="J19">
            <v>1.0499999999999999E-3</v>
          </cell>
        </row>
      </sheetData>
      <sheetData sheetId="6608">
        <row r="19">
          <cell r="J19">
            <v>1.0499999999999999E-3</v>
          </cell>
        </row>
      </sheetData>
      <sheetData sheetId="6609">
        <row r="19">
          <cell r="J19">
            <v>1.0499999999999999E-3</v>
          </cell>
        </row>
      </sheetData>
      <sheetData sheetId="6610">
        <row r="19">
          <cell r="J19">
            <v>1.0499999999999999E-3</v>
          </cell>
        </row>
      </sheetData>
      <sheetData sheetId="6611">
        <row r="19">
          <cell r="J19">
            <v>1.0499999999999999E-3</v>
          </cell>
        </row>
      </sheetData>
      <sheetData sheetId="6612">
        <row r="19">
          <cell r="J19">
            <v>1.0499999999999999E-3</v>
          </cell>
        </row>
      </sheetData>
      <sheetData sheetId="6613">
        <row r="19">
          <cell r="J19">
            <v>1.0499999999999999E-3</v>
          </cell>
        </row>
      </sheetData>
      <sheetData sheetId="6614">
        <row r="19">
          <cell r="J19">
            <v>1.0499999999999999E-3</v>
          </cell>
        </row>
      </sheetData>
      <sheetData sheetId="6615">
        <row r="19">
          <cell r="J19">
            <v>1.0499999999999999E-3</v>
          </cell>
        </row>
      </sheetData>
      <sheetData sheetId="6616">
        <row r="19">
          <cell r="J19">
            <v>1.0499999999999999E-3</v>
          </cell>
        </row>
      </sheetData>
      <sheetData sheetId="6617">
        <row r="19">
          <cell r="J19">
            <v>1.0499999999999999E-3</v>
          </cell>
        </row>
      </sheetData>
      <sheetData sheetId="6618">
        <row r="19">
          <cell r="J19">
            <v>1.0499999999999999E-3</v>
          </cell>
        </row>
      </sheetData>
      <sheetData sheetId="6619">
        <row r="19">
          <cell r="J19">
            <v>1.0499999999999999E-3</v>
          </cell>
        </row>
      </sheetData>
      <sheetData sheetId="6620">
        <row r="19">
          <cell r="J19">
            <v>1.0499999999999999E-3</v>
          </cell>
        </row>
      </sheetData>
      <sheetData sheetId="6621">
        <row r="19">
          <cell r="J19">
            <v>1.0499999999999999E-3</v>
          </cell>
        </row>
      </sheetData>
      <sheetData sheetId="6622">
        <row r="19">
          <cell r="J19">
            <v>1.0499999999999999E-3</v>
          </cell>
        </row>
      </sheetData>
      <sheetData sheetId="6623">
        <row r="19">
          <cell r="J19">
            <v>1.0499999999999999E-3</v>
          </cell>
        </row>
      </sheetData>
      <sheetData sheetId="6624">
        <row r="19">
          <cell r="J19">
            <v>1.0499999999999999E-3</v>
          </cell>
        </row>
      </sheetData>
      <sheetData sheetId="6625">
        <row r="19">
          <cell r="J19">
            <v>1.0499999999999999E-3</v>
          </cell>
        </row>
      </sheetData>
      <sheetData sheetId="6626">
        <row r="19">
          <cell r="J19">
            <v>1.0499999999999999E-3</v>
          </cell>
        </row>
      </sheetData>
      <sheetData sheetId="6627">
        <row r="19">
          <cell r="J19">
            <v>1.0499999999999999E-3</v>
          </cell>
        </row>
      </sheetData>
      <sheetData sheetId="6628">
        <row r="19">
          <cell r="J19">
            <v>1.0499999999999999E-3</v>
          </cell>
        </row>
      </sheetData>
      <sheetData sheetId="6629">
        <row r="19">
          <cell r="J19">
            <v>1.0499999999999999E-3</v>
          </cell>
        </row>
      </sheetData>
      <sheetData sheetId="6630">
        <row r="19">
          <cell r="J19">
            <v>1.0499999999999999E-3</v>
          </cell>
        </row>
      </sheetData>
      <sheetData sheetId="6631">
        <row r="19">
          <cell r="J19">
            <v>1.0499999999999999E-3</v>
          </cell>
        </row>
      </sheetData>
      <sheetData sheetId="6632">
        <row r="19">
          <cell r="J19">
            <v>1.0499999999999999E-3</v>
          </cell>
        </row>
      </sheetData>
      <sheetData sheetId="6633">
        <row r="19">
          <cell r="J19">
            <v>1.0499999999999999E-3</v>
          </cell>
        </row>
      </sheetData>
      <sheetData sheetId="6634">
        <row r="19">
          <cell r="J19">
            <v>1.0499999999999999E-3</v>
          </cell>
        </row>
      </sheetData>
      <sheetData sheetId="6635">
        <row r="19">
          <cell r="J19">
            <v>1.0499999999999999E-3</v>
          </cell>
        </row>
      </sheetData>
      <sheetData sheetId="6636">
        <row r="19">
          <cell r="J19">
            <v>1.0499999999999999E-3</v>
          </cell>
        </row>
      </sheetData>
      <sheetData sheetId="6637">
        <row r="19">
          <cell r="J19">
            <v>1.0499999999999999E-3</v>
          </cell>
        </row>
      </sheetData>
      <sheetData sheetId="6638">
        <row r="19">
          <cell r="J19">
            <v>1.0499999999999999E-3</v>
          </cell>
        </row>
      </sheetData>
      <sheetData sheetId="6639">
        <row r="19">
          <cell r="J19">
            <v>1.0499999999999999E-3</v>
          </cell>
        </row>
      </sheetData>
      <sheetData sheetId="6640">
        <row r="19">
          <cell r="J19">
            <v>1.0499999999999999E-3</v>
          </cell>
        </row>
      </sheetData>
      <sheetData sheetId="6641">
        <row r="19">
          <cell r="J19">
            <v>1.0499999999999999E-3</v>
          </cell>
        </row>
      </sheetData>
      <sheetData sheetId="6642">
        <row r="19">
          <cell r="J19">
            <v>1.0499999999999999E-3</v>
          </cell>
        </row>
      </sheetData>
      <sheetData sheetId="6643">
        <row r="19">
          <cell r="J19">
            <v>1.0499999999999999E-3</v>
          </cell>
        </row>
      </sheetData>
      <sheetData sheetId="6644">
        <row r="19">
          <cell r="J19">
            <v>1.0499999999999999E-3</v>
          </cell>
        </row>
      </sheetData>
      <sheetData sheetId="6645">
        <row r="19">
          <cell r="J19">
            <v>1.0499999999999999E-3</v>
          </cell>
        </row>
      </sheetData>
      <sheetData sheetId="6646">
        <row r="19">
          <cell r="J19">
            <v>1.0499999999999999E-3</v>
          </cell>
        </row>
      </sheetData>
      <sheetData sheetId="6647">
        <row r="19">
          <cell r="J19">
            <v>1.0499999999999999E-3</v>
          </cell>
        </row>
      </sheetData>
      <sheetData sheetId="6648">
        <row r="19">
          <cell r="J19">
            <v>1.0499999999999999E-3</v>
          </cell>
        </row>
      </sheetData>
      <sheetData sheetId="6649">
        <row r="19">
          <cell r="J19">
            <v>1.0499999999999999E-3</v>
          </cell>
        </row>
      </sheetData>
      <sheetData sheetId="6650">
        <row r="19">
          <cell r="J19">
            <v>1.0499999999999999E-3</v>
          </cell>
        </row>
      </sheetData>
      <sheetData sheetId="6651">
        <row r="19">
          <cell r="J19">
            <v>1.0499999999999999E-3</v>
          </cell>
        </row>
      </sheetData>
      <sheetData sheetId="6652">
        <row r="19">
          <cell r="J19">
            <v>1.0499999999999999E-3</v>
          </cell>
        </row>
      </sheetData>
      <sheetData sheetId="6653">
        <row r="19">
          <cell r="J19">
            <v>1.0499999999999999E-3</v>
          </cell>
        </row>
      </sheetData>
      <sheetData sheetId="6654">
        <row r="19">
          <cell r="J19">
            <v>1.0499999999999999E-3</v>
          </cell>
        </row>
      </sheetData>
      <sheetData sheetId="6655">
        <row r="19">
          <cell r="J19">
            <v>1.0499999999999999E-3</v>
          </cell>
        </row>
      </sheetData>
      <sheetData sheetId="6656">
        <row r="19">
          <cell r="J19">
            <v>1.0499999999999999E-3</v>
          </cell>
        </row>
      </sheetData>
      <sheetData sheetId="6657">
        <row r="19">
          <cell r="J19">
            <v>1.0499999999999999E-3</v>
          </cell>
        </row>
      </sheetData>
      <sheetData sheetId="6658">
        <row r="19">
          <cell r="J19">
            <v>1.0499999999999999E-3</v>
          </cell>
        </row>
      </sheetData>
      <sheetData sheetId="6659">
        <row r="19">
          <cell r="J19">
            <v>1.0499999999999999E-3</v>
          </cell>
        </row>
      </sheetData>
      <sheetData sheetId="6660">
        <row r="19">
          <cell r="J19">
            <v>1.0499999999999999E-3</v>
          </cell>
        </row>
      </sheetData>
      <sheetData sheetId="6661">
        <row r="19">
          <cell r="J19">
            <v>1.0499999999999999E-3</v>
          </cell>
        </row>
      </sheetData>
      <sheetData sheetId="6662">
        <row r="19">
          <cell r="J19">
            <v>1.0499999999999999E-3</v>
          </cell>
        </row>
      </sheetData>
      <sheetData sheetId="6663">
        <row r="19">
          <cell r="J19">
            <v>1.0499999999999999E-3</v>
          </cell>
        </row>
      </sheetData>
      <sheetData sheetId="6664">
        <row r="19">
          <cell r="J19">
            <v>1.0499999999999999E-3</v>
          </cell>
        </row>
      </sheetData>
      <sheetData sheetId="6665">
        <row r="19">
          <cell r="J19">
            <v>1.0499999999999999E-3</v>
          </cell>
        </row>
      </sheetData>
      <sheetData sheetId="6666">
        <row r="19">
          <cell r="J19">
            <v>1.0499999999999999E-3</v>
          </cell>
        </row>
      </sheetData>
      <sheetData sheetId="6667">
        <row r="19">
          <cell r="J19">
            <v>1.0499999999999999E-3</v>
          </cell>
        </row>
      </sheetData>
      <sheetData sheetId="6668">
        <row r="19">
          <cell r="J19">
            <v>1.0499999999999999E-3</v>
          </cell>
        </row>
      </sheetData>
      <sheetData sheetId="6669">
        <row r="19">
          <cell r="J19">
            <v>1.0499999999999999E-3</v>
          </cell>
        </row>
      </sheetData>
      <sheetData sheetId="6670">
        <row r="19">
          <cell r="J19">
            <v>1.0499999999999999E-3</v>
          </cell>
        </row>
      </sheetData>
      <sheetData sheetId="6671">
        <row r="19">
          <cell r="J19">
            <v>1.0499999999999999E-3</v>
          </cell>
        </row>
      </sheetData>
      <sheetData sheetId="6672">
        <row r="19">
          <cell r="J19">
            <v>1.0499999999999999E-3</v>
          </cell>
        </row>
      </sheetData>
      <sheetData sheetId="6673">
        <row r="19">
          <cell r="J19">
            <v>1.0499999999999999E-3</v>
          </cell>
        </row>
      </sheetData>
      <sheetData sheetId="6674">
        <row r="19">
          <cell r="J19">
            <v>1.0499999999999999E-3</v>
          </cell>
        </row>
      </sheetData>
      <sheetData sheetId="6675">
        <row r="19">
          <cell r="J19">
            <v>1.0499999999999999E-3</v>
          </cell>
        </row>
      </sheetData>
      <sheetData sheetId="6676">
        <row r="19">
          <cell r="J19">
            <v>1.0499999999999999E-3</v>
          </cell>
        </row>
      </sheetData>
      <sheetData sheetId="6677">
        <row r="19">
          <cell r="J19">
            <v>1.0499999999999999E-3</v>
          </cell>
        </row>
      </sheetData>
      <sheetData sheetId="6678">
        <row r="19">
          <cell r="J19">
            <v>1.0499999999999999E-3</v>
          </cell>
        </row>
      </sheetData>
      <sheetData sheetId="6679">
        <row r="19">
          <cell r="J19">
            <v>1.0499999999999999E-3</v>
          </cell>
        </row>
      </sheetData>
      <sheetData sheetId="6680">
        <row r="19">
          <cell r="J19">
            <v>1.0499999999999999E-3</v>
          </cell>
        </row>
      </sheetData>
      <sheetData sheetId="6681">
        <row r="19">
          <cell r="J19">
            <v>1.0499999999999999E-3</v>
          </cell>
        </row>
      </sheetData>
      <sheetData sheetId="6682">
        <row r="19">
          <cell r="J19">
            <v>1.0499999999999999E-3</v>
          </cell>
        </row>
      </sheetData>
      <sheetData sheetId="6683">
        <row r="19">
          <cell r="J19">
            <v>1.0499999999999999E-3</v>
          </cell>
        </row>
      </sheetData>
      <sheetData sheetId="6684">
        <row r="19">
          <cell r="J19">
            <v>1.0499999999999999E-3</v>
          </cell>
        </row>
      </sheetData>
      <sheetData sheetId="6685">
        <row r="19">
          <cell r="J19">
            <v>1.0499999999999999E-3</v>
          </cell>
        </row>
      </sheetData>
      <sheetData sheetId="6686">
        <row r="19">
          <cell r="J19">
            <v>1.0499999999999999E-3</v>
          </cell>
        </row>
      </sheetData>
      <sheetData sheetId="6687">
        <row r="19">
          <cell r="J19">
            <v>1.0499999999999999E-3</v>
          </cell>
        </row>
      </sheetData>
      <sheetData sheetId="6688">
        <row r="19">
          <cell r="J19">
            <v>1.0499999999999999E-3</v>
          </cell>
        </row>
      </sheetData>
      <sheetData sheetId="6689">
        <row r="19">
          <cell r="J19">
            <v>1.0499999999999999E-3</v>
          </cell>
        </row>
      </sheetData>
      <sheetData sheetId="6690">
        <row r="19">
          <cell r="J19">
            <v>1.0499999999999999E-3</v>
          </cell>
        </row>
      </sheetData>
      <sheetData sheetId="6691">
        <row r="19">
          <cell r="J19">
            <v>1.0499999999999999E-3</v>
          </cell>
        </row>
      </sheetData>
      <sheetData sheetId="6692">
        <row r="19">
          <cell r="J19">
            <v>1.0499999999999999E-3</v>
          </cell>
        </row>
      </sheetData>
      <sheetData sheetId="6693">
        <row r="19">
          <cell r="J19">
            <v>1.0499999999999999E-3</v>
          </cell>
        </row>
      </sheetData>
      <sheetData sheetId="6694">
        <row r="19">
          <cell r="J19">
            <v>1.0499999999999999E-3</v>
          </cell>
        </row>
      </sheetData>
      <sheetData sheetId="6695">
        <row r="19">
          <cell r="J19">
            <v>1.0499999999999999E-3</v>
          </cell>
        </row>
      </sheetData>
      <sheetData sheetId="6696">
        <row r="19">
          <cell r="J19">
            <v>1.0499999999999999E-3</v>
          </cell>
        </row>
      </sheetData>
      <sheetData sheetId="6697">
        <row r="19">
          <cell r="J19">
            <v>1.0499999999999999E-3</v>
          </cell>
        </row>
      </sheetData>
      <sheetData sheetId="6698">
        <row r="19">
          <cell r="J19">
            <v>1.0499999999999999E-3</v>
          </cell>
        </row>
      </sheetData>
      <sheetData sheetId="6699">
        <row r="19">
          <cell r="J19">
            <v>1.0499999999999999E-3</v>
          </cell>
        </row>
      </sheetData>
      <sheetData sheetId="6700">
        <row r="19">
          <cell r="J19">
            <v>1.0499999999999999E-3</v>
          </cell>
        </row>
      </sheetData>
      <sheetData sheetId="6701">
        <row r="19">
          <cell r="J19">
            <v>1.0499999999999999E-3</v>
          </cell>
        </row>
      </sheetData>
      <sheetData sheetId="6702">
        <row r="19">
          <cell r="J19">
            <v>1.0499999999999999E-3</v>
          </cell>
        </row>
      </sheetData>
      <sheetData sheetId="6703">
        <row r="19">
          <cell r="J19">
            <v>1.0499999999999999E-3</v>
          </cell>
        </row>
      </sheetData>
      <sheetData sheetId="6704">
        <row r="19">
          <cell r="J19">
            <v>1.0499999999999999E-3</v>
          </cell>
        </row>
      </sheetData>
      <sheetData sheetId="6705">
        <row r="19">
          <cell r="J19">
            <v>1.0499999999999999E-3</v>
          </cell>
        </row>
      </sheetData>
      <sheetData sheetId="6706">
        <row r="19">
          <cell r="J19">
            <v>1.0499999999999999E-3</v>
          </cell>
        </row>
      </sheetData>
      <sheetData sheetId="6707">
        <row r="19">
          <cell r="J19">
            <v>1.0499999999999999E-3</v>
          </cell>
        </row>
      </sheetData>
      <sheetData sheetId="6708">
        <row r="19">
          <cell r="J19">
            <v>1.0499999999999999E-3</v>
          </cell>
        </row>
      </sheetData>
      <sheetData sheetId="6709">
        <row r="19">
          <cell r="J19">
            <v>1.0499999999999999E-3</v>
          </cell>
        </row>
      </sheetData>
      <sheetData sheetId="6710">
        <row r="19">
          <cell r="J19">
            <v>1.0499999999999999E-3</v>
          </cell>
        </row>
      </sheetData>
      <sheetData sheetId="6711">
        <row r="19">
          <cell r="J19">
            <v>1.0499999999999999E-3</v>
          </cell>
        </row>
      </sheetData>
      <sheetData sheetId="6712">
        <row r="19">
          <cell r="J19">
            <v>1.0499999999999999E-3</v>
          </cell>
        </row>
      </sheetData>
      <sheetData sheetId="6713">
        <row r="19">
          <cell r="J19">
            <v>1.0499999999999999E-3</v>
          </cell>
        </row>
      </sheetData>
      <sheetData sheetId="6714">
        <row r="19">
          <cell r="J19">
            <v>1.0499999999999999E-3</v>
          </cell>
        </row>
      </sheetData>
      <sheetData sheetId="6715">
        <row r="19">
          <cell r="J19">
            <v>1.0499999999999999E-3</v>
          </cell>
        </row>
      </sheetData>
      <sheetData sheetId="6716">
        <row r="19">
          <cell r="J19">
            <v>1.0499999999999999E-3</v>
          </cell>
        </row>
      </sheetData>
      <sheetData sheetId="6717">
        <row r="19">
          <cell r="J19">
            <v>1.0499999999999999E-3</v>
          </cell>
        </row>
      </sheetData>
      <sheetData sheetId="6718">
        <row r="19">
          <cell r="J19">
            <v>1.0499999999999999E-3</v>
          </cell>
        </row>
      </sheetData>
      <sheetData sheetId="6719">
        <row r="19">
          <cell r="J19">
            <v>1.0499999999999999E-3</v>
          </cell>
        </row>
      </sheetData>
      <sheetData sheetId="6720">
        <row r="19">
          <cell r="J19">
            <v>1.0499999999999999E-3</v>
          </cell>
        </row>
      </sheetData>
      <sheetData sheetId="6721">
        <row r="19">
          <cell r="J19">
            <v>1.0499999999999999E-3</v>
          </cell>
        </row>
      </sheetData>
      <sheetData sheetId="6722">
        <row r="19">
          <cell r="J19">
            <v>1.0499999999999999E-3</v>
          </cell>
        </row>
      </sheetData>
      <sheetData sheetId="6723">
        <row r="19">
          <cell r="J19">
            <v>1.0499999999999999E-3</v>
          </cell>
        </row>
      </sheetData>
      <sheetData sheetId="6724">
        <row r="19">
          <cell r="J19">
            <v>1.0499999999999999E-3</v>
          </cell>
        </row>
      </sheetData>
      <sheetData sheetId="6725">
        <row r="19">
          <cell r="J19">
            <v>1.0499999999999999E-3</v>
          </cell>
        </row>
      </sheetData>
      <sheetData sheetId="6726">
        <row r="19">
          <cell r="J19">
            <v>1.0499999999999999E-3</v>
          </cell>
        </row>
      </sheetData>
      <sheetData sheetId="6727">
        <row r="19">
          <cell r="J19">
            <v>1.0499999999999999E-3</v>
          </cell>
        </row>
      </sheetData>
      <sheetData sheetId="6728">
        <row r="19">
          <cell r="J19">
            <v>1.0499999999999999E-3</v>
          </cell>
        </row>
      </sheetData>
      <sheetData sheetId="6729">
        <row r="19">
          <cell r="J19">
            <v>1.0499999999999999E-3</v>
          </cell>
        </row>
      </sheetData>
      <sheetData sheetId="6730">
        <row r="19">
          <cell r="J19">
            <v>1.0499999999999999E-3</v>
          </cell>
        </row>
      </sheetData>
      <sheetData sheetId="6731">
        <row r="19">
          <cell r="J19">
            <v>1.0499999999999999E-3</v>
          </cell>
        </row>
      </sheetData>
      <sheetData sheetId="6732">
        <row r="19">
          <cell r="J19">
            <v>1.0499999999999999E-3</v>
          </cell>
        </row>
      </sheetData>
      <sheetData sheetId="6733">
        <row r="19">
          <cell r="J19">
            <v>1.0499999999999999E-3</v>
          </cell>
        </row>
      </sheetData>
      <sheetData sheetId="6734">
        <row r="19">
          <cell r="J19">
            <v>1.0499999999999999E-3</v>
          </cell>
        </row>
      </sheetData>
      <sheetData sheetId="6735">
        <row r="19">
          <cell r="J19">
            <v>1.0499999999999999E-3</v>
          </cell>
        </row>
      </sheetData>
      <sheetData sheetId="6736">
        <row r="19">
          <cell r="J19">
            <v>1.0499999999999999E-3</v>
          </cell>
        </row>
      </sheetData>
      <sheetData sheetId="6737">
        <row r="19">
          <cell r="J19">
            <v>1.0499999999999999E-3</v>
          </cell>
        </row>
      </sheetData>
      <sheetData sheetId="6738">
        <row r="19">
          <cell r="J19">
            <v>1.0499999999999999E-3</v>
          </cell>
        </row>
      </sheetData>
      <sheetData sheetId="6739">
        <row r="19">
          <cell r="J19">
            <v>1.0499999999999999E-3</v>
          </cell>
        </row>
      </sheetData>
      <sheetData sheetId="6740">
        <row r="19">
          <cell r="J19">
            <v>1.0499999999999999E-3</v>
          </cell>
        </row>
      </sheetData>
      <sheetData sheetId="6741">
        <row r="19">
          <cell r="J19">
            <v>1.0499999999999999E-3</v>
          </cell>
        </row>
      </sheetData>
      <sheetData sheetId="6742">
        <row r="19">
          <cell r="J19">
            <v>1.0499999999999999E-3</v>
          </cell>
        </row>
      </sheetData>
      <sheetData sheetId="6743">
        <row r="19">
          <cell r="J19">
            <v>1.0499999999999999E-3</v>
          </cell>
        </row>
      </sheetData>
      <sheetData sheetId="6744">
        <row r="19">
          <cell r="J19">
            <v>1.0499999999999999E-3</v>
          </cell>
        </row>
      </sheetData>
      <sheetData sheetId="6745">
        <row r="19">
          <cell r="J19">
            <v>1.0499999999999999E-3</v>
          </cell>
        </row>
      </sheetData>
      <sheetData sheetId="6746">
        <row r="19">
          <cell r="J19">
            <v>1.0499999999999999E-3</v>
          </cell>
        </row>
      </sheetData>
      <sheetData sheetId="6747">
        <row r="19">
          <cell r="J19">
            <v>1.0499999999999999E-3</v>
          </cell>
        </row>
      </sheetData>
      <sheetData sheetId="6748">
        <row r="19">
          <cell r="J19">
            <v>1.0499999999999999E-3</v>
          </cell>
        </row>
      </sheetData>
      <sheetData sheetId="6749">
        <row r="19">
          <cell r="J19">
            <v>1.0499999999999999E-3</v>
          </cell>
        </row>
      </sheetData>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refreshError="1"/>
      <sheetData sheetId="6759" refreshError="1"/>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refreshError="1"/>
      <sheetData sheetId="6791" refreshError="1"/>
      <sheetData sheetId="6792" refreshError="1"/>
      <sheetData sheetId="6793" refreshError="1"/>
      <sheetData sheetId="6794" refreshError="1"/>
      <sheetData sheetId="6795" refreshError="1"/>
      <sheetData sheetId="6796" refreshError="1"/>
      <sheetData sheetId="6797" refreshError="1"/>
      <sheetData sheetId="6798" refreshError="1"/>
      <sheetData sheetId="6799" refreshError="1"/>
      <sheetData sheetId="6800" refreshError="1"/>
      <sheetData sheetId="6801" refreshError="1"/>
      <sheetData sheetId="6802" refreshError="1"/>
      <sheetData sheetId="6803" refreshError="1"/>
      <sheetData sheetId="6804" refreshError="1"/>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refreshError="1"/>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refreshError="1"/>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refreshError="1"/>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refreshError="1"/>
      <sheetData sheetId="6886" refreshError="1"/>
      <sheetData sheetId="6887" refreshError="1"/>
      <sheetData sheetId="6888" refreshError="1"/>
      <sheetData sheetId="6889" refreshError="1"/>
      <sheetData sheetId="6890" refreshError="1"/>
      <sheetData sheetId="6891" refreshError="1"/>
      <sheetData sheetId="6892" refreshError="1"/>
      <sheetData sheetId="6893" refreshError="1"/>
      <sheetData sheetId="6894" refreshError="1"/>
      <sheetData sheetId="6895" refreshError="1"/>
      <sheetData sheetId="6896" refreshError="1"/>
      <sheetData sheetId="6897" refreshError="1"/>
      <sheetData sheetId="6898" refreshError="1"/>
      <sheetData sheetId="6899" refreshError="1"/>
      <sheetData sheetId="6900" refreshError="1"/>
      <sheetData sheetId="6901" refreshError="1"/>
      <sheetData sheetId="6902" refreshError="1"/>
      <sheetData sheetId="6903" refreshError="1"/>
      <sheetData sheetId="6904" refreshError="1"/>
      <sheetData sheetId="6905" refreshError="1"/>
      <sheetData sheetId="6906" refreshError="1"/>
      <sheetData sheetId="6907" refreshError="1"/>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refreshError="1"/>
      <sheetData sheetId="6917" refreshError="1"/>
      <sheetData sheetId="6918" refreshError="1"/>
      <sheetData sheetId="6919" refreshError="1"/>
      <sheetData sheetId="6920" refreshError="1"/>
      <sheetData sheetId="6921" refreshError="1"/>
      <sheetData sheetId="6922" refreshError="1"/>
      <sheetData sheetId="6923" refreshError="1"/>
      <sheetData sheetId="6924" refreshError="1"/>
      <sheetData sheetId="6925" refreshError="1"/>
      <sheetData sheetId="6926" refreshError="1"/>
      <sheetData sheetId="6927" refreshError="1"/>
      <sheetData sheetId="6928" refreshError="1"/>
      <sheetData sheetId="6929" refreshError="1"/>
      <sheetData sheetId="6930" refreshError="1"/>
      <sheetData sheetId="6931" refreshError="1"/>
      <sheetData sheetId="6932" refreshError="1"/>
      <sheetData sheetId="6933" refreshError="1"/>
      <sheetData sheetId="6934" refreshError="1"/>
      <sheetData sheetId="6935" refreshError="1"/>
      <sheetData sheetId="6936" refreshError="1"/>
      <sheetData sheetId="6937" refreshError="1"/>
      <sheetData sheetId="6938" refreshError="1"/>
      <sheetData sheetId="6939" refreshError="1"/>
      <sheetData sheetId="6940" refreshError="1"/>
      <sheetData sheetId="6941" refreshError="1"/>
      <sheetData sheetId="6942" refreshError="1"/>
      <sheetData sheetId="6943" refreshError="1"/>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refreshError="1"/>
      <sheetData sheetId="6964" refreshError="1"/>
      <sheetData sheetId="6965" refreshError="1"/>
      <sheetData sheetId="6966" refreshError="1"/>
      <sheetData sheetId="6967" refreshError="1"/>
      <sheetData sheetId="6968" refreshError="1"/>
      <sheetData sheetId="6969" refreshError="1"/>
      <sheetData sheetId="6970" refreshError="1"/>
      <sheetData sheetId="6971" refreshError="1"/>
      <sheetData sheetId="6972" refreshError="1"/>
      <sheetData sheetId="6973" refreshError="1"/>
      <sheetData sheetId="6974" refreshError="1"/>
      <sheetData sheetId="6975" refreshError="1"/>
      <sheetData sheetId="6976" refreshError="1"/>
      <sheetData sheetId="6977" refreshError="1"/>
      <sheetData sheetId="6978" refreshError="1"/>
      <sheetData sheetId="6979" refreshError="1"/>
      <sheetData sheetId="6980" refreshError="1"/>
      <sheetData sheetId="6981" refreshError="1"/>
      <sheetData sheetId="6982" refreshError="1"/>
      <sheetData sheetId="6983" refreshError="1"/>
      <sheetData sheetId="6984" refreshError="1"/>
      <sheetData sheetId="6985" refreshError="1"/>
      <sheetData sheetId="6986" refreshError="1"/>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refreshError="1"/>
      <sheetData sheetId="7013" refreshError="1"/>
      <sheetData sheetId="7014" refreshError="1"/>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refreshError="1"/>
      <sheetData sheetId="7030" refreshError="1"/>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refreshError="1"/>
      <sheetData sheetId="7045" refreshError="1"/>
      <sheetData sheetId="7046" refreshError="1"/>
      <sheetData sheetId="7047" refreshError="1"/>
      <sheetData sheetId="7048" refreshError="1"/>
      <sheetData sheetId="7049" refreshError="1"/>
      <sheetData sheetId="7050" refreshError="1"/>
      <sheetData sheetId="7051" refreshError="1"/>
      <sheetData sheetId="7052" refreshError="1"/>
      <sheetData sheetId="7053" refreshError="1"/>
      <sheetData sheetId="7054" refreshError="1"/>
      <sheetData sheetId="7055" refreshError="1"/>
      <sheetData sheetId="7056" refreshError="1"/>
      <sheetData sheetId="7057" refreshError="1"/>
      <sheetData sheetId="7058" refreshError="1"/>
      <sheetData sheetId="7059" refreshError="1"/>
      <sheetData sheetId="7060" refreshError="1"/>
      <sheetData sheetId="7061" refreshError="1"/>
      <sheetData sheetId="7062" refreshError="1"/>
      <sheetData sheetId="7063" refreshError="1"/>
      <sheetData sheetId="7064" refreshError="1"/>
      <sheetData sheetId="7065" refreshError="1"/>
      <sheetData sheetId="7066" refreshError="1"/>
      <sheetData sheetId="7067" refreshError="1"/>
      <sheetData sheetId="7068" refreshError="1"/>
      <sheetData sheetId="7069" refreshError="1"/>
      <sheetData sheetId="7070" refreshError="1"/>
      <sheetData sheetId="7071" refreshError="1"/>
      <sheetData sheetId="7072" refreshError="1"/>
      <sheetData sheetId="7073" refreshError="1"/>
      <sheetData sheetId="7074" refreshError="1"/>
      <sheetData sheetId="7075" refreshError="1"/>
      <sheetData sheetId="7076" refreshError="1"/>
      <sheetData sheetId="7077" refreshError="1"/>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refreshError="1"/>
      <sheetData sheetId="7094" refreshError="1"/>
      <sheetData sheetId="7095" refreshError="1"/>
      <sheetData sheetId="7096" refreshError="1"/>
      <sheetData sheetId="7097" refreshError="1"/>
      <sheetData sheetId="7098" refreshError="1"/>
      <sheetData sheetId="7099" refreshError="1"/>
      <sheetData sheetId="7100" refreshError="1"/>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refreshError="1"/>
      <sheetData sheetId="7127" refreshError="1"/>
      <sheetData sheetId="7128">
        <row r="19">
          <cell r="J19">
            <v>1.0499999999999999E-3</v>
          </cell>
        </row>
      </sheetData>
      <sheetData sheetId="7129">
        <row r="19">
          <cell r="J19">
            <v>1.0499999999999999E-3</v>
          </cell>
        </row>
      </sheetData>
      <sheetData sheetId="7130">
        <row r="19">
          <cell r="J19">
            <v>1.0499999999999999E-3</v>
          </cell>
        </row>
      </sheetData>
      <sheetData sheetId="7131">
        <row r="19">
          <cell r="J19">
            <v>1.0499999999999999E-3</v>
          </cell>
        </row>
      </sheetData>
      <sheetData sheetId="7132">
        <row r="19">
          <cell r="J19">
            <v>1.0499999999999999E-3</v>
          </cell>
        </row>
      </sheetData>
      <sheetData sheetId="7133">
        <row r="19">
          <cell r="J19">
            <v>1.0499999999999999E-3</v>
          </cell>
        </row>
      </sheetData>
      <sheetData sheetId="7134">
        <row r="19">
          <cell r="J19">
            <v>1.0499999999999999E-3</v>
          </cell>
        </row>
      </sheetData>
      <sheetData sheetId="7135">
        <row r="19">
          <cell r="J19">
            <v>1.0499999999999999E-3</v>
          </cell>
        </row>
      </sheetData>
      <sheetData sheetId="7136">
        <row r="19">
          <cell r="J19">
            <v>1.0499999999999999E-3</v>
          </cell>
        </row>
      </sheetData>
      <sheetData sheetId="7137">
        <row r="19">
          <cell r="J19">
            <v>1.0499999999999999E-3</v>
          </cell>
        </row>
      </sheetData>
      <sheetData sheetId="7138">
        <row r="19">
          <cell r="J19">
            <v>1.0499999999999999E-3</v>
          </cell>
        </row>
      </sheetData>
      <sheetData sheetId="7139">
        <row r="19">
          <cell r="J19">
            <v>1.0499999999999999E-3</v>
          </cell>
        </row>
      </sheetData>
      <sheetData sheetId="7140">
        <row r="19">
          <cell r="J19">
            <v>1.0499999999999999E-3</v>
          </cell>
        </row>
      </sheetData>
      <sheetData sheetId="7141">
        <row r="19">
          <cell r="J19">
            <v>1.0499999999999999E-3</v>
          </cell>
        </row>
      </sheetData>
      <sheetData sheetId="7142">
        <row r="19">
          <cell r="J19">
            <v>1.0499999999999999E-3</v>
          </cell>
        </row>
      </sheetData>
      <sheetData sheetId="7143">
        <row r="19">
          <cell r="J19">
            <v>1.0499999999999999E-3</v>
          </cell>
        </row>
      </sheetData>
      <sheetData sheetId="7144">
        <row r="19">
          <cell r="J19">
            <v>1.0499999999999999E-3</v>
          </cell>
        </row>
      </sheetData>
      <sheetData sheetId="7145">
        <row r="19">
          <cell r="J19">
            <v>1.0499999999999999E-3</v>
          </cell>
        </row>
      </sheetData>
      <sheetData sheetId="7146">
        <row r="19">
          <cell r="J19">
            <v>1.0499999999999999E-3</v>
          </cell>
        </row>
      </sheetData>
      <sheetData sheetId="7147">
        <row r="19">
          <cell r="J19">
            <v>1.0499999999999999E-3</v>
          </cell>
        </row>
      </sheetData>
      <sheetData sheetId="7148">
        <row r="19">
          <cell r="J19">
            <v>1.0499999999999999E-3</v>
          </cell>
        </row>
      </sheetData>
      <sheetData sheetId="7149">
        <row r="19">
          <cell r="J19">
            <v>1.0499999999999999E-3</v>
          </cell>
        </row>
      </sheetData>
      <sheetData sheetId="7150">
        <row r="19">
          <cell r="J19">
            <v>1.0499999999999999E-3</v>
          </cell>
        </row>
      </sheetData>
      <sheetData sheetId="7151">
        <row r="19">
          <cell r="J19">
            <v>1.0499999999999999E-3</v>
          </cell>
        </row>
      </sheetData>
      <sheetData sheetId="7152">
        <row r="19">
          <cell r="J19">
            <v>1.0499999999999999E-3</v>
          </cell>
        </row>
      </sheetData>
      <sheetData sheetId="7153">
        <row r="19">
          <cell r="J19">
            <v>1.0499999999999999E-3</v>
          </cell>
        </row>
      </sheetData>
      <sheetData sheetId="7154">
        <row r="19">
          <cell r="J19">
            <v>1.0499999999999999E-3</v>
          </cell>
        </row>
      </sheetData>
      <sheetData sheetId="7155">
        <row r="19">
          <cell r="J19">
            <v>1.0499999999999999E-3</v>
          </cell>
        </row>
      </sheetData>
      <sheetData sheetId="7156">
        <row r="19">
          <cell r="J19">
            <v>1.0499999999999999E-3</v>
          </cell>
        </row>
      </sheetData>
      <sheetData sheetId="7157">
        <row r="19">
          <cell r="J19">
            <v>1.0499999999999999E-3</v>
          </cell>
        </row>
      </sheetData>
      <sheetData sheetId="7158">
        <row r="19">
          <cell r="J19">
            <v>1.0499999999999999E-3</v>
          </cell>
        </row>
      </sheetData>
      <sheetData sheetId="7159">
        <row r="19">
          <cell r="J19">
            <v>1.0499999999999999E-3</v>
          </cell>
        </row>
      </sheetData>
      <sheetData sheetId="7160">
        <row r="19">
          <cell r="J19">
            <v>1.0499999999999999E-3</v>
          </cell>
        </row>
      </sheetData>
      <sheetData sheetId="7161">
        <row r="19">
          <cell r="J19">
            <v>1.0499999999999999E-3</v>
          </cell>
        </row>
      </sheetData>
      <sheetData sheetId="7162">
        <row r="19">
          <cell r="J19">
            <v>1.0499999999999999E-3</v>
          </cell>
        </row>
      </sheetData>
      <sheetData sheetId="7163">
        <row r="19">
          <cell r="J19">
            <v>1.0499999999999999E-3</v>
          </cell>
        </row>
      </sheetData>
      <sheetData sheetId="7164">
        <row r="19">
          <cell r="J19">
            <v>1.0499999999999999E-3</v>
          </cell>
        </row>
      </sheetData>
      <sheetData sheetId="7165">
        <row r="19">
          <cell r="J19">
            <v>1.0499999999999999E-3</v>
          </cell>
        </row>
      </sheetData>
      <sheetData sheetId="7166">
        <row r="19">
          <cell r="J19">
            <v>1.0499999999999999E-3</v>
          </cell>
        </row>
      </sheetData>
      <sheetData sheetId="7167">
        <row r="19">
          <cell r="J19">
            <v>1.0499999999999999E-3</v>
          </cell>
        </row>
      </sheetData>
      <sheetData sheetId="7168">
        <row r="19">
          <cell r="J19">
            <v>1.0499999999999999E-3</v>
          </cell>
        </row>
      </sheetData>
      <sheetData sheetId="7169">
        <row r="19">
          <cell r="J19">
            <v>1.0499999999999999E-3</v>
          </cell>
        </row>
      </sheetData>
      <sheetData sheetId="7170">
        <row r="19">
          <cell r="J19">
            <v>1.0499999999999999E-3</v>
          </cell>
        </row>
      </sheetData>
      <sheetData sheetId="7171">
        <row r="19">
          <cell r="J19">
            <v>1.0499999999999999E-3</v>
          </cell>
        </row>
      </sheetData>
      <sheetData sheetId="7172">
        <row r="19">
          <cell r="J19">
            <v>1.0499999999999999E-3</v>
          </cell>
        </row>
      </sheetData>
      <sheetData sheetId="7173">
        <row r="19">
          <cell r="J19">
            <v>1.0499999999999999E-3</v>
          </cell>
        </row>
      </sheetData>
      <sheetData sheetId="7174">
        <row r="19">
          <cell r="J19">
            <v>1.0499999999999999E-3</v>
          </cell>
        </row>
      </sheetData>
      <sheetData sheetId="7175">
        <row r="19">
          <cell r="J19">
            <v>1.0499999999999999E-3</v>
          </cell>
        </row>
      </sheetData>
      <sheetData sheetId="7176">
        <row r="19">
          <cell r="J19">
            <v>1.0499999999999999E-3</v>
          </cell>
        </row>
      </sheetData>
      <sheetData sheetId="7177">
        <row r="19">
          <cell r="J19">
            <v>1.0499999999999999E-3</v>
          </cell>
        </row>
      </sheetData>
      <sheetData sheetId="7178">
        <row r="19">
          <cell r="J19">
            <v>1.0499999999999999E-3</v>
          </cell>
        </row>
      </sheetData>
      <sheetData sheetId="7179">
        <row r="19">
          <cell r="J19">
            <v>1.0499999999999999E-3</v>
          </cell>
        </row>
      </sheetData>
      <sheetData sheetId="7180">
        <row r="19">
          <cell r="J19">
            <v>1.0499999999999999E-3</v>
          </cell>
        </row>
      </sheetData>
      <sheetData sheetId="7181">
        <row r="19">
          <cell r="J19">
            <v>1.0499999999999999E-3</v>
          </cell>
        </row>
      </sheetData>
      <sheetData sheetId="7182">
        <row r="19">
          <cell r="J19">
            <v>1.0499999999999999E-3</v>
          </cell>
        </row>
      </sheetData>
      <sheetData sheetId="7183">
        <row r="19">
          <cell r="J19">
            <v>1.0499999999999999E-3</v>
          </cell>
        </row>
      </sheetData>
      <sheetData sheetId="7184">
        <row r="19">
          <cell r="J19">
            <v>1.0499999999999999E-3</v>
          </cell>
        </row>
      </sheetData>
      <sheetData sheetId="7185">
        <row r="19">
          <cell r="J19">
            <v>1.0499999999999999E-3</v>
          </cell>
        </row>
      </sheetData>
      <sheetData sheetId="7186">
        <row r="19">
          <cell r="J19">
            <v>1.0499999999999999E-3</v>
          </cell>
        </row>
      </sheetData>
      <sheetData sheetId="7187">
        <row r="19">
          <cell r="J19">
            <v>1.0499999999999999E-3</v>
          </cell>
        </row>
      </sheetData>
      <sheetData sheetId="7188">
        <row r="19">
          <cell r="J19">
            <v>1.0499999999999999E-3</v>
          </cell>
        </row>
      </sheetData>
      <sheetData sheetId="7189">
        <row r="19">
          <cell r="J19">
            <v>1.0499999999999999E-3</v>
          </cell>
        </row>
      </sheetData>
      <sheetData sheetId="7190">
        <row r="19">
          <cell r="J19">
            <v>1.0499999999999999E-3</v>
          </cell>
        </row>
      </sheetData>
      <sheetData sheetId="7191">
        <row r="19">
          <cell r="J19">
            <v>1.0499999999999999E-3</v>
          </cell>
        </row>
      </sheetData>
      <sheetData sheetId="7192">
        <row r="19">
          <cell r="J19">
            <v>1.0499999999999999E-3</v>
          </cell>
        </row>
      </sheetData>
      <sheetData sheetId="7193">
        <row r="19">
          <cell r="J19">
            <v>1.0499999999999999E-3</v>
          </cell>
        </row>
      </sheetData>
      <sheetData sheetId="7194">
        <row r="19">
          <cell r="J19">
            <v>1.0499999999999999E-3</v>
          </cell>
        </row>
      </sheetData>
      <sheetData sheetId="7195">
        <row r="19">
          <cell r="J19">
            <v>1.0499999999999999E-3</v>
          </cell>
        </row>
      </sheetData>
      <sheetData sheetId="7196">
        <row r="19">
          <cell r="J19">
            <v>1.0499999999999999E-3</v>
          </cell>
        </row>
      </sheetData>
      <sheetData sheetId="7197">
        <row r="19">
          <cell r="J19">
            <v>1.0499999999999999E-3</v>
          </cell>
        </row>
      </sheetData>
      <sheetData sheetId="7198">
        <row r="19">
          <cell r="J19">
            <v>1.0499999999999999E-3</v>
          </cell>
        </row>
      </sheetData>
      <sheetData sheetId="7199">
        <row r="19">
          <cell r="J19">
            <v>1.0499999999999999E-3</v>
          </cell>
        </row>
      </sheetData>
      <sheetData sheetId="7200">
        <row r="19">
          <cell r="J19">
            <v>1.0499999999999999E-3</v>
          </cell>
        </row>
      </sheetData>
      <sheetData sheetId="7201">
        <row r="19">
          <cell r="J19">
            <v>1.0499999999999999E-3</v>
          </cell>
        </row>
      </sheetData>
      <sheetData sheetId="7202">
        <row r="19">
          <cell r="J19">
            <v>1.0499999999999999E-3</v>
          </cell>
        </row>
      </sheetData>
      <sheetData sheetId="7203">
        <row r="19">
          <cell r="J19">
            <v>1.0499999999999999E-3</v>
          </cell>
        </row>
      </sheetData>
      <sheetData sheetId="7204">
        <row r="19">
          <cell r="J19">
            <v>1.0499999999999999E-3</v>
          </cell>
        </row>
      </sheetData>
      <sheetData sheetId="7205">
        <row r="19">
          <cell r="J19">
            <v>1.0499999999999999E-3</v>
          </cell>
        </row>
      </sheetData>
      <sheetData sheetId="7206">
        <row r="19">
          <cell r="J19">
            <v>1.0499999999999999E-3</v>
          </cell>
        </row>
      </sheetData>
      <sheetData sheetId="7207">
        <row r="19">
          <cell r="J19">
            <v>1.0499999999999999E-3</v>
          </cell>
        </row>
      </sheetData>
      <sheetData sheetId="7208">
        <row r="19">
          <cell r="J19">
            <v>1.0499999999999999E-3</v>
          </cell>
        </row>
      </sheetData>
      <sheetData sheetId="7209">
        <row r="19">
          <cell r="J19">
            <v>1.0499999999999999E-3</v>
          </cell>
        </row>
      </sheetData>
      <sheetData sheetId="7210">
        <row r="19">
          <cell r="J19">
            <v>1.0499999999999999E-3</v>
          </cell>
        </row>
      </sheetData>
      <sheetData sheetId="7211">
        <row r="19">
          <cell r="J19">
            <v>1.0499999999999999E-3</v>
          </cell>
        </row>
      </sheetData>
      <sheetData sheetId="7212">
        <row r="19">
          <cell r="J19">
            <v>1.0499999999999999E-3</v>
          </cell>
        </row>
      </sheetData>
      <sheetData sheetId="7213">
        <row r="19">
          <cell r="J19">
            <v>1.0499999999999999E-3</v>
          </cell>
        </row>
      </sheetData>
      <sheetData sheetId="7214">
        <row r="19">
          <cell r="J19">
            <v>1.0499999999999999E-3</v>
          </cell>
        </row>
      </sheetData>
      <sheetData sheetId="7215">
        <row r="19">
          <cell r="J19">
            <v>1.0499999999999999E-3</v>
          </cell>
        </row>
      </sheetData>
      <sheetData sheetId="7216">
        <row r="19">
          <cell r="J19">
            <v>1.0499999999999999E-3</v>
          </cell>
        </row>
      </sheetData>
      <sheetData sheetId="7217">
        <row r="19">
          <cell r="J19">
            <v>1.0499999999999999E-3</v>
          </cell>
        </row>
      </sheetData>
      <sheetData sheetId="7218">
        <row r="19">
          <cell r="J19">
            <v>1.0499999999999999E-3</v>
          </cell>
        </row>
      </sheetData>
      <sheetData sheetId="7219">
        <row r="19">
          <cell r="J19">
            <v>1.0499999999999999E-3</v>
          </cell>
        </row>
      </sheetData>
      <sheetData sheetId="7220">
        <row r="19">
          <cell r="J19">
            <v>1.0499999999999999E-3</v>
          </cell>
        </row>
      </sheetData>
      <sheetData sheetId="7221">
        <row r="19">
          <cell r="J19">
            <v>1.0499999999999999E-3</v>
          </cell>
        </row>
      </sheetData>
      <sheetData sheetId="7222">
        <row r="19">
          <cell r="J19">
            <v>1.0499999999999999E-3</v>
          </cell>
        </row>
      </sheetData>
      <sheetData sheetId="7223">
        <row r="19">
          <cell r="J19">
            <v>1.0499999999999999E-3</v>
          </cell>
        </row>
      </sheetData>
      <sheetData sheetId="7224">
        <row r="19">
          <cell r="J19">
            <v>1.0499999999999999E-3</v>
          </cell>
        </row>
      </sheetData>
      <sheetData sheetId="7225">
        <row r="19">
          <cell r="J19">
            <v>1.0499999999999999E-3</v>
          </cell>
        </row>
      </sheetData>
      <sheetData sheetId="7226">
        <row r="19">
          <cell r="J19">
            <v>1.0499999999999999E-3</v>
          </cell>
        </row>
      </sheetData>
      <sheetData sheetId="7227">
        <row r="19">
          <cell r="J19">
            <v>1.0499999999999999E-3</v>
          </cell>
        </row>
      </sheetData>
      <sheetData sheetId="7228">
        <row r="19">
          <cell r="J19">
            <v>1.0499999999999999E-3</v>
          </cell>
        </row>
      </sheetData>
      <sheetData sheetId="7229">
        <row r="19">
          <cell r="J19">
            <v>1.0499999999999999E-3</v>
          </cell>
        </row>
      </sheetData>
      <sheetData sheetId="7230">
        <row r="19">
          <cell r="J19">
            <v>1.0499999999999999E-3</v>
          </cell>
        </row>
      </sheetData>
      <sheetData sheetId="7231">
        <row r="19">
          <cell r="J19">
            <v>1.0499999999999999E-3</v>
          </cell>
        </row>
      </sheetData>
      <sheetData sheetId="7232">
        <row r="19">
          <cell r="J19">
            <v>1.0499999999999999E-3</v>
          </cell>
        </row>
      </sheetData>
      <sheetData sheetId="7233">
        <row r="19">
          <cell r="J19">
            <v>1.0499999999999999E-3</v>
          </cell>
        </row>
      </sheetData>
      <sheetData sheetId="7234">
        <row r="19">
          <cell r="J19">
            <v>1.0499999999999999E-3</v>
          </cell>
        </row>
      </sheetData>
      <sheetData sheetId="7235">
        <row r="19">
          <cell r="J19">
            <v>1.0499999999999999E-3</v>
          </cell>
        </row>
      </sheetData>
      <sheetData sheetId="7236">
        <row r="19">
          <cell r="J19">
            <v>1.0499999999999999E-3</v>
          </cell>
        </row>
      </sheetData>
      <sheetData sheetId="7237">
        <row r="19">
          <cell r="J19">
            <v>1.0499999999999999E-3</v>
          </cell>
        </row>
      </sheetData>
      <sheetData sheetId="7238">
        <row r="19">
          <cell r="J19">
            <v>1.0499999999999999E-3</v>
          </cell>
        </row>
      </sheetData>
      <sheetData sheetId="7239">
        <row r="19">
          <cell r="J19">
            <v>1.0499999999999999E-3</v>
          </cell>
        </row>
      </sheetData>
      <sheetData sheetId="7240">
        <row r="19">
          <cell r="J19">
            <v>1.0499999999999999E-3</v>
          </cell>
        </row>
      </sheetData>
      <sheetData sheetId="7241">
        <row r="19">
          <cell r="J19">
            <v>1.0499999999999999E-3</v>
          </cell>
        </row>
      </sheetData>
      <sheetData sheetId="7242">
        <row r="19">
          <cell r="J19">
            <v>1.0499999999999999E-3</v>
          </cell>
        </row>
      </sheetData>
      <sheetData sheetId="7243">
        <row r="19">
          <cell r="J19">
            <v>1.0499999999999999E-3</v>
          </cell>
        </row>
      </sheetData>
      <sheetData sheetId="7244">
        <row r="19">
          <cell r="J19">
            <v>1.0499999999999999E-3</v>
          </cell>
        </row>
      </sheetData>
      <sheetData sheetId="7245">
        <row r="19">
          <cell r="J19">
            <v>1.0499999999999999E-3</v>
          </cell>
        </row>
      </sheetData>
      <sheetData sheetId="7246">
        <row r="19">
          <cell r="J19">
            <v>1.0499999999999999E-3</v>
          </cell>
        </row>
      </sheetData>
      <sheetData sheetId="7247">
        <row r="19">
          <cell r="J19">
            <v>1.0499999999999999E-3</v>
          </cell>
        </row>
      </sheetData>
      <sheetData sheetId="7248">
        <row r="19">
          <cell r="J19">
            <v>1.0499999999999999E-3</v>
          </cell>
        </row>
      </sheetData>
      <sheetData sheetId="7249">
        <row r="19">
          <cell r="J19">
            <v>1.0499999999999999E-3</v>
          </cell>
        </row>
      </sheetData>
      <sheetData sheetId="7250">
        <row r="19">
          <cell r="J19">
            <v>1.0499999999999999E-3</v>
          </cell>
        </row>
      </sheetData>
      <sheetData sheetId="7251">
        <row r="19">
          <cell r="J19">
            <v>1.0499999999999999E-3</v>
          </cell>
        </row>
      </sheetData>
      <sheetData sheetId="7252">
        <row r="19">
          <cell r="J19">
            <v>1.0499999999999999E-3</v>
          </cell>
        </row>
      </sheetData>
      <sheetData sheetId="7253">
        <row r="19">
          <cell r="J19">
            <v>1.0499999999999999E-3</v>
          </cell>
        </row>
      </sheetData>
      <sheetData sheetId="7254">
        <row r="19">
          <cell r="J19">
            <v>1.0499999999999999E-3</v>
          </cell>
        </row>
      </sheetData>
      <sheetData sheetId="7255">
        <row r="19">
          <cell r="J19">
            <v>1.0499999999999999E-3</v>
          </cell>
        </row>
      </sheetData>
      <sheetData sheetId="7256">
        <row r="19">
          <cell r="J19">
            <v>1.0499999999999999E-3</v>
          </cell>
        </row>
      </sheetData>
      <sheetData sheetId="7257">
        <row r="19">
          <cell r="J19">
            <v>1.0499999999999999E-3</v>
          </cell>
        </row>
      </sheetData>
      <sheetData sheetId="7258">
        <row r="19">
          <cell r="J19">
            <v>1.0499999999999999E-3</v>
          </cell>
        </row>
      </sheetData>
      <sheetData sheetId="7259">
        <row r="19">
          <cell r="J19">
            <v>1.0499999999999999E-3</v>
          </cell>
        </row>
      </sheetData>
      <sheetData sheetId="7260">
        <row r="19">
          <cell r="J19">
            <v>1.0499999999999999E-3</v>
          </cell>
        </row>
      </sheetData>
      <sheetData sheetId="7261">
        <row r="19">
          <cell r="J19">
            <v>1.0499999999999999E-3</v>
          </cell>
        </row>
      </sheetData>
      <sheetData sheetId="7262">
        <row r="19">
          <cell r="J19">
            <v>1.0499999999999999E-3</v>
          </cell>
        </row>
      </sheetData>
      <sheetData sheetId="7263">
        <row r="19">
          <cell r="J19">
            <v>1.0499999999999999E-3</v>
          </cell>
        </row>
      </sheetData>
      <sheetData sheetId="7264">
        <row r="19">
          <cell r="J19">
            <v>1.0499999999999999E-3</v>
          </cell>
        </row>
      </sheetData>
      <sheetData sheetId="7265">
        <row r="19">
          <cell r="J19">
            <v>1.0499999999999999E-3</v>
          </cell>
        </row>
      </sheetData>
      <sheetData sheetId="7266">
        <row r="19">
          <cell r="J19">
            <v>1.0499999999999999E-3</v>
          </cell>
        </row>
      </sheetData>
      <sheetData sheetId="7267">
        <row r="19">
          <cell r="J19">
            <v>1.0499999999999999E-3</v>
          </cell>
        </row>
      </sheetData>
      <sheetData sheetId="7268">
        <row r="19">
          <cell r="J19">
            <v>1.0499999999999999E-3</v>
          </cell>
        </row>
      </sheetData>
      <sheetData sheetId="7269">
        <row r="19">
          <cell r="J19">
            <v>1.0499999999999999E-3</v>
          </cell>
        </row>
      </sheetData>
      <sheetData sheetId="7270">
        <row r="19">
          <cell r="J19">
            <v>1.0499999999999999E-3</v>
          </cell>
        </row>
      </sheetData>
      <sheetData sheetId="7271">
        <row r="19">
          <cell r="J19">
            <v>1.0499999999999999E-3</v>
          </cell>
        </row>
      </sheetData>
      <sheetData sheetId="7272">
        <row r="19">
          <cell r="J19">
            <v>1.0499999999999999E-3</v>
          </cell>
        </row>
      </sheetData>
      <sheetData sheetId="7273">
        <row r="19">
          <cell r="J19">
            <v>1.0499999999999999E-3</v>
          </cell>
        </row>
      </sheetData>
      <sheetData sheetId="7274">
        <row r="19">
          <cell r="J19">
            <v>1.0499999999999999E-3</v>
          </cell>
        </row>
      </sheetData>
      <sheetData sheetId="7275">
        <row r="19">
          <cell r="J19">
            <v>1.0499999999999999E-3</v>
          </cell>
        </row>
      </sheetData>
      <sheetData sheetId="7276">
        <row r="19">
          <cell r="J19">
            <v>1.0499999999999999E-3</v>
          </cell>
        </row>
      </sheetData>
      <sheetData sheetId="7277">
        <row r="19">
          <cell r="J19">
            <v>1.0499999999999999E-3</v>
          </cell>
        </row>
      </sheetData>
      <sheetData sheetId="7278">
        <row r="19">
          <cell r="J19">
            <v>1.0499999999999999E-3</v>
          </cell>
        </row>
      </sheetData>
      <sheetData sheetId="7279">
        <row r="19">
          <cell r="J19">
            <v>1.0499999999999999E-3</v>
          </cell>
        </row>
      </sheetData>
      <sheetData sheetId="7280">
        <row r="19">
          <cell r="J19">
            <v>1.0499999999999999E-3</v>
          </cell>
        </row>
      </sheetData>
      <sheetData sheetId="7281">
        <row r="19">
          <cell r="J19">
            <v>1.0499999999999999E-3</v>
          </cell>
        </row>
      </sheetData>
      <sheetData sheetId="7282">
        <row r="19">
          <cell r="J19">
            <v>1.0499999999999999E-3</v>
          </cell>
        </row>
      </sheetData>
      <sheetData sheetId="7283">
        <row r="19">
          <cell r="J19">
            <v>1.0499999999999999E-3</v>
          </cell>
        </row>
      </sheetData>
      <sheetData sheetId="7284">
        <row r="19">
          <cell r="J19">
            <v>1.0499999999999999E-3</v>
          </cell>
        </row>
      </sheetData>
      <sheetData sheetId="7285">
        <row r="19">
          <cell r="J19">
            <v>1.0499999999999999E-3</v>
          </cell>
        </row>
      </sheetData>
      <sheetData sheetId="7286">
        <row r="19">
          <cell r="J19">
            <v>1.0499999999999999E-3</v>
          </cell>
        </row>
      </sheetData>
      <sheetData sheetId="7287">
        <row r="19">
          <cell r="J19">
            <v>1.0499999999999999E-3</v>
          </cell>
        </row>
      </sheetData>
      <sheetData sheetId="7288">
        <row r="19">
          <cell r="J19">
            <v>1.0499999999999999E-3</v>
          </cell>
        </row>
      </sheetData>
      <sheetData sheetId="7289">
        <row r="19">
          <cell r="J19">
            <v>1.0499999999999999E-3</v>
          </cell>
        </row>
      </sheetData>
      <sheetData sheetId="7290">
        <row r="19">
          <cell r="J19">
            <v>1.0499999999999999E-3</v>
          </cell>
        </row>
      </sheetData>
      <sheetData sheetId="7291">
        <row r="19">
          <cell r="J19">
            <v>1.0499999999999999E-3</v>
          </cell>
        </row>
      </sheetData>
      <sheetData sheetId="7292">
        <row r="19">
          <cell r="J19">
            <v>1.0499999999999999E-3</v>
          </cell>
        </row>
      </sheetData>
      <sheetData sheetId="7293">
        <row r="19">
          <cell r="J19">
            <v>1.0499999999999999E-3</v>
          </cell>
        </row>
      </sheetData>
      <sheetData sheetId="7294">
        <row r="19">
          <cell r="J19">
            <v>1.0499999999999999E-3</v>
          </cell>
        </row>
      </sheetData>
      <sheetData sheetId="7295">
        <row r="19">
          <cell r="J19">
            <v>1.0499999999999999E-3</v>
          </cell>
        </row>
      </sheetData>
      <sheetData sheetId="7296">
        <row r="19">
          <cell r="J19">
            <v>1.0499999999999999E-3</v>
          </cell>
        </row>
      </sheetData>
      <sheetData sheetId="7297">
        <row r="19">
          <cell r="J19">
            <v>1.0499999999999999E-3</v>
          </cell>
        </row>
      </sheetData>
      <sheetData sheetId="7298">
        <row r="19">
          <cell r="J19">
            <v>1.0499999999999999E-3</v>
          </cell>
        </row>
      </sheetData>
      <sheetData sheetId="7299">
        <row r="19">
          <cell r="J19">
            <v>1.0499999999999999E-3</v>
          </cell>
        </row>
      </sheetData>
      <sheetData sheetId="7300">
        <row r="19">
          <cell r="J19">
            <v>1.0499999999999999E-3</v>
          </cell>
        </row>
      </sheetData>
      <sheetData sheetId="7301">
        <row r="19">
          <cell r="J19">
            <v>1.0499999999999999E-3</v>
          </cell>
        </row>
      </sheetData>
      <sheetData sheetId="7302">
        <row r="19">
          <cell r="J19">
            <v>1.0499999999999999E-3</v>
          </cell>
        </row>
      </sheetData>
      <sheetData sheetId="7303">
        <row r="19">
          <cell r="J19">
            <v>1.0499999999999999E-3</v>
          </cell>
        </row>
      </sheetData>
      <sheetData sheetId="7304">
        <row r="19">
          <cell r="J19">
            <v>1.0499999999999999E-3</v>
          </cell>
        </row>
      </sheetData>
      <sheetData sheetId="7305">
        <row r="19">
          <cell r="J19">
            <v>1.0499999999999999E-3</v>
          </cell>
        </row>
      </sheetData>
      <sheetData sheetId="7306">
        <row r="19">
          <cell r="J19">
            <v>1.0499999999999999E-3</v>
          </cell>
        </row>
      </sheetData>
      <sheetData sheetId="7307">
        <row r="19">
          <cell r="J19">
            <v>1.0499999999999999E-3</v>
          </cell>
        </row>
      </sheetData>
      <sheetData sheetId="7308">
        <row r="19">
          <cell r="J19">
            <v>1.0499999999999999E-3</v>
          </cell>
        </row>
      </sheetData>
      <sheetData sheetId="7309">
        <row r="19">
          <cell r="J19">
            <v>1.0499999999999999E-3</v>
          </cell>
        </row>
      </sheetData>
      <sheetData sheetId="7310">
        <row r="19">
          <cell r="J19">
            <v>1.0499999999999999E-3</v>
          </cell>
        </row>
      </sheetData>
      <sheetData sheetId="7311">
        <row r="19">
          <cell r="J19">
            <v>1.0499999999999999E-3</v>
          </cell>
        </row>
      </sheetData>
      <sheetData sheetId="7312">
        <row r="19">
          <cell r="J19">
            <v>1.0499999999999999E-3</v>
          </cell>
        </row>
      </sheetData>
      <sheetData sheetId="7313">
        <row r="19">
          <cell r="J19">
            <v>1.0499999999999999E-3</v>
          </cell>
        </row>
      </sheetData>
      <sheetData sheetId="7314">
        <row r="19">
          <cell r="J19">
            <v>1.0499999999999999E-3</v>
          </cell>
        </row>
      </sheetData>
      <sheetData sheetId="7315">
        <row r="19">
          <cell r="J19">
            <v>1.0499999999999999E-3</v>
          </cell>
        </row>
      </sheetData>
      <sheetData sheetId="7316">
        <row r="19">
          <cell r="J19">
            <v>1.0499999999999999E-3</v>
          </cell>
        </row>
      </sheetData>
      <sheetData sheetId="7317">
        <row r="19">
          <cell r="J19">
            <v>1.0499999999999999E-3</v>
          </cell>
        </row>
      </sheetData>
      <sheetData sheetId="7318">
        <row r="19">
          <cell r="J19">
            <v>1.0499999999999999E-3</v>
          </cell>
        </row>
      </sheetData>
      <sheetData sheetId="7319">
        <row r="19">
          <cell r="J19">
            <v>1.0499999999999999E-3</v>
          </cell>
        </row>
      </sheetData>
      <sheetData sheetId="7320">
        <row r="19">
          <cell r="J19">
            <v>1.0499999999999999E-3</v>
          </cell>
        </row>
      </sheetData>
      <sheetData sheetId="7321">
        <row r="19">
          <cell r="J19">
            <v>1.0499999999999999E-3</v>
          </cell>
        </row>
      </sheetData>
      <sheetData sheetId="7322">
        <row r="19">
          <cell r="J19">
            <v>1.0499999999999999E-3</v>
          </cell>
        </row>
      </sheetData>
      <sheetData sheetId="7323">
        <row r="19">
          <cell r="J19">
            <v>1.0499999999999999E-3</v>
          </cell>
        </row>
      </sheetData>
      <sheetData sheetId="7324">
        <row r="19">
          <cell r="J19">
            <v>1.0499999999999999E-3</v>
          </cell>
        </row>
      </sheetData>
      <sheetData sheetId="7325">
        <row r="19">
          <cell r="J19">
            <v>1.0499999999999999E-3</v>
          </cell>
        </row>
      </sheetData>
      <sheetData sheetId="7326">
        <row r="19">
          <cell r="J19">
            <v>1.0499999999999999E-3</v>
          </cell>
        </row>
      </sheetData>
      <sheetData sheetId="7327">
        <row r="19">
          <cell r="J19">
            <v>1.0499999999999999E-3</v>
          </cell>
        </row>
      </sheetData>
      <sheetData sheetId="7328">
        <row r="19">
          <cell r="J19">
            <v>1.0499999999999999E-3</v>
          </cell>
        </row>
      </sheetData>
      <sheetData sheetId="7329">
        <row r="19">
          <cell r="J19">
            <v>1.0499999999999999E-3</v>
          </cell>
        </row>
      </sheetData>
      <sheetData sheetId="7330">
        <row r="19">
          <cell r="J19">
            <v>1.0499999999999999E-3</v>
          </cell>
        </row>
      </sheetData>
      <sheetData sheetId="7331">
        <row r="19">
          <cell r="J19">
            <v>1.0499999999999999E-3</v>
          </cell>
        </row>
      </sheetData>
      <sheetData sheetId="7332">
        <row r="19">
          <cell r="J19">
            <v>1.0499999999999999E-3</v>
          </cell>
        </row>
      </sheetData>
      <sheetData sheetId="7333">
        <row r="19">
          <cell r="J19">
            <v>1.0499999999999999E-3</v>
          </cell>
        </row>
      </sheetData>
      <sheetData sheetId="7334">
        <row r="19">
          <cell r="J19">
            <v>1.0499999999999999E-3</v>
          </cell>
        </row>
      </sheetData>
      <sheetData sheetId="7335">
        <row r="19">
          <cell r="J19">
            <v>1.0499999999999999E-3</v>
          </cell>
        </row>
      </sheetData>
      <sheetData sheetId="7336">
        <row r="19">
          <cell r="J19">
            <v>1.0499999999999999E-3</v>
          </cell>
        </row>
      </sheetData>
      <sheetData sheetId="7337">
        <row r="19">
          <cell r="J19">
            <v>1.0499999999999999E-3</v>
          </cell>
        </row>
      </sheetData>
      <sheetData sheetId="7338">
        <row r="19">
          <cell r="J19">
            <v>1.0499999999999999E-3</v>
          </cell>
        </row>
      </sheetData>
      <sheetData sheetId="7339">
        <row r="19">
          <cell r="J19">
            <v>1.0499999999999999E-3</v>
          </cell>
        </row>
      </sheetData>
      <sheetData sheetId="7340">
        <row r="19">
          <cell r="J19">
            <v>1.0499999999999999E-3</v>
          </cell>
        </row>
      </sheetData>
      <sheetData sheetId="7341">
        <row r="19">
          <cell r="J19">
            <v>1.0499999999999999E-3</v>
          </cell>
        </row>
      </sheetData>
      <sheetData sheetId="7342">
        <row r="19">
          <cell r="J19">
            <v>1.0499999999999999E-3</v>
          </cell>
        </row>
      </sheetData>
      <sheetData sheetId="7343">
        <row r="19">
          <cell r="J19">
            <v>1.0499999999999999E-3</v>
          </cell>
        </row>
      </sheetData>
      <sheetData sheetId="7344">
        <row r="19">
          <cell r="J19">
            <v>1.0499999999999999E-3</v>
          </cell>
        </row>
      </sheetData>
      <sheetData sheetId="7345">
        <row r="19">
          <cell r="J19">
            <v>1.0499999999999999E-3</v>
          </cell>
        </row>
      </sheetData>
      <sheetData sheetId="7346">
        <row r="19">
          <cell r="J19">
            <v>1.0499999999999999E-3</v>
          </cell>
        </row>
      </sheetData>
      <sheetData sheetId="7347">
        <row r="19">
          <cell r="J19">
            <v>1.0499999999999999E-3</v>
          </cell>
        </row>
      </sheetData>
      <sheetData sheetId="7348">
        <row r="19">
          <cell r="J19">
            <v>1.0499999999999999E-3</v>
          </cell>
        </row>
      </sheetData>
      <sheetData sheetId="7349">
        <row r="19">
          <cell r="J19">
            <v>1.0499999999999999E-3</v>
          </cell>
        </row>
      </sheetData>
      <sheetData sheetId="7350">
        <row r="19">
          <cell r="J19">
            <v>1.0499999999999999E-3</v>
          </cell>
        </row>
      </sheetData>
      <sheetData sheetId="7351">
        <row r="19">
          <cell r="J19">
            <v>1.0499999999999999E-3</v>
          </cell>
        </row>
      </sheetData>
      <sheetData sheetId="7352">
        <row r="19">
          <cell r="J19">
            <v>1.0499999999999999E-3</v>
          </cell>
        </row>
      </sheetData>
      <sheetData sheetId="7353">
        <row r="19">
          <cell r="J19">
            <v>1.0499999999999999E-3</v>
          </cell>
        </row>
      </sheetData>
      <sheetData sheetId="7354">
        <row r="19">
          <cell r="J19">
            <v>1.0499999999999999E-3</v>
          </cell>
        </row>
      </sheetData>
      <sheetData sheetId="7355">
        <row r="19">
          <cell r="J19">
            <v>1.0499999999999999E-3</v>
          </cell>
        </row>
      </sheetData>
      <sheetData sheetId="7356">
        <row r="19">
          <cell r="J19">
            <v>1.0499999999999999E-3</v>
          </cell>
        </row>
      </sheetData>
      <sheetData sheetId="7357">
        <row r="19">
          <cell r="J19">
            <v>1.0499999999999999E-3</v>
          </cell>
        </row>
      </sheetData>
      <sheetData sheetId="7358">
        <row r="19">
          <cell r="J19">
            <v>1.0499999999999999E-3</v>
          </cell>
        </row>
      </sheetData>
      <sheetData sheetId="7359">
        <row r="19">
          <cell r="J19">
            <v>1.0499999999999999E-3</v>
          </cell>
        </row>
      </sheetData>
      <sheetData sheetId="7360">
        <row r="19">
          <cell r="J19">
            <v>1.0499999999999999E-3</v>
          </cell>
        </row>
      </sheetData>
      <sheetData sheetId="7361">
        <row r="19">
          <cell r="J19">
            <v>1.0499999999999999E-3</v>
          </cell>
        </row>
      </sheetData>
      <sheetData sheetId="7362">
        <row r="19">
          <cell r="J19">
            <v>1.0499999999999999E-3</v>
          </cell>
        </row>
      </sheetData>
      <sheetData sheetId="7363">
        <row r="19">
          <cell r="J19">
            <v>1.0499999999999999E-3</v>
          </cell>
        </row>
      </sheetData>
      <sheetData sheetId="7364">
        <row r="19">
          <cell r="J19">
            <v>1.0499999999999999E-3</v>
          </cell>
        </row>
      </sheetData>
      <sheetData sheetId="7365">
        <row r="19">
          <cell r="J19">
            <v>1.0499999999999999E-3</v>
          </cell>
        </row>
      </sheetData>
      <sheetData sheetId="7366">
        <row r="19">
          <cell r="J19">
            <v>1.0499999999999999E-3</v>
          </cell>
        </row>
      </sheetData>
      <sheetData sheetId="7367">
        <row r="19">
          <cell r="J19">
            <v>1.0499999999999999E-3</v>
          </cell>
        </row>
      </sheetData>
      <sheetData sheetId="7368">
        <row r="19">
          <cell r="J19">
            <v>1.0499999999999999E-3</v>
          </cell>
        </row>
      </sheetData>
      <sheetData sheetId="7369">
        <row r="19">
          <cell r="J19">
            <v>1.0499999999999999E-3</v>
          </cell>
        </row>
      </sheetData>
      <sheetData sheetId="7370">
        <row r="19">
          <cell r="J19">
            <v>1.0499999999999999E-3</v>
          </cell>
        </row>
      </sheetData>
      <sheetData sheetId="7371">
        <row r="19">
          <cell r="J19">
            <v>1.0499999999999999E-3</v>
          </cell>
        </row>
      </sheetData>
      <sheetData sheetId="7372">
        <row r="19">
          <cell r="J19">
            <v>1.0499999999999999E-3</v>
          </cell>
        </row>
      </sheetData>
      <sheetData sheetId="7373">
        <row r="19">
          <cell r="J19">
            <v>1.0499999999999999E-3</v>
          </cell>
        </row>
      </sheetData>
      <sheetData sheetId="7374">
        <row r="19">
          <cell r="J19">
            <v>1.0499999999999999E-3</v>
          </cell>
        </row>
      </sheetData>
      <sheetData sheetId="7375">
        <row r="19">
          <cell r="J19">
            <v>1.0499999999999999E-3</v>
          </cell>
        </row>
      </sheetData>
      <sheetData sheetId="7376">
        <row r="19">
          <cell r="J19">
            <v>1.0499999999999999E-3</v>
          </cell>
        </row>
      </sheetData>
      <sheetData sheetId="7377">
        <row r="19">
          <cell r="J19">
            <v>1.0499999999999999E-3</v>
          </cell>
        </row>
      </sheetData>
      <sheetData sheetId="7378">
        <row r="19">
          <cell r="J19">
            <v>1.0499999999999999E-3</v>
          </cell>
        </row>
      </sheetData>
      <sheetData sheetId="7379">
        <row r="19">
          <cell r="J19">
            <v>1.0499999999999999E-3</v>
          </cell>
        </row>
      </sheetData>
      <sheetData sheetId="7380">
        <row r="19">
          <cell r="J19">
            <v>1.0499999999999999E-3</v>
          </cell>
        </row>
      </sheetData>
      <sheetData sheetId="7381">
        <row r="19">
          <cell r="J19">
            <v>1.0499999999999999E-3</v>
          </cell>
        </row>
      </sheetData>
      <sheetData sheetId="7382">
        <row r="19">
          <cell r="J19">
            <v>1.0499999999999999E-3</v>
          </cell>
        </row>
      </sheetData>
      <sheetData sheetId="7383">
        <row r="19">
          <cell r="J19">
            <v>1.0499999999999999E-3</v>
          </cell>
        </row>
      </sheetData>
      <sheetData sheetId="7384">
        <row r="19">
          <cell r="J19">
            <v>1.0499999999999999E-3</v>
          </cell>
        </row>
      </sheetData>
      <sheetData sheetId="7385">
        <row r="19">
          <cell r="J19">
            <v>1.0499999999999999E-3</v>
          </cell>
        </row>
      </sheetData>
      <sheetData sheetId="7386">
        <row r="19">
          <cell r="J19">
            <v>1.0499999999999999E-3</v>
          </cell>
        </row>
      </sheetData>
      <sheetData sheetId="7387">
        <row r="19">
          <cell r="J19">
            <v>1.0499999999999999E-3</v>
          </cell>
        </row>
      </sheetData>
      <sheetData sheetId="7388">
        <row r="19">
          <cell r="J19">
            <v>1.0499999999999999E-3</v>
          </cell>
        </row>
      </sheetData>
      <sheetData sheetId="7389">
        <row r="19">
          <cell r="J19">
            <v>1.0499999999999999E-3</v>
          </cell>
        </row>
      </sheetData>
      <sheetData sheetId="7390">
        <row r="19">
          <cell r="J19">
            <v>1.0499999999999999E-3</v>
          </cell>
        </row>
      </sheetData>
      <sheetData sheetId="7391">
        <row r="19">
          <cell r="J19">
            <v>1.0499999999999999E-3</v>
          </cell>
        </row>
      </sheetData>
      <sheetData sheetId="7392">
        <row r="19">
          <cell r="J19">
            <v>1.0499999999999999E-3</v>
          </cell>
        </row>
      </sheetData>
      <sheetData sheetId="7393">
        <row r="19">
          <cell r="J19">
            <v>1.0499999999999999E-3</v>
          </cell>
        </row>
      </sheetData>
      <sheetData sheetId="7394">
        <row r="19">
          <cell r="J19">
            <v>1.0499999999999999E-3</v>
          </cell>
        </row>
      </sheetData>
      <sheetData sheetId="7395">
        <row r="19">
          <cell r="J19">
            <v>1.0499999999999999E-3</v>
          </cell>
        </row>
      </sheetData>
      <sheetData sheetId="7396">
        <row r="19">
          <cell r="J19">
            <v>1.0499999999999999E-3</v>
          </cell>
        </row>
      </sheetData>
      <sheetData sheetId="7397">
        <row r="19">
          <cell r="J19">
            <v>1.0499999999999999E-3</v>
          </cell>
        </row>
      </sheetData>
      <sheetData sheetId="7398">
        <row r="19">
          <cell r="J19">
            <v>1.0499999999999999E-3</v>
          </cell>
        </row>
      </sheetData>
      <sheetData sheetId="7399">
        <row r="19">
          <cell r="J19">
            <v>1.0499999999999999E-3</v>
          </cell>
        </row>
      </sheetData>
      <sheetData sheetId="7400">
        <row r="19">
          <cell r="J19">
            <v>1.0499999999999999E-3</v>
          </cell>
        </row>
      </sheetData>
      <sheetData sheetId="7401">
        <row r="19">
          <cell r="J19">
            <v>1.0499999999999999E-3</v>
          </cell>
        </row>
      </sheetData>
      <sheetData sheetId="7402">
        <row r="19">
          <cell r="J19">
            <v>1.0499999999999999E-3</v>
          </cell>
        </row>
      </sheetData>
      <sheetData sheetId="7403">
        <row r="19">
          <cell r="J19">
            <v>1.0499999999999999E-3</v>
          </cell>
        </row>
      </sheetData>
      <sheetData sheetId="7404">
        <row r="19">
          <cell r="J19">
            <v>1.0499999999999999E-3</v>
          </cell>
        </row>
      </sheetData>
      <sheetData sheetId="7405">
        <row r="19">
          <cell r="J19">
            <v>1.0499999999999999E-3</v>
          </cell>
        </row>
      </sheetData>
      <sheetData sheetId="7406">
        <row r="19">
          <cell r="J19">
            <v>1.0499999999999999E-3</v>
          </cell>
        </row>
      </sheetData>
      <sheetData sheetId="7407">
        <row r="19">
          <cell r="J19">
            <v>1.0499999999999999E-3</v>
          </cell>
        </row>
      </sheetData>
      <sheetData sheetId="7408">
        <row r="19">
          <cell r="J19">
            <v>1.0499999999999999E-3</v>
          </cell>
        </row>
      </sheetData>
      <sheetData sheetId="7409">
        <row r="19">
          <cell r="J19">
            <v>1.0499999999999999E-3</v>
          </cell>
        </row>
      </sheetData>
      <sheetData sheetId="7410">
        <row r="19">
          <cell r="J19">
            <v>1.0499999999999999E-3</v>
          </cell>
        </row>
      </sheetData>
      <sheetData sheetId="7411">
        <row r="19">
          <cell r="J19">
            <v>1.0499999999999999E-3</v>
          </cell>
        </row>
      </sheetData>
      <sheetData sheetId="7412">
        <row r="19">
          <cell r="J19">
            <v>1.0499999999999999E-3</v>
          </cell>
        </row>
      </sheetData>
      <sheetData sheetId="7413">
        <row r="19">
          <cell r="J19">
            <v>1.0499999999999999E-3</v>
          </cell>
        </row>
      </sheetData>
      <sheetData sheetId="7414">
        <row r="19">
          <cell r="J19">
            <v>1.0499999999999999E-3</v>
          </cell>
        </row>
      </sheetData>
      <sheetData sheetId="7415">
        <row r="19">
          <cell r="J19">
            <v>1.0499999999999999E-3</v>
          </cell>
        </row>
      </sheetData>
      <sheetData sheetId="7416">
        <row r="19">
          <cell r="J19">
            <v>1.0499999999999999E-3</v>
          </cell>
        </row>
      </sheetData>
      <sheetData sheetId="7417">
        <row r="19">
          <cell r="J19">
            <v>1.0499999999999999E-3</v>
          </cell>
        </row>
      </sheetData>
      <sheetData sheetId="7418">
        <row r="19">
          <cell r="J19">
            <v>1.0499999999999999E-3</v>
          </cell>
        </row>
      </sheetData>
      <sheetData sheetId="7419">
        <row r="19">
          <cell r="J19">
            <v>1.0499999999999999E-3</v>
          </cell>
        </row>
      </sheetData>
      <sheetData sheetId="7420">
        <row r="19">
          <cell r="J19">
            <v>1.0499999999999999E-3</v>
          </cell>
        </row>
      </sheetData>
      <sheetData sheetId="7421">
        <row r="19">
          <cell r="J19">
            <v>1.0499999999999999E-3</v>
          </cell>
        </row>
      </sheetData>
      <sheetData sheetId="7422">
        <row r="19">
          <cell r="J19">
            <v>1.0499999999999999E-3</v>
          </cell>
        </row>
      </sheetData>
      <sheetData sheetId="7423">
        <row r="19">
          <cell r="J19">
            <v>1.0499999999999999E-3</v>
          </cell>
        </row>
      </sheetData>
      <sheetData sheetId="7424">
        <row r="19">
          <cell r="J19">
            <v>1.0499999999999999E-3</v>
          </cell>
        </row>
      </sheetData>
      <sheetData sheetId="7425">
        <row r="19">
          <cell r="J19">
            <v>1.0499999999999999E-3</v>
          </cell>
        </row>
      </sheetData>
      <sheetData sheetId="7426">
        <row r="19">
          <cell r="J19">
            <v>1.0499999999999999E-3</v>
          </cell>
        </row>
      </sheetData>
      <sheetData sheetId="7427">
        <row r="19">
          <cell r="J19">
            <v>1.0499999999999999E-3</v>
          </cell>
        </row>
      </sheetData>
      <sheetData sheetId="7428">
        <row r="19">
          <cell r="J19">
            <v>1.0499999999999999E-3</v>
          </cell>
        </row>
      </sheetData>
      <sheetData sheetId="7429">
        <row r="19">
          <cell r="J19">
            <v>1.0499999999999999E-3</v>
          </cell>
        </row>
      </sheetData>
      <sheetData sheetId="7430">
        <row r="19">
          <cell r="J19">
            <v>1.0499999999999999E-3</v>
          </cell>
        </row>
      </sheetData>
      <sheetData sheetId="7431">
        <row r="19">
          <cell r="J19">
            <v>1.0499999999999999E-3</v>
          </cell>
        </row>
      </sheetData>
      <sheetData sheetId="7432">
        <row r="19">
          <cell r="J19">
            <v>1.0499999999999999E-3</v>
          </cell>
        </row>
      </sheetData>
      <sheetData sheetId="7433">
        <row r="19">
          <cell r="J19">
            <v>1.0499999999999999E-3</v>
          </cell>
        </row>
      </sheetData>
      <sheetData sheetId="7434">
        <row r="19">
          <cell r="J19">
            <v>1.0499999999999999E-3</v>
          </cell>
        </row>
      </sheetData>
      <sheetData sheetId="7435">
        <row r="19">
          <cell r="J19">
            <v>1.0499999999999999E-3</v>
          </cell>
        </row>
      </sheetData>
      <sheetData sheetId="7436">
        <row r="19">
          <cell r="J19">
            <v>1.0499999999999999E-3</v>
          </cell>
        </row>
      </sheetData>
      <sheetData sheetId="7437">
        <row r="19">
          <cell r="J19">
            <v>1.0499999999999999E-3</v>
          </cell>
        </row>
      </sheetData>
      <sheetData sheetId="7438">
        <row r="19">
          <cell r="J19">
            <v>1.0499999999999999E-3</v>
          </cell>
        </row>
      </sheetData>
      <sheetData sheetId="7439">
        <row r="19">
          <cell r="J19">
            <v>1.0499999999999999E-3</v>
          </cell>
        </row>
      </sheetData>
      <sheetData sheetId="7440">
        <row r="19">
          <cell r="J19">
            <v>1.0499999999999999E-3</v>
          </cell>
        </row>
      </sheetData>
      <sheetData sheetId="7441">
        <row r="19">
          <cell r="J19">
            <v>1.0499999999999999E-3</v>
          </cell>
        </row>
      </sheetData>
      <sheetData sheetId="7442">
        <row r="19">
          <cell r="J19">
            <v>1.0499999999999999E-3</v>
          </cell>
        </row>
      </sheetData>
      <sheetData sheetId="7443">
        <row r="19">
          <cell r="J19">
            <v>1.0499999999999999E-3</v>
          </cell>
        </row>
      </sheetData>
      <sheetData sheetId="7444">
        <row r="19">
          <cell r="J19">
            <v>1.0499999999999999E-3</v>
          </cell>
        </row>
      </sheetData>
      <sheetData sheetId="7445">
        <row r="19">
          <cell r="J19">
            <v>1.0499999999999999E-3</v>
          </cell>
        </row>
      </sheetData>
      <sheetData sheetId="7446">
        <row r="19">
          <cell r="J19">
            <v>1.0499999999999999E-3</v>
          </cell>
        </row>
      </sheetData>
      <sheetData sheetId="7447">
        <row r="19">
          <cell r="J19">
            <v>1.0499999999999999E-3</v>
          </cell>
        </row>
      </sheetData>
      <sheetData sheetId="7448">
        <row r="19">
          <cell r="J19">
            <v>1.0499999999999999E-3</v>
          </cell>
        </row>
      </sheetData>
      <sheetData sheetId="7449">
        <row r="19">
          <cell r="J19">
            <v>1.0499999999999999E-3</v>
          </cell>
        </row>
      </sheetData>
      <sheetData sheetId="7450">
        <row r="19">
          <cell r="J19">
            <v>1.0499999999999999E-3</v>
          </cell>
        </row>
      </sheetData>
      <sheetData sheetId="7451">
        <row r="19">
          <cell r="J19">
            <v>1.0499999999999999E-3</v>
          </cell>
        </row>
      </sheetData>
      <sheetData sheetId="7452">
        <row r="19">
          <cell r="J19">
            <v>1.0499999999999999E-3</v>
          </cell>
        </row>
      </sheetData>
      <sheetData sheetId="7453">
        <row r="19">
          <cell r="J19">
            <v>1.0499999999999999E-3</v>
          </cell>
        </row>
      </sheetData>
      <sheetData sheetId="7454">
        <row r="19">
          <cell r="J19">
            <v>1.0499999999999999E-3</v>
          </cell>
        </row>
      </sheetData>
      <sheetData sheetId="7455">
        <row r="19">
          <cell r="J19">
            <v>1.0499999999999999E-3</v>
          </cell>
        </row>
      </sheetData>
      <sheetData sheetId="7456">
        <row r="19">
          <cell r="J19">
            <v>1.0499999999999999E-3</v>
          </cell>
        </row>
      </sheetData>
      <sheetData sheetId="7457">
        <row r="19">
          <cell r="J19">
            <v>1.0499999999999999E-3</v>
          </cell>
        </row>
      </sheetData>
      <sheetData sheetId="7458">
        <row r="19">
          <cell r="J19">
            <v>1.0499999999999999E-3</v>
          </cell>
        </row>
      </sheetData>
      <sheetData sheetId="7459">
        <row r="19">
          <cell r="J19">
            <v>1.0499999999999999E-3</v>
          </cell>
        </row>
      </sheetData>
      <sheetData sheetId="7460">
        <row r="19">
          <cell r="J19">
            <v>1.0499999999999999E-3</v>
          </cell>
        </row>
      </sheetData>
      <sheetData sheetId="7461">
        <row r="19">
          <cell r="J19">
            <v>1.0499999999999999E-3</v>
          </cell>
        </row>
      </sheetData>
      <sheetData sheetId="7462">
        <row r="19">
          <cell r="J19">
            <v>1.0499999999999999E-3</v>
          </cell>
        </row>
      </sheetData>
      <sheetData sheetId="7463">
        <row r="19">
          <cell r="J19">
            <v>1.0499999999999999E-3</v>
          </cell>
        </row>
      </sheetData>
      <sheetData sheetId="7464">
        <row r="19">
          <cell r="J19">
            <v>1.0499999999999999E-3</v>
          </cell>
        </row>
      </sheetData>
      <sheetData sheetId="7465">
        <row r="19">
          <cell r="J19">
            <v>1.0499999999999999E-3</v>
          </cell>
        </row>
      </sheetData>
      <sheetData sheetId="7466">
        <row r="19">
          <cell r="J19">
            <v>1.0499999999999999E-3</v>
          </cell>
        </row>
      </sheetData>
      <sheetData sheetId="7467">
        <row r="19">
          <cell r="J19">
            <v>1.0499999999999999E-3</v>
          </cell>
        </row>
      </sheetData>
      <sheetData sheetId="7468">
        <row r="19">
          <cell r="J19">
            <v>1.0499999999999999E-3</v>
          </cell>
        </row>
      </sheetData>
      <sheetData sheetId="7469">
        <row r="19">
          <cell r="J19">
            <v>1.0499999999999999E-3</v>
          </cell>
        </row>
      </sheetData>
      <sheetData sheetId="7470">
        <row r="19">
          <cell r="J19">
            <v>1.0499999999999999E-3</v>
          </cell>
        </row>
      </sheetData>
      <sheetData sheetId="7471">
        <row r="19">
          <cell r="J19">
            <v>1.0499999999999999E-3</v>
          </cell>
        </row>
      </sheetData>
      <sheetData sheetId="7472">
        <row r="19">
          <cell r="J19">
            <v>1.0499999999999999E-3</v>
          </cell>
        </row>
      </sheetData>
      <sheetData sheetId="7473">
        <row r="19">
          <cell r="J19">
            <v>1.0499999999999999E-3</v>
          </cell>
        </row>
      </sheetData>
      <sheetData sheetId="7474">
        <row r="19">
          <cell r="J19">
            <v>1.0499999999999999E-3</v>
          </cell>
        </row>
      </sheetData>
      <sheetData sheetId="7475">
        <row r="19">
          <cell r="J19">
            <v>1.0499999999999999E-3</v>
          </cell>
        </row>
      </sheetData>
      <sheetData sheetId="7476">
        <row r="19">
          <cell r="J19">
            <v>1.0499999999999999E-3</v>
          </cell>
        </row>
      </sheetData>
      <sheetData sheetId="7477">
        <row r="19">
          <cell r="J19">
            <v>1.0499999999999999E-3</v>
          </cell>
        </row>
      </sheetData>
      <sheetData sheetId="7478">
        <row r="19">
          <cell r="J19">
            <v>1.0499999999999999E-3</v>
          </cell>
        </row>
      </sheetData>
      <sheetData sheetId="7479">
        <row r="19">
          <cell r="J19">
            <v>1.0499999999999999E-3</v>
          </cell>
        </row>
      </sheetData>
      <sheetData sheetId="7480">
        <row r="19">
          <cell r="J19">
            <v>1.0499999999999999E-3</v>
          </cell>
        </row>
      </sheetData>
      <sheetData sheetId="7481">
        <row r="19">
          <cell r="J19">
            <v>1.0499999999999999E-3</v>
          </cell>
        </row>
      </sheetData>
      <sheetData sheetId="7482">
        <row r="19">
          <cell r="J19">
            <v>1.0499999999999999E-3</v>
          </cell>
        </row>
      </sheetData>
      <sheetData sheetId="7483">
        <row r="19">
          <cell r="J19">
            <v>1.0499999999999999E-3</v>
          </cell>
        </row>
      </sheetData>
      <sheetData sheetId="7484">
        <row r="19">
          <cell r="J19">
            <v>1.0499999999999999E-3</v>
          </cell>
        </row>
      </sheetData>
      <sheetData sheetId="7485">
        <row r="19">
          <cell r="J19">
            <v>1.0499999999999999E-3</v>
          </cell>
        </row>
      </sheetData>
      <sheetData sheetId="7486">
        <row r="19">
          <cell r="J19">
            <v>1.0499999999999999E-3</v>
          </cell>
        </row>
      </sheetData>
      <sheetData sheetId="7487">
        <row r="19">
          <cell r="J19">
            <v>1.0499999999999999E-3</v>
          </cell>
        </row>
      </sheetData>
      <sheetData sheetId="7488">
        <row r="19">
          <cell r="J19">
            <v>1.0499999999999999E-3</v>
          </cell>
        </row>
      </sheetData>
      <sheetData sheetId="7489">
        <row r="19">
          <cell r="J19">
            <v>1.0499999999999999E-3</v>
          </cell>
        </row>
      </sheetData>
      <sheetData sheetId="7490">
        <row r="19">
          <cell r="J19">
            <v>1.0499999999999999E-3</v>
          </cell>
        </row>
      </sheetData>
      <sheetData sheetId="7491">
        <row r="19">
          <cell r="J19">
            <v>1.0499999999999999E-3</v>
          </cell>
        </row>
      </sheetData>
      <sheetData sheetId="7492">
        <row r="19">
          <cell r="J19">
            <v>1.0499999999999999E-3</v>
          </cell>
        </row>
      </sheetData>
      <sheetData sheetId="7493">
        <row r="19">
          <cell r="J19">
            <v>1.0499999999999999E-3</v>
          </cell>
        </row>
      </sheetData>
      <sheetData sheetId="7494">
        <row r="19">
          <cell r="J19">
            <v>1.0499999999999999E-3</v>
          </cell>
        </row>
      </sheetData>
      <sheetData sheetId="7495">
        <row r="19">
          <cell r="J19">
            <v>1.0499999999999999E-3</v>
          </cell>
        </row>
      </sheetData>
      <sheetData sheetId="7496">
        <row r="19">
          <cell r="J19">
            <v>1.0499999999999999E-3</v>
          </cell>
        </row>
      </sheetData>
      <sheetData sheetId="7497">
        <row r="19">
          <cell r="J19">
            <v>1.0499999999999999E-3</v>
          </cell>
        </row>
      </sheetData>
      <sheetData sheetId="7498">
        <row r="19">
          <cell r="J19">
            <v>1.0499999999999999E-3</v>
          </cell>
        </row>
      </sheetData>
      <sheetData sheetId="7499">
        <row r="19">
          <cell r="J19">
            <v>1.0499999999999999E-3</v>
          </cell>
        </row>
      </sheetData>
      <sheetData sheetId="7500">
        <row r="19">
          <cell r="J19">
            <v>1.0499999999999999E-3</v>
          </cell>
        </row>
      </sheetData>
      <sheetData sheetId="7501">
        <row r="19">
          <cell r="J19">
            <v>1.0499999999999999E-3</v>
          </cell>
        </row>
      </sheetData>
      <sheetData sheetId="7502">
        <row r="19">
          <cell r="J19">
            <v>1.0499999999999999E-3</v>
          </cell>
        </row>
      </sheetData>
      <sheetData sheetId="7503">
        <row r="19">
          <cell r="J19">
            <v>1.0499999999999999E-3</v>
          </cell>
        </row>
      </sheetData>
      <sheetData sheetId="7504">
        <row r="19">
          <cell r="J19">
            <v>1.0499999999999999E-3</v>
          </cell>
        </row>
      </sheetData>
      <sheetData sheetId="7505">
        <row r="19">
          <cell r="J19">
            <v>1.0499999999999999E-3</v>
          </cell>
        </row>
      </sheetData>
      <sheetData sheetId="7506">
        <row r="19">
          <cell r="J19">
            <v>1.0499999999999999E-3</v>
          </cell>
        </row>
      </sheetData>
      <sheetData sheetId="7507">
        <row r="19">
          <cell r="J19">
            <v>1.0499999999999999E-3</v>
          </cell>
        </row>
      </sheetData>
      <sheetData sheetId="7508">
        <row r="19">
          <cell r="J19">
            <v>1.0499999999999999E-3</v>
          </cell>
        </row>
      </sheetData>
      <sheetData sheetId="7509">
        <row r="19">
          <cell r="J19">
            <v>1.0499999999999999E-3</v>
          </cell>
        </row>
      </sheetData>
      <sheetData sheetId="7510">
        <row r="19">
          <cell r="J19">
            <v>1.0499999999999999E-3</v>
          </cell>
        </row>
      </sheetData>
      <sheetData sheetId="7511">
        <row r="19">
          <cell r="J19">
            <v>1.0499999999999999E-3</v>
          </cell>
        </row>
      </sheetData>
      <sheetData sheetId="7512">
        <row r="19">
          <cell r="J19">
            <v>1.0499999999999999E-3</v>
          </cell>
        </row>
      </sheetData>
      <sheetData sheetId="7513">
        <row r="19">
          <cell r="J19">
            <v>1.0499999999999999E-3</v>
          </cell>
        </row>
      </sheetData>
      <sheetData sheetId="7514">
        <row r="19">
          <cell r="J19">
            <v>1.0499999999999999E-3</v>
          </cell>
        </row>
      </sheetData>
      <sheetData sheetId="7515">
        <row r="19">
          <cell r="J19">
            <v>1.0499999999999999E-3</v>
          </cell>
        </row>
      </sheetData>
      <sheetData sheetId="7516">
        <row r="19">
          <cell r="J19">
            <v>1.0499999999999999E-3</v>
          </cell>
        </row>
      </sheetData>
      <sheetData sheetId="7517">
        <row r="19">
          <cell r="J19">
            <v>1.0499999999999999E-3</v>
          </cell>
        </row>
      </sheetData>
      <sheetData sheetId="7518">
        <row r="19">
          <cell r="J19">
            <v>1.0499999999999999E-3</v>
          </cell>
        </row>
      </sheetData>
      <sheetData sheetId="7519">
        <row r="19">
          <cell r="J19">
            <v>1.0499999999999999E-3</v>
          </cell>
        </row>
      </sheetData>
      <sheetData sheetId="7520">
        <row r="19">
          <cell r="J19">
            <v>1.0499999999999999E-3</v>
          </cell>
        </row>
      </sheetData>
      <sheetData sheetId="7521">
        <row r="19">
          <cell r="J19">
            <v>1.0499999999999999E-3</v>
          </cell>
        </row>
      </sheetData>
      <sheetData sheetId="7522">
        <row r="19">
          <cell r="J19">
            <v>1.0499999999999999E-3</v>
          </cell>
        </row>
      </sheetData>
      <sheetData sheetId="7523">
        <row r="19">
          <cell r="J19">
            <v>1.0499999999999999E-3</v>
          </cell>
        </row>
      </sheetData>
      <sheetData sheetId="7524">
        <row r="19">
          <cell r="J19">
            <v>1.0499999999999999E-3</v>
          </cell>
        </row>
      </sheetData>
      <sheetData sheetId="7525">
        <row r="19">
          <cell r="J19">
            <v>1.0499999999999999E-3</v>
          </cell>
        </row>
      </sheetData>
      <sheetData sheetId="7526">
        <row r="19">
          <cell r="J19">
            <v>1.0499999999999999E-3</v>
          </cell>
        </row>
      </sheetData>
      <sheetData sheetId="7527">
        <row r="19">
          <cell r="J19">
            <v>1.0499999999999999E-3</v>
          </cell>
        </row>
      </sheetData>
      <sheetData sheetId="7528">
        <row r="19">
          <cell r="J19">
            <v>1.0499999999999999E-3</v>
          </cell>
        </row>
      </sheetData>
      <sheetData sheetId="7529">
        <row r="19">
          <cell r="J19">
            <v>1.0499999999999999E-3</v>
          </cell>
        </row>
      </sheetData>
      <sheetData sheetId="7530">
        <row r="19">
          <cell r="J19">
            <v>1.0499999999999999E-3</v>
          </cell>
        </row>
      </sheetData>
      <sheetData sheetId="7531">
        <row r="19">
          <cell r="J19">
            <v>1.0499999999999999E-3</v>
          </cell>
        </row>
      </sheetData>
      <sheetData sheetId="7532">
        <row r="19">
          <cell r="J19">
            <v>1.0499999999999999E-3</v>
          </cell>
        </row>
      </sheetData>
      <sheetData sheetId="7533">
        <row r="19">
          <cell r="J19">
            <v>1.0499999999999999E-3</v>
          </cell>
        </row>
      </sheetData>
      <sheetData sheetId="7534">
        <row r="19">
          <cell r="J19">
            <v>1.0499999999999999E-3</v>
          </cell>
        </row>
      </sheetData>
      <sheetData sheetId="7535">
        <row r="19">
          <cell r="J19">
            <v>1.0499999999999999E-3</v>
          </cell>
        </row>
      </sheetData>
      <sheetData sheetId="7536">
        <row r="19">
          <cell r="J19">
            <v>1.0499999999999999E-3</v>
          </cell>
        </row>
      </sheetData>
      <sheetData sheetId="7537">
        <row r="19">
          <cell r="J19">
            <v>1.0499999999999999E-3</v>
          </cell>
        </row>
      </sheetData>
      <sheetData sheetId="7538">
        <row r="19">
          <cell r="J19">
            <v>1.0499999999999999E-3</v>
          </cell>
        </row>
      </sheetData>
      <sheetData sheetId="7539">
        <row r="19">
          <cell r="J19">
            <v>1.0499999999999999E-3</v>
          </cell>
        </row>
      </sheetData>
      <sheetData sheetId="7540">
        <row r="19">
          <cell r="J19">
            <v>1.0499999999999999E-3</v>
          </cell>
        </row>
      </sheetData>
      <sheetData sheetId="7541">
        <row r="19">
          <cell r="J19">
            <v>1.0499999999999999E-3</v>
          </cell>
        </row>
      </sheetData>
      <sheetData sheetId="7542">
        <row r="19">
          <cell r="J19">
            <v>1.0499999999999999E-3</v>
          </cell>
        </row>
      </sheetData>
      <sheetData sheetId="7543">
        <row r="19">
          <cell r="J19">
            <v>1.0499999999999999E-3</v>
          </cell>
        </row>
      </sheetData>
      <sheetData sheetId="7544">
        <row r="19">
          <cell r="J19">
            <v>1.0499999999999999E-3</v>
          </cell>
        </row>
      </sheetData>
      <sheetData sheetId="7545">
        <row r="19">
          <cell r="J19">
            <v>1.0499999999999999E-3</v>
          </cell>
        </row>
      </sheetData>
      <sheetData sheetId="7546">
        <row r="19">
          <cell r="J19">
            <v>1.0499999999999999E-3</v>
          </cell>
        </row>
      </sheetData>
      <sheetData sheetId="7547">
        <row r="19">
          <cell r="J19">
            <v>1.0499999999999999E-3</v>
          </cell>
        </row>
      </sheetData>
      <sheetData sheetId="7548">
        <row r="19">
          <cell r="J19">
            <v>1.0499999999999999E-3</v>
          </cell>
        </row>
      </sheetData>
      <sheetData sheetId="7549">
        <row r="19">
          <cell r="J19">
            <v>1.0499999999999999E-3</v>
          </cell>
        </row>
      </sheetData>
      <sheetData sheetId="7550">
        <row r="19">
          <cell r="J19">
            <v>1.0499999999999999E-3</v>
          </cell>
        </row>
      </sheetData>
      <sheetData sheetId="7551">
        <row r="19">
          <cell r="J19">
            <v>1.0499999999999999E-3</v>
          </cell>
        </row>
      </sheetData>
      <sheetData sheetId="7552">
        <row r="19">
          <cell r="J19">
            <v>1.0499999999999999E-3</v>
          </cell>
        </row>
      </sheetData>
      <sheetData sheetId="7553">
        <row r="19">
          <cell r="J19">
            <v>1.0499999999999999E-3</v>
          </cell>
        </row>
      </sheetData>
      <sheetData sheetId="7554">
        <row r="19">
          <cell r="J19">
            <v>1.0499999999999999E-3</v>
          </cell>
        </row>
      </sheetData>
      <sheetData sheetId="7555">
        <row r="19">
          <cell r="J19">
            <v>1.0499999999999999E-3</v>
          </cell>
        </row>
      </sheetData>
      <sheetData sheetId="7556">
        <row r="19">
          <cell r="J19">
            <v>1.0499999999999999E-3</v>
          </cell>
        </row>
      </sheetData>
      <sheetData sheetId="7557">
        <row r="19">
          <cell r="J19">
            <v>1.0499999999999999E-3</v>
          </cell>
        </row>
      </sheetData>
      <sheetData sheetId="7558">
        <row r="19">
          <cell r="J19">
            <v>1.0499999999999999E-3</v>
          </cell>
        </row>
      </sheetData>
      <sheetData sheetId="7559">
        <row r="19">
          <cell r="J19">
            <v>1.0499999999999999E-3</v>
          </cell>
        </row>
      </sheetData>
      <sheetData sheetId="7560">
        <row r="19">
          <cell r="J19">
            <v>1.0499999999999999E-3</v>
          </cell>
        </row>
      </sheetData>
      <sheetData sheetId="7561">
        <row r="19">
          <cell r="J19">
            <v>1.0499999999999999E-3</v>
          </cell>
        </row>
      </sheetData>
      <sheetData sheetId="7562">
        <row r="19">
          <cell r="J19">
            <v>1.0499999999999999E-3</v>
          </cell>
        </row>
      </sheetData>
      <sheetData sheetId="7563">
        <row r="19">
          <cell r="J19">
            <v>1.0499999999999999E-3</v>
          </cell>
        </row>
      </sheetData>
      <sheetData sheetId="7564">
        <row r="19">
          <cell r="J19">
            <v>1.0499999999999999E-3</v>
          </cell>
        </row>
      </sheetData>
      <sheetData sheetId="7565">
        <row r="19">
          <cell r="J19">
            <v>1.0499999999999999E-3</v>
          </cell>
        </row>
      </sheetData>
      <sheetData sheetId="7566">
        <row r="19">
          <cell r="J19">
            <v>1.0499999999999999E-3</v>
          </cell>
        </row>
      </sheetData>
      <sheetData sheetId="7567">
        <row r="19">
          <cell r="J19">
            <v>1.0499999999999999E-3</v>
          </cell>
        </row>
      </sheetData>
      <sheetData sheetId="7568">
        <row r="19">
          <cell r="J19">
            <v>1.0499999999999999E-3</v>
          </cell>
        </row>
      </sheetData>
      <sheetData sheetId="7569">
        <row r="19">
          <cell r="J19">
            <v>1.0499999999999999E-3</v>
          </cell>
        </row>
      </sheetData>
      <sheetData sheetId="7570">
        <row r="19">
          <cell r="J19">
            <v>1.0499999999999999E-3</v>
          </cell>
        </row>
      </sheetData>
      <sheetData sheetId="7571">
        <row r="19">
          <cell r="J19">
            <v>1.0499999999999999E-3</v>
          </cell>
        </row>
      </sheetData>
      <sheetData sheetId="7572">
        <row r="19">
          <cell r="J19">
            <v>1.0499999999999999E-3</v>
          </cell>
        </row>
      </sheetData>
      <sheetData sheetId="7573">
        <row r="19">
          <cell r="J19">
            <v>1.0499999999999999E-3</v>
          </cell>
        </row>
      </sheetData>
      <sheetData sheetId="7574">
        <row r="19">
          <cell r="J19">
            <v>1.0499999999999999E-3</v>
          </cell>
        </row>
      </sheetData>
      <sheetData sheetId="7575">
        <row r="19">
          <cell r="J19">
            <v>1.0499999999999999E-3</v>
          </cell>
        </row>
      </sheetData>
      <sheetData sheetId="7576">
        <row r="19">
          <cell r="J19">
            <v>1.0499999999999999E-3</v>
          </cell>
        </row>
      </sheetData>
      <sheetData sheetId="7577">
        <row r="19">
          <cell r="J19">
            <v>1.0499999999999999E-3</v>
          </cell>
        </row>
      </sheetData>
      <sheetData sheetId="7578">
        <row r="19">
          <cell r="J19">
            <v>1.0499999999999999E-3</v>
          </cell>
        </row>
      </sheetData>
      <sheetData sheetId="7579">
        <row r="19">
          <cell r="J19">
            <v>1.0499999999999999E-3</v>
          </cell>
        </row>
      </sheetData>
      <sheetData sheetId="7580">
        <row r="19">
          <cell r="J19">
            <v>1.0499999999999999E-3</v>
          </cell>
        </row>
      </sheetData>
      <sheetData sheetId="7581">
        <row r="19">
          <cell r="J19">
            <v>1.0499999999999999E-3</v>
          </cell>
        </row>
      </sheetData>
      <sheetData sheetId="7582">
        <row r="19">
          <cell r="J19">
            <v>1.0499999999999999E-3</v>
          </cell>
        </row>
      </sheetData>
      <sheetData sheetId="7583">
        <row r="19">
          <cell r="J19">
            <v>1.0499999999999999E-3</v>
          </cell>
        </row>
      </sheetData>
      <sheetData sheetId="7584">
        <row r="19">
          <cell r="J19">
            <v>1.0499999999999999E-3</v>
          </cell>
        </row>
      </sheetData>
      <sheetData sheetId="7585">
        <row r="19">
          <cell r="J19">
            <v>1.0499999999999999E-3</v>
          </cell>
        </row>
      </sheetData>
      <sheetData sheetId="7586">
        <row r="19">
          <cell r="J19">
            <v>1.0499999999999999E-3</v>
          </cell>
        </row>
      </sheetData>
      <sheetData sheetId="7587">
        <row r="19">
          <cell r="J19">
            <v>1.0499999999999999E-3</v>
          </cell>
        </row>
      </sheetData>
      <sheetData sheetId="7588">
        <row r="19">
          <cell r="J19">
            <v>1.0499999999999999E-3</v>
          </cell>
        </row>
      </sheetData>
      <sheetData sheetId="7589">
        <row r="19">
          <cell r="J19">
            <v>1.0499999999999999E-3</v>
          </cell>
        </row>
      </sheetData>
      <sheetData sheetId="7590">
        <row r="19">
          <cell r="J19">
            <v>1.0499999999999999E-3</v>
          </cell>
        </row>
      </sheetData>
      <sheetData sheetId="7591">
        <row r="19">
          <cell r="J19">
            <v>1.0499999999999999E-3</v>
          </cell>
        </row>
      </sheetData>
      <sheetData sheetId="7592">
        <row r="19">
          <cell r="J19">
            <v>1.0499999999999999E-3</v>
          </cell>
        </row>
      </sheetData>
      <sheetData sheetId="7593">
        <row r="19">
          <cell r="J19">
            <v>1.0499999999999999E-3</v>
          </cell>
        </row>
      </sheetData>
      <sheetData sheetId="7594">
        <row r="19">
          <cell r="J19">
            <v>1.0499999999999999E-3</v>
          </cell>
        </row>
      </sheetData>
      <sheetData sheetId="7595">
        <row r="19">
          <cell r="J19">
            <v>1.0499999999999999E-3</v>
          </cell>
        </row>
      </sheetData>
      <sheetData sheetId="7596">
        <row r="19">
          <cell r="J19">
            <v>1.0499999999999999E-3</v>
          </cell>
        </row>
      </sheetData>
      <sheetData sheetId="7597">
        <row r="19">
          <cell r="J19">
            <v>1.0499999999999999E-3</v>
          </cell>
        </row>
      </sheetData>
      <sheetData sheetId="7598">
        <row r="19">
          <cell r="J19">
            <v>1.0499999999999999E-3</v>
          </cell>
        </row>
      </sheetData>
      <sheetData sheetId="7599">
        <row r="19">
          <cell r="J19">
            <v>1.0499999999999999E-3</v>
          </cell>
        </row>
      </sheetData>
      <sheetData sheetId="7600">
        <row r="19">
          <cell r="J19">
            <v>1.0499999999999999E-3</v>
          </cell>
        </row>
      </sheetData>
      <sheetData sheetId="7601">
        <row r="19">
          <cell r="J19">
            <v>1.0499999999999999E-3</v>
          </cell>
        </row>
      </sheetData>
      <sheetData sheetId="7602">
        <row r="19">
          <cell r="J19">
            <v>1.0499999999999999E-3</v>
          </cell>
        </row>
      </sheetData>
      <sheetData sheetId="7603">
        <row r="19">
          <cell r="J19">
            <v>1.0499999999999999E-3</v>
          </cell>
        </row>
      </sheetData>
      <sheetData sheetId="7604">
        <row r="19">
          <cell r="J19">
            <v>1.0499999999999999E-3</v>
          </cell>
        </row>
      </sheetData>
      <sheetData sheetId="7605">
        <row r="19">
          <cell r="J19">
            <v>1.0499999999999999E-3</v>
          </cell>
        </row>
      </sheetData>
      <sheetData sheetId="7606">
        <row r="19">
          <cell r="J19">
            <v>1.0499999999999999E-3</v>
          </cell>
        </row>
      </sheetData>
      <sheetData sheetId="7607">
        <row r="19">
          <cell r="J19">
            <v>1.0499999999999999E-3</v>
          </cell>
        </row>
      </sheetData>
      <sheetData sheetId="7608">
        <row r="19">
          <cell r="J19">
            <v>1.0499999999999999E-3</v>
          </cell>
        </row>
      </sheetData>
      <sheetData sheetId="7609">
        <row r="19">
          <cell r="J19">
            <v>1.0499999999999999E-3</v>
          </cell>
        </row>
      </sheetData>
      <sheetData sheetId="7610">
        <row r="19">
          <cell r="J19">
            <v>1.0499999999999999E-3</v>
          </cell>
        </row>
      </sheetData>
      <sheetData sheetId="7611">
        <row r="19">
          <cell r="J19">
            <v>1.0499999999999999E-3</v>
          </cell>
        </row>
      </sheetData>
      <sheetData sheetId="7612">
        <row r="19">
          <cell r="J19">
            <v>1.0499999999999999E-3</v>
          </cell>
        </row>
      </sheetData>
      <sheetData sheetId="7613">
        <row r="19">
          <cell r="J19">
            <v>1.0499999999999999E-3</v>
          </cell>
        </row>
      </sheetData>
      <sheetData sheetId="7614">
        <row r="19">
          <cell r="J19">
            <v>1.0499999999999999E-3</v>
          </cell>
        </row>
      </sheetData>
      <sheetData sheetId="7615">
        <row r="19">
          <cell r="J19">
            <v>1.0499999999999999E-3</v>
          </cell>
        </row>
      </sheetData>
      <sheetData sheetId="7616">
        <row r="19">
          <cell r="J19">
            <v>1.0499999999999999E-3</v>
          </cell>
        </row>
      </sheetData>
      <sheetData sheetId="7617">
        <row r="19">
          <cell r="J19">
            <v>1.0499999999999999E-3</v>
          </cell>
        </row>
      </sheetData>
      <sheetData sheetId="7618">
        <row r="19">
          <cell r="J19">
            <v>1.0499999999999999E-3</v>
          </cell>
        </row>
      </sheetData>
      <sheetData sheetId="7619">
        <row r="19">
          <cell r="J19">
            <v>1.0499999999999999E-3</v>
          </cell>
        </row>
      </sheetData>
      <sheetData sheetId="7620">
        <row r="19">
          <cell r="J19">
            <v>1.0499999999999999E-3</v>
          </cell>
        </row>
      </sheetData>
      <sheetData sheetId="7621">
        <row r="19">
          <cell r="J19">
            <v>1.0499999999999999E-3</v>
          </cell>
        </row>
      </sheetData>
      <sheetData sheetId="7622">
        <row r="19">
          <cell r="J19">
            <v>1.0499999999999999E-3</v>
          </cell>
        </row>
      </sheetData>
      <sheetData sheetId="7623">
        <row r="19">
          <cell r="J19">
            <v>1.0499999999999999E-3</v>
          </cell>
        </row>
      </sheetData>
      <sheetData sheetId="7624">
        <row r="19">
          <cell r="J19">
            <v>1.0499999999999999E-3</v>
          </cell>
        </row>
      </sheetData>
      <sheetData sheetId="7625">
        <row r="19">
          <cell r="J19">
            <v>1.0499999999999999E-3</v>
          </cell>
        </row>
      </sheetData>
      <sheetData sheetId="7626">
        <row r="19">
          <cell r="J19">
            <v>1.0499999999999999E-3</v>
          </cell>
        </row>
      </sheetData>
      <sheetData sheetId="7627">
        <row r="19">
          <cell r="J19">
            <v>1.0499999999999999E-3</v>
          </cell>
        </row>
      </sheetData>
      <sheetData sheetId="7628">
        <row r="19">
          <cell r="J19">
            <v>1.0499999999999999E-3</v>
          </cell>
        </row>
      </sheetData>
      <sheetData sheetId="7629">
        <row r="19">
          <cell r="J19">
            <v>1.0499999999999999E-3</v>
          </cell>
        </row>
      </sheetData>
      <sheetData sheetId="7630">
        <row r="19">
          <cell r="J19">
            <v>1.0499999999999999E-3</v>
          </cell>
        </row>
      </sheetData>
      <sheetData sheetId="7631">
        <row r="19">
          <cell r="J19">
            <v>1.0499999999999999E-3</v>
          </cell>
        </row>
      </sheetData>
      <sheetData sheetId="7632">
        <row r="19">
          <cell r="J19">
            <v>1.0499999999999999E-3</v>
          </cell>
        </row>
      </sheetData>
      <sheetData sheetId="7633">
        <row r="19">
          <cell r="J19">
            <v>1.0499999999999999E-3</v>
          </cell>
        </row>
      </sheetData>
      <sheetData sheetId="7634">
        <row r="19">
          <cell r="J19">
            <v>1.0499999999999999E-3</v>
          </cell>
        </row>
      </sheetData>
      <sheetData sheetId="7635">
        <row r="19">
          <cell r="J19">
            <v>1.0499999999999999E-3</v>
          </cell>
        </row>
      </sheetData>
      <sheetData sheetId="7636">
        <row r="19">
          <cell r="J19">
            <v>1.0499999999999999E-3</v>
          </cell>
        </row>
      </sheetData>
      <sheetData sheetId="7637">
        <row r="19">
          <cell r="J19">
            <v>1.0499999999999999E-3</v>
          </cell>
        </row>
      </sheetData>
      <sheetData sheetId="7638">
        <row r="19">
          <cell r="J19">
            <v>1.0499999999999999E-3</v>
          </cell>
        </row>
      </sheetData>
      <sheetData sheetId="7639">
        <row r="19">
          <cell r="J19">
            <v>1.0499999999999999E-3</v>
          </cell>
        </row>
      </sheetData>
      <sheetData sheetId="7640">
        <row r="19">
          <cell r="J19">
            <v>1.0499999999999999E-3</v>
          </cell>
        </row>
      </sheetData>
      <sheetData sheetId="7641">
        <row r="19">
          <cell r="J19">
            <v>1.0499999999999999E-3</v>
          </cell>
        </row>
      </sheetData>
      <sheetData sheetId="7642">
        <row r="19">
          <cell r="J19">
            <v>1.0499999999999999E-3</v>
          </cell>
        </row>
      </sheetData>
      <sheetData sheetId="7643">
        <row r="19">
          <cell r="J19">
            <v>1.0499999999999999E-3</v>
          </cell>
        </row>
      </sheetData>
      <sheetData sheetId="7644">
        <row r="19">
          <cell r="J19">
            <v>1.0499999999999999E-3</v>
          </cell>
        </row>
      </sheetData>
      <sheetData sheetId="7645">
        <row r="19">
          <cell r="J19">
            <v>1.0499999999999999E-3</v>
          </cell>
        </row>
      </sheetData>
      <sheetData sheetId="7646">
        <row r="19">
          <cell r="J19">
            <v>1.0499999999999999E-3</v>
          </cell>
        </row>
      </sheetData>
      <sheetData sheetId="7647">
        <row r="19">
          <cell r="J19">
            <v>1.0499999999999999E-3</v>
          </cell>
        </row>
      </sheetData>
      <sheetData sheetId="7648">
        <row r="19">
          <cell r="J19">
            <v>1.0499999999999999E-3</v>
          </cell>
        </row>
      </sheetData>
      <sheetData sheetId="7649">
        <row r="19">
          <cell r="J19">
            <v>1.0499999999999999E-3</v>
          </cell>
        </row>
      </sheetData>
      <sheetData sheetId="7650">
        <row r="19">
          <cell r="J19">
            <v>1.0499999999999999E-3</v>
          </cell>
        </row>
      </sheetData>
      <sheetData sheetId="7651">
        <row r="19">
          <cell r="J19">
            <v>1.0499999999999999E-3</v>
          </cell>
        </row>
      </sheetData>
      <sheetData sheetId="7652">
        <row r="19">
          <cell r="J19">
            <v>1.0499999999999999E-3</v>
          </cell>
        </row>
      </sheetData>
      <sheetData sheetId="7653">
        <row r="19">
          <cell r="J19">
            <v>1.0499999999999999E-3</v>
          </cell>
        </row>
      </sheetData>
      <sheetData sheetId="7654">
        <row r="19">
          <cell r="J19">
            <v>1.0499999999999999E-3</v>
          </cell>
        </row>
      </sheetData>
      <sheetData sheetId="7655">
        <row r="19">
          <cell r="J19">
            <v>1.0499999999999999E-3</v>
          </cell>
        </row>
      </sheetData>
      <sheetData sheetId="7656">
        <row r="19">
          <cell r="J19">
            <v>1.0499999999999999E-3</v>
          </cell>
        </row>
      </sheetData>
      <sheetData sheetId="7657">
        <row r="19">
          <cell r="J19">
            <v>1.0499999999999999E-3</v>
          </cell>
        </row>
      </sheetData>
      <sheetData sheetId="7658">
        <row r="19">
          <cell r="J19">
            <v>1.0499999999999999E-3</v>
          </cell>
        </row>
      </sheetData>
      <sheetData sheetId="7659">
        <row r="19">
          <cell r="J19">
            <v>1.0499999999999999E-3</v>
          </cell>
        </row>
      </sheetData>
      <sheetData sheetId="7660">
        <row r="19">
          <cell r="J19">
            <v>1.0499999999999999E-3</v>
          </cell>
        </row>
      </sheetData>
      <sheetData sheetId="7661">
        <row r="19">
          <cell r="J19">
            <v>1.0499999999999999E-3</v>
          </cell>
        </row>
      </sheetData>
      <sheetData sheetId="7662">
        <row r="19">
          <cell r="J19">
            <v>1.0499999999999999E-3</v>
          </cell>
        </row>
      </sheetData>
      <sheetData sheetId="7663">
        <row r="19">
          <cell r="J19">
            <v>1.0499999999999999E-3</v>
          </cell>
        </row>
      </sheetData>
      <sheetData sheetId="7664">
        <row r="19">
          <cell r="J19">
            <v>1.0499999999999999E-3</v>
          </cell>
        </row>
      </sheetData>
      <sheetData sheetId="7665">
        <row r="19">
          <cell r="J19">
            <v>1.0499999999999999E-3</v>
          </cell>
        </row>
      </sheetData>
      <sheetData sheetId="7666">
        <row r="19">
          <cell r="J19">
            <v>1.0499999999999999E-3</v>
          </cell>
        </row>
      </sheetData>
      <sheetData sheetId="7667">
        <row r="19">
          <cell r="J19">
            <v>1.0499999999999999E-3</v>
          </cell>
        </row>
      </sheetData>
      <sheetData sheetId="7668">
        <row r="19">
          <cell r="J19">
            <v>1.0499999999999999E-3</v>
          </cell>
        </row>
      </sheetData>
      <sheetData sheetId="7669">
        <row r="19">
          <cell r="J19">
            <v>1.0499999999999999E-3</v>
          </cell>
        </row>
      </sheetData>
      <sheetData sheetId="7670">
        <row r="19">
          <cell r="J19">
            <v>1.0499999999999999E-3</v>
          </cell>
        </row>
      </sheetData>
      <sheetData sheetId="7671">
        <row r="19">
          <cell r="J19">
            <v>1.0499999999999999E-3</v>
          </cell>
        </row>
      </sheetData>
      <sheetData sheetId="7672">
        <row r="19">
          <cell r="J19">
            <v>1.0499999999999999E-3</v>
          </cell>
        </row>
      </sheetData>
      <sheetData sheetId="7673">
        <row r="19">
          <cell r="J19">
            <v>1.0499999999999999E-3</v>
          </cell>
        </row>
      </sheetData>
      <sheetData sheetId="7674">
        <row r="19">
          <cell r="J19">
            <v>1.0499999999999999E-3</v>
          </cell>
        </row>
      </sheetData>
      <sheetData sheetId="7675">
        <row r="19">
          <cell r="J19">
            <v>1.0499999999999999E-3</v>
          </cell>
        </row>
      </sheetData>
      <sheetData sheetId="7676">
        <row r="19">
          <cell r="J19">
            <v>1.0499999999999999E-3</v>
          </cell>
        </row>
      </sheetData>
      <sheetData sheetId="7677">
        <row r="19">
          <cell r="J19">
            <v>1.0499999999999999E-3</v>
          </cell>
        </row>
      </sheetData>
      <sheetData sheetId="7678">
        <row r="19">
          <cell r="J19">
            <v>1.0499999999999999E-3</v>
          </cell>
        </row>
      </sheetData>
      <sheetData sheetId="7679">
        <row r="19">
          <cell r="J19">
            <v>1.0499999999999999E-3</v>
          </cell>
        </row>
      </sheetData>
      <sheetData sheetId="7680">
        <row r="19">
          <cell r="J19">
            <v>1.0499999999999999E-3</v>
          </cell>
        </row>
      </sheetData>
      <sheetData sheetId="7681">
        <row r="19">
          <cell r="J19">
            <v>1.0499999999999999E-3</v>
          </cell>
        </row>
      </sheetData>
      <sheetData sheetId="7682">
        <row r="19">
          <cell r="J19">
            <v>1.0499999999999999E-3</v>
          </cell>
        </row>
      </sheetData>
      <sheetData sheetId="7683">
        <row r="19">
          <cell r="J19">
            <v>1.0499999999999999E-3</v>
          </cell>
        </row>
      </sheetData>
      <sheetData sheetId="7684">
        <row r="19">
          <cell r="J19">
            <v>1.0499999999999999E-3</v>
          </cell>
        </row>
      </sheetData>
      <sheetData sheetId="7685">
        <row r="19">
          <cell r="J19">
            <v>1.0499999999999999E-3</v>
          </cell>
        </row>
      </sheetData>
      <sheetData sheetId="7686">
        <row r="19">
          <cell r="J19">
            <v>1.0499999999999999E-3</v>
          </cell>
        </row>
      </sheetData>
      <sheetData sheetId="7687">
        <row r="19">
          <cell r="J19">
            <v>1.0499999999999999E-3</v>
          </cell>
        </row>
      </sheetData>
      <sheetData sheetId="7688">
        <row r="19">
          <cell r="J19">
            <v>1.0499999999999999E-3</v>
          </cell>
        </row>
      </sheetData>
      <sheetData sheetId="7689">
        <row r="19">
          <cell r="J19">
            <v>1.0499999999999999E-3</v>
          </cell>
        </row>
      </sheetData>
      <sheetData sheetId="7690">
        <row r="19">
          <cell r="J19">
            <v>1.0499999999999999E-3</v>
          </cell>
        </row>
      </sheetData>
      <sheetData sheetId="7691">
        <row r="19">
          <cell r="J19">
            <v>1.0499999999999999E-3</v>
          </cell>
        </row>
      </sheetData>
      <sheetData sheetId="7692">
        <row r="19">
          <cell r="J19">
            <v>1.0499999999999999E-3</v>
          </cell>
        </row>
      </sheetData>
      <sheetData sheetId="7693">
        <row r="19">
          <cell r="J19">
            <v>1.0499999999999999E-3</v>
          </cell>
        </row>
      </sheetData>
      <sheetData sheetId="7694">
        <row r="19">
          <cell r="J19">
            <v>1.0499999999999999E-3</v>
          </cell>
        </row>
      </sheetData>
      <sheetData sheetId="7695">
        <row r="19">
          <cell r="J19">
            <v>1.0499999999999999E-3</v>
          </cell>
        </row>
      </sheetData>
      <sheetData sheetId="7696">
        <row r="19">
          <cell r="J19">
            <v>1.0499999999999999E-3</v>
          </cell>
        </row>
      </sheetData>
      <sheetData sheetId="7697">
        <row r="19">
          <cell r="J19">
            <v>1.0499999999999999E-3</v>
          </cell>
        </row>
      </sheetData>
      <sheetData sheetId="7698">
        <row r="19">
          <cell r="J19">
            <v>1.0499999999999999E-3</v>
          </cell>
        </row>
      </sheetData>
      <sheetData sheetId="7699">
        <row r="19">
          <cell r="J19">
            <v>1.0499999999999999E-3</v>
          </cell>
        </row>
      </sheetData>
      <sheetData sheetId="7700">
        <row r="19">
          <cell r="J19">
            <v>1.0499999999999999E-3</v>
          </cell>
        </row>
      </sheetData>
      <sheetData sheetId="7701">
        <row r="19">
          <cell r="J19">
            <v>1.0499999999999999E-3</v>
          </cell>
        </row>
      </sheetData>
      <sheetData sheetId="7702">
        <row r="19">
          <cell r="J19">
            <v>1.0499999999999999E-3</v>
          </cell>
        </row>
      </sheetData>
      <sheetData sheetId="7703">
        <row r="19">
          <cell r="J19">
            <v>1.0499999999999999E-3</v>
          </cell>
        </row>
      </sheetData>
      <sheetData sheetId="7704">
        <row r="19">
          <cell r="J19">
            <v>1.0499999999999999E-3</v>
          </cell>
        </row>
      </sheetData>
      <sheetData sheetId="7705">
        <row r="19">
          <cell r="J19">
            <v>1.0499999999999999E-3</v>
          </cell>
        </row>
      </sheetData>
      <sheetData sheetId="7706">
        <row r="19">
          <cell r="J19">
            <v>1.0499999999999999E-3</v>
          </cell>
        </row>
      </sheetData>
      <sheetData sheetId="7707">
        <row r="19">
          <cell r="J19">
            <v>1.0499999999999999E-3</v>
          </cell>
        </row>
      </sheetData>
      <sheetData sheetId="7708">
        <row r="19">
          <cell r="J19">
            <v>1.0499999999999999E-3</v>
          </cell>
        </row>
      </sheetData>
      <sheetData sheetId="7709">
        <row r="19">
          <cell r="J19">
            <v>1.0499999999999999E-3</v>
          </cell>
        </row>
      </sheetData>
      <sheetData sheetId="7710">
        <row r="19">
          <cell r="J19">
            <v>1.0499999999999999E-3</v>
          </cell>
        </row>
      </sheetData>
      <sheetData sheetId="7711">
        <row r="19">
          <cell r="J19">
            <v>1.0499999999999999E-3</v>
          </cell>
        </row>
      </sheetData>
      <sheetData sheetId="7712">
        <row r="19">
          <cell r="J19">
            <v>1.0499999999999999E-3</v>
          </cell>
        </row>
      </sheetData>
      <sheetData sheetId="7713">
        <row r="19">
          <cell r="J19">
            <v>1.0499999999999999E-3</v>
          </cell>
        </row>
      </sheetData>
      <sheetData sheetId="7714">
        <row r="19">
          <cell r="J19">
            <v>1.0499999999999999E-3</v>
          </cell>
        </row>
      </sheetData>
      <sheetData sheetId="7715">
        <row r="19">
          <cell r="J19">
            <v>1.0499999999999999E-3</v>
          </cell>
        </row>
      </sheetData>
      <sheetData sheetId="7716">
        <row r="19">
          <cell r="J19">
            <v>1.0499999999999999E-3</v>
          </cell>
        </row>
      </sheetData>
      <sheetData sheetId="7717">
        <row r="19">
          <cell r="J19">
            <v>1.0499999999999999E-3</v>
          </cell>
        </row>
      </sheetData>
      <sheetData sheetId="7718">
        <row r="19">
          <cell r="J19">
            <v>1.0499999999999999E-3</v>
          </cell>
        </row>
      </sheetData>
      <sheetData sheetId="7719">
        <row r="19">
          <cell r="J19">
            <v>1.0499999999999999E-3</v>
          </cell>
        </row>
      </sheetData>
      <sheetData sheetId="7720">
        <row r="19">
          <cell r="J19">
            <v>1.0499999999999999E-3</v>
          </cell>
        </row>
      </sheetData>
      <sheetData sheetId="7721">
        <row r="19">
          <cell r="J19">
            <v>1.0499999999999999E-3</v>
          </cell>
        </row>
      </sheetData>
      <sheetData sheetId="7722">
        <row r="19">
          <cell r="J19">
            <v>1.0499999999999999E-3</v>
          </cell>
        </row>
      </sheetData>
      <sheetData sheetId="7723">
        <row r="19">
          <cell r="J19">
            <v>1.0499999999999999E-3</v>
          </cell>
        </row>
      </sheetData>
      <sheetData sheetId="7724">
        <row r="19">
          <cell r="J19">
            <v>1.0499999999999999E-3</v>
          </cell>
        </row>
      </sheetData>
      <sheetData sheetId="7725">
        <row r="19">
          <cell r="J19">
            <v>1.0499999999999999E-3</v>
          </cell>
        </row>
      </sheetData>
      <sheetData sheetId="7726">
        <row r="19">
          <cell r="J19">
            <v>1.0499999999999999E-3</v>
          </cell>
        </row>
      </sheetData>
      <sheetData sheetId="7727">
        <row r="19">
          <cell r="J19">
            <v>1.0499999999999999E-3</v>
          </cell>
        </row>
      </sheetData>
      <sheetData sheetId="7728">
        <row r="19">
          <cell r="J19">
            <v>1.0499999999999999E-3</v>
          </cell>
        </row>
      </sheetData>
      <sheetData sheetId="7729">
        <row r="19">
          <cell r="J19">
            <v>1.0499999999999999E-3</v>
          </cell>
        </row>
      </sheetData>
      <sheetData sheetId="7730">
        <row r="19">
          <cell r="J19">
            <v>1.0499999999999999E-3</v>
          </cell>
        </row>
      </sheetData>
      <sheetData sheetId="7731">
        <row r="19">
          <cell r="J19">
            <v>1.0499999999999999E-3</v>
          </cell>
        </row>
      </sheetData>
      <sheetData sheetId="7732">
        <row r="19">
          <cell r="J19">
            <v>1.0499999999999999E-3</v>
          </cell>
        </row>
      </sheetData>
      <sheetData sheetId="7733">
        <row r="19">
          <cell r="J19">
            <v>1.0499999999999999E-3</v>
          </cell>
        </row>
      </sheetData>
      <sheetData sheetId="7734">
        <row r="19">
          <cell r="J19">
            <v>1.0499999999999999E-3</v>
          </cell>
        </row>
      </sheetData>
      <sheetData sheetId="7735">
        <row r="19">
          <cell r="J19">
            <v>1.0499999999999999E-3</v>
          </cell>
        </row>
      </sheetData>
      <sheetData sheetId="7736">
        <row r="19">
          <cell r="J19">
            <v>1.0499999999999999E-3</v>
          </cell>
        </row>
      </sheetData>
      <sheetData sheetId="7737">
        <row r="19">
          <cell r="J19">
            <v>1.0499999999999999E-3</v>
          </cell>
        </row>
      </sheetData>
      <sheetData sheetId="7738">
        <row r="19">
          <cell r="J19">
            <v>1.0499999999999999E-3</v>
          </cell>
        </row>
      </sheetData>
      <sheetData sheetId="7739">
        <row r="19">
          <cell r="J19">
            <v>1.0499999999999999E-3</v>
          </cell>
        </row>
      </sheetData>
      <sheetData sheetId="7740">
        <row r="19">
          <cell r="J19">
            <v>1.0499999999999999E-3</v>
          </cell>
        </row>
      </sheetData>
      <sheetData sheetId="7741">
        <row r="19">
          <cell r="J19">
            <v>1.0499999999999999E-3</v>
          </cell>
        </row>
      </sheetData>
      <sheetData sheetId="7742">
        <row r="19">
          <cell r="J19">
            <v>1.0499999999999999E-3</v>
          </cell>
        </row>
      </sheetData>
      <sheetData sheetId="7743">
        <row r="19">
          <cell r="J19">
            <v>1.0499999999999999E-3</v>
          </cell>
        </row>
      </sheetData>
      <sheetData sheetId="7744">
        <row r="19">
          <cell r="J19">
            <v>1.0499999999999999E-3</v>
          </cell>
        </row>
      </sheetData>
      <sheetData sheetId="7745">
        <row r="19">
          <cell r="J19">
            <v>1.0499999999999999E-3</v>
          </cell>
        </row>
      </sheetData>
      <sheetData sheetId="7746">
        <row r="19">
          <cell r="J19">
            <v>1.0499999999999999E-3</v>
          </cell>
        </row>
      </sheetData>
      <sheetData sheetId="7747">
        <row r="19">
          <cell r="J19">
            <v>1.0499999999999999E-3</v>
          </cell>
        </row>
      </sheetData>
      <sheetData sheetId="7748">
        <row r="19">
          <cell r="J19">
            <v>1.0499999999999999E-3</v>
          </cell>
        </row>
      </sheetData>
      <sheetData sheetId="7749">
        <row r="19">
          <cell r="J19">
            <v>1.0499999999999999E-3</v>
          </cell>
        </row>
      </sheetData>
      <sheetData sheetId="7750">
        <row r="19">
          <cell r="J19">
            <v>1.0499999999999999E-3</v>
          </cell>
        </row>
      </sheetData>
      <sheetData sheetId="7751">
        <row r="19">
          <cell r="J19">
            <v>1.0499999999999999E-3</v>
          </cell>
        </row>
      </sheetData>
      <sheetData sheetId="7752">
        <row r="19">
          <cell r="J19">
            <v>1.0499999999999999E-3</v>
          </cell>
        </row>
      </sheetData>
      <sheetData sheetId="7753">
        <row r="19">
          <cell r="J19">
            <v>1.0499999999999999E-3</v>
          </cell>
        </row>
      </sheetData>
      <sheetData sheetId="7754">
        <row r="19">
          <cell r="J19">
            <v>1.0499999999999999E-3</v>
          </cell>
        </row>
      </sheetData>
      <sheetData sheetId="7755">
        <row r="19">
          <cell r="J19">
            <v>1.0499999999999999E-3</v>
          </cell>
        </row>
      </sheetData>
      <sheetData sheetId="7756">
        <row r="19">
          <cell r="J19">
            <v>1.0499999999999999E-3</v>
          </cell>
        </row>
      </sheetData>
      <sheetData sheetId="7757">
        <row r="19">
          <cell r="J19">
            <v>1.0499999999999999E-3</v>
          </cell>
        </row>
      </sheetData>
      <sheetData sheetId="7758">
        <row r="19">
          <cell r="J19">
            <v>1.0499999999999999E-3</v>
          </cell>
        </row>
      </sheetData>
      <sheetData sheetId="7759">
        <row r="19">
          <cell r="J19">
            <v>1.0499999999999999E-3</v>
          </cell>
        </row>
      </sheetData>
      <sheetData sheetId="7760">
        <row r="19">
          <cell r="J19">
            <v>1.0499999999999999E-3</v>
          </cell>
        </row>
      </sheetData>
      <sheetData sheetId="7761">
        <row r="19">
          <cell r="J19">
            <v>1.0499999999999999E-3</v>
          </cell>
        </row>
      </sheetData>
      <sheetData sheetId="7762">
        <row r="19">
          <cell r="J19">
            <v>1.0499999999999999E-3</v>
          </cell>
        </row>
      </sheetData>
      <sheetData sheetId="7763">
        <row r="19">
          <cell r="J19">
            <v>1.0499999999999999E-3</v>
          </cell>
        </row>
      </sheetData>
      <sheetData sheetId="7764">
        <row r="19">
          <cell r="J19">
            <v>1.0499999999999999E-3</v>
          </cell>
        </row>
      </sheetData>
      <sheetData sheetId="7765">
        <row r="19">
          <cell r="J19">
            <v>1.0499999999999999E-3</v>
          </cell>
        </row>
      </sheetData>
      <sheetData sheetId="7766">
        <row r="19">
          <cell r="J19">
            <v>1.0499999999999999E-3</v>
          </cell>
        </row>
      </sheetData>
      <sheetData sheetId="7767">
        <row r="19">
          <cell r="J19">
            <v>1.0499999999999999E-3</v>
          </cell>
        </row>
      </sheetData>
      <sheetData sheetId="7768">
        <row r="19">
          <cell r="J19">
            <v>1.0499999999999999E-3</v>
          </cell>
        </row>
      </sheetData>
      <sheetData sheetId="7769">
        <row r="19">
          <cell r="J19">
            <v>1.0499999999999999E-3</v>
          </cell>
        </row>
      </sheetData>
      <sheetData sheetId="7770">
        <row r="19">
          <cell r="J19">
            <v>1.0499999999999999E-3</v>
          </cell>
        </row>
      </sheetData>
      <sheetData sheetId="7771">
        <row r="19">
          <cell r="J19">
            <v>1.0499999999999999E-3</v>
          </cell>
        </row>
      </sheetData>
      <sheetData sheetId="7772">
        <row r="19">
          <cell r="J19">
            <v>1.0499999999999999E-3</v>
          </cell>
        </row>
      </sheetData>
      <sheetData sheetId="7773">
        <row r="19">
          <cell r="J19">
            <v>1.0499999999999999E-3</v>
          </cell>
        </row>
      </sheetData>
      <sheetData sheetId="7774">
        <row r="19">
          <cell r="J19">
            <v>1.0499999999999999E-3</v>
          </cell>
        </row>
      </sheetData>
      <sheetData sheetId="7775">
        <row r="19">
          <cell r="J19">
            <v>1.0499999999999999E-3</v>
          </cell>
        </row>
      </sheetData>
      <sheetData sheetId="7776">
        <row r="19">
          <cell r="J19">
            <v>1.0499999999999999E-3</v>
          </cell>
        </row>
      </sheetData>
      <sheetData sheetId="7777">
        <row r="19">
          <cell r="J19">
            <v>1.0499999999999999E-3</v>
          </cell>
        </row>
      </sheetData>
      <sheetData sheetId="7778">
        <row r="19">
          <cell r="J19">
            <v>1.0499999999999999E-3</v>
          </cell>
        </row>
      </sheetData>
      <sheetData sheetId="7779">
        <row r="19">
          <cell r="J19">
            <v>1.0499999999999999E-3</v>
          </cell>
        </row>
      </sheetData>
      <sheetData sheetId="7780">
        <row r="19">
          <cell r="J19">
            <v>1.0499999999999999E-3</v>
          </cell>
        </row>
      </sheetData>
      <sheetData sheetId="7781">
        <row r="19">
          <cell r="J19">
            <v>1.0499999999999999E-3</v>
          </cell>
        </row>
      </sheetData>
      <sheetData sheetId="7782">
        <row r="19">
          <cell r="J19">
            <v>1.0499999999999999E-3</v>
          </cell>
        </row>
      </sheetData>
      <sheetData sheetId="7783">
        <row r="19">
          <cell r="J19">
            <v>1.0499999999999999E-3</v>
          </cell>
        </row>
      </sheetData>
      <sheetData sheetId="7784">
        <row r="19">
          <cell r="J19">
            <v>1.0499999999999999E-3</v>
          </cell>
        </row>
      </sheetData>
      <sheetData sheetId="7785">
        <row r="19">
          <cell r="J19">
            <v>1.0499999999999999E-3</v>
          </cell>
        </row>
      </sheetData>
      <sheetData sheetId="7786">
        <row r="19">
          <cell r="J19">
            <v>1.0499999999999999E-3</v>
          </cell>
        </row>
      </sheetData>
      <sheetData sheetId="7787">
        <row r="19">
          <cell r="J19">
            <v>1.0499999999999999E-3</v>
          </cell>
        </row>
      </sheetData>
      <sheetData sheetId="7788">
        <row r="19">
          <cell r="J19">
            <v>1.0499999999999999E-3</v>
          </cell>
        </row>
      </sheetData>
      <sheetData sheetId="7789">
        <row r="19">
          <cell r="J19">
            <v>1.0499999999999999E-3</v>
          </cell>
        </row>
      </sheetData>
      <sheetData sheetId="7790">
        <row r="19">
          <cell r="J19">
            <v>1.0499999999999999E-3</v>
          </cell>
        </row>
      </sheetData>
      <sheetData sheetId="7791">
        <row r="19">
          <cell r="J19">
            <v>1.0499999999999999E-3</v>
          </cell>
        </row>
      </sheetData>
      <sheetData sheetId="7792">
        <row r="19">
          <cell r="J19">
            <v>1.0499999999999999E-3</v>
          </cell>
        </row>
      </sheetData>
      <sheetData sheetId="7793">
        <row r="19">
          <cell r="J19">
            <v>1.0499999999999999E-3</v>
          </cell>
        </row>
      </sheetData>
      <sheetData sheetId="7794">
        <row r="19">
          <cell r="J19">
            <v>1.0499999999999999E-3</v>
          </cell>
        </row>
      </sheetData>
      <sheetData sheetId="7795">
        <row r="19">
          <cell r="J19">
            <v>1.0499999999999999E-3</v>
          </cell>
        </row>
      </sheetData>
      <sheetData sheetId="7796">
        <row r="19">
          <cell r="J19">
            <v>1.0499999999999999E-3</v>
          </cell>
        </row>
      </sheetData>
      <sheetData sheetId="7797">
        <row r="19">
          <cell r="J19">
            <v>1.0499999999999999E-3</v>
          </cell>
        </row>
      </sheetData>
      <sheetData sheetId="7798">
        <row r="19">
          <cell r="J19">
            <v>1.0499999999999999E-3</v>
          </cell>
        </row>
      </sheetData>
      <sheetData sheetId="7799">
        <row r="19">
          <cell r="J19">
            <v>1.0499999999999999E-3</v>
          </cell>
        </row>
      </sheetData>
      <sheetData sheetId="7800">
        <row r="19">
          <cell r="J19">
            <v>1.0499999999999999E-3</v>
          </cell>
        </row>
      </sheetData>
      <sheetData sheetId="7801">
        <row r="19">
          <cell r="J19">
            <v>1.0499999999999999E-3</v>
          </cell>
        </row>
      </sheetData>
      <sheetData sheetId="7802">
        <row r="19">
          <cell r="J19">
            <v>1.0499999999999999E-3</v>
          </cell>
        </row>
      </sheetData>
      <sheetData sheetId="7803">
        <row r="19">
          <cell r="J19">
            <v>1.0499999999999999E-3</v>
          </cell>
        </row>
      </sheetData>
      <sheetData sheetId="7804">
        <row r="19">
          <cell r="J19">
            <v>1.0499999999999999E-3</v>
          </cell>
        </row>
      </sheetData>
      <sheetData sheetId="7805">
        <row r="19">
          <cell r="J19">
            <v>1.0499999999999999E-3</v>
          </cell>
        </row>
      </sheetData>
      <sheetData sheetId="7806">
        <row r="19">
          <cell r="J19">
            <v>1.0499999999999999E-3</v>
          </cell>
        </row>
      </sheetData>
      <sheetData sheetId="7807">
        <row r="19">
          <cell r="J19">
            <v>1.0499999999999999E-3</v>
          </cell>
        </row>
      </sheetData>
      <sheetData sheetId="7808">
        <row r="19">
          <cell r="J19">
            <v>1.0499999999999999E-3</v>
          </cell>
        </row>
      </sheetData>
      <sheetData sheetId="7809">
        <row r="19">
          <cell r="J19">
            <v>1.0499999999999999E-3</v>
          </cell>
        </row>
      </sheetData>
      <sheetData sheetId="7810">
        <row r="19">
          <cell r="J19">
            <v>1.0499999999999999E-3</v>
          </cell>
        </row>
      </sheetData>
      <sheetData sheetId="7811">
        <row r="19">
          <cell r="J19">
            <v>1.0499999999999999E-3</v>
          </cell>
        </row>
      </sheetData>
      <sheetData sheetId="7812">
        <row r="19">
          <cell r="J19">
            <v>1.0499999999999999E-3</v>
          </cell>
        </row>
      </sheetData>
      <sheetData sheetId="7813">
        <row r="19">
          <cell r="J19">
            <v>1.0499999999999999E-3</v>
          </cell>
        </row>
      </sheetData>
      <sheetData sheetId="7814">
        <row r="19">
          <cell r="J19">
            <v>1.0499999999999999E-3</v>
          </cell>
        </row>
      </sheetData>
      <sheetData sheetId="7815">
        <row r="19">
          <cell r="J19">
            <v>1.0499999999999999E-3</v>
          </cell>
        </row>
      </sheetData>
      <sheetData sheetId="7816">
        <row r="19">
          <cell r="J19">
            <v>1.0499999999999999E-3</v>
          </cell>
        </row>
      </sheetData>
      <sheetData sheetId="7817">
        <row r="19">
          <cell r="J19">
            <v>1.0499999999999999E-3</v>
          </cell>
        </row>
      </sheetData>
      <sheetData sheetId="7818">
        <row r="19">
          <cell r="J19">
            <v>1.0499999999999999E-3</v>
          </cell>
        </row>
      </sheetData>
      <sheetData sheetId="7819">
        <row r="19">
          <cell r="J19">
            <v>1.0499999999999999E-3</v>
          </cell>
        </row>
      </sheetData>
      <sheetData sheetId="7820">
        <row r="19">
          <cell r="J19">
            <v>1.0499999999999999E-3</v>
          </cell>
        </row>
      </sheetData>
      <sheetData sheetId="7821">
        <row r="19">
          <cell r="J19">
            <v>1.0499999999999999E-3</v>
          </cell>
        </row>
      </sheetData>
      <sheetData sheetId="7822">
        <row r="19">
          <cell r="J19">
            <v>1.0499999999999999E-3</v>
          </cell>
        </row>
      </sheetData>
      <sheetData sheetId="7823">
        <row r="19">
          <cell r="J19">
            <v>1.0499999999999999E-3</v>
          </cell>
        </row>
      </sheetData>
      <sheetData sheetId="7824">
        <row r="19">
          <cell r="J19">
            <v>1.0499999999999999E-3</v>
          </cell>
        </row>
      </sheetData>
      <sheetData sheetId="7825">
        <row r="19">
          <cell r="J19">
            <v>1.0499999999999999E-3</v>
          </cell>
        </row>
      </sheetData>
      <sheetData sheetId="7826">
        <row r="19">
          <cell r="J19">
            <v>1.0499999999999999E-3</v>
          </cell>
        </row>
      </sheetData>
      <sheetData sheetId="7827">
        <row r="19">
          <cell r="J19">
            <v>1.0499999999999999E-3</v>
          </cell>
        </row>
      </sheetData>
      <sheetData sheetId="7828">
        <row r="19">
          <cell r="J19">
            <v>1.0499999999999999E-3</v>
          </cell>
        </row>
      </sheetData>
      <sheetData sheetId="7829">
        <row r="19">
          <cell r="J19">
            <v>1.0499999999999999E-3</v>
          </cell>
        </row>
      </sheetData>
      <sheetData sheetId="7830">
        <row r="19">
          <cell r="J19">
            <v>1.0499999999999999E-3</v>
          </cell>
        </row>
      </sheetData>
      <sheetData sheetId="7831">
        <row r="19">
          <cell r="J19">
            <v>1.0499999999999999E-3</v>
          </cell>
        </row>
      </sheetData>
      <sheetData sheetId="7832">
        <row r="19">
          <cell r="J19">
            <v>1.0499999999999999E-3</v>
          </cell>
        </row>
      </sheetData>
      <sheetData sheetId="7833">
        <row r="19">
          <cell r="J19">
            <v>1.0499999999999999E-3</v>
          </cell>
        </row>
      </sheetData>
      <sheetData sheetId="7834">
        <row r="19">
          <cell r="J19">
            <v>1.0499999999999999E-3</v>
          </cell>
        </row>
      </sheetData>
      <sheetData sheetId="7835">
        <row r="19">
          <cell r="J19">
            <v>1.0499999999999999E-3</v>
          </cell>
        </row>
      </sheetData>
      <sheetData sheetId="7836">
        <row r="19">
          <cell r="J19">
            <v>1.0499999999999999E-3</v>
          </cell>
        </row>
      </sheetData>
      <sheetData sheetId="7837">
        <row r="19">
          <cell r="J19">
            <v>1.0499999999999999E-3</v>
          </cell>
        </row>
      </sheetData>
      <sheetData sheetId="7838">
        <row r="19">
          <cell r="J19">
            <v>1.0499999999999999E-3</v>
          </cell>
        </row>
      </sheetData>
      <sheetData sheetId="7839">
        <row r="19">
          <cell r="J19">
            <v>1.0499999999999999E-3</v>
          </cell>
        </row>
      </sheetData>
      <sheetData sheetId="7840">
        <row r="19">
          <cell r="J19">
            <v>1.0499999999999999E-3</v>
          </cell>
        </row>
      </sheetData>
      <sheetData sheetId="7841">
        <row r="19">
          <cell r="J19">
            <v>1.0499999999999999E-3</v>
          </cell>
        </row>
      </sheetData>
      <sheetData sheetId="7842">
        <row r="19">
          <cell r="J19">
            <v>1.0499999999999999E-3</v>
          </cell>
        </row>
      </sheetData>
      <sheetData sheetId="7843">
        <row r="19">
          <cell r="J19">
            <v>1.0499999999999999E-3</v>
          </cell>
        </row>
      </sheetData>
      <sheetData sheetId="7844">
        <row r="19">
          <cell r="J19">
            <v>1.0499999999999999E-3</v>
          </cell>
        </row>
      </sheetData>
      <sheetData sheetId="7845">
        <row r="19">
          <cell r="J19">
            <v>1.0499999999999999E-3</v>
          </cell>
        </row>
      </sheetData>
      <sheetData sheetId="7846">
        <row r="19">
          <cell r="J19">
            <v>1.0499999999999999E-3</v>
          </cell>
        </row>
      </sheetData>
      <sheetData sheetId="7847">
        <row r="19">
          <cell r="J19">
            <v>1.0499999999999999E-3</v>
          </cell>
        </row>
      </sheetData>
      <sheetData sheetId="7848" refreshError="1"/>
      <sheetData sheetId="7849" refreshError="1"/>
      <sheetData sheetId="7850">
        <row r="19">
          <cell r="J19">
            <v>1.0499999999999999E-3</v>
          </cell>
        </row>
      </sheetData>
      <sheetData sheetId="7851">
        <row r="19">
          <cell r="J19">
            <v>1.0499999999999999E-3</v>
          </cell>
        </row>
      </sheetData>
      <sheetData sheetId="7852" refreshError="1"/>
      <sheetData sheetId="7853" refreshError="1"/>
      <sheetData sheetId="7854">
        <row r="19">
          <cell r="J19">
            <v>1.0499999999999999E-3</v>
          </cell>
        </row>
      </sheetData>
      <sheetData sheetId="7855">
        <row r="19">
          <cell r="J19">
            <v>1.0499999999999999E-3</v>
          </cell>
        </row>
      </sheetData>
      <sheetData sheetId="7856" refreshError="1"/>
      <sheetData sheetId="7857" refreshError="1"/>
      <sheetData sheetId="7858">
        <row r="19">
          <cell r="J19">
            <v>1.0499999999999999E-3</v>
          </cell>
        </row>
      </sheetData>
      <sheetData sheetId="7859">
        <row r="19">
          <cell r="J19">
            <v>1.0499999999999999E-3</v>
          </cell>
        </row>
      </sheetData>
      <sheetData sheetId="7860">
        <row r="19">
          <cell r="J19">
            <v>1.0499999999999999E-3</v>
          </cell>
        </row>
      </sheetData>
      <sheetData sheetId="7861">
        <row r="19">
          <cell r="J19">
            <v>1.0499999999999999E-3</v>
          </cell>
        </row>
      </sheetData>
      <sheetData sheetId="7862">
        <row r="19">
          <cell r="J19">
            <v>1.0499999999999999E-3</v>
          </cell>
        </row>
      </sheetData>
      <sheetData sheetId="7863">
        <row r="19">
          <cell r="J19">
            <v>1.0499999999999999E-3</v>
          </cell>
        </row>
      </sheetData>
      <sheetData sheetId="7864">
        <row r="19">
          <cell r="J19">
            <v>1.0499999999999999E-3</v>
          </cell>
        </row>
      </sheetData>
      <sheetData sheetId="7865">
        <row r="19">
          <cell r="J19">
            <v>1.0499999999999999E-3</v>
          </cell>
        </row>
      </sheetData>
      <sheetData sheetId="7866">
        <row r="19">
          <cell r="J19">
            <v>1.0499999999999999E-3</v>
          </cell>
        </row>
      </sheetData>
      <sheetData sheetId="7867">
        <row r="19">
          <cell r="J19">
            <v>1.0499999999999999E-3</v>
          </cell>
        </row>
      </sheetData>
      <sheetData sheetId="7868">
        <row r="19">
          <cell r="J19">
            <v>1.0499999999999999E-3</v>
          </cell>
        </row>
      </sheetData>
      <sheetData sheetId="7869">
        <row r="19">
          <cell r="J19">
            <v>1.0499999999999999E-3</v>
          </cell>
        </row>
      </sheetData>
      <sheetData sheetId="7870">
        <row r="19">
          <cell r="J19">
            <v>1.0499999999999999E-3</v>
          </cell>
        </row>
      </sheetData>
      <sheetData sheetId="7871">
        <row r="19">
          <cell r="J19">
            <v>1.0499999999999999E-3</v>
          </cell>
        </row>
      </sheetData>
      <sheetData sheetId="7872">
        <row r="19">
          <cell r="J19">
            <v>1.0499999999999999E-3</v>
          </cell>
        </row>
      </sheetData>
      <sheetData sheetId="7873">
        <row r="19">
          <cell r="J19">
            <v>1.0499999999999999E-3</v>
          </cell>
        </row>
      </sheetData>
      <sheetData sheetId="7874">
        <row r="19">
          <cell r="J19">
            <v>1.0499999999999999E-3</v>
          </cell>
        </row>
      </sheetData>
      <sheetData sheetId="7875">
        <row r="19">
          <cell r="J19">
            <v>1.0499999999999999E-3</v>
          </cell>
        </row>
      </sheetData>
      <sheetData sheetId="7876">
        <row r="19">
          <cell r="J19">
            <v>1.0499999999999999E-3</v>
          </cell>
        </row>
      </sheetData>
      <sheetData sheetId="7877">
        <row r="19">
          <cell r="J19">
            <v>1.0499999999999999E-3</v>
          </cell>
        </row>
      </sheetData>
      <sheetData sheetId="7878">
        <row r="19">
          <cell r="J19">
            <v>1.0499999999999999E-3</v>
          </cell>
        </row>
      </sheetData>
      <sheetData sheetId="7879">
        <row r="19">
          <cell r="J19">
            <v>1.0499999999999999E-3</v>
          </cell>
        </row>
      </sheetData>
      <sheetData sheetId="7880">
        <row r="19">
          <cell r="J19">
            <v>1.0499999999999999E-3</v>
          </cell>
        </row>
      </sheetData>
      <sheetData sheetId="7881">
        <row r="19">
          <cell r="J19">
            <v>1.0499999999999999E-3</v>
          </cell>
        </row>
      </sheetData>
      <sheetData sheetId="7882">
        <row r="19">
          <cell r="J19">
            <v>1.0499999999999999E-3</v>
          </cell>
        </row>
      </sheetData>
      <sheetData sheetId="7883">
        <row r="19">
          <cell r="J19">
            <v>1.0499999999999999E-3</v>
          </cell>
        </row>
      </sheetData>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ow r="19">
          <cell r="J19">
            <v>1.0499999999999999E-3</v>
          </cell>
        </row>
      </sheetData>
      <sheetData sheetId="7897">
        <row r="19">
          <cell r="J19">
            <v>1.0499999999999999E-3</v>
          </cell>
        </row>
      </sheetData>
      <sheetData sheetId="7898">
        <row r="19">
          <cell r="J19">
            <v>1.0499999999999999E-3</v>
          </cell>
        </row>
      </sheetData>
      <sheetData sheetId="7899">
        <row r="19">
          <cell r="J19">
            <v>1.0499999999999999E-3</v>
          </cell>
        </row>
      </sheetData>
      <sheetData sheetId="7900">
        <row r="19">
          <cell r="J19">
            <v>1.0499999999999999E-3</v>
          </cell>
        </row>
      </sheetData>
      <sheetData sheetId="7901">
        <row r="19">
          <cell r="J19">
            <v>1.0499999999999999E-3</v>
          </cell>
        </row>
      </sheetData>
      <sheetData sheetId="7902">
        <row r="19">
          <cell r="J19">
            <v>1.0499999999999999E-3</v>
          </cell>
        </row>
      </sheetData>
      <sheetData sheetId="7903">
        <row r="19">
          <cell r="J19">
            <v>1.0499999999999999E-3</v>
          </cell>
        </row>
      </sheetData>
      <sheetData sheetId="7904">
        <row r="19">
          <cell r="J19">
            <v>1.0499999999999999E-3</v>
          </cell>
        </row>
      </sheetData>
      <sheetData sheetId="7905">
        <row r="19">
          <cell r="J19">
            <v>1.0499999999999999E-3</v>
          </cell>
        </row>
      </sheetData>
      <sheetData sheetId="7906">
        <row r="19">
          <cell r="J19">
            <v>1.0499999999999999E-3</v>
          </cell>
        </row>
      </sheetData>
      <sheetData sheetId="7907">
        <row r="19">
          <cell r="J19">
            <v>1.0499999999999999E-3</v>
          </cell>
        </row>
      </sheetData>
      <sheetData sheetId="7908">
        <row r="19">
          <cell r="J19">
            <v>1.0499999999999999E-3</v>
          </cell>
        </row>
      </sheetData>
      <sheetData sheetId="7909">
        <row r="19">
          <cell r="J19">
            <v>1.0499999999999999E-3</v>
          </cell>
        </row>
      </sheetData>
      <sheetData sheetId="7910">
        <row r="19">
          <cell r="J19">
            <v>1.0499999999999999E-3</v>
          </cell>
        </row>
      </sheetData>
      <sheetData sheetId="7911">
        <row r="19">
          <cell r="J19">
            <v>1.0499999999999999E-3</v>
          </cell>
        </row>
      </sheetData>
      <sheetData sheetId="7912">
        <row r="19">
          <cell r="J19">
            <v>1.0499999999999999E-3</v>
          </cell>
        </row>
      </sheetData>
      <sheetData sheetId="7913">
        <row r="19">
          <cell r="J19">
            <v>1.0499999999999999E-3</v>
          </cell>
        </row>
      </sheetData>
      <sheetData sheetId="7914">
        <row r="19">
          <cell r="J19">
            <v>1.0499999999999999E-3</v>
          </cell>
        </row>
      </sheetData>
      <sheetData sheetId="7915">
        <row r="19">
          <cell r="J19">
            <v>1.0499999999999999E-3</v>
          </cell>
        </row>
      </sheetData>
      <sheetData sheetId="7916">
        <row r="19">
          <cell r="J19">
            <v>1.0499999999999999E-3</v>
          </cell>
        </row>
      </sheetData>
      <sheetData sheetId="7917">
        <row r="19">
          <cell r="J19">
            <v>1.0499999999999999E-3</v>
          </cell>
        </row>
      </sheetData>
      <sheetData sheetId="7918">
        <row r="19">
          <cell r="J19">
            <v>1.0499999999999999E-3</v>
          </cell>
        </row>
      </sheetData>
      <sheetData sheetId="7919">
        <row r="19">
          <cell r="J19">
            <v>1.0499999999999999E-3</v>
          </cell>
        </row>
      </sheetData>
      <sheetData sheetId="7920">
        <row r="19">
          <cell r="J19">
            <v>1.0499999999999999E-3</v>
          </cell>
        </row>
      </sheetData>
      <sheetData sheetId="7921">
        <row r="19">
          <cell r="J19">
            <v>1.0499999999999999E-3</v>
          </cell>
        </row>
      </sheetData>
      <sheetData sheetId="7922">
        <row r="19">
          <cell r="J19">
            <v>1.0499999999999999E-3</v>
          </cell>
        </row>
      </sheetData>
      <sheetData sheetId="7923">
        <row r="19">
          <cell r="J19">
            <v>1.0499999999999999E-3</v>
          </cell>
        </row>
      </sheetData>
      <sheetData sheetId="7924">
        <row r="19">
          <cell r="J19">
            <v>1.0499999999999999E-3</v>
          </cell>
        </row>
      </sheetData>
      <sheetData sheetId="7925">
        <row r="19">
          <cell r="J19">
            <v>1.0499999999999999E-3</v>
          </cell>
        </row>
      </sheetData>
      <sheetData sheetId="7926">
        <row r="19">
          <cell r="J19">
            <v>1.0499999999999999E-3</v>
          </cell>
        </row>
      </sheetData>
      <sheetData sheetId="7927">
        <row r="19">
          <cell r="J19">
            <v>1.0499999999999999E-3</v>
          </cell>
        </row>
      </sheetData>
      <sheetData sheetId="7928">
        <row r="19">
          <cell r="J19">
            <v>1.0499999999999999E-3</v>
          </cell>
        </row>
      </sheetData>
      <sheetData sheetId="7929">
        <row r="19">
          <cell r="J19">
            <v>1.0499999999999999E-3</v>
          </cell>
        </row>
      </sheetData>
      <sheetData sheetId="7930">
        <row r="19">
          <cell r="J19">
            <v>1.0499999999999999E-3</v>
          </cell>
        </row>
      </sheetData>
      <sheetData sheetId="7931">
        <row r="19">
          <cell r="J19">
            <v>1.0499999999999999E-3</v>
          </cell>
        </row>
      </sheetData>
      <sheetData sheetId="7932">
        <row r="19">
          <cell r="J19">
            <v>1.0499999999999999E-3</v>
          </cell>
        </row>
      </sheetData>
      <sheetData sheetId="7933">
        <row r="19">
          <cell r="J19">
            <v>1.0499999999999999E-3</v>
          </cell>
        </row>
      </sheetData>
      <sheetData sheetId="7934">
        <row r="19">
          <cell r="J19">
            <v>1.0499999999999999E-3</v>
          </cell>
        </row>
      </sheetData>
      <sheetData sheetId="7935">
        <row r="19">
          <cell r="J19">
            <v>1.0499999999999999E-3</v>
          </cell>
        </row>
      </sheetData>
      <sheetData sheetId="7936">
        <row r="19">
          <cell r="J19">
            <v>1.0499999999999999E-3</v>
          </cell>
        </row>
      </sheetData>
      <sheetData sheetId="7937">
        <row r="19">
          <cell r="J19">
            <v>1.0499999999999999E-3</v>
          </cell>
        </row>
      </sheetData>
      <sheetData sheetId="7938">
        <row r="19">
          <cell r="J19">
            <v>1.0499999999999999E-3</v>
          </cell>
        </row>
      </sheetData>
      <sheetData sheetId="7939">
        <row r="19">
          <cell r="J19">
            <v>1.0499999999999999E-3</v>
          </cell>
        </row>
      </sheetData>
      <sheetData sheetId="7940">
        <row r="19">
          <cell r="J19">
            <v>1.0499999999999999E-3</v>
          </cell>
        </row>
      </sheetData>
      <sheetData sheetId="7941">
        <row r="19">
          <cell r="J19">
            <v>1.0499999999999999E-3</v>
          </cell>
        </row>
      </sheetData>
      <sheetData sheetId="7942">
        <row r="19">
          <cell r="J19">
            <v>1.0499999999999999E-3</v>
          </cell>
        </row>
      </sheetData>
      <sheetData sheetId="7943">
        <row r="19">
          <cell r="J19">
            <v>1.0499999999999999E-3</v>
          </cell>
        </row>
      </sheetData>
      <sheetData sheetId="7944">
        <row r="19">
          <cell r="J19">
            <v>1.0499999999999999E-3</v>
          </cell>
        </row>
      </sheetData>
      <sheetData sheetId="7945">
        <row r="19">
          <cell r="J19">
            <v>1.0499999999999999E-3</v>
          </cell>
        </row>
      </sheetData>
      <sheetData sheetId="7946">
        <row r="19">
          <cell r="J19">
            <v>1.0499999999999999E-3</v>
          </cell>
        </row>
      </sheetData>
      <sheetData sheetId="7947">
        <row r="19">
          <cell r="J19">
            <v>1.0499999999999999E-3</v>
          </cell>
        </row>
      </sheetData>
      <sheetData sheetId="7948">
        <row r="19">
          <cell r="J19">
            <v>1.0499999999999999E-3</v>
          </cell>
        </row>
      </sheetData>
      <sheetData sheetId="7949">
        <row r="19">
          <cell r="J19">
            <v>1.0499999999999999E-3</v>
          </cell>
        </row>
      </sheetData>
      <sheetData sheetId="7950">
        <row r="19">
          <cell r="J19">
            <v>1.0499999999999999E-3</v>
          </cell>
        </row>
      </sheetData>
      <sheetData sheetId="7951">
        <row r="19">
          <cell r="J19">
            <v>1.0499999999999999E-3</v>
          </cell>
        </row>
      </sheetData>
      <sheetData sheetId="7952">
        <row r="19">
          <cell r="J19">
            <v>1.0499999999999999E-3</v>
          </cell>
        </row>
      </sheetData>
      <sheetData sheetId="7953">
        <row r="19">
          <cell r="J19">
            <v>1.0499999999999999E-3</v>
          </cell>
        </row>
      </sheetData>
      <sheetData sheetId="7954">
        <row r="19">
          <cell r="J19">
            <v>1.0499999999999999E-3</v>
          </cell>
        </row>
      </sheetData>
      <sheetData sheetId="7955">
        <row r="19">
          <cell r="J19">
            <v>1.0499999999999999E-3</v>
          </cell>
        </row>
      </sheetData>
      <sheetData sheetId="7956">
        <row r="19">
          <cell r="J19">
            <v>1.0499999999999999E-3</v>
          </cell>
        </row>
      </sheetData>
      <sheetData sheetId="7957">
        <row r="19">
          <cell r="J19">
            <v>1.0499999999999999E-3</v>
          </cell>
        </row>
      </sheetData>
      <sheetData sheetId="7958">
        <row r="19">
          <cell r="J19">
            <v>1.0499999999999999E-3</v>
          </cell>
        </row>
      </sheetData>
      <sheetData sheetId="7959">
        <row r="19">
          <cell r="J19">
            <v>1.0499999999999999E-3</v>
          </cell>
        </row>
      </sheetData>
      <sheetData sheetId="7960">
        <row r="19">
          <cell r="J19">
            <v>1.0499999999999999E-3</v>
          </cell>
        </row>
      </sheetData>
      <sheetData sheetId="7961">
        <row r="19">
          <cell r="J19">
            <v>1.0499999999999999E-3</v>
          </cell>
        </row>
      </sheetData>
      <sheetData sheetId="7962">
        <row r="19">
          <cell r="J19">
            <v>1.0499999999999999E-3</v>
          </cell>
        </row>
      </sheetData>
      <sheetData sheetId="7963">
        <row r="19">
          <cell r="J19">
            <v>1.0499999999999999E-3</v>
          </cell>
        </row>
      </sheetData>
      <sheetData sheetId="7964">
        <row r="19">
          <cell r="J19">
            <v>1.0499999999999999E-3</v>
          </cell>
        </row>
      </sheetData>
      <sheetData sheetId="7965">
        <row r="19">
          <cell r="J19">
            <v>1.0499999999999999E-3</v>
          </cell>
        </row>
      </sheetData>
      <sheetData sheetId="7966">
        <row r="19">
          <cell r="J19">
            <v>1.0499999999999999E-3</v>
          </cell>
        </row>
      </sheetData>
      <sheetData sheetId="7967">
        <row r="19">
          <cell r="J19">
            <v>1.0499999999999999E-3</v>
          </cell>
        </row>
      </sheetData>
      <sheetData sheetId="7968">
        <row r="19">
          <cell r="J19">
            <v>1.0499999999999999E-3</v>
          </cell>
        </row>
      </sheetData>
      <sheetData sheetId="7969">
        <row r="19">
          <cell r="J19">
            <v>1.0499999999999999E-3</v>
          </cell>
        </row>
      </sheetData>
      <sheetData sheetId="7970">
        <row r="19">
          <cell r="J19">
            <v>1.0499999999999999E-3</v>
          </cell>
        </row>
      </sheetData>
      <sheetData sheetId="7971">
        <row r="19">
          <cell r="J19">
            <v>1.0499999999999999E-3</v>
          </cell>
        </row>
      </sheetData>
      <sheetData sheetId="7972">
        <row r="19">
          <cell r="J19">
            <v>1.0499999999999999E-3</v>
          </cell>
        </row>
      </sheetData>
      <sheetData sheetId="7973">
        <row r="19">
          <cell r="J19">
            <v>1.0499999999999999E-3</v>
          </cell>
        </row>
      </sheetData>
      <sheetData sheetId="7974">
        <row r="19">
          <cell r="J19">
            <v>1.0499999999999999E-3</v>
          </cell>
        </row>
      </sheetData>
      <sheetData sheetId="7975">
        <row r="19">
          <cell r="J19">
            <v>1.0499999999999999E-3</v>
          </cell>
        </row>
      </sheetData>
      <sheetData sheetId="7976">
        <row r="19">
          <cell r="J19">
            <v>1.0499999999999999E-3</v>
          </cell>
        </row>
      </sheetData>
      <sheetData sheetId="7977">
        <row r="19">
          <cell r="J19">
            <v>1.0499999999999999E-3</v>
          </cell>
        </row>
      </sheetData>
      <sheetData sheetId="7978">
        <row r="19">
          <cell r="J19">
            <v>1.0499999999999999E-3</v>
          </cell>
        </row>
      </sheetData>
      <sheetData sheetId="7979">
        <row r="19">
          <cell r="J19">
            <v>1.0499999999999999E-3</v>
          </cell>
        </row>
      </sheetData>
      <sheetData sheetId="7980">
        <row r="19">
          <cell r="J19">
            <v>1.0499999999999999E-3</v>
          </cell>
        </row>
      </sheetData>
      <sheetData sheetId="7981">
        <row r="19">
          <cell r="J19">
            <v>1.0499999999999999E-3</v>
          </cell>
        </row>
      </sheetData>
      <sheetData sheetId="7982">
        <row r="19">
          <cell r="J19">
            <v>1.0499999999999999E-3</v>
          </cell>
        </row>
      </sheetData>
      <sheetData sheetId="7983">
        <row r="19">
          <cell r="J19">
            <v>1.0499999999999999E-3</v>
          </cell>
        </row>
      </sheetData>
      <sheetData sheetId="7984">
        <row r="19">
          <cell r="J19">
            <v>1.0499999999999999E-3</v>
          </cell>
        </row>
      </sheetData>
      <sheetData sheetId="7985">
        <row r="19">
          <cell r="J19">
            <v>1.0499999999999999E-3</v>
          </cell>
        </row>
      </sheetData>
      <sheetData sheetId="7986">
        <row r="19">
          <cell r="J19">
            <v>1.0499999999999999E-3</v>
          </cell>
        </row>
      </sheetData>
      <sheetData sheetId="7987">
        <row r="19">
          <cell r="J19">
            <v>1.0499999999999999E-3</v>
          </cell>
        </row>
      </sheetData>
      <sheetData sheetId="7988">
        <row r="19">
          <cell r="J19">
            <v>1.0499999999999999E-3</v>
          </cell>
        </row>
      </sheetData>
      <sheetData sheetId="7989">
        <row r="19">
          <cell r="J19">
            <v>1.0499999999999999E-3</v>
          </cell>
        </row>
      </sheetData>
      <sheetData sheetId="7990">
        <row r="19">
          <cell r="J19">
            <v>1.0499999999999999E-3</v>
          </cell>
        </row>
      </sheetData>
      <sheetData sheetId="7991">
        <row r="19">
          <cell r="J19">
            <v>1.0499999999999999E-3</v>
          </cell>
        </row>
      </sheetData>
      <sheetData sheetId="7992">
        <row r="19">
          <cell r="J19">
            <v>1.0499999999999999E-3</v>
          </cell>
        </row>
      </sheetData>
      <sheetData sheetId="7993">
        <row r="19">
          <cell r="J19">
            <v>1.0499999999999999E-3</v>
          </cell>
        </row>
      </sheetData>
      <sheetData sheetId="7994">
        <row r="19">
          <cell r="J19">
            <v>1.0499999999999999E-3</v>
          </cell>
        </row>
      </sheetData>
      <sheetData sheetId="7995">
        <row r="19">
          <cell r="J19">
            <v>1.0499999999999999E-3</v>
          </cell>
        </row>
      </sheetData>
      <sheetData sheetId="7996">
        <row r="19">
          <cell r="J19">
            <v>1.0499999999999999E-3</v>
          </cell>
        </row>
      </sheetData>
      <sheetData sheetId="7997">
        <row r="19">
          <cell r="J19">
            <v>1.0499999999999999E-3</v>
          </cell>
        </row>
      </sheetData>
      <sheetData sheetId="7998">
        <row r="19">
          <cell r="J19">
            <v>1.0499999999999999E-3</v>
          </cell>
        </row>
      </sheetData>
      <sheetData sheetId="7999">
        <row r="19">
          <cell r="J19">
            <v>1.0499999999999999E-3</v>
          </cell>
        </row>
      </sheetData>
      <sheetData sheetId="8000">
        <row r="19">
          <cell r="J19">
            <v>1.0499999999999999E-3</v>
          </cell>
        </row>
      </sheetData>
      <sheetData sheetId="8001">
        <row r="19">
          <cell r="J19">
            <v>1.0499999999999999E-3</v>
          </cell>
        </row>
      </sheetData>
      <sheetData sheetId="8002">
        <row r="19">
          <cell r="J19">
            <v>1.0499999999999999E-3</v>
          </cell>
        </row>
      </sheetData>
      <sheetData sheetId="8003">
        <row r="19">
          <cell r="J19">
            <v>1.0499999999999999E-3</v>
          </cell>
        </row>
      </sheetData>
      <sheetData sheetId="8004">
        <row r="19">
          <cell r="J19">
            <v>1.0499999999999999E-3</v>
          </cell>
        </row>
      </sheetData>
      <sheetData sheetId="8005">
        <row r="19">
          <cell r="J19">
            <v>1.0499999999999999E-3</v>
          </cell>
        </row>
      </sheetData>
      <sheetData sheetId="8006">
        <row r="19">
          <cell r="J19">
            <v>1.0499999999999999E-3</v>
          </cell>
        </row>
      </sheetData>
      <sheetData sheetId="8007">
        <row r="19">
          <cell r="J19">
            <v>1.0499999999999999E-3</v>
          </cell>
        </row>
      </sheetData>
      <sheetData sheetId="8008">
        <row r="19">
          <cell r="J19">
            <v>1.0499999999999999E-3</v>
          </cell>
        </row>
      </sheetData>
      <sheetData sheetId="8009">
        <row r="19">
          <cell r="J19">
            <v>1.0499999999999999E-3</v>
          </cell>
        </row>
      </sheetData>
      <sheetData sheetId="8010">
        <row r="19">
          <cell r="J19">
            <v>1.0499999999999999E-3</v>
          </cell>
        </row>
      </sheetData>
      <sheetData sheetId="8011">
        <row r="19">
          <cell r="J19">
            <v>1.0499999999999999E-3</v>
          </cell>
        </row>
      </sheetData>
      <sheetData sheetId="8012">
        <row r="19">
          <cell r="J19">
            <v>1.0499999999999999E-3</v>
          </cell>
        </row>
      </sheetData>
      <sheetData sheetId="8013">
        <row r="19">
          <cell r="J19">
            <v>1.0499999999999999E-3</v>
          </cell>
        </row>
      </sheetData>
      <sheetData sheetId="8014">
        <row r="19">
          <cell r="J19">
            <v>1.0499999999999999E-3</v>
          </cell>
        </row>
      </sheetData>
      <sheetData sheetId="8015">
        <row r="19">
          <cell r="J19">
            <v>1.0499999999999999E-3</v>
          </cell>
        </row>
      </sheetData>
      <sheetData sheetId="8016">
        <row r="19">
          <cell r="J19">
            <v>1.0499999999999999E-3</v>
          </cell>
        </row>
      </sheetData>
      <sheetData sheetId="8017">
        <row r="19">
          <cell r="J19">
            <v>1.0499999999999999E-3</v>
          </cell>
        </row>
      </sheetData>
      <sheetData sheetId="8018">
        <row r="19">
          <cell r="J19">
            <v>1.0499999999999999E-3</v>
          </cell>
        </row>
      </sheetData>
      <sheetData sheetId="8019">
        <row r="19">
          <cell r="J19">
            <v>1.0499999999999999E-3</v>
          </cell>
        </row>
      </sheetData>
      <sheetData sheetId="8020">
        <row r="19">
          <cell r="J19">
            <v>1.0499999999999999E-3</v>
          </cell>
        </row>
      </sheetData>
      <sheetData sheetId="8021">
        <row r="19">
          <cell r="J19">
            <v>1.0499999999999999E-3</v>
          </cell>
        </row>
      </sheetData>
      <sheetData sheetId="8022">
        <row r="19">
          <cell r="J19">
            <v>1.0499999999999999E-3</v>
          </cell>
        </row>
      </sheetData>
      <sheetData sheetId="8023">
        <row r="19">
          <cell r="J19">
            <v>1.0499999999999999E-3</v>
          </cell>
        </row>
      </sheetData>
      <sheetData sheetId="8024">
        <row r="19">
          <cell r="J19">
            <v>1.0499999999999999E-3</v>
          </cell>
        </row>
      </sheetData>
      <sheetData sheetId="8025">
        <row r="19">
          <cell r="J19">
            <v>1.0499999999999999E-3</v>
          </cell>
        </row>
      </sheetData>
      <sheetData sheetId="8026">
        <row r="19">
          <cell r="J19">
            <v>1.0499999999999999E-3</v>
          </cell>
        </row>
      </sheetData>
      <sheetData sheetId="8027">
        <row r="19">
          <cell r="J19">
            <v>1.0499999999999999E-3</v>
          </cell>
        </row>
      </sheetData>
      <sheetData sheetId="8028">
        <row r="19">
          <cell r="J19">
            <v>1.0499999999999999E-3</v>
          </cell>
        </row>
      </sheetData>
      <sheetData sheetId="8029">
        <row r="19">
          <cell r="J19">
            <v>1.0499999999999999E-3</v>
          </cell>
        </row>
      </sheetData>
      <sheetData sheetId="8030">
        <row r="19">
          <cell r="J19">
            <v>1.0499999999999999E-3</v>
          </cell>
        </row>
      </sheetData>
      <sheetData sheetId="8031">
        <row r="19">
          <cell r="J19">
            <v>1.0499999999999999E-3</v>
          </cell>
        </row>
      </sheetData>
      <sheetData sheetId="8032">
        <row r="19">
          <cell r="J19">
            <v>1.0499999999999999E-3</v>
          </cell>
        </row>
      </sheetData>
      <sheetData sheetId="8033">
        <row r="19">
          <cell r="J19">
            <v>1.0499999999999999E-3</v>
          </cell>
        </row>
      </sheetData>
      <sheetData sheetId="8034">
        <row r="19">
          <cell r="J19">
            <v>1.0499999999999999E-3</v>
          </cell>
        </row>
      </sheetData>
      <sheetData sheetId="8035">
        <row r="19">
          <cell r="J19">
            <v>1.0499999999999999E-3</v>
          </cell>
        </row>
      </sheetData>
      <sheetData sheetId="8036">
        <row r="19">
          <cell r="J19">
            <v>1.0499999999999999E-3</v>
          </cell>
        </row>
      </sheetData>
      <sheetData sheetId="8037">
        <row r="19">
          <cell r="J19">
            <v>1.0499999999999999E-3</v>
          </cell>
        </row>
      </sheetData>
      <sheetData sheetId="8038">
        <row r="19">
          <cell r="J19">
            <v>1.0499999999999999E-3</v>
          </cell>
        </row>
      </sheetData>
      <sheetData sheetId="8039">
        <row r="19">
          <cell r="J19">
            <v>1.0499999999999999E-3</v>
          </cell>
        </row>
      </sheetData>
      <sheetData sheetId="8040">
        <row r="19">
          <cell r="J19">
            <v>1.0499999999999999E-3</v>
          </cell>
        </row>
      </sheetData>
      <sheetData sheetId="8041">
        <row r="19">
          <cell r="J19">
            <v>1.0499999999999999E-3</v>
          </cell>
        </row>
      </sheetData>
      <sheetData sheetId="8042">
        <row r="19">
          <cell r="J19">
            <v>1.0499999999999999E-3</v>
          </cell>
        </row>
      </sheetData>
      <sheetData sheetId="8043">
        <row r="19">
          <cell r="J19">
            <v>1.0499999999999999E-3</v>
          </cell>
        </row>
      </sheetData>
      <sheetData sheetId="8044">
        <row r="19">
          <cell r="J19">
            <v>1.0499999999999999E-3</v>
          </cell>
        </row>
      </sheetData>
      <sheetData sheetId="8045">
        <row r="19">
          <cell r="J19">
            <v>1.0499999999999999E-3</v>
          </cell>
        </row>
      </sheetData>
      <sheetData sheetId="8046">
        <row r="19">
          <cell r="J19">
            <v>1.0499999999999999E-3</v>
          </cell>
        </row>
      </sheetData>
      <sheetData sheetId="8047">
        <row r="19">
          <cell r="J19">
            <v>1.0499999999999999E-3</v>
          </cell>
        </row>
      </sheetData>
      <sheetData sheetId="8048">
        <row r="19">
          <cell r="J19">
            <v>1.0499999999999999E-3</v>
          </cell>
        </row>
      </sheetData>
      <sheetData sheetId="8049">
        <row r="19">
          <cell r="J19">
            <v>1.0499999999999999E-3</v>
          </cell>
        </row>
      </sheetData>
      <sheetData sheetId="8050">
        <row r="19">
          <cell r="J19">
            <v>1.0499999999999999E-3</v>
          </cell>
        </row>
      </sheetData>
      <sheetData sheetId="8051">
        <row r="19">
          <cell r="J19">
            <v>1.0499999999999999E-3</v>
          </cell>
        </row>
      </sheetData>
      <sheetData sheetId="8052">
        <row r="19">
          <cell r="J19">
            <v>1.0499999999999999E-3</v>
          </cell>
        </row>
      </sheetData>
      <sheetData sheetId="8053">
        <row r="19">
          <cell r="J19">
            <v>1.0499999999999999E-3</v>
          </cell>
        </row>
      </sheetData>
      <sheetData sheetId="8054">
        <row r="19">
          <cell r="J19">
            <v>1.0499999999999999E-3</v>
          </cell>
        </row>
      </sheetData>
      <sheetData sheetId="8055">
        <row r="19">
          <cell r="J19">
            <v>1.0499999999999999E-3</v>
          </cell>
        </row>
      </sheetData>
      <sheetData sheetId="8056">
        <row r="19">
          <cell r="J19">
            <v>1.0499999999999999E-3</v>
          </cell>
        </row>
      </sheetData>
      <sheetData sheetId="8057">
        <row r="19">
          <cell r="J19">
            <v>1.0499999999999999E-3</v>
          </cell>
        </row>
      </sheetData>
      <sheetData sheetId="8058">
        <row r="19">
          <cell r="J19">
            <v>1.0499999999999999E-3</v>
          </cell>
        </row>
      </sheetData>
      <sheetData sheetId="8059">
        <row r="19">
          <cell r="J19">
            <v>1.0499999999999999E-3</v>
          </cell>
        </row>
      </sheetData>
      <sheetData sheetId="8060">
        <row r="19">
          <cell r="J19">
            <v>1.0499999999999999E-3</v>
          </cell>
        </row>
      </sheetData>
      <sheetData sheetId="8061">
        <row r="19">
          <cell r="J19">
            <v>1.0499999999999999E-3</v>
          </cell>
        </row>
      </sheetData>
      <sheetData sheetId="8062">
        <row r="19">
          <cell r="J19">
            <v>1.0499999999999999E-3</v>
          </cell>
        </row>
      </sheetData>
      <sheetData sheetId="8063">
        <row r="19">
          <cell r="J19">
            <v>1.0499999999999999E-3</v>
          </cell>
        </row>
      </sheetData>
      <sheetData sheetId="8064">
        <row r="19">
          <cell r="J19">
            <v>1.0499999999999999E-3</v>
          </cell>
        </row>
      </sheetData>
      <sheetData sheetId="8065">
        <row r="19">
          <cell r="J19">
            <v>1.0499999999999999E-3</v>
          </cell>
        </row>
      </sheetData>
      <sheetData sheetId="8066">
        <row r="19">
          <cell r="J19">
            <v>1.0499999999999999E-3</v>
          </cell>
        </row>
      </sheetData>
      <sheetData sheetId="8067">
        <row r="19">
          <cell r="J19">
            <v>1.0499999999999999E-3</v>
          </cell>
        </row>
      </sheetData>
      <sheetData sheetId="8068">
        <row r="19">
          <cell r="J19">
            <v>1.0499999999999999E-3</v>
          </cell>
        </row>
      </sheetData>
      <sheetData sheetId="8069">
        <row r="19">
          <cell r="J19">
            <v>1.0499999999999999E-3</v>
          </cell>
        </row>
      </sheetData>
      <sheetData sheetId="8070">
        <row r="19">
          <cell r="J19">
            <v>1.0499999999999999E-3</v>
          </cell>
        </row>
      </sheetData>
      <sheetData sheetId="8071">
        <row r="19">
          <cell r="J19">
            <v>1.0499999999999999E-3</v>
          </cell>
        </row>
      </sheetData>
      <sheetData sheetId="8072">
        <row r="19">
          <cell r="J19">
            <v>1.0499999999999999E-3</v>
          </cell>
        </row>
      </sheetData>
      <sheetData sheetId="8073">
        <row r="19">
          <cell r="J19">
            <v>1.0499999999999999E-3</v>
          </cell>
        </row>
      </sheetData>
      <sheetData sheetId="8074">
        <row r="19">
          <cell r="J19">
            <v>1.0499999999999999E-3</v>
          </cell>
        </row>
      </sheetData>
      <sheetData sheetId="8075">
        <row r="19">
          <cell r="J19">
            <v>1.0499999999999999E-3</v>
          </cell>
        </row>
      </sheetData>
      <sheetData sheetId="8076">
        <row r="19">
          <cell r="J19">
            <v>1.0499999999999999E-3</v>
          </cell>
        </row>
      </sheetData>
      <sheetData sheetId="8077">
        <row r="19">
          <cell r="J19">
            <v>1.0499999999999999E-3</v>
          </cell>
        </row>
      </sheetData>
      <sheetData sheetId="8078">
        <row r="19">
          <cell r="J19">
            <v>1.0499999999999999E-3</v>
          </cell>
        </row>
      </sheetData>
      <sheetData sheetId="8079">
        <row r="19">
          <cell r="J19">
            <v>1.0499999999999999E-3</v>
          </cell>
        </row>
      </sheetData>
      <sheetData sheetId="8080">
        <row r="19">
          <cell r="J19">
            <v>1.0499999999999999E-3</v>
          </cell>
        </row>
      </sheetData>
      <sheetData sheetId="8081">
        <row r="19">
          <cell r="J19">
            <v>1.0499999999999999E-3</v>
          </cell>
        </row>
      </sheetData>
      <sheetData sheetId="8082">
        <row r="19">
          <cell r="J19">
            <v>1.0499999999999999E-3</v>
          </cell>
        </row>
      </sheetData>
      <sheetData sheetId="8083">
        <row r="19">
          <cell r="J19">
            <v>1.0499999999999999E-3</v>
          </cell>
        </row>
      </sheetData>
      <sheetData sheetId="8084">
        <row r="19">
          <cell r="J19">
            <v>1.0499999999999999E-3</v>
          </cell>
        </row>
      </sheetData>
      <sheetData sheetId="8085">
        <row r="19">
          <cell r="J19">
            <v>1.0499999999999999E-3</v>
          </cell>
        </row>
      </sheetData>
      <sheetData sheetId="8086">
        <row r="19">
          <cell r="J19">
            <v>1.0499999999999999E-3</v>
          </cell>
        </row>
      </sheetData>
      <sheetData sheetId="8087">
        <row r="19">
          <cell r="J19">
            <v>1.0499999999999999E-3</v>
          </cell>
        </row>
      </sheetData>
      <sheetData sheetId="8088">
        <row r="19">
          <cell r="J19">
            <v>1.0499999999999999E-3</v>
          </cell>
        </row>
      </sheetData>
      <sheetData sheetId="8089">
        <row r="19">
          <cell r="J19">
            <v>1.0499999999999999E-3</v>
          </cell>
        </row>
      </sheetData>
      <sheetData sheetId="8090">
        <row r="19">
          <cell r="J19">
            <v>1.0499999999999999E-3</v>
          </cell>
        </row>
      </sheetData>
      <sheetData sheetId="8091">
        <row r="19">
          <cell r="J19">
            <v>1.0499999999999999E-3</v>
          </cell>
        </row>
      </sheetData>
      <sheetData sheetId="8092">
        <row r="19">
          <cell r="J19">
            <v>1.0499999999999999E-3</v>
          </cell>
        </row>
      </sheetData>
      <sheetData sheetId="8093">
        <row r="19">
          <cell r="J19">
            <v>1.0499999999999999E-3</v>
          </cell>
        </row>
      </sheetData>
      <sheetData sheetId="8094">
        <row r="19">
          <cell r="J19">
            <v>1.0499999999999999E-3</v>
          </cell>
        </row>
      </sheetData>
      <sheetData sheetId="8095">
        <row r="19">
          <cell r="J19">
            <v>1.0499999999999999E-3</v>
          </cell>
        </row>
      </sheetData>
      <sheetData sheetId="8096">
        <row r="19">
          <cell r="J19">
            <v>1.0499999999999999E-3</v>
          </cell>
        </row>
      </sheetData>
      <sheetData sheetId="8097">
        <row r="19">
          <cell r="J19">
            <v>1.0499999999999999E-3</v>
          </cell>
        </row>
      </sheetData>
      <sheetData sheetId="8098">
        <row r="19">
          <cell r="J19">
            <v>1.0499999999999999E-3</v>
          </cell>
        </row>
      </sheetData>
      <sheetData sheetId="8099">
        <row r="19">
          <cell r="J19">
            <v>1.0499999999999999E-3</v>
          </cell>
        </row>
      </sheetData>
      <sheetData sheetId="8100">
        <row r="19">
          <cell r="J19">
            <v>1.0499999999999999E-3</v>
          </cell>
        </row>
      </sheetData>
      <sheetData sheetId="8101">
        <row r="19">
          <cell r="J19">
            <v>1.0499999999999999E-3</v>
          </cell>
        </row>
      </sheetData>
      <sheetData sheetId="8102">
        <row r="19">
          <cell r="J19">
            <v>1.0499999999999999E-3</v>
          </cell>
        </row>
      </sheetData>
      <sheetData sheetId="8103">
        <row r="19">
          <cell r="J19">
            <v>1.0499999999999999E-3</v>
          </cell>
        </row>
      </sheetData>
      <sheetData sheetId="8104">
        <row r="19">
          <cell r="J19">
            <v>1.0499999999999999E-3</v>
          </cell>
        </row>
      </sheetData>
      <sheetData sheetId="8105">
        <row r="19">
          <cell r="J19">
            <v>1.0499999999999999E-3</v>
          </cell>
        </row>
      </sheetData>
      <sheetData sheetId="8106">
        <row r="19">
          <cell r="J19">
            <v>1.0499999999999999E-3</v>
          </cell>
        </row>
      </sheetData>
      <sheetData sheetId="8107">
        <row r="19">
          <cell r="J19">
            <v>1.0499999999999999E-3</v>
          </cell>
        </row>
      </sheetData>
      <sheetData sheetId="8108">
        <row r="19">
          <cell r="J19">
            <v>1.0499999999999999E-3</v>
          </cell>
        </row>
      </sheetData>
      <sheetData sheetId="8109">
        <row r="19">
          <cell r="J19">
            <v>1.0499999999999999E-3</v>
          </cell>
        </row>
      </sheetData>
      <sheetData sheetId="8110">
        <row r="19">
          <cell r="J19">
            <v>1.0499999999999999E-3</v>
          </cell>
        </row>
      </sheetData>
      <sheetData sheetId="8111">
        <row r="19">
          <cell r="J19">
            <v>1.0499999999999999E-3</v>
          </cell>
        </row>
      </sheetData>
      <sheetData sheetId="8112">
        <row r="19">
          <cell r="J19">
            <v>1.0499999999999999E-3</v>
          </cell>
        </row>
      </sheetData>
      <sheetData sheetId="8113">
        <row r="19">
          <cell r="J19">
            <v>1.0499999999999999E-3</v>
          </cell>
        </row>
      </sheetData>
      <sheetData sheetId="8114">
        <row r="19">
          <cell r="J19">
            <v>1.0499999999999999E-3</v>
          </cell>
        </row>
      </sheetData>
      <sheetData sheetId="8115">
        <row r="19">
          <cell r="J19">
            <v>1.0499999999999999E-3</v>
          </cell>
        </row>
      </sheetData>
      <sheetData sheetId="8116">
        <row r="19">
          <cell r="J19">
            <v>1.0499999999999999E-3</v>
          </cell>
        </row>
      </sheetData>
      <sheetData sheetId="8117">
        <row r="19">
          <cell r="J19">
            <v>1.0499999999999999E-3</v>
          </cell>
        </row>
      </sheetData>
      <sheetData sheetId="8118">
        <row r="19">
          <cell r="J19">
            <v>1.0499999999999999E-3</v>
          </cell>
        </row>
      </sheetData>
      <sheetData sheetId="8119">
        <row r="19">
          <cell r="J19">
            <v>1.0499999999999999E-3</v>
          </cell>
        </row>
      </sheetData>
      <sheetData sheetId="8120">
        <row r="19">
          <cell r="J19">
            <v>1.0499999999999999E-3</v>
          </cell>
        </row>
      </sheetData>
      <sheetData sheetId="8121">
        <row r="19">
          <cell r="J19">
            <v>1.0499999999999999E-3</v>
          </cell>
        </row>
      </sheetData>
      <sheetData sheetId="8122">
        <row r="19">
          <cell r="J19">
            <v>1.0499999999999999E-3</v>
          </cell>
        </row>
      </sheetData>
      <sheetData sheetId="8123">
        <row r="19">
          <cell r="J19">
            <v>1.0499999999999999E-3</v>
          </cell>
        </row>
      </sheetData>
      <sheetData sheetId="8124">
        <row r="19">
          <cell r="J19">
            <v>1.0499999999999999E-3</v>
          </cell>
        </row>
      </sheetData>
      <sheetData sheetId="8125">
        <row r="19">
          <cell r="J19">
            <v>1.0499999999999999E-3</v>
          </cell>
        </row>
      </sheetData>
      <sheetData sheetId="8126">
        <row r="19">
          <cell r="J19">
            <v>1.0499999999999999E-3</v>
          </cell>
        </row>
      </sheetData>
      <sheetData sheetId="8127">
        <row r="19">
          <cell r="J19">
            <v>1.0499999999999999E-3</v>
          </cell>
        </row>
      </sheetData>
      <sheetData sheetId="8128">
        <row r="19">
          <cell r="J19">
            <v>1.0499999999999999E-3</v>
          </cell>
        </row>
      </sheetData>
      <sheetData sheetId="8129">
        <row r="19">
          <cell r="J19">
            <v>1.0499999999999999E-3</v>
          </cell>
        </row>
      </sheetData>
      <sheetData sheetId="8130">
        <row r="19">
          <cell r="J19">
            <v>1.0499999999999999E-3</v>
          </cell>
        </row>
      </sheetData>
      <sheetData sheetId="8131">
        <row r="19">
          <cell r="J19">
            <v>1.0499999999999999E-3</v>
          </cell>
        </row>
      </sheetData>
      <sheetData sheetId="8132">
        <row r="19">
          <cell r="J19">
            <v>1.0499999999999999E-3</v>
          </cell>
        </row>
      </sheetData>
      <sheetData sheetId="8133">
        <row r="19">
          <cell r="J19">
            <v>1.0499999999999999E-3</v>
          </cell>
        </row>
      </sheetData>
      <sheetData sheetId="8134">
        <row r="19">
          <cell r="J19">
            <v>1.0499999999999999E-3</v>
          </cell>
        </row>
      </sheetData>
      <sheetData sheetId="8135">
        <row r="19">
          <cell r="J19">
            <v>1.0499999999999999E-3</v>
          </cell>
        </row>
      </sheetData>
      <sheetData sheetId="8136">
        <row r="19">
          <cell r="J19">
            <v>1.0499999999999999E-3</v>
          </cell>
        </row>
      </sheetData>
      <sheetData sheetId="8137">
        <row r="19">
          <cell r="J19">
            <v>1.0499999999999999E-3</v>
          </cell>
        </row>
      </sheetData>
      <sheetData sheetId="8138">
        <row r="19">
          <cell r="J19">
            <v>1.0499999999999999E-3</v>
          </cell>
        </row>
      </sheetData>
      <sheetData sheetId="8139">
        <row r="19">
          <cell r="J19">
            <v>1.0499999999999999E-3</v>
          </cell>
        </row>
      </sheetData>
      <sheetData sheetId="8140">
        <row r="19">
          <cell r="J19">
            <v>1.0499999999999999E-3</v>
          </cell>
        </row>
      </sheetData>
      <sheetData sheetId="8141">
        <row r="19">
          <cell r="J19">
            <v>1.0499999999999999E-3</v>
          </cell>
        </row>
      </sheetData>
      <sheetData sheetId="8142">
        <row r="19">
          <cell r="J19">
            <v>1.0499999999999999E-3</v>
          </cell>
        </row>
      </sheetData>
      <sheetData sheetId="8143">
        <row r="19">
          <cell r="J19">
            <v>1.0499999999999999E-3</v>
          </cell>
        </row>
      </sheetData>
      <sheetData sheetId="8144">
        <row r="19">
          <cell r="J19">
            <v>1.0499999999999999E-3</v>
          </cell>
        </row>
      </sheetData>
      <sheetData sheetId="8145">
        <row r="19">
          <cell r="J19">
            <v>1.0499999999999999E-3</v>
          </cell>
        </row>
      </sheetData>
      <sheetData sheetId="8146">
        <row r="19">
          <cell r="J19">
            <v>1.0499999999999999E-3</v>
          </cell>
        </row>
      </sheetData>
      <sheetData sheetId="8147">
        <row r="19">
          <cell r="J19">
            <v>1.0499999999999999E-3</v>
          </cell>
        </row>
      </sheetData>
      <sheetData sheetId="8148">
        <row r="19">
          <cell r="J19">
            <v>1.0499999999999999E-3</v>
          </cell>
        </row>
      </sheetData>
      <sheetData sheetId="8149">
        <row r="19">
          <cell r="J19">
            <v>1.0499999999999999E-3</v>
          </cell>
        </row>
      </sheetData>
      <sheetData sheetId="8150">
        <row r="19">
          <cell r="J19">
            <v>1.0499999999999999E-3</v>
          </cell>
        </row>
      </sheetData>
      <sheetData sheetId="8151">
        <row r="19">
          <cell r="J19">
            <v>1.0499999999999999E-3</v>
          </cell>
        </row>
      </sheetData>
      <sheetData sheetId="8152">
        <row r="19">
          <cell r="J19">
            <v>1.0499999999999999E-3</v>
          </cell>
        </row>
      </sheetData>
      <sheetData sheetId="8153">
        <row r="19">
          <cell r="J19">
            <v>1.0499999999999999E-3</v>
          </cell>
        </row>
      </sheetData>
      <sheetData sheetId="8154">
        <row r="19">
          <cell r="J19">
            <v>1.0499999999999999E-3</v>
          </cell>
        </row>
      </sheetData>
      <sheetData sheetId="8155">
        <row r="19">
          <cell r="J19">
            <v>1.0499999999999999E-3</v>
          </cell>
        </row>
      </sheetData>
      <sheetData sheetId="8156">
        <row r="19">
          <cell r="J19">
            <v>1.0499999999999999E-3</v>
          </cell>
        </row>
      </sheetData>
      <sheetData sheetId="8157">
        <row r="19">
          <cell r="J19">
            <v>1.0499999999999999E-3</v>
          </cell>
        </row>
      </sheetData>
      <sheetData sheetId="8158">
        <row r="19">
          <cell r="J19">
            <v>1.0499999999999999E-3</v>
          </cell>
        </row>
      </sheetData>
      <sheetData sheetId="8159">
        <row r="19">
          <cell r="J19">
            <v>1.0499999999999999E-3</v>
          </cell>
        </row>
      </sheetData>
      <sheetData sheetId="8160">
        <row r="19">
          <cell r="J19">
            <v>1.0499999999999999E-3</v>
          </cell>
        </row>
      </sheetData>
      <sheetData sheetId="8161">
        <row r="19">
          <cell r="J19">
            <v>1.0499999999999999E-3</v>
          </cell>
        </row>
      </sheetData>
      <sheetData sheetId="8162">
        <row r="19">
          <cell r="J19">
            <v>1.0499999999999999E-3</v>
          </cell>
        </row>
      </sheetData>
      <sheetData sheetId="8163">
        <row r="19">
          <cell r="J19">
            <v>1.0499999999999999E-3</v>
          </cell>
        </row>
      </sheetData>
      <sheetData sheetId="8164">
        <row r="19">
          <cell r="J19">
            <v>1.0499999999999999E-3</v>
          </cell>
        </row>
      </sheetData>
      <sheetData sheetId="8165">
        <row r="19">
          <cell r="J19">
            <v>1.0499999999999999E-3</v>
          </cell>
        </row>
      </sheetData>
      <sheetData sheetId="8166">
        <row r="19">
          <cell r="J19">
            <v>1.0499999999999999E-3</v>
          </cell>
        </row>
      </sheetData>
      <sheetData sheetId="8167">
        <row r="19">
          <cell r="J19">
            <v>1.0499999999999999E-3</v>
          </cell>
        </row>
      </sheetData>
      <sheetData sheetId="8168">
        <row r="19">
          <cell r="J19">
            <v>1.0499999999999999E-3</v>
          </cell>
        </row>
      </sheetData>
      <sheetData sheetId="8169">
        <row r="19">
          <cell r="J19">
            <v>1.0499999999999999E-3</v>
          </cell>
        </row>
      </sheetData>
      <sheetData sheetId="8170">
        <row r="19">
          <cell r="J19">
            <v>1.0499999999999999E-3</v>
          </cell>
        </row>
      </sheetData>
      <sheetData sheetId="8171">
        <row r="19">
          <cell r="J19">
            <v>1.0499999999999999E-3</v>
          </cell>
        </row>
      </sheetData>
      <sheetData sheetId="8172">
        <row r="19">
          <cell r="J19">
            <v>1.0499999999999999E-3</v>
          </cell>
        </row>
      </sheetData>
      <sheetData sheetId="8173">
        <row r="19">
          <cell r="J19">
            <v>1.0499999999999999E-3</v>
          </cell>
        </row>
      </sheetData>
      <sheetData sheetId="8174">
        <row r="19">
          <cell r="J19">
            <v>1.0499999999999999E-3</v>
          </cell>
        </row>
      </sheetData>
      <sheetData sheetId="8175">
        <row r="19">
          <cell r="J19">
            <v>1.0499999999999999E-3</v>
          </cell>
        </row>
      </sheetData>
      <sheetData sheetId="8176">
        <row r="19">
          <cell r="J19">
            <v>1.0499999999999999E-3</v>
          </cell>
        </row>
      </sheetData>
      <sheetData sheetId="8177">
        <row r="19">
          <cell r="J19">
            <v>1.0499999999999999E-3</v>
          </cell>
        </row>
      </sheetData>
      <sheetData sheetId="8178">
        <row r="19">
          <cell r="J19">
            <v>1.0499999999999999E-3</v>
          </cell>
        </row>
      </sheetData>
      <sheetData sheetId="8179">
        <row r="19">
          <cell r="J19">
            <v>1.0499999999999999E-3</v>
          </cell>
        </row>
      </sheetData>
      <sheetData sheetId="8180">
        <row r="19">
          <cell r="J19">
            <v>1.0499999999999999E-3</v>
          </cell>
        </row>
      </sheetData>
      <sheetData sheetId="8181">
        <row r="19">
          <cell r="J19">
            <v>1.0499999999999999E-3</v>
          </cell>
        </row>
      </sheetData>
      <sheetData sheetId="8182">
        <row r="19">
          <cell r="J19">
            <v>1.0499999999999999E-3</v>
          </cell>
        </row>
      </sheetData>
      <sheetData sheetId="8183">
        <row r="19">
          <cell r="J19">
            <v>1.0499999999999999E-3</v>
          </cell>
        </row>
      </sheetData>
      <sheetData sheetId="8184">
        <row r="19">
          <cell r="J19">
            <v>1.0499999999999999E-3</v>
          </cell>
        </row>
      </sheetData>
      <sheetData sheetId="8185">
        <row r="19">
          <cell r="J19">
            <v>1.0499999999999999E-3</v>
          </cell>
        </row>
      </sheetData>
      <sheetData sheetId="8186">
        <row r="19">
          <cell r="J19">
            <v>1.0499999999999999E-3</v>
          </cell>
        </row>
      </sheetData>
      <sheetData sheetId="8187">
        <row r="19">
          <cell r="J19">
            <v>1.0499999999999999E-3</v>
          </cell>
        </row>
      </sheetData>
      <sheetData sheetId="8188">
        <row r="19">
          <cell r="J19">
            <v>1.0499999999999999E-3</v>
          </cell>
        </row>
      </sheetData>
      <sheetData sheetId="8189">
        <row r="19">
          <cell r="J19">
            <v>1.0499999999999999E-3</v>
          </cell>
        </row>
      </sheetData>
      <sheetData sheetId="8190">
        <row r="19">
          <cell r="J19">
            <v>1.0499999999999999E-3</v>
          </cell>
        </row>
      </sheetData>
      <sheetData sheetId="8191">
        <row r="19">
          <cell r="J19">
            <v>1.0499999999999999E-3</v>
          </cell>
        </row>
      </sheetData>
      <sheetData sheetId="8192">
        <row r="19">
          <cell r="J19">
            <v>1.0499999999999999E-3</v>
          </cell>
        </row>
      </sheetData>
      <sheetData sheetId="8193">
        <row r="19">
          <cell r="J19">
            <v>1.0499999999999999E-3</v>
          </cell>
        </row>
      </sheetData>
      <sheetData sheetId="8194">
        <row r="19">
          <cell r="J19">
            <v>1.0499999999999999E-3</v>
          </cell>
        </row>
      </sheetData>
      <sheetData sheetId="8195">
        <row r="19">
          <cell r="J19">
            <v>1.0499999999999999E-3</v>
          </cell>
        </row>
      </sheetData>
      <sheetData sheetId="8196">
        <row r="19">
          <cell r="J19">
            <v>1.0499999999999999E-3</v>
          </cell>
        </row>
      </sheetData>
      <sheetData sheetId="8197">
        <row r="19">
          <cell r="J19">
            <v>1.0499999999999999E-3</v>
          </cell>
        </row>
      </sheetData>
      <sheetData sheetId="8198">
        <row r="19">
          <cell r="J19">
            <v>1.0499999999999999E-3</v>
          </cell>
        </row>
      </sheetData>
      <sheetData sheetId="8199">
        <row r="19">
          <cell r="J19">
            <v>1.0499999999999999E-3</v>
          </cell>
        </row>
      </sheetData>
      <sheetData sheetId="8200">
        <row r="19">
          <cell r="J19">
            <v>1.0499999999999999E-3</v>
          </cell>
        </row>
      </sheetData>
      <sheetData sheetId="8201">
        <row r="19">
          <cell r="J19">
            <v>1.0499999999999999E-3</v>
          </cell>
        </row>
      </sheetData>
      <sheetData sheetId="8202">
        <row r="19">
          <cell r="J19">
            <v>1.0499999999999999E-3</v>
          </cell>
        </row>
      </sheetData>
      <sheetData sheetId="8203">
        <row r="19">
          <cell r="J19">
            <v>1.0499999999999999E-3</v>
          </cell>
        </row>
      </sheetData>
      <sheetData sheetId="8204">
        <row r="19">
          <cell r="J19">
            <v>1.0499999999999999E-3</v>
          </cell>
        </row>
      </sheetData>
      <sheetData sheetId="8205">
        <row r="19">
          <cell r="J19">
            <v>1.0499999999999999E-3</v>
          </cell>
        </row>
      </sheetData>
      <sheetData sheetId="8206">
        <row r="19">
          <cell r="J19">
            <v>1.0499999999999999E-3</v>
          </cell>
        </row>
      </sheetData>
      <sheetData sheetId="8207">
        <row r="19">
          <cell r="J19">
            <v>1.0499999999999999E-3</v>
          </cell>
        </row>
      </sheetData>
      <sheetData sheetId="8208">
        <row r="19">
          <cell r="J19">
            <v>1.0499999999999999E-3</v>
          </cell>
        </row>
      </sheetData>
      <sheetData sheetId="8209">
        <row r="19">
          <cell r="J19">
            <v>1.0499999999999999E-3</v>
          </cell>
        </row>
      </sheetData>
      <sheetData sheetId="8210">
        <row r="19">
          <cell r="J19">
            <v>1.0499999999999999E-3</v>
          </cell>
        </row>
      </sheetData>
      <sheetData sheetId="8211">
        <row r="19">
          <cell r="J19">
            <v>1.0499999999999999E-3</v>
          </cell>
        </row>
      </sheetData>
      <sheetData sheetId="8212">
        <row r="19">
          <cell r="J19">
            <v>1.0499999999999999E-3</v>
          </cell>
        </row>
      </sheetData>
      <sheetData sheetId="8213">
        <row r="19">
          <cell r="J19">
            <v>1.0499999999999999E-3</v>
          </cell>
        </row>
      </sheetData>
      <sheetData sheetId="8214">
        <row r="19">
          <cell r="J19">
            <v>1.0499999999999999E-3</v>
          </cell>
        </row>
      </sheetData>
      <sheetData sheetId="8215">
        <row r="19">
          <cell r="J19">
            <v>1.0499999999999999E-3</v>
          </cell>
        </row>
      </sheetData>
      <sheetData sheetId="8216">
        <row r="19">
          <cell r="J19">
            <v>1.0499999999999999E-3</v>
          </cell>
        </row>
      </sheetData>
      <sheetData sheetId="8217">
        <row r="19">
          <cell r="J19">
            <v>1.0499999999999999E-3</v>
          </cell>
        </row>
      </sheetData>
      <sheetData sheetId="8218">
        <row r="19">
          <cell r="J19">
            <v>1.0499999999999999E-3</v>
          </cell>
        </row>
      </sheetData>
      <sheetData sheetId="8219">
        <row r="19">
          <cell r="J19">
            <v>1.0499999999999999E-3</v>
          </cell>
        </row>
      </sheetData>
      <sheetData sheetId="8220">
        <row r="19">
          <cell r="J19">
            <v>1.0499999999999999E-3</v>
          </cell>
        </row>
      </sheetData>
      <sheetData sheetId="8221">
        <row r="19">
          <cell r="J19">
            <v>1.0499999999999999E-3</v>
          </cell>
        </row>
      </sheetData>
      <sheetData sheetId="8222">
        <row r="19">
          <cell r="J19">
            <v>1.0499999999999999E-3</v>
          </cell>
        </row>
      </sheetData>
      <sheetData sheetId="8223">
        <row r="19">
          <cell r="J19">
            <v>1.0499999999999999E-3</v>
          </cell>
        </row>
      </sheetData>
      <sheetData sheetId="8224">
        <row r="19">
          <cell r="J19">
            <v>1.0499999999999999E-3</v>
          </cell>
        </row>
      </sheetData>
      <sheetData sheetId="8225">
        <row r="19">
          <cell r="J19">
            <v>1.0499999999999999E-3</v>
          </cell>
        </row>
      </sheetData>
      <sheetData sheetId="8226">
        <row r="19">
          <cell r="J19">
            <v>1.0499999999999999E-3</v>
          </cell>
        </row>
      </sheetData>
      <sheetData sheetId="8227">
        <row r="19">
          <cell r="J19">
            <v>1.0499999999999999E-3</v>
          </cell>
        </row>
      </sheetData>
      <sheetData sheetId="8228">
        <row r="19">
          <cell r="J19">
            <v>1.0499999999999999E-3</v>
          </cell>
        </row>
      </sheetData>
      <sheetData sheetId="8229">
        <row r="19">
          <cell r="J19">
            <v>1.0499999999999999E-3</v>
          </cell>
        </row>
      </sheetData>
      <sheetData sheetId="8230">
        <row r="19">
          <cell r="J19">
            <v>1.0499999999999999E-3</v>
          </cell>
        </row>
      </sheetData>
      <sheetData sheetId="8231">
        <row r="19">
          <cell r="J19">
            <v>1.0499999999999999E-3</v>
          </cell>
        </row>
      </sheetData>
      <sheetData sheetId="8232">
        <row r="19">
          <cell r="J19">
            <v>1.0499999999999999E-3</v>
          </cell>
        </row>
      </sheetData>
      <sheetData sheetId="8233">
        <row r="19">
          <cell r="J19">
            <v>1.0499999999999999E-3</v>
          </cell>
        </row>
      </sheetData>
      <sheetData sheetId="8234">
        <row r="19">
          <cell r="J19">
            <v>1.0499999999999999E-3</v>
          </cell>
        </row>
      </sheetData>
      <sheetData sheetId="8235">
        <row r="19">
          <cell r="J19">
            <v>1.0499999999999999E-3</v>
          </cell>
        </row>
      </sheetData>
      <sheetData sheetId="8236">
        <row r="19">
          <cell r="J19">
            <v>1.0499999999999999E-3</v>
          </cell>
        </row>
      </sheetData>
      <sheetData sheetId="8237">
        <row r="19">
          <cell r="J19">
            <v>1.0499999999999999E-3</v>
          </cell>
        </row>
      </sheetData>
      <sheetData sheetId="8238">
        <row r="19">
          <cell r="J19">
            <v>1.0499999999999999E-3</v>
          </cell>
        </row>
      </sheetData>
      <sheetData sheetId="8239">
        <row r="19">
          <cell r="J19">
            <v>1.0499999999999999E-3</v>
          </cell>
        </row>
      </sheetData>
      <sheetData sheetId="8240">
        <row r="19">
          <cell r="J19">
            <v>1.0499999999999999E-3</v>
          </cell>
        </row>
      </sheetData>
      <sheetData sheetId="8241">
        <row r="19">
          <cell r="J19">
            <v>1.0499999999999999E-3</v>
          </cell>
        </row>
      </sheetData>
      <sheetData sheetId="8242">
        <row r="19">
          <cell r="J19">
            <v>1.0499999999999999E-3</v>
          </cell>
        </row>
      </sheetData>
      <sheetData sheetId="8243">
        <row r="19">
          <cell r="J19">
            <v>1.0499999999999999E-3</v>
          </cell>
        </row>
      </sheetData>
      <sheetData sheetId="8244">
        <row r="19">
          <cell r="J19">
            <v>1.0499999999999999E-3</v>
          </cell>
        </row>
      </sheetData>
      <sheetData sheetId="8245">
        <row r="19">
          <cell r="J19">
            <v>1.0499999999999999E-3</v>
          </cell>
        </row>
      </sheetData>
      <sheetData sheetId="8246">
        <row r="19">
          <cell r="J19">
            <v>1.0499999999999999E-3</v>
          </cell>
        </row>
      </sheetData>
      <sheetData sheetId="8247">
        <row r="19">
          <cell r="J19">
            <v>1.0499999999999999E-3</v>
          </cell>
        </row>
      </sheetData>
      <sheetData sheetId="8248">
        <row r="19">
          <cell r="J19">
            <v>1.0499999999999999E-3</v>
          </cell>
        </row>
      </sheetData>
      <sheetData sheetId="8249">
        <row r="19">
          <cell r="J19">
            <v>1.0499999999999999E-3</v>
          </cell>
        </row>
      </sheetData>
      <sheetData sheetId="8250">
        <row r="19">
          <cell r="J19">
            <v>1.0499999999999999E-3</v>
          </cell>
        </row>
      </sheetData>
      <sheetData sheetId="8251">
        <row r="19">
          <cell r="J19">
            <v>1.0499999999999999E-3</v>
          </cell>
        </row>
      </sheetData>
      <sheetData sheetId="8252">
        <row r="19">
          <cell r="J19">
            <v>1.0499999999999999E-3</v>
          </cell>
        </row>
      </sheetData>
      <sheetData sheetId="8253">
        <row r="19">
          <cell r="J19">
            <v>1.0499999999999999E-3</v>
          </cell>
        </row>
      </sheetData>
      <sheetData sheetId="8254">
        <row r="19">
          <cell r="J19">
            <v>1.0499999999999999E-3</v>
          </cell>
        </row>
      </sheetData>
      <sheetData sheetId="8255">
        <row r="19">
          <cell r="J19">
            <v>1.0499999999999999E-3</v>
          </cell>
        </row>
      </sheetData>
      <sheetData sheetId="8256">
        <row r="19">
          <cell r="J19">
            <v>1.0499999999999999E-3</v>
          </cell>
        </row>
      </sheetData>
      <sheetData sheetId="8257">
        <row r="19">
          <cell r="J19">
            <v>1.0499999999999999E-3</v>
          </cell>
        </row>
      </sheetData>
      <sheetData sheetId="8258">
        <row r="19">
          <cell r="J19">
            <v>1.0499999999999999E-3</v>
          </cell>
        </row>
      </sheetData>
      <sheetData sheetId="8259">
        <row r="19">
          <cell r="J19">
            <v>1.0499999999999999E-3</v>
          </cell>
        </row>
      </sheetData>
      <sheetData sheetId="8260">
        <row r="19">
          <cell r="J19">
            <v>1.0499999999999999E-3</v>
          </cell>
        </row>
      </sheetData>
      <sheetData sheetId="8261">
        <row r="19">
          <cell r="J19">
            <v>1.0499999999999999E-3</v>
          </cell>
        </row>
      </sheetData>
      <sheetData sheetId="8262">
        <row r="19">
          <cell r="J19">
            <v>1.0499999999999999E-3</v>
          </cell>
        </row>
      </sheetData>
      <sheetData sheetId="8263">
        <row r="19">
          <cell r="J19">
            <v>1.0499999999999999E-3</v>
          </cell>
        </row>
      </sheetData>
      <sheetData sheetId="8264">
        <row r="19">
          <cell r="J19">
            <v>1.0499999999999999E-3</v>
          </cell>
        </row>
      </sheetData>
      <sheetData sheetId="8265">
        <row r="19">
          <cell r="J19">
            <v>1.0499999999999999E-3</v>
          </cell>
        </row>
      </sheetData>
      <sheetData sheetId="8266">
        <row r="19">
          <cell r="J19">
            <v>1.0499999999999999E-3</v>
          </cell>
        </row>
      </sheetData>
      <sheetData sheetId="8267">
        <row r="19">
          <cell r="J19">
            <v>1.0499999999999999E-3</v>
          </cell>
        </row>
      </sheetData>
      <sheetData sheetId="8268">
        <row r="19">
          <cell r="J19">
            <v>1.0499999999999999E-3</v>
          </cell>
        </row>
      </sheetData>
      <sheetData sheetId="8269">
        <row r="19">
          <cell r="J19">
            <v>1.0499999999999999E-3</v>
          </cell>
        </row>
      </sheetData>
      <sheetData sheetId="8270">
        <row r="19">
          <cell r="J19">
            <v>1.0499999999999999E-3</v>
          </cell>
        </row>
      </sheetData>
      <sheetData sheetId="8271">
        <row r="19">
          <cell r="J19">
            <v>1.0499999999999999E-3</v>
          </cell>
        </row>
      </sheetData>
      <sheetData sheetId="8272">
        <row r="19">
          <cell r="J19">
            <v>1.0499999999999999E-3</v>
          </cell>
        </row>
      </sheetData>
      <sheetData sheetId="8273">
        <row r="19">
          <cell r="J19">
            <v>1.0499999999999999E-3</v>
          </cell>
        </row>
      </sheetData>
      <sheetData sheetId="8274">
        <row r="19">
          <cell r="J19">
            <v>1.0499999999999999E-3</v>
          </cell>
        </row>
      </sheetData>
      <sheetData sheetId="8275">
        <row r="19">
          <cell r="J19">
            <v>1.0499999999999999E-3</v>
          </cell>
        </row>
      </sheetData>
      <sheetData sheetId="8276">
        <row r="19">
          <cell r="J19">
            <v>1.0499999999999999E-3</v>
          </cell>
        </row>
      </sheetData>
      <sheetData sheetId="8277">
        <row r="19">
          <cell r="J19">
            <v>1.0499999999999999E-3</v>
          </cell>
        </row>
      </sheetData>
      <sheetData sheetId="8278">
        <row r="19">
          <cell r="J19">
            <v>1.0499999999999999E-3</v>
          </cell>
        </row>
      </sheetData>
      <sheetData sheetId="8279">
        <row r="19">
          <cell r="J19">
            <v>1.0499999999999999E-3</v>
          </cell>
        </row>
      </sheetData>
      <sheetData sheetId="8280">
        <row r="19">
          <cell r="J19">
            <v>1.0499999999999999E-3</v>
          </cell>
        </row>
      </sheetData>
      <sheetData sheetId="8281">
        <row r="19">
          <cell r="J19">
            <v>1.0499999999999999E-3</v>
          </cell>
        </row>
      </sheetData>
      <sheetData sheetId="8282">
        <row r="19">
          <cell r="J19">
            <v>1.0499999999999999E-3</v>
          </cell>
        </row>
      </sheetData>
      <sheetData sheetId="8283">
        <row r="19">
          <cell r="J19">
            <v>1.0499999999999999E-3</v>
          </cell>
        </row>
      </sheetData>
      <sheetData sheetId="8284">
        <row r="19">
          <cell r="J19">
            <v>1.0499999999999999E-3</v>
          </cell>
        </row>
      </sheetData>
      <sheetData sheetId="8285">
        <row r="19">
          <cell r="J19">
            <v>1.0499999999999999E-3</v>
          </cell>
        </row>
      </sheetData>
      <sheetData sheetId="8286">
        <row r="19">
          <cell r="J19">
            <v>1.0499999999999999E-3</v>
          </cell>
        </row>
      </sheetData>
      <sheetData sheetId="8287">
        <row r="19">
          <cell r="J19">
            <v>1.0499999999999999E-3</v>
          </cell>
        </row>
      </sheetData>
      <sheetData sheetId="8288">
        <row r="19">
          <cell r="J19">
            <v>1.0499999999999999E-3</v>
          </cell>
        </row>
      </sheetData>
      <sheetData sheetId="8289">
        <row r="19">
          <cell r="J19">
            <v>1.0499999999999999E-3</v>
          </cell>
        </row>
      </sheetData>
      <sheetData sheetId="8290">
        <row r="19">
          <cell r="J19">
            <v>1.0499999999999999E-3</v>
          </cell>
        </row>
      </sheetData>
      <sheetData sheetId="8291">
        <row r="19">
          <cell r="J19">
            <v>1.0499999999999999E-3</v>
          </cell>
        </row>
      </sheetData>
      <sheetData sheetId="8292">
        <row r="19">
          <cell r="J19">
            <v>1.0499999999999999E-3</v>
          </cell>
        </row>
      </sheetData>
      <sheetData sheetId="8293">
        <row r="19">
          <cell r="J19">
            <v>1.0499999999999999E-3</v>
          </cell>
        </row>
      </sheetData>
      <sheetData sheetId="8294">
        <row r="19">
          <cell r="J19">
            <v>1.0499999999999999E-3</v>
          </cell>
        </row>
      </sheetData>
      <sheetData sheetId="8295">
        <row r="19">
          <cell r="J19">
            <v>1.0499999999999999E-3</v>
          </cell>
        </row>
      </sheetData>
      <sheetData sheetId="8296">
        <row r="19">
          <cell r="J19">
            <v>1.0499999999999999E-3</v>
          </cell>
        </row>
      </sheetData>
      <sheetData sheetId="8297">
        <row r="19">
          <cell r="J19">
            <v>1.0499999999999999E-3</v>
          </cell>
        </row>
      </sheetData>
      <sheetData sheetId="8298">
        <row r="19">
          <cell r="J19">
            <v>1.0499999999999999E-3</v>
          </cell>
        </row>
      </sheetData>
      <sheetData sheetId="8299">
        <row r="19">
          <cell r="J19">
            <v>1.0499999999999999E-3</v>
          </cell>
        </row>
      </sheetData>
      <sheetData sheetId="8300">
        <row r="19">
          <cell r="J19">
            <v>1.0499999999999999E-3</v>
          </cell>
        </row>
      </sheetData>
      <sheetData sheetId="8301">
        <row r="19">
          <cell r="J19">
            <v>1.0499999999999999E-3</v>
          </cell>
        </row>
      </sheetData>
      <sheetData sheetId="8302">
        <row r="19">
          <cell r="J19">
            <v>1.0499999999999999E-3</v>
          </cell>
        </row>
      </sheetData>
      <sheetData sheetId="8303">
        <row r="19">
          <cell r="J19">
            <v>1.0499999999999999E-3</v>
          </cell>
        </row>
      </sheetData>
      <sheetData sheetId="8304">
        <row r="19">
          <cell r="J19">
            <v>1.0499999999999999E-3</v>
          </cell>
        </row>
      </sheetData>
      <sheetData sheetId="8305">
        <row r="19">
          <cell r="J19">
            <v>1.0499999999999999E-3</v>
          </cell>
        </row>
      </sheetData>
      <sheetData sheetId="8306">
        <row r="19">
          <cell r="J19">
            <v>1.0499999999999999E-3</v>
          </cell>
        </row>
      </sheetData>
      <sheetData sheetId="8307">
        <row r="19">
          <cell r="J19">
            <v>1.0499999999999999E-3</v>
          </cell>
        </row>
      </sheetData>
      <sheetData sheetId="8308">
        <row r="19">
          <cell r="J19">
            <v>1.0499999999999999E-3</v>
          </cell>
        </row>
      </sheetData>
      <sheetData sheetId="8309">
        <row r="19">
          <cell r="J19">
            <v>1.0499999999999999E-3</v>
          </cell>
        </row>
      </sheetData>
      <sheetData sheetId="8310">
        <row r="19">
          <cell r="J19">
            <v>1.0499999999999999E-3</v>
          </cell>
        </row>
      </sheetData>
      <sheetData sheetId="8311">
        <row r="19">
          <cell r="J19">
            <v>1.0499999999999999E-3</v>
          </cell>
        </row>
      </sheetData>
      <sheetData sheetId="8312">
        <row r="19">
          <cell r="J19">
            <v>1.0499999999999999E-3</v>
          </cell>
        </row>
      </sheetData>
      <sheetData sheetId="8313">
        <row r="19">
          <cell r="J19">
            <v>1.0499999999999999E-3</v>
          </cell>
        </row>
      </sheetData>
      <sheetData sheetId="8314">
        <row r="19">
          <cell r="J19">
            <v>1.0499999999999999E-3</v>
          </cell>
        </row>
      </sheetData>
      <sheetData sheetId="8315">
        <row r="19">
          <cell r="J19">
            <v>1.0499999999999999E-3</v>
          </cell>
        </row>
      </sheetData>
      <sheetData sheetId="8316">
        <row r="19">
          <cell r="J19">
            <v>1.0499999999999999E-3</v>
          </cell>
        </row>
      </sheetData>
      <sheetData sheetId="8317">
        <row r="19">
          <cell r="J19">
            <v>1.0499999999999999E-3</v>
          </cell>
        </row>
      </sheetData>
      <sheetData sheetId="8318">
        <row r="19">
          <cell r="J19">
            <v>1.0499999999999999E-3</v>
          </cell>
        </row>
      </sheetData>
      <sheetData sheetId="8319">
        <row r="19">
          <cell r="J19">
            <v>1.0499999999999999E-3</v>
          </cell>
        </row>
      </sheetData>
      <sheetData sheetId="8320">
        <row r="19">
          <cell r="J19">
            <v>1.0499999999999999E-3</v>
          </cell>
        </row>
      </sheetData>
      <sheetData sheetId="8321">
        <row r="19">
          <cell r="J19">
            <v>1.0499999999999999E-3</v>
          </cell>
        </row>
      </sheetData>
      <sheetData sheetId="8322">
        <row r="19">
          <cell r="J19">
            <v>1.0499999999999999E-3</v>
          </cell>
        </row>
      </sheetData>
      <sheetData sheetId="8323">
        <row r="19">
          <cell r="J19">
            <v>1.0499999999999999E-3</v>
          </cell>
        </row>
      </sheetData>
      <sheetData sheetId="8324">
        <row r="19">
          <cell r="J19">
            <v>1.0499999999999999E-3</v>
          </cell>
        </row>
      </sheetData>
      <sheetData sheetId="8325">
        <row r="19">
          <cell r="J19">
            <v>1.0499999999999999E-3</v>
          </cell>
        </row>
      </sheetData>
      <sheetData sheetId="8326">
        <row r="19">
          <cell r="J19">
            <v>1.0499999999999999E-3</v>
          </cell>
        </row>
      </sheetData>
      <sheetData sheetId="8327">
        <row r="19">
          <cell r="J19">
            <v>1.0499999999999999E-3</v>
          </cell>
        </row>
      </sheetData>
      <sheetData sheetId="8328">
        <row r="19">
          <cell r="J19">
            <v>1.0499999999999999E-3</v>
          </cell>
        </row>
      </sheetData>
      <sheetData sheetId="8329">
        <row r="19">
          <cell r="J19">
            <v>1.0499999999999999E-3</v>
          </cell>
        </row>
      </sheetData>
      <sheetData sheetId="8330">
        <row r="19">
          <cell r="J19">
            <v>1.0499999999999999E-3</v>
          </cell>
        </row>
      </sheetData>
      <sheetData sheetId="8331">
        <row r="19">
          <cell r="J19">
            <v>1.0499999999999999E-3</v>
          </cell>
        </row>
      </sheetData>
      <sheetData sheetId="8332">
        <row r="19">
          <cell r="J19">
            <v>1.0499999999999999E-3</v>
          </cell>
        </row>
      </sheetData>
      <sheetData sheetId="8333">
        <row r="19">
          <cell r="J19">
            <v>1.0499999999999999E-3</v>
          </cell>
        </row>
      </sheetData>
      <sheetData sheetId="8334">
        <row r="19">
          <cell r="J19">
            <v>1.0499999999999999E-3</v>
          </cell>
        </row>
      </sheetData>
      <sheetData sheetId="8335">
        <row r="19">
          <cell r="J19">
            <v>1.0499999999999999E-3</v>
          </cell>
        </row>
      </sheetData>
      <sheetData sheetId="8336">
        <row r="19">
          <cell r="J19">
            <v>1.0499999999999999E-3</v>
          </cell>
        </row>
      </sheetData>
      <sheetData sheetId="8337">
        <row r="19">
          <cell r="J19">
            <v>1.0499999999999999E-3</v>
          </cell>
        </row>
      </sheetData>
      <sheetData sheetId="8338">
        <row r="19">
          <cell r="J19">
            <v>1.0499999999999999E-3</v>
          </cell>
        </row>
      </sheetData>
      <sheetData sheetId="8339">
        <row r="19">
          <cell r="J19">
            <v>1.0499999999999999E-3</v>
          </cell>
        </row>
      </sheetData>
      <sheetData sheetId="8340">
        <row r="19">
          <cell r="J19">
            <v>1.0499999999999999E-3</v>
          </cell>
        </row>
      </sheetData>
      <sheetData sheetId="8341">
        <row r="19">
          <cell r="J19">
            <v>1.0499999999999999E-3</v>
          </cell>
        </row>
      </sheetData>
      <sheetData sheetId="8342">
        <row r="19">
          <cell r="J19">
            <v>1.0499999999999999E-3</v>
          </cell>
        </row>
      </sheetData>
      <sheetData sheetId="8343">
        <row r="19">
          <cell r="J19">
            <v>1.0499999999999999E-3</v>
          </cell>
        </row>
      </sheetData>
      <sheetData sheetId="8344">
        <row r="19">
          <cell r="J19">
            <v>1.0499999999999999E-3</v>
          </cell>
        </row>
      </sheetData>
      <sheetData sheetId="8345">
        <row r="19">
          <cell r="J19">
            <v>1.0499999999999999E-3</v>
          </cell>
        </row>
      </sheetData>
      <sheetData sheetId="8346">
        <row r="19">
          <cell r="J19">
            <v>1.0499999999999999E-3</v>
          </cell>
        </row>
      </sheetData>
      <sheetData sheetId="8347">
        <row r="19">
          <cell r="J19">
            <v>1.0499999999999999E-3</v>
          </cell>
        </row>
      </sheetData>
      <sheetData sheetId="8348">
        <row r="19">
          <cell r="J19">
            <v>1.0499999999999999E-3</v>
          </cell>
        </row>
      </sheetData>
      <sheetData sheetId="8349">
        <row r="19">
          <cell r="J19">
            <v>1.0499999999999999E-3</v>
          </cell>
        </row>
      </sheetData>
      <sheetData sheetId="8350">
        <row r="19">
          <cell r="J19">
            <v>1.0499999999999999E-3</v>
          </cell>
        </row>
      </sheetData>
      <sheetData sheetId="8351">
        <row r="19">
          <cell r="J19">
            <v>1.0499999999999999E-3</v>
          </cell>
        </row>
      </sheetData>
      <sheetData sheetId="8352">
        <row r="19">
          <cell r="J19">
            <v>1.0499999999999999E-3</v>
          </cell>
        </row>
      </sheetData>
      <sheetData sheetId="8353">
        <row r="19">
          <cell r="J19">
            <v>1.0499999999999999E-3</v>
          </cell>
        </row>
      </sheetData>
      <sheetData sheetId="8354">
        <row r="19">
          <cell r="J19">
            <v>1.0499999999999999E-3</v>
          </cell>
        </row>
      </sheetData>
      <sheetData sheetId="8355">
        <row r="19">
          <cell r="J19">
            <v>1.0499999999999999E-3</v>
          </cell>
        </row>
      </sheetData>
      <sheetData sheetId="8356">
        <row r="19">
          <cell r="J19">
            <v>1.0499999999999999E-3</v>
          </cell>
        </row>
      </sheetData>
      <sheetData sheetId="8357">
        <row r="19">
          <cell r="J19">
            <v>1.0499999999999999E-3</v>
          </cell>
        </row>
      </sheetData>
      <sheetData sheetId="8358">
        <row r="19">
          <cell r="J19">
            <v>1.0499999999999999E-3</v>
          </cell>
        </row>
      </sheetData>
      <sheetData sheetId="8359">
        <row r="19">
          <cell r="J19">
            <v>1.0499999999999999E-3</v>
          </cell>
        </row>
      </sheetData>
      <sheetData sheetId="8360">
        <row r="19">
          <cell r="J19">
            <v>1.0499999999999999E-3</v>
          </cell>
        </row>
      </sheetData>
      <sheetData sheetId="8361">
        <row r="19">
          <cell r="J19">
            <v>1.0499999999999999E-3</v>
          </cell>
        </row>
      </sheetData>
      <sheetData sheetId="8362">
        <row r="19">
          <cell r="J19">
            <v>1.0499999999999999E-3</v>
          </cell>
        </row>
      </sheetData>
      <sheetData sheetId="8363">
        <row r="19">
          <cell r="J19">
            <v>1.0499999999999999E-3</v>
          </cell>
        </row>
      </sheetData>
      <sheetData sheetId="8364">
        <row r="19">
          <cell r="J19">
            <v>1.0499999999999999E-3</v>
          </cell>
        </row>
      </sheetData>
      <sheetData sheetId="8365">
        <row r="19">
          <cell r="J19">
            <v>1.0499999999999999E-3</v>
          </cell>
        </row>
      </sheetData>
      <sheetData sheetId="8366">
        <row r="19">
          <cell r="J19">
            <v>1.0499999999999999E-3</v>
          </cell>
        </row>
      </sheetData>
      <sheetData sheetId="8367">
        <row r="19">
          <cell r="J19">
            <v>1.0499999999999999E-3</v>
          </cell>
        </row>
      </sheetData>
      <sheetData sheetId="8368">
        <row r="19">
          <cell r="J19">
            <v>1.0499999999999999E-3</v>
          </cell>
        </row>
      </sheetData>
      <sheetData sheetId="8369">
        <row r="19">
          <cell r="J19">
            <v>1.0499999999999999E-3</v>
          </cell>
        </row>
      </sheetData>
      <sheetData sheetId="8370">
        <row r="19">
          <cell r="J19">
            <v>1.0499999999999999E-3</v>
          </cell>
        </row>
      </sheetData>
      <sheetData sheetId="8371">
        <row r="19">
          <cell r="J19">
            <v>1.0499999999999999E-3</v>
          </cell>
        </row>
      </sheetData>
      <sheetData sheetId="8372">
        <row r="19">
          <cell r="J19">
            <v>1.0499999999999999E-3</v>
          </cell>
        </row>
      </sheetData>
      <sheetData sheetId="8373">
        <row r="19">
          <cell r="J19">
            <v>1.0499999999999999E-3</v>
          </cell>
        </row>
      </sheetData>
      <sheetData sheetId="8374">
        <row r="19">
          <cell r="J19">
            <v>1.0499999999999999E-3</v>
          </cell>
        </row>
      </sheetData>
      <sheetData sheetId="8375">
        <row r="19">
          <cell r="J19">
            <v>1.0499999999999999E-3</v>
          </cell>
        </row>
      </sheetData>
      <sheetData sheetId="8376">
        <row r="19">
          <cell r="J19">
            <v>1.0499999999999999E-3</v>
          </cell>
        </row>
      </sheetData>
      <sheetData sheetId="8377">
        <row r="19">
          <cell r="J19">
            <v>1.0499999999999999E-3</v>
          </cell>
        </row>
      </sheetData>
      <sheetData sheetId="8378">
        <row r="19">
          <cell r="J19">
            <v>1.0499999999999999E-3</v>
          </cell>
        </row>
      </sheetData>
      <sheetData sheetId="8379">
        <row r="19">
          <cell r="J19">
            <v>1.0499999999999999E-3</v>
          </cell>
        </row>
      </sheetData>
      <sheetData sheetId="8380">
        <row r="19">
          <cell r="J19">
            <v>1.0499999999999999E-3</v>
          </cell>
        </row>
      </sheetData>
      <sheetData sheetId="8381">
        <row r="19">
          <cell r="J19">
            <v>1.0499999999999999E-3</v>
          </cell>
        </row>
      </sheetData>
      <sheetData sheetId="8382">
        <row r="19">
          <cell r="J19">
            <v>1.0499999999999999E-3</v>
          </cell>
        </row>
      </sheetData>
      <sheetData sheetId="8383">
        <row r="19">
          <cell r="J19">
            <v>1.0499999999999999E-3</v>
          </cell>
        </row>
      </sheetData>
      <sheetData sheetId="8384">
        <row r="19">
          <cell r="J19">
            <v>1.0499999999999999E-3</v>
          </cell>
        </row>
      </sheetData>
      <sheetData sheetId="8385">
        <row r="19">
          <cell r="J19">
            <v>1.0499999999999999E-3</v>
          </cell>
        </row>
      </sheetData>
      <sheetData sheetId="8386">
        <row r="19">
          <cell r="J19">
            <v>1.0499999999999999E-3</v>
          </cell>
        </row>
      </sheetData>
      <sheetData sheetId="8387">
        <row r="19">
          <cell r="J19">
            <v>1.0499999999999999E-3</v>
          </cell>
        </row>
      </sheetData>
      <sheetData sheetId="8388">
        <row r="19">
          <cell r="J19">
            <v>1.0499999999999999E-3</v>
          </cell>
        </row>
      </sheetData>
      <sheetData sheetId="8389">
        <row r="19">
          <cell r="J19">
            <v>1.0499999999999999E-3</v>
          </cell>
        </row>
      </sheetData>
      <sheetData sheetId="8390">
        <row r="19">
          <cell r="J19">
            <v>1.0499999999999999E-3</v>
          </cell>
        </row>
      </sheetData>
      <sheetData sheetId="8391">
        <row r="19">
          <cell r="J19">
            <v>1.0499999999999999E-3</v>
          </cell>
        </row>
      </sheetData>
      <sheetData sheetId="8392">
        <row r="19">
          <cell r="J19">
            <v>1.0499999999999999E-3</v>
          </cell>
        </row>
      </sheetData>
      <sheetData sheetId="8393">
        <row r="19">
          <cell r="J19">
            <v>1.0499999999999999E-3</v>
          </cell>
        </row>
      </sheetData>
      <sheetData sheetId="8394">
        <row r="19">
          <cell r="J19">
            <v>1.0499999999999999E-3</v>
          </cell>
        </row>
      </sheetData>
      <sheetData sheetId="8395">
        <row r="19">
          <cell r="J19">
            <v>1.0499999999999999E-3</v>
          </cell>
        </row>
      </sheetData>
      <sheetData sheetId="8396">
        <row r="19">
          <cell r="J19">
            <v>1.0499999999999999E-3</v>
          </cell>
        </row>
      </sheetData>
      <sheetData sheetId="8397">
        <row r="19">
          <cell r="J19">
            <v>1.0499999999999999E-3</v>
          </cell>
        </row>
      </sheetData>
      <sheetData sheetId="8398">
        <row r="19">
          <cell r="J19">
            <v>1.0499999999999999E-3</v>
          </cell>
        </row>
      </sheetData>
      <sheetData sheetId="8399">
        <row r="19">
          <cell r="J19">
            <v>1.0499999999999999E-3</v>
          </cell>
        </row>
      </sheetData>
      <sheetData sheetId="8400">
        <row r="19">
          <cell r="J19">
            <v>1.0499999999999999E-3</v>
          </cell>
        </row>
      </sheetData>
      <sheetData sheetId="8401">
        <row r="19">
          <cell r="J19">
            <v>1.0499999999999999E-3</v>
          </cell>
        </row>
      </sheetData>
      <sheetData sheetId="8402">
        <row r="19">
          <cell r="J19">
            <v>1.0499999999999999E-3</v>
          </cell>
        </row>
      </sheetData>
      <sheetData sheetId="8403">
        <row r="19">
          <cell r="J19">
            <v>1.0499999999999999E-3</v>
          </cell>
        </row>
      </sheetData>
      <sheetData sheetId="8404">
        <row r="19">
          <cell r="J19">
            <v>1.0499999999999999E-3</v>
          </cell>
        </row>
      </sheetData>
      <sheetData sheetId="8405">
        <row r="19">
          <cell r="J19">
            <v>1.0499999999999999E-3</v>
          </cell>
        </row>
      </sheetData>
      <sheetData sheetId="8406">
        <row r="19">
          <cell r="J19">
            <v>1.0499999999999999E-3</v>
          </cell>
        </row>
      </sheetData>
      <sheetData sheetId="8407">
        <row r="19">
          <cell r="J19">
            <v>1.0499999999999999E-3</v>
          </cell>
        </row>
      </sheetData>
      <sheetData sheetId="8408">
        <row r="19">
          <cell r="J19">
            <v>1.0499999999999999E-3</v>
          </cell>
        </row>
      </sheetData>
      <sheetData sheetId="8409">
        <row r="19">
          <cell r="J19">
            <v>1.0499999999999999E-3</v>
          </cell>
        </row>
      </sheetData>
      <sheetData sheetId="8410">
        <row r="19">
          <cell r="J19">
            <v>1.0499999999999999E-3</v>
          </cell>
        </row>
      </sheetData>
      <sheetData sheetId="8411">
        <row r="19">
          <cell r="J19">
            <v>1.0499999999999999E-3</v>
          </cell>
        </row>
      </sheetData>
      <sheetData sheetId="8412">
        <row r="19">
          <cell r="J19">
            <v>1.0499999999999999E-3</v>
          </cell>
        </row>
      </sheetData>
      <sheetData sheetId="8413">
        <row r="19">
          <cell r="J19">
            <v>1.0499999999999999E-3</v>
          </cell>
        </row>
      </sheetData>
      <sheetData sheetId="8414">
        <row r="19">
          <cell r="J19">
            <v>1.0499999999999999E-3</v>
          </cell>
        </row>
      </sheetData>
      <sheetData sheetId="8415">
        <row r="19">
          <cell r="J19">
            <v>1.0499999999999999E-3</v>
          </cell>
        </row>
      </sheetData>
      <sheetData sheetId="8416">
        <row r="19">
          <cell r="J19">
            <v>1.0499999999999999E-3</v>
          </cell>
        </row>
      </sheetData>
      <sheetData sheetId="8417">
        <row r="19">
          <cell r="J19">
            <v>1.0499999999999999E-3</v>
          </cell>
        </row>
      </sheetData>
      <sheetData sheetId="8418">
        <row r="19">
          <cell r="J19">
            <v>1.0499999999999999E-3</v>
          </cell>
        </row>
      </sheetData>
      <sheetData sheetId="8419">
        <row r="19">
          <cell r="J19">
            <v>1.0499999999999999E-3</v>
          </cell>
        </row>
      </sheetData>
      <sheetData sheetId="8420">
        <row r="19">
          <cell r="J19">
            <v>1.0499999999999999E-3</v>
          </cell>
        </row>
      </sheetData>
      <sheetData sheetId="8421">
        <row r="19">
          <cell r="J19">
            <v>1.0499999999999999E-3</v>
          </cell>
        </row>
      </sheetData>
      <sheetData sheetId="8422">
        <row r="19">
          <cell r="J19">
            <v>1.0499999999999999E-3</v>
          </cell>
        </row>
      </sheetData>
      <sheetData sheetId="8423">
        <row r="19">
          <cell r="J19">
            <v>1.0499999999999999E-3</v>
          </cell>
        </row>
      </sheetData>
      <sheetData sheetId="8424">
        <row r="19">
          <cell r="J19">
            <v>1.0499999999999999E-3</v>
          </cell>
        </row>
      </sheetData>
      <sheetData sheetId="8425">
        <row r="19">
          <cell r="J19">
            <v>1.0499999999999999E-3</v>
          </cell>
        </row>
      </sheetData>
      <sheetData sheetId="8426">
        <row r="19">
          <cell r="J19">
            <v>1.0499999999999999E-3</v>
          </cell>
        </row>
      </sheetData>
      <sheetData sheetId="8427">
        <row r="19">
          <cell r="J19">
            <v>1.0499999999999999E-3</v>
          </cell>
        </row>
      </sheetData>
      <sheetData sheetId="8428">
        <row r="19">
          <cell r="J19">
            <v>1.0499999999999999E-3</v>
          </cell>
        </row>
      </sheetData>
      <sheetData sheetId="8429">
        <row r="19">
          <cell r="J19">
            <v>1.0499999999999999E-3</v>
          </cell>
        </row>
      </sheetData>
      <sheetData sheetId="8430">
        <row r="19">
          <cell r="J19">
            <v>1.0499999999999999E-3</v>
          </cell>
        </row>
      </sheetData>
      <sheetData sheetId="8431">
        <row r="19">
          <cell r="J19">
            <v>1.0499999999999999E-3</v>
          </cell>
        </row>
      </sheetData>
      <sheetData sheetId="8432">
        <row r="19">
          <cell r="J19">
            <v>1.0499999999999999E-3</v>
          </cell>
        </row>
      </sheetData>
      <sheetData sheetId="8433">
        <row r="19">
          <cell r="J19">
            <v>1.0499999999999999E-3</v>
          </cell>
        </row>
      </sheetData>
      <sheetData sheetId="8434">
        <row r="19">
          <cell r="J19">
            <v>1.0499999999999999E-3</v>
          </cell>
        </row>
      </sheetData>
      <sheetData sheetId="8435">
        <row r="19">
          <cell r="J19">
            <v>1.0499999999999999E-3</v>
          </cell>
        </row>
      </sheetData>
      <sheetData sheetId="8436">
        <row r="19">
          <cell r="J19">
            <v>1.0499999999999999E-3</v>
          </cell>
        </row>
      </sheetData>
      <sheetData sheetId="8437">
        <row r="19">
          <cell r="J19">
            <v>1.0499999999999999E-3</v>
          </cell>
        </row>
      </sheetData>
      <sheetData sheetId="8438">
        <row r="19">
          <cell r="J19">
            <v>1.0499999999999999E-3</v>
          </cell>
        </row>
      </sheetData>
      <sheetData sheetId="8439">
        <row r="19">
          <cell r="J19">
            <v>1.0499999999999999E-3</v>
          </cell>
        </row>
      </sheetData>
      <sheetData sheetId="8440">
        <row r="19">
          <cell r="J19">
            <v>1.0499999999999999E-3</v>
          </cell>
        </row>
      </sheetData>
      <sheetData sheetId="8441">
        <row r="19">
          <cell r="J19">
            <v>1.0499999999999999E-3</v>
          </cell>
        </row>
      </sheetData>
      <sheetData sheetId="8442">
        <row r="19">
          <cell r="J19">
            <v>1.0499999999999999E-3</v>
          </cell>
        </row>
      </sheetData>
      <sheetData sheetId="8443">
        <row r="19">
          <cell r="J19">
            <v>1.0499999999999999E-3</v>
          </cell>
        </row>
      </sheetData>
      <sheetData sheetId="8444">
        <row r="19">
          <cell r="J19">
            <v>1.0499999999999999E-3</v>
          </cell>
        </row>
      </sheetData>
      <sheetData sheetId="8445">
        <row r="19">
          <cell r="J19">
            <v>1.0499999999999999E-3</v>
          </cell>
        </row>
      </sheetData>
      <sheetData sheetId="8446">
        <row r="19">
          <cell r="J19">
            <v>1.0499999999999999E-3</v>
          </cell>
        </row>
      </sheetData>
      <sheetData sheetId="8447">
        <row r="19">
          <cell r="J19">
            <v>1.0499999999999999E-3</v>
          </cell>
        </row>
      </sheetData>
      <sheetData sheetId="8448">
        <row r="19">
          <cell r="J19">
            <v>1.0499999999999999E-3</v>
          </cell>
        </row>
      </sheetData>
      <sheetData sheetId="8449">
        <row r="19">
          <cell r="J19">
            <v>1.0499999999999999E-3</v>
          </cell>
        </row>
      </sheetData>
      <sheetData sheetId="8450">
        <row r="19">
          <cell r="J19">
            <v>1.0499999999999999E-3</v>
          </cell>
        </row>
      </sheetData>
      <sheetData sheetId="8451">
        <row r="19">
          <cell r="J19">
            <v>1.0499999999999999E-3</v>
          </cell>
        </row>
      </sheetData>
      <sheetData sheetId="8452">
        <row r="19">
          <cell r="J19">
            <v>1.0499999999999999E-3</v>
          </cell>
        </row>
      </sheetData>
      <sheetData sheetId="8453">
        <row r="19">
          <cell r="J19">
            <v>1.0499999999999999E-3</v>
          </cell>
        </row>
      </sheetData>
      <sheetData sheetId="8454">
        <row r="19">
          <cell r="J19">
            <v>1.0499999999999999E-3</v>
          </cell>
        </row>
      </sheetData>
      <sheetData sheetId="8455">
        <row r="19">
          <cell r="J19">
            <v>1.0499999999999999E-3</v>
          </cell>
        </row>
      </sheetData>
      <sheetData sheetId="8456">
        <row r="19">
          <cell r="J19">
            <v>1.0499999999999999E-3</v>
          </cell>
        </row>
      </sheetData>
      <sheetData sheetId="8457">
        <row r="19">
          <cell r="J19">
            <v>1.0499999999999999E-3</v>
          </cell>
        </row>
      </sheetData>
      <sheetData sheetId="8458">
        <row r="19">
          <cell r="J19">
            <v>1.0499999999999999E-3</v>
          </cell>
        </row>
      </sheetData>
      <sheetData sheetId="8459">
        <row r="19">
          <cell r="J19">
            <v>1.0499999999999999E-3</v>
          </cell>
        </row>
      </sheetData>
      <sheetData sheetId="8460">
        <row r="19">
          <cell r="J19">
            <v>1.0499999999999999E-3</v>
          </cell>
        </row>
      </sheetData>
      <sheetData sheetId="8461">
        <row r="19">
          <cell r="J19">
            <v>1.0499999999999999E-3</v>
          </cell>
        </row>
      </sheetData>
      <sheetData sheetId="8462">
        <row r="19">
          <cell r="J19">
            <v>1.0499999999999999E-3</v>
          </cell>
        </row>
      </sheetData>
      <sheetData sheetId="8463">
        <row r="19">
          <cell r="J19">
            <v>1.0499999999999999E-3</v>
          </cell>
        </row>
      </sheetData>
      <sheetData sheetId="8464">
        <row r="19">
          <cell r="J19">
            <v>1.0499999999999999E-3</v>
          </cell>
        </row>
      </sheetData>
      <sheetData sheetId="8465">
        <row r="19">
          <cell r="J19">
            <v>1.0499999999999999E-3</v>
          </cell>
        </row>
      </sheetData>
      <sheetData sheetId="8466">
        <row r="19">
          <cell r="J19">
            <v>1.0499999999999999E-3</v>
          </cell>
        </row>
      </sheetData>
      <sheetData sheetId="8467">
        <row r="19">
          <cell r="J19">
            <v>1.0499999999999999E-3</v>
          </cell>
        </row>
      </sheetData>
      <sheetData sheetId="8468">
        <row r="19">
          <cell r="J19">
            <v>1.0499999999999999E-3</v>
          </cell>
        </row>
      </sheetData>
      <sheetData sheetId="8469">
        <row r="19">
          <cell r="J19">
            <v>1.0499999999999999E-3</v>
          </cell>
        </row>
      </sheetData>
      <sheetData sheetId="8470">
        <row r="19">
          <cell r="J19">
            <v>1.0499999999999999E-3</v>
          </cell>
        </row>
      </sheetData>
      <sheetData sheetId="8471">
        <row r="19">
          <cell r="J19">
            <v>1.0499999999999999E-3</v>
          </cell>
        </row>
      </sheetData>
      <sheetData sheetId="8472">
        <row r="19">
          <cell r="J19">
            <v>1.0499999999999999E-3</v>
          </cell>
        </row>
      </sheetData>
      <sheetData sheetId="8473">
        <row r="19">
          <cell r="J19">
            <v>1.0499999999999999E-3</v>
          </cell>
        </row>
      </sheetData>
      <sheetData sheetId="8474">
        <row r="19">
          <cell r="J19">
            <v>1.0499999999999999E-3</v>
          </cell>
        </row>
      </sheetData>
      <sheetData sheetId="8475">
        <row r="19">
          <cell r="J19">
            <v>1.0499999999999999E-3</v>
          </cell>
        </row>
      </sheetData>
      <sheetData sheetId="8476">
        <row r="19">
          <cell r="J19">
            <v>1.0499999999999999E-3</v>
          </cell>
        </row>
      </sheetData>
      <sheetData sheetId="8477">
        <row r="19">
          <cell r="J19">
            <v>1.0499999999999999E-3</v>
          </cell>
        </row>
      </sheetData>
      <sheetData sheetId="8478">
        <row r="19">
          <cell r="J19">
            <v>1.0499999999999999E-3</v>
          </cell>
        </row>
      </sheetData>
      <sheetData sheetId="8479">
        <row r="19">
          <cell r="J19">
            <v>1.0499999999999999E-3</v>
          </cell>
        </row>
      </sheetData>
      <sheetData sheetId="8480">
        <row r="19">
          <cell r="J19">
            <v>1.0499999999999999E-3</v>
          </cell>
        </row>
      </sheetData>
      <sheetData sheetId="8481">
        <row r="19">
          <cell r="J19">
            <v>1.0499999999999999E-3</v>
          </cell>
        </row>
      </sheetData>
      <sheetData sheetId="8482">
        <row r="19">
          <cell r="J19">
            <v>1.0499999999999999E-3</v>
          </cell>
        </row>
      </sheetData>
      <sheetData sheetId="8483">
        <row r="19">
          <cell r="J19">
            <v>1.0499999999999999E-3</v>
          </cell>
        </row>
      </sheetData>
      <sheetData sheetId="8484">
        <row r="19">
          <cell r="J19">
            <v>1.0499999999999999E-3</v>
          </cell>
        </row>
      </sheetData>
      <sheetData sheetId="8485">
        <row r="19">
          <cell r="J19">
            <v>1.0499999999999999E-3</v>
          </cell>
        </row>
      </sheetData>
      <sheetData sheetId="8486">
        <row r="19">
          <cell r="J19">
            <v>1.0499999999999999E-3</v>
          </cell>
        </row>
      </sheetData>
      <sheetData sheetId="8487">
        <row r="19">
          <cell r="J19">
            <v>1.0499999999999999E-3</v>
          </cell>
        </row>
      </sheetData>
      <sheetData sheetId="8488">
        <row r="19">
          <cell r="J19">
            <v>1.0499999999999999E-3</v>
          </cell>
        </row>
      </sheetData>
      <sheetData sheetId="8489">
        <row r="19">
          <cell r="J19">
            <v>1.0499999999999999E-3</v>
          </cell>
        </row>
      </sheetData>
      <sheetData sheetId="8490">
        <row r="19">
          <cell r="J19">
            <v>1.0499999999999999E-3</v>
          </cell>
        </row>
      </sheetData>
      <sheetData sheetId="8491">
        <row r="19">
          <cell r="J19">
            <v>1.0499999999999999E-3</v>
          </cell>
        </row>
      </sheetData>
      <sheetData sheetId="8492">
        <row r="19">
          <cell r="J19">
            <v>1.0499999999999999E-3</v>
          </cell>
        </row>
      </sheetData>
      <sheetData sheetId="8493">
        <row r="19">
          <cell r="J19">
            <v>1.0499999999999999E-3</v>
          </cell>
        </row>
      </sheetData>
      <sheetData sheetId="8494">
        <row r="19">
          <cell r="J19">
            <v>1.0499999999999999E-3</v>
          </cell>
        </row>
      </sheetData>
      <sheetData sheetId="8495">
        <row r="19">
          <cell r="J19">
            <v>1.0499999999999999E-3</v>
          </cell>
        </row>
      </sheetData>
      <sheetData sheetId="8496">
        <row r="19">
          <cell r="J19">
            <v>1.0499999999999999E-3</v>
          </cell>
        </row>
      </sheetData>
      <sheetData sheetId="8497">
        <row r="19">
          <cell r="J19">
            <v>1.0499999999999999E-3</v>
          </cell>
        </row>
      </sheetData>
      <sheetData sheetId="8498">
        <row r="19">
          <cell r="J19">
            <v>1.0499999999999999E-3</v>
          </cell>
        </row>
      </sheetData>
      <sheetData sheetId="8499">
        <row r="19">
          <cell r="J19">
            <v>1.0499999999999999E-3</v>
          </cell>
        </row>
      </sheetData>
      <sheetData sheetId="8500">
        <row r="19">
          <cell r="J19">
            <v>1.0499999999999999E-3</v>
          </cell>
        </row>
      </sheetData>
      <sheetData sheetId="8501">
        <row r="19">
          <cell r="J19">
            <v>1.0499999999999999E-3</v>
          </cell>
        </row>
      </sheetData>
      <sheetData sheetId="8502">
        <row r="19">
          <cell r="J19">
            <v>1.0499999999999999E-3</v>
          </cell>
        </row>
      </sheetData>
      <sheetData sheetId="8503">
        <row r="19">
          <cell r="J19">
            <v>1.0499999999999999E-3</v>
          </cell>
        </row>
      </sheetData>
      <sheetData sheetId="8504">
        <row r="19">
          <cell r="J19">
            <v>1.0499999999999999E-3</v>
          </cell>
        </row>
      </sheetData>
      <sheetData sheetId="8505">
        <row r="19">
          <cell r="J19">
            <v>1.0499999999999999E-3</v>
          </cell>
        </row>
      </sheetData>
      <sheetData sheetId="8506">
        <row r="19">
          <cell r="J19">
            <v>1.0499999999999999E-3</v>
          </cell>
        </row>
      </sheetData>
      <sheetData sheetId="8507">
        <row r="19">
          <cell r="J19">
            <v>1.0499999999999999E-3</v>
          </cell>
        </row>
      </sheetData>
      <sheetData sheetId="8508">
        <row r="19">
          <cell r="J19">
            <v>1.0499999999999999E-3</v>
          </cell>
        </row>
      </sheetData>
      <sheetData sheetId="8509">
        <row r="19">
          <cell r="J19">
            <v>1.0499999999999999E-3</v>
          </cell>
        </row>
      </sheetData>
      <sheetData sheetId="8510">
        <row r="19">
          <cell r="J19">
            <v>1.0499999999999999E-3</v>
          </cell>
        </row>
      </sheetData>
      <sheetData sheetId="8511">
        <row r="19">
          <cell r="J19">
            <v>1.0499999999999999E-3</v>
          </cell>
        </row>
      </sheetData>
      <sheetData sheetId="8512">
        <row r="19">
          <cell r="J19">
            <v>1.0499999999999999E-3</v>
          </cell>
        </row>
      </sheetData>
      <sheetData sheetId="8513">
        <row r="19">
          <cell r="J19">
            <v>1.0499999999999999E-3</v>
          </cell>
        </row>
      </sheetData>
      <sheetData sheetId="8514">
        <row r="19">
          <cell r="J19">
            <v>1.0499999999999999E-3</v>
          </cell>
        </row>
      </sheetData>
      <sheetData sheetId="8515">
        <row r="19">
          <cell r="J19">
            <v>1.0499999999999999E-3</v>
          </cell>
        </row>
      </sheetData>
      <sheetData sheetId="8516">
        <row r="19">
          <cell r="J19">
            <v>1.0499999999999999E-3</v>
          </cell>
        </row>
      </sheetData>
      <sheetData sheetId="8517">
        <row r="19">
          <cell r="J19">
            <v>1.0499999999999999E-3</v>
          </cell>
        </row>
      </sheetData>
      <sheetData sheetId="8518">
        <row r="19">
          <cell r="J19">
            <v>1.0499999999999999E-3</v>
          </cell>
        </row>
      </sheetData>
      <sheetData sheetId="8519">
        <row r="19">
          <cell r="J19">
            <v>1.0499999999999999E-3</v>
          </cell>
        </row>
      </sheetData>
      <sheetData sheetId="8520">
        <row r="19">
          <cell r="J19">
            <v>1.0499999999999999E-3</v>
          </cell>
        </row>
      </sheetData>
      <sheetData sheetId="8521">
        <row r="19">
          <cell r="J19">
            <v>1.0499999999999999E-3</v>
          </cell>
        </row>
      </sheetData>
      <sheetData sheetId="8522">
        <row r="19">
          <cell r="J19">
            <v>1.0499999999999999E-3</v>
          </cell>
        </row>
      </sheetData>
      <sheetData sheetId="8523">
        <row r="19">
          <cell r="J19">
            <v>1.0499999999999999E-3</v>
          </cell>
        </row>
      </sheetData>
      <sheetData sheetId="8524">
        <row r="19">
          <cell r="J19">
            <v>1.0499999999999999E-3</v>
          </cell>
        </row>
      </sheetData>
      <sheetData sheetId="8525">
        <row r="19">
          <cell r="J19">
            <v>1.0499999999999999E-3</v>
          </cell>
        </row>
      </sheetData>
      <sheetData sheetId="8526">
        <row r="19">
          <cell r="J19">
            <v>1.0499999999999999E-3</v>
          </cell>
        </row>
      </sheetData>
      <sheetData sheetId="8527">
        <row r="19">
          <cell r="J19">
            <v>1.0499999999999999E-3</v>
          </cell>
        </row>
      </sheetData>
      <sheetData sheetId="8528">
        <row r="19">
          <cell r="J19">
            <v>1.0499999999999999E-3</v>
          </cell>
        </row>
      </sheetData>
      <sheetData sheetId="8529">
        <row r="19">
          <cell r="J19">
            <v>1.0499999999999999E-3</v>
          </cell>
        </row>
      </sheetData>
      <sheetData sheetId="8530">
        <row r="19">
          <cell r="J19">
            <v>1.0499999999999999E-3</v>
          </cell>
        </row>
      </sheetData>
      <sheetData sheetId="8531">
        <row r="19">
          <cell r="J19">
            <v>1.0499999999999999E-3</v>
          </cell>
        </row>
      </sheetData>
      <sheetData sheetId="8532">
        <row r="19">
          <cell r="J19">
            <v>1.0499999999999999E-3</v>
          </cell>
        </row>
      </sheetData>
      <sheetData sheetId="8533">
        <row r="19">
          <cell r="J19">
            <v>1.0499999999999999E-3</v>
          </cell>
        </row>
      </sheetData>
      <sheetData sheetId="8534">
        <row r="19">
          <cell r="J19">
            <v>1.0499999999999999E-3</v>
          </cell>
        </row>
      </sheetData>
      <sheetData sheetId="8535">
        <row r="19">
          <cell r="J19">
            <v>1.0499999999999999E-3</v>
          </cell>
        </row>
      </sheetData>
      <sheetData sheetId="8536">
        <row r="19">
          <cell r="J19">
            <v>1.0499999999999999E-3</v>
          </cell>
        </row>
      </sheetData>
      <sheetData sheetId="8537">
        <row r="19">
          <cell r="J19">
            <v>1.0499999999999999E-3</v>
          </cell>
        </row>
      </sheetData>
      <sheetData sheetId="8538">
        <row r="19">
          <cell r="J19">
            <v>1.0499999999999999E-3</v>
          </cell>
        </row>
      </sheetData>
      <sheetData sheetId="8539">
        <row r="19">
          <cell r="J19">
            <v>1.0499999999999999E-3</v>
          </cell>
        </row>
      </sheetData>
      <sheetData sheetId="8540">
        <row r="19">
          <cell r="J19">
            <v>1.0499999999999999E-3</v>
          </cell>
        </row>
      </sheetData>
      <sheetData sheetId="8541">
        <row r="19">
          <cell r="J19">
            <v>1.0499999999999999E-3</v>
          </cell>
        </row>
      </sheetData>
      <sheetData sheetId="8542">
        <row r="19">
          <cell r="J19">
            <v>1.0499999999999999E-3</v>
          </cell>
        </row>
      </sheetData>
      <sheetData sheetId="8543">
        <row r="19">
          <cell r="J19">
            <v>1.0499999999999999E-3</v>
          </cell>
        </row>
      </sheetData>
      <sheetData sheetId="8544">
        <row r="19">
          <cell r="J19">
            <v>1.0499999999999999E-3</v>
          </cell>
        </row>
      </sheetData>
      <sheetData sheetId="8545">
        <row r="19">
          <cell r="J19">
            <v>1.0499999999999999E-3</v>
          </cell>
        </row>
      </sheetData>
      <sheetData sheetId="8546">
        <row r="19">
          <cell r="J19">
            <v>1.0499999999999999E-3</v>
          </cell>
        </row>
      </sheetData>
      <sheetData sheetId="8547">
        <row r="19">
          <cell r="J19">
            <v>1.0499999999999999E-3</v>
          </cell>
        </row>
      </sheetData>
      <sheetData sheetId="8548">
        <row r="19">
          <cell r="J19">
            <v>1.0499999999999999E-3</v>
          </cell>
        </row>
      </sheetData>
      <sheetData sheetId="8549">
        <row r="19">
          <cell r="J19">
            <v>1.0499999999999999E-3</v>
          </cell>
        </row>
      </sheetData>
      <sheetData sheetId="8550">
        <row r="19">
          <cell r="J19">
            <v>1.0499999999999999E-3</v>
          </cell>
        </row>
      </sheetData>
      <sheetData sheetId="8551">
        <row r="19">
          <cell r="J19">
            <v>1.0499999999999999E-3</v>
          </cell>
        </row>
      </sheetData>
      <sheetData sheetId="8552">
        <row r="19">
          <cell r="J19">
            <v>1.0499999999999999E-3</v>
          </cell>
        </row>
      </sheetData>
      <sheetData sheetId="8553">
        <row r="19">
          <cell r="J19">
            <v>1.0499999999999999E-3</v>
          </cell>
        </row>
      </sheetData>
      <sheetData sheetId="8554">
        <row r="19">
          <cell r="J19">
            <v>1.0499999999999999E-3</v>
          </cell>
        </row>
      </sheetData>
      <sheetData sheetId="8555">
        <row r="19">
          <cell r="J19">
            <v>1.0499999999999999E-3</v>
          </cell>
        </row>
      </sheetData>
      <sheetData sheetId="8556">
        <row r="19">
          <cell r="J19">
            <v>1.0499999999999999E-3</v>
          </cell>
        </row>
      </sheetData>
      <sheetData sheetId="8557">
        <row r="19">
          <cell r="J19">
            <v>1.0499999999999999E-3</v>
          </cell>
        </row>
      </sheetData>
      <sheetData sheetId="8558">
        <row r="19">
          <cell r="J19">
            <v>1.0499999999999999E-3</v>
          </cell>
        </row>
      </sheetData>
      <sheetData sheetId="8559">
        <row r="19">
          <cell r="J19">
            <v>1.0499999999999999E-3</v>
          </cell>
        </row>
      </sheetData>
      <sheetData sheetId="8560">
        <row r="19">
          <cell r="J19">
            <v>1.0499999999999999E-3</v>
          </cell>
        </row>
      </sheetData>
      <sheetData sheetId="8561">
        <row r="19">
          <cell r="J19">
            <v>1.0499999999999999E-3</v>
          </cell>
        </row>
      </sheetData>
      <sheetData sheetId="8562">
        <row r="19">
          <cell r="J19">
            <v>1.0499999999999999E-3</v>
          </cell>
        </row>
      </sheetData>
      <sheetData sheetId="8563">
        <row r="19">
          <cell r="J19">
            <v>1.0499999999999999E-3</v>
          </cell>
        </row>
      </sheetData>
      <sheetData sheetId="8564">
        <row r="19">
          <cell r="J19">
            <v>1.0499999999999999E-3</v>
          </cell>
        </row>
      </sheetData>
      <sheetData sheetId="8565">
        <row r="19">
          <cell r="J19">
            <v>1.0499999999999999E-3</v>
          </cell>
        </row>
      </sheetData>
      <sheetData sheetId="8566">
        <row r="19">
          <cell r="J19">
            <v>1.0499999999999999E-3</v>
          </cell>
        </row>
      </sheetData>
      <sheetData sheetId="8567">
        <row r="19">
          <cell r="J19">
            <v>1.0499999999999999E-3</v>
          </cell>
        </row>
      </sheetData>
      <sheetData sheetId="8568">
        <row r="19">
          <cell r="J19">
            <v>1.0499999999999999E-3</v>
          </cell>
        </row>
      </sheetData>
      <sheetData sheetId="8569">
        <row r="19">
          <cell r="J19">
            <v>1.0499999999999999E-3</v>
          </cell>
        </row>
      </sheetData>
      <sheetData sheetId="8570">
        <row r="19">
          <cell r="J19">
            <v>1.0499999999999999E-3</v>
          </cell>
        </row>
      </sheetData>
      <sheetData sheetId="8571">
        <row r="19">
          <cell r="J19">
            <v>1.0499999999999999E-3</v>
          </cell>
        </row>
      </sheetData>
      <sheetData sheetId="8572">
        <row r="19">
          <cell r="J19">
            <v>1.0499999999999999E-3</v>
          </cell>
        </row>
      </sheetData>
      <sheetData sheetId="8573">
        <row r="19">
          <cell r="J19">
            <v>1.0499999999999999E-3</v>
          </cell>
        </row>
      </sheetData>
      <sheetData sheetId="8574">
        <row r="19">
          <cell r="J19">
            <v>1.0499999999999999E-3</v>
          </cell>
        </row>
      </sheetData>
      <sheetData sheetId="8575">
        <row r="19">
          <cell r="J19">
            <v>1.0499999999999999E-3</v>
          </cell>
        </row>
      </sheetData>
      <sheetData sheetId="8576">
        <row r="19">
          <cell r="J19">
            <v>1.0499999999999999E-3</v>
          </cell>
        </row>
      </sheetData>
      <sheetData sheetId="8577">
        <row r="19">
          <cell r="J19">
            <v>1.0499999999999999E-3</v>
          </cell>
        </row>
      </sheetData>
      <sheetData sheetId="8578">
        <row r="19">
          <cell r="J19">
            <v>1.0499999999999999E-3</v>
          </cell>
        </row>
      </sheetData>
      <sheetData sheetId="8579">
        <row r="19">
          <cell r="J19">
            <v>1.0499999999999999E-3</v>
          </cell>
        </row>
      </sheetData>
      <sheetData sheetId="8580">
        <row r="19">
          <cell r="J19">
            <v>1.0499999999999999E-3</v>
          </cell>
        </row>
      </sheetData>
      <sheetData sheetId="8581">
        <row r="19">
          <cell r="J19">
            <v>1.0499999999999999E-3</v>
          </cell>
        </row>
      </sheetData>
      <sheetData sheetId="8582">
        <row r="19">
          <cell r="J19">
            <v>1.0499999999999999E-3</v>
          </cell>
        </row>
      </sheetData>
      <sheetData sheetId="8583">
        <row r="19">
          <cell r="J19">
            <v>1.0499999999999999E-3</v>
          </cell>
        </row>
      </sheetData>
      <sheetData sheetId="8584">
        <row r="19">
          <cell r="J19">
            <v>1.0499999999999999E-3</v>
          </cell>
        </row>
      </sheetData>
      <sheetData sheetId="8585">
        <row r="19">
          <cell r="J19">
            <v>1.0499999999999999E-3</v>
          </cell>
        </row>
      </sheetData>
      <sheetData sheetId="8586">
        <row r="19">
          <cell r="J19">
            <v>1.0499999999999999E-3</v>
          </cell>
        </row>
      </sheetData>
      <sheetData sheetId="8587">
        <row r="19">
          <cell r="J19">
            <v>1.0499999999999999E-3</v>
          </cell>
        </row>
      </sheetData>
      <sheetData sheetId="8588">
        <row r="19">
          <cell r="J19">
            <v>1.0499999999999999E-3</v>
          </cell>
        </row>
      </sheetData>
      <sheetData sheetId="8589">
        <row r="19">
          <cell r="J19">
            <v>1.0499999999999999E-3</v>
          </cell>
        </row>
      </sheetData>
      <sheetData sheetId="8590">
        <row r="19">
          <cell r="J19">
            <v>1.0499999999999999E-3</v>
          </cell>
        </row>
      </sheetData>
      <sheetData sheetId="8591">
        <row r="19">
          <cell r="J19">
            <v>1.0499999999999999E-3</v>
          </cell>
        </row>
      </sheetData>
      <sheetData sheetId="8592">
        <row r="19">
          <cell r="J19">
            <v>1.0499999999999999E-3</v>
          </cell>
        </row>
      </sheetData>
      <sheetData sheetId="8593">
        <row r="19">
          <cell r="J19">
            <v>1.0499999999999999E-3</v>
          </cell>
        </row>
      </sheetData>
      <sheetData sheetId="8594">
        <row r="19">
          <cell r="J19">
            <v>1.0499999999999999E-3</v>
          </cell>
        </row>
      </sheetData>
      <sheetData sheetId="8595">
        <row r="19">
          <cell r="J19">
            <v>1.0499999999999999E-3</v>
          </cell>
        </row>
      </sheetData>
      <sheetData sheetId="8596">
        <row r="19">
          <cell r="J19">
            <v>1.0499999999999999E-3</v>
          </cell>
        </row>
      </sheetData>
      <sheetData sheetId="8597">
        <row r="19">
          <cell r="J19">
            <v>1.0499999999999999E-3</v>
          </cell>
        </row>
      </sheetData>
      <sheetData sheetId="8598">
        <row r="19">
          <cell r="J19">
            <v>1.0499999999999999E-3</v>
          </cell>
        </row>
      </sheetData>
      <sheetData sheetId="8599">
        <row r="19">
          <cell r="J19">
            <v>1.0499999999999999E-3</v>
          </cell>
        </row>
      </sheetData>
      <sheetData sheetId="8600">
        <row r="19">
          <cell r="J19">
            <v>1.0499999999999999E-3</v>
          </cell>
        </row>
      </sheetData>
      <sheetData sheetId="8601">
        <row r="19">
          <cell r="J19">
            <v>1.0499999999999999E-3</v>
          </cell>
        </row>
      </sheetData>
      <sheetData sheetId="8602">
        <row r="19">
          <cell r="J19">
            <v>1.0499999999999999E-3</v>
          </cell>
        </row>
      </sheetData>
      <sheetData sheetId="8603">
        <row r="19">
          <cell r="J19">
            <v>1.0499999999999999E-3</v>
          </cell>
        </row>
      </sheetData>
      <sheetData sheetId="8604">
        <row r="19">
          <cell r="J19">
            <v>1.0499999999999999E-3</v>
          </cell>
        </row>
      </sheetData>
      <sheetData sheetId="8605">
        <row r="19">
          <cell r="J19">
            <v>1.0499999999999999E-3</v>
          </cell>
        </row>
      </sheetData>
      <sheetData sheetId="8606">
        <row r="19">
          <cell r="J19">
            <v>1.0499999999999999E-3</v>
          </cell>
        </row>
      </sheetData>
      <sheetData sheetId="8607">
        <row r="19">
          <cell r="J19">
            <v>1.0499999999999999E-3</v>
          </cell>
        </row>
      </sheetData>
      <sheetData sheetId="8608">
        <row r="19">
          <cell r="J19">
            <v>1.0499999999999999E-3</v>
          </cell>
        </row>
      </sheetData>
      <sheetData sheetId="8609">
        <row r="19">
          <cell r="J19">
            <v>1.0499999999999999E-3</v>
          </cell>
        </row>
      </sheetData>
      <sheetData sheetId="8610">
        <row r="19">
          <cell r="J19">
            <v>1.0499999999999999E-3</v>
          </cell>
        </row>
      </sheetData>
      <sheetData sheetId="8611">
        <row r="19">
          <cell r="J19">
            <v>1.0499999999999999E-3</v>
          </cell>
        </row>
      </sheetData>
      <sheetData sheetId="8612">
        <row r="19">
          <cell r="J19">
            <v>1.0499999999999999E-3</v>
          </cell>
        </row>
      </sheetData>
      <sheetData sheetId="8613">
        <row r="19">
          <cell r="J19">
            <v>1.0499999999999999E-3</v>
          </cell>
        </row>
      </sheetData>
      <sheetData sheetId="8614">
        <row r="19">
          <cell r="J19">
            <v>1.0499999999999999E-3</v>
          </cell>
        </row>
      </sheetData>
      <sheetData sheetId="8615">
        <row r="19">
          <cell r="J19">
            <v>1.0499999999999999E-3</v>
          </cell>
        </row>
      </sheetData>
      <sheetData sheetId="8616">
        <row r="19">
          <cell r="J19">
            <v>1.0499999999999999E-3</v>
          </cell>
        </row>
      </sheetData>
      <sheetData sheetId="8617">
        <row r="19">
          <cell r="J19">
            <v>1.0499999999999999E-3</v>
          </cell>
        </row>
      </sheetData>
      <sheetData sheetId="8618">
        <row r="19">
          <cell r="J19">
            <v>1.0499999999999999E-3</v>
          </cell>
        </row>
      </sheetData>
      <sheetData sheetId="8619">
        <row r="19">
          <cell r="J19">
            <v>1.0499999999999999E-3</v>
          </cell>
        </row>
      </sheetData>
      <sheetData sheetId="8620">
        <row r="19">
          <cell r="J19">
            <v>1.0499999999999999E-3</v>
          </cell>
        </row>
      </sheetData>
      <sheetData sheetId="8621">
        <row r="19">
          <cell r="J19">
            <v>1.0499999999999999E-3</v>
          </cell>
        </row>
      </sheetData>
      <sheetData sheetId="8622">
        <row r="19">
          <cell r="J19">
            <v>1.0499999999999999E-3</v>
          </cell>
        </row>
      </sheetData>
      <sheetData sheetId="8623">
        <row r="19">
          <cell r="J19">
            <v>1.0499999999999999E-3</v>
          </cell>
        </row>
      </sheetData>
      <sheetData sheetId="8624">
        <row r="19">
          <cell r="J19">
            <v>1.0499999999999999E-3</v>
          </cell>
        </row>
      </sheetData>
      <sheetData sheetId="8625">
        <row r="19">
          <cell r="J19">
            <v>1.0499999999999999E-3</v>
          </cell>
        </row>
      </sheetData>
      <sheetData sheetId="8626">
        <row r="19">
          <cell r="J19">
            <v>1.0499999999999999E-3</v>
          </cell>
        </row>
      </sheetData>
      <sheetData sheetId="8627">
        <row r="19">
          <cell r="J19">
            <v>1.0499999999999999E-3</v>
          </cell>
        </row>
      </sheetData>
      <sheetData sheetId="8628">
        <row r="19">
          <cell r="J19">
            <v>1.0499999999999999E-3</v>
          </cell>
        </row>
      </sheetData>
      <sheetData sheetId="8629">
        <row r="19">
          <cell r="J19">
            <v>1.0499999999999999E-3</v>
          </cell>
        </row>
      </sheetData>
      <sheetData sheetId="8630">
        <row r="19">
          <cell r="J19">
            <v>1.0499999999999999E-3</v>
          </cell>
        </row>
      </sheetData>
      <sheetData sheetId="8631">
        <row r="19">
          <cell r="J19">
            <v>1.0499999999999999E-3</v>
          </cell>
        </row>
      </sheetData>
      <sheetData sheetId="8632">
        <row r="19">
          <cell r="J19">
            <v>1.0499999999999999E-3</v>
          </cell>
        </row>
      </sheetData>
      <sheetData sheetId="8633">
        <row r="19">
          <cell r="J19">
            <v>1.0499999999999999E-3</v>
          </cell>
        </row>
      </sheetData>
      <sheetData sheetId="8634">
        <row r="19">
          <cell r="J19">
            <v>1.0499999999999999E-3</v>
          </cell>
        </row>
      </sheetData>
      <sheetData sheetId="8635">
        <row r="19">
          <cell r="J19">
            <v>1.0499999999999999E-3</v>
          </cell>
        </row>
      </sheetData>
      <sheetData sheetId="8636">
        <row r="19">
          <cell r="J19">
            <v>1.0499999999999999E-3</v>
          </cell>
        </row>
      </sheetData>
      <sheetData sheetId="8637">
        <row r="19">
          <cell r="J19">
            <v>1.0499999999999999E-3</v>
          </cell>
        </row>
      </sheetData>
      <sheetData sheetId="8638">
        <row r="19">
          <cell r="J19">
            <v>1.0499999999999999E-3</v>
          </cell>
        </row>
      </sheetData>
      <sheetData sheetId="8639">
        <row r="19">
          <cell r="J19">
            <v>1.0499999999999999E-3</v>
          </cell>
        </row>
      </sheetData>
      <sheetData sheetId="8640">
        <row r="19">
          <cell r="J19">
            <v>1.0499999999999999E-3</v>
          </cell>
        </row>
      </sheetData>
      <sheetData sheetId="8641">
        <row r="19">
          <cell r="J19">
            <v>1.0499999999999999E-3</v>
          </cell>
        </row>
      </sheetData>
      <sheetData sheetId="8642">
        <row r="19">
          <cell r="J19">
            <v>1.0499999999999999E-3</v>
          </cell>
        </row>
      </sheetData>
      <sheetData sheetId="8643">
        <row r="19">
          <cell r="J19">
            <v>1.0499999999999999E-3</v>
          </cell>
        </row>
      </sheetData>
      <sheetData sheetId="8644">
        <row r="19">
          <cell r="J19">
            <v>1.0499999999999999E-3</v>
          </cell>
        </row>
      </sheetData>
      <sheetData sheetId="8645">
        <row r="19">
          <cell r="J19">
            <v>1.0499999999999999E-3</v>
          </cell>
        </row>
      </sheetData>
      <sheetData sheetId="8646">
        <row r="19">
          <cell r="J19">
            <v>1.0499999999999999E-3</v>
          </cell>
        </row>
      </sheetData>
      <sheetData sheetId="8647">
        <row r="19">
          <cell r="J19">
            <v>1.0499999999999999E-3</v>
          </cell>
        </row>
      </sheetData>
      <sheetData sheetId="8648">
        <row r="19">
          <cell r="J19">
            <v>1.0499999999999999E-3</v>
          </cell>
        </row>
      </sheetData>
      <sheetData sheetId="8649">
        <row r="19">
          <cell r="J19">
            <v>1.0499999999999999E-3</v>
          </cell>
        </row>
      </sheetData>
      <sheetData sheetId="8650">
        <row r="19">
          <cell r="J19">
            <v>1.0499999999999999E-3</v>
          </cell>
        </row>
      </sheetData>
      <sheetData sheetId="8651">
        <row r="19">
          <cell r="J19">
            <v>1.0499999999999999E-3</v>
          </cell>
        </row>
      </sheetData>
      <sheetData sheetId="8652">
        <row r="19">
          <cell r="J19">
            <v>1.0499999999999999E-3</v>
          </cell>
        </row>
      </sheetData>
      <sheetData sheetId="8653">
        <row r="19">
          <cell r="J19">
            <v>1.0499999999999999E-3</v>
          </cell>
        </row>
      </sheetData>
      <sheetData sheetId="8654">
        <row r="19">
          <cell r="J19">
            <v>1.0499999999999999E-3</v>
          </cell>
        </row>
      </sheetData>
      <sheetData sheetId="8655">
        <row r="19">
          <cell r="J19">
            <v>1.0499999999999999E-3</v>
          </cell>
        </row>
      </sheetData>
      <sheetData sheetId="8656">
        <row r="19">
          <cell r="J19">
            <v>1.0499999999999999E-3</v>
          </cell>
        </row>
      </sheetData>
      <sheetData sheetId="8657">
        <row r="19">
          <cell r="J19">
            <v>1.0499999999999999E-3</v>
          </cell>
        </row>
      </sheetData>
      <sheetData sheetId="8658">
        <row r="19">
          <cell r="J19">
            <v>1.0499999999999999E-3</v>
          </cell>
        </row>
      </sheetData>
      <sheetData sheetId="8659">
        <row r="19">
          <cell r="J19">
            <v>1.0499999999999999E-3</v>
          </cell>
        </row>
      </sheetData>
      <sheetData sheetId="8660">
        <row r="19">
          <cell r="J19">
            <v>1.0499999999999999E-3</v>
          </cell>
        </row>
      </sheetData>
      <sheetData sheetId="8661">
        <row r="19">
          <cell r="J19">
            <v>1.0499999999999999E-3</v>
          </cell>
        </row>
      </sheetData>
      <sheetData sheetId="8662">
        <row r="19">
          <cell r="J19">
            <v>1.0499999999999999E-3</v>
          </cell>
        </row>
      </sheetData>
      <sheetData sheetId="8663">
        <row r="19">
          <cell r="J19">
            <v>1.0499999999999999E-3</v>
          </cell>
        </row>
      </sheetData>
      <sheetData sheetId="8664">
        <row r="19">
          <cell r="J19">
            <v>1.0499999999999999E-3</v>
          </cell>
        </row>
      </sheetData>
      <sheetData sheetId="8665">
        <row r="19">
          <cell r="J19">
            <v>1.0499999999999999E-3</v>
          </cell>
        </row>
      </sheetData>
      <sheetData sheetId="8666">
        <row r="19">
          <cell r="J19">
            <v>1.0499999999999999E-3</v>
          </cell>
        </row>
      </sheetData>
      <sheetData sheetId="8667">
        <row r="19">
          <cell r="J19">
            <v>1.0499999999999999E-3</v>
          </cell>
        </row>
      </sheetData>
      <sheetData sheetId="8668">
        <row r="19">
          <cell r="J19">
            <v>1.0499999999999999E-3</v>
          </cell>
        </row>
      </sheetData>
      <sheetData sheetId="8669">
        <row r="19">
          <cell r="J19">
            <v>1.0499999999999999E-3</v>
          </cell>
        </row>
      </sheetData>
      <sheetData sheetId="8670">
        <row r="19">
          <cell r="J19">
            <v>1.0499999999999999E-3</v>
          </cell>
        </row>
      </sheetData>
      <sheetData sheetId="8671">
        <row r="19">
          <cell r="J19">
            <v>1.0499999999999999E-3</v>
          </cell>
        </row>
      </sheetData>
      <sheetData sheetId="8672">
        <row r="19">
          <cell r="J19">
            <v>1.0499999999999999E-3</v>
          </cell>
        </row>
      </sheetData>
      <sheetData sheetId="8673">
        <row r="19">
          <cell r="J19">
            <v>1.0499999999999999E-3</v>
          </cell>
        </row>
      </sheetData>
      <sheetData sheetId="8674">
        <row r="19">
          <cell r="J19">
            <v>1.0499999999999999E-3</v>
          </cell>
        </row>
      </sheetData>
      <sheetData sheetId="8675">
        <row r="19">
          <cell r="J19">
            <v>1.0499999999999999E-3</v>
          </cell>
        </row>
      </sheetData>
      <sheetData sheetId="8676">
        <row r="19">
          <cell r="J19">
            <v>1.0499999999999999E-3</v>
          </cell>
        </row>
      </sheetData>
      <sheetData sheetId="8677">
        <row r="19">
          <cell r="J19">
            <v>1.0499999999999999E-3</v>
          </cell>
        </row>
      </sheetData>
      <sheetData sheetId="8678">
        <row r="19">
          <cell r="J19">
            <v>1.0499999999999999E-3</v>
          </cell>
        </row>
      </sheetData>
      <sheetData sheetId="8679">
        <row r="19">
          <cell r="J19">
            <v>1.0499999999999999E-3</v>
          </cell>
        </row>
      </sheetData>
      <sheetData sheetId="8680">
        <row r="19">
          <cell r="J19">
            <v>1.0499999999999999E-3</v>
          </cell>
        </row>
      </sheetData>
      <sheetData sheetId="8681">
        <row r="19">
          <cell r="J19">
            <v>1.0499999999999999E-3</v>
          </cell>
        </row>
      </sheetData>
      <sheetData sheetId="8682">
        <row r="19">
          <cell r="J19">
            <v>1.0499999999999999E-3</v>
          </cell>
        </row>
      </sheetData>
      <sheetData sheetId="8683">
        <row r="19">
          <cell r="J19">
            <v>1.0499999999999999E-3</v>
          </cell>
        </row>
      </sheetData>
      <sheetData sheetId="8684">
        <row r="19">
          <cell r="J19">
            <v>1.0499999999999999E-3</v>
          </cell>
        </row>
      </sheetData>
      <sheetData sheetId="8685">
        <row r="19">
          <cell r="J19">
            <v>1.0499999999999999E-3</v>
          </cell>
        </row>
      </sheetData>
      <sheetData sheetId="8686">
        <row r="19">
          <cell r="J19">
            <v>1.0499999999999999E-3</v>
          </cell>
        </row>
      </sheetData>
      <sheetData sheetId="8687">
        <row r="19">
          <cell r="J19">
            <v>1.0499999999999999E-3</v>
          </cell>
        </row>
      </sheetData>
      <sheetData sheetId="8688">
        <row r="19">
          <cell r="J19">
            <v>1.0499999999999999E-3</v>
          </cell>
        </row>
      </sheetData>
      <sheetData sheetId="8689">
        <row r="19">
          <cell r="J19">
            <v>1.0499999999999999E-3</v>
          </cell>
        </row>
      </sheetData>
      <sheetData sheetId="8690">
        <row r="19">
          <cell r="J19">
            <v>1.0499999999999999E-3</v>
          </cell>
        </row>
      </sheetData>
      <sheetData sheetId="8691">
        <row r="19">
          <cell r="J19">
            <v>1.0499999999999999E-3</v>
          </cell>
        </row>
      </sheetData>
      <sheetData sheetId="8692">
        <row r="19">
          <cell r="J19">
            <v>1.0499999999999999E-3</v>
          </cell>
        </row>
      </sheetData>
      <sheetData sheetId="8693">
        <row r="19">
          <cell r="J19">
            <v>1.0499999999999999E-3</v>
          </cell>
        </row>
      </sheetData>
      <sheetData sheetId="8694">
        <row r="19">
          <cell r="J19">
            <v>1.0499999999999999E-3</v>
          </cell>
        </row>
      </sheetData>
      <sheetData sheetId="8695">
        <row r="19">
          <cell r="J19">
            <v>1.0499999999999999E-3</v>
          </cell>
        </row>
      </sheetData>
      <sheetData sheetId="8696">
        <row r="19">
          <cell r="J19">
            <v>1.0499999999999999E-3</v>
          </cell>
        </row>
      </sheetData>
      <sheetData sheetId="8697">
        <row r="19">
          <cell r="J19">
            <v>1.0499999999999999E-3</v>
          </cell>
        </row>
      </sheetData>
      <sheetData sheetId="8698">
        <row r="19">
          <cell r="J19">
            <v>1.0499999999999999E-3</v>
          </cell>
        </row>
      </sheetData>
      <sheetData sheetId="8699">
        <row r="19">
          <cell r="J19">
            <v>1.0499999999999999E-3</v>
          </cell>
        </row>
      </sheetData>
      <sheetData sheetId="8700">
        <row r="19">
          <cell r="J19">
            <v>1.0499999999999999E-3</v>
          </cell>
        </row>
      </sheetData>
      <sheetData sheetId="8701">
        <row r="19">
          <cell r="J19">
            <v>1.0499999999999999E-3</v>
          </cell>
        </row>
      </sheetData>
      <sheetData sheetId="8702">
        <row r="19">
          <cell r="J19">
            <v>1.0499999999999999E-3</v>
          </cell>
        </row>
      </sheetData>
      <sheetData sheetId="8703">
        <row r="19">
          <cell r="J19">
            <v>1.0499999999999999E-3</v>
          </cell>
        </row>
      </sheetData>
      <sheetData sheetId="8704">
        <row r="19">
          <cell r="J19">
            <v>1.0499999999999999E-3</v>
          </cell>
        </row>
      </sheetData>
      <sheetData sheetId="8705">
        <row r="19">
          <cell r="J19">
            <v>1.0499999999999999E-3</v>
          </cell>
        </row>
      </sheetData>
      <sheetData sheetId="8706">
        <row r="19">
          <cell r="J19">
            <v>1.0499999999999999E-3</v>
          </cell>
        </row>
      </sheetData>
      <sheetData sheetId="8707">
        <row r="19">
          <cell r="J19">
            <v>1.0499999999999999E-3</v>
          </cell>
        </row>
      </sheetData>
      <sheetData sheetId="8708">
        <row r="19">
          <cell r="J19">
            <v>1.0499999999999999E-3</v>
          </cell>
        </row>
      </sheetData>
      <sheetData sheetId="8709">
        <row r="19">
          <cell r="J19">
            <v>1.0499999999999999E-3</v>
          </cell>
        </row>
      </sheetData>
      <sheetData sheetId="8710">
        <row r="19">
          <cell r="J19">
            <v>1.0499999999999999E-3</v>
          </cell>
        </row>
      </sheetData>
      <sheetData sheetId="8711">
        <row r="19">
          <cell r="J19">
            <v>1.0499999999999999E-3</v>
          </cell>
        </row>
      </sheetData>
      <sheetData sheetId="8712">
        <row r="19">
          <cell r="J19">
            <v>1.0499999999999999E-3</v>
          </cell>
        </row>
      </sheetData>
      <sheetData sheetId="8713">
        <row r="19">
          <cell r="J19">
            <v>1.0499999999999999E-3</v>
          </cell>
        </row>
      </sheetData>
      <sheetData sheetId="8714">
        <row r="19">
          <cell r="J19">
            <v>1.0499999999999999E-3</v>
          </cell>
        </row>
      </sheetData>
      <sheetData sheetId="8715">
        <row r="19">
          <cell r="J19">
            <v>1.0499999999999999E-3</v>
          </cell>
        </row>
      </sheetData>
      <sheetData sheetId="8716">
        <row r="19">
          <cell r="J19">
            <v>1.0499999999999999E-3</v>
          </cell>
        </row>
      </sheetData>
      <sheetData sheetId="8717">
        <row r="19">
          <cell r="J19">
            <v>1.0499999999999999E-3</v>
          </cell>
        </row>
      </sheetData>
      <sheetData sheetId="8718">
        <row r="19">
          <cell r="J19">
            <v>1.0499999999999999E-3</v>
          </cell>
        </row>
      </sheetData>
      <sheetData sheetId="8719">
        <row r="19">
          <cell r="J19">
            <v>1.0499999999999999E-3</v>
          </cell>
        </row>
      </sheetData>
      <sheetData sheetId="8720">
        <row r="19">
          <cell r="J19">
            <v>1.0499999999999999E-3</v>
          </cell>
        </row>
      </sheetData>
      <sheetData sheetId="8721">
        <row r="19">
          <cell r="J19">
            <v>1.0499999999999999E-3</v>
          </cell>
        </row>
      </sheetData>
      <sheetData sheetId="8722">
        <row r="19">
          <cell r="J19">
            <v>1.0499999999999999E-3</v>
          </cell>
        </row>
      </sheetData>
      <sheetData sheetId="8723">
        <row r="19">
          <cell r="J19">
            <v>1.0499999999999999E-3</v>
          </cell>
        </row>
      </sheetData>
      <sheetData sheetId="8724">
        <row r="19">
          <cell r="J19">
            <v>1.0499999999999999E-3</v>
          </cell>
        </row>
      </sheetData>
      <sheetData sheetId="8725">
        <row r="19">
          <cell r="J19">
            <v>1.0499999999999999E-3</v>
          </cell>
        </row>
      </sheetData>
      <sheetData sheetId="8726">
        <row r="19">
          <cell r="J19">
            <v>1.0499999999999999E-3</v>
          </cell>
        </row>
      </sheetData>
      <sheetData sheetId="8727">
        <row r="19">
          <cell r="J19">
            <v>1.0499999999999999E-3</v>
          </cell>
        </row>
      </sheetData>
      <sheetData sheetId="8728">
        <row r="19">
          <cell r="J19">
            <v>1.0499999999999999E-3</v>
          </cell>
        </row>
      </sheetData>
      <sheetData sheetId="8729">
        <row r="19">
          <cell r="J19">
            <v>1.0499999999999999E-3</v>
          </cell>
        </row>
      </sheetData>
      <sheetData sheetId="8730">
        <row r="19">
          <cell r="J19">
            <v>1.0499999999999999E-3</v>
          </cell>
        </row>
      </sheetData>
      <sheetData sheetId="8731">
        <row r="19">
          <cell r="J19">
            <v>1.0499999999999999E-3</v>
          </cell>
        </row>
      </sheetData>
      <sheetData sheetId="8732">
        <row r="19">
          <cell r="J19">
            <v>1.0499999999999999E-3</v>
          </cell>
        </row>
      </sheetData>
      <sheetData sheetId="8733">
        <row r="19">
          <cell r="J19">
            <v>1.0499999999999999E-3</v>
          </cell>
        </row>
      </sheetData>
      <sheetData sheetId="8734">
        <row r="19">
          <cell r="J19">
            <v>1.0499999999999999E-3</v>
          </cell>
        </row>
      </sheetData>
      <sheetData sheetId="8735">
        <row r="19">
          <cell r="J19">
            <v>1.0499999999999999E-3</v>
          </cell>
        </row>
      </sheetData>
      <sheetData sheetId="8736">
        <row r="19">
          <cell r="J19">
            <v>1.0499999999999999E-3</v>
          </cell>
        </row>
      </sheetData>
      <sheetData sheetId="8737">
        <row r="19">
          <cell r="J19">
            <v>1.0499999999999999E-3</v>
          </cell>
        </row>
      </sheetData>
      <sheetData sheetId="8738">
        <row r="19">
          <cell r="J19">
            <v>1.0499999999999999E-3</v>
          </cell>
        </row>
      </sheetData>
      <sheetData sheetId="8739">
        <row r="19">
          <cell r="J19">
            <v>1.0499999999999999E-3</v>
          </cell>
        </row>
      </sheetData>
      <sheetData sheetId="8740">
        <row r="19">
          <cell r="J19">
            <v>1.0499999999999999E-3</v>
          </cell>
        </row>
      </sheetData>
      <sheetData sheetId="8741">
        <row r="19">
          <cell r="J19">
            <v>1.0499999999999999E-3</v>
          </cell>
        </row>
      </sheetData>
      <sheetData sheetId="8742">
        <row r="19">
          <cell r="J19">
            <v>1.0499999999999999E-3</v>
          </cell>
        </row>
      </sheetData>
      <sheetData sheetId="8743">
        <row r="19">
          <cell r="J19">
            <v>1.0499999999999999E-3</v>
          </cell>
        </row>
      </sheetData>
      <sheetData sheetId="8744">
        <row r="19">
          <cell r="J19">
            <v>1.0499999999999999E-3</v>
          </cell>
        </row>
      </sheetData>
      <sheetData sheetId="8745">
        <row r="19">
          <cell r="J19">
            <v>1.0499999999999999E-3</v>
          </cell>
        </row>
      </sheetData>
      <sheetData sheetId="8746">
        <row r="19">
          <cell r="J19">
            <v>1.0499999999999999E-3</v>
          </cell>
        </row>
      </sheetData>
      <sheetData sheetId="8747">
        <row r="19">
          <cell r="J19">
            <v>1.0499999999999999E-3</v>
          </cell>
        </row>
      </sheetData>
      <sheetData sheetId="8748">
        <row r="19">
          <cell r="J19">
            <v>1.0499999999999999E-3</v>
          </cell>
        </row>
      </sheetData>
      <sheetData sheetId="8749">
        <row r="19">
          <cell r="J19">
            <v>1.0499999999999999E-3</v>
          </cell>
        </row>
      </sheetData>
      <sheetData sheetId="8750">
        <row r="19">
          <cell r="J19">
            <v>1.0499999999999999E-3</v>
          </cell>
        </row>
      </sheetData>
      <sheetData sheetId="8751">
        <row r="19">
          <cell r="J19">
            <v>1.0499999999999999E-3</v>
          </cell>
        </row>
      </sheetData>
      <sheetData sheetId="8752">
        <row r="19">
          <cell r="J19">
            <v>1.0499999999999999E-3</v>
          </cell>
        </row>
      </sheetData>
      <sheetData sheetId="8753">
        <row r="19">
          <cell r="J19">
            <v>1.0499999999999999E-3</v>
          </cell>
        </row>
      </sheetData>
      <sheetData sheetId="8754">
        <row r="19">
          <cell r="J19">
            <v>1.0499999999999999E-3</v>
          </cell>
        </row>
      </sheetData>
      <sheetData sheetId="8755">
        <row r="19">
          <cell r="J19">
            <v>1.0499999999999999E-3</v>
          </cell>
        </row>
      </sheetData>
      <sheetData sheetId="8756">
        <row r="19">
          <cell r="J19">
            <v>1.0499999999999999E-3</v>
          </cell>
        </row>
      </sheetData>
      <sheetData sheetId="8757">
        <row r="19">
          <cell r="J19">
            <v>1.0499999999999999E-3</v>
          </cell>
        </row>
      </sheetData>
      <sheetData sheetId="8758">
        <row r="19">
          <cell r="J19">
            <v>1.0499999999999999E-3</v>
          </cell>
        </row>
      </sheetData>
      <sheetData sheetId="8759">
        <row r="19">
          <cell r="J19">
            <v>1.0499999999999999E-3</v>
          </cell>
        </row>
      </sheetData>
      <sheetData sheetId="8760">
        <row r="19">
          <cell r="J19">
            <v>1.0499999999999999E-3</v>
          </cell>
        </row>
      </sheetData>
      <sheetData sheetId="8761">
        <row r="19">
          <cell r="J19">
            <v>1.0499999999999999E-3</v>
          </cell>
        </row>
      </sheetData>
      <sheetData sheetId="8762">
        <row r="19">
          <cell r="J19">
            <v>1.0499999999999999E-3</v>
          </cell>
        </row>
      </sheetData>
      <sheetData sheetId="8763">
        <row r="19">
          <cell r="J19">
            <v>1.0499999999999999E-3</v>
          </cell>
        </row>
      </sheetData>
      <sheetData sheetId="8764">
        <row r="19">
          <cell r="J19">
            <v>1.0499999999999999E-3</v>
          </cell>
        </row>
      </sheetData>
      <sheetData sheetId="8765">
        <row r="19">
          <cell r="J19">
            <v>1.0499999999999999E-3</v>
          </cell>
        </row>
      </sheetData>
      <sheetData sheetId="8766">
        <row r="19">
          <cell r="J19">
            <v>1.0499999999999999E-3</v>
          </cell>
        </row>
      </sheetData>
      <sheetData sheetId="8767">
        <row r="19">
          <cell r="J19">
            <v>1.0499999999999999E-3</v>
          </cell>
        </row>
      </sheetData>
      <sheetData sheetId="8768">
        <row r="19">
          <cell r="J19">
            <v>1.0499999999999999E-3</v>
          </cell>
        </row>
      </sheetData>
      <sheetData sheetId="8769">
        <row r="19">
          <cell r="J19">
            <v>1.0499999999999999E-3</v>
          </cell>
        </row>
      </sheetData>
      <sheetData sheetId="8770">
        <row r="19">
          <cell r="J19">
            <v>1.0499999999999999E-3</v>
          </cell>
        </row>
      </sheetData>
      <sheetData sheetId="8771">
        <row r="19">
          <cell r="J19">
            <v>1.0499999999999999E-3</v>
          </cell>
        </row>
      </sheetData>
      <sheetData sheetId="8772">
        <row r="19">
          <cell r="J19">
            <v>1.0499999999999999E-3</v>
          </cell>
        </row>
      </sheetData>
      <sheetData sheetId="8773">
        <row r="19">
          <cell r="J19">
            <v>1.0499999999999999E-3</v>
          </cell>
        </row>
      </sheetData>
      <sheetData sheetId="8774">
        <row r="19">
          <cell r="J19">
            <v>1.0499999999999999E-3</v>
          </cell>
        </row>
      </sheetData>
      <sheetData sheetId="8775">
        <row r="19">
          <cell r="J19">
            <v>1.0499999999999999E-3</v>
          </cell>
        </row>
      </sheetData>
      <sheetData sheetId="8776">
        <row r="19">
          <cell r="J19">
            <v>1.0499999999999999E-3</v>
          </cell>
        </row>
      </sheetData>
      <sheetData sheetId="8777">
        <row r="19">
          <cell r="J19">
            <v>1.0499999999999999E-3</v>
          </cell>
        </row>
      </sheetData>
      <sheetData sheetId="8778">
        <row r="19">
          <cell r="J19">
            <v>1.0499999999999999E-3</v>
          </cell>
        </row>
      </sheetData>
      <sheetData sheetId="8779">
        <row r="19">
          <cell r="J19">
            <v>1.0499999999999999E-3</v>
          </cell>
        </row>
      </sheetData>
      <sheetData sheetId="8780">
        <row r="19">
          <cell r="J19">
            <v>1.0499999999999999E-3</v>
          </cell>
        </row>
      </sheetData>
      <sheetData sheetId="8781">
        <row r="19">
          <cell r="J19">
            <v>1.0499999999999999E-3</v>
          </cell>
        </row>
      </sheetData>
      <sheetData sheetId="8782">
        <row r="19">
          <cell r="J19">
            <v>1.0499999999999999E-3</v>
          </cell>
        </row>
      </sheetData>
      <sheetData sheetId="8783">
        <row r="19">
          <cell r="J19">
            <v>1.0499999999999999E-3</v>
          </cell>
        </row>
      </sheetData>
      <sheetData sheetId="8784">
        <row r="19">
          <cell r="J19">
            <v>1.0499999999999999E-3</v>
          </cell>
        </row>
      </sheetData>
      <sheetData sheetId="8785">
        <row r="19">
          <cell r="J19">
            <v>1.0499999999999999E-3</v>
          </cell>
        </row>
      </sheetData>
      <sheetData sheetId="8786">
        <row r="19">
          <cell r="J19">
            <v>1.0499999999999999E-3</v>
          </cell>
        </row>
      </sheetData>
      <sheetData sheetId="8787">
        <row r="19">
          <cell r="J19">
            <v>1.0499999999999999E-3</v>
          </cell>
        </row>
      </sheetData>
      <sheetData sheetId="8788">
        <row r="19">
          <cell r="J19">
            <v>1.0499999999999999E-3</v>
          </cell>
        </row>
      </sheetData>
      <sheetData sheetId="8789">
        <row r="19">
          <cell r="J19">
            <v>1.0499999999999999E-3</v>
          </cell>
        </row>
      </sheetData>
      <sheetData sheetId="8790">
        <row r="19">
          <cell r="J19">
            <v>1.0499999999999999E-3</v>
          </cell>
        </row>
      </sheetData>
      <sheetData sheetId="8791">
        <row r="19">
          <cell r="J19">
            <v>1.0499999999999999E-3</v>
          </cell>
        </row>
      </sheetData>
      <sheetData sheetId="8792">
        <row r="19">
          <cell r="J19">
            <v>1.0499999999999999E-3</v>
          </cell>
        </row>
      </sheetData>
      <sheetData sheetId="8793">
        <row r="19">
          <cell r="J19">
            <v>1.0499999999999999E-3</v>
          </cell>
        </row>
      </sheetData>
      <sheetData sheetId="8794">
        <row r="19">
          <cell r="J19">
            <v>1.0499999999999999E-3</v>
          </cell>
        </row>
      </sheetData>
      <sheetData sheetId="8795">
        <row r="19">
          <cell r="J19">
            <v>1.0499999999999999E-3</v>
          </cell>
        </row>
      </sheetData>
      <sheetData sheetId="8796">
        <row r="19">
          <cell r="J19">
            <v>1.0499999999999999E-3</v>
          </cell>
        </row>
      </sheetData>
      <sheetData sheetId="8797">
        <row r="19">
          <cell r="J19">
            <v>1.0499999999999999E-3</v>
          </cell>
        </row>
      </sheetData>
      <sheetData sheetId="8798">
        <row r="19">
          <cell r="J19">
            <v>1.0499999999999999E-3</v>
          </cell>
        </row>
      </sheetData>
      <sheetData sheetId="8799">
        <row r="19">
          <cell r="J19">
            <v>1.0499999999999999E-3</v>
          </cell>
        </row>
      </sheetData>
      <sheetData sheetId="8800">
        <row r="19">
          <cell r="J19">
            <v>1.0499999999999999E-3</v>
          </cell>
        </row>
      </sheetData>
      <sheetData sheetId="8801">
        <row r="19">
          <cell r="J19">
            <v>1.0499999999999999E-3</v>
          </cell>
        </row>
      </sheetData>
      <sheetData sheetId="8802">
        <row r="19">
          <cell r="J19">
            <v>1.0499999999999999E-3</v>
          </cell>
        </row>
      </sheetData>
      <sheetData sheetId="8803">
        <row r="19">
          <cell r="J19">
            <v>1.0499999999999999E-3</v>
          </cell>
        </row>
      </sheetData>
      <sheetData sheetId="8804">
        <row r="19">
          <cell r="J19">
            <v>1.0499999999999999E-3</v>
          </cell>
        </row>
      </sheetData>
      <sheetData sheetId="8805">
        <row r="19">
          <cell r="J19">
            <v>1.0499999999999999E-3</v>
          </cell>
        </row>
      </sheetData>
      <sheetData sheetId="8806">
        <row r="19">
          <cell r="J19">
            <v>1.0499999999999999E-3</v>
          </cell>
        </row>
      </sheetData>
      <sheetData sheetId="8807">
        <row r="19">
          <cell r="J19">
            <v>1.0499999999999999E-3</v>
          </cell>
        </row>
      </sheetData>
      <sheetData sheetId="8808">
        <row r="19">
          <cell r="J19">
            <v>1.0499999999999999E-3</v>
          </cell>
        </row>
      </sheetData>
      <sheetData sheetId="8809">
        <row r="19">
          <cell r="J19">
            <v>1.0499999999999999E-3</v>
          </cell>
        </row>
      </sheetData>
      <sheetData sheetId="8810">
        <row r="19">
          <cell r="J19">
            <v>1.0499999999999999E-3</v>
          </cell>
        </row>
      </sheetData>
      <sheetData sheetId="8811">
        <row r="19">
          <cell r="J19">
            <v>1.0499999999999999E-3</v>
          </cell>
        </row>
      </sheetData>
      <sheetData sheetId="8812">
        <row r="19">
          <cell r="J19">
            <v>1.0499999999999999E-3</v>
          </cell>
        </row>
      </sheetData>
      <sheetData sheetId="8813">
        <row r="19">
          <cell r="J19">
            <v>1.0499999999999999E-3</v>
          </cell>
        </row>
      </sheetData>
      <sheetData sheetId="8814">
        <row r="19">
          <cell r="J19">
            <v>1.0499999999999999E-3</v>
          </cell>
        </row>
      </sheetData>
      <sheetData sheetId="8815">
        <row r="19">
          <cell r="J19">
            <v>1.0499999999999999E-3</v>
          </cell>
        </row>
      </sheetData>
      <sheetData sheetId="8816">
        <row r="19">
          <cell r="J19">
            <v>1.0499999999999999E-3</v>
          </cell>
        </row>
      </sheetData>
      <sheetData sheetId="8817">
        <row r="19">
          <cell r="J19">
            <v>1.0499999999999999E-3</v>
          </cell>
        </row>
      </sheetData>
      <sheetData sheetId="8818">
        <row r="19">
          <cell r="J19">
            <v>1.0499999999999999E-3</v>
          </cell>
        </row>
      </sheetData>
      <sheetData sheetId="8819">
        <row r="19">
          <cell r="J19">
            <v>1.0499999999999999E-3</v>
          </cell>
        </row>
      </sheetData>
      <sheetData sheetId="8820">
        <row r="19">
          <cell r="J19">
            <v>1.0499999999999999E-3</v>
          </cell>
        </row>
      </sheetData>
      <sheetData sheetId="8821">
        <row r="19">
          <cell r="J19">
            <v>1.0499999999999999E-3</v>
          </cell>
        </row>
      </sheetData>
      <sheetData sheetId="8822">
        <row r="19">
          <cell r="J19">
            <v>1.0499999999999999E-3</v>
          </cell>
        </row>
      </sheetData>
      <sheetData sheetId="8823">
        <row r="19">
          <cell r="J19">
            <v>1.0499999999999999E-3</v>
          </cell>
        </row>
      </sheetData>
      <sheetData sheetId="8824">
        <row r="19">
          <cell r="J19">
            <v>1.0499999999999999E-3</v>
          </cell>
        </row>
      </sheetData>
      <sheetData sheetId="8825">
        <row r="19">
          <cell r="J19">
            <v>1.0499999999999999E-3</v>
          </cell>
        </row>
      </sheetData>
      <sheetData sheetId="8826">
        <row r="19">
          <cell r="J19">
            <v>1.0499999999999999E-3</v>
          </cell>
        </row>
      </sheetData>
      <sheetData sheetId="8827">
        <row r="19">
          <cell r="J19">
            <v>1.0499999999999999E-3</v>
          </cell>
        </row>
      </sheetData>
      <sheetData sheetId="8828">
        <row r="19">
          <cell r="J19">
            <v>1.0499999999999999E-3</v>
          </cell>
        </row>
      </sheetData>
      <sheetData sheetId="8829">
        <row r="19">
          <cell r="J19">
            <v>1.0499999999999999E-3</v>
          </cell>
        </row>
      </sheetData>
      <sheetData sheetId="8830">
        <row r="19">
          <cell r="J19">
            <v>1.0499999999999999E-3</v>
          </cell>
        </row>
      </sheetData>
      <sheetData sheetId="8831">
        <row r="19">
          <cell r="J19">
            <v>1.0499999999999999E-3</v>
          </cell>
        </row>
      </sheetData>
      <sheetData sheetId="8832">
        <row r="19">
          <cell r="J19">
            <v>1.0499999999999999E-3</v>
          </cell>
        </row>
      </sheetData>
      <sheetData sheetId="8833">
        <row r="19">
          <cell r="J19">
            <v>1.0499999999999999E-3</v>
          </cell>
        </row>
      </sheetData>
      <sheetData sheetId="8834">
        <row r="19">
          <cell r="J19">
            <v>1.0499999999999999E-3</v>
          </cell>
        </row>
      </sheetData>
      <sheetData sheetId="8835">
        <row r="19">
          <cell r="J19">
            <v>1.0499999999999999E-3</v>
          </cell>
        </row>
      </sheetData>
      <sheetData sheetId="8836">
        <row r="19">
          <cell r="J19">
            <v>1.0499999999999999E-3</v>
          </cell>
        </row>
      </sheetData>
      <sheetData sheetId="8837">
        <row r="19">
          <cell r="J19">
            <v>1.0499999999999999E-3</v>
          </cell>
        </row>
      </sheetData>
      <sheetData sheetId="8838">
        <row r="19">
          <cell r="J19">
            <v>1.0499999999999999E-3</v>
          </cell>
        </row>
      </sheetData>
      <sheetData sheetId="8839">
        <row r="19">
          <cell r="J19">
            <v>1.0499999999999999E-3</v>
          </cell>
        </row>
      </sheetData>
      <sheetData sheetId="8840">
        <row r="19">
          <cell r="J19">
            <v>1.0499999999999999E-3</v>
          </cell>
        </row>
      </sheetData>
      <sheetData sheetId="8841">
        <row r="19">
          <cell r="J19">
            <v>1.0499999999999999E-3</v>
          </cell>
        </row>
      </sheetData>
      <sheetData sheetId="8842">
        <row r="19">
          <cell r="J19">
            <v>1.0499999999999999E-3</v>
          </cell>
        </row>
      </sheetData>
      <sheetData sheetId="8843">
        <row r="19">
          <cell r="J19">
            <v>1.0499999999999999E-3</v>
          </cell>
        </row>
      </sheetData>
      <sheetData sheetId="8844">
        <row r="19">
          <cell r="J19">
            <v>1.0499999999999999E-3</v>
          </cell>
        </row>
      </sheetData>
      <sheetData sheetId="8845">
        <row r="19">
          <cell r="J19">
            <v>1.0499999999999999E-3</v>
          </cell>
        </row>
      </sheetData>
      <sheetData sheetId="8846">
        <row r="19">
          <cell r="J19">
            <v>1.0499999999999999E-3</v>
          </cell>
        </row>
      </sheetData>
      <sheetData sheetId="8847">
        <row r="19">
          <cell r="J19">
            <v>1.0499999999999999E-3</v>
          </cell>
        </row>
      </sheetData>
      <sheetData sheetId="8848">
        <row r="19">
          <cell r="J19">
            <v>1.0499999999999999E-3</v>
          </cell>
        </row>
      </sheetData>
      <sheetData sheetId="8849">
        <row r="19">
          <cell r="J19">
            <v>1.0499999999999999E-3</v>
          </cell>
        </row>
      </sheetData>
      <sheetData sheetId="8850">
        <row r="19">
          <cell r="J19">
            <v>1.0499999999999999E-3</v>
          </cell>
        </row>
      </sheetData>
      <sheetData sheetId="8851">
        <row r="19">
          <cell r="J19">
            <v>1.0499999999999999E-3</v>
          </cell>
        </row>
      </sheetData>
      <sheetData sheetId="8852">
        <row r="19">
          <cell r="J19">
            <v>1.0499999999999999E-3</v>
          </cell>
        </row>
      </sheetData>
      <sheetData sheetId="8853">
        <row r="19">
          <cell r="J19">
            <v>1.0499999999999999E-3</v>
          </cell>
        </row>
      </sheetData>
      <sheetData sheetId="8854">
        <row r="19">
          <cell r="J19">
            <v>1.0499999999999999E-3</v>
          </cell>
        </row>
      </sheetData>
      <sheetData sheetId="8855">
        <row r="19">
          <cell r="J19">
            <v>1.0499999999999999E-3</v>
          </cell>
        </row>
      </sheetData>
      <sheetData sheetId="8856">
        <row r="19">
          <cell r="J19">
            <v>1.0499999999999999E-3</v>
          </cell>
        </row>
      </sheetData>
      <sheetData sheetId="8857">
        <row r="19">
          <cell r="J19">
            <v>1.0499999999999999E-3</v>
          </cell>
        </row>
      </sheetData>
      <sheetData sheetId="8858">
        <row r="19">
          <cell r="J19">
            <v>1.0499999999999999E-3</v>
          </cell>
        </row>
      </sheetData>
      <sheetData sheetId="8859">
        <row r="19">
          <cell r="J19">
            <v>1.0499999999999999E-3</v>
          </cell>
        </row>
      </sheetData>
      <sheetData sheetId="8860">
        <row r="19">
          <cell r="J19">
            <v>1.0499999999999999E-3</v>
          </cell>
        </row>
      </sheetData>
      <sheetData sheetId="8861">
        <row r="19">
          <cell r="J19">
            <v>1.0499999999999999E-3</v>
          </cell>
        </row>
      </sheetData>
      <sheetData sheetId="8862">
        <row r="19">
          <cell r="J19">
            <v>1.0499999999999999E-3</v>
          </cell>
        </row>
      </sheetData>
      <sheetData sheetId="8863">
        <row r="19">
          <cell r="J19">
            <v>1.0499999999999999E-3</v>
          </cell>
        </row>
      </sheetData>
      <sheetData sheetId="8864">
        <row r="19">
          <cell r="J19">
            <v>1.0499999999999999E-3</v>
          </cell>
        </row>
      </sheetData>
      <sheetData sheetId="8865">
        <row r="19">
          <cell r="J19">
            <v>1.0499999999999999E-3</v>
          </cell>
        </row>
      </sheetData>
      <sheetData sheetId="8866">
        <row r="19">
          <cell r="J19">
            <v>1.0499999999999999E-3</v>
          </cell>
        </row>
      </sheetData>
      <sheetData sheetId="8867">
        <row r="19">
          <cell r="J19">
            <v>1.0499999999999999E-3</v>
          </cell>
        </row>
      </sheetData>
      <sheetData sheetId="8868">
        <row r="19">
          <cell r="J19">
            <v>1.0499999999999999E-3</v>
          </cell>
        </row>
      </sheetData>
      <sheetData sheetId="8869">
        <row r="19">
          <cell r="J19">
            <v>1.0499999999999999E-3</v>
          </cell>
        </row>
      </sheetData>
      <sheetData sheetId="8870">
        <row r="19">
          <cell r="J19">
            <v>1.0499999999999999E-3</v>
          </cell>
        </row>
      </sheetData>
      <sheetData sheetId="8871">
        <row r="19">
          <cell r="J19">
            <v>1.0499999999999999E-3</v>
          </cell>
        </row>
      </sheetData>
      <sheetData sheetId="8872">
        <row r="19">
          <cell r="J19">
            <v>1.0499999999999999E-3</v>
          </cell>
        </row>
      </sheetData>
      <sheetData sheetId="8873">
        <row r="19">
          <cell r="J19">
            <v>1.0499999999999999E-3</v>
          </cell>
        </row>
      </sheetData>
      <sheetData sheetId="8874">
        <row r="19">
          <cell r="J19">
            <v>1.0499999999999999E-3</v>
          </cell>
        </row>
      </sheetData>
      <sheetData sheetId="8875">
        <row r="19">
          <cell r="J19">
            <v>1.0499999999999999E-3</v>
          </cell>
        </row>
      </sheetData>
      <sheetData sheetId="8876">
        <row r="19">
          <cell r="J19">
            <v>1.0499999999999999E-3</v>
          </cell>
        </row>
      </sheetData>
      <sheetData sheetId="8877">
        <row r="19">
          <cell r="J19">
            <v>1.0499999999999999E-3</v>
          </cell>
        </row>
      </sheetData>
      <sheetData sheetId="8878">
        <row r="19">
          <cell r="J19">
            <v>1.0499999999999999E-3</v>
          </cell>
        </row>
      </sheetData>
      <sheetData sheetId="8879">
        <row r="19">
          <cell r="J19">
            <v>1.0499999999999999E-3</v>
          </cell>
        </row>
      </sheetData>
      <sheetData sheetId="8880">
        <row r="19">
          <cell r="J19">
            <v>1.0499999999999999E-3</v>
          </cell>
        </row>
      </sheetData>
      <sheetData sheetId="8881">
        <row r="19">
          <cell r="J19">
            <v>1.0499999999999999E-3</v>
          </cell>
        </row>
      </sheetData>
      <sheetData sheetId="8882">
        <row r="19">
          <cell r="J19">
            <v>1.0499999999999999E-3</v>
          </cell>
        </row>
      </sheetData>
      <sheetData sheetId="8883">
        <row r="19">
          <cell r="J19">
            <v>1.0499999999999999E-3</v>
          </cell>
        </row>
      </sheetData>
      <sheetData sheetId="8884">
        <row r="19">
          <cell r="J19">
            <v>1.0499999999999999E-3</v>
          </cell>
        </row>
      </sheetData>
      <sheetData sheetId="8885">
        <row r="19">
          <cell r="J19">
            <v>1.0499999999999999E-3</v>
          </cell>
        </row>
      </sheetData>
      <sheetData sheetId="8886">
        <row r="19">
          <cell r="J19">
            <v>1.0499999999999999E-3</v>
          </cell>
        </row>
      </sheetData>
      <sheetData sheetId="8887">
        <row r="19">
          <cell r="J19">
            <v>1.0499999999999999E-3</v>
          </cell>
        </row>
      </sheetData>
      <sheetData sheetId="8888">
        <row r="19">
          <cell r="J19">
            <v>1.0499999999999999E-3</v>
          </cell>
        </row>
      </sheetData>
      <sheetData sheetId="8889">
        <row r="19">
          <cell r="J19">
            <v>1.0499999999999999E-3</v>
          </cell>
        </row>
      </sheetData>
      <sheetData sheetId="8890">
        <row r="19">
          <cell r="J19">
            <v>1.0499999999999999E-3</v>
          </cell>
        </row>
      </sheetData>
      <sheetData sheetId="8891">
        <row r="19">
          <cell r="J19">
            <v>1.0499999999999999E-3</v>
          </cell>
        </row>
      </sheetData>
      <sheetData sheetId="8892">
        <row r="19">
          <cell r="J19">
            <v>1.0499999999999999E-3</v>
          </cell>
        </row>
      </sheetData>
      <sheetData sheetId="8893">
        <row r="19">
          <cell r="J19">
            <v>1.0499999999999999E-3</v>
          </cell>
        </row>
      </sheetData>
      <sheetData sheetId="8894">
        <row r="19">
          <cell r="J19">
            <v>1.0499999999999999E-3</v>
          </cell>
        </row>
      </sheetData>
      <sheetData sheetId="8895">
        <row r="19">
          <cell r="J19">
            <v>1.0499999999999999E-3</v>
          </cell>
        </row>
      </sheetData>
      <sheetData sheetId="8896">
        <row r="19">
          <cell r="J19">
            <v>1.0499999999999999E-3</v>
          </cell>
        </row>
      </sheetData>
      <sheetData sheetId="8897">
        <row r="19">
          <cell r="J19">
            <v>1.0499999999999999E-3</v>
          </cell>
        </row>
      </sheetData>
      <sheetData sheetId="8898">
        <row r="19">
          <cell r="J19">
            <v>1.0499999999999999E-3</v>
          </cell>
        </row>
      </sheetData>
      <sheetData sheetId="8899">
        <row r="19">
          <cell r="J19">
            <v>1.0499999999999999E-3</v>
          </cell>
        </row>
      </sheetData>
      <sheetData sheetId="8900">
        <row r="19">
          <cell r="J19">
            <v>1.0499999999999999E-3</v>
          </cell>
        </row>
      </sheetData>
      <sheetData sheetId="8901">
        <row r="19">
          <cell r="J19">
            <v>1.0499999999999999E-3</v>
          </cell>
        </row>
      </sheetData>
      <sheetData sheetId="8902">
        <row r="19">
          <cell r="J19">
            <v>1.0499999999999999E-3</v>
          </cell>
        </row>
      </sheetData>
      <sheetData sheetId="8903">
        <row r="19">
          <cell r="J19">
            <v>1.0499999999999999E-3</v>
          </cell>
        </row>
      </sheetData>
      <sheetData sheetId="8904">
        <row r="19">
          <cell r="J19">
            <v>1.0499999999999999E-3</v>
          </cell>
        </row>
      </sheetData>
      <sheetData sheetId="8905">
        <row r="19">
          <cell r="J19">
            <v>1.0499999999999999E-3</v>
          </cell>
        </row>
      </sheetData>
      <sheetData sheetId="8906">
        <row r="19">
          <cell r="J19">
            <v>1.0499999999999999E-3</v>
          </cell>
        </row>
      </sheetData>
      <sheetData sheetId="8907">
        <row r="19">
          <cell r="J19">
            <v>1.0499999999999999E-3</v>
          </cell>
        </row>
      </sheetData>
      <sheetData sheetId="8908">
        <row r="19">
          <cell r="J19">
            <v>1.0499999999999999E-3</v>
          </cell>
        </row>
      </sheetData>
      <sheetData sheetId="8909">
        <row r="19">
          <cell r="J19">
            <v>1.0499999999999999E-3</v>
          </cell>
        </row>
      </sheetData>
      <sheetData sheetId="8910">
        <row r="19">
          <cell r="J19">
            <v>1.0499999999999999E-3</v>
          </cell>
        </row>
      </sheetData>
      <sheetData sheetId="8911">
        <row r="19">
          <cell r="J19">
            <v>1.0499999999999999E-3</v>
          </cell>
        </row>
      </sheetData>
      <sheetData sheetId="8912">
        <row r="19">
          <cell r="J19">
            <v>1.0499999999999999E-3</v>
          </cell>
        </row>
      </sheetData>
      <sheetData sheetId="8913">
        <row r="19">
          <cell r="J19">
            <v>1.0499999999999999E-3</v>
          </cell>
        </row>
      </sheetData>
      <sheetData sheetId="8914">
        <row r="19">
          <cell r="J19">
            <v>1.0499999999999999E-3</v>
          </cell>
        </row>
      </sheetData>
      <sheetData sheetId="8915">
        <row r="19">
          <cell r="J19">
            <v>1.0499999999999999E-3</v>
          </cell>
        </row>
      </sheetData>
      <sheetData sheetId="8916">
        <row r="19">
          <cell r="J19">
            <v>1.0499999999999999E-3</v>
          </cell>
        </row>
      </sheetData>
      <sheetData sheetId="8917">
        <row r="19">
          <cell r="J19">
            <v>1.0499999999999999E-3</v>
          </cell>
        </row>
      </sheetData>
      <sheetData sheetId="8918">
        <row r="19">
          <cell r="J19">
            <v>1.0499999999999999E-3</v>
          </cell>
        </row>
      </sheetData>
      <sheetData sheetId="8919">
        <row r="19">
          <cell r="J19">
            <v>1.0499999999999999E-3</v>
          </cell>
        </row>
      </sheetData>
      <sheetData sheetId="8920">
        <row r="19">
          <cell r="J19">
            <v>1.0499999999999999E-3</v>
          </cell>
        </row>
      </sheetData>
      <sheetData sheetId="8921">
        <row r="19">
          <cell r="J19">
            <v>1.0499999999999999E-3</v>
          </cell>
        </row>
      </sheetData>
      <sheetData sheetId="8922">
        <row r="19">
          <cell r="J19">
            <v>1.0499999999999999E-3</v>
          </cell>
        </row>
      </sheetData>
      <sheetData sheetId="8923">
        <row r="19">
          <cell r="J19">
            <v>1.0499999999999999E-3</v>
          </cell>
        </row>
      </sheetData>
      <sheetData sheetId="8924">
        <row r="19">
          <cell r="J19">
            <v>1.0499999999999999E-3</v>
          </cell>
        </row>
      </sheetData>
      <sheetData sheetId="8925">
        <row r="19">
          <cell r="J19">
            <v>1.0499999999999999E-3</v>
          </cell>
        </row>
      </sheetData>
      <sheetData sheetId="8926">
        <row r="19">
          <cell r="J19">
            <v>1.0499999999999999E-3</v>
          </cell>
        </row>
      </sheetData>
      <sheetData sheetId="8927">
        <row r="19">
          <cell r="J19">
            <v>1.0499999999999999E-3</v>
          </cell>
        </row>
      </sheetData>
      <sheetData sheetId="8928">
        <row r="19">
          <cell r="J19">
            <v>1.0499999999999999E-3</v>
          </cell>
        </row>
      </sheetData>
      <sheetData sheetId="8929">
        <row r="19">
          <cell r="J19">
            <v>1.0499999999999999E-3</v>
          </cell>
        </row>
      </sheetData>
      <sheetData sheetId="8930">
        <row r="19">
          <cell r="J19">
            <v>1.0499999999999999E-3</v>
          </cell>
        </row>
      </sheetData>
      <sheetData sheetId="8931">
        <row r="19">
          <cell r="J19">
            <v>1.0499999999999999E-3</v>
          </cell>
        </row>
      </sheetData>
      <sheetData sheetId="8932">
        <row r="19">
          <cell r="J19">
            <v>1.0499999999999999E-3</v>
          </cell>
        </row>
      </sheetData>
      <sheetData sheetId="8933">
        <row r="19">
          <cell r="J19">
            <v>1.0499999999999999E-3</v>
          </cell>
        </row>
      </sheetData>
      <sheetData sheetId="8934">
        <row r="19">
          <cell r="J19">
            <v>1.0499999999999999E-3</v>
          </cell>
        </row>
      </sheetData>
      <sheetData sheetId="8935">
        <row r="19">
          <cell r="J19">
            <v>1.0499999999999999E-3</v>
          </cell>
        </row>
      </sheetData>
      <sheetData sheetId="8936">
        <row r="19">
          <cell r="J19">
            <v>1.0499999999999999E-3</v>
          </cell>
        </row>
      </sheetData>
      <sheetData sheetId="8937">
        <row r="19">
          <cell r="J19">
            <v>1.0499999999999999E-3</v>
          </cell>
        </row>
      </sheetData>
      <sheetData sheetId="8938">
        <row r="19">
          <cell r="J19">
            <v>1.0499999999999999E-3</v>
          </cell>
        </row>
      </sheetData>
      <sheetData sheetId="8939">
        <row r="19">
          <cell r="J19">
            <v>1.0499999999999999E-3</v>
          </cell>
        </row>
      </sheetData>
      <sheetData sheetId="8940">
        <row r="19">
          <cell r="J19">
            <v>1.0499999999999999E-3</v>
          </cell>
        </row>
      </sheetData>
      <sheetData sheetId="8941">
        <row r="19">
          <cell r="J19">
            <v>1.0499999999999999E-3</v>
          </cell>
        </row>
      </sheetData>
      <sheetData sheetId="8942">
        <row r="19">
          <cell r="J19">
            <v>1.0499999999999999E-3</v>
          </cell>
        </row>
      </sheetData>
      <sheetData sheetId="8943">
        <row r="19">
          <cell r="J19">
            <v>1.0499999999999999E-3</v>
          </cell>
        </row>
      </sheetData>
      <sheetData sheetId="8944">
        <row r="19">
          <cell r="J19">
            <v>1.0499999999999999E-3</v>
          </cell>
        </row>
      </sheetData>
      <sheetData sheetId="8945">
        <row r="19">
          <cell r="J19">
            <v>1.0499999999999999E-3</v>
          </cell>
        </row>
      </sheetData>
      <sheetData sheetId="8946">
        <row r="19">
          <cell r="J19">
            <v>1.0499999999999999E-3</v>
          </cell>
        </row>
      </sheetData>
      <sheetData sheetId="8947">
        <row r="19">
          <cell r="J19">
            <v>1.0499999999999999E-3</v>
          </cell>
        </row>
      </sheetData>
      <sheetData sheetId="8948">
        <row r="19">
          <cell r="J19">
            <v>1.0499999999999999E-3</v>
          </cell>
        </row>
      </sheetData>
      <sheetData sheetId="8949">
        <row r="19">
          <cell r="J19">
            <v>1.0499999999999999E-3</v>
          </cell>
        </row>
      </sheetData>
      <sheetData sheetId="8950">
        <row r="19">
          <cell r="J19">
            <v>1.0499999999999999E-3</v>
          </cell>
        </row>
      </sheetData>
      <sheetData sheetId="8951">
        <row r="19">
          <cell r="J19">
            <v>1.0499999999999999E-3</v>
          </cell>
        </row>
      </sheetData>
      <sheetData sheetId="8952">
        <row r="19">
          <cell r="J19">
            <v>1.0499999999999999E-3</v>
          </cell>
        </row>
      </sheetData>
      <sheetData sheetId="8953">
        <row r="19">
          <cell r="J19">
            <v>1.0499999999999999E-3</v>
          </cell>
        </row>
      </sheetData>
      <sheetData sheetId="8954">
        <row r="19">
          <cell r="J19">
            <v>1.0499999999999999E-3</v>
          </cell>
        </row>
      </sheetData>
      <sheetData sheetId="8955">
        <row r="19">
          <cell r="J19">
            <v>1.0499999999999999E-3</v>
          </cell>
        </row>
      </sheetData>
      <sheetData sheetId="8956">
        <row r="19">
          <cell r="J19">
            <v>1.0499999999999999E-3</v>
          </cell>
        </row>
      </sheetData>
      <sheetData sheetId="8957">
        <row r="19">
          <cell r="J19">
            <v>1.0499999999999999E-3</v>
          </cell>
        </row>
      </sheetData>
      <sheetData sheetId="8958">
        <row r="19">
          <cell r="J19">
            <v>1.0499999999999999E-3</v>
          </cell>
        </row>
      </sheetData>
      <sheetData sheetId="8959">
        <row r="19">
          <cell r="J19">
            <v>1.0499999999999999E-3</v>
          </cell>
        </row>
      </sheetData>
      <sheetData sheetId="8960">
        <row r="19">
          <cell r="J19">
            <v>1.0499999999999999E-3</v>
          </cell>
        </row>
      </sheetData>
      <sheetData sheetId="8961">
        <row r="19">
          <cell r="J19">
            <v>1.0499999999999999E-3</v>
          </cell>
        </row>
      </sheetData>
      <sheetData sheetId="8962">
        <row r="19">
          <cell r="J19">
            <v>1.0499999999999999E-3</v>
          </cell>
        </row>
      </sheetData>
      <sheetData sheetId="8963">
        <row r="19">
          <cell r="J19">
            <v>1.0499999999999999E-3</v>
          </cell>
        </row>
      </sheetData>
      <sheetData sheetId="8964">
        <row r="19">
          <cell r="J19">
            <v>1.0499999999999999E-3</v>
          </cell>
        </row>
      </sheetData>
      <sheetData sheetId="8965">
        <row r="19">
          <cell r="J19">
            <v>1.0499999999999999E-3</v>
          </cell>
        </row>
      </sheetData>
      <sheetData sheetId="8966">
        <row r="19">
          <cell r="J19">
            <v>1.0499999999999999E-3</v>
          </cell>
        </row>
      </sheetData>
      <sheetData sheetId="8967">
        <row r="19">
          <cell r="J19">
            <v>1.0499999999999999E-3</v>
          </cell>
        </row>
      </sheetData>
      <sheetData sheetId="8968">
        <row r="19">
          <cell r="J19">
            <v>1.0499999999999999E-3</v>
          </cell>
        </row>
      </sheetData>
      <sheetData sheetId="8969">
        <row r="19">
          <cell r="J19">
            <v>1.0499999999999999E-3</v>
          </cell>
        </row>
      </sheetData>
      <sheetData sheetId="8970">
        <row r="19">
          <cell r="J19">
            <v>1.0499999999999999E-3</v>
          </cell>
        </row>
      </sheetData>
      <sheetData sheetId="8971">
        <row r="19">
          <cell r="J19">
            <v>1.0499999999999999E-3</v>
          </cell>
        </row>
      </sheetData>
      <sheetData sheetId="8972">
        <row r="19">
          <cell r="J19">
            <v>1.0499999999999999E-3</v>
          </cell>
        </row>
      </sheetData>
      <sheetData sheetId="8973">
        <row r="19">
          <cell r="J19">
            <v>1.0499999999999999E-3</v>
          </cell>
        </row>
      </sheetData>
      <sheetData sheetId="8974">
        <row r="19">
          <cell r="J19">
            <v>1.0499999999999999E-3</v>
          </cell>
        </row>
      </sheetData>
      <sheetData sheetId="8975">
        <row r="19">
          <cell r="J19">
            <v>1.0499999999999999E-3</v>
          </cell>
        </row>
      </sheetData>
      <sheetData sheetId="8976">
        <row r="19">
          <cell r="J19">
            <v>1.0499999999999999E-3</v>
          </cell>
        </row>
      </sheetData>
      <sheetData sheetId="8977">
        <row r="19">
          <cell r="J19">
            <v>1.0499999999999999E-3</v>
          </cell>
        </row>
      </sheetData>
      <sheetData sheetId="8978">
        <row r="19">
          <cell r="J19">
            <v>1.0499999999999999E-3</v>
          </cell>
        </row>
      </sheetData>
      <sheetData sheetId="8979">
        <row r="19">
          <cell r="J19">
            <v>1.0499999999999999E-3</v>
          </cell>
        </row>
      </sheetData>
      <sheetData sheetId="8980">
        <row r="19">
          <cell r="J19">
            <v>1.0499999999999999E-3</v>
          </cell>
        </row>
      </sheetData>
      <sheetData sheetId="8981">
        <row r="19">
          <cell r="J19">
            <v>1.0499999999999999E-3</v>
          </cell>
        </row>
      </sheetData>
      <sheetData sheetId="8982">
        <row r="19">
          <cell r="J19">
            <v>1.0499999999999999E-3</v>
          </cell>
        </row>
      </sheetData>
      <sheetData sheetId="8983">
        <row r="19">
          <cell r="J19">
            <v>1.0499999999999999E-3</v>
          </cell>
        </row>
      </sheetData>
      <sheetData sheetId="8984">
        <row r="19">
          <cell r="J19">
            <v>1.0499999999999999E-3</v>
          </cell>
        </row>
      </sheetData>
      <sheetData sheetId="8985">
        <row r="19">
          <cell r="J19">
            <v>1.0499999999999999E-3</v>
          </cell>
        </row>
      </sheetData>
      <sheetData sheetId="8986">
        <row r="19">
          <cell r="J19">
            <v>1.0499999999999999E-3</v>
          </cell>
        </row>
      </sheetData>
      <sheetData sheetId="8987">
        <row r="19">
          <cell r="J19">
            <v>1.0499999999999999E-3</v>
          </cell>
        </row>
      </sheetData>
      <sheetData sheetId="8988">
        <row r="19">
          <cell r="J19">
            <v>1.0499999999999999E-3</v>
          </cell>
        </row>
      </sheetData>
      <sheetData sheetId="8989">
        <row r="19">
          <cell r="J19">
            <v>1.0499999999999999E-3</v>
          </cell>
        </row>
      </sheetData>
      <sheetData sheetId="8990">
        <row r="19">
          <cell r="J19">
            <v>1.0499999999999999E-3</v>
          </cell>
        </row>
      </sheetData>
      <sheetData sheetId="8991">
        <row r="19">
          <cell r="J19">
            <v>1.0499999999999999E-3</v>
          </cell>
        </row>
      </sheetData>
      <sheetData sheetId="8992">
        <row r="19">
          <cell r="J19">
            <v>1.0499999999999999E-3</v>
          </cell>
        </row>
      </sheetData>
      <sheetData sheetId="8993">
        <row r="19">
          <cell r="J19">
            <v>1.0499999999999999E-3</v>
          </cell>
        </row>
      </sheetData>
      <sheetData sheetId="8994">
        <row r="19">
          <cell r="J19">
            <v>1.0499999999999999E-3</v>
          </cell>
        </row>
      </sheetData>
      <sheetData sheetId="8995">
        <row r="19">
          <cell r="J19">
            <v>1.0499999999999999E-3</v>
          </cell>
        </row>
      </sheetData>
      <sheetData sheetId="8996">
        <row r="19">
          <cell r="J19">
            <v>1.0499999999999999E-3</v>
          </cell>
        </row>
      </sheetData>
      <sheetData sheetId="8997">
        <row r="19">
          <cell r="J19">
            <v>1.0499999999999999E-3</v>
          </cell>
        </row>
      </sheetData>
      <sheetData sheetId="8998">
        <row r="19">
          <cell r="J19">
            <v>1.0499999999999999E-3</v>
          </cell>
        </row>
      </sheetData>
      <sheetData sheetId="8999">
        <row r="19">
          <cell r="J19">
            <v>1.0499999999999999E-3</v>
          </cell>
        </row>
      </sheetData>
      <sheetData sheetId="9000">
        <row r="19">
          <cell r="J19">
            <v>1.0499999999999999E-3</v>
          </cell>
        </row>
      </sheetData>
      <sheetData sheetId="9001">
        <row r="19">
          <cell r="J19">
            <v>1.0499999999999999E-3</v>
          </cell>
        </row>
      </sheetData>
      <sheetData sheetId="9002">
        <row r="19">
          <cell r="J19">
            <v>1.0499999999999999E-3</v>
          </cell>
        </row>
      </sheetData>
      <sheetData sheetId="9003">
        <row r="19">
          <cell r="J19">
            <v>1.0499999999999999E-3</v>
          </cell>
        </row>
      </sheetData>
      <sheetData sheetId="9004">
        <row r="19">
          <cell r="J19">
            <v>1.0499999999999999E-3</v>
          </cell>
        </row>
      </sheetData>
      <sheetData sheetId="9005">
        <row r="19">
          <cell r="J19">
            <v>1.0499999999999999E-3</v>
          </cell>
        </row>
      </sheetData>
      <sheetData sheetId="9006">
        <row r="19">
          <cell r="J19">
            <v>1.0499999999999999E-3</v>
          </cell>
        </row>
      </sheetData>
      <sheetData sheetId="9007">
        <row r="19">
          <cell r="J19">
            <v>1.0499999999999999E-3</v>
          </cell>
        </row>
      </sheetData>
      <sheetData sheetId="9008">
        <row r="19">
          <cell r="J19">
            <v>1.0499999999999999E-3</v>
          </cell>
        </row>
      </sheetData>
      <sheetData sheetId="9009">
        <row r="19">
          <cell r="J19">
            <v>1.0499999999999999E-3</v>
          </cell>
        </row>
      </sheetData>
      <sheetData sheetId="9010">
        <row r="19">
          <cell r="J19">
            <v>1.0499999999999999E-3</v>
          </cell>
        </row>
      </sheetData>
      <sheetData sheetId="9011">
        <row r="19">
          <cell r="J19">
            <v>1.0499999999999999E-3</v>
          </cell>
        </row>
      </sheetData>
      <sheetData sheetId="9012">
        <row r="19">
          <cell r="J19">
            <v>1.0499999999999999E-3</v>
          </cell>
        </row>
      </sheetData>
      <sheetData sheetId="9013">
        <row r="19">
          <cell r="J19">
            <v>1.0499999999999999E-3</v>
          </cell>
        </row>
      </sheetData>
      <sheetData sheetId="9014">
        <row r="19">
          <cell r="J19">
            <v>1.0499999999999999E-3</v>
          </cell>
        </row>
      </sheetData>
      <sheetData sheetId="9015">
        <row r="19">
          <cell r="J19">
            <v>1.0499999999999999E-3</v>
          </cell>
        </row>
      </sheetData>
      <sheetData sheetId="9016">
        <row r="19">
          <cell r="J19">
            <v>1.0499999999999999E-3</v>
          </cell>
        </row>
      </sheetData>
      <sheetData sheetId="9017">
        <row r="19">
          <cell r="J19">
            <v>1.0499999999999999E-3</v>
          </cell>
        </row>
      </sheetData>
      <sheetData sheetId="9018">
        <row r="19">
          <cell r="J19">
            <v>1.0499999999999999E-3</v>
          </cell>
        </row>
      </sheetData>
      <sheetData sheetId="9019">
        <row r="19">
          <cell r="J19">
            <v>1.0499999999999999E-3</v>
          </cell>
        </row>
      </sheetData>
      <sheetData sheetId="9020">
        <row r="19">
          <cell r="J19">
            <v>1.0499999999999999E-3</v>
          </cell>
        </row>
      </sheetData>
      <sheetData sheetId="9021">
        <row r="19">
          <cell r="J19">
            <v>1.0499999999999999E-3</v>
          </cell>
        </row>
      </sheetData>
      <sheetData sheetId="9022">
        <row r="19">
          <cell r="J19">
            <v>1.0499999999999999E-3</v>
          </cell>
        </row>
      </sheetData>
      <sheetData sheetId="9023">
        <row r="19">
          <cell r="J19">
            <v>1.0499999999999999E-3</v>
          </cell>
        </row>
      </sheetData>
      <sheetData sheetId="9024">
        <row r="19">
          <cell r="J19">
            <v>1.0499999999999999E-3</v>
          </cell>
        </row>
      </sheetData>
      <sheetData sheetId="9025">
        <row r="19">
          <cell r="J19">
            <v>1.0499999999999999E-3</v>
          </cell>
        </row>
      </sheetData>
      <sheetData sheetId="9026">
        <row r="19">
          <cell r="J19">
            <v>1.0499999999999999E-3</v>
          </cell>
        </row>
      </sheetData>
      <sheetData sheetId="9027">
        <row r="19">
          <cell r="J19">
            <v>1.0499999999999999E-3</v>
          </cell>
        </row>
      </sheetData>
      <sheetData sheetId="9028">
        <row r="19">
          <cell r="J19">
            <v>1.0499999999999999E-3</v>
          </cell>
        </row>
      </sheetData>
      <sheetData sheetId="9029">
        <row r="19">
          <cell r="J19">
            <v>1.0499999999999999E-3</v>
          </cell>
        </row>
      </sheetData>
      <sheetData sheetId="9030">
        <row r="19">
          <cell r="J19">
            <v>1.0499999999999999E-3</v>
          </cell>
        </row>
      </sheetData>
      <sheetData sheetId="9031">
        <row r="19">
          <cell r="J19">
            <v>1.0499999999999999E-3</v>
          </cell>
        </row>
      </sheetData>
      <sheetData sheetId="9032">
        <row r="19">
          <cell r="J19">
            <v>1.0499999999999999E-3</v>
          </cell>
        </row>
      </sheetData>
      <sheetData sheetId="9033">
        <row r="19">
          <cell r="J19">
            <v>1.0499999999999999E-3</v>
          </cell>
        </row>
      </sheetData>
      <sheetData sheetId="9034">
        <row r="19">
          <cell r="J19">
            <v>1.0499999999999999E-3</v>
          </cell>
        </row>
      </sheetData>
      <sheetData sheetId="9035">
        <row r="19">
          <cell r="J19">
            <v>1.0499999999999999E-3</v>
          </cell>
        </row>
      </sheetData>
      <sheetData sheetId="9036">
        <row r="19">
          <cell r="J19">
            <v>1.0499999999999999E-3</v>
          </cell>
        </row>
      </sheetData>
      <sheetData sheetId="9037">
        <row r="19">
          <cell r="J19">
            <v>1.0499999999999999E-3</v>
          </cell>
        </row>
      </sheetData>
      <sheetData sheetId="9038">
        <row r="19">
          <cell r="J19">
            <v>1.0499999999999999E-3</v>
          </cell>
        </row>
      </sheetData>
      <sheetData sheetId="9039">
        <row r="19">
          <cell r="J19">
            <v>1.0499999999999999E-3</v>
          </cell>
        </row>
      </sheetData>
      <sheetData sheetId="9040">
        <row r="19">
          <cell r="J19">
            <v>1.0499999999999999E-3</v>
          </cell>
        </row>
      </sheetData>
      <sheetData sheetId="9041">
        <row r="19">
          <cell r="J19">
            <v>1.0499999999999999E-3</v>
          </cell>
        </row>
      </sheetData>
      <sheetData sheetId="9042">
        <row r="19">
          <cell r="J19">
            <v>1.0499999999999999E-3</v>
          </cell>
        </row>
      </sheetData>
      <sheetData sheetId="9043">
        <row r="19">
          <cell r="J19">
            <v>1.0499999999999999E-3</v>
          </cell>
        </row>
      </sheetData>
      <sheetData sheetId="9044">
        <row r="19">
          <cell r="J19">
            <v>1.0499999999999999E-3</v>
          </cell>
        </row>
      </sheetData>
      <sheetData sheetId="9045">
        <row r="19">
          <cell r="J19">
            <v>1.0499999999999999E-3</v>
          </cell>
        </row>
      </sheetData>
      <sheetData sheetId="9046">
        <row r="19">
          <cell r="J19">
            <v>1.0499999999999999E-3</v>
          </cell>
        </row>
      </sheetData>
      <sheetData sheetId="9047">
        <row r="19">
          <cell r="J19">
            <v>1.0499999999999999E-3</v>
          </cell>
        </row>
      </sheetData>
      <sheetData sheetId="9048">
        <row r="19">
          <cell r="J19">
            <v>1.0499999999999999E-3</v>
          </cell>
        </row>
      </sheetData>
      <sheetData sheetId="9049">
        <row r="19">
          <cell r="J19">
            <v>1.0499999999999999E-3</v>
          </cell>
        </row>
      </sheetData>
      <sheetData sheetId="9050">
        <row r="19">
          <cell r="J19">
            <v>1.0499999999999999E-3</v>
          </cell>
        </row>
      </sheetData>
      <sheetData sheetId="9051">
        <row r="19">
          <cell r="J19">
            <v>1.0499999999999999E-3</v>
          </cell>
        </row>
      </sheetData>
      <sheetData sheetId="9052">
        <row r="19">
          <cell r="J19">
            <v>1.0499999999999999E-3</v>
          </cell>
        </row>
      </sheetData>
      <sheetData sheetId="9053">
        <row r="19">
          <cell r="J19">
            <v>1.0499999999999999E-3</v>
          </cell>
        </row>
      </sheetData>
      <sheetData sheetId="9054">
        <row r="19">
          <cell r="J19">
            <v>1.0499999999999999E-3</v>
          </cell>
        </row>
      </sheetData>
      <sheetData sheetId="9055">
        <row r="19">
          <cell r="J19">
            <v>1.0499999999999999E-3</v>
          </cell>
        </row>
      </sheetData>
      <sheetData sheetId="9056">
        <row r="19">
          <cell r="J19">
            <v>1.0499999999999999E-3</v>
          </cell>
        </row>
      </sheetData>
      <sheetData sheetId="9057">
        <row r="19">
          <cell r="J19">
            <v>1.0499999999999999E-3</v>
          </cell>
        </row>
      </sheetData>
      <sheetData sheetId="9058">
        <row r="19">
          <cell r="J19">
            <v>1.0499999999999999E-3</v>
          </cell>
        </row>
      </sheetData>
      <sheetData sheetId="9059">
        <row r="19">
          <cell r="J19">
            <v>1.0499999999999999E-3</v>
          </cell>
        </row>
      </sheetData>
      <sheetData sheetId="9060">
        <row r="19">
          <cell r="J19">
            <v>1.0499999999999999E-3</v>
          </cell>
        </row>
      </sheetData>
      <sheetData sheetId="9061">
        <row r="19">
          <cell r="J19">
            <v>1.0499999999999999E-3</v>
          </cell>
        </row>
      </sheetData>
      <sheetData sheetId="9062">
        <row r="19">
          <cell r="J19">
            <v>1.0499999999999999E-3</v>
          </cell>
        </row>
      </sheetData>
      <sheetData sheetId="9063">
        <row r="19">
          <cell r="J19">
            <v>1.0499999999999999E-3</v>
          </cell>
        </row>
      </sheetData>
      <sheetData sheetId="9064">
        <row r="19">
          <cell r="J19">
            <v>1.0499999999999999E-3</v>
          </cell>
        </row>
      </sheetData>
      <sheetData sheetId="9065">
        <row r="19">
          <cell r="J19">
            <v>1.0499999999999999E-3</v>
          </cell>
        </row>
      </sheetData>
      <sheetData sheetId="9066">
        <row r="19">
          <cell r="J19">
            <v>1.0499999999999999E-3</v>
          </cell>
        </row>
      </sheetData>
      <sheetData sheetId="9067">
        <row r="19">
          <cell r="J19">
            <v>1.0499999999999999E-3</v>
          </cell>
        </row>
      </sheetData>
      <sheetData sheetId="9068">
        <row r="19">
          <cell r="J19">
            <v>1.0499999999999999E-3</v>
          </cell>
        </row>
      </sheetData>
      <sheetData sheetId="9069">
        <row r="19">
          <cell r="J19">
            <v>1.0499999999999999E-3</v>
          </cell>
        </row>
      </sheetData>
      <sheetData sheetId="9070">
        <row r="19">
          <cell r="J19">
            <v>1.0499999999999999E-3</v>
          </cell>
        </row>
      </sheetData>
      <sheetData sheetId="9071">
        <row r="19">
          <cell r="J19">
            <v>1.0499999999999999E-3</v>
          </cell>
        </row>
      </sheetData>
      <sheetData sheetId="9072">
        <row r="19">
          <cell r="J19">
            <v>1.0499999999999999E-3</v>
          </cell>
        </row>
      </sheetData>
      <sheetData sheetId="9073">
        <row r="19">
          <cell r="J19">
            <v>1.0499999999999999E-3</v>
          </cell>
        </row>
      </sheetData>
      <sheetData sheetId="9074">
        <row r="19">
          <cell r="J19">
            <v>1.0499999999999999E-3</v>
          </cell>
        </row>
      </sheetData>
      <sheetData sheetId="9075">
        <row r="19">
          <cell r="J19">
            <v>1.0499999999999999E-3</v>
          </cell>
        </row>
      </sheetData>
      <sheetData sheetId="9076">
        <row r="19">
          <cell r="J19">
            <v>1.0499999999999999E-3</v>
          </cell>
        </row>
      </sheetData>
      <sheetData sheetId="9077">
        <row r="19">
          <cell r="J19">
            <v>1.0499999999999999E-3</v>
          </cell>
        </row>
      </sheetData>
      <sheetData sheetId="9078">
        <row r="19">
          <cell r="J19">
            <v>1.0499999999999999E-3</v>
          </cell>
        </row>
      </sheetData>
      <sheetData sheetId="9079">
        <row r="19">
          <cell r="J19">
            <v>1.0499999999999999E-3</v>
          </cell>
        </row>
      </sheetData>
      <sheetData sheetId="9080">
        <row r="19">
          <cell r="J19">
            <v>1.0499999999999999E-3</v>
          </cell>
        </row>
      </sheetData>
      <sheetData sheetId="9081">
        <row r="19">
          <cell r="J19">
            <v>1.0499999999999999E-3</v>
          </cell>
        </row>
      </sheetData>
      <sheetData sheetId="9082">
        <row r="19">
          <cell r="J19">
            <v>1.0499999999999999E-3</v>
          </cell>
        </row>
      </sheetData>
      <sheetData sheetId="9083">
        <row r="19">
          <cell r="J19">
            <v>1.0499999999999999E-3</v>
          </cell>
        </row>
      </sheetData>
      <sheetData sheetId="9084">
        <row r="19">
          <cell r="J19">
            <v>1.0499999999999999E-3</v>
          </cell>
        </row>
      </sheetData>
      <sheetData sheetId="9085">
        <row r="19">
          <cell r="J19">
            <v>1.0499999999999999E-3</v>
          </cell>
        </row>
      </sheetData>
      <sheetData sheetId="9086">
        <row r="19">
          <cell r="J19">
            <v>1.0499999999999999E-3</v>
          </cell>
        </row>
      </sheetData>
      <sheetData sheetId="9087">
        <row r="19">
          <cell r="J19">
            <v>1.0499999999999999E-3</v>
          </cell>
        </row>
      </sheetData>
      <sheetData sheetId="9088">
        <row r="19">
          <cell r="J19">
            <v>1.0499999999999999E-3</v>
          </cell>
        </row>
      </sheetData>
      <sheetData sheetId="9089">
        <row r="19">
          <cell r="J19">
            <v>1.0499999999999999E-3</v>
          </cell>
        </row>
      </sheetData>
      <sheetData sheetId="9090">
        <row r="19">
          <cell r="J19">
            <v>1.0499999999999999E-3</v>
          </cell>
        </row>
      </sheetData>
      <sheetData sheetId="9091">
        <row r="19">
          <cell r="J19">
            <v>1.0499999999999999E-3</v>
          </cell>
        </row>
      </sheetData>
      <sheetData sheetId="9092">
        <row r="19">
          <cell r="J19">
            <v>1.0499999999999999E-3</v>
          </cell>
        </row>
      </sheetData>
      <sheetData sheetId="9093">
        <row r="19">
          <cell r="J19">
            <v>1.0499999999999999E-3</v>
          </cell>
        </row>
      </sheetData>
      <sheetData sheetId="9094">
        <row r="19">
          <cell r="J19">
            <v>1.0499999999999999E-3</v>
          </cell>
        </row>
      </sheetData>
      <sheetData sheetId="9095">
        <row r="19">
          <cell r="J19">
            <v>1.0499999999999999E-3</v>
          </cell>
        </row>
      </sheetData>
      <sheetData sheetId="9096">
        <row r="19">
          <cell r="J19">
            <v>1.0499999999999999E-3</v>
          </cell>
        </row>
      </sheetData>
      <sheetData sheetId="9097">
        <row r="19">
          <cell r="J19">
            <v>1.0499999999999999E-3</v>
          </cell>
        </row>
      </sheetData>
      <sheetData sheetId="9098">
        <row r="19">
          <cell r="J19">
            <v>1.0499999999999999E-3</v>
          </cell>
        </row>
      </sheetData>
      <sheetData sheetId="9099">
        <row r="19">
          <cell r="J19">
            <v>1.0499999999999999E-3</v>
          </cell>
        </row>
      </sheetData>
      <sheetData sheetId="9100">
        <row r="19">
          <cell r="J19">
            <v>1.0499999999999999E-3</v>
          </cell>
        </row>
      </sheetData>
      <sheetData sheetId="9101">
        <row r="19">
          <cell r="J19">
            <v>1.0499999999999999E-3</v>
          </cell>
        </row>
      </sheetData>
      <sheetData sheetId="9102">
        <row r="19">
          <cell r="J19">
            <v>1.0499999999999999E-3</v>
          </cell>
        </row>
      </sheetData>
      <sheetData sheetId="9103">
        <row r="19">
          <cell r="J19">
            <v>1.0499999999999999E-3</v>
          </cell>
        </row>
      </sheetData>
      <sheetData sheetId="9104">
        <row r="19">
          <cell r="J19">
            <v>1.0499999999999999E-3</v>
          </cell>
        </row>
      </sheetData>
      <sheetData sheetId="9105">
        <row r="19">
          <cell r="J19">
            <v>1.0499999999999999E-3</v>
          </cell>
        </row>
      </sheetData>
      <sheetData sheetId="9106">
        <row r="19">
          <cell r="J19">
            <v>1.0499999999999999E-3</v>
          </cell>
        </row>
      </sheetData>
      <sheetData sheetId="9107">
        <row r="19">
          <cell r="J19">
            <v>1.0499999999999999E-3</v>
          </cell>
        </row>
      </sheetData>
      <sheetData sheetId="9108">
        <row r="19">
          <cell r="J19">
            <v>1.0499999999999999E-3</v>
          </cell>
        </row>
      </sheetData>
      <sheetData sheetId="9109">
        <row r="19">
          <cell r="J19">
            <v>1.0499999999999999E-3</v>
          </cell>
        </row>
      </sheetData>
      <sheetData sheetId="9110">
        <row r="19">
          <cell r="J19">
            <v>1.0499999999999999E-3</v>
          </cell>
        </row>
      </sheetData>
      <sheetData sheetId="9111">
        <row r="19">
          <cell r="J19">
            <v>1.0499999999999999E-3</v>
          </cell>
        </row>
      </sheetData>
      <sheetData sheetId="9112">
        <row r="19">
          <cell r="J19">
            <v>1.0499999999999999E-3</v>
          </cell>
        </row>
      </sheetData>
      <sheetData sheetId="9113">
        <row r="19">
          <cell r="J19">
            <v>1.0499999999999999E-3</v>
          </cell>
        </row>
      </sheetData>
      <sheetData sheetId="9114">
        <row r="19">
          <cell r="J19">
            <v>1.0499999999999999E-3</v>
          </cell>
        </row>
      </sheetData>
      <sheetData sheetId="9115">
        <row r="19">
          <cell r="J19">
            <v>1.0499999999999999E-3</v>
          </cell>
        </row>
      </sheetData>
      <sheetData sheetId="9116">
        <row r="19">
          <cell r="J19">
            <v>1.0499999999999999E-3</v>
          </cell>
        </row>
      </sheetData>
      <sheetData sheetId="9117">
        <row r="19">
          <cell r="J19">
            <v>1.0499999999999999E-3</v>
          </cell>
        </row>
      </sheetData>
      <sheetData sheetId="9118">
        <row r="19">
          <cell r="J19">
            <v>1.0499999999999999E-3</v>
          </cell>
        </row>
      </sheetData>
      <sheetData sheetId="9119">
        <row r="19">
          <cell r="J19">
            <v>1.0499999999999999E-3</v>
          </cell>
        </row>
      </sheetData>
      <sheetData sheetId="9120">
        <row r="19">
          <cell r="J19">
            <v>1.0499999999999999E-3</v>
          </cell>
        </row>
      </sheetData>
      <sheetData sheetId="9121">
        <row r="19">
          <cell r="J19">
            <v>1.0499999999999999E-3</v>
          </cell>
        </row>
      </sheetData>
      <sheetData sheetId="9122">
        <row r="19">
          <cell r="J19">
            <v>1.0499999999999999E-3</v>
          </cell>
        </row>
      </sheetData>
      <sheetData sheetId="9123">
        <row r="19">
          <cell r="J19">
            <v>1.0499999999999999E-3</v>
          </cell>
        </row>
      </sheetData>
      <sheetData sheetId="9124">
        <row r="19">
          <cell r="J19">
            <v>1.0499999999999999E-3</v>
          </cell>
        </row>
      </sheetData>
      <sheetData sheetId="9125">
        <row r="19">
          <cell r="J19">
            <v>1.0499999999999999E-3</v>
          </cell>
        </row>
      </sheetData>
      <sheetData sheetId="9126">
        <row r="19">
          <cell r="J19">
            <v>1.0499999999999999E-3</v>
          </cell>
        </row>
      </sheetData>
      <sheetData sheetId="9127">
        <row r="19">
          <cell r="J19">
            <v>1.0499999999999999E-3</v>
          </cell>
        </row>
      </sheetData>
      <sheetData sheetId="9128">
        <row r="19">
          <cell r="J19">
            <v>1.0499999999999999E-3</v>
          </cell>
        </row>
      </sheetData>
      <sheetData sheetId="9129">
        <row r="19">
          <cell r="J19">
            <v>1.0499999999999999E-3</v>
          </cell>
        </row>
      </sheetData>
      <sheetData sheetId="9130">
        <row r="19">
          <cell r="J19">
            <v>1.0499999999999999E-3</v>
          </cell>
        </row>
      </sheetData>
      <sheetData sheetId="9131">
        <row r="19">
          <cell r="J19">
            <v>1.0499999999999999E-3</v>
          </cell>
        </row>
      </sheetData>
      <sheetData sheetId="9132">
        <row r="19">
          <cell r="J19">
            <v>1.0499999999999999E-3</v>
          </cell>
        </row>
      </sheetData>
      <sheetData sheetId="9133">
        <row r="19">
          <cell r="J19">
            <v>1.0499999999999999E-3</v>
          </cell>
        </row>
      </sheetData>
      <sheetData sheetId="9134">
        <row r="19">
          <cell r="J19">
            <v>1.0499999999999999E-3</v>
          </cell>
        </row>
      </sheetData>
      <sheetData sheetId="9135">
        <row r="19">
          <cell r="J19">
            <v>1.0499999999999999E-3</v>
          </cell>
        </row>
      </sheetData>
      <sheetData sheetId="9136">
        <row r="19">
          <cell r="J19">
            <v>1.0499999999999999E-3</v>
          </cell>
        </row>
      </sheetData>
      <sheetData sheetId="9137">
        <row r="19">
          <cell r="J19">
            <v>1.0499999999999999E-3</v>
          </cell>
        </row>
      </sheetData>
      <sheetData sheetId="9138">
        <row r="19">
          <cell r="J19">
            <v>1.0499999999999999E-3</v>
          </cell>
        </row>
      </sheetData>
      <sheetData sheetId="9139">
        <row r="19">
          <cell r="J19">
            <v>1.0499999999999999E-3</v>
          </cell>
        </row>
      </sheetData>
      <sheetData sheetId="9140">
        <row r="19">
          <cell r="J19">
            <v>1.0499999999999999E-3</v>
          </cell>
        </row>
      </sheetData>
      <sheetData sheetId="9141">
        <row r="19">
          <cell r="J19">
            <v>1.0499999999999999E-3</v>
          </cell>
        </row>
      </sheetData>
      <sheetData sheetId="9142">
        <row r="19">
          <cell r="J19">
            <v>1.0499999999999999E-3</v>
          </cell>
        </row>
      </sheetData>
      <sheetData sheetId="9143">
        <row r="19">
          <cell r="J19">
            <v>1.0499999999999999E-3</v>
          </cell>
        </row>
      </sheetData>
      <sheetData sheetId="9144">
        <row r="19">
          <cell r="J19">
            <v>1.0499999999999999E-3</v>
          </cell>
        </row>
      </sheetData>
      <sheetData sheetId="9145">
        <row r="19">
          <cell r="J19">
            <v>1.0499999999999999E-3</v>
          </cell>
        </row>
      </sheetData>
      <sheetData sheetId="9146">
        <row r="19">
          <cell r="J19">
            <v>1.0499999999999999E-3</v>
          </cell>
        </row>
      </sheetData>
      <sheetData sheetId="9147">
        <row r="19">
          <cell r="J19">
            <v>1.0499999999999999E-3</v>
          </cell>
        </row>
      </sheetData>
      <sheetData sheetId="9148">
        <row r="19">
          <cell r="J19">
            <v>1.0499999999999999E-3</v>
          </cell>
        </row>
      </sheetData>
      <sheetData sheetId="9149">
        <row r="19">
          <cell r="J19">
            <v>1.0499999999999999E-3</v>
          </cell>
        </row>
      </sheetData>
      <sheetData sheetId="9150">
        <row r="19">
          <cell r="J19">
            <v>1.0499999999999999E-3</v>
          </cell>
        </row>
      </sheetData>
      <sheetData sheetId="9151">
        <row r="19">
          <cell r="J19">
            <v>1.0499999999999999E-3</v>
          </cell>
        </row>
      </sheetData>
      <sheetData sheetId="9152">
        <row r="19">
          <cell r="J19">
            <v>1.0499999999999999E-3</v>
          </cell>
        </row>
      </sheetData>
      <sheetData sheetId="9153">
        <row r="19">
          <cell r="J19">
            <v>1.0499999999999999E-3</v>
          </cell>
        </row>
      </sheetData>
      <sheetData sheetId="9154">
        <row r="19">
          <cell r="J19">
            <v>1.0499999999999999E-3</v>
          </cell>
        </row>
      </sheetData>
      <sheetData sheetId="9155">
        <row r="19">
          <cell r="J19">
            <v>1.0499999999999999E-3</v>
          </cell>
        </row>
      </sheetData>
      <sheetData sheetId="9156">
        <row r="19">
          <cell r="J19">
            <v>1.0499999999999999E-3</v>
          </cell>
        </row>
      </sheetData>
      <sheetData sheetId="9157">
        <row r="19">
          <cell r="J19">
            <v>1.0499999999999999E-3</v>
          </cell>
        </row>
      </sheetData>
      <sheetData sheetId="9158">
        <row r="19">
          <cell r="J19">
            <v>1.0499999999999999E-3</v>
          </cell>
        </row>
      </sheetData>
      <sheetData sheetId="9159">
        <row r="19">
          <cell r="J19">
            <v>1.0499999999999999E-3</v>
          </cell>
        </row>
      </sheetData>
      <sheetData sheetId="9160">
        <row r="19">
          <cell r="J19">
            <v>1.0499999999999999E-3</v>
          </cell>
        </row>
      </sheetData>
      <sheetData sheetId="9161">
        <row r="19">
          <cell r="J19">
            <v>1.0499999999999999E-3</v>
          </cell>
        </row>
      </sheetData>
      <sheetData sheetId="9162">
        <row r="19">
          <cell r="J19">
            <v>1.0499999999999999E-3</v>
          </cell>
        </row>
      </sheetData>
      <sheetData sheetId="9163">
        <row r="19">
          <cell r="J19">
            <v>1.0499999999999999E-3</v>
          </cell>
        </row>
      </sheetData>
      <sheetData sheetId="9164">
        <row r="19">
          <cell r="J19">
            <v>1.0499999999999999E-3</v>
          </cell>
        </row>
      </sheetData>
      <sheetData sheetId="9165">
        <row r="19">
          <cell r="J19">
            <v>1.0499999999999999E-3</v>
          </cell>
        </row>
      </sheetData>
      <sheetData sheetId="9166">
        <row r="19">
          <cell r="J19">
            <v>1.0499999999999999E-3</v>
          </cell>
        </row>
      </sheetData>
      <sheetData sheetId="9167">
        <row r="19">
          <cell r="J19">
            <v>1.0499999999999999E-3</v>
          </cell>
        </row>
      </sheetData>
      <sheetData sheetId="9168">
        <row r="19">
          <cell r="J19">
            <v>1.0499999999999999E-3</v>
          </cell>
        </row>
      </sheetData>
      <sheetData sheetId="9169">
        <row r="19">
          <cell r="J19">
            <v>1.0499999999999999E-3</v>
          </cell>
        </row>
      </sheetData>
      <sheetData sheetId="9170">
        <row r="19">
          <cell r="J19">
            <v>1.0499999999999999E-3</v>
          </cell>
        </row>
      </sheetData>
      <sheetData sheetId="9171">
        <row r="19">
          <cell r="J19">
            <v>1.0499999999999999E-3</v>
          </cell>
        </row>
      </sheetData>
      <sheetData sheetId="9172">
        <row r="19">
          <cell r="J19">
            <v>1.0499999999999999E-3</v>
          </cell>
        </row>
      </sheetData>
      <sheetData sheetId="9173">
        <row r="19">
          <cell r="J19">
            <v>1.0499999999999999E-3</v>
          </cell>
        </row>
      </sheetData>
      <sheetData sheetId="9174">
        <row r="19">
          <cell r="J19">
            <v>1.0499999999999999E-3</v>
          </cell>
        </row>
      </sheetData>
      <sheetData sheetId="9175">
        <row r="19">
          <cell r="J19">
            <v>1.0499999999999999E-3</v>
          </cell>
        </row>
      </sheetData>
      <sheetData sheetId="9176">
        <row r="19">
          <cell r="J19">
            <v>1.0499999999999999E-3</v>
          </cell>
        </row>
      </sheetData>
      <sheetData sheetId="9177">
        <row r="19">
          <cell r="J19">
            <v>1.0499999999999999E-3</v>
          </cell>
        </row>
      </sheetData>
      <sheetData sheetId="9178">
        <row r="19">
          <cell r="J19">
            <v>1.0499999999999999E-3</v>
          </cell>
        </row>
      </sheetData>
      <sheetData sheetId="9179">
        <row r="19">
          <cell r="J19">
            <v>1.0499999999999999E-3</v>
          </cell>
        </row>
      </sheetData>
      <sheetData sheetId="9180">
        <row r="19">
          <cell r="J19">
            <v>1.0499999999999999E-3</v>
          </cell>
        </row>
      </sheetData>
      <sheetData sheetId="9181">
        <row r="19">
          <cell r="J19">
            <v>1.0499999999999999E-3</v>
          </cell>
        </row>
      </sheetData>
      <sheetData sheetId="9182">
        <row r="19">
          <cell r="J19">
            <v>1.0499999999999999E-3</v>
          </cell>
        </row>
      </sheetData>
      <sheetData sheetId="9183">
        <row r="19">
          <cell r="J19">
            <v>1.0499999999999999E-3</v>
          </cell>
        </row>
      </sheetData>
      <sheetData sheetId="9184">
        <row r="19">
          <cell r="J19">
            <v>1.0499999999999999E-3</v>
          </cell>
        </row>
      </sheetData>
      <sheetData sheetId="9185">
        <row r="19">
          <cell r="J19">
            <v>1.0499999999999999E-3</v>
          </cell>
        </row>
      </sheetData>
      <sheetData sheetId="9186">
        <row r="19">
          <cell r="J19">
            <v>1.0499999999999999E-3</v>
          </cell>
        </row>
      </sheetData>
      <sheetData sheetId="9187">
        <row r="19">
          <cell r="J19">
            <v>1.0499999999999999E-3</v>
          </cell>
        </row>
      </sheetData>
      <sheetData sheetId="9188">
        <row r="19">
          <cell r="J19">
            <v>1.0499999999999999E-3</v>
          </cell>
        </row>
      </sheetData>
      <sheetData sheetId="9189">
        <row r="19">
          <cell r="J19">
            <v>1.0499999999999999E-3</v>
          </cell>
        </row>
      </sheetData>
      <sheetData sheetId="9190">
        <row r="19">
          <cell r="J19">
            <v>1.0499999999999999E-3</v>
          </cell>
        </row>
      </sheetData>
      <sheetData sheetId="9191">
        <row r="19">
          <cell r="J19">
            <v>1.0499999999999999E-3</v>
          </cell>
        </row>
      </sheetData>
      <sheetData sheetId="9192">
        <row r="19">
          <cell r="J19">
            <v>1.0499999999999999E-3</v>
          </cell>
        </row>
      </sheetData>
      <sheetData sheetId="9193">
        <row r="19">
          <cell r="J19">
            <v>1.0499999999999999E-3</v>
          </cell>
        </row>
      </sheetData>
      <sheetData sheetId="9194">
        <row r="19">
          <cell r="J19">
            <v>1.0499999999999999E-3</v>
          </cell>
        </row>
      </sheetData>
      <sheetData sheetId="9195">
        <row r="19">
          <cell r="J19">
            <v>1.0499999999999999E-3</v>
          </cell>
        </row>
      </sheetData>
      <sheetData sheetId="9196">
        <row r="19">
          <cell r="J19">
            <v>1.0499999999999999E-3</v>
          </cell>
        </row>
      </sheetData>
      <sheetData sheetId="9197">
        <row r="19">
          <cell r="J19">
            <v>1.0499999999999999E-3</v>
          </cell>
        </row>
      </sheetData>
      <sheetData sheetId="9198">
        <row r="19">
          <cell r="J19">
            <v>1.0499999999999999E-3</v>
          </cell>
        </row>
      </sheetData>
      <sheetData sheetId="9199">
        <row r="19">
          <cell r="J19">
            <v>1.0499999999999999E-3</v>
          </cell>
        </row>
      </sheetData>
      <sheetData sheetId="9200">
        <row r="19">
          <cell r="J19">
            <v>1.0499999999999999E-3</v>
          </cell>
        </row>
      </sheetData>
      <sheetData sheetId="9201">
        <row r="19">
          <cell r="J19">
            <v>1.0499999999999999E-3</v>
          </cell>
        </row>
      </sheetData>
      <sheetData sheetId="9202">
        <row r="19">
          <cell r="J19">
            <v>1.0499999999999999E-3</v>
          </cell>
        </row>
      </sheetData>
      <sheetData sheetId="9203">
        <row r="19">
          <cell r="J19">
            <v>1.0499999999999999E-3</v>
          </cell>
        </row>
      </sheetData>
      <sheetData sheetId="9204">
        <row r="19">
          <cell r="J19">
            <v>1.0499999999999999E-3</v>
          </cell>
        </row>
      </sheetData>
      <sheetData sheetId="9205">
        <row r="19">
          <cell r="J19">
            <v>1.0499999999999999E-3</v>
          </cell>
        </row>
      </sheetData>
      <sheetData sheetId="9206">
        <row r="19">
          <cell r="J19">
            <v>1.0499999999999999E-3</v>
          </cell>
        </row>
      </sheetData>
      <sheetData sheetId="9207">
        <row r="19">
          <cell r="J19">
            <v>1.0499999999999999E-3</v>
          </cell>
        </row>
      </sheetData>
      <sheetData sheetId="9208">
        <row r="19">
          <cell r="J19">
            <v>1.0499999999999999E-3</v>
          </cell>
        </row>
      </sheetData>
      <sheetData sheetId="9209">
        <row r="19">
          <cell r="J19">
            <v>1.0499999999999999E-3</v>
          </cell>
        </row>
      </sheetData>
      <sheetData sheetId="9210">
        <row r="19">
          <cell r="J19">
            <v>1.0499999999999999E-3</v>
          </cell>
        </row>
      </sheetData>
      <sheetData sheetId="9211">
        <row r="19">
          <cell r="J19">
            <v>1.0499999999999999E-3</v>
          </cell>
        </row>
      </sheetData>
      <sheetData sheetId="9212">
        <row r="19">
          <cell r="J19">
            <v>1.0499999999999999E-3</v>
          </cell>
        </row>
      </sheetData>
      <sheetData sheetId="9213">
        <row r="19">
          <cell r="J19">
            <v>1.0499999999999999E-3</v>
          </cell>
        </row>
      </sheetData>
      <sheetData sheetId="9214">
        <row r="19">
          <cell r="J19">
            <v>1.0499999999999999E-3</v>
          </cell>
        </row>
      </sheetData>
      <sheetData sheetId="9215">
        <row r="19">
          <cell r="J19">
            <v>1.0499999999999999E-3</v>
          </cell>
        </row>
      </sheetData>
      <sheetData sheetId="9216">
        <row r="19">
          <cell r="J19">
            <v>1.0499999999999999E-3</v>
          </cell>
        </row>
      </sheetData>
      <sheetData sheetId="9217">
        <row r="19">
          <cell r="J19">
            <v>1.0499999999999999E-3</v>
          </cell>
        </row>
      </sheetData>
      <sheetData sheetId="9218">
        <row r="19">
          <cell r="J19">
            <v>1.0499999999999999E-3</v>
          </cell>
        </row>
      </sheetData>
      <sheetData sheetId="9219">
        <row r="19">
          <cell r="J19">
            <v>1.0499999999999999E-3</v>
          </cell>
        </row>
      </sheetData>
      <sheetData sheetId="9220">
        <row r="19">
          <cell r="J19">
            <v>1.0499999999999999E-3</v>
          </cell>
        </row>
      </sheetData>
      <sheetData sheetId="9221">
        <row r="19">
          <cell r="J19">
            <v>1.0499999999999999E-3</v>
          </cell>
        </row>
      </sheetData>
      <sheetData sheetId="9222">
        <row r="19">
          <cell r="J19">
            <v>1.0499999999999999E-3</v>
          </cell>
        </row>
      </sheetData>
      <sheetData sheetId="9223">
        <row r="19">
          <cell r="J19">
            <v>1.0499999999999999E-3</v>
          </cell>
        </row>
      </sheetData>
      <sheetData sheetId="9224">
        <row r="19">
          <cell r="J19">
            <v>1.0499999999999999E-3</v>
          </cell>
        </row>
      </sheetData>
      <sheetData sheetId="9225">
        <row r="19">
          <cell r="J19">
            <v>1.0499999999999999E-3</v>
          </cell>
        </row>
      </sheetData>
      <sheetData sheetId="9226">
        <row r="19">
          <cell r="J19">
            <v>1.0499999999999999E-3</v>
          </cell>
        </row>
      </sheetData>
      <sheetData sheetId="9227">
        <row r="19">
          <cell r="J19">
            <v>1.0499999999999999E-3</v>
          </cell>
        </row>
      </sheetData>
      <sheetData sheetId="9228">
        <row r="19">
          <cell r="J19">
            <v>1.0499999999999999E-3</v>
          </cell>
        </row>
      </sheetData>
      <sheetData sheetId="9229">
        <row r="19">
          <cell r="J19">
            <v>1.0499999999999999E-3</v>
          </cell>
        </row>
      </sheetData>
      <sheetData sheetId="9230">
        <row r="19">
          <cell r="J19">
            <v>1.0499999999999999E-3</v>
          </cell>
        </row>
      </sheetData>
      <sheetData sheetId="9231">
        <row r="19">
          <cell r="J19">
            <v>1.0499999999999999E-3</v>
          </cell>
        </row>
      </sheetData>
      <sheetData sheetId="9232">
        <row r="19">
          <cell r="J19">
            <v>1.0499999999999999E-3</v>
          </cell>
        </row>
      </sheetData>
      <sheetData sheetId="9233">
        <row r="19">
          <cell r="J19">
            <v>1.0499999999999999E-3</v>
          </cell>
        </row>
      </sheetData>
      <sheetData sheetId="9234">
        <row r="19">
          <cell r="J19">
            <v>1.0499999999999999E-3</v>
          </cell>
        </row>
      </sheetData>
      <sheetData sheetId="9235">
        <row r="19">
          <cell r="J19">
            <v>1.0499999999999999E-3</v>
          </cell>
        </row>
      </sheetData>
      <sheetData sheetId="9236">
        <row r="19">
          <cell r="J19">
            <v>1.0499999999999999E-3</v>
          </cell>
        </row>
      </sheetData>
      <sheetData sheetId="9237">
        <row r="19">
          <cell r="J19">
            <v>1.0499999999999999E-3</v>
          </cell>
        </row>
      </sheetData>
      <sheetData sheetId="9238">
        <row r="19">
          <cell r="J19">
            <v>1.0499999999999999E-3</v>
          </cell>
        </row>
      </sheetData>
      <sheetData sheetId="9239">
        <row r="19">
          <cell r="J19">
            <v>1.0499999999999999E-3</v>
          </cell>
        </row>
      </sheetData>
      <sheetData sheetId="9240">
        <row r="19">
          <cell r="J19">
            <v>1.0499999999999999E-3</v>
          </cell>
        </row>
      </sheetData>
      <sheetData sheetId="9241">
        <row r="19">
          <cell r="J19">
            <v>1.0499999999999999E-3</v>
          </cell>
        </row>
      </sheetData>
      <sheetData sheetId="9242">
        <row r="19">
          <cell r="J19">
            <v>1.0499999999999999E-3</v>
          </cell>
        </row>
      </sheetData>
      <sheetData sheetId="9243">
        <row r="19">
          <cell r="J19">
            <v>1.0499999999999999E-3</v>
          </cell>
        </row>
      </sheetData>
      <sheetData sheetId="9244">
        <row r="19">
          <cell r="J19">
            <v>1.0499999999999999E-3</v>
          </cell>
        </row>
      </sheetData>
      <sheetData sheetId="9245">
        <row r="19">
          <cell r="J19">
            <v>1.0499999999999999E-3</v>
          </cell>
        </row>
      </sheetData>
      <sheetData sheetId="9246">
        <row r="19">
          <cell r="J19">
            <v>1.0499999999999999E-3</v>
          </cell>
        </row>
      </sheetData>
      <sheetData sheetId="9247">
        <row r="19">
          <cell r="J19">
            <v>1.0499999999999999E-3</v>
          </cell>
        </row>
      </sheetData>
      <sheetData sheetId="9248">
        <row r="19">
          <cell r="J19">
            <v>1.0499999999999999E-3</v>
          </cell>
        </row>
      </sheetData>
      <sheetData sheetId="9249">
        <row r="19">
          <cell r="J19">
            <v>1.0499999999999999E-3</v>
          </cell>
        </row>
      </sheetData>
      <sheetData sheetId="9250">
        <row r="19">
          <cell r="J19">
            <v>1.0499999999999999E-3</v>
          </cell>
        </row>
      </sheetData>
      <sheetData sheetId="9251">
        <row r="19">
          <cell r="J19">
            <v>1.0499999999999999E-3</v>
          </cell>
        </row>
      </sheetData>
      <sheetData sheetId="9252">
        <row r="19">
          <cell r="J19">
            <v>1.0499999999999999E-3</v>
          </cell>
        </row>
      </sheetData>
      <sheetData sheetId="9253">
        <row r="19">
          <cell r="J19">
            <v>1.0499999999999999E-3</v>
          </cell>
        </row>
      </sheetData>
      <sheetData sheetId="9254">
        <row r="19">
          <cell r="J19">
            <v>1.0499999999999999E-3</v>
          </cell>
        </row>
      </sheetData>
      <sheetData sheetId="9255">
        <row r="19">
          <cell r="J19">
            <v>1.0499999999999999E-3</v>
          </cell>
        </row>
      </sheetData>
      <sheetData sheetId="9256">
        <row r="19">
          <cell r="J19">
            <v>1.0499999999999999E-3</v>
          </cell>
        </row>
      </sheetData>
      <sheetData sheetId="9257">
        <row r="19">
          <cell r="J19">
            <v>1.0499999999999999E-3</v>
          </cell>
        </row>
      </sheetData>
      <sheetData sheetId="9258">
        <row r="19">
          <cell r="J19">
            <v>1.0499999999999999E-3</v>
          </cell>
        </row>
      </sheetData>
      <sheetData sheetId="9259">
        <row r="19">
          <cell r="J19">
            <v>1.0499999999999999E-3</v>
          </cell>
        </row>
      </sheetData>
      <sheetData sheetId="9260">
        <row r="19">
          <cell r="J19">
            <v>1.0499999999999999E-3</v>
          </cell>
        </row>
      </sheetData>
      <sheetData sheetId="9261">
        <row r="19">
          <cell r="J19">
            <v>1.0499999999999999E-3</v>
          </cell>
        </row>
      </sheetData>
      <sheetData sheetId="9262">
        <row r="19">
          <cell r="J19">
            <v>1.0499999999999999E-3</v>
          </cell>
        </row>
      </sheetData>
      <sheetData sheetId="9263">
        <row r="19">
          <cell r="J19">
            <v>1.0499999999999999E-3</v>
          </cell>
        </row>
      </sheetData>
      <sheetData sheetId="9264">
        <row r="19">
          <cell r="J19">
            <v>1.0499999999999999E-3</v>
          </cell>
        </row>
      </sheetData>
      <sheetData sheetId="9265">
        <row r="19">
          <cell r="J19">
            <v>1.0499999999999999E-3</v>
          </cell>
        </row>
      </sheetData>
      <sheetData sheetId="9266">
        <row r="19">
          <cell r="J19">
            <v>1.0499999999999999E-3</v>
          </cell>
        </row>
      </sheetData>
      <sheetData sheetId="9267">
        <row r="19">
          <cell r="J19">
            <v>1.0499999999999999E-3</v>
          </cell>
        </row>
      </sheetData>
      <sheetData sheetId="9268">
        <row r="19">
          <cell r="J19">
            <v>1.0499999999999999E-3</v>
          </cell>
        </row>
      </sheetData>
      <sheetData sheetId="9269">
        <row r="19">
          <cell r="J19">
            <v>1.0499999999999999E-3</v>
          </cell>
        </row>
      </sheetData>
      <sheetData sheetId="9270">
        <row r="19">
          <cell r="J19">
            <v>1.0499999999999999E-3</v>
          </cell>
        </row>
      </sheetData>
      <sheetData sheetId="9271">
        <row r="19">
          <cell r="J19">
            <v>1.0499999999999999E-3</v>
          </cell>
        </row>
      </sheetData>
      <sheetData sheetId="9272">
        <row r="19">
          <cell r="J19">
            <v>1.0499999999999999E-3</v>
          </cell>
        </row>
      </sheetData>
      <sheetData sheetId="9273">
        <row r="19">
          <cell r="J19">
            <v>1.0499999999999999E-3</v>
          </cell>
        </row>
      </sheetData>
      <sheetData sheetId="9274">
        <row r="19">
          <cell r="J19">
            <v>1.0499999999999999E-3</v>
          </cell>
        </row>
      </sheetData>
      <sheetData sheetId="9275">
        <row r="19">
          <cell r="J19">
            <v>1.0499999999999999E-3</v>
          </cell>
        </row>
      </sheetData>
      <sheetData sheetId="9276">
        <row r="19">
          <cell r="J19">
            <v>1.0499999999999999E-3</v>
          </cell>
        </row>
      </sheetData>
      <sheetData sheetId="9277">
        <row r="19">
          <cell r="J19">
            <v>1.0499999999999999E-3</v>
          </cell>
        </row>
      </sheetData>
      <sheetData sheetId="9278">
        <row r="19">
          <cell r="J19">
            <v>1.0499999999999999E-3</v>
          </cell>
        </row>
      </sheetData>
      <sheetData sheetId="9279">
        <row r="19">
          <cell r="J19">
            <v>1.0499999999999999E-3</v>
          </cell>
        </row>
      </sheetData>
      <sheetData sheetId="9280">
        <row r="19">
          <cell r="J19">
            <v>1.0499999999999999E-3</v>
          </cell>
        </row>
      </sheetData>
      <sheetData sheetId="9281">
        <row r="19">
          <cell r="J19">
            <v>1.0499999999999999E-3</v>
          </cell>
        </row>
      </sheetData>
      <sheetData sheetId="9282">
        <row r="19">
          <cell r="J19">
            <v>1.0499999999999999E-3</v>
          </cell>
        </row>
      </sheetData>
      <sheetData sheetId="9283">
        <row r="19">
          <cell r="J19">
            <v>1.0499999999999999E-3</v>
          </cell>
        </row>
      </sheetData>
      <sheetData sheetId="9284">
        <row r="19">
          <cell r="J19">
            <v>1.0499999999999999E-3</v>
          </cell>
        </row>
      </sheetData>
      <sheetData sheetId="9285">
        <row r="19">
          <cell r="J19">
            <v>1.0499999999999999E-3</v>
          </cell>
        </row>
      </sheetData>
      <sheetData sheetId="9286">
        <row r="19">
          <cell r="J19">
            <v>1.0499999999999999E-3</v>
          </cell>
        </row>
      </sheetData>
      <sheetData sheetId="9287">
        <row r="19">
          <cell r="J19">
            <v>1.0499999999999999E-3</v>
          </cell>
        </row>
      </sheetData>
      <sheetData sheetId="9288">
        <row r="19">
          <cell r="J19">
            <v>1.0499999999999999E-3</v>
          </cell>
        </row>
      </sheetData>
      <sheetData sheetId="9289">
        <row r="19">
          <cell r="J19">
            <v>1.0499999999999999E-3</v>
          </cell>
        </row>
      </sheetData>
      <sheetData sheetId="9290">
        <row r="19">
          <cell r="J19">
            <v>1.0499999999999999E-3</v>
          </cell>
        </row>
      </sheetData>
      <sheetData sheetId="9291">
        <row r="19">
          <cell r="J19">
            <v>1.0499999999999999E-3</v>
          </cell>
        </row>
      </sheetData>
      <sheetData sheetId="9292">
        <row r="19">
          <cell r="J19">
            <v>1.0499999999999999E-3</v>
          </cell>
        </row>
      </sheetData>
      <sheetData sheetId="9293">
        <row r="19">
          <cell r="J19">
            <v>1.0499999999999999E-3</v>
          </cell>
        </row>
      </sheetData>
      <sheetData sheetId="9294">
        <row r="19">
          <cell r="J19">
            <v>1.0499999999999999E-3</v>
          </cell>
        </row>
      </sheetData>
      <sheetData sheetId="9295">
        <row r="19">
          <cell r="J19">
            <v>1.0499999999999999E-3</v>
          </cell>
        </row>
      </sheetData>
      <sheetData sheetId="9296">
        <row r="19">
          <cell r="J19">
            <v>1.0499999999999999E-3</v>
          </cell>
        </row>
      </sheetData>
      <sheetData sheetId="9297">
        <row r="19">
          <cell r="J19">
            <v>1.0499999999999999E-3</v>
          </cell>
        </row>
      </sheetData>
      <sheetData sheetId="9298">
        <row r="19">
          <cell r="J19">
            <v>1.0499999999999999E-3</v>
          </cell>
        </row>
      </sheetData>
      <sheetData sheetId="9299">
        <row r="19">
          <cell r="J19">
            <v>1.0499999999999999E-3</v>
          </cell>
        </row>
      </sheetData>
      <sheetData sheetId="9300">
        <row r="19">
          <cell r="J19">
            <v>1.0499999999999999E-3</v>
          </cell>
        </row>
      </sheetData>
      <sheetData sheetId="9301">
        <row r="19">
          <cell r="J19">
            <v>1.0499999999999999E-3</v>
          </cell>
        </row>
      </sheetData>
      <sheetData sheetId="9302">
        <row r="19">
          <cell r="J19">
            <v>1.0499999999999999E-3</v>
          </cell>
        </row>
      </sheetData>
      <sheetData sheetId="9303">
        <row r="19">
          <cell r="J19">
            <v>1.0499999999999999E-3</v>
          </cell>
        </row>
      </sheetData>
      <sheetData sheetId="9304">
        <row r="19">
          <cell r="J19">
            <v>1.0499999999999999E-3</v>
          </cell>
        </row>
      </sheetData>
      <sheetData sheetId="9305">
        <row r="19">
          <cell r="J19">
            <v>1.0499999999999999E-3</v>
          </cell>
        </row>
      </sheetData>
      <sheetData sheetId="9306">
        <row r="19">
          <cell r="J19">
            <v>1.0499999999999999E-3</v>
          </cell>
        </row>
      </sheetData>
      <sheetData sheetId="9307">
        <row r="19">
          <cell r="J19">
            <v>1.0499999999999999E-3</v>
          </cell>
        </row>
      </sheetData>
      <sheetData sheetId="9308">
        <row r="19">
          <cell r="J19">
            <v>1.0499999999999999E-3</v>
          </cell>
        </row>
      </sheetData>
      <sheetData sheetId="9309">
        <row r="19">
          <cell r="J19">
            <v>1.0499999999999999E-3</v>
          </cell>
        </row>
      </sheetData>
      <sheetData sheetId="9310">
        <row r="19">
          <cell r="J19">
            <v>1.0499999999999999E-3</v>
          </cell>
        </row>
      </sheetData>
      <sheetData sheetId="9311">
        <row r="19">
          <cell r="J19">
            <v>1.0499999999999999E-3</v>
          </cell>
        </row>
      </sheetData>
      <sheetData sheetId="9312">
        <row r="19">
          <cell r="J19">
            <v>1.0499999999999999E-3</v>
          </cell>
        </row>
      </sheetData>
      <sheetData sheetId="9313">
        <row r="19">
          <cell r="J19">
            <v>1.0499999999999999E-3</v>
          </cell>
        </row>
      </sheetData>
      <sheetData sheetId="9314">
        <row r="19">
          <cell r="J19">
            <v>1.0499999999999999E-3</v>
          </cell>
        </row>
      </sheetData>
      <sheetData sheetId="9315">
        <row r="19">
          <cell r="J19">
            <v>1.0499999999999999E-3</v>
          </cell>
        </row>
      </sheetData>
      <sheetData sheetId="9316">
        <row r="19">
          <cell r="J19">
            <v>1.0499999999999999E-3</v>
          </cell>
        </row>
      </sheetData>
      <sheetData sheetId="9317">
        <row r="19">
          <cell r="J19">
            <v>1.0499999999999999E-3</v>
          </cell>
        </row>
      </sheetData>
      <sheetData sheetId="9318">
        <row r="19">
          <cell r="J19">
            <v>1.0499999999999999E-3</v>
          </cell>
        </row>
      </sheetData>
      <sheetData sheetId="9319">
        <row r="19">
          <cell r="J19">
            <v>1.0499999999999999E-3</v>
          </cell>
        </row>
      </sheetData>
      <sheetData sheetId="9320">
        <row r="19">
          <cell r="J19">
            <v>1.0499999999999999E-3</v>
          </cell>
        </row>
      </sheetData>
      <sheetData sheetId="9321">
        <row r="19">
          <cell r="J19">
            <v>1.0499999999999999E-3</v>
          </cell>
        </row>
      </sheetData>
      <sheetData sheetId="9322">
        <row r="19">
          <cell r="J19">
            <v>1.0499999999999999E-3</v>
          </cell>
        </row>
      </sheetData>
      <sheetData sheetId="9323">
        <row r="19">
          <cell r="J19">
            <v>1.0499999999999999E-3</v>
          </cell>
        </row>
      </sheetData>
      <sheetData sheetId="9324">
        <row r="19">
          <cell r="J19">
            <v>1.0499999999999999E-3</v>
          </cell>
        </row>
      </sheetData>
      <sheetData sheetId="9325">
        <row r="19">
          <cell r="J19">
            <v>1.0499999999999999E-3</v>
          </cell>
        </row>
      </sheetData>
      <sheetData sheetId="9326">
        <row r="19">
          <cell r="J19">
            <v>1.0499999999999999E-3</v>
          </cell>
        </row>
      </sheetData>
      <sheetData sheetId="9327">
        <row r="19">
          <cell r="J19">
            <v>1.0499999999999999E-3</v>
          </cell>
        </row>
      </sheetData>
      <sheetData sheetId="9328">
        <row r="19">
          <cell r="J19">
            <v>1.0499999999999999E-3</v>
          </cell>
        </row>
      </sheetData>
      <sheetData sheetId="9329">
        <row r="19">
          <cell r="J19">
            <v>1.0499999999999999E-3</v>
          </cell>
        </row>
      </sheetData>
      <sheetData sheetId="9330">
        <row r="19">
          <cell r="J19">
            <v>1.0499999999999999E-3</v>
          </cell>
        </row>
      </sheetData>
      <sheetData sheetId="9331">
        <row r="19">
          <cell r="J19">
            <v>1.0499999999999999E-3</v>
          </cell>
        </row>
      </sheetData>
      <sheetData sheetId="9332">
        <row r="19">
          <cell r="J19">
            <v>1.0499999999999999E-3</v>
          </cell>
        </row>
      </sheetData>
      <sheetData sheetId="9333">
        <row r="19">
          <cell r="J19">
            <v>1.0499999999999999E-3</v>
          </cell>
        </row>
      </sheetData>
      <sheetData sheetId="9334">
        <row r="19">
          <cell r="J19">
            <v>1.0499999999999999E-3</v>
          </cell>
        </row>
      </sheetData>
      <sheetData sheetId="9335">
        <row r="19">
          <cell r="J19">
            <v>1.0499999999999999E-3</v>
          </cell>
        </row>
      </sheetData>
      <sheetData sheetId="9336">
        <row r="19">
          <cell r="J19">
            <v>1.0499999999999999E-3</v>
          </cell>
        </row>
      </sheetData>
      <sheetData sheetId="9337">
        <row r="19">
          <cell r="J19">
            <v>1.0499999999999999E-3</v>
          </cell>
        </row>
      </sheetData>
      <sheetData sheetId="9338">
        <row r="19">
          <cell r="J19">
            <v>1.0499999999999999E-3</v>
          </cell>
        </row>
      </sheetData>
      <sheetData sheetId="9339">
        <row r="19">
          <cell r="J19">
            <v>1.0499999999999999E-3</v>
          </cell>
        </row>
      </sheetData>
      <sheetData sheetId="9340">
        <row r="19">
          <cell r="J19">
            <v>1.0499999999999999E-3</v>
          </cell>
        </row>
      </sheetData>
      <sheetData sheetId="9341">
        <row r="19">
          <cell r="J19">
            <v>1.0499999999999999E-3</v>
          </cell>
        </row>
      </sheetData>
      <sheetData sheetId="9342">
        <row r="19">
          <cell r="J19">
            <v>1.0499999999999999E-3</v>
          </cell>
        </row>
      </sheetData>
      <sheetData sheetId="9343">
        <row r="19">
          <cell r="J19">
            <v>1.0499999999999999E-3</v>
          </cell>
        </row>
      </sheetData>
      <sheetData sheetId="9344">
        <row r="19">
          <cell r="J19">
            <v>1.0499999999999999E-3</v>
          </cell>
        </row>
      </sheetData>
      <sheetData sheetId="9345">
        <row r="19">
          <cell r="J19">
            <v>1.0499999999999999E-3</v>
          </cell>
        </row>
      </sheetData>
      <sheetData sheetId="9346">
        <row r="19">
          <cell r="J19">
            <v>1.0499999999999999E-3</v>
          </cell>
        </row>
      </sheetData>
      <sheetData sheetId="9347">
        <row r="19">
          <cell r="J19">
            <v>1.0499999999999999E-3</v>
          </cell>
        </row>
      </sheetData>
      <sheetData sheetId="9348">
        <row r="19">
          <cell r="J19">
            <v>1.0499999999999999E-3</v>
          </cell>
        </row>
      </sheetData>
      <sheetData sheetId="9349">
        <row r="19">
          <cell r="J19">
            <v>1.0499999999999999E-3</v>
          </cell>
        </row>
      </sheetData>
      <sheetData sheetId="9350">
        <row r="19">
          <cell r="J19">
            <v>1.0499999999999999E-3</v>
          </cell>
        </row>
      </sheetData>
      <sheetData sheetId="9351">
        <row r="19">
          <cell r="J19">
            <v>1.0499999999999999E-3</v>
          </cell>
        </row>
      </sheetData>
      <sheetData sheetId="9352">
        <row r="19">
          <cell r="J19">
            <v>1.0499999999999999E-3</v>
          </cell>
        </row>
      </sheetData>
      <sheetData sheetId="9353">
        <row r="19">
          <cell r="J19">
            <v>1.0499999999999999E-3</v>
          </cell>
        </row>
      </sheetData>
      <sheetData sheetId="9354">
        <row r="19">
          <cell r="J19">
            <v>1.0499999999999999E-3</v>
          </cell>
        </row>
      </sheetData>
      <sheetData sheetId="9355">
        <row r="19">
          <cell r="J19">
            <v>1.0499999999999999E-3</v>
          </cell>
        </row>
      </sheetData>
      <sheetData sheetId="9356">
        <row r="19">
          <cell r="J19">
            <v>1.0499999999999999E-3</v>
          </cell>
        </row>
      </sheetData>
      <sheetData sheetId="9357">
        <row r="19">
          <cell r="J19">
            <v>1.0499999999999999E-3</v>
          </cell>
        </row>
      </sheetData>
      <sheetData sheetId="9358">
        <row r="19">
          <cell r="J19">
            <v>1.0499999999999999E-3</v>
          </cell>
        </row>
      </sheetData>
      <sheetData sheetId="9359">
        <row r="19">
          <cell r="J19">
            <v>1.0499999999999999E-3</v>
          </cell>
        </row>
      </sheetData>
      <sheetData sheetId="9360">
        <row r="19">
          <cell r="J19">
            <v>1.0499999999999999E-3</v>
          </cell>
        </row>
      </sheetData>
      <sheetData sheetId="9361">
        <row r="19">
          <cell r="J19">
            <v>1.0499999999999999E-3</v>
          </cell>
        </row>
      </sheetData>
      <sheetData sheetId="9362">
        <row r="19">
          <cell r="J19">
            <v>1.0499999999999999E-3</v>
          </cell>
        </row>
      </sheetData>
      <sheetData sheetId="9363">
        <row r="19">
          <cell r="J19">
            <v>1.0499999999999999E-3</v>
          </cell>
        </row>
      </sheetData>
      <sheetData sheetId="9364">
        <row r="19">
          <cell r="J19">
            <v>1.0499999999999999E-3</v>
          </cell>
        </row>
      </sheetData>
      <sheetData sheetId="9365">
        <row r="19">
          <cell r="J19">
            <v>1.0499999999999999E-3</v>
          </cell>
        </row>
      </sheetData>
      <sheetData sheetId="9366">
        <row r="19">
          <cell r="J19">
            <v>1.0499999999999999E-3</v>
          </cell>
        </row>
      </sheetData>
      <sheetData sheetId="9367">
        <row r="19">
          <cell r="J19">
            <v>1.0499999999999999E-3</v>
          </cell>
        </row>
      </sheetData>
      <sheetData sheetId="9368">
        <row r="19">
          <cell r="J19">
            <v>1.0499999999999999E-3</v>
          </cell>
        </row>
      </sheetData>
      <sheetData sheetId="9369">
        <row r="19">
          <cell r="J19">
            <v>1.0499999999999999E-3</v>
          </cell>
        </row>
      </sheetData>
      <sheetData sheetId="9370">
        <row r="19">
          <cell r="J19">
            <v>1.0499999999999999E-3</v>
          </cell>
        </row>
      </sheetData>
      <sheetData sheetId="9371">
        <row r="19">
          <cell r="J19">
            <v>1.0499999999999999E-3</v>
          </cell>
        </row>
      </sheetData>
      <sheetData sheetId="9372">
        <row r="19">
          <cell r="J19">
            <v>1.0499999999999999E-3</v>
          </cell>
        </row>
      </sheetData>
      <sheetData sheetId="9373">
        <row r="19">
          <cell r="J19">
            <v>1.0499999999999999E-3</v>
          </cell>
        </row>
      </sheetData>
      <sheetData sheetId="9374">
        <row r="19">
          <cell r="J19">
            <v>1.0499999999999999E-3</v>
          </cell>
        </row>
      </sheetData>
      <sheetData sheetId="9375">
        <row r="19">
          <cell r="J19">
            <v>1.0499999999999999E-3</v>
          </cell>
        </row>
      </sheetData>
      <sheetData sheetId="9376">
        <row r="19">
          <cell r="J19">
            <v>1.0499999999999999E-3</v>
          </cell>
        </row>
      </sheetData>
      <sheetData sheetId="9377">
        <row r="19">
          <cell r="J19">
            <v>1.0499999999999999E-3</v>
          </cell>
        </row>
      </sheetData>
      <sheetData sheetId="9378">
        <row r="19">
          <cell r="J19">
            <v>1.0499999999999999E-3</v>
          </cell>
        </row>
      </sheetData>
      <sheetData sheetId="9379">
        <row r="19">
          <cell r="J19">
            <v>1.0499999999999999E-3</v>
          </cell>
        </row>
      </sheetData>
      <sheetData sheetId="9380">
        <row r="19">
          <cell r="J19">
            <v>1.0499999999999999E-3</v>
          </cell>
        </row>
      </sheetData>
      <sheetData sheetId="9381">
        <row r="19">
          <cell r="J19">
            <v>1.0499999999999999E-3</v>
          </cell>
        </row>
      </sheetData>
      <sheetData sheetId="9382">
        <row r="19">
          <cell r="J19">
            <v>1.0499999999999999E-3</v>
          </cell>
        </row>
      </sheetData>
      <sheetData sheetId="9383">
        <row r="19">
          <cell r="J19">
            <v>1.0499999999999999E-3</v>
          </cell>
        </row>
      </sheetData>
      <sheetData sheetId="9384">
        <row r="19">
          <cell r="J19">
            <v>1.0499999999999999E-3</v>
          </cell>
        </row>
      </sheetData>
      <sheetData sheetId="9385">
        <row r="19">
          <cell r="J19">
            <v>1.0499999999999999E-3</v>
          </cell>
        </row>
      </sheetData>
      <sheetData sheetId="9386">
        <row r="19">
          <cell r="J19">
            <v>1.0499999999999999E-3</v>
          </cell>
        </row>
      </sheetData>
      <sheetData sheetId="9387">
        <row r="19">
          <cell r="J19">
            <v>1.0499999999999999E-3</v>
          </cell>
        </row>
      </sheetData>
      <sheetData sheetId="9388">
        <row r="19">
          <cell r="J19">
            <v>1.0499999999999999E-3</v>
          </cell>
        </row>
      </sheetData>
      <sheetData sheetId="9389">
        <row r="19">
          <cell r="J19">
            <v>1.0499999999999999E-3</v>
          </cell>
        </row>
      </sheetData>
      <sheetData sheetId="9390">
        <row r="19">
          <cell r="J19">
            <v>1.0499999999999999E-3</v>
          </cell>
        </row>
      </sheetData>
      <sheetData sheetId="9391">
        <row r="19">
          <cell r="J19">
            <v>1.0499999999999999E-3</v>
          </cell>
        </row>
      </sheetData>
      <sheetData sheetId="9392">
        <row r="19">
          <cell r="J19">
            <v>1.0499999999999999E-3</v>
          </cell>
        </row>
      </sheetData>
      <sheetData sheetId="9393">
        <row r="19">
          <cell r="J19">
            <v>1.0499999999999999E-3</v>
          </cell>
        </row>
      </sheetData>
      <sheetData sheetId="9394">
        <row r="19">
          <cell r="J19">
            <v>1.0499999999999999E-3</v>
          </cell>
        </row>
      </sheetData>
      <sheetData sheetId="9395">
        <row r="19">
          <cell r="J19">
            <v>1.0499999999999999E-3</v>
          </cell>
        </row>
      </sheetData>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efreshError="1"/>
      <sheetData sheetId="9448" refreshError="1"/>
      <sheetData sheetId="9449" refreshError="1"/>
      <sheetData sheetId="9450" refreshError="1"/>
      <sheetData sheetId="9451" refreshError="1"/>
      <sheetData sheetId="9452" refreshError="1"/>
      <sheetData sheetId="9453" refreshError="1"/>
      <sheetData sheetId="9454" refreshError="1"/>
      <sheetData sheetId="9455" refreshError="1"/>
      <sheetData sheetId="9456" refreshError="1"/>
      <sheetData sheetId="9457" refreshError="1"/>
      <sheetData sheetId="9458" refreshError="1"/>
      <sheetData sheetId="9459" refreshError="1"/>
      <sheetData sheetId="9460" refreshError="1"/>
      <sheetData sheetId="9461" refreshError="1"/>
      <sheetData sheetId="9462" refreshError="1"/>
      <sheetData sheetId="9463" refreshError="1"/>
      <sheetData sheetId="9464" refreshError="1"/>
      <sheetData sheetId="9465" refreshError="1"/>
      <sheetData sheetId="9466" refreshError="1"/>
      <sheetData sheetId="9467" refreshError="1"/>
      <sheetData sheetId="9468" refreshError="1"/>
      <sheetData sheetId="9469" refreshError="1"/>
      <sheetData sheetId="9470" refreshError="1"/>
      <sheetData sheetId="9471" refreshError="1"/>
      <sheetData sheetId="9472" refreshError="1"/>
      <sheetData sheetId="9473" refreshError="1"/>
      <sheetData sheetId="9474" refreshError="1"/>
      <sheetData sheetId="9475" refreshError="1"/>
      <sheetData sheetId="9476" refreshError="1"/>
      <sheetData sheetId="9477" refreshError="1"/>
      <sheetData sheetId="9478" refreshError="1"/>
      <sheetData sheetId="9479" refreshError="1"/>
      <sheetData sheetId="9480" refreshError="1"/>
      <sheetData sheetId="9481" refreshError="1"/>
      <sheetData sheetId="9482" refreshError="1"/>
      <sheetData sheetId="9483" refreshError="1"/>
      <sheetData sheetId="9484" refreshError="1"/>
      <sheetData sheetId="9485" refreshError="1"/>
      <sheetData sheetId="9486" refreshError="1"/>
      <sheetData sheetId="9487" refreshError="1"/>
      <sheetData sheetId="9488" refreshError="1"/>
      <sheetData sheetId="9489" refreshError="1"/>
      <sheetData sheetId="9490" refreshError="1"/>
      <sheetData sheetId="9491" refreshError="1"/>
      <sheetData sheetId="9492" refreshError="1"/>
      <sheetData sheetId="9493" refreshError="1"/>
      <sheetData sheetId="9494" refreshError="1"/>
      <sheetData sheetId="9495" refreshError="1"/>
      <sheetData sheetId="9496" refreshError="1"/>
      <sheetData sheetId="9497" refreshError="1"/>
      <sheetData sheetId="9498" refreshError="1"/>
      <sheetData sheetId="9499" refreshError="1"/>
      <sheetData sheetId="9500" refreshError="1"/>
      <sheetData sheetId="9501" refreshError="1"/>
      <sheetData sheetId="9502" refreshError="1"/>
      <sheetData sheetId="9503" refreshError="1"/>
      <sheetData sheetId="9504" refreshError="1"/>
      <sheetData sheetId="9505" refreshError="1"/>
      <sheetData sheetId="9506" refreshError="1"/>
      <sheetData sheetId="9507" refreshError="1"/>
      <sheetData sheetId="9508" refreshError="1"/>
      <sheetData sheetId="9509" refreshError="1"/>
      <sheetData sheetId="9510" refreshError="1"/>
      <sheetData sheetId="9511" refreshError="1"/>
      <sheetData sheetId="9512" refreshError="1"/>
      <sheetData sheetId="9513" refreshError="1"/>
      <sheetData sheetId="9514" refreshError="1"/>
      <sheetData sheetId="9515" refreshError="1"/>
      <sheetData sheetId="9516" refreshError="1"/>
      <sheetData sheetId="9517" refreshError="1"/>
      <sheetData sheetId="9518" refreshError="1"/>
      <sheetData sheetId="9519" refreshError="1"/>
      <sheetData sheetId="9520" refreshError="1"/>
      <sheetData sheetId="9521" refreshError="1"/>
      <sheetData sheetId="9522" refreshError="1"/>
      <sheetData sheetId="9523" refreshError="1"/>
      <sheetData sheetId="9524" refreshError="1"/>
      <sheetData sheetId="9525" refreshError="1"/>
      <sheetData sheetId="9526" refreshError="1"/>
      <sheetData sheetId="9527" refreshError="1"/>
      <sheetData sheetId="9528" refreshError="1"/>
      <sheetData sheetId="9529" refreshError="1"/>
      <sheetData sheetId="9530" refreshError="1"/>
      <sheetData sheetId="9531" refreshError="1"/>
      <sheetData sheetId="9532" refreshError="1"/>
      <sheetData sheetId="9533" refreshError="1"/>
      <sheetData sheetId="9534" refreshError="1"/>
      <sheetData sheetId="9535" refreshError="1"/>
      <sheetData sheetId="9536" refreshError="1"/>
      <sheetData sheetId="9537" refreshError="1"/>
      <sheetData sheetId="9538" refreshError="1"/>
      <sheetData sheetId="9539" refreshError="1"/>
      <sheetData sheetId="9540" refreshError="1"/>
      <sheetData sheetId="9541" refreshError="1"/>
      <sheetData sheetId="9542" refreshError="1"/>
      <sheetData sheetId="9543" refreshError="1"/>
      <sheetData sheetId="9544" refreshError="1"/>
      <sheetData sheetId="9545" refreshError="1"/>
      <sheetData sheetId="9546" refreshError="1"/>
      <sheetData sheetId="9547" refreshError="1"/>
      <sheetData sheetId="9548" refreshError="1"/>
      <sheetData sheetId="9549" refreshError="1"/>
      <sheetData sheetId="9550" refreshError="1"/>
      <sheetData sheetId="9551" refreshError="1"/>
      <sheetData sheetId="9552" refreshError="1"/>
      <sheetData sheetId="9553" refreshError="1"/>
      <sheetData sheetId="9554" refreshError="1"/>
      <sheetData sheetId="9555" refreshError="1"/>
      <sheetData sheetId="9556" refreshError="1"/>
      <sheetData sheetId="9557" refreshError="1"/>
      <sheetData sheetId="9558" refreshError="1"/>
      <sheetData sheetId="9559" refreshError="1"/>
      <sheetData sheetId="9560" refreshError="1"/>
      <sheetData sheetId="9561" refreshError="1"/>
      <sheetData sheetId="9562" refreshError="1"/>
      <sheetData sheetId="9563" refreshError="1"/>
      <sheetData sheetId="9564" refreshError="1"/>
      <sheetData sheetId="9565" refreshError="1"/>
      <sheetData sheetId="9566" refreshError="1"/>
      <sheetData sheetId="9567" refreshError="1"/>
      <sheetData sheetId="9568" refreshError="1"/>
      <sheetData sheetId="9569" refreshError="1"/>
      <sheetData sheetId="9570" refreshError="1"/>
      <sheetData sheetId="9571" refreshError="1"/>
      <sheetData sheetId="9572" refreshError="1"/>
      <sheetData sheetId="9573" refreshError="1"/>
      <sheetData sheetId="9574" refreshError="1"/>
      <sheetData sheetId="9575" refreshError="1"/>
      <sheetData sheetId="9576" refreshError="1"/>
      <sheetData sheetId="9577" refreshError="1"/>
      <sheetData sheetId="9578" refreshError="1"/>
      <sheetData sheetId="9579" refreshError="1"/>
      <sheetData sheetId="9580" refreshError="1"/>
      <sheetData sheetId="9581" refreshError="1"/>
      <sheetData sheetId="9582" refreshError="1"/>
      <sheetData sheetId="9583" refreshError="1"/>
      <sheetData sheetId="9584" refreshError="1"/>
      <sheetData sheetId="9585" refreshError="1"/>
      <sheetData sheetId="9586" refreshError="1"/>
      <sheetData sheetId="9587" refreshError="1"/>
      <sheetData sheetId="9588" refreshError="1"/>
      <sheetData sheetId="9589" refreshError="1"/>
      <sheetData sheetId="9590" refreshError="1"/>
      <sheetData sheetId="9591" refreshError="1"/>
      <sheetData sheetId="9592" refreshError="1"/>
      <sheetData sheetId="9593" refreshError="1"/>
      <sheetData sheetId="9594" refreshError="1"/>
      <sheetData sheetId="9595" refreshError="1"/>
      <sheetData sheetId="9596" refreshError="1"/>
      <sheetData sheetId="9597" refreshError="1"/>
      <sheetData sheetId="9598" refreshError="1"/>
      <sheetData sheetId="9599" refreshError="1"/>
      <sheetData sheetId="9600" refreshError="1"/>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efreshError="1"/>
      <sheetData sheetId="9678" refreshError="1"/>
      <sheetData sheetId="9679" refreshError="1"/>
      <sheetData sheetId="9680" refreshError="1"/>
      <sheetData sheetId="9681" refreshError="1"/>
      <sheetData sheetId="9682" refreshError="1"/>
      <sheetData sheetId="9683" refreshError="1"/>
      <sheetData sheetId="9684" refreshError="1"/>
      <sheetData sheetId="9685" refreshError="1"/>
      <sheetData sheetId="9686" refreshError="1"/>
      <sheetData sheetId="9687" refreshError="1"/>
      <sheetData sheetId="9688" refreshError="1"/>
      <sheetData sheetId="9689" refreshError="1"/>
      <sheetData sheetId="9690" refreshError="1"/>
      <sheetData sheetId="9691" refreshError="1"/>
      <sheetData sheetId="9692" refreshError="1"/>
      <sheetData sheetId="9693" refreshError="1"/>
      <sheetData sheetId="9694" refreshError="1"/>
      <sheetData sheetId="9695" refreshError="1"/>
      <sheetData sheetId="9696" refreshError="1"/>
      <sheetData sheetId="9697" refreshError="1"/>
      <sheetData sheetId="9698" refreshError="1"/>
      <sheetData sheetId="9699" refreshError="1"/>
      <sheetData sheetId="9700" refreshError="1"/>
      <sheetData sheetId="9701" refreshError="1"/>
      <sheetData sheetId="9702" refreshError="1"/>
      <sheetData sheetId="9703" refreshError="1"/>
      <sheetData sheetId="9704" refreshError="1"/>
      <sheetData sheetId="9705" refreshError="1"/>
      <sheetData sheetId="9706" refreshError="1"/>
      <sheetData sheetId="9707" refreshError="1"/>
      <sheetData sheetId="9708" refreshError="1"/>
      <sheetData sheetId="9709" refreshError="1"/>
      <sheetData sheetId="9710" refreshError="1"/>
      <sheetData sheetId="9711" refreshError="1"/>
      <sheetData sheetId="9712" refreshError="1"/>
      <sheetData sheetId="9713" refreshError="1"/>
      <sheetData sheetId="9714" refreshError="1"/>
      <sheetData sheetId="9715" refreshError="1"/>
      <sheetData sheetId="9716" refreshError="1"/>
      <sheetData sheetId="9717" refreshError="1"/>
      <sheetData sheetId="9718" refreshError="1"/>
      <sheetData sheetId="9719" refreshError="1"/>
      <sheetData sheetId="9720" refreshError="1"/>
      <sheetData sheetId="9721" refreshError="1"/>
      <sheetData sheetId="9722" refreshError="1"/>
      <sheetData sheetId="9723" refreshError="1"/>
      <sheetData sheetId="9724" refreshError="1"/>
      <sheetData sheetId="9725" refreshError="1"/>
      <sheetData sheetId="9726" refreshError="1"/>
      <sheetData sheetId="9727" refreshError="1"/>
      <sheetData sheetId="9728" refreshError="1"/>
      <sheetData sheetId="9729" refreshError="1"/>
      <sheetData sheetId="9730" refreshError="1"/>
      <sheetData sheetId="9731" refreshError="1"/>
      <sheetData sheetId="9732" refreshError="1"/>
      <sheetData sheetId="9733" refreshError="1"/>
      <sheetData sheetId="9734" refreshError="1"/>
      <sheetData sheetId="9735" refreshError="1"/>
      <sheetData sheetId="9736" refreshError="1"/>
      <sheetData sheetId="9737" refreshError="1"/>
      <sheetData sheetId="9738" refreshError="1"/>
      <sheetData sheetId="9739" refreshError="1"/>
      <sheetData sheetId="9740" refreshError="1"/>
      <sheetData sheetId="9741" refreshError="1"/>
      <sheetData sheetId="9742" refreshError="1"/>
      <sheetData sheetId="9743" refreshError="1"/>
      <sheetData sheetId="9744" refreshError="1"/>
      <sheetData sheetId="9745" refreshError="1"/>
      <sheetData sheetId="9746" refreshError="1"/>
      <sheetData sheetId="9747" refreshError="1"/>
      <sheetData sheetId="9748" refreshError="1"/>
      <sheetData sheetId="9749" refreshError="1"/>
      <sheetData sheetId="9750" refreshError="1"/>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efreshError="1"/>
      <sheetData sheetId="9761" refreshError="1"/>
      <sheetData sheetId="9762" refreshError="1"/>
      <sheetData sheetId="9763" refreshError="1"/>
      <sheetData sheetId="9764" refreshError="1"/>
      <sheetData sheetId="9765" refreshError="1"/>
      <sheetData sheetId="9766" refreshError="1"/>
      <sheetData sheetId="9767" refreshError="1"/>
      <sheetData sheetId="9768" refreshError="1"/>
      <sheetData sheetId="9769" refreshError="1"/>
      <sheetData sheetId="9770" refreshError="1"/>
      <sheetData sheetId="9771" refreshError="1"/>
      <sheetData sheetId="9772" refreshError="1"/>
      <sheetData sheetId="9773" refreshError="1"/>
      <sheetData sheetId="9774" refreshError="1"/>
      <sheetData sheetId="9775" refreshError="1"/>
      <sheetData sheetId="9776" refreshError="1"/>
      <sheetData sheetId="9777" refreshError="1"/>
      <sheetData sheetId="9778" refreshError="1"/>
      <sheetData sheetId="9779" refreshError="1"/>
      <sheetData sheetId="9780" refreshError="1"/>
      <sheetData sheetId="9781">
        <row r="19">
          <cell r="J19">
            <v>1.0499999999999999E-3</v>
          </cell>
        </row>
      </sheetData>
      <sheetData sheetId="9782" refreshError="1"/>
      <sheetData sheetId="9783">
        <row r="19">
          <cell r="J19">
            <v>1.0499999999999999E-3</v>
          </cell>
        </row>
      </sheetData>
      <sheetData sheetId="9784">
        <row r="19">
          <cell r="J19">
            <v>1.0499999999999999E-3</v>
          </cell>
        </row>
      </sheetData>
      <sheetData sheetId="9785">
        <row r="19">
          <cell r="J19">
            <v>1.0499999999999999E-3</v>
          </cell>
        </row>
      </sheetData>
      <sheetData sheetId="9786">
        <row r="19">
          <cell r="J19">
            <v>1.0499999999999999E-3</v>
          </cell>
        </row>
      </sheetData>
      <sheetData sheetId="9787">
        <row r="19">
          <cell r="J19">
            <v>1.0499999999999999E-3</v>
          </cell>
        </row>
      </sheetData>
      <sheetData sheetId="9788">
        <row r="19">
          <cell r="J19">
            <v>1.0499999999999999E-3</v>
          </cell>
        </row>
      </sheetData>
      <sheetData sheetId="9789">
        <row r="19">
          <cell r="J19">
            <v>1.0499999999999999E-3</v>
          </cell>
        </row>
      </sheetData>
      <sheetData sheetId="9790" refreshError="1"/>
      <sheetData sheetId="9791" refreshError="1"/>
      <sheetData sheetId="9792" refreshError="1"/>
      <sheetData sheetId="9793">
        <row r="19">
          <cell r="J19">
            <v>1.0499999999999999E-3</v>
          </cell>
        </row>
      </sheetData>
      <sheetData sheetId="9794">
        <row r="19">
          <cell r="J19">
            <v>1.0499999999999999E-3</v>
          </cell>
        </row>
      </sheetData>
      <sheetData sheetId="9795">
        <row r="19">
          <cell r="J19">
            <v>1.0499999999999999E-3</v>
          </cell>
        </row>
      </sheetData>
      <sheetData sheetId="9796" refreshError="1"/>
      <sheetData sheetId="9797" refreshError="1"/>
      <sheetData sheetId="9798" refreshError="1"/>
      <sheetData sheetId="9799" refreshError="1"/>
      <sheetData sheetId="9800" refreshError="1"/>
      <sheetData sheetId="9801" refreshError="1"/>
      <sheetData sheetId="9802" refreshError="1"/>
      <sheetData sheetId="9803" refreshError="1"/>
      <sheetData sheetId="9804" refreshError="1"/>
      <sheetData sheetId="9805" refreshError="1"/>
      <sheetData sheetId="9806" refreshError="1"/>
      <sheetData sheetId="9807" refreshError="1"/>
      <sheetData sheetId="9808" refreshError="1"/>
      <sheetData sheetId="9809" refreshError="1"/>
      <sheetData sheetId="9810" refreshError="1"/>
      <sheetData sheetId="9811" refreshError="1"/>
      <sheetData sheetId="9812" refreshError="1"/>
      <sheetData sheetId="9813" refreshError="1"/>
      <sheetData sheetId="9814" refreshError="1"/>
      <sheetData sheetId="9815" refreshError="1"/>
      <sheetData sheetId="9816" refreshError="1"/>
      <sheetData sheetId="9817" refreshError="1"/>
      <sheetData sheetId="9818" refreshError="1"/>
      <sheetData sheetId="9819" refreshError="1"/>
      <sheetData sheetId="9820" refreshError="1"/>
      <sheetData sheetId="9821" refreshError="1"/>
      <sheetData sheetId="9822" refreshError="1"/>
      <sheetData sheetId="9823" refreshError="1"/>
      <sheetData sheetId="9824" refreshError="1"/>
      <sheetData sheetId="9825" refreshError="1"/>
      <sheetData sheetId="9826" refreshError="1"/>
      <sheetData sheetId="9827" refreshError="1"/>
      <sheetData sheetId="9828" refreshError="1"/>
      <sheetData sheetId="9829" refreshError="1"/>
      <sheetData sheetId="9830" refreshError="1"/>
      <sheetData sheetId="9831" refreshError="1"/>
      <sheetData sheetId="9832" refreshError="1"/>
      <sheetData sheetId="9833" refreshError="1"/>
      <sheetData sheetId="9834" refreshError="1"/>
      <sheetData sheetId="9835" refreshError="1"/>
      <sheetData sheetId="9836" refreshError="1"/>
      <sheetData sheetId="9837" refreshError="1"/>
      <sheetData sheetId="9838" refreshError="1"/>
      <sheetData sheetId="9839" refreshError="1"/>
      <sheetData sheetId="9840" refreshError="1"/>
      <sheetData sheetId="9841" refreshError="1"/>
      <sheetData sheetId="9842" refreshError="1"/>
      <sheetData sheetId="9843" refreshError="1"/>
      <sheetData sheetId="9844" refreshError="1"/>
      <sheetData sheetId="9845" refreshError="1"/>
      <sheetData sheetId="9846" refreshError="1"/>
      <sheetData sheetId="9847" refreshError="1"/>
      <sheetData sheetId="9848" refreshError="1"/>
      <sheetData sheetId="9849" refreshError="1"/>
      <sheetData sheetId="9850" refreshError="1"/>
      <sheetData sheetId="9851" refreshError="1"/>
      <sheetData sheetId="9852" refreshError="1"/>
      <sheetData sheetId="9853" refreshError="1"/>
      <sheetData sheetId="9854" refreshError="1"/>
      <sheetData sheetId="9855" refreshError="1"/>
      <sheetData sheetId="9856" refreshError="1"/>
      <sheetData sheetId="9857" refreshError="1"/>
      <sheetData sheetId="9858" refreshError="1"/>
      <sheetData sheetId="9859" refreshError="1"/>
      <sheetData sheetId="9860" refreshError="1"/>
      <sheetData sheetId="9861" refreshError="1"/>
      <sheetData sheetId="9862" refreshError="1"/>
      <sheetData sheetId="9863" refreshError="1"/>
      <sheetData sheetId="9864" refreshError="1"/>
      <sheetData sheetId="9865" refreshError="1"/>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efreshError="1"/>
      <sheetData sheetId="9878" refreshError="1"/>
      <sheetData sheetId="9879" refreshError="1"/>
      <sheetData sheetId="9880" refreshError="1"/>
      <sheetData sheetId="9881" refreshError="1"/>
      <sheetData sheetId="9882" refreshError="1"/>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efreshError="1"/>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efreshError="1"/>
      <sheetData sheetId="9934" refreshError="1"/>
      <sheetData sheetId="9935" refreshError="1"/>
      <sheetData sheetId="9936" refreshError="1"/>
      <sheetData sheetId="9937" refreshError="1"/>
      <sheetData sheetId="9938" refreshError="1"/>
      <sheetData sheetId="9939" refreshError="1"/>
      <sheetData sheetId="9940" refreshError="1"/>
      <sheetData sheetId="9941" refreshError="1"/>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efreshError="1"/>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efreshError="1"/>
      <sheetData sheetId="10003" refreshError="1"/>
      <sheetData sheetId="10004" refreshError="1"/>
      <sheetData sheetId="10005" refreshError="1"/>
      <sheetData sheetId="10006" refreshError="1"/>
      <sheetData sheetId="10007" refreshError="1"/>
      <sheetData sheetId="10008" refreshError="1"/>
      <sheetData sheetId="10009" refreshError="1"/>
      <sheetData sheetId="10010" refreshError="1"/>
      <sheetData sheetId="10011" refreshError="1"/>
      <sheetData sheetId="10012" refreshError="1"/>
      <sheetData sheetId="10013" refreshError="1"/>
      <sheetData sheetId="10014" refreshError="1"/>
      <sheetData sheetId="10015" refreshError="1"/>
      <sheetData sheetId="10016" refreshError="1"/>
      <sheetData sheetId="10017" refreshError="1"/>
      <sheetData sheetId="10018" refreshError="1"/>
      <sheetData sheetId="10019" refreshError="1"/>
      <sheetData sheetId="10020" refreshError="1"/>
      <sheetData sheetId="10021" refreshError="1"/>
      <sheetData sheetId="10022" refreshError="1"/>
      <sheetData sheetId="10023" refreshError="1"/>
      <sheetData sheetId="10024" refreshError="1"/>
      <sheetData sheetId="10025" refreshError="1"/>
      <sheetData sheetId="10026" refreshError="1"/>
      <sheetData sheetId="10027" refreshError="1"/>
      <sheetData sheetId="10028" refreshError="1"/>
      <sheetData sheetId="10029" refreshError="1"/>
      <sheetData sheetId="10030" refreshError="1"/>
      <sheetData sheetId="10031" refreshError="1"/>
      <sheetData sheetId="10032" refreshError="1"/>
      <sheetData sheetId="10033" refreshError="1"/>
      <sheetData sheetId="10034" refreshError="1"/>
      <sheetData sheetId="10035" refreshError="1"/>
      <sheetData sheetId="10036" refreshError="1"/>
      <sheetData sheetId="10037" refreshError="1"/>
      <sheetData sheetId="10038" refreshError="1"/>
      <sheetData sheetId="10039" refreshError="1"/>
      <sheetData sheetId="10040" refreshError="1"/>
      <sheetData sheetId="10041" refreshError="1"/>
      <sheetData sheetId="10042" refreshError="1"/>
      <sheetData sheetId="10043" refreshError="1"/>
      <sheetData sheetId="10044" refreshError="1"/>
      <sheetData sheetId="10045" refreshError="1"/>
      <sheetData sheetId="10046" refreshError="1"/>
      <sheetData sheetId="10047" refreshError="1"/>
      <sheetData sheetId="10048" refreshError="1"/>
      <sheetData sheetId="10049" refreshError="1"/>
      <sheetData sheetId="10050" refreshError="1"/>
      <sheetData sheetId="10051" refreshError="1"/>
      <sheetData sheetId="10052" refreshError="1"/>
      <sheetData sheetId="10053" refreshError="1"/>
      <sheetData sheetId="10054" refreshError="1"/>
      <sheetData sheetId="10055" refreshError="1"/>
      <sheetData sheetId="10056" refreshError="1"/>
      <sheetData sheetId="10057" refreshError="1"/>
      <sheetData sheetId="10058" refreshError="1"/>
      <sheetData sheetId="10059" refreshError="1"/>
      <sheetData sheetId="10060" refreshError="1"/>
      <sheetData sheetId="10061" refreshError="1"/>
      <sheetData sheetId="10062" refreshError="1"/>
      <sheetData sheetId="10063" refreshError="1"/>
      <sheetData sheetId="10064" refreshError="1"/>
      <sheetData sheetId="10065" refreshError="1"/>
      <sheetData sheetId="10066" refreshError="1"/>
      <sheetData sheetId="10067" refreshError="1"/>
      <sheetData sheetId="10068" refreshError="1"/>
      <sheetData sheetId="10069" refreshError="1"/>
      <sheetData sheetId="10070" refreshError="1"/>
      <sheetData sheetId="10071" refreshError="1"/>
      <sheetData sheetId="10072" refreshError="1"/>
      <sheetData sheetId="10073" refreshError="1"/>
      <sheetData sheetId="10074" refreshError="1"/>
      <sheetData sheetId="10075" refreshError="1"/>
      <sheetData sheetId="10076" refreshError="1"/>
      <sheetData sheetId="10077" refreshError="1"/>
      <sheetData sheetId="10078" refreshError="1"/>
      <sheetData sheetId="10079" refreshError="1"/>
      <sheetData sheetId="10080" refreshError="1"/>
      <sheetData sheetId="10081" refreshError="1"/>
      <sheetData sheetId="10082" refreshError="1"/>
      <sheetData sheetId="10083" refreshError="1"/>
      <sheetData sheetId="10084" refreshError="1"/>
      <sheetData sheetId="10085" refreshError="1"/>
      <sheetData sheetId="10086" refreshError="1"/>
      <sheetData sheetId="10087" refreshError="1"/>
      <sheetData sheetId="10088" refreshError="1"/>
      <sheetData sheetId="10089" refreshError="1"/>
      <sheetData sheetId="10090" refreshError="1"/>
      <sheetData sheetId="10091" refreshError="1"/>
      <sheetData sheetId="10092" refreshError="1"/>
      <sheetData sheetId="10093" refreshError="1"/>
      <sheetData sheetId="10094" refreshError="1"/>
      <sheetData sheetId="10095" refreshError="1"/>
      <sheetData sheetId="10096" refreshError="1"/>
      <sheetData sheetId="10097" refreshError="1"/>
      <sheetData sheetId="10098" refreshError="1"/>
      <sheetData sheetId="10099" refreshError="1"/>
      <sheetData sheetId="10100" refreshError="1"/>
      <sheetData sheetId="10101" refreshError="1"/>
      <sheetData sheetId="10102" refreshError="1"/>
      <sheetData sheetId="10103" refreshError="1"/>
      <sheetData sheetId="10104" refreshError="1"/>
      <sheetData sheetId="10105" refreshError="1"/>
      <sheetData sheetId="10106" refreshError="1"/>
      <sheetData sheetId="10107" refreshError="1"/>
      <sheetData sheetId="10108" refreshError="1"/>
      <sheetData sheetId="10109" refreshError="1"/>
      <sheetData sheetId="10110" refreshError="1"/>
      <sheetData sheetId="10111" refreshError="1"/>
      <sheetData sheetId="10112" refreshError="1"/>
      <sheetData sheetId="10113" refreshError="1"/>
      <sheetData sheetId="10114" refreshError="1"/>
      <sheetData sheetId="10115" refreshError="1"/>
      <sheetData sheetId="10116" refreshError="1"/>
      <sheetData sheetId="10117" refreshError="1"/>
      <sheetData sheetId="10118" refreshError="1"/>
      <sheetData sheetId="10119" refreshError="1"/>
      <sheetData sheetId="10120" refreshError="1"/>
      <sheetData sheetId="10121" refreshError="1"/>
      <sheetData sheetId="10122" refreshError="1"/>
      <sheetData sheetId="10123" refreshError="1"/>
      <sheetData sheetId="10124" refreshError="1"/>
      <sheetData sheetId="10125" refreshError="1"/>
      <sheetData sheetId="10126" refreshError="1"/>
      <sheetData sheetId="10127" refreshError="1"/>
      <sheetData sheetId="10128" refreshError="1"/>
      <sheetData sheetId="10129" refreshError="1"/>
      <sheetData sheetId="10130" refreshError="1"/>
      <sheetData sheetId="10131" refreshError="1"/>
      <sheetData sheetId="10132" refreshError="1"/>
      <sheetData sheetId="10133" refreshError="1"/>
      <sheetData sheetId="10134" refreshError="1"/>
      <sheetData sheetId="10135" refreshError="1"/>
      <sheetData sheetId="10136" refreshError="1"/>
      <sheetData sheetId="10137" refreshError="1"/>
      <sheetData sheetId="10138" refreshError="1"/>
      <sheetData sheetId="10139" refreshError="1"/>
      <sheetData sheetId="10140" refreshError="1"/>
      <sheetData sheetId="10141" refreshError="1"/>
      <sheetData sheetId="10142" refreshError="1"/>
      <sheetData sheetId="10143" refreshError="1"/>
      <sheetData sheetId="10144" refreshError="1"/>
      <sheetData sheetId="10145" refreshError="1"/>
      <sheetData sheetId="10146" refreshError="1"/>
      <sheetData sheetId="10147" refreshError="1"/>
      <sheetData sheetId="10148" refreshError="1"/>
      <sheetData sheetId="10149" refreshError="1"/>
      <sheetData sheetId="10150" refreshError="1"/>
      <sheetData sheetId="10151" refreshError="1"/>
      <sheetData sheetId="10152" refreshError="1"/>
      <sheetData sheetId="10153" refreshError="1"/>
      <sheetData sheetId="10154" refreshError="1"/>
      <sheetData sheetId="10155" refreshError="1"/>
      <sheetData sheetId="10156" refreshError="1"/>
      <sheetData sheetId="10157" refreshError="1"/>
      <sheetData sheetId="10158" refreshError="1"/>
      <sheetData sheetId="10159" refreshError="1"/>
      <sheetData sheetId="10160" refreshError="1"/>
      <sheetData sheetId="10161" refreshError="1"/>
      <sheetData sheetId="10162" refreshError="1"/>
      <sheetData sheetId="10163" refreshError="1"/>
      <sheetData sheetId="10164" refreshError="1"/>
      <sheetData sheetId="10165" refreshError="1"/>
      <sheetData sheetId="10166" refreshError="1"/>
      <sheetData sheetId="10167" refreshError="1"/>
      <sheetData sheetId="10168" refreshError="1"/>
      <sheetData sheetId="10169" refreshError="1"/>
      <sheetData sheetId="10170" refreshError="1"/>
      <sheetData sheetId="10171" refreshError="1"/>
      <sheetData sheetId="10172" refreshError="1"/>
      <sheetData sheetId="10173" refreshError="1"/>
      <sheetData sheetId="10174" refreshError="1"/>
      <sheetData sheetId="10175" refreshError="1"/>
      <sheetData sheetId="10176" refreshError="1"/>
      <sheetData sheetId="10177" refreshError="1"/>
      <sheetData sheetId="10178" refreshError="1"/>
      <sheetData sheetId="10179" refreshError="1"/>
      <sheetData sheetId="10180" refreshError="1"/>
      <sheetData sheetId="10181" refreshError="1"/>
      <sheetData sheetId="10182" refreshError="1"/>
      <sheetData sheetId="10183" refreshError="1"/>
      <sheetData sheetId="10184" refreshError="1"/>
      <sheetData sheetId="10185" refreshError="1"/>
      <sheetData sheetId="10186" refreshError="1"/>
      <sheetData sheetId="10187" refreshError="1"/>
      <sheetData sheetId="10188" refreshError="1"/>
      <sheetData sheetId="10189" refreshError="1"/>
      <sheetData sheetId="10190" refreshError="1"/>
      <sheetData sheetId="10191" refreshError="1"/>
      <sheetData sheetId="10192" refreshError="1"/>
      <sheetData sheetId="10193" refreshError="1"/>
      <sheetData sheetId="10194" refreshError="1"/>
      <sheetData sheetId="10195" refreshError="1"/>
      <sheetData sheetId="10196" refreshError="1"/>
      <sheetData sheetId="10197" refreshError="1"/>
      <sheetData sheetId="10198" refreshError="1"/>
      <sheetData sheetId="10199" refreshError="1"/>
      <sheetData sheetId="10200" refreshError="1"/>
      <sheetData sheetId="10201" refreshError="1"/>
      <sheetData sheetId="10202" refreshError="1"/>
      <sheetData sheetId="10203" refreshError="1"/>
      <sheetData sheetId="10204" refreshError="1"/>
      <sheetData sheetId="10205" refreshError="1"/>
      <sheetData sheetId="10206" refreshError="1"/>
      <sheetData sheetId="10207" refreshError="1"/>
      <sheetData sheetId="10208" refreshError="1"/>
      <sheetData sheetId="10209" refreshError="1"/>
      <sheetData sheetId="10210" refreshError="1"/>
      <sheetData sheetId="10211" refreshError="1"/>
      <sheetData sheetId="10212" refreshError="1"/>
      <sheetData sheetId="10213" refreshError="1"/>
      <sheetData sheetId="10214" refreshError="1"/>
      <sheetData sheetId="10215" refreshError="1"/>
      <sheetData sheetId="10216" refreshError="1"/>
      <sheetData sheetId="10217" refreshError="1"/>
      <sheetData sheetId="10218" refreshError="1"/>
      <sheetData sheetId="10219" refreshError="1"/>
      <sheetData sheetId="10220" refreshError="1"/>
      <sheetData sheetId="10221" refreshError="1"/>
      <sheetData sheetId="10222" refreshError="1"/>
      <sheetData sheetId="10223" refreshError="1"/>
      <sheetData sheetId="10224" refreshError="1"/>
      <sheetData sheetId="10225" refreshError="1"/>
      <sheetData sheetId="10226" refreshError="1"/>
      <sheetData sheetId="10227" refreshError="1"/>
      <sheetData sheetId="10228" refreshError="1"/>
      <sheetData sheetId="10229" refreshError="1"/>
      <sheetData sheetId="10230" refreshError="1"/>
      <sheetData sheetId="10231" refreshError="1"/>
      <sheetData sheetId="10232" refreshError="1"/>
      <sheetData sheetId="10233" refreshError="1"/>
      <sheetData sheetId="10234" refreshError="1"/>
      <sheetData sheetId="10235" refreshError="1"/>
      <sheetData sheetId="10236" refreshError="1"/>
      <sheetData sheetId="10237" refreshError="1"/>
      <sheetData sheetId="10238" refreshError="1"/>
      <sheetData sheetId="10239" refreshError="1"/>
      <sheetData sheetId="10240" refreshError="1"/>
      <sheetData sheetId="10241" refreshError="1"/>
      <sheetData sheetId="10242" refreshError="1"/>
      <sheetData sheetId="10243" refreshError="1"/>
      <sheetData sheetId="10244" refreshError="1"/>
      <sheetData sheetId="10245" refreshError="1"/>
      <sheetData sheetId="10246" refreshError="1"/>
      <sheetData sheetId="10247" refreshError="1"/>
      <sheetData sheetId="10248" refreshError="1"/>
      <sheetData sheetId="10249" refreshError="1"/>
      <sheetData sheetId="10250" refreshError="1"/>
      <sheetData sheetId="10251" refreshError="1"/>
      <sheetData sheetId="10252" refreshError="1"/>
      <sheetData sheetId="10253" refreshError="1"/>
      <sheetData sheetId="10254" refreshError="1"/>
      <sheetData sheetId="10255" refreshError="1"/>
      <sheetData sheetId="10256">
        <row r="19">
          <cell r="J19">
            <v>1.0499999999999999E-3</v>
          </cell>
        </row>
      </sheetData>
      <sheetData sheetId="10257" refreshError="1"/>
      <sheetData sheetId="10258">
        <row r="19">
          <cell r="J19">
            <v>1.0499999999999999E-3</v>
          </cell>
        </row>
      </sheetData>
      <sheetData sheetId="10259">
        <row r="19">
          <cell r="J19">
            <v>1.0499999999999999E-3</v>
          </cell>
        </row>
      </sheetData>
      <sheetData sheetId="10260">
        <row r="19">
          <cell r="J19">
            <v>1.0499999999999999E-3</v>
          </cell>
        </row>
      </sheetData>
      <sheetData sheetId="10261">
        <row r="19">
          <cell r="J19">
            <v>1.0499999999999999E-3</v>
          </cell>
        </row>
      </sheetData>
      <sheetData sheetId="10262">
        <row r="19">
          <cell r="J19">
            <v>1.0499999999999999E-3</v>
          </cell>
        </row>
      </sheetData>
      <sheetData sheetId="10263">
        <row r="19">
          <cell r="J19">
            <v>1.0499999999999999E-3</v>
          </cell>
        </row>
      </sheetData>
      <sheetData sheetId="10264">
        <row r="19">
          <cell r="J19">
            <v>1.0499999999999999E-3</v>
          </cell>
        </row>
      </sheetData>
      <sheetData sheetId="10265">
        <row r="19">
          <cell r="J19">
            <v>1.0499999999999999E-3</v>
          </cell>
        </row>
      </sheetData>
      <sheetData sheetId="10266">
        <row r="19">
          <cell r="J19">
            <v>1.0499999999999999E-3</v>
          </cell>
        </row>
      </sheetData>
      <sheetData sheetId="10267">
        <row r="19">
          <cell r="J19">
            <v>1.0499999999999999E-3</v>
          </cell>
        </row>
      </sheetData>
      <sheetData sheetId="10268">
        <row r="19">
          <cell r="J19">
            <v>1.0499999999999999E-3</v>
          </cell>
        </row>
      </sheetData>
      <sheetData sheetId="10269">
        <row r="19">
          <cell r="J19">
            <v>1.0499999999999999E-3</v>
          </cell>
        </row>
      </sheetData>
      <sheetData sheetId="10270">
        <row r="19">
          <cell r="J19">
            <v>1.0499999999999999E-3</v>
          </cell>
        </row>
      </sheetData>
      <sheetData sheetId="10271">
        <row r="19">
          <cell r="J19">
            <v>1.0499999999999999E-3</v>
          </cell>
        </row>
      </sheetData>
      <sheetData sheetId="10272">
        <row r="19">
          <cell r="J19">
            <v>1.0499999999999999E-3</v>
          </cell>
        </row>
      </sheetData>
      <sheetData sheetId="10273">
        <row r="19">
          <cell r="J19">
            <v>1.0499999999999999E-3</v>
          </cell>
        </row>
      </sheetData>
      <sheetData sheetId="10274">
        <row r="19">
          <cell r="J19">
            <v>1.0499999999999999E-3</v>
          </cell>
        </row>
      </sheetData>
      <sheetData sheetId="10275">
        <row r="19">
          <cell r="J19">
            <v>1.0499999999999999E-3</v>
          </cell>
        </row>
      </sheetData>
      <sheetData sheetId="10276">
        <row r="19">
          <cell r="J19">
            <v>1.0499999999999999E-3</v>
          </cell>
        </row>
      </sheetData>
      <sheetData sheetId="10277">
        <row r="19">
          <cell r="J19">
            <v>1.0499999999999999E-3</v>
          </cell>
        </row>
      </sheetData>
      <sheetData sheetId="10278">
        <row r="19">
          <cell r="J19">
            <v>1.0499999999999999E-3</v>
          </cell>
        </row>
      </sheetData>
      <sheetData sheetId="10279">
        <row r="19">
          <cell r="J19">
            <v>1.0499999999999999E-3</v>
          </cell>
        </row>
      </sheetData>
      <sheetData sheetId="10280">
        <row r="19">
          <cell r="J19">
            <v>1.0499999999999999E-3</v>
          </cell>
        </row>
      </sheetData>
      <sheetData sheetId="10281">
        <row r="19">
          <cell r="J19">
            <v>1.0499999999999999E-3</v>
          </cell>
        </row>
      </sheetData>
      <sheetData sheetId="10282">
        <row r="19">
          <cell r="J19">
            <v>1.0499999999999999E-3</v>
          </cell>
        </row>
      </sheetData>
      <sheetData sheetId="10283">
        <row r="19">
          <cell r="J19">
            <v>1.0499999999999999E-3</v>
          </cell>
        </row>
      </sheetData>
      <sheetData sheetId="10284">
        <row r="19">
          <cell r="J19">
            <v>1.0499999999999999E-3</v>
          </cell>
        </row>
      </sheetData>
      <sheetData sheetId="10285">
        <row r="19">
          <cell r="J19">
            <v>1.0499999999999999E-3</v>
          </cell>
        </row>
      </sheetData>
      <sheetData sheetId="10286">
        <row r="19">
          <cell r="J19">
            <v>1.0499999999999999E-3</v>
          </cell>
        </row>
      </sheetData>
      <sheetData sheetId="10287">
        <row r="19">
          <cell r="J19">
            <v>1.0499999999999999E-3</v>
          </cell>
        </row>
      </sheetData>
      <sheetData sheetId="10288">
        <row r="19">
          <cell r="J19">
            <v>1.0499999999999999E-3</v>
          </cell>
        </row>
      </sheetData>
      <sheetData sheetId="10289">
        <row r="19">
          <cell r="J19">
            <v>1.0499999999999999E-3</v>
          </cell>
        </row>
      </sheetData>
      <sheetData sheetId="10290">
        <row r="19">
          <cell r="J19">
            <v>1.0499999999999999E-3</v>
          </cell>
        </row>
      </sheetData>
      <sheetData sheetId="10291">
        <row r="19">
          <cell r="J19">
            <v>1.0499999999999999E-3</v>
          </cell>
        </row>
      </sheetData>
      <sheetData sheetId="10292">
        <row r="19">
          <cell r="J19">
            <v>1.0499999999999999E-3</v>
          </cell>
        </row>
      </sheetData>
      <sheetData sheetId="10293">
        <row r="19">
          <cell r="J19">
            <v>1.0499999999999999E-3</v>
          </cell>
        </row>
      </sheetData>
      <sheetData sheetId="10294">
        <row r="19">
          <cell r="J19">
            <v>1.0499999999999999E-3</v>
          </cell>
        </row>
      </sheetData>
      <sheetData sheetId="10295">
        <row r="19">
          <cell r="J19">
            <v>1.0499999999999999E-3</v>
          </cell>
        </row>
      </sheetData>
      <sheetData sheetId="10296">
        <row r="19">
          <cell r="J19">
            <v>1.0499999999999999E-3</v>
          </cell>
        </row>
      </sheetData>
      <sheetData sheetId="10297">
        <row r="19">
          <cell r="J19">
            <v>1.0499999999999999E-3</v>
          </cell>
        </row>
      </sheetData>
      <sheetData sheetId="10298">
        <row r="19">
          <cell r="J19">
            <v>1.0499999999999999E-3</v>
          </cell>
        </row>
      </sheetData>
      <sheetData sheetId="10299">
        <row r="19">
          <cell r="J19">
            <v>1.0499999999999999E-3</v>
          </cell>
        </row>
      </sheetData>
      <sheetData sheetId="10300">
        <row r="19">
          <cell r="J19">
            <v>1.0499999999999999E-3</v>
          </cell>
        </row>
      </sheetData>
      <sheetData sheetId="10301">
        <row r="19">
          <cell r="J19">
            <v>1.0499999999999999E-3</v>
          </cell>
        </row>
      </sheetData>
      <sheetData sheetId="10302">
        <row r="19">
          <cell r="J19">
            <v>1.0499999999999999E-3</v>
          </cell>
        </row>
      </sheetData>
      <sheetData sheetId="10303">
        <row r="19">
          <cell r="J19">
            <v>1.0499999999999999E-3</v>
          </cell>
        </row>
      </sheetData>
      <sheetData sheetId="10304">
        <row r="19">
          <cell r="J19">
            <v>1.0499999999999999E-3</v>
          </cell>
        </row>
      </sheetData>
      <sheetData sheetId="10305">
        <row r="19">
          <cell r="J19">
            <v>1.0499999999999999E-3</v>
          </cell>
        </row>
      </sheetData>
      <sheetData sheetId="10306">
        <row r="19">
          <cell r="J19">
            <v>1.0499999999999999E-3</v>
          </cell>
        </row>
      </sheetData>
      <sheetData sheetId="10307">
        <row r="19">
          <cell r="J19">
            <v>1.0499999999999999E-3</v>
          </cell>
        </row>
      </sheetData>
      <sheetData sheetId="10308">
        <row r="19">
          <cell r="J19">
            <v>1.0499999999999999E-3</v>
          </cell>
        </row>
      </sheetData>
      <sheetData sheetId="10309">
        <row r="19">
          <cell r="J19">
            <v>1.0499999999999999E-3</v>
          </cell>
        </row>
      </sheetData>
      <sheetData sheetId="10310">
        <row r="19">
          <cell r="J19">
            <v>1.0499999999999999E-3</v>
          </cell>
        </row>
      </sheetData>
      <sheetData sheetId="10311">
        <row r="19">
          <cell r="J19">
            <v>1.0499999999999999E-3</v>
          </cell>
        </row>
      </sheetData>
      <sheetData sheetId="10312">
        <row r="19">
          <cell r="J19">
            <v>1.0499999999999999E-3</v>
          </cell>
        </row>
      </sheetData>
      <sheetData sheetId="10313">
        <row r="19">
          <cell r="J19">
            <v>1.0499999999999999E-3</v>
          </cell>
        </row>
      </sheetData>
      <sheetData sheetId="10314">
        <row r="19">
          <cell r="J19">
            <v>1.0499999999999999E-3</v>
          </cell>
        </row>
      </sheetData>
      <sheetData sheetId="10315">
        <row r="19">
          <cell r="J19">
            <v>1.0499999999999999E-3</v>
          </cell>
        </row>
      </sheetData>
      <sheetData sheetId="10316">
        <row r="19">
          <cell r="J19">
            <v>1.0499999999999999E-3</v>
          </cell>
        </row>
      </sheetData>
      <sheetData sheetId="10317">
        <row r="19">
          <cell r="J19">
            <v>1.0499999999999999E-3</v>
          </cell>
        </row>
      </sheetData>
      <sheetData sheetId="10318">
        <row r="19">
          <cell r="J19">
            <v>1.0499999999999999E-3</v>
          </cell>
        </row>
      </sheetData>
      <sheetData sheetId="10319">
        <row r="19">
          <cell r="J19">
            <v>1.0499999999999999E-3</v>
          </cell>
        </row>
      </sheetData>
      <sheetData sheetId="10320">
        <row r="19">
          <cell r="J19">
            <v>1.0499999999999999E-3</v>
          </cell>
        </row>
      </sheetData>
      <sheetData sheetId="10321">
        <row r="19">
          <cell r="J19">
            <v>1.0499999999999999E-3</v>
          </cell>
        </row>
      </sheetData>
      <sheetData sheetId="10322">
        <row r="19">
          <cell r="J19">
            <v>1.0499999999999999E-3</v>
          </cell>
        </row>
      </sheetData>
      <sheetData sheetId="10323">
        <row r="19">
          <cell r="J19">
            <v>1.0499999999999999E-3</v>
          </cell>
        </row>
      </sheetData>
      <sheetData sheetId="10324">
        <row r="19">
          <cell r="J19">
            <v>1.0499999999999999E-3</v>
          </cell>
        </row>
      </sheetData>
      <sheetData sheetId="10325">
        <row r="19">
          <cell r="J19">
            <v>1.0499999999999999E-3</v>
          </cell>
        </row>
      </sheetData>
      <sheetData sheetId="10326">
        <row r="19">
          <cell r="J19">
            <v>1.0499999999999999E-3</v>
          </cell>
        </row>
      </sheetData>
      <sheetData sheetId="10327">
        <row r="19">
          <cell r="J19">
            <v>1.0499999999999999E-3</v>
          </cell>
        </row>
      </sheetData>
      <sheetData sheetId="10328">
        <row r="19">
          <cell r="J19">
            <v>1.0499999999999999E-3</v>
          </cell>
        </row>
      </sheetData>
      <sheetData sheetId="10329">
        <row r="19">
          <cell r="J19">
            <v>1.0499999999999999E-3</v>
          </cell>
        </row>
      </sheetData>
      <sheetData sheetId="10330">
        <row r="19">
          <cell r="J19">
            <v>1.0499999999999999E-3</v>
          </cell>
        </row>
      </sheetData>
      <sheetData sheetId="10331">
        <row r="19">
          <cell r="J19">
            <v>1.0499999999999999E-3</v>
          </cell>
        </row>
      </sheetData>
      <sheetData sheetId="10332">
        <row r="19">
          <cell r="J19">
            <v>1.0499999999999999E-3</v>
          </cell>
        </row>
      </sheetData>
      <sheetData sheetId="10333">
        <row r="19">
          <cell r="J19">
            <v>1.0499999999999999E-3</v>
          </cell>
        </row>
      </sheetData>
      <sheetData sheetId="10334">
        <row r="19">
          <cell r="J19">
            <v>1.0499999999999999E-3</v>
          </cell>
        </row>
      </sheetData>
      <sheetData sheetId="10335">
        <row r="19">
          <cell r="J19">
            <v>1.0499999999999999E-3</v>
          </cell>
        </row>
      </sheetData>
      <sheetData sheetId="10336">
        <row r="19">
          <cell r="J19">
            <v>1.0499999999999999E-3</v>
          </cell>
        </row>
      </sheetData>
      <sheetData sheetId="10337">
        <row r="19">
          <cell r="J19">
            <v>1.0499999999999999E-3</v>
          </cell>
        </row>
      </sheetData>
      <sheetData sheetId="10338">
        <row r="19">
          <cell r="J19">
            <v>1.0499999999999999E-3</v>
          </cell>
        </row>
      </sheetData>
      <sheetData sheetId="10339">
        <row r="19">
          <cell r="J19">
            <v>1.0499999999999999E-3</v>
          </cell>
        </row>
      </sheetData>
      <sheetData sheetId="10340">
        <row r="19">
          <cell r="J19">
            <v>1.0499999999999999E-3</v>
          </cell>
        </row>
      </sheetData>
      <sheetData sheetId="10341">
        <row r="19">
          <cell r="J19">
            <v>1.0499999999999999E-3</v>
          </cell>
        </row>
      </sheetData>
      <sheetData sheetId="10342">
        <row r="19">
          <cell r="J19">
            <v>1.0499999999999999E-3</v>
          </cell>
        </row>
      </sheetData>
      <sheetData sheetId="10343">
        <row r="19">
          <cell r="J19">
            <v>1.0499999999999999E-3</v>
          </cell>
        </row>
      </sheetData>
      <sheetData sheetId="10344">
        <row r="19">
          <cell r="J19">
            <v>1.0499999999999999E-3</v>
          </cell>
        </row>
      </sheetData>
      <sheetData sheetId="10345">
        <row r="19">
          <cell r="J19">
            <v>1.0499999999999999E-3</v>
          </cell>
        </row>
      </sheetData>
      <sheetData sheetId="10346">
        <row r="19">
          <cell r="J19">
            <v>1.0499999999999999E-3</v>
          </cell>
        </row>
      </sheetData>
      <sheetData sheetId="10347">
        <row r="19">
          <cell r="J19">
            <v>1.0499999999999999E-3</v>
          </cell>
        </row>
      </sheetData>
      <sheetData sheetId="10348">
        <row r="19">
          <cell r="J19">
            <v>1.0499999999999999E-3</v>
          </cell>
        </row>
      </sheetData>
      <sheetData sheetId="10349">
        <row r="19">
          <cell r="J19">
            <v>1.0499999999999999E-3</v>
          </cell>
        </row>
      </sheetData>
      <sheetData sheetId="10350">
        <row r="19">
          <cell r="J19">
            <v>1.0499999999999999E-3</v>
          </cell>
        </row>
      </sheetData>
      <sheetData sheetId="10351">
        <row r="19">
          <cell r="J19">
            <v>1.0499999999999999E-3</v>
          </cell>
        </row>
      </sheetData>
      <sheetData sheetId="10352">
        <row r="19">
          <cell r="J19">
            <v>1.0499999999999999E-3</v>
          </cell>
        </row>
      </sheetData>
      <sheetData sheetId="10353">
        <row r="19">
          <cell r="J19">
            <v>1.0499999999999999E-3</v>
          </cell>
        </row>
      </sheetData>
      <sheetData sheetId="10354">
        <row r="19">
          <cell r="J19">
            <v>1.0499999999999999E-3</v>
          </cell>
        </row>
      </sheetData>
      <sheetData sheetId="10355">
        <row r="19">
          <cell r="J19">
            <v>1.0499999999999999E-3</v>
          </cell>
        </row>
      </sheetData>
      <sheetData sheetId="10356">
        <row r="19">
          <cell r="J19">
            <v>1.0499999999999999E-3</v>
          </cell>
        </row>
      </sheetData>
      <sheetData sheetId="10357">
        <row r="19">
          <cell r="J19">
            <v>1.0499999999999999E-3</v>
          </cell>
        </row>
      </sheetData>
      <sheetData sheetId="10358">
        <row r="19">
          <cell r="J19">
            <v>1.0499999999999999E-3</v>
          </cell>
        </row>
      </sheetData>
      <sheetData sheetId="10359">
        <row r="19">
          <cell r="J19">
            <v>1.0499999999999999E-3</v>
          </cell>
        </row>
      </sheetData>
      <sheetData sheetId="10360">
        <row r="19">
          <cell r="J19">
            <v>1.0499999999999999E-3</v>
          </cell>
        </row>
      </sheetData>
      <sheetData sheetId="10361">
        <row r="19">
          <cell r="J19">
            <v>1.0499999999999999E-3</v>
          </cell>
        </row>
      </sheetData>
      <sheetData sheetId="10362">
        <row r="19">
          <cell r="J19">
            <v>1.0499999999999999E-3</v>
          </cell>
        </row>
      </sheetData>
      <sheetData sheetId="10363">
        <row r="19">
          <cell r="J19">
            <v>1.0499999999999999E-3</v>
          </cell>
        </row>
      </sheetData>
      <sheetData sheetId="10364">
        <row r="19">
          <cell r="J19">
            <v>1.0499999999999999E-3</v>
          </cell>
        </row>
      </sheetData>
      <sheetData sheetId="10365">
        <row r="19">
          <cell r="J19">
            <v>1.0499999999999999E-3</v>
          </cell>
        </row>
      </sheetData>
      <sheetData sheetId="10366">
        <row r="19">
          <cell r="J19">
            <v>1.0499999999999999E-3</v>
          </cell>
        </row>
      </sheetData>
      <sheetData sheetId="10367">
        <row r="19">
          <cell r="J19">
            <v>1.0499999999999999E-3</v>
          </cell>
        </row>
      </sheetData>
      <sheetData sheetId="10368">
        <row r="19">
          <cell r="J19">
            <v>1.0499999999999999E-3</v>
          </cell>
        </row>
      </sheetData>
      <sheetData sheetId="10369">
        <row r="19">
          <cell r="J19">
            <v>1.0499999999999999E-3</v>
          </cell>
        </row>
      </sheetData>
      <sheetData sheetId="10370">
        <row r="19">
          <cell r="J19">
            <v>1.0499999999999999E-3</v>
          </cell>
        </row>
      </sheetData>
      <sheetData sheetId="10371">
        <row r="19">
          <cell r="J19">
            <v>1.0499999999999999E-3</v>
          </cell>
        </row>
      </sheetData>
      <sheetData sheetId="10372">
        <row r="19">
          <cell r="J19">
            <v>1.0499999999999999E-3</v>
          </cell>
        </row>
      </sheetData>
      <sheetData sheetId="10373">
        <row r="19">
          <cell r="J19">
            <v>1.0499999999999999E-3</v>
          </cell>
        </row>
      </sheetData>
      <sheetData sheetId="10374">
        <row r="19">
          <cell r="J19">
            <v>1.0499999999999999E-3</v>
          </cell>
        </row>
      </sheetData>
      <sheetData sheetId="10375">
        <row r="19">
          <cell r="J19">
            <v>1.0499999999999999E-3</v>
          </cell>
        </row>
      </sheetData>
      <sheetData sheetId="10376">
        <row r="19">
          <cell r="J19">
            <v>1.0499999999999999E-3</v>
          </cell>
        </row>
      </sheetData>
      <sheetData sheetId="10377">
        <row r="19">
          <cell r="J19">
            <v>1.0499999999999999E-3</v>
          </cell>
        </row>
      </sheetData>
      <sheetData sheetId="10378">
        <row r="19">
          <cell r="J19">
            <v>1.0499999999999999E-3</v>
          </cell>
        </row>
      </sheetData>
      <sheetData sheetId="10379">
        <row r="19">
          <cell r="J19">
            <v>1.0499999999999999E-3</v>
          </cell>
        </row>
      </sheetData>
      <sheetData sheetId="10380">
        <row r="19">
          <cell r="J19">
            <v>1.0499999999999999E-3</v>
          </cell>
        </row>
      </sheetData>
      <sheetData sheetId="10381">
        <row r="19">
          <cell r="J19">
            <v>1.0499999999999999E-3</v>
          </cell>
        </row>
      </sheetData>
      <sheetData sheetId="10382">
        <row r="19">
          <cell r="J19">
            <v>1.0499999999999999E-3</v>
          </cell>
        </row>
      </sheetData>
      <sheetData sheetId="10383">
        <row r="19">
          <cell r="J19">
            <v>1.0499999999999999E-3</v>
          </cell>
        </row>
      </sheetData>
      <sheetData sheetId="10384">
        <row r="19">
          <cell r="J19">
            <v>1.0499999999999999E-3</v>
          </cell>
        </row>
      </sheetData>
      <sheetData sheetId="10385">
        <row r="19">
          <cell r="J19">
            <v>1.0499999999999999E-3</v>
          </cell>
        </row>
      </sheetData>
      <sheetData sheetId="10386">
        <row r="19">
          <cell r="J19">
            <v>1.0499999999999999E-3</v>
          </cell>
        </row>
      </sheetData>
      <sheetData sheetId="10387">
        <row r="19">
          <cell r="J19">
            <v>1.0499999999999999E-3</v>
          </cell>
        </row>
      </sheetData>
      <sheetData sheetId="10388">
        <row r="19">
          <cell r="J19">
            <v>1.0499999999999999E-3</v>
          </cell>
        </row>
      </sheetData>
      <sheetData sheetId="10389">
        <row r="19">
          <cell r="J19">
            <v>1.0499999999999999E-3</v>
          </cell>
        </row>
      </sheetData>
      <sheetData sheetId="10390">
        <row r="19">
          <cell r="J19">
            <v>1.0499999999999999E-3</v>
          </cell>
        </row>
      </sheetData>
      <sheetData sheetId="10391">
        <row r="19">
          <cell r="J19">
            <v>1.0499999999999999E-3</v>
          </cell>
        </row>
      </sheetData>
      <sheetData sheetId="10392">
        <row r="19">
          <cell r="J19">
            <v>1.0499999999999999E-3</v>
          </cell>
        </row>
      </sheetData>
      <sheetData sheetId="10393">
        <row r="19">
          <cell r="J19">
            <v>1.0499999999999999E-3</v>
          </cell>
        </row>
      </sheetData>
      <sheetData sheetId="10394">
        <row r="19">
          <cell r="J19">
            <v>1.0499999999999999E-3</v>
          </cell>
        </row>
      </sheetData>
      <sheetData sheetId="10395">
        <row r="19">
          <cell r="J19">
            <v>1.0499999999999999E-3</v>
          </cell>
        </row>
      </sheetData>
      <sheetData sheetId="10396">
        <row r="19">
          <cell r="J19">
            <v>1.0499999999999999E-3</v>
          </cell>
        </row>
      </sheetData>
      <sheetData sheetId="10397">
        <row r="19">
          <cell r="J19">
            <v>1.0499999999999999E-3</v>
          </cell>
        </row>
      </sheetData>
      <sheetData sheetId="10398">
        <row r="19">
          <cell r="J19">
            <v>1.0499999999999999E-3</v>
          </cell>
        </row>
      </sheetData>
      <sheetData sheetId="10399">
        <row r="19">
          <cell r="J19">
            <v>1.0499999999999999E-3</v>
          </cell>
        </row>
      </sheetData>
      <sheetData sheetId="10400">
        <row r="19">
          <cell r="J19">
            <v>1.0499999999999999E-3</v>
          </cell>
        </row>
      </sheetData>
      <sheetData sheetId="10401">
        <row r="19">
          <cell r="J19">
            <v>1.0499999999999999E-3</v>
          </cell>
        </row>
      </sheetData>
      <sheetData sheetId="10402">
        <row r="19">
          <cell r="J19">
            <v>1.0499999999999999E-3</v>
          </cell>
        </row>
      </sheetData>
      <sheetData sheetId="10403">
        <row r="19">
          <cell r="J19">
            <v>1.0499999999999999E-3</v>
          </cell>
        </row>
      </sheetData>
      <sheetData sheetId="10404">
        <row r="19">
          <cell r="J19">
            <v>1.0499999999999999E-3</v>
          </cell>
        </row>
      </sheetData>
      <sheetData sheetId="10405">
        <row r="19">
          <cell r="J19">
            <v>1.0499999999999999E-3</v>
          </cell>
        </row>
      </sheetData>
      <sheetData sheetId="10406">
        <row r="19">
          <cell r="J19">
            <v>1.0499999999999999E-3</v>
          </cell>
        </row>
      </sheetData>
      <sheetData sheetId="10407">
        <row r="19">
          <cell r="J19">
            <v>1.0499999999999999E-3</v>
          </cell>
        </row>
      </sheetData>
      <sheetData sheetId="10408">
        <row r="19">
          <cell r="J19">
            <v>1.0499999999999999E-3</v>
          </cell>
        </row>
      </sheetData>
      <sheetData sheetId="10409">
        <row r="19">
          <cell r="J19">
            <v>1.0499999999999999E-3</v>
          </cell>
        </row>
      </sheetData>
      <sheetData sheetId="10410">
        <row r="19">
          <cell r="J19">
            <v>1.0499999999999999E-3</v>
          </cell>
        </row>
      </sheetData>
      <sheetData sheetId="10411">
        <row r="19">
          <cell r="J19">
            <v>1.0499999999999999E-3</v>
          </cell>
        </row>
      </sheetData>
      <sheetData sheetId="10412">
        <row r="19">
          <cell r="J19">
            <v>1.0499999999999999E-3</v>
          </cell>
        </row>
      </sheetData>
      <sheetData sheetId="10413">
        <row r="19">
          <cell r="J19">
            <v>1.0499999999999999E-3</v>
          </cell>
        </row>
      </sheetData>
      <sheetData sheetId="10414">
        <row r="19">
          <cell r="J19">
            <v>1.0499999999999999E-3</v>
          </cell>
        </row>
      </sheetData>
      <sheetData sheetId="10415">
        <row r="19">
          <cell r="J19">
            <v>1.0499999999999999E-3</v>
          </cell>
        </row>
      </sheetData>
      <sheetData sheetId="10416">
        <row r="19">
          <cell r="J19">
            <v>1.0499999999999999E-3</v>
          </cell>
        </row>
      </sheetData>
      <sheetData sheetId="10417">
        <row r="19">
          <cell r="J19">
            <v>1.0499999999999999E-3</v>
          </cell>
        </row>
      </sheetData>
      <sheetData sheetId="10418">
        <row r="19">
          <cell r="J19">
            <v>1.0499999999999999E-3</v>
          </cell>
        </row>
      </sheetData>
      <sheetData sheetId="10419">
        <row r="19">
          <cell r="J19">
            <v>1.0499999999999999E-3</v>
          </cell>
        </row>
      </sheetData>
      <sheetData sheetId="10420">
        <row r="19">
          <cell r="J19">
            <v>1.0499999999999999E-3</v>
          </cell>
        </row>
      </sheetData>
      <sheetData sheetId="10421">
        <row r="19">
          <cell r="J19">
            <v>1.0499999999999999E-3</v>
          </cell>
        </row>
      </sheetData>
      <sheetData sheetId="10422">
        <row r="19">
          <cell r="J19">
            <v>1.0499999999999999E-3</v>
          </cell>
        </row>
      </sheetData>
      <sheetData sheetId="10423">
        <row r="19">
          <cell r="J19">
            <v>1.0499999999999999E-3</v>
          </cell>
        </row>
      </sheetData>
      <sheetData sheetId="10424">
        <row r="19">
          <cell r="J19">
            <v>1.0499999999999999E-3</v>
          </cell>
        </row>
      </sheetData>
      <sheetData sheetId="10425">
        <row r="19">
          <cell r="J19">
            <v>1.0499999999999999E-3</v>
          </cell>
        </row>
      </sheetData>
      <sheetData sheetId="10426">
        <row r="19">
          <cell r="J19">
            <v>1.0499999999999999E-3</v>
          </cell>
        </row>
      </sheetData>
      <sheetData sheetId="10427">
        <row r="19">
          <cell r="J19">
            <v>1.0499999999999999E-3</v>
          </cell>
        </row>
      </sheetData>
      <sheetData sheetId="10428">
        <row r="19">
          <cell r="J19">
            <v>1.0499999999999999E-3</v>
          </cell>
        </row>
      </sheetData>
      <sheetData sheetId="10429">
        <row r="19">
          <cell r="J19">
            <v>1.0499999999999999E-3</v>
          </cell>
        </row>
      </sheetData>
      <sheetData sheetId="10430">
        <row r="19">
          <cell r="J19">
            <v>1.0499999999999999E-3</v>
          </cell>
        </row>
      </sheetData>
      <sheetData sheetId="10431">
        <row r="19">
          <cell r="J19">
            <v>1.0499999999999999E-3</v>
          </cell>
        </row>
      </sheetData>
      <sheetData sheetId="10432">
        <row r="19">
          <cell r="J19">
            <v>1.0499999999999999E-3</v>
          </cell>
        </row>
      </sheetData>
      <sheetData sheetId="10433">
        <row r="19">
          <cell r="J19">
            <v>1.0499999999999999E-3</v>
          </cell>
        </row>
      </sheetData>
      <sheetData sheetId="10434">
        <row r="19">
          <cell r="J19">
            <v>1.0499999999999999E-3</v>
          </cell>
        </row>
      </sheetData>
      <sheetData sheetId="10435">
        <row r="19">
          <cell r="J19">
            <v>1.0499999999999999E-3</v>
          </cell>
        </row>
      </sheetData>
      <sheetData sheetId="10436">
        <row r="19">
          <cell r="J19">
            <v>1.0499999999999999E-3</v>
          </cell>
        </row>
      </sheetData>
      <sheetData sheetId="10437">
        <row r="19">
          <cell r="J19">
            <v>1.0499999999999999E-3</v>
          </cell>
        </row>
      </sheetData>
      <sheetData sheetId="10438">
        <row r="19">
          <cell r="J19">
            <v>1.0499999999999999E-3</v>
          </cell>
        </row>
      </sheetData>
      <sheetData sheetId="10439">
        <row r="19">
          <cell r="J19">
            <v>1.0499999999999999E-3</v>
          </cell>
        </row>
      </sheetData>
      <sheetData sheetId="10440">
        <row r="19">
          <cell r="J19">
            <v>1.0499999999999999E-3</v>
          </cell>
        </row>
      </sheetData>
      <sheetData sheetId="10441">
        <row r="19">
          <cell r="J19">
            <v>1.0499999999999999E-3</v>
          </cell>
        </row>
      </sheetData>
      <sheetData sheetId="10442">
        <row r="19">
          <cell r="J19">
            <v>1.0499999999999999E-3</v>
          </cell>
        </row>
      </sheetData>
      <sheetData sheetId="10443">
        <row r="19">
          <cell r="J19">
            <v>1.0499999999999999E-3</v>
          </cell>
        </row>
      </sheetData>
      <sheetData sheetId="10444">
        <row r="19">
          <cell r="J19">
            <v>1.0499999999999999E-3</v>
          </cell>
        </row>
      </sheetData>
      <sheetData sheetId="10445">
        <row r="19">
          <cell r="J19">
            <v>1.0499999999999999E-3</v>
          </cell>
        </row>
      </sheetData>
      <sheetData sheetId="10446">
        <row r="19">
          <cell r="J19">
            <v>1.0499999999999999E-3</v>
          </cell>
        </row>
      </sheetData>
      <sheetData sheetId="10447">
        <row r="19">
          <cell r="J19">
            <v>1.0499999999999999E-3</v>
          </cell>
        </row>
      </sheetData>
      <sheetData sheetId="10448">
        <row r="19">
          <cell r="J19">
            <v>1.0499999999999999E-3</v>
          </cell>
        </row>
      </sheetData>
      <sheetData sheetId="10449">
        <row r="19">
          <cell r="J19">
            <v>1.0499999999999999E-3</v>
          </cell>
        </row>
      </sheetData>
      <sheetData sheetId="10450">
        <row r="19">
          <cell r="J19">
            <v>1.0499999999999999E-3</v>
          </cell>
        </row>
      </sheetData>
      <sheetData sheetId="10451">
        <row r="19">
          <cell r="J19">
            <v>1.0499999999999999E-3</v>
          </cell>
        </row>
      </sheetData>
      <sheetData sheetId="10452">
        <row r="19">
          <cell r="J19">
            <v>1.0499999999999999E-3</v>
          </cell>
        </row>
      </sheetData>
      <sheetData sheetId="10453">
        <row r="19">
          <cell r="J19">
            <v>1.0499999999999999E-3</v>
          </cell>
        </row>
      </sheetData>
      <sheetData sheetId="10454">
        <row r="19">
          <cell r="J19">
            <v>1.0499999999999999E-3</v>
          </cell>
        </row>
      </sheetData>
      <sheetData sheetId="10455">
        <row r="19">
          <cell r="J19">
            <v>1.0499999999999999E-3</v>
          </cell>
        </row>
      </sheetData>
      <sheetData sheetId="10456">
        <row r="19">
          <cell r="J19">
            <v>1.0499999999999999E-3</v>
          </cell>
        </row>
      </sheetData>
      <sheetData sheetId="10457">
        <row r="19">
          <cell r="J19">
            <v>1.0499999999999999E-3</v>
          </cell>
        </row>
      </sheetData>
      <sheetData sheetId="10458">
        <row r="19">
          <cell r="J19">
            <v>1.0499999999999999E-3</v>
          </cell>
        </row>
      </sheetData>
      <sheetData sheetId="10459">
        <row r="19">
          <cell r="J19">
            <v>1.0499999999999999E-3</v>
          </cell>
        </row>
      </sheetData>
      <sheetData sheetId="10460">
        <row r="19">
          <cell r="J19">
            <v>1.0499999999999999E-3</v>
          </cell>
        </row>
      </sheetData>
      <sheetData sheetId="10461">
        <row r="19">
          <cell r="J19">
            <v>1.0499999999999999E-3</v>
          </cell>
        </row>
      </sheetData>
      <sheetData sheetId="10462">
        <row r="19">
          <cell r="J19">
            <v>1.0499999999999999E-3</v>
          </cell>
        </row>
      </sheetData>
      <sheetData sheetId="10463">
        <row r="19">
          <cell r="J19">
            <v>1.0499999999999999E-3</v>
          </cell>
        </row>
      </sheetData>
      <sheetData sheetId="10464">
        <row r="19">
          <cell r="J19">
            <v>1.0499999999999999E-3</v>
          </cell>
        </row>
      </sheetData>
      <sheetData sheetId="10465">
        <row r="19">
          <cell r="J19">
            <v>1.0499999999999999E-3</v>
          </cell>
        </row>
      </sheetData>
      <sheetData sheetId="10466">
        <row r="19">
          <cell r="J19">
            <v>1.0499999999999999E-3</v>
          </cell>
        </row>
      </sheetData>
      <sheetData sheetId="10467">
        <row r="19">
          <cell r="J19">
            <v>1.0499999999999999E-3</v>
          </cell>
        </row>
      </sheetData>
      <sheetData sheetId="10468">
        <row r="19">
          <cell r="J19">
            <v>1.0499999999999999E-3</v>
          </cell>
        </row>
      </sheetData>
      <sheetData sheetId="10469">
        <row r="19">
          <cell r="J19">
            <v>1.0499999999999999E-3</v>
          </cell>
        </row>
      </sheetData>
      <sheetData sheetId="10470">
        <row r="19">
          <cell r="J19">
            <v>1.0499999999999999E-3</v>
          </cell>
        </row>
      </sheetData>
      <sheetData sheetId="10471">
        <row r="19">
          <cell r="J19">
            <v>1.0499999999999999E-3</v>
          </cell>
        </row>
      </sheetData>
      <sheetData sheetId="10472">
        <row r="19">
          <cell r="J19">
            <v>1.0499999999999999E-3</v>
          </cell>
        </row>
      </sheetData>
      <sheetData sheetId="10473">
        <row r="19">
          <cell r="J19">
            <v>1.0499999999999999E-3</v>
          </cell>
        </row>
      </sheetData>
      <sheetData sheetId="10474">
        <row r="19">
          <cell r="J19">
            <v>1.0499999999999999E-3</v>
          </cell>
        </row>
      </sheetData>
      <sheetData sheetId="10475">
        <row r="19">
          <cell r="J19">
            <v>1.0499999999999999E-3</v>
          </cell>
        </row>
      </sheetData>
      <sheetData sheetId="10476">
        <row r="19">
          <cell r="J19">
            <v>1.0499999999999999E-3</v>
          </cell>
        </row>
      </sheetData>
      <sheetData sheetId="10477">
        <row r="19">
          <cell r="J19">
            <v>1.0499999999999999E-3</v>
          </cell>
        </row>
      </sheetData>
      <sheetData sheetId="10478">
        <row r="19">
          <cell r="J19">
            <v>1.0499999999999999E-3</v>
          </cell>
        </row>
      </sheetData>
      <sheetData sheetId="10479">
        <row r="19">
          <cell r="J19">
            <v>1.0499999999999999E-3</v>
          </cell>
        </row>
      </sheetData>
      <sheetData sheetId="10480">
        <row r="19">
          <cell r="J19">
            <v>1.0499999999999999E-3</v>
          </cell>
        </row>
      </sheetData>
      <sheetData sheetId="10481">
        <row r="19">
          <cell r="J19">
            <v>1.0499999999999999E-3</v>
          </cell>
        </row>
      </sheetData>
      <sheetData sheetId="10482">
        <row r="19">
          <cell r="J19">
            <v>1.0499999999999999E-3</v>
          </cell>
        </row>
      </sheetData>
      <sheetData sheetId="10483">
        <row r="19">
          <cell r="J19">
            <v>1.0499999999999999E-3</v>
          </cell>
        </row>
      </sheetData>
      <sheetData sheetId="10484">
        <row r="19">
          <cell r="J19">
            <v>1.0499999999999999E-3</v>
          </cell>
        </row>
      </sheetData>
      <sheetData sheetId="10485">
        <row r="19">
          <cell r="J19">
            <v>1.0499999999999999E-3</v>
          </cell>
        </row>
      </sheetData>
      <sheetData sheetId="10486">
        <row r="19">
          <cell r="J19">
            <v>1.0499999999999999E-3</v>
          </cell>
        </row>
      </sheetData>
      <sheetData sheetId="10487">
        <row r="19">
          <cell r="J19">
            <v>1.0499999999999999E-3</v>
          </cell>
        </row>
      </sheetData>
      <sheetData sheetId="10488">
        <row r="19">
          <cell r="J19">
            <v>1.0499999999999999E-3</v>
          </cell>
        </row>
      </sheetData>
      <sheetData sheetId="10489">
        <row r="19">
          <cell r="J19">
            <v>1.0499999999999999E-3</v>
          </cell>
        </row>
      </sheetData>
      <sheetData sheetId="10490">
        <row r="19">
          <cell r="J19">
            <v>1.0499999999999999E-3</v>
          </cell>
        </row>
      </sheetData>
      <sheetData sheetId="10491">
        <row r="19">
          <cell r="J19">
            <v>1.0499999999999999E-3</v>
          </cell>
        </row>
      </sheetData>
      <sheetData sheetId="10492">
        <row r="19">
          <cell r="J19">
            <v>1.0499999999999999E-3</v>
          </cell>
        </row>
      </sheetData>
      <sheetData sheetId="10493">
        <row r="19">
          <cell r="J19">
            <v>1.0499999999999999E-3</v>
          </cell>
        </row>
      </sheetData>
      <sheetData sheetId="10494">
        <row r="19">
          <cell r="J19">
            <v>1.0499999999999999E-3</v>
          </cell>
        </row>
      </sheetData>
      <sheetData sheetId="10495">
        <row r="19">
          <cell r="J19">
            <v>1.0499999999999999E-3</v>
          </cell>
        </row>
      </sheetData>
      <sheetData sheetId="10496">
        <row r="19">
          <cell r="J19">
            <v>1.0499999999999999E-3</v>
          </cell>
        </row>
      </sheetData>
      <sheetData sheetId="10497">
        <row r="19">
          <cell r="J19">
            <v>1.0499999999999999E-3</v>
          </cell>
        </row>
      </sheetData>
      <sheetData sheetId="10498">
        <row r="19">
          <cell r="J19">
            <v>1.0499999999999999E-3</v>
          </cell>
        </row>
      </sheetData>
      <sheetData sheetId="10499">
        <row r="19">
          <cell r="J19">
            <v>1.0499999999999999E-3</v>
          </cell>
        </row>
      </sheetData>
      <sheetData sheetId="10500">
        <row r="19">
          <cell r="J19">
            <v>1.0499999999999999E-3</v>
          </cell>
        </row>
      </sheetData>
      <sheetData sheetId="10501">
        <row r="19">
          <cell r="J19">
            <v>1.0499999999999999E-3</v>
          </cell>
        </row>
      </sheetData>
      <sheetData sheetId="10502">
        <row r="19">
          <cell r="J19">
            <v>1.0499999999999999E-3</v>
          </cell>
        </row>
      </sheetData>
      <sheetData sheetId="10503">
        <row r="19">
          <cell r="J19">
            <v>1.0499999999999999E-3</v>
          </cell>
        </row>
      </sheetData>
      <sheetData sheetId="10504">
        <row r="19">
          <cell r="J19">
            <v>1.0499999999999999E-3</v>
          </cell>
        </row>
      </sheetData>
      <sheetData sheetId="10505">
        <row r="19">
          <cell r="J19">
            <v>1.0499999999999999E-3</v>
          </cell>
        </row>
      </sheetData>
      <sheetData sheetId="10506">
        <row r="19">
          <cell r="J19">
            <v>1.0499999999999999E-3</v>
          </cell>
        </row>
      </sheetData>
      <sheetData sheetId="10507">
        <row r="19">
          <cell r="J19">
            <v>1.0499999999999999E-3</v>
          </cell>
        </row>
      </sheetData>
      <sheetData sheetId="10508">
        <row r="19">
          <cell r="J19">
            <v>1.0499999999999999E-3</v>
          </cell>
        </row>
      </sheetData>
      <sheetData sheetId="10509">
        <row r="19">
          <cell r="J19">
            <v>1.0499999999999999E-3</v>
          </cell>
        </row>
      </sheetData>
      <sheetData sheetId="10510">
        <row r="19">
          <cell r="J19">
            <v>1.0499999999999999E-3</v>
          </cell>
        </row>
      </sheetData>
      <sheetData sheetId="10511">
        <row r="19">
          <cell r="J19">
            <v>1.0499999999999999E-3</v>
          </cell>
        </row>
      </sheetData>
      <sheetData sheetId="10512">
        <row r="19">
          <cell r="J19">
            <v>1.0499999999999999E-3</v>
          </cell>
        </row>
      </sheetData>
      <sheetData sheetId="10513">
        <row r="19">
          <cell r="J19">
            <v>1.0499999999999999E-3</v>
          </cell>
        </row>
      </sheetData>
      <sheetData sheetId="10514">
        <row r="19">
          <cell r="J19">
            <v>1.0499999999999999E-3</v>
          </cell>
        </row>
      </sheetData>
      <sheetData sheetId="10515">
        <row r="19">
          <cell r="J19">
            <v>1.0499999999999999E-3</v>
          </cell>
        </row>
      </sheetData>
      <sheetData sheetId="10516">
        <row r="19">
          <cell r="J19">
            <v>1.0499999999999999E-3</v>
          </cell>
        </row>
      </sheetData>
      <sheetData sheetId="10517">
        <row r="19">
          <cell r="J19">
            <v>1.0499999999999999E-3</v>
          </cell>
        </row>
      </sheetData>
      <sheetData sheetId="10518">
        <row r="19">
          <cell r="J19">
            <v>1.0499999999999999E-3</v>
          </cell>
        </row>
      </sheetData>
      <sheetData sheetId="10519">
        <row r="19">
          <cell r="J19">
            <v>1.0499999999999999E-3</v>
          </cell>
        </row>
      </sheetData>
      <sheetData sheetId="10520">
        <row r="19">
          <cell r="J19">
            <v>1.0499999999999999E-3</v>
          </cell>
        </row>
      </sheetData>
      <sheetData sheetId="10521">
        <row r="19">
          <cell r="J19">
            <v>1.0499999999999999E-3</v>
          </cell>
        </row>
      </sheetData>
      <sheetData sheetId="10522">
        <row r="19">
          <cell r="J19">
            <v>1.0499999999999999E-3</v>
          </cell>
        </row>
      </sheetData>
      <sheetData sheetId="10523">
        <row r="19">
          <cell r="J19">
            <v>1.0499999999999999E-3</v>
          </cell>
        </row>
      </sheetData>
      <sheetData sheetId="10524">
        <row r="19">
          <cell r="J19">
            <v>1.0499999999999999E-3</v>
          </cell>
        </row>
      </sheetData>
      <sheetData sheetId="10525">
        <row r="19">
          <cell r="J19">
            <v>1.0499999999999999E-3</v>
          </cell>
        </row>
      </sheetData>
      <sheetData sheetId="10526">
        <row r="19">
          <cell r="J19">
            <v>1.0499999999999999E-3</v>
          </cell>
        </row>
      </sheetData>
      <sheetData sheetId="10527">
        <row r="19">
          <cell r="J19">
            <v>1.0499999999999999E-3</v>
          </cell>
        </row>
      </sheetData>
      <sheetData sheetId="10528">
        <row r="19">
          <cell r="J19">
            <v>1.0499999999999999E-3</v>
          </cell>
        </row>
      </sheetData>
      <sheetData sheetId="10529">
        <row r="19">
          <cell r="J19">
            <v>1.0499999999999999E-3</v>
          </cell>
        </row>
      </sheetData>
      <sheetData sheetId="10530">
        <row r="19">
          <cell r="J19">
            <v>1.0499999999999999E-3</v>
          </cell>
        </row>
      </sheetData>
      <sheetData sheetId="10531" refreshError="1"/>
      <sheetData sheetId="10532" refreshError="1"/>
      <sheetData sheetId="10533" refreshError="1"/>
      <sheetData sheetId="10534">
        <row r="19">
          <cell r="J19">
            <v>1.0499999999999999E-3</v>
          </cell>
        </row>
      </sheetData>
      <sheetData sheetId="10535">
        <row r="19">
          <cell r="J19">
            <v>1.0499999999999999E-3</v>
          </cell>
        </row>
      </sheetData>
      <sheetData sheetId="10536">
        <row r="19">
          <cell r="J19">
            <v>1.0499999999999999E-3</v>
          </cell>
        </row>
      </sheetData>
      <sheetData sheetId="10537">
        <row r="19">
          <cell r="J19">
            <v>1.0499999999999999E-3</v>
          </cell>
        </row>
      </sheetData>
      <sheetData sheetId="10538">
        <row r="19">
          <cell r="J19">
            <v>1.0499999999999999E-3</v>
          </cell>
        </row>
      </sheetData>
      <sheetData sheetId="10539">
        <row r="19">
          <cell r="J19">
            <v>1.0499999999999999E-3</v>
          </cell>
        </row>
      </sheetData>
      <sheetData sheetId="10540">
        <row r="19">
          <cell r="J19">
            <v>1.0499999999999999E-3</v>
          </cell>
        </row>
      </sheetData>
      <sheetData sheetId="10541">
        <row r="19">
          <cell r="J19">
            <v>1.0499999999999999E-3</v>
          </cell>
        </row>
      </sheetData>
      <sheetData sheetId="10542">
        <row r="19">
          <cell r="J19">
            <v>1.0499999999999999E-3</v>
          </cell>
        </row>
      </sheetData>
      <sheetData sheetId="10543">
        <row r="19">
          <cell r="J19">
            <v>1.0499999999999999E-3</v>
          </cell>
        </row>
      </sheetData>
      <sheetData sheetId="10544">
        <row r="19">
          <cell r="J19">
            <v>1.0499999999999999E-3</v>
          </cell>
        </row>
      </sheetData>
      <sheetData sheetId="10545">
        <row r="19">
          <cell r="J19">
            <v>1.0499999999999999E-3</v>
          </cell>
        </row>
      </sheetData>
      <sheetData sheetId="10546">
        <row r="19">
          <cell r="J19">
            <v>1.0499999999999999E-3</v>
          </cell>
        </row>
      </sheetData>
      <sheetData sheetId="10547">
        <row r="19">
          <cell r="J19">
            <v>1.0499999999999999E-3</v>
          </cell>
        </row>
      </sheetData>
      <sheetData sheetId="10548">
        <row r="19">
          <cell r="J19">
            <v>1.0499999999999999E-3</v>
          </cell>
        </row>
      </sheetData>
      <sheetData sheetId="10549">
        <row r="19">
          <cell r="J19">
            <v>1.0499999999999999E-3</v>
          </cell>
        </row>
      </sheetData>
      <sheetData sheetId="10550">
        <row r="19">
          <cell r="J19">
            <v>1.0499999999999999E-3</v>
          </cell>
        </row>
      </sheetData>
      <sheetData sheetId="10551">
        <row r="19">
          <cell r="J19">
            <v>1.0499999999999999E-3</v>
          </cell>
        </row>
      </sheetData>
      <sheetData sheetId="10552">
        <row r="19">
          <cell r="J19">
            <v>1.0499999999999999E-3</v>
          </cell>
        </row>
      </sheetData>
      <sheetData sheetId="10553">
        <row r="19">
          <cell r="J19">
            <v>1.0499999999999999E-3</v>
          </cell>
        </row>
      </sheetData>
      <sheetData sheetId="10554">
        <row r="19">
          <cell r="J19">
            <v>1.0499999999999999E-3</v>
          </cell>
        </row>
      </sheetData>
      <sheetData sheetId="10555">
        <row r="19">
          <cell r="J19">
            <v>1.0499999999999999E-3</v>
          </cell>
        </row>
      </sheetData>
      <sheetData sheetId="10556">
        <row r="19">
          <cell r="J19">
            <v>1.0499999999999999E-3</v>
          </cell>
        </row>
      </sheetData>
      <sheetData sheetId="10557">
        <row r="19">
          <cell r="J19">
            <v>1.0499999999999999E-3</v>
          </cell>
        </row>
      </sheetData>
      <sheetData sheetId="10558">
        <row r="19">
          <cell r="J19">
            <v>1.0499999999999999E-3</v>
          </cell>
        </row>
      </sheetData>
      <sheetData sheetId="10559">
        <row r="19">
          <cell r="J19">
            <v>1.0499999999999999E-3</v>
          </cell>
        </row>
      </sheetData>
      <sheetData sheetId="10560">
        <row r="19">
          <cell r="J19">
            <v>1.0499999999999999E-3</v>
          </cell>
        </row>
      </sheetData>
      <sheetData sheetId="10561">
        <row r="19">
          <cell r="J19">
            <v>1.0499999999999999E-3</v>
          </cell>
        </row>
      </sheetData>
      <sheetData sheetId="10562">
        <row r="19">
          <cell r="J19">
            <v>1.0499999999999999E-3</v>
          </cell>
        </row>
      </sheetData>
      <sheetData sheetId="10563">
        <row r="19">
          <cell r="J19">
            <v>1.0499999999999999E-3</v>
          </cell>
        </row>
      </sheetData>
      <sheetData sheetId="10564">
        <row r="19">
          <cell r="J19">
            <v>1.0499999999999999E-3</v>
          </cell>
        </row>
      </sheetData>
      <sheetData sheetId="10565">
        <row r="19">
          <cell r="J19">
            <v>1.0499999999999999E-3</v>
          </cell>
        </row>
      </sheetData>
      <sheetData sheetId="10566">
        <row r="19">
          <cell r="J19">
            <v>1.0499999999999999E-3</v>
          </cell>
        </row>
      </sheetData>
      <sheetData sheetId="10567">
        <row r="19">
          <cell r="J19">
            <v>1.0499999999999999E-3</v>
          </cell>
        </row>
      </sheetData>
      <sheetData sheetId="10568">
        <row r="19">
          <cell r="J19">
            <v>1.0499999999999999E-3</v>
          </cell>
        </row>
      </sheetData>
      <sheetData sheetId="10569">
        <row r="19">
          <cell r="J19">
            <v>1.0499999999999999E-3</v>
          </cell>
        </row>
      </sheetData>
      <sheetData sheetId="10570">
        <row r="19">
          <cell r="J19">
            <v>1.0499999999999999E-3</v>
          </cell>
        </row>
      </sheetData>
      <sheetData sheetId="10571">
        <row r="19">
          <cell r="J19">
            <v>1.0499999999999999E-3</v>
          </cell>
        </row>
      </sheetData>
      <sheetData sheetId="10572">
        <row r="19">
          <cell r="J19">
            <v>1.0499999999999999E-3</v>
          </cell>
        </row>
      </sheetData>
      <sheetData sheetId="10573">
        <row r="19">
          <cell r="J19">
            <v>1.0499999999999999E-3</v>
          </cell>
        </row>
      </sheetData>
      <sheetData sheetId="10574">
        <row r="19">
          <cell r="J19">
            <v>1.0499999999999999E-3</v>
          </cell>
        </row>
      </sheetData>
      <sheetData sheetId="10575">
        <row r="19">
          <cell r="J19">
            <v>1.0499999999999999E-3</v>
          </cell>
        </row>
      </sheetData>
      <sheetData sheetId="10576">
        <row r="19">
          <cell r="J19">
            <v>1.0499999999999999E-3</v>
          </cell>
        </row>
      </sheetData>
      <sheetData sheetId="10577">
        <row r="19">
          <cell r="J19">
            <v>1.0499999999999999E-3</v>
          </cell>
        </row>
      </sheetData>
      <sheetData sheetId="10578">
        <row r="19">
          <cell r="J19">
            <v>1.0499999999999999E-3</v>
          </cell>
        </row>
      </sheetData>
      <sheetData sheetId="10579">
        <row r="19">
          <cell r="J19">
            <v>1.0499999999999999E-3</v>
          </cell>
        </row>
      </sheetData>
      <sheetData sheetId="10580">
        <row r="19">
          <cell r="J19">
            <v>1.0499999999999999E-3</v>
          </cell>
        </row>
      </sheetData>
      <sheetData sheetId="10581">
        <row r="19">
          <cell r="J19">
            <v>1.0499999999999999E-3</v>
          </cell>
        </row>
      </sheetData>
      <sheetData sheetId="10582">
        <row r="19">
          <cell r="J19">
            <v>1.0499999999999999E-3</v>
          </cell>
        </row>
      </sheetData>
      <sheetData sheetId="10583">
        <row r="19">
          <cell r="J19">
            <v>1.0499999999999999E-3</v>
          </cell>
        </row>
      </sheetData>
      <sheetData sheetId="10584">
        <row r="19">
          <cell r="J19">
            <v>1.0499999999999999E-3</v>
          </cell>
        </row>
      </sheetData>
      <sheetData sheetId="10585">
        <row r="19">
          <cell r="J19">
            <v>1.0499999999999999E-3</v>
          </cell>
        </row>
      </sheetData>
      <sheetData sheetId="10586">
        <row r="19">
          <cell r="J19">
            <v>1.0499999999999999E-3</v>
          </cell>
        </row>
      </sheetData>
      <sheetData sheetId="10587">
        <row r="19">
          <cell r="J19">
            <v>1.0499999999999999E-3</v>
          </cell>
        </row>
      </sheetData>
      <sheetData sheetId="10588">
        <row r="19">
          <cell r="J19">
            <v>1.0499999999999999E-3</v>
          </cell>
        </row>
      </sheetData>
      <sheetData sheetId="10589">
        <row r="19">
          <cell r="J19">
            <v>1.0499999999999999E-3</v>
          </cell>
        </row>
      </sheetData>
      <sheetData sheetId="10590">
        <row r="19">
          <cell r="J19">
            <v>1.0499999999999999E-3</v>
          </cell>
        </row>
      </sheetData>
      <sheetData sheetId="10591">
        <row r="19">
          <cell r="J19">
            <v>1.0499999999999999E-3</v>
          </cell>
        </row>
      </sheetData>
      <sheetData sheetId="10592">
        <row r="19">
          <cell r="J19">
            <v>1.0499999999999999E-3</v>
          </cell>
        </row>
      </sheetData>
      <sheetData sheetId="10593">
        <row r="19">
          <cell r="J19">
            <v>1.0499999999999999E-3</v>
          </cell>
        </row>
      </sheetData>
      <sheetData sheetId="10594">
        <row r="19">
          <cell r="J19">
            <v>1.0499999999999999E-3</v>
          </cell>
        </row>
      </sheetData>
      <sheetData sheetId="10595">
        <row r="19">
          <cell r="J19">
            <v>1.0499999999999999E-3</v>
          </cell>
        </row>
      </sheetData>
      <sheetData sheetId="10596">
        <row r="19">
          <cell r="J19">
            <v>1.0499999999999999E-3</v>
          </cell>
        </row>
      </sheetData>
      <sheetData sheetId="10597">
        <row r="19">
          <cell r="J19">
            <v>1.0499999999999999E-3</v>
          </cell>
        </row>
      </sheetData>
      <sheetData sheetId="10598">
        <row r="19">
          <cell r="J19">
            <v>1.0499999999999999E-3</v>
          </cell>
        </row>
      </sheetData>
      <sheetData sheetId="10599">
        <row r="19">
          <cell r="J19">
            <v>1.0499999999999999E-3</v>
          </cell>
        </row>
      </sheetData>
      <sheetData sheetId="10600">
        <row r="19">
          <cell r="J19">
            <v>1.0499999999999999E-3</v>
          </cell>
        </row>
      </sheetData>
      <sheetData sheetId="10601">
        <row r="19">
          <cell r="J19">
            <v>1.0499999999999999E-3</v>
          </cell>
        </row>
      </sheetData>
      <sheetData sheetId="10602">
        <row r="19">
          <cell r="J19">
            <v>1.0499999999999999E-3</v>
          </cell>
        </row>
      </sheetData>
      <sheetData sheetId="10603">
        <row r="19">
          <cell r="J19">
            <v>1.0499999999999999E-3</v>
          </cell>
        </row>
      </sheetData>
      <sheetData sheetId="10604">
        <row r="19">
          <cell r="J19">
            <v>1.0499999999999999E-3</v>
          </cell>
        </row>
      </sheetData>
      <sheetData sheetId="10605">
        <row r="19">
          <cell r="J19">
            <v>1.0499999999999999E-3</v>
          </cell>
        </row>
      </sheetData>
      <sheetData sheetId="10606">
        <row r="19">
          <cell r="J19">
            <v>1.0499999999999999E-3</v>
          </cell>
        </row>
      </sheetData>
      <sheetData sheetId="10607">
        <row r="19">
          <cell r="J19">
            <v>1.0499999999999999E-3</v>
          </cell>
        </row>
      </sheetData>
      <sheetData sheetId="10608">
        <row r="19">
          <cell r="J19">
            <v>1.0499999999999999E-3</v>
          </cell>
        </row>
      </sheetData>
      <sheetData sheetId="10609">
        <row r="19">
          <cell r="J19">
            <v>1.0499999999999999E-3</v>
          </cell>
        </row>
      </sheetData>
      <sheetData sheetId="10610">
        <row r="19">
          <cell r="J19">
            <v>1.0499999999999999E-3</v>
          </cell>
        </row>
      </sheetData>
      <sheetData sheetId="10611">
        <row r="19">
          <cell r="J19">
            <v>1.0499999999999999E-3</v>
          </cell>
        </row>
      </sheetData>
      <sheetData sheetId="10612">
        <row r="19">
          <cell r="J19">
            <v>1.0499999999999999E-3</v>
          </cell>
        </row>
      </sheetData>
      <sheetData sheetId="10613">
        <row r="19">
          <cell r="J19">
            <v>1.0499999999999999E-3</v>
          </cell>
        </row>
      </sheetData>
      <sheetData sheetId="10614">
        <row r="19">
          <cell r="J19">
            <v>1.0499999999999999E-3</v>
          </cell>
        </row>
      </sheetData>
      <sheetData sheetId="10615">
        <row r="19">
          <cell r="J19">
            <v>1.0499999999999999E-3</v>
          </cell>
        </row>
      </sheetData>
      <sheetData sheetId="10616">
        <row r="19">
          <cell r="J19">
            <v>1.0499999999999999E-3</v>
          </cell>
        </row>
      </sheetData>
      <sheetData sheetId="10617">
        <row r="19">
          <cell r="J19">
            <v>1.0499999999999999E-3</v>
          </cell>
        </row>
      </sheetData>
      <sheetData sheetId="10618">
        <row r="19">
          <cell r="J19">
            <v>1.0499999999999999E-3</v>
          </cell>
        </row>
      </sheetData>
      <sheetData sheetId="10619">
        <row r="19">
          <cell r="J19">
            <v>1.0499999999999999E-3</v>
          </cell>
        </row>
      </sheetData>
      <sheetData sheetId="10620">
        <row r="19">
          <cell r="J19">
            <v>1.0499999999999999E-3</v>
          </cell>
        </row>
      </sheetData>
      <sheetData sheetId="10621">
        <row r="19">
          <cell r="J19">
            <v>1.0499999999999999E-3</v>
          </cell>
        </row>
      </sheetData>
      <sheetData sheetId="10622">
        <row r="19">
          <cell r="J19">
            <v>1.0499999999999999E-3</v>
          </cell>
        </row>
      </sheetData>
      <sheetData sheetId="10623">
        <row r="19">
          <cell r="J19">
            <v>1.0499999999999999E-3</v>
          </cell>
        </row>
      </sheetData>
      <sheetData sheetId="10624">
        <row r="19">
          <cell r="J19">
            <v>1.0499999999999999E-3</v>
          </cell>
        </row>
      </sheetData>
      <sheetData sheetId="10625">
        <row r="19">
          <cell r="J19">
            <v>1.0499999999999999E-3</v>
          </cell>
        </row>
      </sheetData>
      <sheetData sheetId="10626">
        <row r="19">
          <cell r="J19">
            <v>1.0499999999999999E-3</v>
          </cell>
        </row>
      </sheetData>
      <sheetData sheetId="10627">
        <row r="19">
          <cell r="J19">
            <v>1.0499999999999999E-3</v>
          </cell>
        </row>
      </sheetData>
      <sheetData sheetId="10628">
        <row r="19">
          <cell r="J19">
            <v>1.0499999999999999E-3</v>
          </cell>
        </row>
      </sheetData>
      <sheetData sheetId="10629">
        <row r="19">
          <cell r="J19">
            <v>1.0499999999999999E-3</v>
          </cell>
        </row>
      </sheetData>
      <sheetData sheetId="10630">
        <row r="19">
          <cell r="J19">
            <v>1.0499999999999999E-3</v>
          </cell>
        </row>
      </sheetData>
      <sheetData sheetId="10631">
        <row r="19">
          <cell r="J19">
            <v>1.0499999999999999E-3</v>
          </cell>
        </row>
      </sheetData>
      <sheetData sheetId="10632">
        <row r="19">
          <cell r="J19">
            <v>1.0499999999999999E-3</v>
          </cell>
        </row>
      </sheetData>
      <sheetData sheetId="10633">
        <row r="19">
          <cell r="J19">
            <v>1.0499999999999999E-3</v>
          </cell>
        </row>
      </sheetData>
      <sheetData sheetId="10634">
        <row r="19">
          <cell r="J19">
            <v>1.0499999999999999E-3</v>
          </cell>
        </row>
      </sheetData>
      <sheetData sheetId="10635">
        <row r="19">
          <cell r="J19">
            <v>1.0499999999999999E-3</v>
          </cell>
        </row>
      </sheetData>
      <sheetData sheetId="10636">
        <row r="19">
          <cell r="J19">
            <v>1.0499999999999999E-3</v>
          </cell>
        </row>
      </sheetData>
      <sheetData sheetId="10637">
        <row r="19">
          <cell r="J19">
            <v>1.0499999999999999E-3</v>
          </cell>
        </row>
      </sheetData>
      <sheetData sheetId="10638">
        <row r="19">
          <cell r="J19">
            <v>1.0499999999999999E-3</v>
          </cell>
        </row>
      </sheetData>
      <sheetData sheetId="10639">
        <row r="19">
          <cell r="J19">
            <v>1.0499999999999999E-3</v>
          </cell>
        </row>
      </sheetData>
      <sheetData sheetId="10640">
        <row r="19">
          <cell r="J19">
            <v>1.0499999999999999E-3</v>
          </cell>
        </row>
      </sheetData>
      <sheetData sheetId="10641">
        <row r="19">
          <cell r="J19">
            <v>1.0499999999999999E-3</v>
          </cell>
        </row>
      </sheetData>
      <sheetData sheetId="10642">
        <row r="19">
          <cell r="J19">
            <v>1.0499999999999999E-3</v>
          </cell>
        </row>
      </sheetData>
      <sheetData sheetId="10643">
        <row r="19">
          <cell r="J19">
            <v>1.0499999999999999E-3</v>
          </cell>
        </row>
      </sheetData>
      <sheetData sheetId="10644">
        <row r="19">
          <cell r="J19">
            <v>1.0499999999999999E-3</v>
          </cell>
        </row>
      </sheetData>
      <sheetData sheetId="10645">
        <row r="19">
          <cell r="J19">
            <v>1.0499999999999999E-3</v>
          </cell>
        </row>
      </sheetData>
      <sheetData sheetId="10646">
        <row r="19">
          <cell r="J19">
            <v>1.0499999999999999E-3</v>
          </cell>
        </row>
      </sheetData>
      <sheetData sheetId="10647">
        <row r="19">
          <cell r="J19">
            <v>1.0499999999999999E-3</v>
          </cell>
        </row>
      </sheetData>
      <sheetData sheetId="10648">
        <row r="19">
          <cell r="J19">
            <v>1.0499999999999999E-3</v>
          </cell>
        </row>
      </sheetData>
      <sheetData sheetId="10649">
        <row r="19">
          <cell r="J19">
            <v>1.0499999999999999E-3</v>
          </cell>
        </row>
      </sheetData>
      <sheetData sheetId="10650">
        <row r="19">
          <cell r="J19">
            <v>1.0499999999999999E-3</v>
          </cell>
        </row>
      </sheetData>
      <sheetData sheetId="10651">
        <row r="19">
          <cell r="J19">
            <v>1.0499999999999999E-3</v>
          </cell>
        </row>
      </sheetData>
      <sheetData sheetId="10652">
        <row r="19">
          <cell r="J19">
            <v>1.0499999999999999E-3</v>
          </cell>
        </row>
      </sheetData>
      <sheetData sheetId="10653">
        <row r="19">
          <cell r="J19">
            <v>1.0499999999999999E-3</v>
          </cell>
        </row>
      </sheetData>
      <sheetData sheetId="10654">
        <row r="19">
          <cell r="J19">
            <v>1.0499999999999999E-3</v>
          </cell>
        </row>
      </sheetData>
      <sheetData sheetId="10655">
        <row r="19">
          <cell r="J19">
            <v>1.0499999999999999E-3</v>
          </cell>
        </row>
      </sheetData>
      <sheetData sheetId="10656">
        <row r="19">
          <cell r="J19">
            <v>1.0499999999999999E-3</v>
          </cell>
        </row>
      </sheetData>
      <sheetData sheetId="10657">
        <row r="19">
          <cell r="J19">
            <v>1.0499999999999999E-3</v>
          </cell>
        </row>
      </sheetData>
      <sheetData sheetId="10658">
        <row r="19">
          <cell r="J19">
            <v>1.0499999999999999E-3</v>
          </cell>
        </row>
      </sheetData>
      <sheetData sheetId="10659">
        <row r="19">
          <cell r="J19">
            <v>1.0499999999999999E-3</v>
          </cell>
        </row>
      </sheetData>
      <sheetData sheetId="10660">
        <row r="19">
          <cell r="J19">
            <v>1.0499999999999999E-3</v>
          </cell>
        </row>
      </sheetData>
      <sheetData sheetId="10661">
        <row r="19">
          <cell r="J19">
            <v>1.0499999999999999E-3</v>
          </cell>
        </row>
      </sheetData>
      <sheetData sheetId="10662">
        <row r="19">
          <cell r="J19">
            <v>1.0499999999999999E-3</v>
          </cell>
        </row>
      </sheetData>
      <sheetData sheetId="10663">
        <row r="19">
          <cell r="J19">
            <v>1.0499999999999999E-3</v>
          </cell>
        </row>
      </sheetData>
      <sheetData sheetId="10664">
        <row r="19">
          <cell r="J19">
            <v>1.0499999999999999E-3</v>
          </cell>
        </row>
      </sheetData>
      <sheetData sheetId="10665">
        <row r="19">
          <cell r="J19">
            <v>1.0499999999999999E-3</v>
          </cell>
        </row>
      </sheetData>
      <sheetData sheetId="10666">
        <row r="19">
          <cell r="J19">
            <v>1.0499999999999999E-3</v>
          </cell>
        </row>
      </sheetData>
      <sheetData sheetId="10667">
        <row r="19">
          <cell r="J19">
            <v>1.0499999999999999E-3</v>
          </cell>
        </row>
      </sheetData>
      <sheetData sheetId="10668">
        <row r="19">
          <cell r="J19">
            <v>1.0499999999999999E-3</v>
          </cell>
        </row>
      </sheetData>
      <sheetData sheetId="10669">
        <row r="19">
          <cell r="J19">
            <v>1.0499999999999999E-3</v>
          </cell>
        </row>
      </sheetData>
      <sheetData sheetId="10670">
        <row r="19">
          <cell r="J19">
            <v>1.0499999999999999E-3</v>
          </cell>
        </row>
      </sheetData>
      <sheetData sheetId="10671">
        <row r="19">
          <cell r="J19">
            <v>1.0499999999999999E-3</v>
          </cell>
        </row>
      </sheetData>
      <sheetData sheetId="10672">
        <row r="19">
          <cell r="J19">
            <v>1.0499999999999999E-3</v>
          </cell>
        </row>
      </sheetData>
      <sheetData sheetId="10673">
        <row r="19">
          <cell r="J19">
            <v>1.0499999999999999E-3</v>
          </cell>
        </row>
      </sheetData>
      <sheetData sheetId="10674">
        <row r="19">
          <cell r="J19">
            <v>1.0499999999999999E-3</v>
          </cell>
        </row>
      </sheetData>
      <sheetData sheetId="10675">
        <row r="19">
          <cell r="J19">
            <v>1.0499999999999999E-3</v>
          </cell>
        </row>
      </sheetData>
      <sheetData sheetId="10676">
        <row r="19">
          <cell r="J19">
            <v>1.0499999999999999E-3</v>
          </cell>
        </row>
      </sheetData>
      <sheetData sheetId="10677">
        <row r="19">
          <cell r="J19">
            <v>1.0499999999999999E-3</v>
          </cell>
        </row>
      </sheetData>
      <sheetData sheetId="10678">
        <row r="19">
          <cell r="J19">
            <v>1.0499999999999999E-3</v>
          </cell>
        </row>
      </sheetData>
      <sheetData sheetId="10679">
        <row r="19">
          <cell r="J19">
            <v>1.0499999999999999E-3</v>
          </cell>
        </row>
      </sheetData>
      <sheetData sheetId="10680">
        <row r="19">
          <cell r="J19">
            <v>1.0499999999999999E-3</v>
          </cell>
        </row>
      </sheetData>
      <sheetData sheetId="10681">
        <row r="19">
          <cell r="J19">
            <v>1.0499999999999999E-3</v>
          </cell>
        </row>
      </sheetData>
      <sheetData sheetId="10682">
        <row r="19">
          <cell r="J19">
            <v>1.0499999999999999E-3</v>
          </cell>
        </row>
      </sheetData>
      <sheetData sheetId="10683">
        <row r="19">
          <cell r="J19">
            <v>1.0499999999999999E-3</v>
          </cell>
        </row>
      </sheetData>
      <sheetData sheetId="10684">
        <row r="19">
          <cell r="J19">
            <v>1.0499999999999999E-3</v>
          </cell>
        </row>
      </sheetData>
      <sheetData sheetId="10685">
        <row r="19">
          <cell r="J19">
            <v>1.0499999999999999E-3</v>
          </cell>
        </row>
      </sheetData>
      <sheetData sheetId="10686">
        <row r="19">
          <cell r="J19">
            <v>1.0499999999999999E-3</v>
          </cell>
        </row>
      </sheetData>
      <sheetData sheetId="10687">
        <row r="19">
          <cell r="J19">
            <v>1.0499999999999999E-3</v>
          </cell>
        </row>
      </sheetData>
      <sheetData sheetId="10688">
        <row r="19">
          <cell r="J19">
            <v>1.0499999999999999E-3</v>
          </cell>
        </row>
      </sheetData>
      <sheetData sheetId="10689">
        <row r="19">
          <cell r="J19">
            <v>1.0499999999999999E-3</v>
          </cell>
        </row>
      </sheetData>
      <sheetData sheetId="10690">
        <row r="19">
          <cell r="J19">
            <v>1.0499999999999999E-3</v>
          </cell>
        </row>
      </sheetData>
      <sheetData sheetId="10691">
        <row r="19">
          <cell r="J19">
            <v>1.0499999999999999E-3</v>
          </cell>
        </row>
      </sheetData>
      <sheetData sheetId="10692">
        <row r="19">
          <cell r="J19">
            <v>1.0499999999999999E-3</v>
          </cell>
        </row>
      </sheetData>
      <sheetData sheetId="10693">
        <row r="19">
          <cell r="J19">
            <v>1.0499999999999999E-3</v>
          </cell>
        </row>
      </sheetData>
      <sheetData sheetId="10694">
        <row r="19">
          <cell r="J19">
            <v>1.0499999999999999E-3</v>
          </cell>
        </row>
      </sheetData>
      <sheetData sheetId="10695">
        <row r="19">
          <cell r="J19">
            <v>1.0499999999999999E-3</v>
          </cell>
        </row>
      </sheetData>
      <sheetData sheetId="10696">
        <row r="19">
          <cell r="J19">
            <v>1.0499999999999999E-3</v>
          </cell>
        </row>
      </sheetData>
      <sheetData sheetId="10697">
        <row r="19">
          <cell r="J19">
            <v>1.0499999999999999E-3</v>
          </cell>
        </row>
      </sheetData>
      <sheetData sheetId="10698">
        <row r="19">
          <cell r="J19">
            <v>1.0499999999999999E-3</v>
          </cell>
        </row>
      </sheetData>
      <sheetData sheetId="10699">
        <row r="19">
          <cell r="J19">
            <v>1.0499999999999999E-3</v>
          </cell>
        </row>
      </sheetData>
      <sheetData sheetId="10700">
        <row r="19">
          <cell r="J19">
            <v>1.0499999999999999E-3</v>
          </cell>
        </row>
      </sheetData>
      <sheetData sheetId="10701">
        <row r="19">
          <cell r="J19">
            <v>1.0499999999999999E-3</v>
          </cell>
        </row>
      </sheetData>
      <sheetData sheetId="10702">
        <row r="19">
          <cell r="J19">
            <v>1.0499999999999999E-3</v>
          </cell>
        </row>
      </sheetData>
      <sheetData sheetId="10703">
        <row r="19">
          <cell r="J19">
            <v>1.0499999999999999E-3</v>
          </cell>
        </row>
      </sheetData>
      <sheetData sheetId="10704">
        <row r="19">
          <cell r="J19">
            <v>1.0499999999999999E-3</v>
          </cell>
        </row>
      </sheetData>
      <sheetData sheetId="10705">
        <row r="19">
          <cell r="J19">
            <v>1.0499999999999999E-3</v>
          </cell>
        </row>
      </sheetData>
      <sheetData sheetId="10706">
        <row r="19">
          <cell r="J19">
            <v>1.0499999999999999E-3</v>
          </cell>
        </row>
      </sheetData>
      <sheetData sheetId="10707">
        <row r="19">
          <cell r="J19">
            <v>1.0499999999999999E-3</v>
          </cell>
        </row>
      </sheetData>
      <sheetData sheetId="10708">
        <row r="19">
          <cell r="J19">
            <v>1.0499999999999999E-3</v>
          </cell>
        </row>
      </sheetData>
      <sheetData sheetId="10709">
        <row r="19">
          <cell r="J19">
            <v>1.0499999999999999E-3</v>
          </cell>
        </row>
      </sheetData>
      <sheetData sheetId="10710">
        <row r="19">
          <cell r="J19">
            <v>1.0499999999999999E-3</v>
          </cell>
        </row>
      </sheetData>
      <sheetData sheetId="10711">
        <row r="19">
          <cell r="J19">
            <v>1.0499999999999999E-3</v>
          </cell>
        </row>
      </sheetData>
      <sheetData sheetId="10712">
        <row r="19">
          <cell r="J19">
            <v>1.0499999999999999E-3</v>
          </cell>
        </row>
      </sheetData>
      <sheetData sheetId="10713">
        <row r="19">
          <cell r="J19">
            <v>1.0499999999999999E-3</v>
          </cell>
        </row>
      </sheetData>
      <sheetData sheetId="10714">
        <row r="19">
          <cell r="J19">
            <v>1.0499999999999999E-3</v>
          </cell>
        </row>
      </sheetData>
      <sheetData sheetId="10715">
        <row r="19">
          <cell r="J19">
            <v>1.0499999999999999E-3</v>
          </cell>
        </row>
      </sheetData>
      <sheetData sheetId="10716">
        <row r="19">
          <cell r="J19">
            <v>1.0499999999999999E-3</v>
          </cell>
        </row>
      </sheetData>
      <sheetData sheetId="10717">
        <row r="19">
          <cell r="J19">
            <v>1.0499999999999999E-3</v>
          </cell>
        </row>
      </sheetData>
      <sheetData sheetId="10718">
        <row r="19">
          <cell r="J19">
            <v>1.0499999999999999E-3</v>
          </cell>
        </row>
      </sheetData>
      <sheetData sheetId="10719">
        <row r="19">
          <cell r="J19">
            <v>1.0499999999999999E-3</v>
          </cell>
        </row>
      </sheetData>
      <sheetData sheetId="10720">
        <row r="19">
          <cell r="J19">
            <v>1.0499999999999999E-3</v>
          </cell>
        </row>
      </sheetData>
      <sheetData sheetId="10721">
        <row r="19">
          <cell r="J19">
            <v>1.0499999999999999E-3</v>
          </cell>
        </row>
      </sheetData>
      <sheetData sheetId="10722">
        <row r="19">
          <cell r="J19">
            <v>1.0499999999999999E-3</v>
          </cell>
        </row>
      </sheetData>
      <sheetData sheetId="10723">
        <row r="19">
          <cell r="J19">
            <v>1.0499999999999999E-3</v>
          </cell>
        </row>
      </sheetData>
      <sheetData sheetId="10724">
        <row r="19">
          <cell r="J19">
            <v>1.0499999999999999E-3</v>
          </cell>
        </row>
      </sheetData>
      <sheetData sheetId="10725">
        <row r="19">
          <cell r="J19">
            <v>1.0499999999999999E-3</v>
          </cell>
        </row>
      </sheetData>
      <sheetData sheetId="10726">
        <row r="19">
          <cell r="J19">
            <v>1.0499999999999999E-3</v>
          </cell>
        </row>
      </sheetData>
      <sheetData sheetId="10727">
        <row r="19">
          <cell r="J19">
            <v>1.0499999999999999E-3</v>
          </cell>
        </row>
      </sheetData>
      <sheetData sheetId="10728">
        <row r="19">
          <cell r="J19">
            <v>1.0499999999999999E-3</v>
          </cell>
        </row>
      </sheetData>
      <sheetData sheetId="10729">
        <row r="19">
          <cell r="J19">
            <v>1.0499999999999999E-3</v>
          </cell>
        </row>
      </sheetData>
      <sheetData sheetId="10730">
        <row r="19">
          <cell r="J19">
            <v>1.0499999999999999E-3</v>
          </cell>
        </row>
      </sheetData>
      <sheetData sheetId="10731">
        <row r="19">
          <cell r="J19">
            <v>1.0499999999999999E-3</v>
          </cell>
        </row>
      </sheetData>
      <sheetData sheetId="10732">
        <row r="19">
          <cell r="J19">
            <v>1.0499999999999999E-3</v>
          </cell>
        </row>
      </sheetData>
      <sheetData sheetId="10733">
        <row r="19">
          <cell r="J19">
            <v>1.0499999999999999E-3</v>
          </cell>
        </row>
      </sheetData>
      <sheetData sheetId="10734">
        <row r="19">
          <cell r="J19">
            <v>1.0499999999999999E-3</v>
          </cell>
        </row>
      </sheetData>
      <sheetData sheetId="10735">
        <row r="19">
          <cell r="J19">
            <v>1.0499999999999999E-3</v>
          </cell>
        </row>
      </sheetData>
      <sheetData sheetId="10736">
        <row r="19">
          <cell r="J19">
            <v>1.0499999999999999E-3</v>
          </cell>
        </row>
      </sheetData>
      <sheetData sheetId="10737">
        <row r="19">
          <cell r="J19">
            <v>1.0499999999999999E-3</v>
          </cell>
        </row>
      </sheetData>
      <sheetData sheetId="10738">
        <row r="19">
          <cell r="J19">
            <v>1.0499999999999999E-3</v>
          </cell>
        </row>
      </sheetData>
      <sheetData sheetId="10739">
        <row r="19">
          <cell r="J19">
            <v>1.0499999999999999E-3</v>
          </cell>
        </row>
      </sheetData>
      <sheetData sheetId="10740">
        <row r="19">
          <cell r="J19">
            <v>1.0499999999999999E-3</v>
          </cell>
        </row>
      </sheetData>
      <sheetData sheetId="10741">
        <row r="19">
          <cell r="J19">
            <v>1.0499999999999999E-3</v>
          </cell>
        </row>
      </sheetData>
      <sheetData sheetId="10742">
        <row r="19">
          <cell r="J19">
            <v>1.0499999999999999E-3</v>
          </cell>
        </row>
      </sheetData>
      <sheetData sheetId="10743">
        <row r="19">
          <cell r="J19">
            <v>1.0499999999999999E-3</v>
          </cell>
        </row>
      </sheetData>
      <sheetData sheetId="10744">
        <row r="19">
          <cell r="J19">
            <v>1.0499999999999999E-3</v>
          </cell>
        </row>
      </sheetData>
      <sheetData sheetId="10745">
        <row r="19">
          <cell r="J19">
            <v>1.0499999999999999E-3</v>
          </cell>
        </row>
      </sheetData>
      <sheetData sheetId="10746">
        <row r="19">
          <cell r="J19">
            <v>1.0499999999999999E-3</v>
          </cell>
        </row>
      </sheetData>
      <sheetData sheetId="10747">
        <row r="19">
          <cell r="J19">
            <v>1.0499999999999999E-3</v>
          </cell>
        </row>
      </sheetData>
      <sheetData sheetId="10748">
        <row r="19">
          <cell r="J19">
            <v>1.0499999999999999E-3</v>
          </cell>
        </row>
      </sheetData>
      <sheetData sheetId="10749">
        <row r="19">
          <cell r="J19">
            <v>1.0499999999999999E-3</v>
          </cell>
        </row>
      </sheetData>
      <sheetData sheetId="10750">
        <row r="19">
          <cell r="J19">
            <v>1.0499999999999999E-3</v>
          </cell>
        </row>
      </sheetData>
      <sheetData sheetId="10751">
        <row r="19">
          <cell r="J19">
            <v>1.0499999999999999E-3</v>
          </cell>
        </row>
      </sheetData>
      <sheetData sheetId="10752">
        <row r="19">
          <cell r="J19">
            <v>1.0499999999999999E-3</v>
          </cell>
        </row>
      </sheetData>
      <sheetData sheetId="10753">
        <row r="19">
          <cell r="J19">
            <v>1.0499999999999999E-3</v>
          </cell>
        </row>
      </sheetData>
      <sheetData sheetId="10754">
        <row r="19">
          <cell r="J19">
            <v>1.0499999999999999E-3</v>
          </cell>
        </row>
      </sheetData>
      <sheetData sheetId="10755">
        <row r="19">
          <cell r="J19">
            <v>1.0499999999999999E-3</v>
          </cell>
        </row>
      </sheetData>
      <sheetData sheetId="10756">
        <row r="19">
          <cell r="J19">
            <v>1.0499999999999999E-3</v>
          </cell>
        </row>
      </sheetData>
      <sheetData sheetId="10757">
        <row r="19">
          <cell r="J19">
            <v>1.0499999999999999E-3</v>
          </cell>
        </row>
      </sheetData>
      <sheetData sheetId="10758">
        <row r="19">
          <cell r="J19">
            <v>1.0499999999999999E-3</v>
          </cell>
        </row>
      </sheetData>
      <sheetData sheetId="10759">
        <row r="19">
          <cell r="J19">
            <v>1.0499999999999999E-3</v>
          </cell>
        </row>
      </sheetData>
      <sheetData sheetId="10760">
        <row r="19">
          <cell r="J19">
            <v>1.0499999999999999E-3</v>
          </cell>
        </row>
      </sheetData>
      <sheetData sheetId="10761">
        <row r="19">
          <cell r="J19">
            <v>1.0499999999999999E-3</v>
          </cell>
        </row>
      </sheetData>
      <sheetData sheetId="10762">
        <row r="19">
          <cell r="J19">
            <v>1.0499999999999999E-3</v>
          </cell>
        </row>
      </sheetData>
      <sheetData sheetId="10763">
        <row r="19">
          <cell r="J19">
            <v>1.0499999999999999E-3</v>
          </cell>
        </row>
      </sheetData>
      <sheetData sheetId="10764">
        <row r="19">
          <cell r="J19">
            <v>1.0499999999999999E-3</v>
          </cell>
        </row>
      </sheetData>
      <sheetData sheetId="10765">
        <row r="19">
          <cell r="J19">
            <v>1.0499999999999999E-3</v>
          </cell>
        </row>
      </sheetData>
      <sheetData sheetId="10766">
        <row r="19">
          <cell r="J19">
            <v>1.0499999999999999E-3</v>
          </cell>
        </row>
      </sheetData>
      <sheetData sheetId="10767">
        <row r="19">
          <cell r="J19">
            <v>1.0499999999999999E-3</v>
          </cell>
        </row>
      </sheetData>
      <sheetData sheetId="10768">
        <row r="19">
          <cell r="J19">
            <v>1.0499999999999999E-3</v>
          </cell>
        </row>
      </sheetData>
      <sheetData sheetId="10769">
        <row r="19">
          <cell r="J19">
            <v>1.0499999999999999E-3</v>
          </cell>
        </row>
      </sheetData>
      <sheetData sheetId="10770">
        <row r="19">
          <cell r="J19">
            <v>1.0499999999999999E-3</v>
          </cell>
        </row>
      </sheetData>
      <sheetData sheetId="10771">
        <row r="19">
          <cell r="J19">
            <v>1.0499999999999999E-3</v>
          </cell>
        </row>
      </sheetData>
      <sheetData sheetId="10772">
        <row r="19">
          <cell r="J19">
            <v>1.0499999999999999E-3</v>
          </cell>
        </row>
      </sheetData>
      <sheetData sheetId="10773">
        <row r="19">
          <cell r="J19">
            <v>1.0499999999999999E-3</v>
          </cell>
        </row>
      </sheetData>
      <sheetData sheetId="10774">
        <row r="19">
          <cell r="J19">
            <v>1.0499999999999999E-3</v>
          </cell>
        </row>
      </sheetData>
      <sheetData sheetId="10775">
        <row r="19">
          <cell r="J19">
            <v>1.0499999999999999E-3</v>
          </cell>
        </row>
      </sheetData>
      <sheetData sheetId="10776">
        <row r="19">
          <cell r="J19">
            <v>1.0499999999999999E-3</v>
          </cell>
        </row>
      </sheetData>
      <sheetData sheetId="10777">
        <row r="19">
          <cell r="J19">
            <v>1.0499999999999999E-3</v>
          </cell>
        </row>
      </sheetData>
      <sheetData sheetId="10778">
        <row r="19">
          <cell r="J19">
            <v>1.0499999999999999E-3</v>
          </cell>
        </row>
      </sheetData>
      <sheetData sheetId="10779">
        <row r="19">
          <cell r="J19">
            <v>1.0499999999999999E-3</v>
          </cell>
        </row>
      </sheetData>
      <sheetData sheetId="10780">
        <row r="19">
          <cell r="J19">
            <v>1.0499999999999999E-3</v>
          </cell>
        </row>
      </sheetData>
      <sheetData sheetId="10781">
        <row r="19">
          <cell r="J19">
            <v>1.0499999999999999E-3</v>
          </cell>
        </row>
      </sheetData>
      <sheetData sheetId="10782">
        <row r="19">
          <cell r="J19">
            <v>1.0499999999999999E-3</v>
          </cell>
        </row>
      </sheetData>
      <sheetData sheetId="10783">
        <row r="19">
          <cell r="J19">
            <v>1.0499999999999999E-3</v>
          </cell>
        </row>
      </sheetData>
      <sheetData sheetId="10784">
        <row r="19">
          <cell r="J19">
            <v>1.0499999999999999E-3</v>
          </cell>
        </row>
      </sheetData>
      <sheetData sheetId="10785">
        <row r="19">
          <cell r="J19">
            <v>1.0499999999999999E-3</v>
          </cell>
        </row>
      </sheetData>
      <sheetData sheetId="10786">
        <row r="19">
          <cell r="J19">
            <v>1.0499999999999999E-3</v>
          </cell>
        </row>
      </sheetData>
      <sheetData sheetId="10787">
        <row r="19">
          <cell r="J19">
            <v>1.0499999999999999E-3</v>
          </cell>
        </row>
      </sheetData>
      <sheetData sheetId="10788">
        <row r="19">
          <cell r="J19">
            <v>1.0499999999999999E-3</v>
          </cell>
        </row>
      </sheetData>
      <sheetData sheetId="10789">
        <row r="19">
          <cell r="J19">
            <v>1.0499999999999999E-3</v>
          </cell>
        </row>
      </sheetData>
      <sheetData sheetId="10790">
        <row r="19">
          <cell r="J19">
            <v>1.0499999999999999E-3</v>
          </cell>
        </row>
      </sheetData>
      <sheetData sheetId="10791">
        <row r="19">
          <cell r="J19">
            <v>1.0499999999999999E-3</v>
          </cell>
        </row>
      </sheetData>
      <sheetData sheetId="10792">
        <row r="19">
          <cell r="J19">
            <v>1.0499999999999999E-3</v>
          </cell>
        </row>
      </sheetData>
      <sheetData sheetId="10793">
        <row r="19">
          <cell r="J19">
            <v>1.0499999999999999E-3</v>
          </cell>
        </row>
      </sheetData>
      <sheetData sheetId="10794">
        <row r="19">
          <cell r="J19">
            <v>1.0499999999999999E-3</v>
          </cell>
        </row>
      </sheetData>
      <sheetData sheetId="10795">
        <row r="19">
          <cell r="J19">
            <v>1.0499999999999999E-3</v>
          </cell>
        </row>
      </sheetData>
      <sheetData sheetId="10796">
        <row r="19">
          <cell r="J19">
            <v>1.0499999999999999E-3</v>
          </cell>
        </row>
      </sheetData>
      <sheetData sheetId="10797">
        <row r="19">
          <cell r="J19">
            <v>1.0499999999999999E-3</v>
          </cell>
        </row>
      </sheetData>
      <sheetData sheetId="10798">
        <row r="19">
          <cell r="J19">
            <v>1.0499999999999999E-3</v>
          </cell>
        </row>
      </sheetData>
      <sheetData sheetId="10799">
        <row r="19">
          <cell r="J19">
            <v>1.0499999999999999E-3</v>
          </cell>
        </row>
      </sheetData>
      <sheetData sheetId="10800">
        <row r="19">
          <cell r="J19">
            <v>1.0499999999999999E-3</v>
          </cell>
        </row>
      </sheetData>
      <sheetData sheetId="10801">
        <row r="19">
          <cell r="J19">
            <v>1.0499999999999999E-3</v>
          </cell>
        </row>
      </sheetData>
      <sheetData sheetId="10802">
        <row r="19">
          <cell r="J19">
            <v>1.0499999999999999E-3</v>
          </cell>
        </row>
      </sheetData>
      <sheetData sheetId="10803">
        <row r="19">
          <cell r="J19">
            <v>1.0499999999999999E-3</v>
          </cell>
        </row>
      </sheetData>
      <sheetData sheetId="10804">
        <row r="19">
          <cell r="J19">
            <v>1.0499999999999999E-3</v>
          </cell>
        </row>
      </sheetData>
      <sheetData sheetId="10805">
        <row r="19">
          <cell r="J19">
            <v>1.0499999999999999E-3</v>
          </cell>
        </row>
      </sheetData>
      <sheetData sheetId="10806">
        <row r="19">
          <cell r="J19">
            <v>1.0499999999999999E-3</v>
          </cell>
        </row>
      </sheetData>
      <sheetData sheetId="10807">
        <row r="19">
          <cell r="J19">
            <v>1.0499999999999999E-3</v>
          </cell>
        </row>
      </sheetData>
      <sheetData sheetId="10808">
        <row r="19">
          <cell r="J19">
            <v>1.0499999999999999E-3</v>
          </cell>
        </row>
      </sheetData>
      <sheetData sheetId="10809">
        <row r="19">
          <cell r="J19">
            <v>1.0499999999999999E-3</v>
          </cell>
        </row>
      </sheetData>
      <sheetData sheetId="10810">
        <row r="19">
          <cell r="J19">
            <v>1.0499999999999999E-3</v>
          </cell>
        </row>
      </sheetData>
      <sheetData sheetId="10811">
        <row r="19">
          <cell r="J19">
            <v>1.0499999999999999E-3</v>
          </cell>
        </row>
      </sheetData>
      <sheetData sheetId="10812">
        <row r="19">
          <cell r="J19">
            <v>1.0499999999999999E-3</v>
          </cell>
        </row>
      </sheetData>
      <sheetData sheetId="10813">
        <row r="19">
          <cell r="J19">
            <v>1.0499999999999999E-3</v>
          </cell>
        </row>
      </sheetData>
      <sheetData sheetId="10814">
        <row r="19">
          <cell r="J19">
            <v>1.0499999999999999E-3</v>
          </cell>
        </row>
      </sheetData>
      <sheetData sheetId="10815">
        <row r="19">
          <cell r="J19">
            <v>1.0499999999999999E-3</v>
          </cell>
        </row>
      </sheetData>
      <sheetData sheetId="10816">
        <row r="19">
          <cell r="J19">
            <v>1.0499999999999999E-3</v>
          </cell>
        </row>
      </sheetData>
      <sheetData sheetId="10817">
        <row r="19">
          <cell r="J19">
            <v>1.0499999999999999E-3</v>
          </cell>
        </row>
      </sheetData>
      <sheetData sheetId="10818">
        <row r="19">
          <cell r="J19">
            <v>1.0499999999999999E-3</v>
          </cell>
        </row>
      </sheetData>
      <sheetData sheetId="10819">
        <row r="19">
          <cell r="J19">
            <v>1.0499999999999999E-3</v>
          </cell>
        </row>
      </sheetData>
      <sheetData sheetId="10820">
        <row r="19">
          <cell r="J19">
            <v>1.0499999999999999E-3</v>
          </cell>
        </row>
      </sheetData>
      <sheetData sheetId="10821">
        <row r="19">
          <cell r="J19">
            <v>1.0499999999999999E-3</v>
          </cell>
        </row>
      </sheetData>
      <sheetData sheetId="10822">
        <row r="19">
          <cell r="J19">
            <v>1.0499999999999999E-3</v>
          </cell>
        </row>
      </sheetData>
      <sheetData sheetId="10823">
        <row r="19">
          <cell r="J19">
            <v>1.0499999999999999E-3</v>
          </cell>
        </row>
      </sheetData>
      <sheetData sheetId="10824">
        <row r="19">
          <cell r="J19">
            <v>1.0499999999999999E-3</v>
          </cell>
        </row>
      </sheetData>
      <sheetData sheetId="10825">
        <row r="19">
          <cell r="J19">
            <v>1.0499999999999999E-3</v>
          </cell>
        </row>
      </sheetData>
      <sheetData sheetId="10826">
        <row r="19">
          <cell r="J19">
            <v>1.0499999999999999E-3</v>
          </cell>
        </row>
      </sheetData>
      <sheetData sheetId="10827">
        <row r="19">
          <cell r="J19">
            <v>1.0499999999999999E-3</v>
          </cell>
        </row>
      </sheetData>
      <sheetData sheetId="10828">
        <row r="19">
          <cell r="J19">
            <v>1.0499999999999999E-3</v>
          </cell>
        </row>
      </sheetData>
      <sheetData sheetId="10829">
        <row r="19">
          <cell r="J19">
            <v>1.0499999999999999E-3</v>
          </cell>
        </row>
      </sheetData>
      <sheetData sheetId="10830">
        <row r="19">
          <cell r="J19">
            <v>1.0499999999999999E-3</v>
          </cell>
        </row>
      </sheetData>
      <sheetData sheetId="10831">
        <row r="19">
          <cell r="J19">
            <v>1.0499999999999999E-3</v>
          </cell>
        </row>
      </sheetData>
      <sheetData sheetId="10832">
        <row r="19">
          <cell r="J19">
            <v>1.0499999999999999E-3</v>
          </cell>
        </row>
      </sheetData>
      <sheetData sheetId="10833">
        <row r="19">
          <cell r="J19">
            <v>1.0499999999999999E-3</v>
          </cell>
        </row>
      </sheetData>
      <sheetData sheetId="10834">
        <row r="19">
          <cell r="J19">
            <v>1.0499999999999999E-3</v>
          </cell>
        </row>
      </sheetData>
      <sheetData sheetId="10835">
        <row r="19">
          <cell r="J19">
            <v>1.0499999999999999E-3</v>
          </cell>
        </row>
      </sheetData>
      <sheetData sheetId="10836">
        <row r="19">
          <cell r="J19">
            <v>1.0499999999999999E-3</v>
          </cell>
        </row>
      </sheetData>
      <sheetData sheetId="10837">
        <row r="19">
          <cell r="J19">
            <v>1.0499999999999999E-3</v>
          </cell>
        </row>
      </sheetData>
      <sheetData sheetId="10838">
        <row r="19">
          <cell r="J19">
            <v>1.0499999999999999E-3</v>
          </cell>
        </row>
      </sheetData>
      <sheetData sheetId="10839">
        <row r="19">
          <cell r="J19">
            <v>1.0499999999999999E-3</v>
          </cell>
        </row>
      </sheetData>
      <sheetData sheetId="10840">
        <row r="19">
          <cell r="J19">
            <v>1.0499999999999999E-3</v>
          </cell>
        </row>
      </sheetData>
      <sheetData sheetId="10841">
        <row r="19">
          <cell r="J19">
            <v>1.0499999999999999E-3</v>
          </cell>
        </row>
      </sheetData>
      <sheetData sheetId="10842">
        <row r="19">
          <cell r="J19">
            <v>1.0499999999999999E-3</v>
          </cell>
        </row>
      </sheetData>
      <sheetData sheetId="10843">
        <row r="19">
          <cell r="J19">
            <v>1.0499999999999999E-3</v>
          </cell>
        </row>
      </sheetData>
      <sheetData sheetId="10844">
        <row r="19">
          <cell r="J19">
            <v>1.0499999999999999E-3</v>
          </cell>
        </row>
      </sheetData>
      <sheetData sheetId="10845">
        <row r="19">
          <cell r="J19">
            <v>1.0499999999999999E-3</v>
          </cell>
        </row>
      </sheetData>
      <sheetData sheetId="10846">
        <row r="19">
          <cell r="J19">
            <v>1.0499999999999999E-3</v>
          </cell>
        </row>
      </sheetData>
      <sheetData sheetId="10847">
        <row r="19">
          <cell r="J19">
            <v>1.0499999999999999E-3</v>
          </cell>
        </row>
      </sheetData>
      <sheetData sheetId="10848">
        <row r="19">
          <cell r="J19">
            <v>1.0499999999999999E-3</v>
          </cell>
        </row>
      </sheetData>
      <sheetData sheetId="10849">
        <row r="19">
          <cell r="J19">
            <v>1.0499999999999999E-3</v>
          </cell>
        </row>
      </sheetData>
      <sheetData sheetId="10850">
        <row r="19">
          <cell r="J19">
            <v>1.0499999999999999E-3</v>
          </cell>
        </row>
      </sheetData>
      <sheetData sheetId="10851">
        <row r="19">
          <cell r="J19">
            <v>1.0499999999999999E-3</v>
          </cell>
        </row>
      </sheetData>
      <sheetData sheetId="10852">
        <row r="19">
          <cell r="J19">
            <v>1.0499999999999999E-3</v>
          </cell>
        </row>
      </sheetData>
      <sheetData sheetId="10853">
        <row r="19">
          <cell r="J19">
            <v>1.0499999999999999E-3</v>
          </cell>
        </row>
      </sheetData>
      <sheetData sheetId="10854">
        <row r="19">
          <cell r="J19">
            <v>1.0499999999999999E-3</v>
          </cell>
        </row>
      </sheetData>
      <sheetData sheetId="10855">
        <row r="19">
          <cell r="J19">
            <v>1.0499999999999999E-3</v>
          </cell>
        </row>
      </sheetData>
      <sheetData sheetId="10856">
        <row r="19">
          <cell r="J19">
            <v>1.0499999999999999E-3</v>
          </cell>
        </row>
      </sheetData>
      <sheetData sheetId="10857">
        <row r="19">
          <cell r="J19">
            <v>1.0499999999999999E-3</v>
          </cell>
        </row>
      </sheetData>
      <sheetData sheetId="10858">
        <row r="19">
          <cell r="J19">
            <v>1.0499999999999999E-3</v>
          </cell>
        </row>
      </sheetData>
      <sheetData sheetId="10859">
        <row r="19">
          <cell r="J19">
            <v>1.0499999999999999E-3</v>
          </cell>
        </row>
      </sheetData>
      <sheetData sheetId="10860">
        <row r="19">
          <cell r="J19">
            <v>1.0499999999999999E-3</v>
          </cell>
        </row>
      </sheetData>
      <sheetData sheetId="10861">
        <row r="19">
          <cell r="J19">
            <v>1.0499999999999999E-3</v>
          </cell>
        </row>
      </sheetData>
      <sheetData sheetId="10862">
        <row r="19">
          <cell r="J19">
            <v>1.0499999999999999E-3</v>
          </cell>
        </row>
      </sheetData>
      <sheetData sheetId="10863">
        <row r="19">
          <cell r="J19">
            <v>1.0499999999999999E-3</v>
          </cell>
        </row>
      </sheetData>
      <sheetData sheetId="10864">
        <row r="19">
          <cell r="J19">
            <v>1.0499999999999999E-3</v>
          </cell>
        </row>
      </sheetData>
      <sheetData sheetId="10865">
        <row r="19">
          <cell r="J19">
            <v>1.0499999999999999E-3</v>
          </cell>
        </row>
      </sheetData>
      <sheetData sheetId="10866">
        <row r="19">
          <cell r="J19">
            <v>1.0499999999999999E-3</v>
          </cell>
        </row>
      </sheetData>
      <sheetData sheetId="10867">
        <row r="19">
          <cell r="J19">
            <v>1.0499999999999999E-3</v>
          </cell>
        </row>
      </sheetData>
      <sheetData sheetId="10868">
        <row r="19">
          <cell r="J19">
            <v>1.0499999999999999E-3</v>
          </cell>
        </row>
      </sheetData>
      <sheetData sheetId="10869">
        <row r="19">
          <cell r="J19">
            <v>1.0499999999999999E-3</v>
          </cell>
        </row>
      </sheetData>
      <sheetData sheetId="10870">
        <row r="19">
          <cell r="J19">
            <v>1.0499999999999999E-3</v>
          </cell>
        </row>
      </sheetData>
      <sheetData sheetId="10871">
        <row r="19">
          <cell r="J19">
            <v>1.0499999999999999E-3</v>
          </cell>
        </row>
      </sheetData>
      <sheetData sheetId="10872">
        <row r="19">
          <cell r="J19">
            <v>1.0499999999999999E-3</v>
          </cell>
        </row>
      </sheetData>
      <sheetData sheetId="10873">
        <row r="19">
          <cell r="J19">
            <v>1.0499999999999999E-3</v>
          </cell>
        </row>
      </sheetData>
      <sheetData sheetId="10874">
        <row r="19">
          <cell r="J19">
            <v>1.0499999999999999E-3</v>
          </cell>
        </row>
      </sheetData>
      <sheetData sheetId="10875">
        <row r="19">
          <cell r="J19">
            <v>1.0499999999999999E-3</v>
          </cell>
        </row>
      </sheetData>
      <sheetData sheetId="10876">
        <row r="19">
          <cell r="J19">
            <v>1.0499999999999999E-3</v>
          </cell>
        </row>
      </sheetData>
      <sheetData sheetId="10877">
        <row r="19">
          <cell r="J19">
            <v>1.0499999999999999E-3</v>
          </cell>
        </row>
      </sheetData>
      <sheetData sheetId="10878">
        <row r="19">
          <cell r="J19">
            <v>1.0499999999999999E-3</v>
          </cell>
        </row>
      </sheetData>
      <sheetData sheetId="10879">
        <row r="19">
          <cell r="J19">
            <v>1.0499999999999999E-3</v>
          </cell>
        </row>
      </sheetData>
      <sheetData sheetId="10880">
        <row r="19">
          <cell r="J19">
            <v>1.0499999999999999E-3</v>
          </cell>
        </row>
      </sheetData>
      <sheetData sheetId="10881">
        <row r="19">
          <cell r="J19">
            <v>1.0499999999999999E-3</v>
          </cell>
        </row>
      </sheetData>
      <sheetData sheetId="10882">
        <row r="19">
          <cell r="J19">
            <v>1.0499999999999999E-3</v>
          </cell>
        </row>
      </sheetData>
      <sheetData sheetId="10883">
        <row r="19">
          <cell r="J19">
            <v>1.0499999999999999E-3</v>
          </cell>
        </row>
      </sheetData>
      <sheetData sheetId="10884">
        <row r="19">
          <cell r="J19">
            <v>1.0499999999999999E-3</v>
          </cell>
        </row>
      </sheetData>
      <sheetData sheetId="10885">
        <row r="19">
          <cell r="J19">
            <v>1.0499999999999999E-3</v>
          </cell>
        </row>
      </sheetData>
      <sheetData sheetId="10886">
        <row r="19">
          <cell r="J19">
            <v>1.0499999999999999E-3</v>
          </cell>
        </row>
      </sheetData>
      <sheetData sheetId="10887">
        <row r="19">
          <cell r="J19">
            <v>1.0499999999999999E-3</v>
          </cell>
        </row>
      </sheetData>
      <sheetData sheetId="10888">
        <row r="19">
          <cell r="J19">
            <v>1.0499999999999999E-3</v>
          </cell>
        </row>
      </sheetData>
      <sheetData sheetId="10889">
        <row r="19">
          <cell r="J19">
            <v>1.0499999999999999E-3</v>
          </cell>
        </row>
      </sheetData>
      <sheetData sheetId="10890">
        <row r="19">
          <cell r="J19">
            <v>1.0499999999999999E-3</v>
          </cell>
        </row>
      </sheetData>
      <sheetData sheetId="10891">
        <row r="19">
          <cell r="J19">
            <v>1.0499999999999999E-3</v>
          </cell>
        </row>
      </sheetData>
      <sheetData sheetId="10892">
        <row r="19">
          <cell r="J19">
            <v>1.0499999999999999E-3</v>
          </cell>
        </row>
      </sheetData>
      <sheetData sheetId="10893">
        <row r="19">
          <cell r="J19">
            <v>1.0499999999999999E-3</v>
          </cell>
        </row>
      </sheetData>
      <sheetData sheetId="10894">
        <row r="19">
          <cell r="J19">
            <v>1.0499999999999999E-3</v>
          </cell>
        </row>
      </sheetData>
      <sheetData sheetId="10895">
        <row r="19">
          <cell r="J19">
            <v>1.0499999999999999E-3</v>
          </cell>
        </row>
      </sheetData>
      <sheetData sheetId="10896">
        <row r="19">
          <cell r="J19">
            <v>1.0499999999999999E-3</v>
          </cell>
        </row>
      </sheetData>
      <sheetData sheetId="10897">
        <row r="19">
          <cell r="J19">
            <v>1.0499999999999999E-3</v>
          </cell>
        </row>
      </sheetData>
      <sheetData sheetId="10898">
        <row r="19">
          <cell r="J19">
            <v>1.0499999999999999E-3</v>
          </cell>
        </row>
      </sheetData>
      <sheetData sheetId="10899">
        <row r="19">
          <cell r="J19">
            <v>1.0499999999999999E-3</v>
          </cell>
        </row>
      </sheetData>
      <sheetData sheetId="10900">
        <row r="19">
          <cell r="J19">
            <v>1.0499999999999999E-3</v>
          </cell>
        </row>
      </sheetData>
      <sheetData sheetId="10901">
        <row r="19">
          <cell r="J19">
            <v>1.0499999999999999E-3</v>
          </cell>
        </row>
      </sheetData>
      <sheetData sheetId="10902">
        <row r="19">
          <cell r="J19">
            <v>1.0499999999999999E-3</v>
          </cell>
        </row>
      </sheetData>
      <sheetData sheetId="10903">
        <row r="19">
          <cell r="J19">
            <v>1.0499999999999999E-3</v>
          </cell>
        </row>
      </sheetData>
      <sheetData sheetId="10904">
        <row r="19">
          <cell r="J19">
            <v>1.0499999999999999E-3</v>
          </cell>
        </row>
      </sheetData>
      <sheetData sheetId="10905">
        <row r="19">
          <cell r="J19">
            <v>1.0499999999999999E-3</v>
          </cell>
        </row>
      </sheetData>
      <sheetData sheetId="10906">
        <row r="19">
          <cell r="J19">
            <v>1.0499999999999999E-3</v>
          </cell>
        </row>
      </sheetData>
      <sheetData sheetId="10907">
        <row r="19">
          <cell r="J19">
            <v>1.0499999999999999E-3</v>
          </cell>
        </row>
      </sheetData>
      <sheetData sheetId="10908">
        <row r="19">
          <cell r="J19">
            <v>1.0499999999999999E-3</v>
          </cell>
        </row>
      </sheetData>
      <sheetData sheetId="10909">
        <row r="19">
          <cell r="J19">
            <v>1.0499999999999999E-3</v>
          </cell>
        </row>
      </sheetData>
      <sheetData sheetId="10910">
        <row r="19">
          <cell r="J19">
            <v>1.0499999999999999E-3</v>
          </cell>
        </row>
      </sheetData>
      <sheetData sheetId="10911">
        <row r="19">
          <cell r="J19">
            <v>1.0499999999999999E-3</v>
          </cell>
        </row>
      </sheetData>
      <sheetData sheetId="10912">
        <row r="19">
          <cell r="J19">
            <v>1.0499999999999999E-3</v>
          </cell>
        </row>
      </sheetData>
      <sheetData sheetId="10913">
        <row r="19">
          <cell r="J19">
            <v>1.0499999999999999E-3</v>
          </cell>
        </row>
      </sheetData>
      <sheetData sheetId="10914">
        <row r="19">
          <cell r="J19">
            <v>1.0499999999999999E-3</v>
          </cell>
        </row>
      </sheetData>
      <sheetData sheetId="10915">
        <row r="19">
          <cell r="J19">
            <v>1.0499999999999999E-3</v>
          </cell>
        </row>
      </sheetData>
      <sheetData sheetId="10916">
        <row r="19">
          <cell r="J19">
            <v>1.0499999999999999E-3</v>
          </cell>
        </row>
      </sheetData>
      <sheetData sheetId="10917">
        <row r="19">
          <cell r="J19">
            <v>1.0499999999999999E-3</v>
          </cell>
        </row>
      </sheetData>
      <sheetData sheetId="10918">
        <row r="19">
          <cell r="J19">
            <v>1.0499999999999999E-3</v>
          </cell>
        </row>
      </sheetData>
      <sheetData sheetId="10919">
        <row r="19">
          <cell r="J19">
            <v>1.0499999999999999E-3</v>
          </cell>
        </row>
      </sheetData>
      <sheetData sheetId="10920" refreshError="1"/>
      <sheetData sheetId="10921" refreshError="1"/>
      <sheetData sheetId="10922" refreshError="1"/>
      <sheetData sheetId="10923" refreshError="1"/>
      <sheetData sheetId="10924" refreshError="1"/>
      <sheetData sheetId="10925">
        <row r="19">
          <cell r="J19">
            <v>1.0499999999999999E-3</v>
          </cell>
        </row>
      </sheetData>
      <sheetData sheetId="10926">
        <row r="19">
          <cell r="J19">
            <v>1.0499999999999999E-3</v>
          </cell>
        </row>
      </sheetData>
      <sheetData sheetId="10927">
        <row r="19">
          <cell r="J19">
            <v>1.0499999999999999E-3</v>
          </cell>
        </row>
      </sheetData>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refreshError="1"/>
      <sheetData sheetId="10945" refreshError="1"/>
      <sheetData sheetId="10946" refreshError="1"/>
      <sheetData sheetId="10947" refreshError="1"/>
      <sheetData sheetId="10948" refreshError="1"/>
      <sheetData sheetId="10949" refreshError="1"/>
      <sheetData sheetId="10950" refreshError="1"/>
      <sheetData sheetId="10951" refreshError="1"/>
      <sheetData sheetId="10952" refreshError="1"/>
      <sheetData sheetId="10953" refreshError="1"/>
      <sheetData sheetId="10954" refreshError="1"/>
      <sheetData sheetId="10955" refreshError="1"/>
      <sheetData sheetId="10956" refreshError="1"/>
      <sheetData sheetId="10957" refreshError="1"/>
      <sheetData sheetId="10958" refreshError="1"/>
      <sheetData sheetId="10959" refreshError="1"/>
      <sheetData sheetId="10960" refreshError="1"/>
      <sheetData sheetId="10961" refreshError="1"/>
      <sheetData sheetId="10962" refreshError="1"/>
      <sheetData sheetId="10963" refreshError="1"/>
      <sheetData sheetId="10964" refreshError="1"/>
      <sheetData sheetId="10965" refreshError="1"/>
      <sheetData sheetId="10966" refreshError="1"/>
      <sheetData sheetId="10967" refreshError="1"/>
      <sheetData sheetId="10968" refreshError="1"/>
      <sheetData sheetId="10969" refreshError="1"/>
      <sheetData sheetId="10970" refreshError="1"/>
      <sheetData sheetId="10971" refreshError="1"/>
      <sheetData sheetId="10972" refreshError="1"/>
      <sheetData sheetId="10973" refreshError="1"/>
      <sheetData sheetId="10974" refreshError="1"/>
      <sheetData sheetId="10975" refreshError="1"/>
      <sheetData sheetId="10976" refreshError="1"/>
      <sheetData sheetId="10977" refreshError="1"/>
      <sheetData sheetId="10978" refreshError="1"/>
      <sheetData sheetId="10979" refreshError="1"/>
      <sheetData sheetId="10980" refreshError="1"/>
      <sheetData sheetId="10981" refreshError="1"/>
      <sheetData sheetId="10982" refreshError="1"/>
      <sheetData sheetId="10983" refreshError="1"/>
      <sheetData sheetId="10984" refreshError="1"/>
      <sheetData sheetId="10985" refreshError="1"/>
      <sheetData sheetId="10986" refreshError="1"/>
      <sheetData sheetId="10987" refreshError="1"/>
      <sheetData sheetId="10988" refreshError="1"/>
      <sheetData sheetId="10989" refreshError="1"/>
      <sheetData sheetId="10990" refreshError="1"/>
      <sheetData sheetId="10991" refreshError="1"/>
      <sheetData sheetId="10992" refreshError="1"/>
      <sheetData sheetId="10993" refreshError="1"/>
      <sheetData sheetId="10994" refreshError="1"/>
      <sheetData sheetId="10995" refreshError="1"/>
      <sheetData sheetId="10996" refreshError="1"/>
      <sheetData sheetId="10997" refreshError="1"/>
      <sheetData sheetId="10998" refreshError="1"/>
      <sheetData sheetId="10999" refreshError="1"/>
      <sheetData sheetId="11000" refreshError="1"/>
      <sheetData sheetId="11001" refreshError="1"/>
      <sheetData sheetId="11002" refreshError="1"/>
      <sheetData sheetId="11003" refreshError="1"/>
      <sheetData sheetId="11004" refreshError="1"/>
      <sheetData sheetId="11005" refreshError="1"/>
      <sheetData sheetId="11006" refreshError="1"/>
      <sheetData sheetId="11007" refreshError="1"/>
      <sheetData sheetId="11008" refreshError="1"/>
      <sheetData sheetId="11009" refreshError="1"/>
      <sheetData sheetId="11010" refreshError="1"/>
      <sheetData sheetId="11011" refreshError="1"/>
      <sheetData sheetId="11012" refreshError="1"/>
      <sheetData sheetId="11013" refreshError="1"/>
      <sheetData sheetId="11014" refreshError="1"/>
      <sheetData sheetId="11015" refreshError="1"/>
      <sheetData sheetId="11016" refreshError="1"/>
      <sheetData sheetId="11017" refreshError="1"/>
      <sheetData sheetId="11018" refreshError="1"/>
      <sheetData sheetId="11019" refreshError="1"/>
      <sheetData sheetId="11020" refreshError="1"/>
      <sheetData sheetId="11021" refreshError="1"/>
      <sheetData sheetId="11022" refreshError="1"/>
      <sheetData sheetId="11023" refreshError="1"/>
      <sheetData sheetId="11024" refreshError="1"/>
      <sheetData sheetId="11025" refreshError="1"/>
      <sheetData sheetId="11026" refreshError="1"/>
      <sheetData sheetId="11027">
        <row r="19">
          <cell r="J19">
            <v>1.0499999999999999E-3</v>
          </cell>
        </row>
      </sheetData>
      <sheetData sheetId="11028" refreshError="1"/>
      <sheetData sheetId="11029" refreshError="1"/>
      <sheetData sheetId="11030" refreshError="1"/>
      <sheetData sheetId="11031" refreshError="1"/>
      <sheetData sheetId="11032">
        <row r="19">
          <cell r="J19">
            <v>1.0499999999999999E-3</v>
          </cell>
        </row>
      </sheetData>
      <sheetData sheetId="11033" refreshError="1"/>
      <sheetData sheetId="11034" refreshError="1"/>
      <sheetData sheetId="11035" refreshError="1"/>
      <sheetData sheetId="11036">
        <row r="19">
          <cell r="J19">
            <v>1.0499999999999999E-3</v>
          </cell>
        </row>
      </sheetData>
      <sheetData sheetId="11037">
        <row r="19">
          <cell r="J19">
            <v>1.0499999999999999E-3</v>
          </cell>
        </row>
      </sheetData>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ow r="19">
          <cell r="J19">
            <v>1.0499999999999999E-3</v>
          </cell>
        </row>
      </sheetData>
      <sheetData sheetId="11052">
        <row r="19">
          <cell r="J19">
            <v>1.0499999999999999E-3</v>
          </cell>
        </row>
      </sheetData>
      <sheetData sheetId="11053" refreshError="1"/>
      <sheetData sheetId="11054" refreshError="1"/>
      <sheetData sheetId="11055" refreshError="1"/>
      <sheetData sheetId="11056">
        <row r="19">
          <cell r="J19">
            <v>1.0499999999999999E-3</v>
          </cell>
        </row>
      </sheetData>
      <sheetData sheetId="11057">
        <row r="19">
          <cell r="J19">
            <v>1.0499999999999999E-3</v>
          </cell>
        </row>
      </sheetData>
      <sheetData sheetId="11058" refreshError="1"/>
      <sheetData sheetId="11059">
        <row r="19">
          <cell r="J19">
            <v>1.0499999999999999E-3</v>
          </cell>
        </row>
      </sheetData>
      <sheetData sheetId="11060">
        <row r="19">
          <cell r="J19">
            <v>1.0499999999999999E-3</v>
          </cell>
        </row>
      </sheetData>
      <sheetData sheetId="11061">
        <row r="19">
          <cell r="J19">
            <v>1.0499999999999999E-3</v>
          </cell>
        </row>
      </sheetData>
      <sheetData sheetId="11062" refreshError="1"/>
      <sheetData sheetId="11063" refreshError="1"/>
      <sheetData sheetId="11064">
        <row r="19">
          <cell r="J19">
            <v>1.0499999999999999E-3</v>
          </cell>
        </row>
      </sheetData>
      <sheetData sheetId="11065">
        <row r="19">
          <cell r="J19">
            <v>1.0499999999999999E-3</v>
          </cell>
        </row>
      </sheetData>
      <sheetData sheetId="11066">
        <row r="19">
          <cell r="J19">
            <v>1.0499999999999999E-3</v>
          </cell>
        </row>
      </sheetData>
      <sheetData sheetId="11067" refreshError="1"/>
      <sheetData sheetId="11068" refreshError="1"/>
      <sheetData sheetId="11069" refreshError="1"/>
      <sheetData sheetId="11070" refreshError="1"/>
      <sheetData sheetId="11071" refreshError="1"/>
      <sheetData sheetId="11072" refreshError="1"/>
      <sheetData sheetId="11073" refreshError="1"/>
      <sheetData sheetId="11074" refreshError="1"/>
      <sheetData sheetId="11075">
        <row r="19">
          <cell r="J19">
            <v>1.0499999999999999E-3</v>
          </cell>
        </row>
      </sheetData>
      <sheetData sheetId="11076" refreshError="1"/>
      <sheetData sheetId="11077" refreshError="1"/>
      <sheetData sheetId="11078" refreshError="1"/>
      <sheetData sheetId="11079" refreshError="1"/>
      <sheetData sheetId="11080" refreshError="1"/>
      <sheetData sheetId="11081" refreshError="1"/>
      <sheetData sheetId="11082" refreshError="1"/>
      <sheetData sheetId="11083" refreshError="1"/>
      <sheetData sheetId="11084" refreshError="1"/>
      <sheetData sheetId="11085" refreshError="1"/>
      <sheetData sheetId="11086">
        <row r="19">
          <cell r="J19">
            <v>1.0499999999999999E-3</v>
          </cell>
        </row>
      </sheetData>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refreshError="1"/>
      <sheetData sheetId="11240" refreshError="1"/>
      <sheetData sheetId="11241" refreshError="1"/>
      <sheetData sheetId="11242" refreshError="1"/>
      <sheetData sheetId="11243" refreshError="1"/>
      <sheetData sheetId="11244" refreshError="1"/>
      <sheetData sheetId="11245" refreshError="1"/>
      <sheetData sheetId="11246" refreshError="1"/>
      <sheetData sheetId="11247" refreshError="1"/>
      <sheetData sheetId="11248" refreshError="1"/>
      <sheetData sheetId="11249" refreshError="1"/>
      <sheetData sheetId="11250" refreshError="1"/>
      <sheetData sheetId="11251" refreshError="1"/>
      <sheetData sheetId="11252" refreshError="1"/>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sheetData sheetId="11300" refreshError="1"/>
      <sheetData sheetId="11301" refreshError="1"/>
      <sheetData sheetId="11302" refreshError="1"/>
      <sheetData sheetId="11303" refreshError="1"/>
      <sheetData sheetId="11304" refreshError="1"/>
      <sheetData sheetId="11305" refreshError="1"/>
      <sheetData sheetId="11306"/>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 sheetId="11355">
        <row r="19">
          <cell r="J19">
            <v>1.0499999999999999E-3</v>
          </cell>
        </row>
      </sheetData>
      <sheetData sheetId="11356" refreshError="1"/>
      <sheetData sheetId="11357" refreshError="1"/>
      <sheetData sheetId="11358" refreshError="1"/>
      <sheetData sheetId="11359" refreshError="1"/>
      <sheetData sheetId="11360" refreshError="1"/>
      <sheetData sheetId="11361" refreshError="1"/>
      <sheetData sheetId="11362" refreshError="1"/>
      <sheetData sheetId="11363" refreshError="1"/>
      <sheetData sheetId="11364" refreshError="1"/>
      <sheetData sheetId="11365" refreshError="1"/>
      <sheetData sheetId="11366" refreshError="1"/>
      <sheetData sheetId="11367" refreshError="1"/>
      <sheetData sheetId="11368" refreshError="1"/>
      <sheetData sheetId="11369" refreshError="1"/>
      <sheetData sheetId="11370" refreshError="1"/>
      <sheetData sheetId="11371" refreshError="1"/>
      <sheetData sheetId="11372" refreshError="1"/>
      <sheetData sheetId="11373" refreshError="1"/>
      <sheetData sheetId="11374" refreshError="1"/>
      <sheetData sheetId="11375" refreshError="1"/>
      <sheetData sheetId="11376" refreshError="1"/>
      <sheetData sheetId="11377" refreshError="1"/>
      <sheetData sheetId="11378" refreshError="1"/>
      <sheetData sheetId="11379" refreshError="1"/>
      <sheetData sheetId="11380" refreshError="1"/>
      <sheetData sheetId="11381" refreshError="1"/>
      <sheetData sheetId="11382" refreshError="1"/>
      <sheetData sheetId="11383" refreshError="1"/>
      <sheetData sheetId="11384">
        <row r="19">
          <cell r="J19">
            <v>1.0499999999999999E-3</v>
          </cell>
        </row>
      </sheetData>
      <sheetData sheetId="11385" refreshError="1"/>
      <sheetData sheetId="11386" refreshError="1"/>
      <sheetData sheetId="11387" refreshError="1"/>
      <sheetData sheetId="11388" refreshError="1"/>
      <sheetData sheetId="11389" refreshError="1"/>
      <sheetData sheetId="11390">
        <row r="19">
          <cell r="J19">
            <v>1.0499999999999999E-3</v>
          </cell>
        </row>
      </sheetData>
      <sheetData sheetId="11391" refreshError="1"/>
      <sheetData sheetId="11392" refreshError="1"/>
      <sheetData sheetId="11393" refreshError="1"/>
      <sheetData sheetId="11394" refreshError="1"/>
      <sheetData sheetId="11395" refreshError="1"/>
      <sheetData sheetId="11396" refreshError="1"/>
      <sheetData sheetId="11397" refreshError="1"/>
      <sheetData sheetId="11398" refreshError="1"/>
      <sheetData sheetId="11399" refreshError="1"/>
      <sheetData sheetId="11400" refreshError="1"/>
      <sheetData sheetId="11401" refreshError="1"/>
      <sheetData sheetId="11402" refreshError="1"/>
      <sheetData sheetId="11403" refreshError="1"/>
      <sheetData sheetId="11404" refreshError="1"/>
      <sheetData sheetId="11405">
        <row r="19">
          <cell r="J19">
            <v>1.0499999999999999E-3</v>
          </cell>
        </row>
      </sheetData>
      <sheetData sheetId="11406" refreshError="1"/>
      <sheetData sheetId="11407" refreshError="1"/>
      <sheetData sheetId="11408" refreshError="1"/>
      <sheetData sheetId="11409" refreshError="1"/>
      <sheetData sheetId="11410">
        <row r="19">
          <cell r="J19">
            <v>1.0499999999999999E-3</v>
          </cell>
        </row>
      </sheetData>
      <sheetData sheetId="11411">
        <row r="19">
          <cell r="J19">
            <v>1.0499999999999999E-3</v>
          </cell>
        </row>
      </sheetData>
      <sheetData sheetId="11412">
        <row r="19">
          <cell r="J19">
            <v>1.0499999999999999E-3</v>
          </cell>
        </row>
      </sheetData>
      <sheetData sheetId="11413">
        <row r="19">
          <cell r="J19">
            <v>1.0499999999999999E-3</v>
          </cell>
        </row>
      </sheetData>
      <sheetData sheetId="11414">
        <row r="19">
          <cell r="J19">
            <v>1.0499999999999999E-3</v>
          </cell>
        </row>
      </sheetData>
      <sheetData sheetId="11415">
        <row r="19">
          <cell r="J19">
            <v>1.0499999999999999E-3</v>
          </cell>
        </row>
      </sheetData>
      <sheetData sheetId="11416">
        <row r="19">
          <cell r="J19">
            <v>1.0499999999999999E-3</v>
          </cell>
        </row>
      </sheetData>
      <sheetData sheetId="11417">
        <row r="19">
          <cell r="J19">
            <v>1.0499999999999999E-3</v>
          </cell>
        </row>
      </sheetData>
      <sheetData sheetId="11418">
        <row r="19">
          <cell r="J19">
            <v>1.0499999999999999E-3</v>
          </cell>
        </row>
      </sheetData>
      <sheetData sheetId="11419">
        <row r="19">
          <cell r="J19">
            <v>1.0499999999999999E-3</v>
          </cell>
        </row>
      </sheetData>
      <sheetData sheetId="11420">
        <row r="19">
          <cell r="J19">
            <v>1.0499999999999999E-3</v>
          </cell>
        </row>
      </sheetData>
      <sheetData sheetId="11421">
        <row r="19">
          <cell r="J19">
            <v>1.0499999999999999E-3</v>
          </cell>
        </row>
      </sheetData>
      <sheetData sheetId="11422">
        <row r="19">
          <cell r="J19">
            <v>1.0499999999999999E-3</v>
          </cell>
        </row>
      </sheetData>
      <sheetData sheetId="11423">
        <row r="19">
          <cell r="J19">
            <v>1.0499999999999999E-3</v>
          </cell>
        </row>
      </sheetData>
      <sheetData sheetId="11424">
        <row r="19">
          <cell r="J19">
            <v>1.0499999999999999E-3</v>
          </cell>
        </row>
      </sheetData>
      <sheetData sheetId="11425">
        <row r="19">
          <cell r="J19">
            <v>1.0499999999999999E-3</v>
          </cell>
        </row>
      </sheetData>
      <sheetData sheetId="11426">
        <row r="19">
          <cell r="J19">
            <v>1.0499999999999999E-3</v>
          </cell>
        </row>
      </sheetData>
      <sheetData sheetId="11427">
        <row r="19">
          <cell r="J19">
            <v>1.0499999999999999E-3</v>
          </cell>
        </row>
      </sheetData>
      <sheetData sheetId="11428" refreshError="1"/>
      <sheetData sheetId="11429">
        <row r="19">
          <cell r="J19">
            <v>1.0499999999999999E-3</v>
          </cell>
        </row>
      </sheetData>
      <sheetData sheetId="11430" refreshError="1"/>
      <sheetData sheetId="11431">
        <row r="19">
          <cell r="J19">
            <v>1.0499999999999999E-3</v>
          </cell>
        </row>
      </sheetData>
      <sheetData sheetId="11432" refreshError="1"/>
      <sheetData sheetId="11433">
        <row r="19">
          <cell r="J19">
            <v>1.0499999999999999E-3</v>
          </cell>
        </row>
      </sheetData>
      <sheetData sheetId="11434" refreshError="1"/>
      <sheetData sheetId="11435" refreshError="1"/>
      <sheetData sheetId="11436" refreshError="1"/>
      <sheetData sheetId="11437" refreshError="1"/>
      <sheetData sheetId="11438" refreshError="1"/>
      <sheetData sheetId="11439" refreshError="1"/>
      <sheetData sheetId="11440">
        <row r="19">
          <cell r="J19">
            <v>1.0499999999999999E-3</v>
          </cell>
        </row>
      </sheetData>
      <sheetData sheetId="11441">
        <row r="19">
          <cell r="J19">
            <v>1.0499999999999999E-3</v>
          </cell>
        </row>
      </sheetData>
      <sheetData sheetId="11442" refreshError="1"/>
      <sheetData sheetId="11443" refreshError="1"/>
      <sheetData sheetId="11444" refreshError="1"/>
      <sheetData sheetId="11445" refreshError="1"/>
      <sheetData sheetId="11446" refreshError="1"/>
      <sheetData sheetId="11447" refreshError="1"/>
      <sheetData sheetId="11448" refreshError="1"/>
      <sheetData sheetId="11449">
        <row r="19">
          <cell r="J19">
            <v>1.0499999999999999E-3</v>
          </cell>
        </row>
      </sheetData>
      <sheetData sheetId="11450">
        <row r="19">
          <cell r="J19">
            <v>1.0499999999999999E-3</v>
          </cell>
        </row>
      </sheetData>
      <sheetData sheetId="11451">
        <row r="19">
          <cell r="J19">
            <v>1.0499999999999999E-3</v>
          </cell>
        </row>
      </sheetData>
      <sheetData sheetId="11452">
        <row r="19">
          <cell r="J19">
            <v>1.0499999999999999E-3</v>
          </cell>
        </row>
      </sheetData>
      <sheetData sheetId="11453">
        <row r="19">
          <cell r="J19">
            <v>1.0499999999999999E-3</v>
          </cell>
        </row>
      </sheetData>
      <sheetData sheetId="11454">
        <row r="19">
          <cell r="J19">
            <v>1.0499999999999999E-3</v>
          </cell>
        </row>
      </sheetData>
      <sheetData sheetId="11455">
        <row r="19">
          <cell r="J19">
            <v>1.0499999999999999E-3</v>
          </cell>
        </row>
      </sheetData>
      <sheetData sheetId="11456">
        <row r="19">
          <cell r="J19">
            <v>1.0499999999999999E-3</v>
          </cell>
        </row>
      </sheetData>
      <sheetData sheetId="11457">
        <row r="19">
          <cell r="J19">
            <v>1.0499999999999999E-3</v>
          </cell>
        </row>
      </sheetData>
      <sheetData sheetId="11458">
        <row r="19">
          <cell r="J19">
            <v>1.0499999999999999E-3</v>
          </cell>
        </row>
      </sheetData>
      <sheetData sheetId="11459">
        <row r="19">
          <cell r="J19">
            <v>1.0499999999999999E-3</v>
          </cell>
        </row>
      </sheetData>
      <sheetData sheetId="11460">
        <row r="19">
          <cell r="J19">
            <v>1.0499999999999999E-3</v>
          </cell>
        </row>
      </sheetData>
      <sheetData sheetId="11461">
        <row r="19">
          <cell r="J19">
            <v>1.0499999999999999E-3</v>
          </cell>
        </row>
      </sheetData>
      <sheetData sheetId="11462">
        <row r="19">
          <cell r="J19">
            <v>1.0499999999999999E-3</v>
          </cell>
        </row>
      </sheetData>
      <sheetData sheetId="11463" refreshError="1"/>
      <sheetData sheetId="11464" refreshError="1"/>
      <sheetData sheetId="11465" refreshError="1"/>
      <sheetData sheetId="11466" refreshError="1"/>
      <sheetData sheetId="11467" refreshError="1"/>
      <sheetData sheetId="11468" refreshError="1"/>
      <sheetData sheetId="11469" refreshError="1"/>
      <sheetData sheetId="11470" refreshError="1"/>
      <sheetData sheetId="11471" refreshError="1"/>
      <sheetData sheetId="11472" refreshError="1"/>
      <sheetData sheetId="11473" refreshError="1"/>
      <sheetData sheetId="11474" refreshError="1"/>
      <sheetData sheetId="11475" refreshError="1"/>
      <sheetData sheetId="11476" refreshError="1"/>
      <sheetData sheetId="11477" refreshError="1"/>
      <sheetData sheetId="11478">
        <row r="19">
          <cell r="J19">
            <v>1.0499999999999999E-3</v>
          </cell>
        </row>
      </sheetData>
      <sheetData sheetId="11479">
        <row r="19">
          <cell r="J19">
            <v>1.0499999999999999E-3</v>
          </cell>
        </row>
      </sheetData>
      <sheetData sheetId="11480">
        <row r="19">
          <cell r="J19">
            <v>1.0499999999999999E-3</v>
          </cell>
        </row>
      </sheetData>
      <sheetData sheetId="11481">
        <row r="19">
          <cell r="J19">
            <v>1.0499999999999999E-3</v>
          </cell>
        </row>
      </sheetData>
      <sheetData sheetId="11482">
        <row r="19">
          <cell r="J19">
            <v>1.0499999999999999E-3</v>
          </cell>
        </row>
      </sheetData>
      <sheetData sheetId="11483">
        <row r="19">
          <cell r="J19">
            <v>1.0499999999999999E-3</v>
          </cell>
        </row>
      </sheetData>
      <sheetData sheetId="11484">
        <row r="19">
          <cell r="J19">
            <v>1.0499999999999999E-3</v>
          </cell>
        </row>
      </sheetData>
      <sheetData sheetId="11485">
        <row r="19">
          <cell r="J19">
            <v>1.0499999999999999E-3</v>
          </cell>
        </row>
      </sheetData>
      <sheetData sheetId="11486">
        <row r="19">
          <cell r="J19">
            <v>1.0499999999999999E-3</v>
          </cell>
        </row>
      </sheetData>
      <sheetData sheetId="11487">
        <row r="19">
          <cell r="J19">
            <v>1.0499999999999999E-3</v>
          </cell>
        </row>
      </sheetData>
      <sheetData sheetId="11488">
        <row r="19">
          <cell r="J19">
            <v>1.0499999999999999E-3</v>
          </cell>
        </row>
      </sheetData>
      <sheetData sheetId="11489">
        <row r="19">
          <cell r="J19">
            <v>1.0499999999999999E-3</v>
          </cell>
        </row>
      </sheetData>
      <sheetData sheetId="11490">
        <row r="19">
          <cell r="J19">
            <v>1.0499999999999999E-3</v>
          </cell>
        </row>
      </sheetData>
      <sheetData sheetId="11491">
        <row r="19">
          <cell r="J19">
            <v>1.0499999999999999E-3</v>
          </cell>
        </row>
      </sheetData>
      <sheetData sheetId="11492">
        <row r="19">
          <cell r="J19">
            <v>1.0499999999999999E-3</v>
          </cell>
        </row>
      </sheetData>
      <sheetData sheetId="11493">
        <row r="19">
          <cell r="J19">
            <v>1.0499999999999999E-3</v>
          </cell>
        </row>
      </sheetData>
      <sheetData sheetId="11494">
        <row r="19">
          <cell r="J19">
            <v>1.0499999999999999E-3</v>
          </cell>
        </row>
      </sheetData>
      <sheetData sheetId="11495">
        <row r="19">
          <cell r="J19">
            <v>1.0499999999999999E-3</v>
          </cell>
        </row>
      </sheetData>
      <sheetData sheetId="11496">
        <row r="19">
          <cell r="J19">
            <v>1.0499999999999999E-3</v>
          </cell>
        </row>
      </sheetData>
      <sheetData sheetId="11497">
        <row r="19">
          <cell r="J19">
            <v>1.0499999999999999E-3</v>
          </cell>
        </row>
      </sheetData>
      <sheetData sheetId="11498">
        <row r="19">
          <cell r="J19">
            <v>1.0499999999999999E-3</v>
          </cell>
        </row>
      </sheetData>
      <sheetData sheetId="11499">
        <row r="19">
          <cell r="J19">
            <v>1.0499999999999999E-3</v>
          </cell>
        </row>
      </sheetData>
      <sheetData sheetId="11500">
        <row r="19">
          <cell r="J19">
            <v>1.0499999999999999E-3</v>
          </cell>
        </row>
      </sheetData>
      <sheetData sheetId="11501">
        <row r="19">
          <cell r="J19">
            <v>1.0499999999999999E-3</v>
          </cell>
        </row>
      </sheetData>
      <sheetData sheetId="11502">
        <row r="19">
          <cell r="J19">
            <v>1.0499999999999999E-3</v>
          </cell>
        </row>
      </sheetData>
      <sheetData sheetId="11503">
        <row r="19">
          <cell r="J19">
            <v>1.0499999999999999E-3</v>
          </cell>
        </row>
      </sheetData>
      <sheetData sheetId="11504">
        <row r="19">
          <cell r="J19">
            <v>1.0499999999999999E-3</v>
          </cell>
        </row>
      </sheetData>
      <sheetData sheetId="11505">
        <row r="19">
          <cell r="J19">
            <v>1.0499999999999999E-3</v>
          </cell>
        </row>
      </sheetData>
      <sheetData sheetId="11506">
        <row r="19">
          <cell r="J19">
            <v>1.0499999999999999E-3</v>
          </cell>
        </row>
      </sheetData>
      <sheetData sheetId="11507">
        <row r="19">
          <cell r="J19">
            <v>1.0499999999999999E-3</v>
          </cell>
        </row>
      </sheetData>
      <sheetData sheetId="11508">
        <row r="19">
          <cell r="J19">
            <v>1.0499999999999999E-3</v>
          </cell>
        </row>
      </sheetData>
      <sheetData sheetId="11509">
        <row r="19">
          <cell r="J19">
            <v>1.0499999999999999E-3</v>
          </cell>
        </row>
      </sheetData>
      <sheetData sheetId="11510">
        <row r="19">
          <cell r="J19">
            <v>1.0499999999999999E-3</v>
          </cell>
        </row>
      </sheetData>
      <sheetData sheetId="11511">
        <row r="19">
          <cell r="J19">
            <v>1.0499999999999999E-3</v>
          </cell>
        </row>
      </sheetData>
      <sheetData sheetId="11512">
        <row r="19">
          <cell r="J19">
            <v>1.0499999999999999E-3</v>
          </cell>
        </row>
      </sheetData>
      <sheetData sheetId="11513">
        <row r="19">
          <cell r="J19">
            <v>1.0499999999999999E-3</v>
          </cell>
        </row>
      </sheetData>
      <sheetData sheetId="11514">
        <row r="19">
          <cell r="J19">
            <v>1.0499999999999999E-3</v>
          </cell>
        </row>
      </sheetData>
      <sheetData sheetId="11515">
        <row r="19">
          <cell r="J19">
            <v>1.0499999999999999E-3</v>
          </cell>
        </row>
      </sheetData>
      <sheetData sheetId="11516">
        <row r="19">
          <cell r="J19">
            <v>1.0499999999999999E-3</v>
          </cell>
        </row>
      </sheetData>
      <sheetData sheetId="11517">
        <row r="19">
          <cell r="J19">
            <v>1.0499999999999999E-3</v>
          </cell>
        </row>
      </sheetData>
      <sheetData sheetId="11518">
        <row r="19">
          <cell r="J19">
            <v>1.0499999999999999E-3</v>
          </cell>
        </row>
      </sheetData>
      <sheetData sheetId="11519">
        <row r="19">
          <cell r="J19">
            <v>1.0499999999999999E-3</v>
          </cell>
        </row>
      </sheetData>
      <sheetData sheetId="11520">
        <row r="19">
          <cell r="J19">
            <v>1.0499999999999999E-3</v>
          </cell>
        </row>
      </sheetData>
      <sheetData sheetId="11521">
        <row r="19">
          <cell r="J19">
            <v>1.0499999999999999E-3</v>
          </cell>
        </row>
      </sheetData>
      <sheetData sheetId="11522">
        <row r="19">
          <cell r="J19">
            <v>1.0499999999999999E-3</v>
          </cell>
        </row>
      </sheetData>
      <sheetData sheetId="11523">
        <row r="19">
          <cell r="J19">
            <v>1.0499999999999999E-3</v>
          </cell>
        </row>
      </sheetData>
      <sheetData sheetId="11524">
        <row r="19">
          <cell r="J19">
            <v>1.0499999999999999E-3</v>
          </cell>
        </row>
      </sheetData>
      <sheetData sheetId="11525">
        <row r="19">
          <cell r="J19">
            <v>1.0499999999999999E-3</v>
          </cell>
        </row>
      </sheetData>
      <sheetData sheetId="11526">
        <row r="19">
          <cell r="J19">
            <v>1.0499999999999999E-3</v>
          </cell>
        </row>
      </sheetData>
      <sheetData sheetId="11527">
        <row r="19">
          <cell r="J19">
            <v>1.0499999999999999E-3</v>
          </cell>
        </row>
      </sheetData>
      <sheetData sheetId="11528">
        <row r="19">
          <cell r="J19">
            <v>1.0499999999999999E-3</v>
          </cell>
        </row>
      </sheetData>
      <sheetData sheetId="11529">
        <row r="19">
          <cell r="J19">
            <v>1.0499999999999999E-3</v>
          </cell>
        </row>
      </sheetData>
      <sheetData sheetId="11530">
        <row r="19">
          <cell r="J19">
            <v>1.0499999999999999E-3</v>
          </cell>
        </row>
      </sheetData>
      <sheetData sheetId="11531">
        <row r="19">
          <cell r="J19">
            <v>1.0499999999999999E-3</v>
          </cell>
        </row>
      </sheetData>
      <sheetData sheetId="11532">
        <row r="19">
          <cell r="J19">
            <v>1.0499999999999999E-3</v>
          </cell>
        </row>
      </sheetData>
      <sheetData sheetId="11533">
        <row r="19">
          <cell r="J19">
            <v>1.0499999999999999E-3</v>
          </cell>
        </row>
      </sheetData>
      <sheetData sheetId="11534">
        <row r="19">
          <cell r="J19">
            <v>1.0499999999999999E-3</v>
          </cell>
        </row>
      </sheetData>
      <sheetData sheetId="11535">
        <row r="19">
          <cell r="J19">
            <v>1.0499999999999999E-3</v>
          </cell>
        </row>
      </sheetData>
      <sheetData sheetId="11536">
        <row r="19">
          <cell r="J19">
            <v>1.0499999999999999E-3</v>
          </cell>
        </row>
      </sheetData>
      <sheetData sheetId="11537">
        <row r="19">
          <cell r="J19">
            <v>1.0499999999999999E-3</v>
          </cell>
        </row>
      </sheetData>
      <sheetData sheetId="11538">
        <row r="19">
          <cell r="J19">
            <v>1.0499999999999999E-3</v>
          </cell>
        </row>
      </sheetData>
      <sheetData sheetId="11539">
        <row r="19">
          <cell r="J19">
            <v>1.0499999999999999E-3</v>
          </cell>
        </row>
      </sheetData>
      <sheetData sheetId="11540">
        <row r="19">
          <cell r="J19">
            <v>1.0499999999999999E-3</v>
          </cell>
        </row>
      </sheetData>
      <sheetData sheetId="11541">
        <row r="19">
          <cell r="J19">
            <v>1.0499999999999999E-3</v>
          </cell>
        </row>
      </sheetData>
      <sheetData sheetId="11542">
        <row r="19">
          <cell r="J19">
            <v>1.0499999999999999E-3</v>
          </cell>
        </row>
      </sheetData>
      <sheetData sheetId="11543">
        <row r="19">
          <cell r="J19">
            <v>1.0499999999999999E-3</v>
          </cell>
        </row>
      </sheetData>
      <sheetData sheetId="11544">
        <row r="19">
          <cell r="J19">
            <v>1.0499999999999999E-3</v>
          </cell>
        </row>
      </sheetData>
      <sheetData sheetId="11545">
        <row r="19">
          <cell r="J19">
            <v>1.0499999999999999E-3</v>
          </cell>
        </row>
      </sheetData>
      <sheetData sheetId="11546">
        <row r="19">
          <cell r="J19">
            <v>1.0499999999999999E-3</v>
          </cell>
        </row>
      </sheetData>
      <sheetData sheetId="11547">
        <row r="19">
          <cell r="J19">
            <v>1.0499999999999999E-3</v>
          </cell>
        </row>
      </sheetData>
      <sheetData sheetId="11548">
        <row r="19">
          <cell r="J19">
            <v>1.0499999999999999E-3</v>
          </cell>
        </row>
      </sheetData>
      <sheetData sheetId="11549">
        <row r="19">
          <cell r="J19">
            <v>1.0499999999999999E-3</v>
          </cell>
        </row>
      </sheetData>
      <sheetData sheetId="11550">
        <row r="19">
          <cell r="J19">
            <v>1.0499999999999999E-3</v>
          </cell>
        </row>
      </sheetData>
      <sheetData sheetId="11551">
        <row r="19">
          <cell r="J19">
            <v>1.0499999999999999E-3</v>
          </cell>
        </row>
      </sheetData>
      <sheetData sheetId="11552">
        <row r="19">
          <cell r="J19">
            <v>1.0499999999999999E-3</v>
          </cell>
        </row>
      </sheetData>
      <sheetData sheetId="11553">
        <row r="19">
          <cell r="J19">
            <v>1.0499999999999999E-3</v>
          </cell>
        </row>
      </sheetData>
      <sheetData sheetId="11554">
        <row r="19">
          <cell r="J19">
            <v>1.0499999999999999E-3</v>
          </cell>
        </row>
      </sheetData>
      <sheetData sheetId="11555">
        <row r="19">
          <cell r="J19">
            <v>1.0499999999999999E-3</v>
          </cell>
        </row>
      </sheetData>
      <sheetData sheetId="11556">
        <row r="19">
          <cell r="J19">
            <v>1.0499999999999999E-3</v>
          </cell>
        </row>
      </sheetData>
      <sheetData sheetId="11557">
        <row r="19">
          <cell r="J19">
            <v>1.0499999999999999E-3</v>
          </cell>
        </row>
      </sheetData>
      <sheetData sheetId="11558">
        <row r="19">
          <cell r="J19">
            <v>1.0499999999999999E-3</v>
          </cell>
        </row>
      </sheetData>
      <sheetData sheetId="11559">
        <row r="19">
          <cell r="J19">
            <v>1.0499999999999999E-3</v>
          </cell>
        </row>
      </sheetData>
      <sheetData sheetId="11560">
        <row r="19">
          <cell r="J19">
            <v>1.0499999999999999E-3</v>
          </cell>
        </row>
      </sheetData>
      <sheetData sheetId="11561">
        <row r="19">
          <cell r="J19">
            <v>1.0499999999999999E-3</v>
          </cell>
        </row>
      </sheetData>
      <sheetData sheetId="11562">
        <row r="19">
          <cell r="J19">
            <v>1.0499999999999999E-3</v>
          </cell>
        </row>
      </sheetData>
      <sheetData sheetId="11563">
        <row r="19">
          <cell r="J19">
            <v>1.0499999999999999E-3</v>
          </cell>
        </row>
      </sheetData>
      <sheetData sheetId="11564">
        <row r="19">
          <cell r="J19">
            <v>1.0499999999999999E-3</v>
          </cell>
        </row>
      </sheetData>
      <sheetData sheetId="11565">
        <row r="19">
          <cell r="J19">
            <v>1.0499999999999999E-3</v>
          </cell>
        </row>
      </sheetData>
      <sheetData sheetId="11566">
        <row r="19">
          <cell r="J19">
            <v>1.0499999999999999E-3</v>
          </cell>
        </row>
      </sheetData>
      <sheetData sheetId="11567">
        <row r="19">
          <cell r="J19">
            <v>1.0499999999999999E-3</v>
          </cell>
        </row>
      </sheetData>
      <sheetData sheetId="11568">
        <row r="19">
          <cell r="J19">
            <v>1.0499999999999999E-3</v>
          </cell>
        </row>
      </sheetData>
      <sheetData sheetId="11569">
        <row r="19">
          <cell r="J19">
            <v>1.0499999999999999E-3</v>
          </cell>
        </row>
      </sheetData>
      <sheetData sheetId="11570">
        <row r="19">
          <cell r="J19">
            <v>1.0499999999999999E-3</v>
          </cell>
        </row>
      </sheetData>
      <sheetData sheetId="11571">
        <row r="19">
          <cell r="J19">
            <v>1.0499999999999999E-3</v>
          </cell>
        </row>
      </sheetData>
      <sheetData sheetId="11572">
        <row r="19">
          <cell r="J19">
            <v>1.0499999999999999E-3</v>
          </cell>
        </row>
      </sheetData>
      <sheetData sheetId="11573">
        <row r="19">
          <cell r="J19">
            <v>1.0499999999999999E-3</v>
          </cell>
        </row>
      </sheetData>
      <sheetData sheetId="11574">
        <row r="19">
          <cell r="J19">
            <v>1.0499999999999999E-3</v>
          </cell>
        </row>
      </sheetData>
      <sheetData sheetId="11575">
        <row r="19">
          <cell r="J19">
            <v>1.0499999999999999E-3</v>
          </cell>
        </row>
      </sheetData>
      <sheetData sheetId="11576">
        <row r="19">
          <cell r="J19">
            <v>1.0499999999999999E-3</v>
          </cell>
        </row>
      </sheetData>
      <sheetData sheetId="11577">
        <row r="19">
          <cell r="J19">
            <v>1.0499999999999999E-3</v>
          </cell>
        </row>
      </sheetData>
      <sheetData sheetId="11578">
        <row r="19">
          <cell r="J19">
            <v>1.0499999999999999E-3</v>
          </cell>
        </row>
      </sheetData>
      <sheetData sheetId="11579">
        <row r="19">
          <cell r="J19">
            <v>1.0499999999999999E-3</v>
          </cell>
        </row>
      </sheetData>
      <sheetData sheetId="11580">
        <row r="19">
          <cell r="J19">
            <v>1.0499999999999999E-3</v>
          </cell>
        </row>
      </sheetData>
      <sheetData sheetId="11581">
        <row r="19">
          <cell r="J19">
            <v>1.0499999999999999E-3</v>
          </cell>
        </row>
      </sheetData>
      <sheetData sheetId="11582">
        <row r="19">
          <cell r="J19">
            <v>1.0499999999999999E-3</v>
          </cell>
        </row>
      </sheetData>
      <sheetData sheetId="11583">
        <row r="19">
          <cell r="J19">
            <v>1.0499999999999999E-3</v>
          </cell>
        </row>
      </sheetData>
      <sheetData sheetId="11584">
        <row r="19">
          <cell r="J19">
            <v>1.0499999999999999E-3</v>
          </cell>
        </row>
      </sheetData>
      <sheetData sheetId="11585">
        <row r="19">
          <cell r="J19">
            <v>1.0499999999999999E-3</v>
          </cell>
        </row>
      </sheetData>
      <sheetData sheetId="11586">
        <row r="19">
          <cell r="J19">
            <v>1.0499999999999999E-3</v>
          </cell>
        </row>
      </sheetData>
      <sheetData sheetId="11587">
        <row r="19">
          <cell r="J19">
            <v>1.0499999999999999E-3</v>
          </cell>
        </row>
      </sheetData>
      <sheetData sheetId="11588">
        <row r="19">
          <cell r="J19">
            <v>1.0499999999999999E-3</v>
          </cell>
        </row>
      </sheetData>
      <sheetData sheetId="11589">
        <row r="19">
          <cell r="J19">
            <v>1.0499999999999999E-3</v>
          </cell>
        </row>
      </sheetData>
      <sheetData sheetId="11590">
        <row r="19">
          <cell r="J19">
            <v>1.0499999999999999E-3</v>
          </cell>
        </row>
      </sheetData>
      <sheetData sheetId="11591">
        <row r="19">
          <cell r="J19">
            <v>1.0499999999999999E-3</v>
          </cell>
        </row>
      </sheetData>
      <sheetData sheetId="11592">
        <row r="19">
          <cell r="J19">
            <v>1.0499999999999999E-3</v>
          </cell>
        </row>
      </sheetData>
      <sheetData sheetId="11593">
        <row r="19">
          <cell r="J19">
            <v>1.0499999999999999E-3</v>
          </cell>
        </row>
      </sheetData>
      <sheetData sheetId="11594">
        <row r="19">
          <cell r="J19">
            <v>1.0499999999999999E-3</v>
          </cell>
        </row>
      </sheetData>
      <sheetData sheetId="11595">
        <row r="19">
          <cell r="J19">
            <v>1.0499999999999999E-3</v>
          </cell>
        </row>
      </sheetData>
      <sheetData sheetId="11596">
        <row r="19">
          <cell r="J19">
            <v>1.0499999999999999E-3</v>
          </cell>
        </row>
      </sheetData>
      <sheetData sheetId="11597">
        <row r="19">
          <cell r="J19">
            <v>1.0499999999999999E-3</v>
          </cell>
        </row>
      </sheetData>
      <sheetData sheetId="11598">
        <row r="19">
          <cell r="J19">
            <v>1.0499999999999999E-3</v>
          </cell>
        </row>
      </sheetData>
      <sheetData sheetId="11599">
        <row r="19">
          <cell r="J19">
            <v>1.0499999999999999E-3</v>
          </cell>
        </row>
      </sheetData>
      <sheetData sheetId="11600">
        <row r="19">
          <cell r="J19">
            <v>1.0499999999999999E-3</v>
          </cell>
        </row>
      </sheetData>
      <sheetData sheetId="11601">
        <row r="19">
          <cell r="J19">
            <v>1.0499999999999999E-3</v>
          </cell>
        </row>
      </sheetData>
      <sheetData sheetId="11602">
        <row r="19">
          <cell r="J19">
            <v>1.0499999999999999E-3</v>
          </cell>
        </row>
      </sheetData>
      <sheetData sheetId="11603">
        <row r="19">
          <cell r="J19">
            <v>1.0499999999999999E-3</v>
          </cell>
        </row>
      </sheetData>
      <sheetData sheetId="11604">
        <row r="19">
          <cell r="J19">
            <v>1.0499999999999999E-3</v>
          </cell>
        </row>
      </sheetData>
      <sheetData sheetId="11605">
        <row r="19">
          <cell r="J19">
            <v>1.0499999999999999E-3</v>
          </cell>
        </row>
      </sheetData>
      <sheetData sheetId="11606">
        <row r="19">
          <cell r="J19">
            <v>1.0499999999999999E-3</v>
          </cell>
        </row>
      </sheetData>
      <sheetData sheetId="11607">
        <row r="19">
          <cell r="J19">
            <v>1.0499999999999999E-3</v>
          </cell>
        </row>
      </sheetData>
      <sheetData sheetId="11608">
        <row r="19">
          <cell r="J19">
            <v>1.0499999999999999E-3</v>
          </cell>
        </row>
      </sheetData>
      <sheetData sheetId="11609">
        <row r="19">
          <cell r="J19">
            <v>1.0499999999999999E-3</v>
          </cell>
        </row>
      </sheetData>
      <sheetData sheetId="11610">
        <row r="19">
          <cell r="J19">
            <v>1.0499999999999999E-3</v>
          </cell>
        </row>
      </sheetData>
      <sheetData sheetId="11611">
        <row r="19">
          <cell r="J19">
            <v>1.0499999999999999E-3</v>
          </cell>
        </row>
      </sheetData>
      <sheetData sheetId="11612">
        <row r="19">
          <cell r="J19">
            <v>1.0499999999999999E-3</v>
          </cell>
        </row>
      </sheetData>
      <sheetData sheetId="11613">
        <row r="19">
          <cell r="J19">
            <v>1.0499999999999999E-3</v>
          </cell>
        </row>
      </sheetData>
      <sheetData sheetId="11614">
        <row r="19">
          <cell r="J19">
            <v>1.0499999999999999E-3</v>
          </cell>
        </row>
      </sheetData>
      <sheetData sheetId="11615">
        <row r="19">
          <cell r="J19">
            <v>1.0499999999999999E-3</v>
          </cell>
        </row>
      </sheetData>
      <sheetData sheetId="11616">
        <row r="19">
          <cell r="J19">
            <v>1.0499999999999999E-3</v>
          </cell>
        </row>
      </sheetData>
      <sheetData sheetId="11617">
        <row r="19">
          <cell r="J19">
            <v>1.0499999999999999E-3</v>
          </cell>
        </row>
      </sheetData>
      <sheetData sheetId="11618">
        <row r="19">
          <cell r="J19">
            <v>1.0499999999999999E-3</v>
          </cell>
        </row>
      </sheetData>
      <sheetData sheetId="11619">
        <row r="19">
          <cell r="J19">
            <v>1.0499999999999999E-3</v>
          </cell>
        </row>
      </sheetData>
      <sheetData sheetId="11620">
        <row r="19">
          <cell r="J19">
            <v>1.0499999999999999E-3</v>
          </cell>
        </row>
      </sheetData>
      <sheetData sheetId="11621">
        <row r="19">
          <cell r="J19">
            <v>1.0499999999999999E-3</v>
          </cell>
        </row>
      </sheetData>
      <sheetData sheetId="11622">
        <row r="19">
          <cell r="J19">
            <v>1.0499999999999999E-3</v>
          </cell>
        </row>
      </sheetData>
      <sheetData sheetId="11623">
        <row r="19">
          <cell r="J19">
            <v>1.0499999999999999E-3</v>
          </cell>
        </row>
      </sheetData>
      <sheetData sheetId="11624">
        <row r="19">
          <cell r="J19">
            <v>1.0499999999999999E-3</v>
          </cell>
        </row>
      </sheetData>
      <sheetData sheetId="11625">
        <row r="19">
          <cell r="J19">
            <v>1.0499999999999999E-3</v>
          </cell>
        </row>
      </sheetData>
      <sheetData sheetId="11626">
        <row r="19">
          <cell r="J19">
            <v>1.0499999999999999E-3</v>
          </cell>
        </row>
      </sheetData>
      <sheetData sheetId="11627">
        <row r="19">
          <cell r="J19">
            <v>1.0499999999999999E-3</v>
          </cell>
        </row>
      </sheetData>
      <sheetData sheetId="11628">
        <row r="19">
          <cell r="J19">
            <v>1.0499999999999999E-3</v>
          </cell>
        </row>
      </sheetData>
      <sheetData sheetId="11629">
        <row r="19">
          <cell r="J19">
            <v>1.0499999999999999E-3</v>
          </cell>
        </row>
      </sheetData>
      <sheetData sheetId="11630">
        <row r="19">
          <cell r="J19">
            <v>1.0499999999999999E-3</v>
          </cell>
        </row>
      </sheetData>
      <sheetData sheetId="11631">
        <row r="19">
          <cell r="J19">
            <v>1.0499999999999999E-3</v>
          </cell>
        </row>
      </sheetData>
      <sheetData sheetId="11632">
        <row r="19">
          <cell r="J19">
            <v>1.0499999999999999E-3</v>
          </cell>
        </row>
      </sheetData>
      <sheetData sheetId="11633">
        <row r="19">
          <cell r="J19">
            <v>1.0499999999999999E-3</v>
          </cell>
        </row>
      </sheetData>
      <sheetData sheetId="11634">
        <row r="19">
          <cell r="J19">
            <v>1.0499999999999999E-3</v>
          </cell>
        </row>
      </sheetData>
      <sheetData sheetId="11635">
        <row r="19">
          <cell r="J19">
            <v>1.0499999999999999E-3</v>
          </cell>
        </row>
      </sheetData>
      <sheetData sheetId="11636">
        <row r="19">
          <cell r="J19">
            <v>1.0499999999999999E-3</v>
          </cell>
        </row>
      </sheetData>
      <sheetData sheetId="11637">
        <row r="19">
          <cell r="J19">
            <v>1.0499999999999999E-3</v>
          </cell>
        </row>
      </sheetData>
      <sheetData sheetId="11638">
        <row r="19">
          <cell r="J19">
            <v>1.0499999999999999E-3</v>
          </cell>
        </row>
      </sheetData>
      <sheetData sheetId="11639">
        <row r="19">
          <cell r="J19">
            <v>1.0499999999999999E-3</v>
          </cell>
        </row>
      </sheetData>
      <sheetData sheetId="11640">
        <row r="19">
          <cell r="J19">
            <v>1.0499999999999999E-3</v>
          </cell>
        </row>
      </sheetData>
      <sheetData sheetId="11641">
        <row r="19">
          <cell r="J19">
            <v>1.0499999999999999E-3</v>
          </cell>
        </row>
      </sheetData>
      <sheetData sheetId="11642">
        <row r="19">
          <cell r="J19">
            <v>1.0499999999999999E-3</v>
          </cell>
        </row>
      </sheetData>
      <sheetData sheetId="11643">
        <row r="19">
          <cell r="J19">
            <v>1.0499999999999999E-3</v>
          </cell>
        </row>
      </sheetData>
      <sheetData sheetId="11644">
        <row r="19">
          <cell r="J19">
            <v>1.0499999999999999E-3</v>
          </cell>
        </row>
      </sheetData>
      <sheetData sheetId="11645">
        <row r="19">
          <cell r="J19">
            <v>1.0499999999999999E-3</v>
          </cell>
        </row>
      </sheetData>
      <sheetData sheetId="11646">
        <row r="19">
          <cell r="J19">
            <v>1.0499999999999999E-3</v>
          </cell>
        </row>
      </sheetData>
      <sheetData sheetId="11647">
        <row r="19">
          <cell r="J19">
            <v>1.0499999999999999E-3</v>
          </cell>
        </row>
      </sheetData>
      <sheetData sheetId="11648">
        <row r="19">
          <cell r="J19">
            <v>1.0499999999999999E-3</v>
          </cell>
        </row>
      </sheetData>
      <sheetData sheetId="11649">
        <row r="19">
          <cell r="J19">
            <v>1.0499999999999999E-3</v>
          </cell>
        </row>
      </sheetData>
      <sheetData sheetId="11650">
        <row r="19">
          <cell r="J19">
            <v>1.0499999999999999E-3</v>
          </cell>
        </row>
      </sheetData>
      <sheetData sheetId="11651">
        <row r="19">
          <cell r="J19">
            <v>1.0499999999999999E-3</v>
          </cell>
        </row>
      </sheetData>
      <sheetData sheetId="11652">
        <row r="19">
          <cell r="J19">
            <v>1.0499999999999999E-3</v>
          </cell>
        </row>
      </sheetData>
      <sheetData sheetId="11653">
        <row r="19">
          <cell r="J19">
            <v>1.0499999999999999E-3</v>
          </cell>
        </row>
      </sheetData>
      <sheetData sheetId="11654">
        <row r="19">
          <cell r="J19">
            <v>1.0499999999999999E-3</v>
          </cell>
        </row>
      </sheetData>
      <sheetData sheetId="11655">
        <row r="19">
          <cell r="J19">
            <v>1.0499999999999999E-3</v>
          </cell>
        </row>
      </sheetData>
      <sheetData sheetId="11656">
        <row r="19">
          <cell r="J19">
            <v>1.0499999999999999E-3</v>
          </cell>
        </row>
      </sheetData>
      <sheetData sheetId="11657">
        <row r="19">
          <cell r="J19">
            <v>1.0499999999999999E-3</v>
          </cell>
        </row>
      </sheetData>
      <sheetData sheetId="11658">
        <row r="19">
          <cell r="J19">
            <v>1.0499999999999999E-3</v>
          </cell>
        </row>
      </sheetData>
      <sheetData sheetId="11659">
        <row r="19">
          <cell r="J19">
            <v>1.0499999999999999E-3</v>
          </cell>
        </row>
      </sheetData>
      <sheetData sheetId="11660">
        <row r="19">
          <cell r="J19">
            <v>1.0499999999999999E-3</v>
          </cell>
        </row>
      </sheetData>
      <sheetData sheetId="11661">
        <row r="19">
          <cell r="J19">
            <v>1.0499999999999999E-3</v>
          </cell>
        </row>
      </sheetData>
      <sheetData sheetId="11662">
        <row r="19">
          <cell r="J19">
            <v>1.0499999999999999E-3</v>
          </cell>
        </row>
      </sheetData>
      <sheetData sheetId="11663">
        <row r="19">
          <cell r="J19">
            <v>1.0499999999999999E-3</v>
          </cell>
        </row>
      </sheetData>
      <sheetData sheetId="11664">
        <row r="19">
          <cell r="J19">
            <v>1.0499999999999999E-3</v>
          </cell>
        </row>
      </sheetData>
      <sheetData sheetId="11665">
        <row r="19">
          <cell r="J19">
            <v>1.0499999999999999E-3</v>
          </cell>
        </row>
      </sheetData>
      <sheetData sheetId="11666">
        <row r="19">
          <cell r="J19">
            <v>1.0499999999999999E-3</v>
          </cell>
        </row>
      </sheetData>
      <sheetData sheetId="11667">
        <row r="19">
          <cell r="J19">
            <v>1.0499999999999999E-3</v>
          </cell>
        </row>
      </sheetData>
      <sheetData sheetId="11668">
        <row r="19">
          <cell r="J19">
            <v>1.0499999999999999E-3</v>
          </cell>
        </row>
      </sheetData>
      <sheetData sheetId="11669">
        <row r="19">
          <cell r="J19">
            <v>1.0499999999999999E-3</v>
          </cell>
        </row>
      </sheetData>
      <sheetData sheetId="11670">
        <row r="19">
          <cell r="J19">
            <v>1.0499999999999999E-3</v>
          </cell>
        </row>
      </sheetData>
      <sheetData sheetId="11671">
        <row r="19">
          <cell r="J19">
            <v>1.0499999999999999E-3</v>
          </cell>
        </row>
      </sheetData>
      <sheetData sheetId="11672">
        <row r="19">
          <cell r="J19">
            <v>1.0499999999999999E-3</v>
          </cell>
        </row>
      </sheetData>
      <sheetData sheetId="11673">
        <row r="19">
          <cell r="J19">
            <v>1.0499999999999999E-3</v>
          </cell>
        </row>
      </sheetData>
      <sheetData sheetId="11674">
        <row r="19">
          <cell r="J19">
            <v>1.0499999999999999E-3</v>
          </cell>
        </row>
      </sheetData>
      <sheetData sheetId="11675">
        <row r="19">
          <cell r="J19">
            <v>1.0499999999999999E-3</v>
          </cell>
        </row>
      </sheetData>
      <sheetData sheetId="11676">
        <row r="19">
          <cell r="J19">
            <v>1.0499999999999999E-3</v>
          </cell>
        </row>
      </sheetData>
      <sheetData sheetId="11677">
        <row r="19">
          <cell r="J19">
            <v>1.0499999999999999E-3</v>
          </cell>
        </row>
      </sheetData>
      <sheetData sheetId="11678">
        <row r="19">
          <cell r="J19">
            <v>1.0499999999999999E-3</v>
          </cell>
        </row>
      </sheetData>
      <sheetData sheetId="11679">
        <row r="19">
          <cell r="J19">
            <v>1.0499999999999999E-3</v>
          </cell>
        </row>
      </sheetData>
      <sheetData sheetId="11680">
        <row r="19">
          <cell r="J19">
            <v>1.0499999999999999E-3</v>
          </cell>
        </row>
      </sheetData>
      <sheetData sheetId="11681">
        <row r="19">
          <cell r="J19">
            <v>1.0499999999999999E-3</v>
          </cell>
        </row>
      </sheetData>
      <sheetData sheetId="11682">
        <row r="19">
          <cell r="J19">
            <v>1.0499999999999999E-3</v>
          </cell>
        </row>
      </sheetData>
      <sheetData sheetId="11683">
        <row r="19">
          <cell r="J19">
            <v>1.0499999999999999E-3</v>
          </cell>
        </row>
      </sheetData>
      <sheetData sheetId="11684">
        <row r="19">
          <cell r="J19">
            <v>1.0499999999999999E-3</v>
          </cell>
        </row>
      </sheetData>
      <sheetData sheetId="11685">
        <row r="19">
          <cell r="J19">
            <v>1.0499999999999999E-3</v>
          </cell>
        </row>
      </sheetData>
      <sheetData sheetId="11686">
        <row r="19">
          <cell r="J19">
            <v>1.0499999999999999E-3</v>
          </cell>
        </row>
      </sheetData>
      <sheetData sheetId="11687">
        <row r="19">
          <cell r="J19">
            <v>1.0499999999999999E-3</v>
          </cell>
        </row>
      </sheetData>
      <sheetData sheetId="11688">
        <row r="19">
          <cell r="J19">
            <v>1.0499999999999999E-3</v>
          </cell>
        </row>
      </sheetData>
      <sheetData sheetId="11689">
        <row r="19">
          <cell r="J19">
            <v>1.0499999999999999E-3</v>
          </cell>
        </row>
      </sheetData>
      <sheetData sheetId="11690">
        <row r="19">
          <cell r="J19">
            <v>1.0499999999999999E-3</v>
          </cell>
        </row>
      </sheetData>
      <sheetData sheetId="11691">
        <row r="19">
          <cell r="J19">
            <v>1.0499999999999999E-3</v>
          </cell>
        </row>
      </sheetData>
      <sheetData sheetId="11692">
        <row r="19">
          <cell r="J19">
            <v>1.0499999999999999E-3</v>
          </cell>
        </row>
      </sheetData>
      <sheetData sheetId="11693">
        <row r="19">
          <cell r="J19">
            <v>1.0499999999999999E-3</v>
          </cell>
        </row>
      </sheetData>
      <sheetData sheetId="11694">
        <row r="19">
          <cell r="J19">
            <v>1.0499999999999999E-3</v>
          </cell>
        </row>
      </sheetData>
      <sheetData sheetId="11695">
        <row r="19">
          <cell r="J19">
            <v>1.0499999999999999E-3</v>
          </cell>
        </row>
      </sheetData>
      <sheetData sheetId="11696">
        <row r="19">
          <cell r="J19">
            <v>1.0499999999999999E-3</v>
          </cell>
        </row>
      </sheetData>
      <sheetData sheetId="11697">
        <row r="19">
          <cell r="J19">
            <v>1.0499999999999999E-3</v>
          </cell>
        </row>
      </sheetData>
      <sheetData sheetId="11698">
        <row r="19">
          <cell r="J19">
            <v>1.0499999999999999E-3</v>
          </cell>
        </row>
      </sheetData>
      <sheetData sheetId="11699">
        <row r="19">
          <cell r="J19">
            <v>1.0499999999999999E-3</v>
          </cell>
        </row>
      </sheetData>
      <sheetData sheetId="11700">
        <row r="19">
          <cell r="J19">
            <v>1.0499999999999999E-3</v>
          </cell>
        </row>
      </sheetData>
      <sheetData sheetId="11701">
        <row r="19">
          <cell r="J19">
            <v>1.0499999999999999E-3</v>
          </cell>
        </row>
      </sheetData>
      <sheetData sheetId="11702">
        <row r="19">
          <cell r="J19">
            <v>1.0499999999999999E-3</v>
          </cell>
        </row>
      </sheetData>
      <sheetData sheetId="11703">
        <row r="19">
          <cell r="J19">
            <v>1.0499999999999999E-3</v>
          </cell>
        </row>
      </sheetData>
      <sheetData sheetId="11704">
        <row r="19">
          <cell r="J19">
            <v>1.0499999999999999E-3</v>
          </cell>
        </row>
      </sheetData>
      <sheetData sheetId="11705">
        <row r="19">
          <cell r="J19">
            <v>1.0499999999999999E-3</v>
          </cell>
        </row>
      </sheetData>
      <sheetData sheetId="11706">
        <row r="19">
          <cell r="J19">
            <v>1.0499999999999999E-3</v>
          </cell>
        </row>
      </sheetData>
      <sheetData sheetId="11707">
        <row r="19">
          <cell r="J19">
            <v>1.0499999999999999E-3</v>
          </cell>
        </row>
      </sheetData>
      <sheetData sheetId="11708">
        <row r="19">
          <cell r="J19">
            <v>1.0499999999999999E-3</v>
          </cell>
        </row>
      </sheetData>
      <sheetData sheetId="11709">
        <row r="19">
          <cell r="J19">
            <v>1.0499999999999999E-3</v>
          </cell>
        </row>
      </sheetData>
      <sheetData sheetId="11710">
        <row r="19">
          <cell r="J19">
            <v>1.0499999999999999E-3</v>
          </cell>
        </row>
      </sheetData>
      <sheetData sheetId="11711">
        <row r="19">
          <cell r="J19">
            <v>1.0499999999999999E-3</v>
          </cell>
        </row>
      </sheetData>
      <sheetData sheetId="11712">
        <row r="19">
          <cell r="J19">
            <v>1.0499999999999999E-3</v>
          </cell>
        </row>
      </sheetData>
      <sheetData sheetId="11713">
        <row r="19">
          <cell r="J19">
            <v>1.0499999999999999E-3</v>
          </cell>
        </row>
      </sheetData>
      <sheetData sheetId="11714">
        <row r="19">
          <cell r="J19">
            <v>1.0499999999999999E-3</v>
          </cell>
        </row>
      </sheetData>
      <sheetData sheetId="11715">
        <row r="19">
          <cell r="J19">
            <v>1.0499999999999999E-3</v>
          </cell>
        </row>
      </sheetData>
      <sheetData sheetId="11716">
        <row r="19">
          <cell r="J19">
            <v>1.0499999999999999E-3</v>
          </cell>
        </row>
      </sheetData>
      <sheetData sheetId="11717">
        <row r="19">
          <cell r="J19">
            <v>1.0499999999999999E-3</v>
          </cell>
        </row>
      </sheetData>
      <sheetData sheetId="11718">
        <row r="19">
          <cell r="J19">
            <v>1.0499999999999999E-3</v>
          </cell>
        </row>
      </sheetData>
      <sheetData sheetId="11719">
        <row r="19">
          <cell r="J19">
            <v>1.0499999999999999E-3</v>
          </cell>
        </row>
      </sheetData>
      <sheetData sheetId="11720">
        <row r="19">
          <cell r="J19">
            <v>1.0499999999999999E-3</v>
          </cell>
        </row>
      </sheetData>
      <sheetData sheetId="11721">
        <row r="19">
          <cell r="J19">
            <v>1.0499999999999999E-3</v>
          </cell>
        </row>
      </sheetData>
      <sheetData sheetId="11722">
        <row r="19">
          <cell r="J19">
            <v>1.0499999999999999E-3</v>
          </cell>
        </row>
      </sheetData>
      <sheetData sheetId="11723">
        <row r="19">
          <cell r="J19">
            <v>1.0499999999999999E-3</v>
          </cell>
        </row>
      </sheetData>
      <sheetData sheetId="11724">
        <row r="19">
          <cell r="J19">
            <v>1.0499999999999999E-3</v>
          </cell>
        </row>
      </sheetData>
      <sheetData sheetId="11725">
        <row r="19">
          <cell r="J19">
            <v>1.0499999999999999E-3</v>
          </cell>
        </row>
      </sheetData>
      <sheetData sheetId="11726">
        <row r="19">
          <cell r="J19">
            <v>1.0499999999999999E-3</v>
          </cell>
        </row>
      </sheetData>
      <sheetData sheetId="11727">
        <row r="19">
          <cell r="J19">
            <v>1.0499999999999999E-3</v>
          </cell>
        </row>
      </sheetData>
      <sheetData sheetId="11728">
        <row r="19">
          <cell r="J19">
            <v>1.0499999999999999E-3</v>
          </cell>
        </row>
      </sheetData>
      <sheetData sheetId="11729">
        <row r="19">
          <cell r="J19">
            <v>1.0499999999999999E-3</v>
          </cell>
        </row>
      </sheetData>
      <sheetData sheetId="11730">
        <row r="19">
          <cell r="J19">
            <v>1.0499999999999999E-3</v>
          </cell>
        </row>
      </sheetData>
      <sheetData sheetId="11731">
        <row r="19">
          <cell r="J19">
            <v>1.0499999999999999E-3</v>
          </cell>
        </row>
      </sheetData>
      <sheetData sheetId="11732">
        <row r="19">
          <cell r="J19">
            <v>1.0499999999999999E-3</v>
          </cell>
        </row>
      </sheetData>
      <sheetData sheetId="11733">
        <row r="19">
          <cell r="J19">
            <v>1.0499999999999999E-3</v>
          </cell>
        </row>
      </sheetData>
      <sheetData sheetId="11734">
        <row r="19">
          <cell r="J19">
            <v>1.0499999999999999E-3</v>
          </cell>
        </row>
      </sheetData>
      <sheetData sheetId="11735">
        <row r="19">
          <cell r="J19">
            <v>1.0499999999999999E-3</v>
          </cell>
        </row>
      </sheetData>
      <sheetData sheetId="11736">
        <row r="19">
          <cell r="J19">
            <v>1.0499999999999999E-3</v>
          </cell>
        </row>
      </sheetData>
      <sheetData sheetId="11737">
        <row r="19">
          <cell r="J19">
            <v>1.0499999999999999E-3</v>
          </cell>
        </row>
      </sheetData>
      <sheetData sheetId="11738">
        <row r="19">
          <cell r="J19">
            <v>1.0499999999999999E-3</v>
          </cell>
        </row>
      </sheetData>
      <sheetData sheetId="11739">
        <row r="19">
          <cell r="J19">
            <v>1.0499999999999999E-3</v>
          </cell>
        </row>
      </sheetData>
      <sheetData sheetId="11740">
        <row r="19">
          <cell r="J19">
            <v>1.0499999999999999E-3</v>
          </cell>
        </row>
      </sheetData>
      <sheetData sheetId="11741">
        <row r="19">
          <cell r="J19">
            <v>1.0499999999999999E-3</v>
          </cell>
        </row>
      </sheetData>
      <sheetData sheetId="11742">
        <row r="19">
          <cell r="J19">
            <v>1.0499999999999999E-3</v>
          </cell>
        </row>
      </sheetData>
      <sheetData sheetId="11743">
        <row r="19">
          <cell r="J19">
            <v>1.0499999999999999E-3</v>
          </cell>
        </row>
      </sheetData>
      <sheetData sheetId="11744">
        <row r="19">
          <cell r="J19">
            <v>1.0499999999999999E-3</v>
          </cell>
        </row>
      </sheetData>
      <sheetData sheetId="11745">
        <row r="19">
          <cell r="J19">
            <v>1.0499999999999999E-3</v>
          </cell>
        </row>
      </sheetData>
      <sheetData sheetId="11746">
        <row r="19">
          <cell r="J19">
            <v>1.0499999999999999E-3</v>
          </cell>
        </row>
      </sheetData>
      <sheetData sheetId="11747">
        <row r="19">
          <cell r="J19">
            <v>1.0499999999999999E-3</v>
          </cell>
        </row>
      </sheetData>
      <sheetData sheetId="11748">
        <row r="19">
          <cell r="J19">
            <v>1.0499999999999999E-3</v>
          </cell>
        </row>
      </sheetData>
      <sheetData sheetId="11749">
        <row r="19">
          <cell r="J19">
            <v>1.0499999999999999E-3</v>
          </cell>
        </row>
      </sheetData>
      <sheetData sheetId="11750">
        <row r="19">
          <cell r="J19">
            <v>1.0499999999999999E-3</v>
          </cell>
        </row>
      </sheetData>
      <sheetData sheetId="11751">
        <row r="19">
          <cell r="J19">
            <v>1.0499999999999999E-3</v>
          </cell>
        </row>
      </sheetData>
      <sheetData sheetId="11752">
        <row r="19">
          <cell r="J19">
            <v>1.0499999999999999E-3</v>
          </cell>
        </row>
      </sheetData>
      <sheetData sheetId="11753">
        <row r="19">
          <cell r="J19">
            <v>1.0499999999999999E-3</v>
          </cell>
        </row>
      </sheetData>
      <sheetData sheetId="11754">
        <row r="19">
          <cell r="J19">
            <v>1.0499999999999999E-3</v>
          </cell>
        </row>
      </sheetData>
      <sheetData sheetId="11755">
        <row r="19">
          <cell r="J19">
            <v>1.0499999999999999E-3</v>
          </cell>
        </row>
      </sheetData>
      <sheetData sheetId="11756">
        <row r="19">
          <cell r="J19">
            <v>1.0499999999999999E-3</v>
          </cell>
        </row>
      </sheetData>
      <sheetData sheetId="11757">
        <row r="19">
          <cell r="J19">
            <v>1.0499999999999999E-3</v>
          </cell>
        </row>
      </sheetData>
      <sheetData sheetId="11758">
        <row r="19">
          <cell r="J19">
            <v>1.0499999999999999E-3</v>
          </cell>
        </row>
      </sheetData>
      <sheetData sheetId="11759">
        <row r="19">
          <cell r="J19">
            <v>1.0499999999999999E-3</v>
          </cell>
        </row>
      </sheetData>
      <sheetData sheetId="11760">
        <row r="19">
          <cell r="J19">
            <v>1.0499999999999999E-3</v>
          </cell>
        </row>
      </sheetData>
      <sheetData sheetId="11761">
        <row r="19">
          <cell r="J19">
            <v>1.0499999999999999E-3</v>
          </cell>
        </row>
      </sheetData>
      <sheetData sheetId="11762">
        <row r="19">
          <cell r="J19">
            <v>1.0499999999999999E-3</v>
          </cell>
        </row>
      </sheetData>
      <sheetData sheetId="11763">
        <row r="19">
          <cell r="J19">
            <v>1.0499999999999999E-3</v>
          </cell>
        </row>
      </sheetData>
      <sheetData sheetId="11764">
        <row r="19">
          <cell r="J19">
            <v>1.0499999999999999E-3</v>
          </cell>
        </row>
      </sheetData>
      <sheetData sheetId="11765">
        <row r="19">
          <cell r="J19">
            <v>1.0499999999999999E-3</v>
          </cell>
        </row>
      </sheetData>
      <sheetData sheetId="11766">
        <row r="19">
          <cell r="J19">
            <v>1.0499999999999999E-3</v>
          </cell>
        </row>
      </sheetData>
      <sheetData sheetId="11767">
        <row r="19">
          <cell r="J19">
            <v>1.0499999999999999E-3</v>
          </cell>
        </row>
      </sheetData>
      <sheetData sheetId="11768">
        <row r="19">
          <cell r="J19">
            <v>1.0499999999999999E-3</v>
          </cell>
        </row>
      </sheetData>
      <sheetData sheetId="11769">
        <row r="19">
          <cell r="J19">
            <v>1.0499999999999999E-3</v>
          </cell>
        </row>
      </sheetData>
      <sheetData sheetId="11770">
        <row r="19">
          <cell r="J19">
            <v>1.0499999999999999E-3</v>
          </cell>
        </row>
      </sheetData>
      <sheetData sheetId="11771">
        <row r="19">
          <cell r="J19">
            <v>1.0499999999999999E-3</v>
          </cell>
        </row>
      </sheetData>
      <sheetData sheetId="11772">
        <row r="19">
          <cell r="J19">
            <v>1.0499999999999999E-3</v>
          </cell>
        </row>
      </sheetData>
      <sheetData sheetId="11773">
        <row r="19">
          <cell r="J19">
            <v>1.0499999999999999E-3</v>
          </cell>
        </row>
      </sheetData>
      <sheetData sheetId="11774">
        <row r="19">
          <cell r="J19">
            <v>1.0499999999999999E-3</v>
          </cell>
        </row>
      </sheetData>
      <sheetData sheetId="11775">
        <row r="19">
          <cell r="J19">
            <v>1.0499999999999999E-3</v>
          </cell>
        </row>
      </sheetData>
      <sheetData sheetId="11776">
        <row r="19">
          <cell r="J19">
            <v>1.0499999999999999E-3</v>
          </cell>
        </row>
      </sheetData>
      <sheetData sheetId="11777">
        <row r="19">
          <cell r="J19">
            <v>1.0499999999999999E-3</v>
          </cell>
        </row>
      </sheetData>
      <sheetData sheetId="11778">
        <row r="19">
          <cell r="J19">
            <v>1.0499999999999999E-3</v>
          </cell>
        </row>
      </sheetData>
      <sheetData sheetId="11779">
        <row r="19">
          <cell r="J19">
            <v>1.0499999999999999E-3</v>
          </cell>
        </row>
      </sheetData>
      <sheetData sheetId="11780">
        <row r="19">
          <cell r="J19">
            <v>1.0499999999999999E-3</v>
          </cell>
        </row>
      </sheetData>
      <sheetData sheetId="11781">
        <row r="19">
          <cell r="J19">
            <v>1.0499999999999999E-3</v>
          </cell>
        </row>
      </sheetData>
      <sheetData sheetId="11782">
        <row r="19">
          <cell r="J19">
            <v>1.0499999999999999E-3</v>
          </cell>
        </row>
      </sheetData>
      <sheetData sheetId="11783">
        <row r="19">
          <cell r="J19">
            <v>1.0499999999999999E-3</v>
          </cell>
        </row>
      </sheetData>
      <sheetData sheetId="11784">
        <row r="19">
          <cell r="J19">
            <v>1.0499999999999999E-3</v>
          </cell>
        </row>
      </sheetData>
      <sheetData sheetId="11785">
        <row r="19">
          <cell r="J19">
            <v>1.0499999999999999E-3</v>
          </cell>
        </row>
      </sheetData>
      <sheetData sheetId="11786">
        <row r="19">
          <cell r="J19">
            <v>1.0499999999999999E-3</v>
          </cell>
        </row>
      </sheetData>
      <sheetData sheetId="11787">
        <row r="19">
          <cell r="J19">
            <v>1.0499999999999999E-3</v>
          </cell>
        </row>
      </sheetData>
      <sheetData sheetId="11788">
        <row r="19">
          <cell r="J19">
            <v>1.0499999999999999E-3</v>
          </cell>
        </row>
      </sheetData>
      <sheetData sheetId="11789">
        <row r="19">
          <cell r="J19">
            <v>1.0499999999999999E-3</v>
          </cell>
        </row>
      </sheetData>
      <sheetData sheetId="11790">
        <row r="19">
          <cell r="J19">
            <v>1.0499999999999999E-3</v>
          </cell>
        </row>
      </sheetData>
      <sheetData sheetId="11791">
        <row r="19">
          <cell r="J19">
            <v>1.0499999999999999E-3</v>
          </cell>
        </row>
      </sheetData>
      <sheetData sheetId="11792">
        <row r="19">
          <cell r="J19">
            <v>1.0499999999999999E-3</v>
          </cell>
        </row>
      </sheetData>
      <sheetData sheetId="11793">
        <row r="19">
          <cell r="J19">
            <v>1.0499999999999999E-3</v>
          </cell>
        </row>
      </sheetData>
      <sheetData sheetId="11794">
        <row r="19">
          <cell r="J19">
            <v>1.0499999999999999E-3</v>
          </cell>
        </row>
      </sheetData>
      <sheetData sheetId="11795">
        <row r="19">
          <cell r="J19">
            <v>1.0499999999999999E-3</v>
          </cell>
        </row>
      </sheetData>
      <sheetData sheetId="11796">
        <row r="19">
          <cell r="J19">
            <v>1.0499999999999999E-3</v>
          </cell>
        </row>
      </sheetData>
      <sheetData sheetId="11797">
        <row r="19">
          <cell r="J19">
            <v>1.0499999999999999E-3</v>
          </cell>
        </row>
      </sheetData>
      <sheetData sheetId="11798">
        <row r="19">
          <cell r="J19">
            <v>1.0499999999999999E-3</v>
          </cell>
        </row>
      </sheetData>
      <sheetData sheetId="11799">
        <row r="19">
          <cell r="J19">
            <v>1.0499999999999999E-3</v>
          </cell>
        </row>
      </sheetData>
      <sheetData sheetId="11800">
        <row r="19">
          <cell r="J19">
            <v>1.0499999999999999E-3</v>
          </cell>
        </row>
      </sheetData>
      <sheetData sheetId="11801">
        <row r="19">
          <cell r="J19">
            <v>1.0499999999999999E-3</v>
          </cell>
        </row>
      </sheetData>
      <sheetData sheetId="11802">
        <row r="19">
          <cell r="J19">
            <v>1.0499999999999999E-3</v>
          </cell>
        </row>
      </sheetData>
      <sheetData sheetId="11803">
        <row r="19">
          <cell r="J19">
            <v>1.0499999999999999E-3</v>
          </cell>
        </row>
      </sheetData>
      <sheetData sheetId="11804">
        <row r="19">
          <cell r="J19">
            <v>1.0499999999999999E-3</v>
          </cell>
        </row>
      </sheetData>
      <sheetData sheetId="11805">
        <row r="19">
          <cell r="J19">
            <v>1.0499999999999999E-3</v>
          </cell>
        </row>
      </sheetData>
      <sheetData sheetId="11806">
        <row r="19">
          <cell r="J19">
            <v>1.0499999999999999E-3</v>
          </cell>
        </row>
      </sheetData>
      <sheetData sheetId="11807">
        <row r="19">
          <cell r="J19">
            <v>1.0499999999999999E-3</v>
          </cell>
        </row>
      </sheetData>
      <sheetData sheetId="11808">
        <row r="19">
          <cell r="J19">
            <v>1.0499999999999999E-3</v>
          </cell>
        </row>
      </sheetData>
      <sheetData sheetId="11809">
        <row r="19">
          <cell r="J19">
            <v>1.0499999999999999E-3</v>
          </cell>
        </row>
      </sheetData>
      <sheetData sheetId="11810">
        <row r="19">
          <cell r="J19">
            <v>1.0499999999999999E-3</v>
          </cell>
        </row>
      </sheetData>
      <sheetData sheetId="11811">
        <row r="19">
          <cell r="J19">
            <v>1.0499999999999999E-3</v>
          </cell>
        </row>
      </sheetData>
      <sheetData sheetId="11812">
        <row r="19">
          <cell r="J19">
            <v>1.0499999999999999E-3</v>
          </cell>
        </row>
      </sheetData>
      <sheetData sheetId="11813">
        <row r="19">
          <cell r="J19">
            <v>1.0499999999999999E-3</v>
          </cell>
        </row>
      </sheetData>
      <sheetData sheetId="11814">
        <row r="19">
          <cell r="J19">
            <v>1.0499999999999999E-3</v>
          </cell>
        </row>
      </sheetData>
      <sheetData sheetId="11815">
        <row r="19">
          <cell r="J19">
            <v>1.0499999999999999E-3</v>
          </cell>
        </row>
      </sheetData>
      <sheetData sheetId="11816">
        <row r="19">
          <cell r="J19">
            <v>1.0499999999999999E-3</v>
          </cell>
        </row>
      </sheetData>
      <sheetData sheetId="11817">
        <row r="19">
          <cell r="J19">
            <v>1.0499999999999999E-3</v>
          </cell>
        </row>
      </sheetData>
      <sheetData sheetId="11818">
        <row r="19">
          <cell r="J19">
            <v>1.0499999999999999E-3</v>
          </cell>
        </row>
      </sheetData>
      <sheetData sheetId="11819">
        <row r="19">
          <cell r="J19">
            <v>1.0499999999999999E-3</v>
          </cell>
        </row>
      </sheetData>
      <sheetData sheetId="11820">
        <row r="19">
          <cell r="J19">
            <v>1.0499999999999999E-3</v>
          </cell>
        </row>
      </sheetData>
      <sheetData sheetId="11821">
        <row r="19">
          <cell r="J19">
            <v>1.0499999999999999E-3</v>
          </cell>
        </row>
      </sheetData>
      <sheetData sheetId="11822">
        <row r="19">
          <cell r="J19">
            <v>1.0499999999999999E-3</v>
          </cell>
        </row>
      </sheetData>
      <sheetData sheetId="11823">
        <row r="19">
          <cell r="J19">
            <v>1.0499999999999999E-3</v>
          </cell>
        </row>
      </sheetData>
      <sheetData sheetId="11824">
        <row r="19">
          <cell r="J19">
            <v>1.0499999999999999E-3</v>
          </cell>
        </row>
      </sheetData>
      <sheetData sheetId="11825">
        <row r="19">
          <cell r="J19">
            <v>1.0499999999999999E-3</v>
          </cell>
        </row>
      </sheetData>
      <sheetData sheetId="11826">
        <row r="19">
          <cell r="J19">
            <v>1.0499999999999999E-3</v>
          </cell>
        </row>
      </sheetData>
      <sheetData sheetId="11827">
        <row r="19">
          <cell r="J19">
            <v>1.0499999999999999E-3</v>
          </cell>
        </row>
      </sheetData>
      <sheetData sheetId="11828">
        <row r="19">
          <cell r="J19">
            <v>1.0499999999999999E-3</v>
          </cell>
        </row>
      </sheetData>
      <sheetData sheetId="11829">
        <row r="19">
          <cell r="J19">
            <v>1.0499999999999999E-3</v>
          </cell>
        </row>
      </sheetData>
      <sheetData sheetId="11830">
        <row r="19">
          <cell r="J19">
            <v>1.0499999999999999E-3</v>
          </cell>
        </row>
      </sheetData>
      <sheetData sheetId="11831">
        <row r="19">
          <cell r="J19">
            <v>1.0499999999999999E-3</v>
          </cell>
        </row>
      </sheetData>
      <sheetData sheetId="11832">
        <row r="19">
          <cell r="J19">
            <v>1.0499999999999999E-3</v>
          </cell>
        </row>
      </sheetData>
      <sheetData sheetId="11833">
        <row r="19">
          <cell r="J19">
            <v>1.0499999999999999E-3</v>
          </cell>
        </row>
      </sheetData>
      <sheetData sheetId="11834">
        <row r="19">
          <cell r="J19">
            <v>1.0499999999999999E-3</v>
          </cell>
        </row>
      </sheetData>
      <sheetData sheetId="11835">
        <row r="19">
          <cell r="J19">
            <v>1.0499999999999999E-3</v>
          </cell>
        </row>
      </sheetData>
      <sheetData sheetId="11836">
        <row r="19">
          <cell r="J19">
            <v>1.0499999999999999E-3</v>
          </cell>
        </row>
      </sheetData>
      <sheetData sheetId="11837">
        <row r="19">
          <cell r="J19">
            <v>1.0499999999999999E-3</v>
          </cell>
        </row>
      </sheetData>
      <sheetData sheetId="11838">
        <row r="19">
          <cell r="J19">
            <v>1.0499999999999999E-3</v>
          </cell>
        </row>
      </sheetData>
      <sheetData sheetId="11839">
        <row r="19">
          <cell r="J19">
            <v>1.0499999999999999E-3</v>
          </cell>
        </row>
      </sheetData>
      <sheetData sheetId="11840">
        <row r="19">
          <cell r="J19">
            <v>1.0499999999999999E-3</v>
          </cell>
        </row>
      </sheetData>
      <sheetData sheetId="11841">
        <row r="19">
          <cell r="J19">
            <v>1.0499999999999999E-3</v>
          </cell>
        </row>
      </sheetData>
      <sheetData sheetId="11842">
        <row r="19">
          <cell r="J19">
            <v>1.0499999999999999E-3</v>
          </cell>
        </row>
      </sheetData>
      <sheetData sheetId="11843">
        <row r="19">
          <cell r="J19">
            <v>1.0499999999999999E-3</v>
          </cell>
        </row>
      </sheetData>
      <sheetData sheetId="11844">
        <row r="19">
          <cell r="J19">
            <v>1.0499999999999999E-3</v>
          </cell>
        </row>
      </sheetData>
      <sheetData sheetId="11845">
        <row r="19">
          <cell r="J19">
            <v>1.0499999999999999E-3</v>
          </cell>
        </row>
      </sheetData>
      <sheetData sheetId="11846">
        <row r="19">
          <cell r="J19">
            <v>1.0499999999999999E-3</v>
          </cell>
        </row>
      </sheetData>
      <sheetData sheetId="11847">
        <row r="19">
          <cell r="J19">
            <v>1.0499999999999999E-3</v>
          </cell>
        </row>
      </sheetData>
      <sheetData sheetId="11848">
        <row r="19">
          <cell r="J19">
            <v>1.0499999999999999E-3</v>
          </cell>
        </row>
      </sheetData>
      <sheetData sheetId="11849">
        <row r="19">
          <cell r="J19">
            <v>1.0499999999999999E-3</v>
          </cell>
        </row>
      </sheetData>
      <sheetData sheetId="11850">
        <row r="19">
          <cell r="J19">
            <v>1.0499999999999999E-3</v>
          </cell>
        </row>
      </sheetData>
      <sheetData sheetId="11851">
        <row r="19">
          <cell r="J19">
            <v>1.0499999999999999E-3</v>
          </cell>
        </row>
      </sheetData>
      <sheetData sheetId="11852">
        <row r="19">
          <cell r="J19">
            <v>1.0499999999999999E-3</v>
          </cell>
        </row>
      </sheetData>
      <sheetData sheetId="11853">
        <row r="19">
          <cell r="J19">
            <v>1.0499999999999999E-3</v>
          </cell>
        </row>
      </sheetData>
      <sheetData sheetId="11854">
        <row r="19">
          <cell r="J19">
            <v>1.0499999999999999E-3</v>
          </cell>
        </row>
      </sheetData>
      <sheetData sheetId="11855">
        <row r="19">
          <cell r="J19">
            <v>1.0499999999999999E-3</v>
          </cell>
        </row>
      </sheetData>
      <sheetData sheetId="11856">
        <row r="19">
          <cell r="J19">
            <v>1.0499999999999999E-3</v>
          </cell>
        </row>
      </sheetData>
      <sheetData sheetId="11857">
        <row r="19">
          <cell r="J19">
            <v>1.0499999999999999E-3</v>
          </cell>
        </row>
      </sheetData>
      <sheetData sheetId="11858">
        <row r="19">
          <cell r="J19">
            <v>1.0499999999999999E-3</v>
          </cell>
        </row>
      </sheetData>
      <sheetData sheetId="11859">
        <row r="19">
          <cell r="J19">
            <v>1.0499999999999999E-3</v>
          </cell>
        </row>
      </sheetData>
      <sheetData sheetId="11860">
        <row r="19">
          <cell r="J19">
            <v>1.0499999999999999E-3</v>
          </cell>
        </row>
      </sheetData>
      <sheetData sheetId="11861">
        <row r="19">
          <cell r="J19">
            <v>1.0499999999999999E-3</v>
          </cell>
        </row>
      </sheetData>
      <sheetData sheetId="11862">
        <row r="19">
          <cell r="J19">
            <v>1.0499999999999999E-3</v>
          </cell>
        </row>
      </sheetData>
      <sheetData sheetId="11863">
        <row r="19">
          <cell r="J19">
            <v>1.0499999999999999E-3</v>
          </cell>
        </row>
      </sheetData>
      <sheetData sheetId="11864">
        <row r="19">
          <cell r="J19">
            <v>1.0499999999999999E-3</v>
          </cell>
        </row>
      </sheetData>
      <sheetData sheetId="11865">
        <row r="19">
          <cell r="J19">
            <v>1.0499999999999999E-3</v>
          </cell>
        </row>
      </sheetData>
      <sheetData sheetId="11866">
        <row r="19">
          <cell r="J19">
            <v>1.0499999999999999E-3</v>
          </cell>
        </row>
      </sheetData>
      <sheetData sheetId="11867">
        <row r="19">
          <cell r="J19">
            <v>1.0499999999999999E-3</v>
          </cell>
        </row>
      </sheetData>
      <sheetData sheetId="11868">
        <row r="19">
          <cell r="J19">
            <v>1.0499999999999999E-3</v>
          </cell>
        </row>
      </sheetData>
      <sheetData sheetId="11869">
        <row r="19">
          <cell r="J19">
            <v>1.0499999999999999E-3</v>
          </cell>
        </row>
      </sheetData>
      <sheetData sheetId="11870">
        <row r="19">
          <cell r="J19">
            <v>1.0499999999999999E-3</v>
          </cell>
        </row>
      </sheetData>
      <sheetData sheetId="11871">
        <row r="19">
          <cell r="J19">
            <v>1.0499999999999999E-3</v>
          </cell>
        </row>
      </sheetData>
      <sheetData sheetId="11872">
        <row r="19">
          <cell r="J19">
            <v>1.0499999999999999E-3</v>
          </cell>
        </row>
      </sheetData>
      <sheetData sheetId="11873">
        <row r="19">
          <cell r="J19">
            <v>1.0499999999999999E-3</v>
          </cell>
        </row>
      </sheetData>
      <sheetData sheetId="11874">
        <row r="19">
          <cell r="J19">
            <v>1.0499999999999999E-3</v>
          </cell>
        </row>
      </sheetData>
      <sheetData sheetId="11875">
        <row r="19">
          <cell r="J19">
            <v>1.0499999999999999E-3</v>
          </cell>
        </row>
      </sheetData>
      <sheetData sheetId="11876">
        <row r="19">
          <cell r="J19">
            <v>1.0499999999999999E-3</v>
          </cell>
        </row>
      </sheetData>
      <sheetData sheetId="11877">
        <row r="19">
          <cell r="J19">
            <v>1.0499999999999999E-3</v>
          </cell>
        </row>
      </sheetData>
      <sheetData sheetId="11878">
        <row r="19">
          <cell r="J19">
            <v>1.0499999999999999E-3</v>
          </cell>
        </row>
      </sheetData>
      <sheetData sheetId="11879">
        <row r="19">
          <cell r="J19">
            <v>1.0499999999999999E-3</v>
          </cell>
        </row>
      </sheetData>
      <sheetData sheetId="11880">
        <row r="19">
          <cell r="J19">
            <v>1.0499999999999999E-3</v>
          </cell>
        </row>
      </sheetData>
      <sheetData sheetId="11881">
        <row r="19">
          <cell r="J19">
            <v>1.0499999999999999E-3</v>
          </cell>
        </row>
      </sheetData>
      <sheetData sheetId="11882">
        <row r="19">
          <cell r="J19">
            <v>1.0499999999999999E-3</v>
          </cell>
        </row>
      </sheetData>
      <sheetData sheetId="11883">
        <row r="19">
          <cell r="J19">
            <v>1.0499999999999999E-3</v>
          </cell>
        </row>
      </sheetData>
      <sheetData sheetId="11884">
        <row r="19">
          <cell r="J19">
            <v>1.0499999999999999E-3</v>
          </cell>
        </row>
      </sheetData>
      <sheetData sheetId="11885">
        <row r="19">
          <cell r="J19">
            <v>1.0499999999999999E-3</v>
          </cell>
        </row>
      </sheetData>
      <sheetData sheetId="11886">
        <row r="19">
          <cell r="J19">
            <v>1.0499999999999999E-3</v>
          </cell>
        </row>
      </sheetData>
      <sheetData sheetId="11887">
        <row r="19">
          <cell r="J19">
            <v>1.0499999999999999E-3</v>
          </cell>
        </row>
      </sheetData>
      <sheetData sheetId="11888">
        <row r="19">
          <cell r="J19">
            <v>1.0499999999999999E-3</v>
          </cell>
        </row>
      </sheetData>
      <sheetData sheetId="11889">
        <row r="19">
          <cell r="J19">
            <v>1.0499999999999999E-3</v>
          </cell>
        </row>
      </sheetData>
      <sheetData sheetId="11890">
        <row r="19">
          <cell r="J19">
            <v>1.0499999999999999E-3</v>
          </cell>
        </row>
      </sheetData>
      <sheetData sheetId="11891">
        <row r="19">
          <cell r="J19">
            <v>1.0499999999999999E-3</v>
          </cell>
        </row>
      </sheetData>
      <sheetData sheetId="11892">
        <row r="19">
          <cell r="J19">
            <v>1.0499999999999999E-3</v>
          </cell>
        </row>
      </sheetData>
      <sheetData sheetId="11893">
        <row r="19">
          <cell r="J19">
            <v>1.0499999999999999E-3</v>
          </cell>
        </row>
      </sheetData>
      <sheetData sheetId="11894">
        <row r="19">
          <cell r="J19">
            <v>1.0499999999999999E-3</v>
          </cell>
        </row>
      </sheetData>
      <sheetData sheetId="11895">
        <row r="19">
          <cell r="J19">
            <v>1.0499999999999999E-3</v>
          </cell>
        </row>
      </sheetData>
      <sheetData sheetId="11896">
        <row r="19">
          <cell r="J19">
            <v>1.0499999999999999E-3</v>
          </cell>
        </row>
      </sheetData>
      <sheetData sheetId="11897">
        <row r="19">
          <cell r="J19">
            <v>1.0499999999999999E-3</v>
          </cell>
        </row>
      </sheetData>
      <sheetData sheetId="11898" refreshError="1"/>
      <sheetData sheetId="11899" refreshError="1"/>
      <sheetData sheetId="11900" refreshError="1"/>
      <sheetData sheetId="11901" refreshError="1"/>
      <sheetData sheetId="11902" refreshError="1"/>
      <sheetData sheetId="11903" refreshError="1"/>
      <sheetData sheetId="11904" refreshError="1"/>
      <sheetData sheetId="11905" refreshError="1"/>
      <sheetData sheetId="11906" refreshError="1"/>
      <sheetData sheetId="11907" refreshError="1"/>
      <sheetData sheetId="11908" refreshError="1"/>
      <sheetData sheetId="11909" refreshError="1"/>
      <sheetData sheetId="11910" refreshError="1"/>
      <sheetData sheetId="11911" refreshError="1"/>
      <sheetData sheetId="11912" refreshError="1"/>
      <sheetData sheetId="11913" refreshError="1"/>
      <sheetData sheetId="11914" refreshError="1"/>
      <sheetData sheetId="11915" refreshError="1"/>
      <sheetData sheetId="11916" refreshError="1"/>
      <sheetData sheetId="11917" refreshError="1"/>
      <sheetData sheetId="11918" refreshError="1"/>
      <sheetData sheetId="11919" refreshError="1"/>
      <sheetData sheetId="11920" refreshError="1"/>
      <sheetData sheetId="11921" refreshError="1"/>
      <sheetData sheetId="11922"/>
      <sheetData sheetId="11923"/>
      <sheetData sheetId="11924"/>
      <sheetData sheetId="11925"/>
      <sheetData sheetId="11926">
        <row r="19">
          <cell r="J19">
            <v>1.0499999999999999E-3</v>
          </cell>
        </row>
      </sheetData>
      <sheetData sheetId="11927"/>
      <sheetData sheetId="11928">
        <row r="19">
          <cell r="J19">
            <v>1.0499999999999999E-3</v>
          </cell>
        </row>
      </sheetData>
      <sheetData sheetId="11929" refreshError="1"/>
      <sheetData sheetId="11930" refreshError="1"/>
      <sheetData sheetId="11931">
        <row r="19">
          <cell r="J19">
            <v>1.0499999999999999E-3</v>
          </cell>
        </row>
      </sheetData>
      <sheetData sheetId="11932">
        <row r="19">
          <cell r="J19">
            <v>1.0499999999999999E-3</v>
          </cell>
        </row>
      </sheetData>
      <sheetData sheetId="11933">
        <row r="19">
          <cell r="J19">
            <v>1.0499999999999999E-3</v>
          </cell>
        </row>
      </sheetData>
      <sheetData sheetId="11934">
        <row r="19">
          <cell r="J19">
            <v>1.0499999999999999E-3</v>
          </cell>
        </row>
      </sheetData>
      <sheetData sheetId="11935" refreshError="1"/>
      <sheetData sheetId="11936" refreshError="1"/>
      <sheetData sheetId="11937" refreshError="1"/>
      <sheetData sheetId="11938" refreshError="1"/>
      <sheetData sheetId="11939"/>
      <sheetData sheetId="11940">
        <row r="19">
          <cell r="J19">
            <v>1.0499999999999999E-3</v>
          </cell>
        </row>
      </sheetData>
      <sheetData sheetId="11941">
        <row r="19">
          <cell r="J19">
            <v>1.0499999999999999E-3</v>
          </cell>
        </row>
      </sheetData>
      <sheetData sheetId="11942"/>
      <sheetData sheetId="11943"/>
      <sheetData sheetId="11944"/>
      <sheetData sheetId="11945"/>
      <sheetData sheetId="11946">
        <row r="19">
          <cell r="J19">
            <v>1.0499999999999999E-3</v>
          </cell>
        </row>
      </sheetData>
      <sheetData sheetId="11947">
        <row r="19">
          <cell r="J19">
            <v>1.0499999999999999E-3</v>
          </cell>
        </row>
      </sheetData>
      <sheetData sheetId="11948"/>
      <sheetData sheetId="11949"/>
      <sheetData sheetId="11950"/>
      <sheetData sheetId="11951"/>
      <sheetData sheetId="11952"/>
      <sheetData sheetId="11953"/>
      <sheetData sheetId="11954"/>
      <sheetData sheetId="11955">
        <row r="19">
          <cell r="J19">
            <v>1.0499999999999999E-3</v>
          </cell>
        </row>
      </sheetData>
      <sheetData sheetId="11956"/>
      <sheetData sheetId="11957">
        <row r="19">
          <cell r="J19">
            <v>1.0499999999999999E-3</v>
          </cell>
        </row>
      </sheetData>
      <sheetData sheetId="11958"/>
      <sheetData sheetId="11959"/>
      <sheetData sheetId="11960">
        <row r="19">
          <cell r="J19">
            <v>1.0499999999999999E-3</v>
          </cell>
        </row>
      </sheetData>
      <sheetData sheetId="11961">
        <row r="19">
          <cell r="J19">
            <v>1.0499999999999999E-3</v>
          </cell>
        </row>
      </sheetData>
      <sheetData sheetId="11962">
        <row r="19">
          <cell r="J19">
            <v>1.0499999999999999E-3</v>
          </cell>
        </row>
      </sheetData>
      <sheetData sheetId="11963" refreshError="1"/>
      <sheetData sheetId="11964" refreshError="1"/>
      <sheetData sheetId="11965" refreshError="1"/>
      <sheetData sheetId="11966" refreshError="1"/>
      <sheetData sheetId="11967" refreshError="1"/>
      <sheetData sheetId="11968" refreshError="1"/>
      <sheetData sheetId="11969" refreshError="1"/>
      <sheetData sheetId="11970" refreshError="1"/>
      <sheetData sheetId="11971" refreshError="1"/>
      <sheetData sheetId="11972" refreshError="1"/>
      <sheetData sheetId="11973" refreshError="1"/>
      <sheetData sheetId="11974" refreshError="1"/>
      <sheetData sheetId="11975" refreshError="1"/>
      <sheetData sheetId="11976" refreshError="1"/>
      <sheetData sheetId="11977" refreshError="1"/>
      <sheetData sheetId="11978" refreshError="1"/>
      <sheetData sheetId="11979" refreshError="1"/>
      <sheetData sheetId="11980" refreshError="1"/>
      <sheetData sheetId="11981" refreshError="1"/>
      <sheetData sheetId="11982" refreshError="1"/>
      <sheetData sheetId="11983" refreshError="1"/>
      <sheetData sheetId="11984" refreshError="1"/>
      <sheetData sheetId="11985" refreshError="1"/>
      <sheetData sheetId="11986" refreshError="1"/>
      <sheetData sheetId="11987" refreshError="1"/>
      <sheetData sheetId="11988" refreshError="1"/>
      <sheetData sheetId="11989" refreshError="1"/>
      <sheetData sheetId="11990" refreshError="1"/>
      <sheetData sheetId="11991" refreshError="1"/>
      <sheetData sheetId="11992" refreshError="1"/>
      <sheetData sheetId="11993" refreshError="1"/>
      <sheetData sheetId="11994" refreshError="1"/>
      <sheetData sheetId="11995" refreshError="1"/>
      <sheetData sheetId="11996" refreshError="1"/>
      <sheetData sheetId="11997" refreshError="1"/>
      <sheetData sheetId="11998" refreshError="1"/>
      <sheetData sheetId="11999" refreshError="1"/>
      <sheetData sheetId="12000" refreshError="1"/>
      <sheetData sheetId="12001">
        <row r="19">
          <cell r="J19">
            <v>1.0499999999999999E-3</v>
          </cell>
        </row>
      </sheetData>
      <sheetData sheetId="12002">
        <row r="19">
          <cell r="J19">
            <v>1.0499999999999999E-3</v>
          </cell>
        </row>
      </sheetData>
      <sheetData sheetId="12003">
        <row r="19">
          <cell r="J19">
            <v>1.0499999999999999E-3</v>
          </cell>
        </row>
      </sheetData>
      <sheetData sheetId="12004">
        <row r="19">
          <cell r="J19">
            <v>1.0499999999999999E-3</v>
          </cell>
        </row>
      </sheetData>
      <sheetData sheetId="12005">
        <row r="19">
          <cell r="J19">
            <v>1.0499999999999999E-3</v>
          </cell>
        </row>
      </sheetData>
      <sheetData sheetId="12006">
        <row r="19">
          <cell r="J19">
            <v>1.0499999999999999E-3</v>
          </cell>
        </row>
      </sheetData>
      <sheetData sheetId="12007">
        <row r="19">
          <cell r="J19">
            <v>1.0499999999999999E-3</v>
          </cell>
        </row>
      </sheetData>
      <sheetData sheetId="12008">
        <row r="19">
          <cell r="J19">
            <v>1.0499999999999999E-3</v>
          </cell>
        </row>
      </sheetData>
      <sheetData sheetId="12009">
        <row r="19">
          <cell r="J19">
            <v>1.0499999999999999E-3</v>
          </cell>
        </row>
      </sheetData>
      <sheetData sheetId="12010">
        <row r="19">
          <cell r="J19">
            <v>1.0499999999999999E-3</v>
          </cell>
        </row>
      </sheetData>
      <sheetData sheetId="12011">
        <row r="19">
          <cell r="J19">
            <v>1.0499999999999999E-3</v>
          </cell>
        </row>
      </sheetData>
      <sheetData sheetId="12012">
        <row r="19">
          <cell r="J19">
            <v>1.0499999999999999E-3</v>
          </cell>
        </row>
      </sheetData>
      <sheetData sheetId="12013">
        <row r="19">
          <cell r="J19">
            <v>1.0499999999999999E-3</v>
          </cell>
        </row>
      </sheetData>
      <sheetData sheetId="12014">
        <row r="19">
          <cell r="J19">
            <v>1.0499999999999999E-3</v>
          </cell>
        </row>
      </sheetData>
      <sheetData sheetId="12015">
        <row r="19">
          <cell r="J19">
            <v>1.0499999999999999E-3</v>
          </cell>
        </row>
      </sheetData>
      <sheetData sheetId="12016">
        <row r="19">
          <cell r="J19">
            <v>1.0499999999999999E-3</v>
          </cell>
        </row>
      </sheetData>
      <sheetData sheetId="12017">
        <row r="19">
          <cell r="J19">
            <v>1.0499999999999999E-3</v>
          </cell>
        </row>
      </sheetData>
      <sheetData sheetId="12018">
        <row r="19">
          <cell r="J19">
            <v>1.0499999999999999E-3</v>
          </cell>
        </row>
      </sheetData>
      <sheetData sheetId="12019">
        <row r="19">
          <cell r="J19">
            <v>1.0499999999999999E-3</v>
          </cell>
        </row>
      </sheetData>
      <sheetData sheetId="12020">
        <row r="19">
          <cell r="J19">
            <v>1.0499999999999999E-3</v>
          </cell>
        </row>
      </sheetData>
      <sheetData sheetId="12021">
        <row r="19">
          <cell r="J19">
            <v>1.0499999999999999E-3</v>
          </cell>
        </row>
      </sheetData>
      <sheetData sheetId="12022">
        <row r="19">
          <cell r="J19">
            <v>1.0499999999999999E-3</v>
          </cell>
        </row>
      </sheetData>
      <sheetData sheetId="12023">
        <row r="19">
          <cell r="J19">
            <v>1.0499999999999999E-3</v>
          </cell>
        </row>
      </sheetData>
      <sheetData sheetId="12024">
        <row r="19">
          <cell r="J19">
            <v>1.0499999999999999E-3</v>
          </cell>
        </row>
      </sheetData>
      <sheetData sheetId="12025">
        <row r="19">
          <cell r="J19">
            <v>1.0499999999999999E-3</v>
          </cell>
        </row>
      </sheetData>
      <sheetData sheetId="12026">
        <row r="19">
          <cell r="J19">
            <v>1.0499999999999999E-3</v>
          </cell>
        </row>
      </sheetData>
      <sheetData sheetId="12027">
        <row r="19">
          <cell r="J19">
            <v>1.0499999999999999E-3</v>
          </cell>
        </row>
      </sheetData>
      <sheetData sheetId="12028">
        <row r="19">
          <cell r="J19">
            <v>1.0499999999999999E-3</v>
          </cell>
        </row>
      </sheetData>
      <sheetData sheetId="12029">
        <row r="19">
          <cell r="J19">
            <v>1.0499999999999999E-3</v>
          </cell>
        </row>
      </sheetData>
      <sheetData sheetId="12030">
        <row r="19">
          <cell r="J19">
            <v>1.0499999999999999E-3</v>
          </cell>
        </row>
      </sheetData>
      <sheetData sheetId="12031">
        <row r="19">
          <cell r="J19">
            <v>1.0499999999999999E-3</v>
          </cell>
        </row>
      </sheetData>
      <sheetData sheetId="12032">
        <row r="19">
          <cell r="J19">
            <v>1.0499999999999999E-3</v>
          </cell>
        </row>
      </sheetData>
      <sheetData sheetId="12033">
        <row r="19">
          <cell r="J19">
            <v>1.0499999999999999E-3</v>
          </cell>
        </row>
      </sheetData>
      <sheetData sheetId="12034">
        <row r="19">
          <cell r="J19">
            <v>1.0499999999999999E-3</v>
          </cell>
        </row>
      </sheetData>
      <sheetData sheetId="12035">
        <row r="19">
          <cell r="J19">
            <v>1.0499999999999999E-3</v>
          </cell>
        </row>
      </sheetData>
      <sheetData sheetId="12036">
        <row r="19">
          <cell r="J19">
            <v>1.0499999999999999E-3</v>
          </cell>
        </row>
      </sheetData>
      <sheetData sheetId="12037">
        <row r="19">
          <cell r="J19">
            <v>1.0499999999999999E-3</v>
          </cell>
        </row>
      </sheetData>
      <sheetData sheetId="12038">
        <row r="19">
          <cell r="J19">
            <v>1.0499999999999999E-3</v>
          </cell>
        </row>
      </sheetData>
      <sheetData sheetId="12039">
        <row r="19">
          <cell r="J19">
            <v>1.0499999999999999E-3</v>
          </cell>
        </row>
      </sheetData>
      <sheetData sheetId="12040">
        <row r="19">
          <cell r="J19">
            <v>1.0499999999999999E-3</v>
          </cell>
        </row>
      </sheetData>
      <sheetData sheetId="12041">
        <row r="19">
          <cell r="J19">
            <v>1.0499999999999999E-3</v>
          </cell>
        </row>
      </sheetData>
      <sheetData sheetId="12042">
        <row r="19">
          <cell r="J19">
            <v>1.0499999999999999E-3</v>
          </cell>
        </row>
      </sheetData>
      <sheetData sheetId="12043">
        <row r="19">
          <cell r="J19">
            <v>1.0499999999999999E-3</v>
          </cell>
        </row>
      </sheetData>
      <sheetData sheetId="12044">
        <row r="19">
          <cell r="J19">
            <v>1.0499999999999999E-3</v>
          </cell>
        </row>
      </sheetData>
      <sheetData sheetId="12045">
        <row r="19">
          <cell r="J19">
            <v>1.0499999999999999E-3</v>
          </cell>
        </row>
      </sheetData>
      <sheetData sheetId="12046">
        <row r="19">
          <cell r="J19">
            <v>1.0499999999999999E-3</v>
          </cell>
        </row>
      </sheetData>
      <sheetData sheetId="12047">
        <row r="19">
          <cell r="J19">
            <v>1.0499999999999999E-3</v>
          </cell>
        </row>
      </sheetData>
      <sheetData sheetId="12048">
        <row r="19">
          <cell r="J19">
            <v>1.0499999999999999E-3</v>
          </cell>
        </row>
      </sheetData>
      <sheetData sheetId="12049">
        <row r="19">
          <cell r="J19">
            <v>1.0499999999999999E-3</v>
          </cell>
        </row>
      </sheetData>
      <sheetData sheetId="12050">
        <row r="19">
          <cell r="J19">
            <v>1.0499999999999999E-3</v>
          </cell>
        </row>
      </sheetData>
      <sheetData sheetId="12051">
        <row r="19">
          <cell r="J19">
            <v>1.0499999999999999E-3</v>
          </cell>
        </row>
      </sheetData>
      <sheetData sheetId="12052">
        <row r="19">
          <cell r="J19">
            <v>1.0499999999999999E-3</v>
          </cell>
        </row>
      </sheetData>
      <sheetData sheetId="12053">
        <row r="19">
          <cell r="J19">
            <v>1.0499999999999999E-3</v>
          </cell>
        </row>
      </sheetData>
      <sheetData sheetId="12054">
        <row r="19">
          <cell r="J19">
            <v>1.0499999999999999E-3</v>
          </cell>
        </row>
      </sheetData>
      <sheetData sheetId="12055">
        <row r="19">
          <cell r="J19">
            <v>1.0499999999999999E-3</v>
          </cell>
        </row>
      </sheetData>
      <sheetData sheetId="12056">
        <row r="19">
          <cell r="J19">
            <v>1.0499999999999999E-3</v>
          </cell>
        </row>
      </sheetData>
      <sheetData sheetId="12057">
        <row r="19">
          <cell r="J19">
            <v>1.0499999999999999E-3</v>
          </cell>
        </row>
      </sheetData>
      <sheetData sheetId="12058">
        <row r="19">
          <cell r="J19">
            <v>1.0499999999999999E-3</v>
          </cell>
        </row>
      </sheetData>
      <sheetData sheetId="12059">
        <row r="19">
          <cell r="J19">
            <v>1.0499999999999999E-3</v>
          </cell>
        </row>
      </sheetData>
      <sheetData sheetId="12060">
        <row r="19">
          <cell r="J19">
            <v>1.0499999999999999E-3</v>
          </cell>
        </row>
      </sheetData>
      <sheetData sheetId="12061">
        <row r="19">
          <cell r="J19">
            <v>1.0499999999999999E-3</v>
          </cell>
        </row>
      </sheetData>
      <sheetData sheetId="12062">
        <row r="19">
          <cell r="J19">
            <v>1.0499999999999999E-3</v>
          </cell>
        </row>
      </sheetData>
      <sheetData sheetId="12063">
        <row r="19">
          <cell r="J19">
            <v>1.0499999999999999E-3</v>
          </cell>
        </row>
      </sheetData>
      <sheetData sheetId="12064">
        <row r="19">
          <cell r="J19">
            <v>1.0499999999999999E-3</v>
          </cell>
        </row>
      </sheetData>
      <sheetData sheetId="12065">
        <row r="19">
          <cell r="J19">
            <v>1.0499999999999999E-3</v>
          </cell>
        </row>
      </sheetData>
      <sheetData sheetId="12066">
        <row r="19">
          <cell r="J19">
            <v>1.0499999999999999E-3</v>
          </cell>
        </row>
      </sheetData>
      <sheetData sheetId="12067">
        <row r="19">
          <cell r="J19">
            <v>1.0499999999999999E-3</v>
          </cell>
        </row>
      </sheetData>
      <sheetData sheetId="12068">
        <row r="19">
          <cell r="J19">
            <v>1.0499999999999999E-3</v>
          </cell>
        </row>
      </sheetData>
      <sheetData sheetId="12069">
        <row r="19">
          <cell r="J19">
            <v>1.0499999999999999E-3</v>
          </cell>
        </row>
      </sheetData>
      <sheetData sheetId="12070">
        <row r="19">
          <cell r="J19">
            <v>1.0499999999999999E-3</v>
          </cell>
        </row>
      </sheetData>
      <sheetData sheetId="12071">
        <row r="19">
          <cell r="J19">
            <v>1.0499999999999999E-3</v>
          </cell>
        </row>
      </sheetData>
      <sheetData sheetId="12072">
        <row r="19">
          <cell r="J19">
            <v>1.0499999999999999E-3</v>
          </cell>
        </row>
      </sheetData>
      <sheetData sheetId="12073">
        <row r="19">
          <cell r="J19">
            <v>1.0499999999999999E-3</v>
          </cell>
        </row>
      </sheetData>
      <sheetData sheetId="12074">
        <row r="19">
          <cell r="J19">
            <v>1.0499999999999999E-3</v>
          </cell>
        </row>
      </sheetData>
      <sheetData sheetId="12075">
        <row r="19">
          <cell r="J19">
            <v>1.0499999999999999E-3</v>
          </cell>
        </row>
      </sheetData>
      <sheetData sheetId="12076">
        <row r="19">
          <cell r="J19">
            <v>1.0499999999999999E-3</v>
          </cell>
        </row>
      </sheetData>
      <sheetData sheetId="12077">
        <row r="19">
          <cell r="J19">
            <v>1.0499999999999999E-3</v>
          </cell>
        </row>
      </sheetData>
      <sheetData sheetId="12078">
        <row r="19">
          <cell r="J19">
            <v>1.0499999999999999E-3</v>
          </cell>
        </row>
      </sheetData>
      <sheetData sheetId="12079">
        <row r="19">
          <cell r="J19">
            <v>1.0499999999999999E-3</v>
          </cell>
        </row>
      </sheetData>
      <sheetData sheetId="12080">
        <row r="19">
          <cell r="J19">
            <v>1.0499999999999999E-3</v>
          </cell>
        </row>
      </sheetData>
      <sheetData sheetId="12081">
        <row r="19">
          <cell r="J19">
            <v>1.0499999999999999E-3</v>
          </cell>
        </row>
      </sheetData>
      <sheetData sheetId="12082">
        <row r="19">
          <cell r="J19">
            <v>1.0499999999999999E-3</v>
          </cell>
        </row>
      </sheetData>
      <sheetData sheetId="12083">
        <row r="19">
          <cell r="J19">
            <v>1.0499999999999999E-3</v>
          </cell>
        </row>
      </sheetData>
      <sheetData sheetId="12084">
        <row r="19">
          <cell r="J19">
            <v>1.0499999999999999E-3</v>
          </cell>
        </row>
      </sheetData>
      <sheetData sheetId="12085">
        <row r="19">
          <cell r="J19">
            <v>1.0499999999999999E-3</v>
          </cell>
        </row>
      </sheetData>
      <sheetData sheetId="12086">
        <row r="19">
          <cell r="J19">
            <v>1.0499999999999999E-3</v>
          </cell>
        </row>
      </sheetData>
      <sheetData sheetId="12087">
        <row r="19">
          <cell r="J19">
            <v>1.0499999999999999E-3</v>
          </cell>
        </row>
      </sheetData>
      <sheetData sheetId="12088">
        <row r="19">
          <cell r="J19">
            <v>1.0499999999999999E-3</v>
          </cell>
        </row>
      </sheetData>
      <sheetData sheetId="12089">
        <row r="19">
          <cell r="J19">
            <v>1.0499999999999999E-3</v>
          </cell>
        </row>
      </sheetData>
      <sheetData sheetId="12090">
        <row r="19">
          <cell r="J19">
            <v>1.0499999999999999E-3</v>
          </cell>
        </row>
      </sheetData>
      <sheetData sheetId="12091">
        <row r="19">
          <cell r="J19">
            <v>1.0499999999999999E-3</v>
          </cell>
        </row>
      </sheetData>
      <sheetData sheetId="12092">
        <row r="19">
          <cell r="J19">
            <v>1.0499999999999999E-3</v>
          </cell>
        </row>
      </sheetData>
      <sheetData sheetId="12093">
        <row r="19">
          <cell r="J19">
            <v>1.0499999999999999E-3</v>
          </cell>
        </row>
      </sheetData>
      <sheetData sheetId="12094">
        <row r="19">
          <cell r="J19">
            <v>1.0499999999999999E-3</v>
          </cell>
        </row>
      </sheetData>
      <sheetData sheetId="12095">
        <row r="19">
          <cell r="J19">
            <v>1.0499999999999999E-3</v>
          </cell>
        </row>
      </sheetData>
      <sheetData sheetId="12096">
        <row r="19">
          <cell r="J19">
            <v>1.0499999999999999E-3</v>
          </cell>
        </row>
      </sheetData>
      <sheetData sheetId="12097">
        <row r="19">
          <cell r="J19">
            <v>1.0499999999999999E-3</v>
          </cell>
        </row>
      </sheetData>
      <sheetData sheetId="12098">
        <row r="19">
          <cell r="J19">
            <v>1.0499999999999999E-3</v>
          </cell>
        </row>
      </sheetData>
      <sheetData sheetId="12099">
        <row r="19">
          <cell r="J19">
            <v>1.0499999999999999E-3</v>
          </cell>
        </row>
      </sheetData>
      <sheetData sheetId="12100">
        <row r="19">
          <cell r="J19">
            <v>1.0499999999999999E-3</v>
          </cell>
        </row>
      </sheetData>
      <sheetData sheetId="12101">
        <row r="19">
          <cell r="J19">
            <v>1.0499999999999999E-3</v>
          </cell>
        </row>
      </sheetData>
      <sheetData sheetId="12102">
        <row r="19">
          <cell r="J19">
            <v>1.0499999999999999E-3</v>
          </cell>
        </row>
      </sheetData>
      <sheetData sheetId="12103">
        <row r="19">
          <cell r="J19">
            <v>1.0499999999999999E-3</v>
          </cell>
        </row>
      </sheetData>
      <sheetData sheetId="12104">
        <row r="19">
          <cell r="J19">
            <v>1.0499999999999999E-3</v>
          </cell>
        </row>
      </sheetData>
      <sheetData sheetId="12105">
        <row r="19">
          <cell r="J19">
            <v>1.0499999999999999E-3</v>
          </cell>
        </row>
      </sheetData>
      <sheetData sheetId="12106">
        <row r="19">
          <cell r="J19">
            <v>1.0499999999999999E-3</v>
          </cell>
        </row>
      </sheetData>
      <sheetData sheetId="12107">
        <row r="19">
          <cell r="J19">
            <v>1.0499999999999999E-3</v>
          </cell>
        </row>
      </sheetData>
      <sheetData sheetId="12108">
        <row r="19">
          <cell r="J19">
            <v>1.0499999999999999E-3</v>
          </cell>
        </row>
      </sheetData>
      <sheetData sheetId="12109">
        <row r="19">
          <cell r="J19">
            <v>1.0499999999999999E-3</v>
          </cell>
        </row>
      </sheetData>
      <sheetData sheetId="12110">
        <row r="19">
          <cell r="J19">
            <v>1.0499999999999999E-3</v>
          </cell>
        </row>
      </sheetData>
      <sheetData sheetId="12111">
        <row r="19">
          <cell r="J19">
            <v>1.0499999999999999E-3</v>
          </cell>
        </row>
      </sheetData>
      <sheetData sheetId="12112">
        <row r="19">
          <cell r="J19">
            <v>1.0499999999999999E-3</v>
          </cell>
        </row>
      </sheetData>
      <sheetData sheetId="12113">
        <row r="19">
          <cell r="J19">
            <v>1.0499999999999999E-3</v>
          </cell>
        </row>
      </sheetData>
      <sheetData sheetId="12114">
        <row r="19">
          <cell r="J19">
            <v>1.0499999999999999E-3</v>
          </cell>
        </row>
      </sheetData>
      <sheetData sheetId="12115">
        <row r="19">
          <cell r="J19">
            <v>1.0499999999999999E-3</v>
          </cell>
        </row>
      </sheetData>
      <sheetData sheetId="12116">
        <row r="19">
          <cell r="J19">
            <v>1.0499999999999999E-3</v>
          </cell>
        </row>
      </sheetData>
      <sheetData sheetId="12117">
        <row r="19">
          <cell r="J19">
            <v>1.0499999999999999E-3</v>
          </cell>
        </row>
      </sheetData>
      <sheetData sheetId="12118">
        <row r="19">
          <cell r="J19">
            <v>1.0499999999999999E-3</v>
          </cell>
        </row>
      </sheetData>
      <sheetData sheetId="12119">
        <row r="19">
          <cell r="J19">
            <v>1.0499999999999999E-3</v>
          </cell>
        </row>
      </sheetData>
      <sheetData sheetId="12120">
        <row r="19">
          <cell r="J19">
            <v>1.0499999999999999E-3</v>
          </cell>
        </row>
      </sheetData>
      <sheetData sheetId="12121">
        <row r="19">
          <cell r="J19">
            <v>1.0499999999999999E-3</v>
          </cell>
        </row>
      </sheetData>
      <sheetData sheetId="12122">
        <row r="19">
          <cell r="J19">
            <v>1.0499999999999999E-3</v>
          </cell>
        </row>
      </sheetData>
      <sheetData sheetId="12123">
        <row r="19">
          <cell r="J19">
            <v>1.0499999999999999E-3</v>
          </cell>
        </row>
      </sheetData>
      <sheetData sheetId="12124">
        <row r="19">
          <cell r="J19">
            <v>1.0499999999999999E-3</v>
          </cell>
        </row>
      </sheetData>
      <sheetData sheetId="12125">
        <row r="19">
          <cell r="J19">
            <v>1.0499999999999999E-3</v>
          </cell>
        </row>
      </sheetData>
      <sheetData sheetId="12126">
        <row r="19">
          <cell r="J19">
            <v>1.0499999999999999E-3</v>
          </cell>
        </row>
      </sheetData>
      <sheetData sheetId="12127">
        <row r="19">
          <cell r="J19">
            <v>1.0499999999999999E-3</v>
          </cell>
        </row>
      </sheetData>
      <sheetData sheetId="12128">
        <row r="19">
          <cell r="J19">
            <v>1.0499999999999999E-3</v>
          </cell>
        </row>
      </sheetData>
      <sheetData sheetId="12129">
        <row r="19">
          <cell r="J19">
            <v>1.0499999999999999E-3</v>
          </cell>
        </row>
      </sheetData>
      <sheetData sheetId="12130">
        <row r="19">
          <cell r="J19">
            <v>1.0499999999999999E-3</v>
          </cell>
        </row>
      </sheetData>
      <sheetData sheetId="12131">
        <row r="19">
          <cell r="J19">
            <v>1.0499999999999999E-3</v>
          </cell>
        </row>
      </sheetData>
      <sheetData sheetId="12132">
        <row r="19">
          <cell r="J19">
            <v>1.0499999999999999E-3</v>
          </cell>
        </row>
      </sheetData>
      <sheetData sheetId="12133">
        <row r="19">
          <cell r="J19">
            <v>1.0499999999999999E-3</v>
          </cell>
        </row>
      </sheetData>
      <sheetData sheetId="12134">
        <row r="19">
          <cell r="J19">
            <v>1.0499999999999999E-3</v>
          </cell>
        </row>
      </sheetData>
      <sheetData sheetId="12135">
        <row r="19">
          <cell r="J19">
            <v>1.0499999999999999E-3</v>
          </cell>
        </row>
      </sheetData>
      <sheetData sheetId="12136">
        <row r="19">
          <cell r="J19">
            <v>1.0499999999999999E-3</v>
          </cell>
        </row>
      </sheetData>
      <sheetData sheetId="12137">
        <row r="19">
          <cell r="J19">
            <v>1.0499999999999999E-3</v>
          </cell>
        </row>
      </sheetData>
      <sheetData sheetId="12138">
        <row r="19">
          <cell r="J19">
            <v>1.0499999999999999E-3</v>
          </cell>
        </row>
      </sheetData>
      <sheetData sheetId="12139">
        <row r="19">
          <cell r="J19">
            <v>1.0499999999999999E-3</v>
          </cell>
        </row>
      </sheetData>
      <sheetData sheetId="12140">
        <row r="19">
          <cell r="J19">
            <v>1.0499999999999999E-3</v>
          </cell>
        </row>
      </sheetData>
      <sheetData sheetId="12141">
        <row r="19">
          <cell r="J19">
            <v>1.0499999999999999E-3</v>
          </cell>
        </row>
      </sheetData>
      <sheetData sheetId="12142">
        <row r="19">
          <cell r="J19">
            <v>1.0499999999999999E-3</v>
          </cell>
        </row>
      </sheetData>
      <sheetData sheetId="12143">
        <row r="19">
          <cell r="J19">
            <v>1.0499999999999999E-3</v>
          </cell>
        </row>
      </sheetData>
      <sheetData sheetId="12144">
        <row r="19">
          <cell r="J19">
            <v>1.0499999999999999E-3</v>
          </cell>
        </row>
      </sheetData>
      <sheetData sheetId="12145">
        <row r="19">
          <cell r="J19">
            <v>1.0499999999999999E-3</v>
          </cell>
        </row>
      </sheetData>
      <sheetData sheetId="12146">
        <row r="19">
          <cell r="J19">
            <v>1.0499999999999999E-3</v>
          </cell>
        </row>
      </sheetData>
      <sheetData sheetId="12147">
        <row r="19">
          <cell r="J19">
            <v>1.0499999999999999E-3</v>
          </cell>
        </row>
      </sheetData>
      <sheetData sheetId="12148">
        <row r="19">
          <cell r="J19">
            <v>1.0499999999999999E-3</v>
          </cell>
        </row>
      </sheetData>
      <sheetData sheetId="12149">
        <row r="19">
          <cell r="J19">
            <v>1.0499999999999999E-3</v>
          </cell>
        </row>
      </sheetData>
      <sheetData sheetId="12150">
        <row r="19">
          <cell r="J19">
            <v>1.0499999999999999E-3</v>
          </cell>
        </row>
      </sheetData>
      <sheetData sheetId="12151">
        <row r="19">
          <cell r="J19">
            <v>1.0499999999999999E-3</v>
          </cell>
        </row>
      </sheetData>
      <sheetData sheetId="12152">
        <row r="19">
          <cell r="J19">
            <v>1.0499999999999999E-3</v>
          </cell>
        </row>
      </sheetData>
      <sheetData sheetId="12153">
        <row r="19">
          <cell r="J19">
            <v>1.0499999999999999E-3</v>
          </cell>
        </row>
      </sheetData>
      <sheetData sheetId="12154">
        <row r="19">
          <cell r="J19">
            <v>1.0499999999999999E-3</v>
          </cell>
        </row>
      </sheetData>
      <sheetData sheetId="12155">
        <row r="19">
          <cell r="J19">
            <v>1.0499999999999999E-3</v>
          </cell>
        </row>
      </sheetData>
      <sheetData sheetId="12156">
        <row r="19">
          <cell r="J19">
            <v>1.0499999999999999E-3</v>
          </cell>
        </row>
      </sheetData>
      <sheetData sheetId="12157">
        <row r="19">
          <cell r="J19">
            <v>1.0499999999999999E-3</v>
          </cell>
        </row>
      </sheetData>
      <sheetData sheetId="12158">
        <row r="19">
          <cell r="J19">
            <v>1.0499999999999999E-3</v>
          </cell>
        </row>
      </sheetData>
      <sheetData sheetId="12159">
        <row r="19">
          <cell r="J19">
            <v>1.0499999999999999E-3</v>
          </cell>
        </row>
      </sheetData>
      <sheetData sheetId="12160">
        <row r="19">
          <cell r="J19">
            <v>1.0499999999999999E-3</v>
          </cell>
        </row>
      </sheetData>
      <sheetData sheetId="12161">
        <row r="19">
          <cell r="J19">
            <v>1.0499999999999999E-3</v>
          </cell>
        </row>
      </sheetData>
      <sheetData sheetId="12162">
        <row r="19">
          <cell r="J19">
            <v>1.0499999999999999E-3</v>
          </cell>
        </row>
      </sheetData>
      <sheetData sheetId="12163">
        <row r="19">
          <cell r="J19">
            <v>1.0499999999999999E-3</v>
          </cell>
        </row>
      </sheetData>
      <sheetData sheetId="12164">
        <row r="19">
          <cell r="J19">
            <v>1.0499999999999999E-3</v>
          </cell>
        </row>
      </sheetData>
      <sheetData sheetId="12165">
        <row r="19">
          <cell r="J19">
            <v>1.0499999999999999E-3</v>
          </cell>
        </row>
      </sheetData>
      <sheetData sheetId="12166">
        <row r="19">
          <cell r="J19">
            <v>1.0499999999999999E-3</v>
          </cell>
        </row>
      </sheetData>
      <sheetData sheetId="12167">
        <row r="19">
          <cell r="J19">
            <v>1.0499999999999999E-3</v>
          </cell>
        </row>
      </sheetData>
      <sheetData sheetId="12168">
        <row r="19">
          <cell r="J19">
            <v>1.0499999999999999E-3</v>
          </cell>
        </row>
      </sheetData>
      <sheetData sheetId="12169">
        <row r="19">
          <cell r="J19">
            <v>1.0499999999999999E-3</v>
          </cell>
        </row>
      </sheetData>
      <sheetData sheetId="12170">
        <row r="19">
          <cell r="J19">
            <v>1.0499999999999999E-3</v>
          </cell>
        </row>
      </sheetData>
      <sheetData sheetId="12171">
        <row r="19">
          <cell r="J19">
            <v>1.0499999999999999E-3</v>
          </cell>
        </row>
      </sheetData>
      <sheetData sheetId="12172">
        <row r="19">
          <cell r="J19">
            <v>1.0499999999999999E-3</v>
          </cell>
        </row>
      </sheetData>
      <sheetData sheetId="12173">
        <row r="19">
          <cell r="J19">
            <v>1.0499999999999999E-3</v>
          </cell>
        </row>
      </sheetData>
      <sheetData sheetId="12174">
        <row r="19">
          <cell r="J19">
            <v>1.0499999999999999E-3</v>
          </cell>
        </row>
      </sheetData>
      <sheetData sheetId="12175">
        <row r="19">
          <cell r="J19">
            <v>1.0499999999999999E-3</v>
          </cell>
        </row>
      </sheetData>
      <sheetData sheetId="12176">
        <row r="19">
          <cell r="J19">
            <v>1.0499999999999999E-3</v>
          </cell>
        </row>
      </sheetData>
      <sheetData sheetId="12177">
        <row r="19">
          <cell r="J19">
            <v>1.0499999999999999E-3</v>
          </cell>
        </row>
      </sheetData>
      <sheetData sheetId="12178">
        <row r="19">
          <cell r="J19">
            <v>1.0499999999999999E-3</v>
          </cell>
        </row>
      </sheetData>
      <sheetData sheetId="12179">
        <row r="19">
          <cell r="J19">
            <v>1.0499999999999999E-3</v>
          </cell>
        </row>
      </sheetData>
      <sheetData sheetId="12180">
        <row r="19">
          <cell r="J19">
            <v>1.0499999999999999E-3</v>
          </cell>
        </row>
      </sheetData>
      <sheetData sheetId="12181">
        <row r="19">
          <cell r="J19">
            <v>1.0499999999999999E-3</v>
          </cell>
        </row>
      </sheetData>
      <sheetData sheetId="12182">
        <row r="19">
          <cell r="J19">
            <v>1.0499999999999999E-3</v>
          </cell>
        </row>
      </sheetData>
      <sheetData sheetId="12183">
        <row r="19">
          <cell r="J19">
            <v>1.0499999999999999E-3</v>
          </cell>
        </row>
      </sheetData>
      <sheetData sheetId="12184">
        <row r="19">
          <cell r="J19">
            <v>1.0499999999999999E-3</v>
          </cell>
        </row>
      </sheetData>
      <sheetData sheetId="12185">
        <row r="19">
          <cell r="J19">
            <v>1.0499999999999999E-3</v>
          </cell>
        </row>
      </sheetData>
      <sheetData sheetId="12186">
        <row r="19">
          <cell r="J19">
            <v>1.0499999999999999E-3</v>
          </cell>
        </row>
      </sheetData>
      <sheetData sheetId="12187">
        <row r="19">
          <cell r="J19">
            <v>1.0499999999999999E-3</v>
          </cell>
        </row>
      </sheetData>
      <sheetData sheetId="12188">
        <row r="19">
          <cell r="J19">
            <v>1.0499999999999999E-3</v>
          </cell>
        </row>
      </sheetData>
      <sheetData sheetId="12189">
        <row r="19">
          <cell r="J19">
            <v>1.0499999999999999E-3</v>
          </cell>
        </row>
      </sheetData>
      <sheetData sheetId="12190">
        <row r="19">
          <cell r="J19">
            <v>1.0499999999999999E-3</v>
          </cell>
        </row>
      </sheetData>
      <sheetData sheetId="12191">
        <row r="19">
          <cell r="J19">
            <v>1.0499999999999999E-3</v>
          </cell>
        </row>
      </sheetData>
      <sheetData sheetId="12192">
        <row r="19">
          <cell r="J19">
            <v>1.0499999999999999E-3</v>
          </cell>
        </row>
      </sheetData>
      <sheetData sheetId="12193">
        <row r="19">
          <cell r="J19">
            <v>1.0499999999999999E-3</v>
          </cell>
        </row>
      </sheetData>
      <sheetData sheetId="12194">
        <row r="19">
          <cell r="J19">
            <v>1.0499999999999999E-3</v>
          </cell>
        </row>
      </sheetData>
      <sheetData sheetId="12195">
        <row r="19">
          <cell r="J19">
            <v>1.0499999999999999E-3</v>
          </cell>
        </row>
      </sheetData>
      <sheetData sheetId="12196">
        <row r="19">
          <cell r="J19">
            <v>1.0499999999999999E-3</v>
          </cell>
        </row>
      </sheetData>
      <sheetData sheetId="12197">
        <row r="19">
          <cell r="J19">
            <v>1.0499999999999999E-3</v>
          </cell>
        </row>
      </sheetData>
      <sheetData sheetId="12198">
        <row r="19">
          <cell r="J19">
            <v>1.0499999999999999E-3</v>
          </cell>
        </row>
      </sheetData>
      <sheetData sheetId="12199">
        <row r="19">
          <cell r="J19">
            <v>1.0499999999999999E-3</v>
          </cell>
        </row>
      </sheetData>
      <sheetData sheetId="12200">
        <row r="19">
          <cell r="J19">
            <v>1.0499999999999999E-3</v>
          </cell>
        </row>
      </sheetData>
      <sheetData sheetId="12201">
        <row r="19">
          <cell r="J19">
            <v>1.0499999999999999E-3</v>
          </cell>
        </row>
      </sheetData>
      <sheetData sheetId="12202">
        <row r="19">
          <cell r="J19">
            <v>1.0499999999999999E-3</v>
          </cell>
        </row>
      </sheetData>
      <sheetData sheetId="12203">
        <row r="19">
          <cell r="J19">
            <v>1.0499999999999999E-3</v>
          </cell>
        </row>
      </sheetData>
      <sheetData sheetId="12204">
        <row r="19">
          <cell r="J19">
            <v>1.0499999999999999E-3</v>
          </cell>
        </row>
      </sheetData>
      <sheetData sheetId="12205">
        <row r="19">
          <cell r="J19">
            <v>1.0499999999999999E-3</v>
          </cell>
        </row>
      </sheetData>
      <sheetData sheetId="12206">
        <row r="19">
          <cell r="J19">
            <v>1.0499999999999999E-3</v>
          </cell>
        </row>
      </sheetData>
      <sheetData sheetId="12207">
        <row r="19">
          <cell r="J19">
            <v>1.0499999999999999E-3</v>
          </cell>
        </row>
      </sheetData>
      <sheetData sheetId="12208" refreshError="1"/>
      <sheetData sheetId="12209" refreshError="1"/>
      <sheetData sheetId="12210">
        <row r="19">
          <cell r="J19">
            <v>1.0499999999999999E-3</v>
          </cell>
        </row>
      </sheetData>
      <sheetData sheetId="12211">
        <row r="19">
          <cell r="J19">
            <v>1.0499999999999999E-3</v>
          </cell>
        </row>
      </sheetData>
      <sheetData sheetId="12212">
        <row r="19">
          <cell r="J19">
            <v>1.0499999999999999E-3</v>
          </cell>
        </row>
      </sheetData>
      <sheetData sheetId="12213">
        <row r="19">
          <cell r="J19">
            <v>1.0499999999999999E-3</v>
          </cell>
        </row>
      </sheetData>
      <sheetData sheetId="12214">
        <row r="19">
          <cell r="J19">
            <v>1.0499999999999999E-3</v>
          </cell>
        </row>
      </sheetData>
      <sheetData sheetId="12215">
        <row r="19">
          <cell r="J19">
            <v>1.0499999999999999E-3</v>
          </cell>
        </row>
      </sheetData>
      <sheetData sheetId="12216">
        <row r="19">
          <cell r="J19">
            <v>1.0499999999999999E-3</v>
          </cell>
        </row>
      </sheetData>
      <sheetData sheetId="12217">
        <row r="19">
          <cell r="J19">
            <v>1.0499999999999999E-3</v>
          </cell>
        </row>
      </sheetData>
      <sheetData sheetId="12218">
        <row r="19">
          <cell r="J19">
            <v>1.0499999999999999E-3</v>
          </cell>
        </row>
      </sheetData>
      <sheetData sheetId="12219">
        <row r="19">
          <cell r="J19">
            <v>1.0499999999999999E-3</v>
          </cell>
        </row>
      </sheetData>
      <sheetData sheetId="12220">
        <row r="19">
          <cell r="J19">
            <v>1.0499999999999999E-3</v>
          </cell>
        </row>
      </sheetData>
      <sheetData sheetId="12221">
        <row r="19">
          <cell r="J19">
            <v>1.0499999999999999E-3</v>
          </cell>
        </row>
      </sheetData>
      <sheetData sheetId="12222">
        <row r="19">
          <cell r="J19">
            <v>1.0499999999999999E-3</v>
          </cell>
        </row>
      </sheetData>
      <sheetData sheetId="12223">
        <row r="19">
          <cell r="J19">
            <v>1.0499999999999999E-3</v>
          </cell>
        </row>
      </sheetData>
      <sheetData sheetId="12224">
        <row r="19">
          <cell r="J19">
            <v>1.0499999999999999E-3</v>
          </cell>
        </row>
      </sheetData>
      <sheetData sheetId="12225">
        <row r="19">
          <cell r="J19">
            <v>1.0499999999999999E-3</v>
          </cell>
        </row>
      </sheetData>
      <sheetData sheetId="12226">
        <row r="19">
          <cell r="J19">
            <v>1.0499999999999999E-3</v>
          </cell>
        </row>
      </sheetData>
      <sheetData sheetId="12227">
        <row r="19">
          <cell r="J19">
            <v>1.0499999999999999E-3</v>
          </cell>
        </row>
      </sheetData>
      <sheetData sheetId="12228">
        <row r="19">
          <cell r="J19">
            <v>1.0499999999999999E-3</v>
          </cell>
        </row>
      </sheetData>
      <sheetData sheetId="12229">
        <row r="19">
          <cell r="J19">
            <v>1.0499999999999999E-3</v>
          </cell>
        </row>
      </sheetData>
      <sheetData sheetId="12230">
        <row r="19">
          <cell r="J19">
            <v>1.0499999999999999E-3</v>
          </cell>
        </row>
      </sheetData>
      <sheetData sheetId="12231">
        <row r="19">
          <cell r="J19">
            <v>1.0499999999999999E-3</v>
          </cell>
        </row>
      </sheetData>
      <sheetData sheetId="12232">
        <row r="19">
          <cell r="J19">
            <v>1.0499999999999999E-3</v>
          </cell>
        </row>
      </sheetData>
      <sheetData sheetId="12233">
        <row r="19">
          <cell r="J19">
            <v>1.0499999999999999E-3</v>
          </cell>
        </row>
      </sheetData>
      <sheetData sheetId="12234">
        <row r="19">
          <cell r="J19">
            <v>1.0499999999999999E-3</v>
          </cell>
        </row>
      </sheetData>
      <sheetData sheetId="12235">
        <row r="19">
          <cell r="J19">
            <v>1.0499999999999999E-3</v>
          </cell>
        </row>
      </sheetData>
      <sheetData sheetId="12236">
        <row r="19">
          <cell r="J19">
            <v>1.0499999999999999E-3</v>
          </cell>
        </row>
      </sheetData>
      <sheetData sheetId="12237">
        <row r="19">
          <cell r="J19">
            <v>1.0499999999999999E-3</v>
          </cell>
        </row>
      </sheetData>
      <sheetData sheetId="12238">
        <row r="19">
          <cell r="J19">
            <v>1.0499999999999999E-3</v>
          </cell>
        </row>
      </sheetData>
      <sheetData sheetId="12239">
        <row r="19">
          <cell r="J19">
            <v>1.0499999999999999E-3</v>
          </cell>
        </row>
      </sheetData>
      <sheetData sheetId="12240">
        <row r="19">
          <cell r="J19">
            <v>1.0499999999999999E-3</v>
          </cell>
        </row>
      </sheetData>
      <sheetData sheetId="12241">
        <row r="19">
          <cell r="J19">
            <v>1.0499999999999999E-3</v>
          </cell>
        </row>
      </sheetData>
      <sheetData sheetId="12242">
        <row r="19">
          <cell r="J19">
            <v>1.0499999999999999E-3</v>
          </cell>
        </row>
      </sheetData>
      <sheetData sheetId="12243">
        <row r="19">
          <cell r="J19">
            <v>1.0499999999999999E-3</v>
          </cell>
        </row>
      </sheetData>
      <sheetData sheetId="12244">
        <row r="19">
          <cell r="J19">
            <v>1.0499999999999999E-3</v>
          </cell>
        </row>
      </sheetData>
      <sheetData sheetId="12245">
        <row r="19">
          <cell r="J19">
            <v>1.0499999999999999E-3</v>
          </cell>
        </row>
      </sheetData>
      <sheetData sheetId="12246">
        <row r="19">
          <cell r="J19">
            <v>1.0499999999999999E-3</v>
          </cell>
        </row>
      </sheetData>
      <sheetData sheetId="12247">
        <row r="19">
          <cell r="J19">
            <v>1.0499999999999999E-3</v>
          </cell>
        </row>
      </sheetData>
      <sheetData sheetId="12248">
        <row r="19">
          <cell r="J19">
            <v>1.0499999999999999E-3</v>
          </cell>
        </row>
      </sheetData>
      <sheetData sheetId="12249">
        <row r="19">
          <cell r="J19">
            <v>1.0499999999999999E-3</v>
          </cell>
        </row>
      </sheetData>
      <sheetData sheetId="12250">
        <row r="19">
          <cell r="J19">
            <v>1.0499999999999999E-3</v>
          </cell>
        </row>
      </sheetData>
      <sheetData sheetId="12251">
        <row r="19">
          <cell r="J19">
            <v>1.0499999999999999E-3</v>
          </cell>
        </row>
      </sheetData>
      <sheetData sheetId="12252">
        <row r="19">
          <cell r="J19">
            <v>1.0499999999999999E-3</v>
          </cell>
        </row>
      </sheetData>
      <sheetData sheetId="12253">
        <row r="19">
          <cell r="J19">
            <v>1.0499999999999999E-3</v>
          </cell>
        </row>
      </sheetData>
      <sheetData sheetId="12254">
        <row r="19">
          <cell r="J19">
            <v>1.0499999999999999E-3</v>
          </cell>
        </row>
      </sheetData>
      <sheetData sheetId="12255">
        <row r="19">
          <cell r="J19">
            <v>1.0499999999999999E-3</v>
          </cell>
        </row>
      </sheetData>
      <sheetData sheetId="12256">
        <row r="19">
          <cell r="J19">
            <v>1.0499999999999999E-3</v>
          </cell>
        </row>
      </sheetData>
      <sheetData sheetId="12257">
        <row r="19">
          <cell r="J19">
            <v>1.0499999999999999E-3</v>
          </cell>
        </row>
      </sheetData>
      <sheetData sheetId="12258">
        <row r="19">
          <cell r="J19">
            <v>1.0499999999999999E-3</v>
          </cell>
        </row>
      </sheetData>
      <sheetData sheetId="12259">
        <row r="19">
          <cell r="J19">
            <v>1.0499999999999999E-3</v>
          </cell>
        </row>
      </sheetData>
      <sheetData sheetId="12260">
        <row r="19">
          <cell r="J19">
            <v>1.0499999999999999E-3</v>
          </cell>
        </row>
      </sheetData>
      <sheetData sheetId="12261">
        <row r="19">
          <cell r="J19">
            <v>1.0499999999999999E-3</v>
          </cell>
        </row>
      </sheetData>
      <sheetData sheetId="12262">
        <row r="19">
          <cell r="J19">
            <v>1.0499999999999999E-3</v>
          </cell>
        </row>
      </sheetData>
      <sheetData sheetId="12263">
        <row r="19">
          <cell r="J19">
            <v>1.0499999999999999E-3</v>
          </cell>
        </row>
      </sheetData>
      <sheetData sheetId="12264">
        <row r="19">
          <cell r="J19">
            <v>1.0499999999999999E-3</v>
          </cell>
        </row>
      </sheetData>
      <sheetData sheetId="12265">
        <row r="19">
          <cell r="J19">
            <v>1.0499999999999999E-3</v>
          </cell>
        </row>
      </sheetData>
      <sheetData sheetId="12266">
        <row r="19">
          <cell r="J19">
            <v>1.0499999999999999E-3</v>
          </cell>
        </row>
      </sheetData>
      <sheetData sheetId="12267">
        <row r="19">
          <cell r="J19">
            <v>1.0499999999999999E-3</v>
          </cell>
        </row>
      </sheetData>
      <sheetData sheetId="12268">
        <row r="19">
          <cell r="J19">
            <v>1.0499999999999999E-3</v>
          </cell>
        </row>
      </sheetData>
      <sheetData sheetId="12269">
        <row r="19">
          <cell r="J19">
            <v>1.0499999999999999E-3</v>
          </cell>
        </row>
      </sheetData>
      <sheetData sheetId="12270">
        <row r="19">
          <cell r="J19">
            <v>1.0499999999999999E-3</v>
          </cell>
        </row>
      </sheetData>
      <sheetData sheetId="12271">
        <row r="19">
          <cell r="J19">
            <v>1.0499999999999999E-3</v>
          </cell>
        </row>
      </sheetData>
      <sheetData sheetId="12272">
        <row r="19">
          <cell r="J19">
            <v>1.0499999999999999E-3</v>
          </cell>
        </row>
      </sheetData>
      <sheetData sheetId="12273">
        <row r="19">
          <cell r="J19">
            <v>1.0499999999999999E-3</v>
          </cell>
        </row>
      </sheetData>
      <sheetData sheetId="12274">
        <row r="19">
          <cell r="J19">
            <v>1.0499999999999999E-3</v>
          </cell>
        </row>
      </sheetData>
      <sheetData sheetId="12275">
        <row r="19">
          <cell r="J19">
            <v>1.0499999999999999E-3</v>
          </cell>
        </row>
      </sheetData>
      <sheetData sheetId="12276">
        <row r="19">
          <cell r="J19">
            <v>1.0499999999999999E-3</v>
          </cell>
        </row>
      </sheetData>
      <sheetData sheetId="12277">
        <row r="19">
          <cell r="J19">
            <v>1.0499999999999999E-3</v>
          </cell>
        </row>
      </sheetData>
      <sheetData sheetId="12278">
        <row r="19">
          <cell r="J19">
            <v>1.0499999999999999E-3</v>
          </cell>
        </row>
      </sheetData>
      <sheetData sheetId="12279">
        <row r="19">
          <cell r="J19">
            <v>1.0499999999999999E-3</v>
          </cell>
        </row>
      </sheetData>
      <sheetData sheetId="12280">
        <row r="19">
          <cell r="J19">
            <v>1.0499999999999999E-3</v>
          </cell>
        </row>
      </sheetData>
      <sheetData sheetId="12281">
        <row r="19">
          <cell r="J19">
            <v>1.0499999999999999E-3</v>
          </cell>
        </row>
      </sheetData>
      <sheetData sheetId="12282">
        <row r="19">
          <cell r="J19">
            <v>1.0499999999999999E-3</v>
          </cell>
        </row>
      </sheetData>
      <sheetData sheetId="12283">
        <row r="19">
          <cell r="J19">
            <v>1.0499999999999999E-3</v>
          </cell>
        </row>
      </sheetData>
      <sheetData sheetId="12284">
        <row r="19">
          <cell r="J19">
            <v>1.0499999999999999E-3</v>
          </cell>
        </row>
      </sheetData>
      <sheetData sheetId="12285">
        <row r="19">
          <cell r="J19">
            <v>1.0499999999999999E-3</v>
          </cell>
        </row>
      </sheetData>
      <sheetData sheetId="12286">
        <row r="19">
          <cell r="J19">
            <v>1.0499999999999999E-3</v>
          </cell>
        </row>
      </sheetData>
      <sheetData sheetId="12287">
        <row r="19">
          <cell r="J19">
            <v>1.0499999999999999E-3</v>
          </cell>
        </row>
      </sheetData>
      <sheetData sheetId="12288">
        <row r="19">
          <cell r="J19">
            <v>1.0499999999999999E-3</v>
          </cell>
        </row>
      </sheetData>
      <sheetData sheetId="12289">
        <row r="19">
          <cell r="J19">
            <v>1.0499999999999999E-3</v>
          </cell>
        </row>
      </sheetData>
      <sheetData sheetId="12290" refreshError="1"/>
      <sheetData sheetId="12291" refreshError="1"/>
      <sheetData sheetId="12292" refreshError="1"/>
      <sheetData sheetId="12293" refreshError="1"/>
      <sheetData sheetId="12294" refreshError="1"/>
      <sheetData sheetId="12295" refreshError="1"/>
      <sheetData sheetId="12296" refreshError="1"/>
      <sheetData sheetId="12297" refreshError="1"/>
      <sheetData sheetId="12298" refreshError="1"/>
      <sheetData sheetId="12299" refreshError="1"/>
      <sheetData sheetId="12300" refreshError="1"/>
      <sheetData sheetId="12301" refreshError="1"/>
      <sheetData sheetId="12302" refreshError="1"/>
      <sheetData sheetId="12303" refreshError="1"/>
      <sheetData sheetId="12304" refreshError="1"/>
      <sheetData sheetId="12305" refreshError="1"/>
      <sheetData sheetId="12306" refreshError="1"/>
      <sheetData sheetId="12307" refreshError="1"/>
      <sheetData sheetId="12308" refreshError="1"/>
      <sheetData sheetId="12309" refreshError="1"/>
      <sheetData sheetId="12310" refreshError="1"/>
      <sheetData sheetId="12311" refreshError="1"/>
      <sheetData sheetId="12312" refreshError="1"/>
      <sheetData sheetId="12313" refreshError="1"/>
      <sheetData sheetId="12314" refreshError="1"/>
      <sheetData sheetId="12315" refreshError="1"/>
      <sheetData sheetId="12316" refreshError="1"/>
      <sheetData sheetId="12317" refreshError="1"/>
      <sheetData sheetId="12318" refreshError="1"/>
      <sheetData sheetId="12319" refreshError="1"/>
      <sheetData sheetId="12320" refreshError="1"/>
      <sheetData sheetId="12321" refreshError="1"/>
      <sheetData sheetId="12322" refreshError="1"/>
      <sheetData sheetId="12323" refreshError="1"/>
      <sheetData sheetId="12324" refreshError="1"/>
      <sheetData sheetId="12325" refreshError="1"/>
      <sheetData sheetId="12326" refreshError="1"/>
      <sheetData sheetId="12327" refreshError="1"/>
      <sheetData sheetId="12328" refreshError="1"/>
      <sheetData sheetId="12329" refreshError="1"/>
      <sheetData sheetId="12330" refreshError="1"/>
      <sheetData sheetId="12331" refreshError="1"/>
      <sheetData sheetId="12332" refreshError="1"/>
      <sheetData sheetId="12333" refreshError="1"/>
      <sheetData sheetId="12334" refreshError="1"/>
      <sheetData sheetId="12335" refreshError="1"/>
      <sheetData sheetId="12336" refreshError="1"/>
      <sheetData sheetId="12337" refreshError="1"/>
      <sheetData sheetId="12338" refreshError="1"/>
      <sheetData sheetId="12339" refreshError="1"/>
      <sheetData sheetId="12340" refreshError="1"/>
      <sheetData sheetId="12341" refreshError="1"/>
      <sheetData sheetId="12342" refreshError="1"/>
      <sheetData sheetId="12343" refreshError="1"/>
      <sheetData sheetId="12344" refreshError="1"/>
      <sheetData sheetId="12345" refreshError="1"/>
      <sheetData sheetId="12346" refreshError="1"/>
      <sheetData sheetId="12347" refreshError="1"/>
      <sheetData sheetId="12348" refreshError="1"/>
      <sheetData sheetId="12349" refreshError="1"/>
      <sheetData sheetId="12350" refreshError="1"/>
      <sheetData sheetId="12351" refreshError="1"/>
      <sheetData sheetId="12352" refreshError="1"/>
      <sheetData sheetId="12353" refreshError="1"/>
      <sheetData sheetId="12354" refreshError="1"/>
      <sheetData sheetId="12355" refreshError="1"/>
      <sheetData sheetId="12356" refreshError="1"/>
      <sheetData sheetId="12357" refreshError="1"/>
      <sheetData sheetId="12358" refreshError="1"/>
      <sheetData sheetId="12359" refreshError="1"/>
      <sheetData sheetId="12360" refreshError="1"/>
      <sheetData sheetId="12361" refreshError="1"/>
      <sheetData sheetId="12362" refreshError="1"/>
      <sheetData sheetId="12363" refreshError="1"/>
      <sheetData sheetId="12364" refreshError="1"/>
      <sheetData sheetId="12365" refreshError="1"/>
      <sheetData sheetId="12366" refreshError="1"/>
      <sheetData sheetId="12367" refreshError="1"/>
      <sheetData sheetId="12368" refreshError="1"/>
      <sheetData sheetId="12369" refreshError="1"/>
      <sheetData sheetId="12370" refreshError="1"/>
      <sheetData sheetId="12371" refreshError="1"/>
      <sheetData sheetId="12372" refreshError="1"/>
      <sheetData sheetId="12373" refreshError="1"/>
      <sheetData sheetId="12374" refreshError="1"/>
      <sheetData sheetId="12375" refreshError="1"/>
      <sheetData sheetId="12376" refreshError="1"/>
      <sheetData sheetId="12377" refreshError="1"/>
      <sheetData sheetId="12378" refreshError="1"/>
      <sheetData sheetId="12379" refreshError="1"/>
      <sheetData sheetId="12380" refreshError="1"/>
      <sheetData sheetId="12381" refreshError="1"/>
      <sheetData sheetId="12382" refreshError="1"/>
      <sheetData sheetId="12383" refreshError="1"/>
      <sheetData sheetId="12384" refreshError="1"/>
      <sheetData sheetId="12385" refreshError="1"/>
      <sheetData sheetId="12386" refreshError="1"/>
      <sheetData sheetId="12387" refreshError="1"/>
      <sheetData sheetId="12388" refreshError="1"/>
      <sheetData sheetId="12389" refreshError="1"/>
      <sheetData sheetId="12390" refreshError="1"/>
      <sheetData sheetId="12391" refreshError="1"/>
      <sheetData sheetId="12392" refreshError="1"/>
      <sheetData sheetId="12393" refreshError="1"/>
      <sheetData sheetId="12394" refreshError="1"/>
      <sheetData sheetId="12395" refreshError="1"/>
      <sheetData sheetId="12396" refreshError="1"/>
      <sheetData sheetId="12397" refreshError="1"/>
      <sheetData sheetId="12398" refreshError="1"/>
      <sheetData sheetId="12399" refreshError="1"/>
      <sheetData sheetId="12400" refreshError="1"/>
      <sheetData sheetId="12401" refreshError="1"/>
      <sheetData sheetId="12402" refreshError="1"/>
      <sheetData sheetId="12403" refreshError="1"/>
      <sheetData sheetId="12404" refreshError="1"/>
      <sheetData sheetId="12405" refreshError="1"/>
      <sheetData sheetId="12406" refreshError="1"/>
      <sheetData sheetId="12407" refreshError="1"/>
      <sheetData sheetId="12408" refreshError="1"/>
      <sheetData sheetId="12409" refreshError="1"/>
      <sheetData sheetId="12410" refreshError="1"/>
      <sheetData sheetId="12411" refreshError="1"/>
      <sheetData sheetId="12412" refreshError="1"/>
      <sheetData sheetId="12413" refreshError="1"/>
      <sheetData sheetId="12414" refreshError="1"/>
      <sheetData sheetId="12415" refreshError="1"/>
      <sheetData sheetId="12416" refreshError="1"/>
      <sheetData sheetId="12417" refreshError="1"/>
      <sheetData sheetId="12418" refreshError="1"/>
      <sheetData sheetId="12419" refreshError="1"/>
      <sheetData sheetId="12420" refreshError="1"/>
      <sheetData sheetId="12421" refreshError="1"/>
      <sheetData sheetId="12422" refreshError="1"/>
      <sheetData sheetId="12423" refreshError="1"/>
      <sheetData sheetId="12424" refreshError="1"/>
      <sheetData sheetId="12425" refreshError="1"/>
      <sheetData sheetId="12426" refreshError="1"/>
      <sheetData sheetId="12427">
        <row r="19">
          <cell r="J19">
            <v>1.0499999999999999E-3</v>
          </cell>
        </row>
      </sheetData>
      <sheetData sheetId="12428">
        <row r="19">
          <cell r="J19">
            <v>1.0499999999999999E-3</v>
          </cell>
        </row>
      </sheetData>
      <sheetData sheetId="12429">
        <row r="19">
          <cell r="J19">
            <v>1.0499999999999999E-3</v>
          </cell>
        </row>
      </sheetData>
      <sheetData sheetId="12430">
        <row r="19">
          <cell r="J19">
            <v>1.0499999999999999E-3</v>
          </cell>
        </row>
      </sheetData>
      <sheetData sheetId="12431">
        <row r="19">
          <cell r="J19">
            <v>1.0499999999999999E-3</v>
          </cell>
        </row>
      </sheetData>
      <sheetData sheetId="12432">
        <row r="19">
          <cell r="J19">
            <v>1.0499999999999999E-3</v>
          </cell>
        </row>
      </sheetData>
      <sheetData sheetId="12433" refreshError="1"/>
      <sheetData sheetId="12434" refreshError="1"/>
      <sheetData sheetId="12435" refreshError="1"/>
      <sheetData sheetId="12436" refreshError="1"/>
      <sheetData sheetId="12437" refreshError="1"/>
      <sheetData sheetId="12438" refreshError="1"/>
      <sheetData sheetId="12439" refreshError="1"/>
      <sheetData sheetId="12440" refreshError="1"/>
      <sheetData sheetId="12441" refreshError="1"/>
      <sheetData sheetId="12442" refreshError="1"/>
      <sheetData sheetId="12443" refreshError="1"/>
      <sheetData sheetId="12444" refreshError="1"/>
      <sheetData sheetId="12445" refreshError="1"/>
      <sheetData sheetId="12446" refreshError="1"/>
      <sheetData sheetId="12447" refreshError="1"/>
      <sheetData sheetId="12448" refreshError="1"/>
      <sheetData sheetId="12449" refreshError="1"/>
      <sheetData sheetId="12450" refreshError="1"/>
      <sheetData sheetId="12451" refreshError="1"/>
      <sheetData sheetId="12452" refreshError="1"/>
      <sheetData sheetId="12453" refreshError="1"/>
      <sheetData sheetId="12454" refreshError="1"/>
      <sheetData sheetId="12455" refreshError="1"/>
      <sheetData sheetId="12456" refreshError="1"/>
      <sheetData sheetId="12457" refreshError="1"/>
      <sheetData sheetId="12458" refreshError="1"/>
      <sheetData sheetId="12459" refreshError="1"/>
      <sheetData sheetId="12460" refreshError="1"/>
      <sheetData sheetId="12461" refreshError="1"/>
      <sheetData sheetId="12462" refreshError="1"/>
      <sheetData sheetId="12463" refreshError="1"/>
      <sheetData sheetId="12464" refreshError="1"/>
      <sheetData sheetId="12465" refreshError="1"/>
      <sheetData sheetId="12466" refreshError="1"/>
      <sheetData sheetId="12467" refreshError="1"/>
      <sheetData sheetId="12468" refreshError="1"/>
      <sheetData sheetId="12469" refreshError="1"/>
      <sheetData sheetId="12470" refreshError="1"/>
      <sheetData sheetId="12471" refreshError="1"/>
      <sheetData sheetId="12472" refreshError="1"/>
      <sheetData sheetId="12473" refreshError="1"/>
      <sheetData sheetId="12474" refreshError="1"/>
      <sheetData sheetId="12475" refreshError="1"/>
      <sheetData sheetId="12476" refreshError="1"/>
      <sheetData sheetId="12477" refreshError="1"/>
      <sheetData sheetId="12478" refreshError="1"/>
      <sheetData sheetId="12479" refreshError="1"/>
      <sheetData sheetId="12480" refreshError="1"/>
      <sheetData sheetId="12481" refreshError="1"/>
      <sheetData sheetId="12482" refreshError="1"/>
      <sheetData sheetId="12483" refreshError="1"/>
      <sheetData sheetId="12484" refreshError="1"/>
      <sheetData sheetId="12485" refreshError="1"/>
      <sheetData sheetId="12486" refreshError="1"/>
      <sheetData sheetId="12487" refreshError="1"/>
      <sheetData sheetId="12488" refreshError="1"/>
      <sheetData sheetId="12489" refreshError="1"/>
      <sheetData sheetId="12490" refreshError="1"/>
      <sheetData sheetId="12491" refreshError="1"/>
      <sheetData sheetId="12492" refreshError="1"/>
      <sheetData sheetId="12493" refreshError="1"/>
      <sheetData sheetId="12494" refreshError="1"/>
      <sheetData sheetId="12495" refreshError="1"/>
      <sheetData sheetId="12496" refreshError="1"/>
      <sheetData sheetId="12497" refreshError="1"/>
      <sheetData sheetId="12498" refreshError="1"/>
      <sheetData sheetId="12499" refreshError="1"/>
      <sheetData sheetId="12500" refreshError="1"/>
      <sheetData sheetId="12501" refreshError="1"/>
      <sheetData sheetId="12502" refreshError="1"/>
      <sheetData sheetId="12503" refreshError="1"/>
      <sheetData sheetId="12504" refreshError="1"/>
      <sheetData sheetId="12505" refreshError="1"/>
      <sheetData sheetId="12506" refreshError="1"/>
      <sheetData sheetId="12507" refreshError="1"/>
      <sheetData sheetId="12508" refreshError="1"/>
      <sheetData sheetId="12509" refreshError="1"/>
      <sheetData sheetId="12510" refreshError="1"/>
      <sheetData sheetId="12511" refreshError="1"/>
      <sheetData sheetId="12512" refreshError="1"/>
      <sheetData sheetId="12513" refreshError="1"/>
      <sheetData sheetId="12514" refreshError="1"/>
      <sheetData sheetId="12515" refreshError="1"/>
      <sheetData sheetId="12516" refreshError="1"/>
      <sheetData sheetId="12517" refreshError="1"/>
      <sheetData sheetId="12518" refreshError="1"/>
      <sheetData sheetId="12519" refreshError="1"/>
      <sheetData sheetId="12520" refreshError="1"/>
      <sheetData sheetId="12521" refreshError="1"/>
      <sheetData sheetId="12522" refreshError="1"/>
      <sheetData sheetId="12523" refreshError="1"/>
      <sheetData sheetId="12524" refreshError="1"/>
      <sheetData sheetId="12525" refreshError="1"/>
      <sheetData sheetId="12526" refreshError="1"/>
      <sheetData sheetId="12527" refreshError="1"/>
      <sheetData sheetId="12528" refreshError="1"/>
      <sheetData sheetId="12529" refreshError="1"/>
      <sheetData sheetId="12530" refreshError="1"/>
      <sheetData sheetId="12531" refreshError="1"/>
      <sheetData sheetId="12532" refreshError="1"/>
      <sheetData sheetId="12533" refreshError="1"/>
      <sheetData sheetId="12534" refreshError="1"/>
      <sheetData sheetId="12535" refreshError="1"/>
      <sheetData sheetId="12536" refreshError="1"/>
      <sheetData sheetId="12537" refreshError="1"/>
      <sheetData sheetId="12538" refreshError="1"/>
      <sheetData sheetId="12539" refreshError="1"/>
      <sheetData sheetId="12540" refreshError="1"/>
      <sheetData sheetId="12541" refreshError="1"/>
      <sheetData sheetId="12542" refreshError="1"/>
      <sheetData sheetId="12543" refreshError="1"/>
      <sheetData sheetId="12544" refreshError="1"/>
      <sheetData sheetId="12545" refreshError="1"/>
      <sheetData sheetId="12546" refreshError="1"/>
      <sheetData sheetId="12547" refreshError="1"/>
      <sheetData sheetId="12548" refreshError="1"/>
      <sheetData sheetId="12549" refreshError="1"/>
      <sheetData sheetId="12550" refreshError="1"/>
      <sheetData sheetId="12551" refreshError="1"/>
      <sheetData sheetId="12552" refreshError="1"/>
      <sheetData sheetId="12553" refreshError="1"/>
      <sheetData sheetId="12554" refreshError="1"/>
      <sheetData sheetId="12555" refreshError="1"/>
      <sheetData sheetId="12556" refreshError="1"/>
      <sheetData sheetId="12557" refreshError="1"/>
      <sheetData sheetId="12558" refreshError="1"/>
      <sheetData sheetId="12559" refreshError="1"/>
      <sheetData sheetId="12560" refreshError="1"/>
      <sheetData sheetId="12561" refreshError="1"/>
      <sheetData sheetId="12562" refreshError="1"/>
      <sheetData sheetId="12563" refreshError="1"/>
      <sheetData sheetId="12564" refreshError="1"/>
      <sheetData sheetId="12565" refreshError="1"/>
      <sheetData sheetId="12566" refreshError="1"/>
      <sheetData sheetId="12567" refreshError="1"/>
      <sheetData sheetId="12568" refreshError="1"/>
      <sheetData sheetId="12569" refreshError="1"/>
      <sheetData sheetId="12570" refreshError="1"/>
      <sheetData sheetId="12571" refreshError="1"/>
      <sheetData sheetId="12572" refreshError="1"/>
      <sheetData sheetId="12573" refreshError="1"/>
      <sheetData sheetId="12574" refreshError="1"/>
      <sheetData sheetId="12575" refreshError="1"/>
      <sheetData sheetId="12576" refreshError="1"/>
      <sheetData sheetId="12577" refreshError="1"/>
      <sheetData sheetId="12578" refreshError="1"/>
      <sheetData sheetId="12579" refreshError="1"/>
      <sheetData sheetId="12580" refreshError="1"/>
      <sheetData sheetId="12581" refreshError="1"/>
      <sheetData sheetId="12582" refreshError="1"/>
      <sheetData sheetId="12583" refreshError="1"/>
      <sheetData sheetId="12584" refreshError="1"/>
      <sheetData sheetId="12585" refreshError="1"/>
      <sheetData sheetId="12586" refreshError="1"/>
      <sheetData sheetId="12587" refreshError="1"/>
      <sheetData sheetId="12588" refreshError="1"/>
      <sheetData sheetId="12589" refreshError="1"/>
      <sheetData sheetId="12590" refreshError="1"/>
      <sheetData sheetId="12591" refreshError="1"/>
      <sheetData sheetId="12592" refreshError="1"/>
      <sheetData sheetId="12593" refreshError="1"/>
      <sheetData sheetId="12594" refreshError="1"/>
      <sheetData sheetId="12595" refreshError="1"/>
      <sheetData sheetId="12596" refreshError="1"/>
      <sheetData sheetId="12597" refreshError="1"/>
      <sheetData sheetId="12598" refreshError="1"/>
      <sheetData sheetId="12599" refreshError="1"/>
      <sheetData sheetId="12600" refreshError="1"/>
      <sheetData sheetId="12601" refreshError="1"/>
      <sheetData sheetId="12602" refreshError="1"/>
      <sheetData sheetId="12603" refreshError="1"/>
      <sheetData sheetId="12604" refreshError="1"/>
      <sheetData sheetId="12605" refreshError="1"/>
      <sheetData sheetId="12606" refreshError="1"/>
      <sheetData sheetId="12607" refreshError="1"/>
      <sheetData sheetId="12608" refreshError="1"/>
      <sheetData sheetId="12609" refreshError="1"/>
      <sheetData sheetId="12610" refreshError="1"/>
      <sheetData sheetId="12611" refreshError="1"/>
      <sheetData sheetId="12612" refreshError="1"/>
      <sheetData sheetId="12613" refreshError="1"/>
      <sheetData sheetId="12614" refreshError="1"/>
      <sheetData sheetId="12615" refreshError="1"/>
      <sheetData sheetId="12616" refreshError="1"/>
      <sheetData sheetId="12617" refreshError="1"/>
      <sheetData sheetId="12618" refreshError="1"/>
      <sheetData sheetId="12619" refreshError="1"/>
      <sheetData sheetId="12620" refreshError="1"/>
      <sheetData sheetId="12621" refreshError="1"/>
      <sheetData sheetId="12622" refreshError="1"/>
      <sheetData sheetId="12623" refreshError="1"/>
      <sheetData sheetId="12624" refreshError="1"/>
      <sheetData sheetId="12625" refreshError="1"/>
      <sheetData sheetId="12626" refreshError="1"/>
      <sheetData sheetId="12627" refreshError="1"/>
      <sheetData sheetId="12628" refreshError="1"/>
      <sheetData sheetId="12629" refreshError="1"/>
      <sheetData sheetId="12630" refreshError="1"/>
      <sheetData sheetId="12631" refreshError="1"/>
      <sheetData sheetId="12632" refreshError="1"/>
      <sheetData sheetId="12633" refreshError="1"/>
      <sheetData sheetId="12634" refreshError="1"/>
      <sheetData sheetId="12635" refreshError="1"/>
      <sheetData sheetId="12636" refreshError="1"/>
      <sheetData sheetId="12637" refreshError="1"/>
      <sheetData sheetId="12638" refreshError="1"/>
      <sheetData sheetId="12639" refreshError="1"/>
      <sheetData sheetId="12640" refreshError="1"/>
      <sheetData sheetId="12641" refreshError="1"/>
      <sheetData sheetId="12642" refreshError="1"/>
      <sheetData sheetId="12643" refreshError="1"/>
      <sheetData sheetId="12644" refreshError="1"/>
      <sheetData sheetId="12645" refreshError="1"/>
      <sheetData sheetId="12646" refreshError="1"/>
      <sheetData sheetId="12647" refreshError="1"/>
      <sheetData sheetId="12648" refreshError="1"/>
      <sheetData sheetId="12649" refreshError="1"/>
      <sheetData sheetId="12650" refreshError="1"/>
      <sheetData sheetId="12651" refreshError="1"/>
      <sheetData sheetId="12652" refreshError="1"/>
      <sheetData sheetId="12653" refreshError="1"/>
      <sheetData sheetId="12654" refreshError="1"/>
      <sheetData sheetId="12655" refreshError="1"/>
      <sheetData sheetId="12656" refreshError="1"/>
      <sheetData sheetId="12657" refreshError="1"/>
      <sheetData sheetId="12658" refreshError="1"/>
      <sheetData sheetId="12659" refreshError="1"/>
      <sheetData sheetId="12660" refreshError="1"/>
      <sheetData sheetId="12661" refreshError="1"/>
      <sheetData sheetId="12662" refreshError="1"/>
      <sheetData sheetId="12663" refreshError="1"/>
      <sheetData sheetId="12664" refreshError="1"/>
      <sheetData sheetId="12665" refreshError="1"/>
      <sheetData sheetId="12666" refreshError="1"/>
      <sheetData sheetId="12667" refreshError="1"/>
      <sheetData sheetId="12668" refreshError="1"/>
      <sheetData sheetId="12669" refreshError="1"/>
      <sheetData sheetId="12670" refreshError="1"/>
      <sheetData sheetId="12671" refreshError="1"/>
      <sheetData sheetId="12672" refreshError="1"/>
      <sheetData sheetId="12673" refreshError="1"/>
      <sheetData sheetId="12674" refreshError="1"/>
      <sheetData sheetId="12675" refreshError="1"/>
      <sheetData sheetId="12676" refreshError="1"/>
      <sheetData sheetId="12677" refreshError="1"/>
      <sheetData sheetId="12678" refreshError="1"/>
      <sheetData sheetId="12679" refreshError="1"/>
      <sheetData sheetId="12680" refreshError="1"/>
      <sheetData sheetId="12681" refreshError="1"/>
      <sheetData sheetId="12682" refreshError="1"/>
      <sheetData sheetId="12683" refreshError="1"/>
      <sheetData sheetId="12684" refreshError="1"/>
      <sheetData sheetId="12685" refreshError="1"/>
      <sheetData sheetId="12686" refreshError="1"/>
      <sheetData sheetId="12687" refreshError="1"/>
      <sheetData sheetId="12688" refreshError="1"/>
      <sheetData sheetId="12689" refreshError="1"/>
      <sheetData sheetId="12690" refreshError="1"/>
      <sheetData sheetId="12691" refreshError="1"/>
      <sheetData sheetId="12692" refreshError="1"/>
      <sheetData sheetId="12693" refreshError="1"/>
      <sheetData sheetId="12694" refreshError="1"/>
      <sheetData sheetId="12695" refreshError="1"/>
      <sheetData sheetId="12696" refreshError="1"/>
      <sheetData sheetId="12697" refreshError="1"/>
      <sheetData sheetId="12698" refreshError="1"/>
      <sheetData sheetId="12699" refreshError="1"/>
      <sheetData sheetId="12700" refreshError="1"/>
      <sheetData sheetId="12701" refreshError="1"/>
      <sheetData sheetId="12702" refreshError="1"/>
      <sheetData sheetId="12703" refreshError="1"/>
      <sheetData sheetId="12704" refreshError="1"/>
      <sheetData sheetId="12705" refreshError="1"/>
      <sheetData sheetId="12706" refreshError="1"/>
      <sheetData sheetId="12707" refreshError="1"/>
      <sheetData sheetId="12708" refreshError="1"/>
      <sheetData sheetId="12709" refreshError="1"/>
      <sheetData sheetId="12710" refreshError="1"/>
      <sheetData sheetId="12711" refreshError="1"/>
      <sheetData sheetId="12712" refreshError="1"/>
      <sheetData sheetId="12713" refreshError="1"/>
      <sheetData sheetId="12714" refreshError="1"/>
      <sheetData sheetId="12715" refreshError="1"/>
      <sheetData sheetId="12716" refreshError="1"/>
      <sheetData sheetId="12717" refreshError="1"/>
      <sheetData sheetId="12718" refreshError="1"/>
      <sheetData sheetId="12719" refreshError="1"/>
      <sheetData sheetId="12720" refreshError="1"/>
      <sheetData sheetId="12721" refreshError="1"/>
      <sheetData sheetId="12722" refreshError="1"/>
      <sheetData sheetId="12723" refreshError="1"/>
      <sheetData sheetId="12724" refreshError="1"/>
      <sheetData sheetId="12725" refreshError="1"/>
      <sheetData sheetId="12726" refreshError="1"/>
      <sheetData sheetId="12727" refreshError="1"/>
      <sheetData sheetId="12728" refreshError="1"/>
      <sheetData sheetId="12729" refreshError="1"/>
      <sheetData sheetId="12730" refreshError="1"/>
      <sheetData sheetId="12731" refreshError="1"/>
      <sheetData sheetId="12732" refreshError="1"/>
      <sheetData sheetId="12733" refreshError="1"/>
      <sheetData sheetId="12734" refreshError="1"/>
      <sheetData sheetId="12735" refreshError="1"/>
      <sheetData sheetId="12736" refreshError="1"/>
      <sheetData sheetId="12737" refreshError="1"/>
      <sheetData sheetId="12738" refreshError="1"/>
      <sheetData sheetId="12739" refreshError="1"/>
      <sheetData sheetId="12740" refreshError="1"/>
      <sheetData sheetId="12741" refreshError="1"/>
      <sheetData sheetId="12742" refreshError="1"/>
      <sheetData sheetId="12743" refreshError="1"/>
      <sheetData sheetId="12744" refreshError="1"/>
      <sheetData sheetId="12745" refreshError="1"/>
      <sheetData sheetId="12746" refreshError="1"/>
      <sheetData sheetId="12747" refreshError="1"/>
      <sheetData sheetId="12748" refreshError="1"/>
      <sheetData sheetId="12749" refreshError="1"/>
      <sheetData sheetId="12750" refreshError="1"/>
      <sheetData sheetId="12751" refreshError="1"/>
      <sheetData sheetId="12752" refreshError="1"/>
      <sheetData sheetId="12753" refreshError="1"/>
      <sheetData sheetId="12754" refreshError="1"/>
      <sheetData sheetId="12755" refreshError="1"/>
      <sheetData sheetId="12756" refreshError="1"/>
      <sheetData sheetId="12757" refreshError="1"/>
      <sheetData sheetId="12758" refreshError="1"/>
      <sheetData sheetId="12759" refreshError="1"/>
      <sheetData sheetId="12760" refreshError="1"/>
      <sheetData sheetId="12761" refreshError="1"/>
      <sheetData sheetId="12762" refreshError="1"/>
      <sheetData sheetId="12763" refreshError="1"/>
      <sheetData sheetId="12764" refreshError="1"/>
      <sheetData sheetId="12765" refreshError="1"/>
      <sheetData sheetId="12766" refreshError="1"/>
      <sheetData sheetId="12767" refreshError="1"/>
      <sheetData sheetId="12768" refreshError="1"/>
      <sheetData sheetId="12769" refreshError="1"/>
      <sheetData sheetId="12770" refreshError="1"/>
      <sheetData sheetId="12771" refreshError="1"/>
      <sheetData sheetId="12772" refreshError="1"/>
      <sheetData sheetId="12773" refreshError="1"/>
      <sheetData sheetId="12774" refreshError="1"/>
      <sheetData sheetId="12775" refreshError="1"/>
      <sheetData sheetId="12776" refreshError="1"/>
      <sheetData sheetId="12777" refreshError="1"/>
      <sheetData sheetId="12778" refreshError="1"/>
      <sheetData sheetId="12779" refreshError="1"/>
      <sheetData sheetId="12780" refreshError="1"/>
      <sheetData sheetId="12781" refreshError="1"/>
      <sheetData sheetId="12782" refreshError="1"/>
      <sheetData sheetId="12783" refreshError="1"/>
      <sheetData sheetId="12784" refreshError="1"/>
      <sheetData sheetId="12785" refreshError="1"/>
      <sheetData sheetId="12786" refreshError="1"/>
      <sheetData sheetId="12787" refreshError="1"/>
      <sheetData sheetId="12788" refreshError="1"/>
      <sheetData sheetId="12789" refreshError="1"/>
      <sheetData sheetId="12790" refreshError="1"/>
      <sheetData sheetId="12791" refreshError="1"/>
      <sheetData sheetId="12792" refreshError="1"/>
      <sheetData sheetId="12793" refreshError="1"/>
      <sheetData sheetId="12794" refreshError="1"/>
      <sheetData sheetId="12795" refreshError="1"/>
      <sheetData sheetId="12796" refreshError="1"/>
      <sheetData sheetId="12797" refreshError="1"/>
      <sheetData sheetId="12798" refreshError="1"/>
      <sheetData sheetId="12799" refreshError="1"/>
      <sheetData sheetId="12800" refreshError="1"/>
      <sheetData sheetId="12801" refreshError="1"/>
      <sheetData sheetId="12802" refreshError="1"/>
      <sheetData sheetId="12803" refreshError="1"/>
      <sheetData sheetId="12804" refreshError="1"/>
      <sheetData sheetId="12805" refreshError="1"/>
      <sheetData sheetId="12806" refreshError="1"/>
      <sheetData sheetId="12807" refreshError="1"/>
      <sheetData sheetId="12808" refreshError="1"/>
      <sheetData sheetId="12809" refreshError="1"/>
      <sheetData sheetId="12810" refreshError="1"/>
      <sheetData sheetId="12811" refreshError="1"/>
      <sheetData sheetId="12812" refreshError="1"/>
      <sheetData sheetId="12813" refreshError="1"/>
      <sheetData sheetId="12814" refreshError="1"/>
      <sheetData sheetId="12815" refreshError="1"/>
      <sheetData sheetId="12816" refreshError="1"/>
      <sheetData sheetId="12817" refreshError="1"/>
      <sheetData sheetId="12818" refreshError="1"/>
      <sheetData sheetId="12819" refreshError="1"/>
      <sheetData sheetId="12820" refreshError="1"/>
      <sheetData sheetId="12821" refreshError="1"/>
      <sheetData sheetId="12822" refreshError="1"/>
      <sheetData sheetId="12823" refreshError="1"/>
      <sheetData sheetId="12824" refreshError="1"/>
      <sheetData sheetId="12825" refreshError="1"/>
      <sheetData sheetId="12826" refreshError="1"/>
      <sheetData sheetId="12827" refreshError="1"/>
      <sheetData sheetId="12828" refreshError="1"/>
      <sheetData sheetId="12829" refreshError="1"/>
      <sheetData sheetId="12830" refreshError="1"/>
      <sheetData sheetId="12831" refreshError="1"/>
      <sheetData sheetId="12832" refreshError="1"/>
      <sheetData sheetId="12833" refreshError="1"/>
      <sheetData sheetId="12834" refreshError="1"/>
      <sheetData sheetId="12835" refreshError="1"/>
      <sheetData sheetId="12836" refreshError="1"/>
      <sheetData sheetId="12837" refreshError="1"/>
      <sheetData sheetId="12838" refreshError="1"/>
      <sheetData sheetId="12839" refreshError="1"/>
      <sheetData sheetId="12840" refreshError="1"/>
      <sheetData sheetId="12841" refreshError="1"/>
      <sheetData sheetId="12842" refreshError="1"/>
      <sheetData sheetId="12843" refreshError="1"/>
      <sheetData sheetId="12844" refreshError="1"/>
      <sheetData sheetId="12845" refreshError="1"/>
      <sheetData sheetId="12846" refreshError="1"/>
      <sheetData sheetId="12847" refreshError="1"/>
      <sheetData sheetId="12848" refreshError="1"/>
      <sheetData sheetId="12849" refreshError="1"/>
      <sheetData sheetId="12850" refreshError="1"/>
      <sheetData sheetId="12851" refreshError="1"/>
      <sheetData sheetId="12852" refreshError="1"/>
      <sheetData sheetId="12853" refreshError="1"/>
      <sheetData sheetId="12854" refreshError="1"/>
      <sheetData sheetId="12855" refreshError="1"/>
      <sheetData sheetId="12856" refreshError="1"/>
      <sheetData sheetId="12857" refreshError="1"/>
      <sheetData sheetId="12858" refreshError="1"/>
      <sheetData sheetId="12859" refreshError="1"/>
      <sheetData sheetId="12860" refreshError="1"/>
      <sheetData sheetId="12861" refreshError="1"/>
      <sheetData sheetId="12862" refreshError="1"/>
      <sheetData sheetId="12863" refreshError="1"/>
      <sheetData sheetId="12864" refreshError="1"/>
      <sheetData sheetId="12865" refreshError="1"/>
      <sheetData sheetId="12866" refreshError="1"/>
      <sheetData sheetId="12867" refreshError="1"/>
      <sheetData sheetId="12868" refreshError="1"/>
      <sheetData sheetId="12869" refreshError="1"/>
      <sheetData sheetId="12870" refreshError="1"/>
      <sheetData sheetId="12871" refreshError="1"/>
      <sheetData sheetId="12872" refreshError="1"/>
      <sheetData sheetId="12873" refreshError="1"/>
      <sheetData sheetId="12874" refreshError="1"/>
      <sheetData sheetId="12875" refreshError="1"/>
      <sheetData sheetId="12876" refreshError="1"/>
      <sheetData sheetId="12877" refreshError="1"/>
      <sheetData sheetId="12878" refreshError="1"/>
      <sheetData sheetId="12879" refreshError="1"/>
      <sheetData sheetId="12880" refreshError="1"/>
      <sheetData sheetId="12881" refreshError="1"/>
      <sheetData sheetId="12882">
        <row r="19">
          <cell r="J19">
            <v>1.0499999999999999E-3</v>
          </cell>
        </row>
      </sheetData>
      <sheetData sheetId="12883" refreshError="1"/>
      <sheetData sheetId="12884" refreshError="1"/>
      <sheetData sheetId="12885" refreshError="1"/>
      <sheetData sheetId="12886" refreshError="1"/>
      <sheetData sheetId="12887" refreshError="1"/>
      <sheetData sheetId="12888" refreshError="1"/>
      <sheetData sheetId="12889" refreshError="1"/>
      <sheetData sheetId="12890" refreshError="1"/>
      <sheetData sheetId="12891" refreshError="1"/>
      <sheetData sheetId="12892" refreshError="1"/>
      <sheetData sheetId="12893" refreshError="1"/>
      <sheetData sheetId="12894" refreshError="1"/>
      <sheetData sheetId="12895">
        <row r="19">
          <cell r="J19">
            <v>1.0499999999999999E-3</v>
          </cell>
        </row>
      </sheetData>
      <sheetData sheetId="12896" refreshError="1"/>
      <sheetData sheetId="12897" refreshError="1"/>
      <sheetData sheetId="12898" refreshError="1"/>
      <sheetData sheetId="12899" refreshError="1"/>
      <sheetData sheetId="12900" refreshError="1"/>
      <sheetData sheetId="12901" refreshError="1"/>
      <sheetData sheetId="12902" refreshError="1"/>
      <sheetData sheetId="12903" refreshError="1"/>
      <sheetData sheetId="12904" refreshError="1"/>
      <sheetData sheetId="12905" refreshError="1"/>
      <sheetData sheetId="12906" refreshError="1"/>
      <sheetData sheetId="12907" refreshError="1"/>
      <sheetData sheetId="12908" refreshError="1"/>
      <sheetData sheetId="12909" refreshError="1"/>
      <sheetData sheetId="12910" refreshError="1"/>
      <sheetData sheetId="12911" refreshError="1"/>
      <sheetData sheetId="12912" refreshError="1"/>
      <sheetData sheetId="12913" refreshError="1"/>
      <sheetData sheetId="12914" refreshError="1"/>
      <sheetData sheetId="12915" refreshError="1"/>
      <sheetData sheetId="12916" refreshError="1"/>
      <sheetData sheetId="12917" refreshError="1"/>
      <sheetData sheetId="12918" refreshError="1"/>
      <sheetData sheetId="12919" refreshError="1"/>
      <sheetData sheetId="12920" refreshError="1"/>
      <sheetData sheetId="12921" refreshError="1"/>
      <sheetData sheetId="12922" refreshError="1"/>
      <sheetData sheetId="12923" refreshError="1"/>
      <sheetData sheetId="12924" refreshError="1"/>
      <sheetData sheetId="12925" refreshError="1"/>
      <sheetData sheetId="12926" refreshError="1"/>
      <sheetData sheetId="12927" refreshError="1"/>
      <sheetData sheetId="12928" refreshError="1"/>
      <sheetData sheetId="12929" refreshError="1"/>
      <sheetData sheetId="12930" refreshError="1"/>
      <sheetData sheetId="12931" refreshError="1"/>
      <sheetData sheetId="12932" refreshError="1"/>
      <sheetData sheetId="12933" refreshError="1"/>
      <sheetData sheetId="12934" refreshError="1"/>
      <sheetData sheetId="12935" refreshError="1"/>
      <sheetData sheetId="12936" refreshError="1"/>
      <sheetData sheetId="12937" refreshError="1"/>
      <sheetData sheetId="12938" refreshError="1"/>
      <sheetData sheetId="12939" refreshError="1"/>
      <sheetData sheetId="12940" refreshError="1"/>
      <sheetData sheetId="12941" refreshError="1"/>
      <sheetData sheetId="12942" refreshError="1"/>
      <sheetData sheetId="12943" refreshError="1"/>
      <sheetData sheetId="12944" refreshError="1"/>
      <sheetData sheetId="12945" refreshError="1"/>
      <sheetData sheetId="12946" refreshError="1"/>
      <sheetData sheetId="12947" refreshError="1"/>
      <sheetData sheetId="12948" refreshError="1"/>
      <sheetData sheetId="12949" refreshError="1"/>
      <sheetData sheetId="12950" refreshError="1"/>
      <sheetData sheetId="12951" refreshError="1"/>
      <sheetData sheetId="12952" refreshError="1"/>
      <sheetData sheetId="12953" refreshError="1"/>
      <sheetData sheetId="12954" refreshError="1"/>
      <sheetData sheetId="12955" refreshError="1"/>
      <sheetData sheetId="12956" refreshError="1"/>
      <sheetData sheetId="12957" refreshError="1"/>
      <sheetData sheetId="12958" refreshError="1"/>
      <sheetData sheetId="12959">
        <row r="19">
          <cell r="J19">
            <v>1.0499999999999999E-3</v>
          </cell>
        </row>
      </sheetData>
      <sheetData sheetId="12960">
        <row r="19">
          <cell r="J19">
            <v>1.0499999999999999E-3</v>
          </cell>
        </row>
      </sheetData>
      <sheetData sheetId="12961">
        <row r="19">
          <cell r="J19">
            <v>1.0499999999999999E-3</v>
          </cell>
        </row>
      </sheetData>
      <sheetData sheetId="12962">
        <row r="19">
          <cell r="J19">
            <v>1.0499999999999999E-3</v>
          </cell>
        </row>
      </sheetData>
      <sheetData sheetId="12963">
        <row r="19">
          <cell r="J19">
            <v>1.0499999999999999E-3</v>
          </cell>
        </row>
      </sheetData>
      <sheetData sheetId="12964">
        <row r="19">
          <cell r="J19">
            <v>1.0499999999999999E-3</v>
          </cell>
        </row>
      </sheetData>
      <sheetData sheetId="12965">
        <row r="19">
          <cell r="J19">
            <v>1.0499999999999999E-3</v>
          </cell>
        </row>
      </sheetData>
      <sheetData sheetId="12966">
        <row r="19">
          <cell r="J19">
            <v>1.0499999999999999E-3</v>
          </cell>
        </row>
      </sheetData>
      <sheetData sheetId="12967">
        <row r="19">
          <cell r="J19">
            <v>1.0499999999999999E-3</v>
          </cell>
        </row>
      </sheetData>
      <sheetData sheetId="12968">
        <row r="19">
          <cell r="J19">
            <v>1.0499999999999999E-3</v>
          </cell>
        </row>
      </sheetData>
      <sheetData sheetId="12969">
        <row r="19">
          <cell r="J19">
            <v>1.0499999999999999E-3</v>
          </cell>
        </row>
      </sheetData>
      <sheetData sheetId="12970">
        <row r="19">
          <cell r="J19">
            <v>1.0499999999999999E-3</v>
          </cell>
        </row>
      </sheetData>
      <sheetData sheetId="12971">
        <row r="19">
          <cell r="J19">
            <v>1.0499999999999999E-3</v>
          </cell>
        </row>
      </sheetData>
      <sheetData sheetId="12972">
        <row r="19">
          <cell r="J19">
            <v>1.0499999999999999E-3</v>
          </cell>
        </row>
      </sheetData>
      <sheetData sheetId="12973" refreshError="1"/>
      <sheetData sheetId="12974" refreshError="1"/>
      <sheetData sheetId="12975" refreshError="1"/>
      <sheetData sheetId="12976" refreshError="1"/>
      <sheetData sheetId="12977" refreshError="1"/>
      <sheetData sheetId="12978" refreshError="1"/>
      <sheetData sheetId="12979" refreshError="1"/>
      <sheetData sheetId="12980" refreshError="1"/>
      <sheetData sheetId="12981" refreshError="1"/>
      <sheetData sheetId="12982" refreshError="1"/>
      <sheetData sheetId="12983" refreshError="1"/>
      <sheetData sheetId="12984" refreshError="1"/>
      <sheetData sheetId="12985" refreshError="1"/>
      <sheetData sheetId="12986" refreshError="1"/>
      <sheetData sheetId="12987" refreshError="1"/>
      <sheetData sheetId="12988" refreshError="1"/>
      <sheetData sheetId="12989" refreshError="1"/>
      <sheetData sheetId="12990" refreshError="1"/>
      <sheetData sheetId="12991" refreshError="1"/>
      <sheetData sheetId="12992" refreshError="1"/>
      <sheetData sheetId="12993" refreshError="1"/>
      <sheetData sheetId="12994" refreshError="1"/>
      <sheetData sheetId="12995" refreshError="1"/>
      <sheetData sheetId="12996" refreshError="1"/>
      <sheetData sheetId="12997" refreshError="1"/>
      <sheetData sheetId="12998" refreshError="1"/>
      <sheetData sheetId="12999" refreshError="1"/>
      <sheetData sheetId="13000" refreshError="1"/>
      <sheetData sheetId="13001" refreshError="1"/>
      <sheetData sheetId="13002" refreshError="1"/>
      <sheetData sheetId="13003" refreshError="1"/>
      <sheetData sheetId="13004" refreshError="1"/>
      <sheetData sheetId="13005" refreshError="1"/>
      <sheetData sheetId="13006">
        <row r="19">
          <cell r="J19">
            <v>1.0499999999999999E-3</v>
          </cell>
        </row>
      </sheetData>
      <sheetData sheetId="13007" refreshError="1"/>
      <sheetData sheetId="13008" refreshError="1"/>
      <sheetData sheetId="13009" refreshError="1"/>
      <sheetData sheetId="13010" refreshError="1"/>
      <sheetData sheetId="13011">
        <row r="19">
          <cell r="J19">
            <v>1.0499999999999999E-3</v>
          </cell>
        </row>
      </sheetData>
      <sheetData sheetId="13012">
        <row r="19">
          <cell r="J19">
            <v>1.0499999999999999E-3</v>
          </cell>
        </row>
      </sheetData>
      <sheetData sheetId="13013" refreshError="1"/>
      <sheetData sheetId="13014" refreshError="1"/>
      <sheetData sheetId="13015" refreshError="1"/>
      <sheetData sheetId="13016" refreshError="1"/>
      <sheetData sheetId="13017" refreshError="1"/>
      <sheetData sheetId="13018" refreshError="1"/>
      <sheetData sheetId="13019" refreshError="1"/>
      <sheetData sheetId="13020" refreshError="1"/>
      <sheetData sheetId="13021">
        <row r="19">
          <cell r="J19">
            <v>1.0499999999999999E-3</v>
          </cell>
        </row>
      </sheetData>
      <sheetData sheetId="13022">
        <row r="19">
          <cell r="J19">
            <v>1.0499999999999999E-3</v>
          </cell>
        </row>
      </sheetData>
      <sheetData sheetId="13023" refreshError="1"/>
      <sheetData sheetId="13024" refreshError="1"/>
      <sheetData sheetId="13025" refreshError="1"/>
      <sheetData sheetId="13026" refreshError="1"/>
      <sheetData sheetId="13027" refreshError="1"/>
      <sheetData sheetId="13028" refreshError="1"/>
      <sheetData sheetId="13029" refreshError="1"/>
      <sheetData sheetId="13030" refreshError="1"/>
      <sheetData sheetId="13031" refreshError="1"/>
      <sheetData sheetId="13032" refreshError="1"/>
      <sheetData sheetId="13033" refreshError="1"/>
      <sheetData sheetId="13034" refreshError="1"/>
      <sheetData sheetId="13035" refreshError="1"/>
      <sheetData sheetId="13036" refreshError="1"/>
      <sheetData sheetId="13037" refreshError="1"/>
      <sheetData sheetId="13038" refreshError="1"/>
      <sheetData sheetId="13039" refreshError="1"/>
      <sheetData sheetId="13040" refreshError="1"/>
      <sheetData sheetId="13041" refreshError="1"/>
      <sheetData sheetId="13042" refreshError="1"/>
      <sheetData sheetId="13043" refreshError="1"/>
      <sheetData sheetId="13044" refreshError="1"/>
      <sheetData sheetId="13045" refreshError="1"/>
      <sheetData sheetId="13046" refreshError="1"/>
      <sheetData sheetId="13047" refreshError="1"/>
      <sheetData sheetId="13048" refreshError="1"/>
      <sheetData sheetId="13049" refreshError="1"/>
      <sheetData sheetId="13050" refreshError="1"/>
      <sheetData sheetId="13051" refreshError="1"/>
      <sheetData sheetId="13052" refreshError="1"/>
      <sheetData sheetId="13053" refreshError="1"/>
      <sheetData sheetId="13054" refreshError="1"/>
      <sheetData sheetId="13055" refreshError="1"/>
      <sheetData sheetId="13056" refreshError="1"/>
      <sheetData sheetId="13057" refreshError="1"/>
      <sheetData sheetId="13058" refreshError="1"/>
      <sheetData sheetId="13059" refreshError="1"/>
      <sheetData sheetId="13060" refreshError="1"/>
      <sheetData sheetId="13061" refreshError="1"/>
      <sheetData sheetId="13062" refreshError="1"/>
      <sheetData sheetId="13063" refreshError="1"/>
      <sheetData sheetId="13064" refreshError="1"/>
      <sheetData sheetId="13065" refreshError="1"/>
      <sheetData sheetId="13066" refreshError="1"/>
      <sheetData sheetId="13067" refreshError="1"/>
      <sheetData sheetId="13068" refreshError="1"/>
      <sheetData sheetId="13069" refreshError="1"/>
      <sheetData sheetId="13070" refreshError="1"/>
      <sheetData sheetId="13071" refreshError="1"/>
      <sheetData sheetId="13072" refreshError="1"/>
      <sheetData sheetId="13073" refreshError="1"/>
      <sheetData sheetId="13074" refreshError="1"/>
      <sheetData sheetId="13075" refreshError="1"/>
      <sheetData sheetId="13076">
        <row r="19">
          <cell r="J19">
            <v>1.0499999999999999E-3</v>
          </cell>
        </row>
      </sheetData>
      <sheetData sheetId="13077" refreshError="1"/>
      <sheetData sheetId="13078">
        <row r="19">
          <cell r="J19">
            <v>1.0499999999999999E-3</v>
          </cell>
        </row>
      </sheetData>
      <sheetData sheetId="13079">
        <row r="19">
          <cell r="J19">
            <v>1.0499999999999999E-3</v>
          </cell>
        </row>
      </sheetData>
      <sheetData sheetId="13080" refreshError="1"/>
      <sheetData sheetId="13081">
        <row r="19">
          <cell r="J19">
            <v>1.0499999999999999E-3</v>
          </cell>
        </row>
      </sheetData>
      <sheetData sheetId="13082" refreshError="1"/>
      <sheetData sheetId="13083" refreshError="1"/>
      <sheetData sheetId="13084" refreshError="1"/>
      <sheetData sheetId="13085" refreshError="1"/>
      <sheetData sheetId="13086" refreshError="1"/>
      <sheetData sheetId="13087" refreshError="1"/>
      <sheetData sheetId="13088" refreshError="1"/>
      <sheetData sheetId="13089" refreshError="1"/>
      <sheetData sheetId="13090" refreshError="1"/>
      <sheetData sheetId="13091">
        <row r="19">
          <cell r="J19">
            <v>1.0499999999999999E-3</v>
          </cell>
        </row>
      </sheetData>
      <sheetData sheetId="13092" refreshError="1"/>
      <sheetData sheetId="13093">
        <row r="19">
          <cell r="J19">
            <v>1.0499999999999999E-3</v>
          </cell>
        </row>
      </sheetData>
      <sheetData sheetId="13094">
        <row r="19">
          <cell r="J19">
            <v>1.0499999999999999E-3</v>
          </cell>
        </row>
      </sheetData>
      <sheetData sheetId="13095">
        <row r="19">
          <cell r="J19">
            <v>1.0499999999999999E-3</v>
          </cell>
        </row>
      </sheetData>
      <sheetData sheetId="13096" refreshError="1"/>
      <sheetData sheetId="13097">
        <row r="19">
          <cell r="J19">
            <v>1.0499999999999999E-3</v>
          </cell>
        </row>
      </sheetData>
      <sheetData sheetId="13098">
        <row r="19">
          <cell r="J19">
            <v>1.0499999999999999E-3</v>
          </cell>
        </row>
      </sheetData>
      <sheetData sheetId="13099" refreshError="1"/>
      <sheetData sheetId="13100" refreshError="1"/>
      <sheetData sheetId="13101" refreshError="1"/>
      <sheetData sheetId="13102" refreshError="1"/>
      <sheetData sheetId="13103" refreshError="1"/>
      <sheetData sheetId="13104" refreshError="1"/>
      <sheetData sheetId="13105" refreshError="1"/>
      <sheetData sheetId="13106" refreshError="1"/>
      <sheetData sheetId="13107" refreshError="1"/>
      <sheetData sheetId="13108" refreshError="1"/>
      <sheetData sheetId="13109" refreshError="1"/>
      <sheetData sheetId="13110">
        <row r="19">
          <cell r="J19">
            <v>1.0499999999999999E-3</v>
          </cell>
        </row>
      </sheetData>
      <sheetData sheetId="13111">
        <row r="19">
          <cell r="J19">
            <v>1.0499999999999999E-3</v>
          </cell>
        </row>
      </sheetData>
      <sheetData sheetId="13112">
        <row r="19">
          <cell r="J19">
            <v>1.0499999999999999E-3</v>
          </cell>
        </row>
      </sheetData>
      <sheetData sheetId="13113">
        <row r="19">
          <cell r="J19">
            <v>1.0499999999999999E-3</v>
          </cell>
        </row>
      </sheetData>
      <sheetData sheetId="13114">
        <row r="19">
          <cell r="J19">
            <v>1.0499999999999999E-3</v>
          </cell>
        </row>
      </sheetData>
      <sheetData sheetId="13115" refreshError="1"/>
      <sheetData sheetId="13116" refreshError="1"/>
      <sheetData sheetId="13117" refreshError="1"/>
      <sheetData sheetId="13118">
        <row r="19">
          <cell r="J19">
            <v>1.0499999999999999E-3</v>
          </cell>
        </row>
      </sheetData>
      <sheetData sheetId="13119">
        <row r="19">
          <cell r="J19">
            <v>1.0499999999999999E-3</v>
          </cell>
        </row>
      </sheetData>
      <sheetData sheetId="13120">
        <row r="19">
          <cell r="J19">
            <v>1.0499999999999999E-3</v>
          </cell>
        </row>
      </sheetData>
      <sheetData sheetId="13121">
        <row r="19">
          <cell r="J19">
            <v>1.0499999999999999E-3</v>
          </cell>
        </row>
      </sheetData>
      <sheetData sheetId="13122">
        <row r="19">
          <cell r="J19">
            <v>1.0499999999999999E-3</v>
          </cell>
        </row>
      </sheetData>
      <sheetData sheetId="13123">
        <row r="19">
          <cell r="J19">
            <v>1.0499999999999999E-3</v>
          </cell>
        </row>
      </sheetData>
      <sheetData sheetId="13124">
        <row r="19">
          <cell r="J19">
            <v>1.0499999999999999E-3</v>
          </cell>
        </row>
      </sheetData>
      <sheetData sheetId="13125">
        <row r="19">
          <cell r="J19">
            <v>1.0499999999999999E-3</v>
          </cell>
        </row>
      </sheetData>
      <sheetData sheetId="13126">
        <row r="19">
          <cell r="J19">
            <v>1.0499999999999999E-3</v>
          </cell>
        </row>
      </sheetData>
      <sheetData sheetId="13127">
        <row r="19">
          <cell r="J19">
            <v>1.0499999999999999E-3</v>
          </cell>
        </row>
      </sheetData>
      <sheetData sheetId="13128">
        <row r="19">
          <cell r="J19">
            <v>1.0499999999999999E-3</v>
          </cell>
        </row>
      </sheetData>
      <sheetData sheetId="13129">
        <row r="19">
          <cell r="J19">
            <v>1.0499999999999999E-3</v>
          </cell>
        </row>
      </sheetData>
      <sheetData sheetId="13130">
        <row r="19">
          <cell r="J19">
            <v>1.0499999999999999E-3</v>
          </cell>
        </row>
      </sheetData>
      <sheetData sheetId="13131">
        <row r="19">
          <cell r="J19">
            <v>1.0499999999999999E-3</v>
          </cell>
        </row>
      </sheetData>
      <sheetData sheetId="13132">
        <row r="19">
          <cell r="J19">
            <v>1.0499999999999999E-3</v>
          </cell>
        </row>
      </sheetData>
      <sheetData sheetId="13133">
        <row r="19">
          <cell r="J19">
            <v>1.0499999999999999E-3</v>
          </cell>
        </row>
      </sheetData>
      <sheetData sheetId="13134">
        <row r="19">
          <cell r="J19">
            <v>1.0499999999999999E-3</v>
          </cell>
        </row>
      </sheetData>
      <sheetData sheetId="13135">
        <row r="19">
          <cell r="J19">
            <v>1.0499999999999999E-3</v>
          </cell>
        </row>
      </sheetData>
      <sheetData sheetId="13136">
        <row r="19">
          <cell r="J19">
            <v>1.0499999999999999E-3</v>
          </cell>
        </row>
      </sheetData>
      <sheetData sheetId="13137">
        <row r="19">
          <cell r="J19">
            <v>1.0499999999999999E-3</v>
          </cell>
        </row>
      </sheetData>
      <sheetData sheetId="13138">
        <row r="19">
          <cell r="J19">
            <v>1.0499999999999999E-3</v>
          </cell>
        </row>
      </sheetData>
      <sheetData sheetId="13139">
        <row r="19">
          <cell r="J19">
            <v>1.0499999999999999E-3</v>
          </cell>
        </row>
      </sheetData>
      <sheetData sheetId="13140">
        <row r="19">
          <cell r="J19">
            <v>1.0499999999999999E-3</v>
          </cell>
        </row>
      </sheetData>
      <sheetData sheetId="13141">
        <row r="19">
          <cell r="J19">
            <v>1.0499999999999999E-3</v>
          </cell>
        </row>
      </sheetData>
      <sheetData sheetId="13142">
        <row r="19">
          <cell r="J19">
            <v>1.0499999999999999E-3</v>
          </cell>
        </row>
      </sheetData>
      <sheetData sheetId="13143">
        <row r="19">
          <cell r="J19">
            <v>1.0499999999999999E-3</v>
          </cell>
        </row>
      </sheetData>
      <sheetData sheetId="13144">
        <row r="19">
          <cell r="J19">
            <v>1.0499999999999999E-3</v>
          </cell>
        </row>
      </sheetData>
      <sheetData sheetId="13145">
        <row r="19">
          <cell r="J19">
            <v>1.0499999999999999E-3</v>
          </cell>
        </row>
      </sheetData>
      <sheetData sheetId="13146">
        <row r="19">
          <cell r="J19">
            <v>1.0499999999999999E-3</v>
          </cell>
        </row>
      </sheetData>
      <sheetData sheetId="13147">
        <row r="19">
          <cell r="J19">
            <v>1.0499999999999999E-3</v>
          </cell>
        </row>
      </sheetData>
      <sheetData sheetId="13148" refreshError="1"/>
      <sheetData sheetId="13149" refreshError="1"/>
      <sheetData sheetId="13150" refreshError="1"/>
      <sheetData sheetId="13151" refreshError="1"/>
      <sheetData sheetId="13152" refreshError="1"/>
      <sheetData sheetId="13153" refreshError="1"/>
      <sheetData sheetId="13154" refreshError="1"/>
      <sheetData sheetId="13155" refreshError="1"/>
      <sheetData sheetId="13156" refreshError="1"/>
      <sheetData sheetId="13157" refreshError="1"/>
      <sheetData sheetId="13158" refreshError="1"/>
      <sheetData sheetId="13159" refreshError="1"/>
      <sheetData sheetId="13160" refreshError="1"/>
      <sheetData sheetId="13161" refreshError="1"/>
      <sheetData sheetId="13162" refreshError="1"/>
      <sheetData sheetId="13163" refreshError="1"/>
      <sheetData sheetId="13164" refreshError="1"/>
      <sheetData sheetId="13165" refreshError="1"/>
      <sheetData sheetId="13166" refreshError="1"/>
      <sheetData sheetId="13167" refreshError="1"/>
      <sheetData sheetId="13168" refreshError="1"/>
      <sheetData sheetId="13169" refreshError="1"/>
      <sheetData sheetId="13170" refreshError="1"/>
      <sheetData sheetId="13171" refreshError="1"/>
      <sheetData sheetId="13172" refreshError="1"/>
      <sheetData sheetId="13173" refreshError="1"/>
      <sheetData sheetId="13174" refreshError="1"/>
      <sheetData sheetId="13175" refreshError="1"/>
      <sheetData sheetId="13176" refreshError="1"/>
      <sheetData sheetId="13177" refreshError="1"/>
      <sheetData sheetId="13178">
        <row r="19">
          <cell r="J19">
            <v>1.0499999999999999E-3</v>
          </cell>
        </row>
      </sheetData>
      <sheetData sheetId="13179">
        <row r="19">
          <cell r="J19">
            <v>1.0499999999999999E-3</v>
          </cell>
        </row>
      </sheetData>
      <sheetData sheetId="13180">
        <row r="19">
          <cell r="J19">
            <v>1.0499999999999999E-3</v>
          </cell>
        </row>
      </sheetData>
      <sheetData sheetId="13181">
        <row r="19">
          <cell r="J19">
            <v>1.0499999999999999E-3</v>
          </cell>
        </row>
      </sheetData>
      <sheetData sheetId="13182">
        <row r="19">
          <cell r="J19">
            <v>1.0499999999999999E-3</v>
          </cell>
        </row>
      </sheetData>
      <sheetData sheetId="13183">
        <row r="19">
          <cell r="J19">
            <v>1.0499999999999999E-3</v>
          </cell>
        </row>
      </sheetData>
      <sheetData sheetId="13184">
        <row r="19">
          <cell r="J19">
            <v>1.0499999999999999E-3</v>
          </cell>
        </row>
      </sheetData>
      <sheetData sheetId="13185" refreshError="1"/>
      <sheetData sheetId="13186" refreshError="1"/>
      <sheetData sheetId="13187" refreshError="1"/>
      <sheetData sheetId="13188">
        <row r="19">
          <cell r="J19">
            <v>1.0499999999999999E-3</v>
          </cell>
        </row>
      </sheetData>
      <sheetData sheetId="13189">
        <row r="19">
          <cell r="J19">
            <v>1.0499999999999999E-3</v>
          </cell>
        </row>
      </sheetData>
      <sheetData sheetId="13190">
        <row r="19">
          <cell r="J19">
            <v>1.0499999999999999E-3</v>
          </cell>
        </row>
      </sheetData>
      <sheetData sheetId="13191">
        <row r="19">
          <cell r="J19">
            <v>1.0499999999999999E-3</v>
          </cell>
        </row>
      </sheetData>
      <sheetData sheetId="13192">
        <row r="19">
          <cell r="J19">
            <v>1.0499999999999999E-3</v>
          </cell>
        </row>
      </sheetData>
      <sheetData sheetId="13193">
        <row r="19">
          <cell r="J19">
            <v>1.0499999999999999E-3</v>
          </cell>
        </row>
      </sheetData>
      <sheetData sheetId="13194">
        <row r="19">
          <cell r="J19">
            <v>1.0499999999999999E-3</v>
          </cell>
        </row>
      </sheetData>
      <sheetData sheetId="13195">
        <row r="19">
          <cell r="J19">
            <v>1.0499999999999999E-3</v>
          </cell>
        </row>
      </sheetData>
      <sheetData sheetId="13196">
        <row r="19">
          <cell r="J19">
            <v>1.0499999999999999E-3</v>
          </cell>
        </row>
      </sheetData>
      <sheetData sheetId="13197">
        <row r="19">
          <cell r="J19">
            <v>1.0499999999999999E-3</v>
          </cell>
        </row>
      </sheetData>
      <sheetData sheetId="13198">
        <row r="19">
          <cell r="J19">
            <v>1.0499999999999999E-3</v>
          </cell>
        </row>
      </sheetData>
      <sheetData sheetId="13199">
        <row r="19">
          <cell r="J19">
            <v>1.0499999999999999E-3</v>
          </cell>
        </row>
      </sheetData>
      <sheetData sheetId="13200">
        <row r="19">
          <cell r="J19">
            <v>1.0499999999999999E-3</v>
          </cell>
        </row>
      </sheetData>
      <sheetData sheetId="13201">
        <row r="19">
          <cell r="J19">
            <v>1.0499999999999999E-3</v>
          </cell>
        </row>
      </sheetData>
      <sheetData sheetId="13202">
        <row r="19">
          <cell r="J19">
            <v>1.0499999999999999E-3</v>
          </cell>
        </row>
      </sheetData>
      <sheetData sheetId="13203">
        <row r="19">
          <cell r="J19">
            <v>1.0499999999999999E-3</v>
          </cell>
        </row>
      </sheetData>
      <sheetData sheetId="13204">
        <row r="19">
          <cell r="J19">
            <v>1.0499999999999999E-3</v>
          </cell>
        </row>
      </sheetData>
      <sheetData sheetId="13205">
        <row r="19">
          <cell r="J19">
            <v>1.0499999999999999E-3</v>
          </cell>
        </row>
      </sheetData>
      <sheetData sheetId="13206" refreshError="1"/>
      <sheetData sheetId="13207" refreshError="1"/>
      <sheetData sheetId="13208" refreshError="1"/>
      <sheetData sheetId="13209" refreshError="1"/>
      <sheetData sheetId="13210">
        <row r="19">
          <cell r="J19">
            <v>1.0499999999999999E-3</v>
          </cell>
        </row>
      </sheetData>
      <sheetData sheetId="13211">
        <row r="19">
          <cell r="J19">
            <v>1.0499999999999999E-3</v>
          </cell>
        </row>
      </sheetData>
      <sheetData sheetId="13212">
        <row r="19">
          <cell r="J19">
            <v>1.0499999999999999E-3</v>
          </cell>
        </row>
      </sheetData>
      <sheetData sheetId="13213">
        <row r="19">
          <cell r="J19">
            <v>1.0499999999999999E-3</v>
          </cell>
        </row>
      </sheetData>
      <sheetData sheetId="13214">
        <row r="19">
          <cell r="J19">
            <v>1.0499999999999999E-3</v>
          </cell>
        </row>
      </sheetData>
      <sheetData sheetId="13215">
        <row r="19">
          <cell r="J19">
            <v>1.0499999999999999E-3</v>
          </cell>
        </row>
      </sheetData>
      <sheetData sheetId="13216">
        <row r="19">
          <cell r="J19">
            <v>1.0499999999999999E-3</v>
          </cell>
        </row>
      </sheetData>
      <sheetData sheetId="13217">
        <row r="19">
          <cell r="J19">
            <v>1.0499999999999999E-3</v>
          </cell>
        </row>
      </sheetData>
      <sheetData sheetId="13218">
        <row r="19">
          <cell r="J19">
            <v>1.0499999999999999E-3</v>
          </cell>
        </row>
      </sheetData>
      <sheetData sheetId="13219">
        <row r="19">
          <cell r="J19">
            <v>1.0499999999999999E-3</v>
          </cell>
        </row>
      </sheetData>
      <sheetData sheetId="13220">
        <row r="19">
          <cell r="J19">
            <v>1.0499999999999999E-3</v>
          </cell>
        </row>
      </sheetData>
      <sheetData sheetId="13221">
        <row r="19">
          <cell r="J19">
            <v>1.0499999999999999E-3</v>
          </cell>
        </row>
      </sheetData>
      <sheetData sheetId="13222">
        <row r="19">
          <cell r="J19">
            <v>1.0499999999999999E-3</v>
          </cell>
        </row>
      </sheetData>
      <sheetData sheetId="13223">
        <row r="19">
          <cell r="J19">
            <v>1.0499999999999999E-3</v>
          </cell>
        </row>
      </sheetData>
      <sheetData sheetId="13224">
        <row r="19">
          <cell r="J19">
            <v>1.0499999999999999E-3</v>
          </cell>
        </row>
      </sheetData>
      <sheetData sheetId="13225">
        <row r="19">
          <cell r="J19">
            <v>1.0499999999999999E-3</v>
          </cell>
        </row>
      </sheetData>
      <sheetData sheetId="13226">
        <row r="19">
          <cell r="J19">
            <v>1.0499999999999999E-3</v>
          </cell>
        </row>
      </sheetData>
      <sheetData sheetId="13227">
        <row r="19">
          <cell r="J19">
            <v>1.0499999999999999E-3</v>
          </cell>
        </row>
      </sheetData>
      <sheetData sheetId="13228">
        <row r="19">
          <cell r="J19">
            <v>1.0499999999999999E-3</v>
          </cell>
        </row>
      </sheetData>
      <sheetData sheetId="13229">
        <row r="19">
          <cell r="J19">
            <v>1.0499999999999999E-3</v>
          </cell>
        </row>
      </sheetData>
      <sheetData sheetId="13230">
        <row r="19">
          <cell r="J19">
            <v>1.0499999999999999E-3</v>
          </cell>
        </row>
      </sheetData>
      <sheetData sheetId="13231">
        <row r="19">
          <cell r="J19">
            <v>1.0499999999999999E-3</v>
          </cell>
        </row>
      </sheetData>
      <sheetData sheetId="13232">
        <row r="19">
          <cell r="J19">
            <v>1.0499999999999999E-3</v>
          </cell>
        </row>
      </sheetData>
      <sheetData sheetId="13233">
        <row r="19">
          <cell r="J19">
            <v>1.0499999999999999E-3</v>
          </cell>
        </row>
      </sheetData>
      <sheetData sheetId="13234">
        <row r="19">
          <cell r="J19">
            <v>1.0499999999999999E-3</v>
          </cell>
        </row>
      </sheetData>
      <sheetData sheetId="13235">
        <row r="19">
          <cell r="J19">
            <v>1.0499999999999999E-3</v>
          </cell>
        </row>
      </sheetData>
      <sheetData sheetId="13236">
        <row r="19">
          <cell r="J19">
            <v>1.0499999999999999E-3</v>
          </cell>
        </row>
      </sheetData>
      <sheetData sheetId="13237">
        <row r="19">
          <cell r="J19">
            <v>1.0499999999999999E-3</v>
          </cell>
        </row>
      </sheetData>
      <sheetData sheetId="13238">
        <row r="19">
          <cell r="J19">
            <v>1.0499999999999999E-3</v>
          </cell>
        </row>
      </sheetData>
      <sheetData sheetId="13239">
        <row r="19">
          <cell r="J19">
            <v>1.0499999999999999E-3</v>
          </cell>
        </row>
      </sheetData>
      <sheetData sheetId="13240">
        <row r="19">
          <cell r="J19">
            <v>1.0499999999999999E-3</v>
          </cell>
        </row>
      </sheetData>
      <sheetData sheetId="13241">
        <row r="19">
          <cell r="J19">
            <v>1.0499999999999999E-3</v>
          </cell>
        </row>
      </sheetData>
      <sheetData sheetId="13242">
        <row r="19">
          <cell r="J19">
            <v>1.0499999999999999E-3</v>
          </cell>
        </row>
      </sheetData>
      <sheetData sheetId="13243">
        <row r="19">
          <cell r="J19">
            <v>1.0499999999999999E-3</v>
          </cell>
        </row>
      </sheetData>
      <sheetData sheetId="13244">
        <row r="19">
          <cell r="J19">
            <v>1.0499999999999999E-3</v>
          </cell>
        </row>
      </sheetData>
      <sheetData sheetId="13245">
        <row r="19">
          <cell r="J19">
            <v>1.0499999999999999E-3</v>
          </cell>
        </row>
      </sheetData>
      <sheetData sheetId="13246">
        <row r="19">
          <cell r="J19">
            <v>1.0499999999999999E-3</v>
          </cell>
        </row>
      </sheetData>
      <sheetData sheetId="13247">
        <row r="19">
          <cell r="J19">
            <v>1.0499999999999999E-3</v>
          </cell>
        </row>
      </sheetData>
      <sheetData sheetId="13248">
        <row r="19">
          <cell r="J19">
            <v>1.0499999999999999E-3</v>
          </cell>
        </row>
      </sheetData>
      <sheetData sheetId="13249">
        <row r="19">
          <cell r="J19">
            <v>1.0499999999999999E-3</v>
          </cell>
        </row>
      </sheetData>
      <sheetData sheetId="13250">
        <row r="19">
          <cell r="J19">
            <v>1.0499999999999999E-3</v>
          </cell>
        </row>
      </sheetData>
      <sheetData sheetId="13251">
        <row r="19">
          <cell r="J19">
            <v>1.0499999999999999E-3</v>
          </cell>
        </row>
      </sheetData>
      <sheetData sheetId="13252">
        <row r="19">
          <cell r="J19">
            <v>1.0499999999999999E-3</v>
          </cell>
        </row>
      </sheetData>
      <sheetData sheetId="13253">
        <row r="19">
          <cell r="J19">
            <v>1.0499999999999999E-3</v>
          </cell>
        </row>
      </sheetData>
      <sheetData sheetId="13254">
        <row r="19">
          <cell r="J19">
            <v>1.0499999999999999E-3</v>
          </cell>
        </row>
      </sheetData>
      <sheetData sheetId="13255">
        <row r="19">
          <cell r="J19">
            <v>1.0499999999999999E-3</v>
          </cell>
        </row>
      </sheetData>
      <sheetData sheetId="13256">
        <row r="19">
          <cell r="J19">
            <v>1.0499999999999999E-3</v>
          </cell>
        </row>
      </sheetData>
      <sheetData sheetId="13257">
        <row r="19">
          <cell r="J19">
            <v>1.0499999999999999E-3</v>
          </cell>
        </row>
      </sheetData>
      <sheetData sheetId="13258">
        <row r="19">
          <cell r="J19">
            <v>1.0499999999999999E-3</v>
          </cell>
        </row>
      </sheetData>
      <sheetData sheetId="13259">
        <row r="19">
          <cell r="J19">
            <v>1.0499999999999999E-3</v>
          </cell>
        </row>
      </sheetData>
      <sheetData sheetId="13260">
        <row r="19">
          <cell r="J19">
            <v>1.0499999999999999E-3</v>
          </cell>
        </row>
      </sheetData>
      <sheetData sheetId="13261">
        <row r="19">
          <cell r="J19">
            <v>1.0499999999999999E-3</v>
          </cell>
        </row>
      </sheetData>
      <sheetData sheetId="13262">
        <row r="19">
          <cell r="J19">
            <v>1.0499999999999999E-3</v>
          </cell>
        </row>
      </sheetData>
      <sheetData sheetId="13263">
        <row r="19">
          <cell r="J19">
            <v>1.0499999999999999E-3</v>
          </cell>
        </row>
      </sheetData>
      <sheetData sheetId="13264">
        <row r="19">
          <cell r="J19">
            <v>1.0499999999999999E-3</v>
          </cell>
        </row>
      </sheetData>
      <sheetData sheetId="13265">
        <row r="19">
          <cell r="J19">
            <v>1.0499999999999999E-3</v>
          </cell>
        </row>
      </sheetData>
      <sheetData sheetId="13266">
        <row r="19">
          <cell r="J19">
            <v>1.0499999999999999E-3</v>
          </cell>
        </row>
      </sheetData>
      <sheetData sheetId="13267">
        <row r="19">
          <cell r="J19">
            <v>1.0499999999999999E-3</v>
          </cell>
        </row>
      </sheetData>
      <sheetData sheetId="13268">
        <row r="19">
          <cell r="J19">
            <v>1.0499999999999999E-3</v>
          </cell>
        </row>
      </sheetData>
      <sheetData sheetId="13269">
        <row r="19">
          <cell r="J19">
            <v>1.0499999999999999E-3</v>
          </cell>
        </row>
      </sheetData>
      <sheetData sheetId="13270">
        <row r="19">
          <cell r="J19">
            <v>1.0499999999999999E-3</v>
          </cell>
        </row>
      </sheetData>
      <sheetData sheetId="13271">
        <row r="19">
          <cell r="J19">
            <v>1.0499999999999999E-3</v>
          </cell>
        </row>
      </sheetData>
      <sheetData sheetId="13272">
        <row r="19">
          <cell r="J19">
            <v>1.0499999999999999E-3</v>
          </cell>
        </row>
      </sheetData>
      <sheetData sheetId="13273">
        <row r="19">
          <cell r="J19">
            <v>1.0499999999999999E-3</v>
          </cell>
        </row>
      </sheetData>
      <sheetData sheetId="13274">
        <row r="19">
          <cell r="J19">
            <v>1.0499999999999999E-3</v>
          </cell>
        </row>
      </sheetData>
      <sheetData sheetId="13275">
        <row r="19">
          <cell r="J19">
            <v>1.0499999999999999E-3</v>
          </cell>
        </row>
      </sheetData>
      <sheetData sheetId="13276">
        <row r="19">
          <cell r="J19">
            <v>1.0499999999999999E-3</v>
          </cell>
        </row>
      </sheetData>
      <sheetData sheetId="13277">
        <row r="19">
          <cell r="J19">
            <v>1.0499999999999999E-3</v>
          </cell>
        </row>
      </sheetData>
      <sheetData sheetId="13278">
        <row r="19">
          <cell r="J19">
            <v>1.0499999999999999E-3</v>
          </cell>
        </row>
      </sheetData>
      <sheetData sheetId="13279">
        <row r="19">
          <cell r="J19">
            <v>1.0499999999999999E-3</v>
          </cell>
        </row>
      </sheetData>
      <sheetData sheetId="13280">
        <row r="19">
          <cell r="J19">
            <v>1.0499999999999999E-3</v>
          </cell>
        </row>
      </sheetData>
      <sheetData sheetId="13281">
        <row r="19">
          <cell r="J19">
            <v>1.0499999999999999E-3</v>
          </cell>
        </row>
      </sheetData>
      <sheetData sheetId="13282">
        <row r="19">
          <cell r="J19">
            <v>1.0499999999999999E-3</v>
          </cell>
        </row>
      </sheetData>
      <sheetData sheetId="13283">
        <row r="19">
          <cell r="J19">
            <v>1.0499999999999999E-3</v>
          </cell>
        </row>
      </sheetData>
      <sheetData sheetId="13284">
        <row r="19">
          <cell r="J19">
            <v>1.0499999999999999E-3</v>
          </cell>
        </row>
      </sheetData>
      <sheetData sheetId="13285">
        <row r="19">
          <cell r="J19">
            <v>1.0499999999999999E-3</v>
          </cell>
        </row>
      </sheetData>
      <sheetData sheetId="13286">
        <row r="19">
          <cell r="J19">
            <v>1.0499999999999999E-3</v>
          </cell>
        </row>
      </sheetData>
      <sheetData sheetId="13287">
        <row r="19">
          <cell r="J19">
            <v>1.0499999999999999E-3</v>
          </cell>
        </row>
      </sheetData>
      <sheetData sheetId="13288">
        <row r="19">
          <cell r="J19">
            <v>1.0499999999999999E-3</v>
          </cell>
        </row>
      </sheetData>
      <sheetData sheetId="13289">
        <row r="19">
          <cell r="J19">
            <v>1.0499999999999999E-3</v>
          </cell>
        </row>
      </sheetData>
      <sheetData sheetId="13290">
        <row r="19">
          <cell r="J19">
            <v>1.0499999999999999E-3</v>
          </cell>
        </row>
      </sheetData>
      <sheetData sheetId="13291">
        <row r="19">
          <cell r="J19">
            <v>1.0499999999999999E-3</v>
          </cell>
        </row>
      </sheetData>
      <sheetData sheetId="13292">
        <row r="19">
          <cell r="J19">
            <v>1.0499999999999999E-3</v>
          </cell>
        </row>
      </sheetData>
      <sheetData sheetId="13293">
        <row r="19">
          <cell r="J19">
            <v>1.0499999999999999E-3</v>
          </cell>
        </row>
      </sheetData>
      <sheetData sheetId="13294">
        <row r="19">
          <cell r="J19">
            <v>1.0499999999999999E-3</v>
          </cell>
        </row>
      </sheetData>
      <sheetData sheetId="13295">
        <row r="19">
          <cell r="J19">
            <v>1.0499999999999999E-3</v>
          </cell>
        </row>
      </sheetData>
      <sheetData sheetId="13296">
        <row r="19">
          <cell r="J19">
            <v>1.0499999999999999E-3</v>
          </cell>
        </row>
      </sheetData>
      <sheetData sheetId="13297">
        <row r="19">
          <cell r="J19">
            <v>1.0499999999999999E-3</v>
          </cell>
        </row>
      </sheetData>
      <sheetData sheetId="13298">
        <row r="19">
          <cell r="J19">
            <v>1.0499999999999999E-3</v>
          </cell>
        </row>
      </sheetData>
      <sheetData sheetId="13299">
        <row r="19">
          <cell r="J19">
            <v>1.0499999999999999E-3</v>
          </cell>
        </row>
      </sheetData>
      <sheetData sheetId="13300">
        <row r="19">
          <cell r="J19">
            <v>1.0499999999999999E-3</v>
          </cell>
        </row>
      </sheetData>
      <sheetData sheetId="13301">
        <row r="19">
          <cell r="J19">
            <v>1.0499999999999999E-3</v>
          </cell>
        </row>
      </sheetData>
      <sheetData sheetId="13302">
        <row r="19">
          <cell r="J19">
            <v>1.0499999999999999E-3</v>
          </cell>
        </row>
      </sheetData>
      <sheetData sheetId="13303">
        <row r="19">
          <cell r="J19">
            <v>1.0499999999999999E-3</v>
          </cell>
        </row>
      </sheetData>
      <sheetData sheetId="13304">
        <row r="19">
          <cell r="J19">
            <v>1.0499999999999999E-3</v>
          </cell>
        </row>
      </sheetData>
      <sheetData sheetId="13305">
        <row r="19">
          <cell r="J19">
            <v>1.0499999999999999E-3</v>
          </cell>
        </row>
      </sheetData>
      <sheetData sheetId="13306">
        <row r="19">
          <cell r="J19">
            <v>1.0499999999999999E-3</v>
          </cell>
        </row>
      </sheetData>
      <sheetData sheetId="13307">
        <row r="19">
          <cell r="J19">
            <v>1.0499999999999999E-3</v>
          </cell>
        </row>
      </sheetData>
      <sheetData sheetId="13308">
        <row r="19">
          <cell r="J19">
            <v>1.0499999999999999E-3</v>
          </cell>
        </row>
      </sheetData>
      <sheetData sheetId="13309">
        <row r="19">
          <cell r="J19">
            <v>1.0499999999999999E-3</v>
          </cell>
        </row>
      </sheetData>
      <sheetData sheetId="13310">
        <row r="19">
          <cell r="J19">
            <v>1.0499999999999999E-3</v>
          </cell>
        </row>
      </sheetData>
      <sheetData sheetId="13311">
        <row r="19">
          <cell r="J19">
            <v>1.0499999999999999E-3</v>
          </cell>
        </row>
      </sheetData>
      <sheetData sheetId="13312">
        <row r="19">
          <cell r="J19">
            <v>1.0499999999999999E-3</v>
          </cell>
        </row>
      </sheetData>
      <sheetData sheetId="13313">
        <row r="19">
          <cell r="J19">
            <v>1.0499999999999999E-3</v>
          </cell>
        </row>
      </sheetData>
      <sheetData sheetId="13314">
        <row r="19">
          <cell r="J19">
            <v>1.0499999999999999E-3</v>
          </cell>
        </row>
      </sheetData>
      <sheetData sheetId="13315">
        <row r="19">
          <cell r="J19">
            <v>1.0499999999999999E-3</v>
          </cell>
        </row>
      </sheetData>
      <sheetData sheetId="13316">
        <row r="19">
          <cell r="J19">
            <v>1.0499999999999999E-3</v>
          </cell>
        </row>
      </sheetData>
      <sheetData sheetId="13317">
        <row r="19">
          <cell r="J19">
            <v>1.0499999999999999E-3</v>
          </cell>
        </row>
      </sheetData>
      <sheetData sheetId="13318">
        <row r="19">
          <cell r="J19">
            <v>1.0499999999999999E-3</v>
          </cell>
        </row>
      </sheetData>
      <sheetData sheetId="13319">
        <row r="19">
          <cell r="J19">
            <v>1.0499999999999999E-3</v>
          </cell>
        </row>
      </sheetData>
      <sheetData sheetId="13320">
        <row r="19">
          <cell r="J19">
            <v>1.0499999999999999E-3</v>
          </cell>
        </row>
      </sheetData>
      <sheetData sheetId="13321">
        <row r="19">
          <cell r="J19">
            <v>1.0499999999999999E-3</v>
          </cell>
        </row>
      </sheetData>
      <sheetData sheetId="13322">
        <row r="19">
          <cell r="J19">
            <v>1.0499999999999999E-3</v>
          </cell>
        </row>
      </sheetData>
      <sheetData sheetId="13323">
        <row r="19">
          <cell r="J19">
            <v>1.0499999999999999E-3</v>
          </cell>
        </row>
      </sheetData>
      <sheetData sheetId="13324">
        <row r="19">
          <cell r="J19">
            <v>1.0499999999999999E-3</v>
          </cell>
        </row>
      </sheetData>
      <sheetData sheetId="13325">
        <row r="19">
          <cell r="J19">
            <v>1.0499999999999999E-3</v>
          </cell>
        </row>
      </sheetData>
      <sheetData sheetId="13326">
        <row r="19">
          <cell r="J19">
            <v>1.0499999999999999E-3</v>
          </cell>
        </row>
      </sheetData>
      <sheetData sheetId="13327">
        <row r="19">
          <cell r="J19">
            <v>1.0499999999999999E-3</v>
          </cell>
        </row>
      </sheetData>
      <sheetData sheetId="13328">
        <row r="19">
          <cell r="J19">
            <v>1.0499999999999999E-3</v>
          </cell>
        </row>
      </sheetData>
      <sheetData sheetId="13329">
        <row r="19">
          <cell r="J19">
            <v>1.0499999999999999E-3</v>
          </cell>
        </row>
      </sheetData>
      <sheetData sheetId="13330">
        <row r="19">
          <cell r="J19">
            <v>1.0499999999999999E-3</v>
          </cell>
        </row>
      </sheetData>
      <sheetData sheetId="13331">
        <row r="19">
          <cell r="J19">
            <v>1.0499999999999999E-3</v>
          </cell>
        </row>
      </sheetData>
      <sheetData sheetId="13332">
        <row r="19">
          <cell r="J19">
            <v>1.0499999999999999E-3</v>
          </cell>
        </row>
      </sheetData>
      <sheetData sheetId="13333">
        <row r="19">
          <cell r="J19">
            <v>1.0499999999999999E-3</v>
          </cell>
        </row>
      </sheetData>
      <sheetData sheetId="13334">
        <row r="19">
          <cell r="J19">
            <v>1.0499999999999999E-3</v>
          </cell>
        </row>
      </sheetData>
      <sheetData sheetId="13335">
        <row r="19">
          <cell r="J19">
            <v>1.0499999999999999E-3</v>
          </cell>
        </row>
      </sheetData>
      <sheetData sheetId="13336">
        <row r="19">
          <cell r="J19">
            <v>1.0499999999999999E-3</v>
          </cell>
        </row>
      </sheetData>
      <sheetData sheetId="13337">
        <row r="19">
          <cell r="J19">
            <v>1.0499999999999999E-3</v>
          </cell>
        </row>
      </sheetData>
      <sheetData sheetId="13338">
        <row r="19">
          <cell r="J19">
            <v>1.0499999999999999E-3</v>
          </cell>
        </row>
      </sheetData>
      <sheetData sheetId="13339">
        <row r="19">
          <cell r="J19">
            <v>1.0499999999999999E-3</v>
          </cell>
        </row>
      </sheetData>
      <sheetData sheetId="13340">
        <row r="19">
          <cell r="J19">
            <v>1.0499999999999999E-3</v>
          </cell>
        </row>
      </sheetData>
      <sheetData sheetId="13341">
        <row r="19">
          <cell r="J19">
            <v>1.0499999999999999E-3</v>
          </cell>
        </row>
      </sheetData>
      <sheetData sheetId="13342">
        <row r="19">
          <cell r="J19">
            <v>1.0499999999999999E-3</v>
          </cell>
        </row>
      </sheetData>
      <sheetData sheetId="13343">
        <row r="19">
          <cell r="J19">
            <v>1.0499999999999999E-3</v>
          </cell>
        </row>
      </sheetData>
      <sheetData sheetId="13344">
        <row r="19">
          <cell r="J19">
            <v>1.0499999999999999E-3</v>
          </cell>
        </row>
      </sheetData>
      <sheetData sheetId="13345">
        <row r="19">
          <cell r="J19">
            <v>1.0499999999999999E-3</v>
          </cell>
        </row>
      </sheetData>
      <sheetData sheetId="13346">
        <row r="19">
          <cell r="J19">
            <v>1.0499999999999999E-3</v>
          </cell>
        </row>
      </sheetData>
      <sheetData sheetId="13347">
        <row r="19">
          <cell r="J19">
            <v>1.0499999999999999E-3</v>
          </cell>
        </row>
      </sheetData>
      <sheetData sheetId="13348">
        <row r="19">
          <cell r="J19">
            <v>1.0499999999999999E-3</v>
          </cell>
        </row>
      </sheetData>
      <sheetData sheetId="13349">
        <row r="19">
          <cell r="J19">
            <v>1.0499999999999999E-3</v>
          </cell>
        </row>
      </sheetData>
      <sheetData sheetId="13350">
        <row r="19">
          <cell r="J19">
            <v>1.0499999999999999E-3</v>
          </cell>
        </row>
      </sheetData>
      <sheetData sheetId="13351">
        <row r="19">
          <cell r="J19">
            <v>1.0499999999999999E-3</v>
          </cell>
        </row>
      </sheetData>
      <sheetData sheetId="13352">
        <row r="19">
          <cell r="J19">
            <v>1.0499999999999999E-3</v>
          </cell>
        </row>
      </sheetData>
      <sheetData sheetId="13353">
        <row r="19">
          <cell r="J19">
            <v>1.0499999999999999E-3</v>
          </cell>
        </row>
      </sheetData>
      <sheetData sheetId="13354">
        <row r="19">
          <cell r="J19">
            <v>1.0499999999999999E-3</v>
          </cell>
        </row>
      </sheetData>
      <sheetData sheetId="13355">
        <row r="19">
          <cell r="J19">
            <v>1.0499999999999999E-3</v>
          </cell>
        </row>
      </sheetData>
      <sheetData sheetId="13356">
        <row r="19">
          <cell r="J19">
            <v>1.0499999999999999E-3</v>
          </cell>
        </row>
      </sheetData>
      <sheetData sheetId="13357">
        <row r="19">
          <cell r="J19">
            <v>1.0499999999999999E-3</v>
          </cell>
        </row>
      </sheetData>
      <sheetData sheetId="13358">
        <row r="19">
          <cell r="J19">
            <v>1.0499999999999999E-3</v>
          </cell>
        </row>
      </sheetData>
      <sheetData sheetId="13359">
        <row r="19">
          <cell r="J19">
            <v>1.0499999999999999E-3</v>
          </cell>
        </row>
      </sheetData>
      <sheetData sheetId="13360">
        <row r="19">
          <cell r="J19">
            <v>1.0499999999999999E-3</v>
          </cell>
        </row>
      </sheetData>
      <sheetData sheetId="13361">
        <row r="19">
          <cell r="J19">
            <v>1.0499999999999999E-3</v>
          </cell>
        </row>
      </sheetData>
      <sheetData sheetId="13362">
        <row r="19">
          <cell r="J19">
            <v>1.0499999999999999E-3</v>
          </cell>
        </row>
      </sheetData>
      <sheetData sheetId="13363">
        <row r="19">
          <cell r="J19">
            <v>1.0499999999999999E-3</v>
          </cell>
        </row>
      </sheetData>
      <sheetData sheetId="13364">
        <row r="19">
          <cell r="J19">
            <v>1.0499999999999999E-3</v>
          </cell>
        </row>
      </sheetData>
      <sheetData sheetId="13365">
        <row r="19">
          <cell r="J19">
            <v>1.0499999999999999E-3</v>
          </cell>
        </row>
      </sheetData>
      <sheetData sheetId="13366">
        <row r="19">
          <cell r="J19">
            <v>1.0499999999999999E-3</v>
          </cell>
        </row>
      </sheetData>
      <sheetData sheetId="13367">
        <row r="19">
          <cell r="J19">
            <v>1.0499999999999999E-3</v>
          </cell>
        </row>
      </sheetData>
      <sheetData sheetId="13368">
        <row r="19">
          <cell r="J19">
            <v>1.0499999999999999E-3</v>
          </cell>
        </row>
      </sheetData>
      <sheetData sheetId="13369">
        <row r="19">
          <cell r="J19">
            <v>1.0499999999999999E-3</v>
          </cell>
        </row>
      </sheetData>
      <sheetData sheetId="13370">
        <row r="19">
          <cell r="J19">
            <v>1.0499999999999999E-3</v>
          </cell>
        </row>
      </sheetData>
      <sheetData sheetId="13371">
        <row r="19">
          <cell r="J19">
            <v>1.0499999999999999E-3</v>
          </cell>
        </row>
      </sheetData>
      <sheetData sheetId="13372">
        <row r="19">
          <cell r="J19">
            <v>1.0499999999999999E-3</v>
          </cell>
        </row>
      </sheetData>
      <sheetData sheetId="13373">
        <row r="19">
          <cell r="J19">
            <v>1.0499999999999999E-3</v>
          </cell>
        </row>
      </sheetData>
      <sheetData sheetId="13374">
        <row r="19">
          <cell r="J19">
            <v>1.0499999999999999E-3</v>
          </cell>
        </row>
      </sheetData>
      <sheetData sheetId="13375">
        <row r="19">
          <cell r="J19">
            <v>1.0499999999999999E-3</v>
          </cell>
        </row>
      </sheetData>
      <sheetData sheetId="13376">
        <row r="19">
          <cell r="J19">
            <v>1.0499999999999999E-3</v>
          </cell>
        </row>
      </sheetData>
      <sheetData sheetId="13377">
        <row r="19">
          <cell r="J19">
            <v>1.0499999999999999E-3</v>
          </cell>
        </row>
      </sheetData>
      <sheetData sheetId="13378">
        <row r="19">
          <cell r="J19">
            <v>1.0499999999999999E-3</v>
          </cell>
        </row>
      </sheetData>
      <sheetData sheetId="13379">
        <row r="19">
          <cell r="J19">
            <v>1.0499999999999999E-3</v>
          </cell>
        </row>
      </sheetData>
      <sheetData sheetId="13380">
        <row r="19">
          <cell r="J19">
            <v>1.0499999999999999E-3</v>
          </cell>
        </row>
      </sheetData>
      <sheetData sheetId="13381">
        <row r="19">
          <cell r="J19">
            <v>1.0499999999999999E-3</v>
          </cell>
        </row>
      </sheetData>
      <sheetData sheetId="13382">
        <row r="19">
          <cell r="J19">
            <v>1.0499999999999999E-3</v>
          </cell>
        </row>
      </sheetData>
      <sheetData sheetId="13383" refreshError="1"/>
      <sheetData sheetId="13384" refreshError="1"/>
      <sheetData sheetId="13385" refreshError="1"/>
      <sheetData sheetId="13386" refreshError="1"/>
      <sheetData sheetId="13387" refreshError="1"/>
      <sheetData sheetId="13388" refreshError="1"/>
      <sheetData sheetId="13389" refreshError="1"/>
      <sheetData sheetId="13390" refreshError="1"/>
      <sheetData sheetId="13391" refreshError="1"/>
      <sheetData sheetId="13392" refreshError="1"/>
      <sheetData sheetId="13393" refreshError="1"/>
      <sheetData sheetId="13394" refreshError="1"/>
      <sheetData sheetId="13395" refreshError="1"/>
      <sheetData sheetId="13396" refreshError="1"/>
      <sheetData sheetId="13397" refreshError="1"/>
      <sheetData sheetId="13398" refreshError="1"/>
      <sheetData sheetId="13399" refreshError="1"/>
      <sheetData sheetId="13400" refreshError="1"/>
      <sheetData sheetId="13401" refreshError="1"/>
      <sheetData sheetId="13402" refreshError="1"/>
      <sheetData sheetId="13403" refreshError="1"/>
      <sheetData sheetId="13404" refreshError="1"/>
      <sheetData sheetId="13405" refreshError="1"/>
      <sheetData sheetId="13406" refreshError="1"/>
      <sheetData sheetId="13407" refreshError="1"/>
      <sheetData sheetId="13408" refreshError="1"/>
      <sheetData sheetId="13409" refreshError="1"/>
      <sheetData sheetId="13410" refreshError="1"/>
      <sheetData sheetId="13411" refreshError="1"/>
      <sheetData sheetId="13412" refreshError="1"/>
      <sheetData sheetId="13413" refreshError="1"/>
      <sheetData sheetId="13414">
        <row r="19">
          <cell r="J19">
            <v>1.0499999999999999E-3</v>
          </cell>
        </row>
      </sheetData>
      <sheetData sheetId="13415">
        <row r="19">
          <cell r="J19">
            <v>1.0499999999999999E-3</v>
          </cell>
        </row>
      </sheetData>
      <sheetData sheetId="13416">
        <row r="19">
          <cell r="J19">
            <v>1.0499999999999999E-3</v>
          </cell>
        </row>
      </sheetData>
      <sheetData sheetId="13417">
        <row r="19">
          <cell r="J19">
            <v>1.0499999999999999E-3</v>
          </cell>
        </row>
      </sheetData>
      <sheetData sheetId="13418">
        <row r="19">
          <cell r="J19">
            <v>1.0499999999999999E-3</v>
          </cell>
        </row>
      </sheetData>
      <sheetData sheetId="13419">
        <row r="19">
          <cell r="J19">
            <v>1.0499999999999999E-3</v>
          </cell>
        </row>
      </sheetData>
      <sheetData sheetId="13420">
        <row r="19">
          <cell r="J19">
            <v>1.0499999999999999E-3</v>
          </cell>
        </row>
      </sheetData>
      <sheetData sheetId="13421">
        <row r="19">
          <cell r="J19">
            <v>1.0499999999999999E-3</v>
          </cell>
        </row>
      </sheetData>
      <sheetData sheetId="13422">
        <row r="19">
          <cell r="J19">
            <v>1.0499999999999999E-3</v>
          </cell>
        </row>
      </sheetData>
      <sheetData sheetId="13423">
        <row r="19">
          <cell r="J19">
            <v>1.0499999999999999E-3</v>
          </cell>
        </row>
      </sheetData>
      <sheetData sheetId="13424">
        <row r="19">
          <cell r="J19">
            <v>1.0499999999999999E-3</v>
          </cell>
        </row>
      </sheetData>
      <sheetData sheetId="13425">
        <row r="19">
          <cell r="J19">
            <v>1.0499999999999999E-3</v>
          </cell>
        </row>
      </sheetData>
      <sheetData sheetId="13426">
        <row r="19">
          <cell r="J19">
            <v>1.0499999999999999E-3</v>
          </cell>
        </row>
      </sheetData>
      <sheetData sheetId="13427">
        <row r="19">
          <cell r="J19">
            <v>1.0499999999999999E-3</v>
          </cell>
        </row>
      </sheetData>
      <sheetData sheetId="13428">
        <row r="19">
          <cell r="J19">
            <v>1.0499999999999999E-3</v>
          </cell>
        </row>
      </sheetData>
      <sheetData sheetId="13429">
        <row r="19">
          <cell r="J19">
            <v>1.0499999999999999E-3</v>
          </cell>
        </row>
      </sheetData>
      <sheetData sheetId="13430">
        <row r="19">
          <cell r="J19">
            <v>1.0499999999999999E-3</v>
          </cell>
        </row>
      </sheetData>
      <sheetData sheetId="13431">
        <row r="19">
          <cell r="J19">
            <v>1.0499999999999999E-3</v>
          </cell>
        </row>
      </sheetData>
      <sheetData sheetId="13432">
        <row r="19">
          <cell r="J19">
            <v>1.0499999999999999E-3</v>
          </cell>
        </row>
      </sheetData>
      <sheetData sheetId="13433">
        <row r="19">
          <cell r="J19">
            <v>1.0499999999999999E-3</v>
          </cell>
        </row>
      </sheetData>
      <sheetData sheetId="13434">
        <row r="19">
          <cell r="J19">
            <v>1.0499999999999999E-3</v>
          </cell>
        </row>
      </sheetData>
      <sheetData sheetId="13435">
        <row r="19">
          <cell r="J19">
            <v>1.0499999999999999E-3</v>
          </cell>
        </row>
      </sheetData>
      <sheetData sheetId="13436">
        <row r="19">
          <cell r="J19">
            <v>1.0499999999999999E-3</v>
          </cell>
        </row>
      </sheetData>
      <sheetData sheetId="13437">
        <row r="19">
          <cell r="J19">
            <v>1.0499999999999999E-3</v>
          </cell>
        </row>
      </sheetData>
      <sheetData sheetId="13438">
        <row r="19">
          <cell r="J19">
            <v>1.0499999999999999E-3</v>
          </cell>
        </row>
      </sheetData>
      <sheetData sheetId="13439">
        <row r="19">
          <cell r="J19">
            <v>1.0499999999999999E-3</v>
          </cell>
        </row>
      </sheetData>
      <sheetData sheetId="13440">
        <row r="19">
          <cell r="J19">
            <v>1.0499999999999999E-3</v>
          </cell>
        </row>
      </sheetData>
      <sheetData sheetId="13441">
        <row r="19">
          <cell r="J19">
            <v>1.0499999999999999E-3</v>
          </cell>
        </row>
      </sheetData>
      <sheetData sheetId="13442">
        <row r="19">
          <cell r="J19">
            <v>1.0499999999999999E-3</v>
          </cell>
        </row>
      </sheetData>
      <sheetData sheetId="13443">
        <row r="19">
          <cell r="J19">
            <v>1.0499999999999999E-3</v>
          </cell>
        </row>
      </sheetData>
      <sheetData sheetId="13444">
        <row r="19">
          <cell r="J19">
            <v>1.0499999999999999E-3</v>
          </cell>
        </row>
      </sheetData>
      <sheetData sheetId="13445">
        <row r="19">
          <cell r="J19">
            <v>1.0499999999999999E-3</v>
          </cell>
        </row>
      </sheetData>
      <sheetData sheetId="13446">
        <row r="19">
          <cell r="J19">
            <v>1.0499999999999999E-3</v>
          </cell>
        </row>
      </sheetData>
      <sheetData sheetId="13447">
        <row r="19">
          <cell r="J19">
            <v>1.0499999999999999E-3</v>
          </cell>
        </row>
      </sheetData>
      <sheetData sheetId="13448">
        <row r="19">
          <cell r="J19">
            <v>1.0499999999999999E-3</v>
          </cell>
        </row>
      </sheetData>
      <sheetData sheetId="13449">
        <row r="19">
          <cell r="J19">
            <v>1.0499999999999999E-3</v>
          </cell>
        </row>
      </sheetData>
      <sheetData sheetId="13450">
        <row r="19">
          <cell r="J19">
            <v>1.0499999999999999E-3</v>
          </cell>
        </row>
      </sheetData>
      <sheetData sheetId="13451">
        <row r="19">
          <cell r="J19">
            <v>1.0499999999999999E-3</v>
          </cell>
        </row>
      </sheetData>
      <sheetData sheetId="13452">
        <row r="19">
          <cell r="J19">
            <v>1.0499999999999999E-3</v>
          </cell>
        </row>
      </sheetData>
      <sheetData sheetId="13453">
        <row r="19">
          <cell r="J19">
            <v>1.0499999999999999E-3</v>
          </cell>
        </row>
      </sheetData>
      <sheetData sheetId="13454">
        <row r="19">
          <cell r="J19">
            <v>1.0499999999999999E-3</v>
          </cell>
        </row>
      </sheetData>
      <sheetData sheetId="13455">
        <row r="19">
          <cell r="J19">
            <v>1.0499999999999999E-3</v>
          </cell>
        </row>
      </sheetData>
      <sheetData sheetId="13456">
        <row r="19">
          <cell r="J19">
            <v>1.0499999999999999E-3</v>
          </cell>
        </row>
      </sheetData>
      <sheetData sheetId="13457">
        <row r="19">
          <cell r="J19">
            <v>1.0499999999999999E-3</v>
          </cell>
        </row>
      </sheetData>
      <sheetData sheetId="13458">
        <row r="19">
          <cell r="J19">
            <v>1.0499999999999999E-3</v>
          </cell>
        </row>
      </sheetData>
      <sheetData sheetId="13459">
        <row r="19">
          <cell r="J19">
            <v>1.0499999999999999E-3</v>
          </cell>
        </row>
      </sheetData>
      <sheetData sheetId="13460">
        <row r="19">
          <cell r="J19">
            <v>1.0499999999999999E-3</v>
          </cell>
        </row>
      </sheetData>
      <sheetData sheetId="13461">
        <row r="19">
          <cell r="J19">
            <v>1.0499999999999999E-3</v>
          </cell>
        </row>
      </sheetData>
      <sheetData sheetId="13462">
        <row r="19">
          <cell r="J19">
            <v>1.0499999999999999E-3</v>
          </cell>
        </row>
      </sheetData>
      <sheetData sheetId="13463">
        <row r="19">
          <cell r="J19">
            <v>1.0499999999999999E-3</v>
          </cell>
        </row>
      </sheetData>
      <sheetData sheetId="13464">
        <row r="19">
          <cell r="J19">
            <v>1.0499999999999999E-3</v>
          </cell>
        </row>
      </sheetData>
      <sheetData sheetId="13465">
        <row r="19">
          <cell r="J19">
            <v>1.0499999999999999E-3</v>
          </cell>
        </row>
      </sheetData>
      <sheetData sheetId="13466">
        <row r="19">
          <cell r="J19">
            <v>1.0499999999999999E-3</v>
          </cell>
        </row>
      </sheetData>
      <sheetData sheetId="13467">
        <row r="19">
          <cell r="J19">
            <v>1.0499999999999999E-3</v>
          </cell>
        </row>
      </sheetData>
      <sheetData sheetId="13468">
        <row r="19">
          <cell r="J19">
            <v>1.0499999999999999E-3</v>
          </cell>
        </row>
      </sheetData>
      <sheetData sheetId="13469">
        <row r="19">
          <cell r="J19">
            <v>1.0499999999999999E-3</v>
          </cell>
        </row>
      </sheetData>
      <sheetData sheetId="13470">
        <row r="19">
          <cell r="J19">
            <v>1.0499999999999999E-3</v>
          </cell>
        </row>
      </sheetData>
      <sheetData sheetId="13471">
        <row r="19">
          <cell r="J19">
            <v>1.0499999999999999E-3</v>
          </cell>
        </row>
      </sheetData>
      <sheetData sheetId="13472">
        <row r="19">
          <cell r="J19">
            <v>1.0499999999999999E-3</v>
          </cell>
        </row>
      </sheetData>
      <sheetData sheetId="13473">
        <row r="19">
          <cell r="J19">
            <v>1.0499999999999999E-3</v>
          </cell>
        </row>
      </sheetData>
      <sheetData sheetId="13474">
        <row r="19">
          <cell r="J19">
            <v>1.0499999999999999E-3</v>
          </cell>
        </row>
      </sheetData>
      <sheetData sheetId="13475">
        <row r="19">
          <cell r="J19">
            <v>1.0499999999999999E-3</v>
          </cell>
        </row>
      </sheetData>
      <sheetData sheetId="13476">
        <row r="19">
          <cell r="J19">
            <v>1.0499999999999999E-3</v>
          </cell>
        </row>
      </sheetData>
      <sheetData sheetId="13477">
        <row r="19">
          <cell r="J19">
            <v>1.0499999999999999E-3</v>
          </cell>
        </row>
      </sheetData>
      <sheetData sheetId="13478">
        <row r="19">
          <cell r="J19">
            <v>1.0499999999999999E-3</v>
          </cell>
        </row>
      </sheetData>
      <sheetData sheetId="13479">
        <row r="19">
          <cell r="J19">
            <v>1.0499999999999999E-3</v>
          </cell>
        </row>
      </sheetData>
      <sheetData sheetId="13480">
        <row r="19">
          <cell r="J19">
            <v>1.0499999999999999E-3</v>
          </cell>
        </row>
      </sheetData>
      <sheetData sheetId="13481">
        <row r="19">
          <cell r="J19">
            <v>1.0499999999999999E-3</v>
          </cell>
        </row>
      </sheetData>
      <sheetData sheetId="13482">
        <row r="19">
          <cell r="J19">
            <v>1.0499999999999999E-3</v>
          </cell>
        </row>
      </sheetData>
      <sheetData sheetId="13483">
        <row r="19">
          <cell r="J19">
            <v>1.0499999999999999E-3</v>
          </cell>
        </row>
      </sheetData>
      <sheetData sheetId="13484">
        <row r="19">
          <cell r="J19">
            <v>1.0499999999999999E-3</v>
          </cell>
        </row>
      </sheetData>
      <sheetData sheetId="13485">
        <row r="19">
          <cell r="J19">
            <v>1.0499999999999999E-3</v>
          </cell>
        </row>
      </sheetData>
      <sheetData sheetId="13486">
        <row r="19">
          <cell r="J19">
            <v>1.0499999999999999E-3</v>
          </cell>
        </row>
      </sheetData>
      <sheetData sheetId="13487">
        <row r="19">
          <cell r="J19">
            <v>1.0499999999999999E-3</v>
          </cell>
        </row>
      </sheetData>
      <sheetData sheetId="13488">
        <row r="19">
          <cell r="J19">
            <v>1.0499999999999999E-3</v>
          </cell>
        </row>
      </sheetData>
      <sheetData sheetId="13489">
        <row r="19">
          <cell r="J19">
            <v>1.0499999999999999E-3</v>
          </cell>
        </row>
      </sheetData>
      <sheetData sheetId="13490">
        <row r="19">
          <cell r="J19">
            <v>1.0499999999999999E-3</v>
          </cell>
        </row>
      </sheetData>
      <sheetData sheetId="13491">
        <row r="19">
          <cell r="J19">
            <v>1.0499999999999999E-3</v>
          </cell>
        </row>
      </sheetData>
      <sheetData sheetId="13492">
        <row r="19">
          <cell r="J19">
            <v>1.0499999999999999E-3</v>
          </cell>
        </row>
      </sheetData>
      <sheetData sheetId="13493">
        <row r="19">
          <cell r="J19">
            <v>1.0499999999999999E-3</v>
          </cell>
        </row>
      </sheetData>
      <sheetData sheetId="13494">
        <row r="19">
          <cell r="J19">
            <v>1.0499999999999999E-3</v>
          </cell>
        </row>
      </sheetData>
      <sheetData sheetId="13495">
        <row r="19">
          <cell r="J19">
            <v>1.0499999999999999E-3</v>
          </cell>
        </row>
      </sheetData>
      <sheetData sheetId="13496">
        <row r="19">
          <cell r="J19">
            <v>1.0499999999999999E-3</v>
          </cell>
        </row>
      </sheetData>
      <sheetData sheetId="13497">
        <row r="19">
          <cell r="J19">
            <v>1.0499999999999999E-3</v>
          </cell>
        </row>
      </sheetData>
      <sheetData sheetId="13498">
        <row r="19">
          <cell r="J19">
            <v>1.0499999999999999E-3</v>
          </cell>
        </row>
      </sheetData>
      <sheetData sheetId="13499">
        <row r="19">
          <cell r="J19">
            <v>1.0499999999999999E-3</v>
          </cell>
        </row>
      </sheetData>
      <sheetData sheetId="13500">
        <row r="19">
          <cell r="J19">
            <v>1.0499999999999999E-3</v>
          </cell>
        </row>
      </sheetData>
      <sheetData sheetId="13501">
        <row r="19">
          <cell r="J19">
            <v>1.0499999999999999E-3</v>
          </cell>
        </row>
      </sheetData>
      <sheetData sheetId="13502">
        <row r="19">
          <cell r="J19">
            <v>1.0499999999999999E-3</v>
          </cell>
        </row>
      </sheetData>
      <sheetData sheetId="13503">
        <row r="19">
          <cell r="J19">
            <v>1.0499999999999999E-3</v>
          </cell>
        </row>
      </sheetData>
      <sheetData sheetId="13504">
        <row r="19">
          <cell r="J19">
            <v>1.0499999999999999E-3</v>
          </cell>
        </row>
      </sheetData>
      <sheetData sheetId="13505">
        <row r="19">
          <cell r="J19">
            <v>1.0499999999999999E-3</v>
          </cell>
        </row>
      </sheetData>
      <sheetData sheetId="13506">
        <row r="19">
          <cell r="J19">
            <v>1.0499999999999999E-3</v>
          </cell>
        </row>
      </sheetData>
      <sheetData sheetId="13507">
        <row r="19">
          <cell r="J19">
            <v>1.0499999999999999E-3</v>
          </cell>
        </row>
      </sheetData>
      <sheetData sheetId="13508">
        <row r="19">
          <cell r="J19">
            <v>1.0499999999999999E-3</v>
          </cell>
        </row>
      </sheetData>
      <sheetData sheetId="13509">
        <row r="19">
          <cell r="J19">
            <v>1.0499999999999999E-3</v>
          </cell>
        </row>
      </sheetData>
      <sheetData sheetId="13510">
        <row r="19">
          <cell r="J19">
            <v>1.0499999999999999E-3</v>
          </cell>
        </row>
      </sheetData>
      <sheetData sheetId="13511">
        <row r="19">
          <cell r="J19">
            <v>1.0499999999999999E-3</v>
          </cell>
        </row>
      </sheetData>
      <sheetData sheetId="13512">
        <row r="19">
          <cell r="J19">
            <v>1.0499999999999999E-3</v>
          </cell>
        </row>
      </sheetData>
      <sheetData sheetId="13513">
        <row r="19">
          <cell r="J19">
            <v>1.0499999999999999E-3</v>
          </cell>
        </row>
      </sheetData>
      <sheetData sheetId="13514">
        <row r="19">
          <cell r="J19">
            <v>1.0499999999999999E-3</v>
          </cell>
        </row>
      </sheetData>
      <sheetData sheetId="13515">
        <row r="19">
          <cell r="J19">
            <v>1.0499999999999999E-3</v>
          </cell>
        </row>
      </sheetData>
      <sheetData sheetId="13516">
        <row r="19">
          <cell r="J19">
            <v>1.0499999999999999E-3</v>
          </cell>
        </row>
      </sheetData>
      <sheetData sheetId="13517">
        <row r="19">
          <cell r="J19">
            <v>1.0499999999999999E-3</v>
          </cell>
        </row>
      </sheetData>
      <sheetData sheetId="13518">
        <row r="19">
          <cell r="J19">
            <v>1.0499999999999999E-3</v>
          </cell>
        </row>
      </sheetData>
      <sheetData sheetId="13519">
        <row r="19">
          <cell r="J19">
            <v>1.0499999999999999E-3</v>
          </cell>
        </row>
      </sheetData>
      <sheetData sheetId="13520">
        <row r="19">
          <cell r="J19">
            <v>1.0499999999999999E-3</v>
          </cell>
        </row>
      </sheetData>
      <sheetData sheetId="13521">
        <row r="19">
          <cell r="J19">
            <v>1.0499999999999999E-3</v>
          </cell>
        </row>
      </sheetData>
      <sheetData sheetId="13522">
        <row r="19">
          <cell r="J19">
            <v>1.0499999999999999E-3</v>
          </cell>
        </row>
      </sheetData>
      <sheetData sheetId="13523">
        <row r="19">
          <cell r="J19">
            <v>1.0499999999999999E-3</v>
          </cell>
        </row>
      </sheetData>
      <sheetData sheetId="13524">
        <row r="19">
          <cell r="J19">
            <v>1.0499999999999999E-3</v>
          </cell>
        </row>
      </sheetData>
      <sheetData sheetId="13525">
        <row r="19">
          <cell r="J19">
            <v>1.0499999999999999E-3</v>
          </cell>
        </row>
      </sheetData>
      <sheetData sheetId="13526">
        <row r="19">
          <cell r="J19">
            <v>1.0499999999999999E-3</v>
          </cell>
        </row>
      </sheetData>
      <sheetData sheetId="13527">
        <row r="19">
          <cell r="J19">
            <v>1.0499999999999999E-3</v>
          </cell>
        </row>
      </sheetData>
      <sheetData sheetId="13528">
        <row r="19">
          <cell r="J19">
            <v>1.0499999999999999E-3</v>
          </cell>
        </row>
      </sheetData>
      <sheetData sheetId="13529">
        <row r="19">
          <cell r="J19">
            <v>1.0499999999999999E-3</v>
          </cell>
        </row>
      </sheetData>
      <sheetData sheetId="13530">
        <row r="19">
          <cell r="J19">
            <v>1.0499999999999999E-3</v>
          </cell>
        </row>
      </sheetData>
      <sheetData sheetId="13531">
        <row r="19">
          <cell r="J19">
            <v>1.0499999999999999E-3</v>
          </cell>
        </row>
      </sheetData>
      <sheetData sheetId="13532">
        <row r="19">
          <cell r="J19">
            <v>1.0499999999999999E-3</v>
          </cell>
        </row>
      </sheetData>
      <sheetData sheetId="13533">
        <row r="19">
          <cell r="J19">
            <v>1.0499999999999999E-3</v>
          </cell>
        </row>
      </sheetData>
      <sheetData sheetId="13534">
        <row r="19">
          <cell r="J19">
            <v>1.0499999999999999E-3</v>
          </cell>
        </row>
      </sheetData>
      <sheetData sheetId="13535">
        <row r="19">
          <cell r="J19">
            <v>1.0499999999999999E-3</v>
          </cell>
        </row>
      </sheetData>
      <sheetData sheetId="13536">
        <row r="19">
          <cell r="J19">
            <v>1.0499999999999999E-3</v>
          </cell>
        </row>
      </sheetData>
      <sheetData sheetId="13537">
        <row r="19">
          <cell r="J19">
            <v>1.0499999999999999E-3</v>
          </cell>
        </row>
      </sheetData>
      <sheetData sheetId="13538">
        <row r="19">
          <cell r="J19">
            <v>1.0499999999999999E-3</v>
          </cell>
        </row>
      </sheetData>
      <sheetData sheetId="13539">
        <row r="19">
          <cell r="J19">
            <v>1.0499999999999999E-3</v>
          </cell>
        </row>
      </sheetData>
      <sheetData sheetId="13540">
        <row r="19">
          <cell r="J19">
            <v>1.0499999999999999E-3</v>
          </cell>
        </row>
      </sheetData>
      <sheetData sheetId="13541">
        <row r="19">
          <cell r="J19">
            <v>1.0499999999999999E-3</v>
          </cell>
        </row>
      </sheetData>
      <sheetData sheetId="13542">
        <row r="19">
          <cell r="J19">
            <v>1.0499999999999999E-3</v>
          </cell>
        </row>
      </sheetData>
      <sheetData sheetId="13543">
        <row r="19">
          <cell r="J19">
            <v>1.0499999999999999E-3</v>
          </cell>
        </row>
      </sheetData>
      <sheetData sheetId="13544">
        <row r="19">
          <cell r="J19">
            <v>1.0499999999999999E-3</v>
          </cell>
        </row>
      </sheetData>
      <sheetData sheetId="13545">
        <row r="19">
          <cell r="J19">
            <v>1.0499999999999999E-3</v>
          </cell>
        </row>
      </sheetData>
      <sheetData sheetId="13546">
        <row r="19">
          <cell r="J19">
            <v>1.0499999999999999E-3</v>
          </cell>
        </row>
      </sheetData>
      <sheetData sheetId="13547">
        <row r="19">
          <cell r="J19">
            <v>1.0499999999999999E-3</v>
          </cell>
        </row>
      </sheetData>
      <sheetData sheetId="13548">
        <row r="19">
          <cell r="J19">
            <v>1.0499999999999999E-3</v>
          </cell>
        </row>
      </sheetData>
      <sheetData sheetId="13549">
        <row r="19">
          <cell r="J19">
            <v>1.0499999999999999E-3</v>
          </cell>
        </row>
      </sheetData>
      <sheetData sheetId="13550">
        <row r="19">
          <cell r="J19">
            <v>1.0499999999999999E-3</v>
          </cell>
        </row>
      </sheetData>
      <sheetData sheetId="13551">
        <row r="19">
          <cell r="J19">
            <v>1.0499999999999999E-3</v>
          </cell>
        </row>
      </sheetData>
      <sheetData sheetId="13552">
        <row r="19">
          <cell r="J19">
            <v>1.0499999999999999E-3</v>
          </cell>
        </row>
      </sheetData>
      <sheetData sheetId="13553">
        <row r="19">
          <cell r="J19">
            <v>1.0499999999999999E-3</v>
          </cell>
        </row>
      </sheetData>
      <sheetData sheetId="13554">
        <row r="19">
          <cell r="J19">
            <v>1.0499999999999999E-3</v>
          </cell>
        </row>
      </sheetData>
      <sheetData sheetId="13555">
        <row r="19">
          <cell r="J19">
            <v>1.0499999999999999E-3</v>
          </cell>
        </row>
      </sheetData>
      <sheetData sheetId="13556">
        <row r="19">
          <cell r="J19">
            <v>1.0499999999999999E-3</v>
          </cell>
        </row>
      </sheetData>
      <sheetData sheetId="13557">
        <row r="19">
          <cell r="J19">
            <v>1.0499999999999999E-3</v>
          </cell>
        </row>
      </sheetData>
      <sheetData sheetId="13558">
        <row r="19">
          <cell r="J19">
            <v>1.0499999999999999E-3</v>
          </cell>
        </row>
      </sheetData>
      <sheetData sheetId="13559">
        <row r="19">
          <cell r="J19">
            <v>1.0499999999999999E-3</v>
          </cell>
        </row>
      </sheetData>
      <sheetData sheetId="13560">
        <row r="19">
          <cell r="J19">
            <v>1.0499999999999999E-3</v>
          </cell>
        </row>
      </sheetData>
      <sheetData sheetId="13561">
        <row r="19">
          <cell r="J19">
            <v>1.0499999999999999E-3</v>
          </cell>
        </row>
      </sheetData>
      <sheetData sheetId="13562">
        <row r="19">
          <cell r="J19">
            <v>1.0499999999999999E-3</v>
          </cell>
        </row>
      </sheetData>
      <sheetData sheetId="13563">
        <row r="19">
          <cell r="J19">
            <v>1.0499999999999999E-3</v>
          </cell>
        </row>
      </sheetData>
      <sheetData sheetId="13564">
        <row r="19">
          <cell r="J19">
            <v>1.0499999999999999E-3</v>
          </cell>
        </row>
      </sheetData>
      <sheetData sheetId="13565">
        <row r="19">
          <cell r="J19">
            <v>1.0499999999999999E-3</v>
          </cell>
        </row>
      </sheetData>
      <sheetData sheetId="13566">
        <row r="19">
          <cell r="J19">
            <v>1.0499999999999999E-3</v>
          </cell>
        </row>
      </sheetData>
      <sheetData sheetId="13567">
        <row r="19">
          <cell r="J19">
            <v>1.0499999999999999E-3</v>
          </cell>
        </row>
      </sheetData>
      <sheetData sheetId="13568">
        <row r="19">
          <cell r="J19">
            <v>1.0499999999999999E-3</v>
          </cell>
        </row>
      </sheetData>
      <sheetData sheetId="13569">
        <row r="19">
          <cell r="J19">
            <v>1.0499999999999999E-3</v>
          </cell>
        </row>
      </sheetData>
      <sheetData sheetId="13570">
        <row r="19">
          <cell r="J19">
            <v>1.0499999999999999E-3</v>
          </cell>
        </row>
      </sheetData>
      <sheetData sheetId="13571">
        <row r="19">
          <cell r="J19">
            <v>1.0499999999999999E-3</v>
          </cell>
        </row>
      </sheetData>
      <sheetData sheetId="13572">
        <row r="19">
          <cell r="J19">
            <v>1.0499999999999999E-3</v>
          </cell>
        </row>
      </sheetData>
      <sheetData sheetId="13573">
        <row r="19">
          <cell r="J19">
            <v>1.0499999999999999E-3</v>
          </cell>
        </row>
      </sheetData>
      <sheetData sheetId="13574">
        <row r="19">
          <cell r="J19">
            <v>1.0499999999999999E-3</v>
          </cell>
        </row>
      </sheetData>
      <sheetData sheetId="13575">
        <row r="19">
          <cell r="J19">
            <v>1.0499999999999999E-3</v>
          </cell>
        </row>
      </sheetData>
      <sheetData sheetId="13576">
        <row r="19">
          <cell r="J19">
            <v>1.0499999999999999E-3</v>
          </cell>
        </row>
      </sheetData>
      <sheetData sheetId="13577">
        <row r="19">
          <cell r="J19">
            <v>1.0499999999999999E-3</v>
          </cell>
        </row>
      </sheetData>
      <sheetData sheetId="13578">
        <row r="19">
          <cell r="J19">
            <v>1.0499999999999999E-3</v>
          </cell>
        </row>
      </sheetData>
      <sheetData sheetId="13579">
        <row r="19">
          <cell r="J19">
            <v>1.0499999999999999E-3</v>
          </cell>
        </row>
      </sheetData>
      <sheetData sheetId="13580">
        <row r="19">
          <cell r="J19">
            <v>1.0499999999999999E-3</v>
          </cell>
        </row>
      </sheetData>
      <sheetData sheetId="13581">
        <row r="19">
          <cell r="J19">
            <v>1.0499999999999999E-3</v>
          </cell>
        </row>
      </sheetData>
      <sheetData sheetId="13582">
        <row r="19">
          <cell r="J19">
            <v>1.0499999999999999E-3</v>
          </cell>
        </row>
      </sheetData>
      <sheetData sheetId="13583">
        <row r="19">
          <cell r="J19">
            <v>1.0499999999999999E-3</v>
          </cell>
        </row>
      </sheetData>
      <sheetData sheetId="13584">
        <row r="19">
          <cell r="J19">
            <v>1.0499999999999999E-3</v>
          </cell>
        </row>
      </sheetData>
      <sheetData sheetId="13585">
        <row r="19">
          <cell r="J19">
            <v>1.0499999999999999E-3</v>
          </cell>
        </row>
      </sheetData>
      <sheetData sheetId="13586">
        <row r="19">
          <cell r="J19">
            <v>1.0499999999999999E-3</v>
          </cell>
        </row>
      </sheetData>
      <sheetData sheetId="13587">
        <row r="19">
          <cell r="J19">
            <v>1.0499999999999999E-3</v>
          </cell>
        </row>
      </sheetData>
      <sheetData sheetId="13588">
        <row r="19">
          <cell r="J19">
            <v>1.0499999999999999E-3</v>
          </cell>
        </row>
      </sheetData>
      <sheetData sheetId="13589">
        <row r="19">
          <cell r="J19">
            <v>1.0499999999999999E-3</v>
          </cell>
        </row>
      </sheetData>
      <sheetData sheetId="13590">
        <row r="19">
          <cell r="J19">
            <v>1.0499999999999999E-3</v>
          </cell>
        </row>
      </sheetData>
      <sheetData sheetId="13591">
        <row r="19">
          <cell r="J19">
            <v>1.0499999999999999E-3</v>
          </cell>
        </row>
      </sheetData>
      <sheetData sheetId="13592">
        <row r="19">
          <cell r="J19">
            <v>1.0499999999999999E-3</v>
          </cell>
        </row>
      </sheetData>
      <sheetData sheetId="13593">
        <row r="19">
          <cell r="J19">
            <v>1.0499999999999999E-3</v>
          </cell>
        </row>
      </sheetData>
      <sheetData sheetId="13594">
        <row r="19">
          <cell r="J19">
            <v>1.0499999999999999E-3</v>
          </cell>
        </row>
      </sheetData>
      <sheetData sheetId="13595">
        <row r="19">
          <cell r="J19">
            <v>1.0499999999999999E-3</v>
          </cell>
        </row>
      </sheetData>
      <sheetData sheetId="13596">
        <row r="19">
          <cell r="J19">
            <v>1.0499999999999999E-3</v>
          </cell>
        </row>
      </sheetData>
      <sheetData sheetId="13597">
        <row r="19">
          <cell r="J19">
            <v>1.0499999999999999E-3</v>
          </cell>
        </row>
      </sheetData>
      <sheetData sheetId="13598">
        <row r="19">
          <cell r="J19">
            <v>1.0499999999999999E-3</v>
          </cell>
        </row>
      </sheetData>
      <sheetData sheetId="13599">
        <row r="19">
          <cell r="J19">
            <v>1.0499999999999999E-3</v>
          </cell>
        </row>
      </sheetData>
      <sheetData sheetId="13600">
        <row r="19">
          <cell r="J19">
            <v>1.0499999999999999E-3</v>
          </cell>
        </row>
      </sheetData>
      <sheetData sheetId="13601">
        <row r="19">
          <cell r="J19">
            <v>1.0499999999999999E-3</v>
          </cell>
        </row>
      </sheetData>
      <sheetData sheetId="13602">
        <row r="19">
          <cell r="J19">
            <v>1.0499999999999999E-3</v>
          </cell>
        </row>
      </sheetData>
      <sheetData sheetId="13603">
        <row r="19">
          <cell r="J19">
            <v>1.0499999999999999E-3</v>
          </cell>
        </row>
      </sheetData>
      <sheetData sheetId="13604">
        <row r="19">
          <cell r="J19">
            <v>1.0499999999999999E-3</v>
          </cell>
        </row>
      </sheetData>
      <sheetData sheetId="13605">
        <row r="19">
          <cell r="J19">
            <v>1.0499999999999999E-3</v>
          </cell>
        </row>
      </sheetData>
      <sheetData sheetId="13606">
        <row r="19">
          <cell r="J19">
            <v>1.0499999999999999E-3</v>
          </cell>
        </row>
      </sheetData>
      <sheetData sheetId="13607">
        <row r="19">
          <cell r="J19">
            <v>1.0499999999999999E-3</v>
          </cell>
        </row>
      </sheetData>
      <sheetData sheetId="13608">
        <row r="19">
          <cell r="J19">
            <v>1.0499999999999999E-3</v>
          </cell>
        </row>
      </sheetData>
      <sheetData sheetId="13609">
        <row r="19">
          <cell r="J19">
            <v>1.0499999999999999E-3</v>
          </cell>
        </row>
      </sheetData>
      <sheetData sheetId="13610">
        <row r="19">
          <cell r="J19">
            <v>1.0499999999999999E-3</v>
          </cell>
        </row>
      </sheetData>
      <sheetData sheetId="13611">
        <row r="19">
          <cell r="J19">
            <v>1.0499999999999999E-3</v>
          </cell>
        </row>
      </sheetData>
      <sheetData sheetId="13612">
        <row r="19">
          <cell r="J19">
            <v>1.0499999999999999E-3</v>
          </cell>
        </row>
      </sheetData>
      <sheetData sheetId="13613">
        <row r="19">
          <cell r="J19">
            <v>1.0499999999999999E-3</v>
          </cell>
        </row>
      </sheetData>
      <sheetData sheetId="13614">
        <row r="19">
          <cell r="J19">
            <v>1.0499999999999999E-3</v>
          </cell>
        </row>
      </sheetData>
      <sheetData sheetId="13615">
        <row r="19">
          <cell r="J19">
            <v>1.0499999999999999E-3</v>
          </cell>
        </row>
      </sheetData>
      <sheetData sheetId="13616">
        <row r="19">
          <cell r="J19">
            <v>1.0499999999999999E-3</v>
          </cell>
        </row>
      </sheetData>
      <sheetData sheetId="13617">
        <row r="19">
          <cell r="J19">
            <v>1.0499999999999999E-3</v>
          </cell>
        </row>
      </sheetData>
      <sheetData sheetId="13618">
        <row r="19">
          <cell r="J19">
            <v>1.0499999999999999E-3</v>
          </cell>
        </row>
      </sheetData>
      <sheetData sheetId="13619">
        <row r="19">
          <cell r="J19">
            <v>1.0499999999999999E-3</v>
          </cell>
        </row>
      </sheetData>
      <sheetData sheetId="13620">
        <row r="19">
          <cell r="J19">
            <v>1.0499999999999999E-3</v>
          </cell>
        </row>
      </sheetData>
      <sheetData sheetId="13621">
        <row r="19">
          <cell r="J19">
            <v>1.0499999999999999E-3</v>
          </cell>
        </row>
      </sheetData>
      <sheetData sheetId="13622">
        <row r="19">
          <cell r="J19">
            <v>1.0499999999999999E-3</v>
          </cell>
        </row>
      </sheetData>
      <sheetData sheetId="13623">
        <row r="19">
          <cell r="J19">
            <v>1.0499999999999999E-3</v>
          </cell>
        </row>
      </sheetData>
      <sheetData sheetId="13624">
        <row r="19">
          <cell r="J19">
            <v>1.0499999999999999E-3</v>
          </cell>
        </row>
      </sheetData>
      <sheetData sheetId="13625">
        <row r="19">
          <cell r="J19">
            <v>1.0499999999999999E-3</v>
          </cell>
        </row>
      </sheetData>
      <sheetData sheetId="13626">
        <row r="19">
          <cell r="J19">
            <v>1.0499999999999999E-3</v>
          </cell>
        </row>
      </sheetData>
      <sheetData sheetId="13627">
        <row r="19">
          <cell r="J19">
            <v>1.0499999999999999E-3</v>
          </cell>
        </row>
      </sheetData>
      <sheetData sheetId="13628">
        <row r="19">
          <cell r="J19">
            <v>1.0499999999999999E-3</v>
          </cell>
        </row>
      </sheetData>
      <sheetData sheetId="13629">
        <row r="19">
          <cell r="J19">
            <v>1.0499999999999999E-3</v>
          </cell>
        </row>
      </sheetData>
      <sheetData sheetId="13630">
        <row r="19">
          <cell r="J19">
            <v>1.0499999999999999E-3</v>
          </cell>
        </row>
      </sheetData>
      <sheetData sheetId="13631">
        <row r="19">
          <cell r="J19">
            <v>1.0499999999999999E-3</v>
          </cell>
        </row>
      </sheetData>
      <sheetData sheetId="13632">
        <row r="19">
          <cell r="J19">
            <v>1.0499999999999999E-3</v>
          </cell>
        </row>
      </sheetData>
      <sheetData sheetId="13633">
        <row r="19">
          <cell r="J19">
            <v>1.0499999999999999E-3</v>
          </cell>
        </row>
      </sheetData>
      <sheetData sheetId="13634">
        <row r="19">
          <cell r="J19">
            <v>1.0499999999999999E-3</v>
          </cell>
        </row>
      </sheetData>
      <sheetData sheetId="13635">
        <row r="19">
          <cell r="J19">
            <v>1.0499999999999999E-3</v>
          </cell>
        </row>
      </sheetData>
      <sheetData sheetId="13636">
        <row r="19">
          <cell r="J19">
            <v>1.0499999999999999E-3</v>
          </cell>
        </row>
      </sheetData>
      <sheetData sheetId="13637">
        <row r="19">
          <cell r="J19">
            <v>1.0499999999999999E-3</v>
          </cell>
        </row>
      </sheetData>
      <sheetData sheetId="13638">
        <row r="19">
          <cell r="J19">
            <v>1.0499999999999999E-3</v>
          </cell>
        </row>
      </sheetData>
      <sheetData sheetId="13639">
        <row r="19">
          <cell r="J19">
            <v>1.0499999999999999E-3</v>
          </cell>
        </row>
      </sheetData>
      <sheetData sheetId="13640">
        <row r="19">
          <cell r="J19">
            <v>1.0499999999999999E-3</v>
          </cell>
        </row>
      </sheetData>
      <sheetData sheetId="13641">
        <row r="19">
          <cell r="J19">
            <v>1.0499999999999999E-3</v>
          </cell>
        </row>
      </sheetData>
      <sheetData sheetId="13642">
        <row r="19">
          <cell r="J19">
            <v>1.0499999999999999E-3</v>
          </cell>
        </row>
      </sheetData>
      <sheetData sheetId="13643">
        <row r="19">
          <cell r="J19">
            <v>1.0499999999999999E-3</v>
          </cell>
        </row>
      </sheetData>
      <sheetData sheetId="13644">
        <row r="19">
          <cell r="J19">
            <v>1.0499999999999999E-3</v>
          </cell>
        </row>
      </sheetData>
      <sheetData sheetId="13645">
        <row r="19">
          <cell r="J19">
            <v>1.0499999999999999E-3</v>
          </cell>
        </row>
      </sheetData>
      <sheetData sheetId="13646">
        <row r="19">
          <cell r="J19">
            <v>1.0499999999999999E-3</v>
          </cell>
        </row>
      </sheetData>
      <sheetData sheetId="13647">
        <row r="19">
          <cell r="J19">
            <v>1.0499999999999999E-3</v>
          </cell>
        </row>
      </sheetData>
      <sheetData sheetId="13648">
        <row r="19">
          <cell r="J19">
            <v>1.0499999999999999E-3</v>
          </cell>
        </row>
      </sheetData>
      <sheetData sheetId="13649">
        <row r="19">
          <cell r="J19">
            <v>1.0499999999999999E-3</v>
          </cell>
        </row>
      </sheetData>
      <sheetData sheetId="13650">
        <row r="19">
          <cell r="J19">
            <v>1.0499999999999999E-3</v>
          </cell>
        </row>
      </sheetData>
      <sheetData sheetId="13651">
        <row r="19">
          <cell r="J19">
            <v>1.0499999999999999E-3</v>
          </cell>
        </row>
      </sheetData>
      <sheetData sheetId="13652">
        <row r="19">
          <cell r="J19">
            <v>1.0499999999999999E-3</v>
          </cell>
        </row>
      </sheetData>
      <sheetData sheetId="13653">
        <row r="19">
          <cell r="J19">
            <v>1.0499999999999999E-3</v>
          </cell>
        </row>
      </sheetData>
      <sheetData sheetId="13654">
        <row r="19">
          <cell r="J19">
            <v>1.0499999999999999E-3</v>
          </cell>
        </row>
      </sheetData>
      <sheetData sheetId="13655">
        <row r="19">
          <cell r="J19">
            <v>1.0499999999999999E-3</v>
          </cell>
        </row>
      </sheetData>
      <sheetData sheetId="13656">
        <row r="19">
          <cell r="J19">
            <v>1.0499999999999999E-3</v>
          </cell>
        </row>
      </sheetData>
      <sheetData sheetId="13657">
        <row r="19">
          <cell r="J19">
            <v>1.0499999999999999E-3</v>
          </cell>
        </row>
      </sheetData>
      <sheetData sheetId="13658">
        <row r="19">
          <cell r="J19">
            <v>1.0499999999999999E-3</v>
          </cell>
        </row>
      </sheetData>
      <sheetData sheetId="13659">
        <row r="19">
          <cell r="J19">
            <v>1.0499999999999999E-3</v>
          </cell>
        </row>
      </sheetData>
      <sheetData sheetId="13660">
        <row r="19">
          <cell r="J19">
            <v>1.0499999999999999E-3</v>
          </cell>
        </row>
      </sheetData>
      <sheetData sheetId="13661">
        <row r="19">
          <cell r="J19">
            <v>1.0499999999999999E-3</v>
          </cell>
        </row>
      </sheetData>
      <sheetData sheetId="13662">
        <row r="19">
          <cell r="J19">
            <v>1.0499999999999999E-3</v>
          </cell>
        </row>
      </sheetData>
      <sheetData sheetId="13663">
        <row r="19">
          <cell r="J19">
            <v>1.0499999999999999E-3</v>
          </cell>
        </row>
      </sheetData>
      <sheetData sheetId="13664">
        <row r="19">
          <cell r="J19">
            <v>1.0499999999999999E-3</v>
          </cell>
        </row>
      </sheetData>
      <sheetData sheetId="13665">
        <row r="19">
          <cell r="J19">
            <v>1.0499999999999999E-3</v>
          </cell>
        </row>
      </sheetData>
      <sheetData sheetId="13666">
        <row r="19">
          <cell r="J19">
            <v>1.0499999999999999E-3</v>
          </cell>
        </row>
      </sheetData>
      <sheetData sheetId="13667">
        <row r="19">
          <cell r="J19">
            <v>1.0499999999999999E-3</v>
          </cell>
        </row>
      </sheetData>
      <sheetData sheetId="13668">
        <row r="19">
          <cell r="J19">
            <v>1.0499999999999999E-3</v>
          </cell>
        </row>
      </sheetData>
      <sheetData sheetId="13669">
        <row r="19">
          <cell r="J19">
            <v>1.0499999999999999E-3</v>
          </cell>
        </row>
      </sheetData>
      <sheetData sheetId="13670">
        <row r="19">
          <cell r="J19">
            <v>1.0499999999999999E-3</v>
          </cell>
        </row>
      </sheetData>
      <sheetData sheetId="13671">
        <row r="19">
          <cell r="J19">
            <v>1.0499999999999999E-3</v>
          </cell>
        </row>
      </sheetData>
      <sheetData sheetId="13672">
        <row r="19">
          <cell r="J19">
            <v>1.0499999999999999E-3</v>
          </cell>
        </row>
      </sheetData>
      <sheetData sheetId="13673">
        <row r="19">
          <cell r="J19">
            <v>1.0499999999999999E-3</v>
          </cell>
        </row>
      </sheetData>
      <sheetData sheetId="13674">
        <row r="19">
          <cell r="J19">
            <v>1.0499999999999999E-3</v>
          </cell>
        </row>
      </sheetData>
      <sheetData sheetId="13675">
        <row r="19">
          <cell r="J19">
            <v>1.0499999999999999E-3</v>
          </cell>
        </row>
      </sheetData>
      <sheetData sheetId="13676">
        <row r="19">
          <cell r="J19">
            <v>1.0499999999999999E-3</v>
          </cell>
        </row>
      </sheetData>
      <sheetData sheetId="13677">
        <row r="19">
          <cell r="J19">
            <v>1.0499999999999999E-3</v>
          </cell>
        </row>
      </sheetData>
      <sheetData sheetId="13678">
        <row r="19">
          <cell r="J19">
            <v>1.0499999999999999E-3</v>
          </cell>
        </row>
      </sheetData>
      <sheetData sheetId="13679">
        <row r="19">
          <cell r="J19">
            <v>1.0499999999999999E-3</v>
          </cell>
        </row>
      </sheetData>
      <sheetData sheetId="13680">
        <row r="19">
          <cell r="J19">
            <v>1.0499999999999999E-3</v>
          </cell>
        </row>
      </sheetData>
      <sheetData sheetId="13681">
        <row r="19">
          <cell r="J19">
            <v>1.0499999999999999E-3</v>
          </cell>
        </row>
      </sheetData>
      <sheetData sheetId="13682">
        <row r="19">
          <cell r="J19">
            <v>1.0499999999999999E-3</v>
          </cell>
        </row>
      </sheetData>
      <sheetData sheetId="13683">
        <row r="19">
          <cell r="J19">
            <v>1.0499999999999999E-3</v>
          </cell>
        </row>
      </sheetData>
      <sheetData sheetId="13684">
        <row r="19">
          <cell r="J19">
            <v>1.0499999999999999E-3</v>
          </cell>
        </row>
      </sheetData>
      <sheetData sheetId="13685">
        <row r="19">
          <cell r="J19">
            <v>1.0499999999999999E-3</v>
          </cell>
        </row>
      </sheetData>
      <sheetData sheetId="13686">
        <row r="19">
          <cell r="J19">
            <v>1.0499999999999999E-3</v>
          </cell>
        </row>
      </sheetData>
      <sheetData sheetId="13687">
        <row r="19">
          <cell r="J19">
            <v>1.0499999999999999E-3</v>
          </cell>
        </row>
      </sheetData>
      <sheetData sheetId="13688">
        <row r="19">
          <cell r="J19">
            <v>1.0499999999999999E-3</v>
          </cell>
        </row>
      </sheetData>
      <sheetData sheetId="13689">
        <row r="19">
          <cell r="J19">
            <v>1.0499999999999999E-3</v>
          </cell>
        </row>
      </sheetData>
      <sheetData sheetId="13690">
        <row r="19">
          <cell r="J19">
            <v>1.0499999999999999E-3</v>
          </cell>
        </row>
      </sheetData>
      <sheetData sheetId="13691">
        <row r="19">
          <cell r="J19">
            <v>1.0499999999999999E-3</v>
          </cell>
        </row>
      </sheetData>
      <sheetData sheetId="13692">
        <row r="19">
          <cell r="J19">
            <v>1.0499999999999999E-3</v>
          </cell>
        </row>
      </sheetData>
      <sheetData sheetId="13693">
        <row r="19">
          <cell r="J19">
            <v>1.0499999999999999E-3</v>
          </cell>
        </row>
      </sheetData>
      <sheetData sheetId="13694">
        <row r="19">
          <cell r="J19">
            <v>1.0499999999999999E-3</v>
          </cell>
        </row>
      </sheetData>
      <sheetData sheetId="13695">
        <row r="19">
          <cell r="J19">
            <v>1.0499999999999999E-3</v>
          </cell>
        </row>
      </sheetData>
      <sheetData sheetId="13696">
        <row r="19">
          <cell r="J19">
            <v>1.0499999999999999E-3</v>
          </cell>
        </row>
      </sheetData>
      <sheetData sheetId="13697">
        <row r="19">
          <cell r="J19">
            <v>1.0499999999999999E-3</v>
          </cell>
        </row>
      </sheetData>
      <sheetData sheetId="13698">
        <row r="19">
          <cell r="J19">
            <v>1.0499999999999999E-3</v>
          </cell>
        </row>
      </sheetData>
      <sheetData sheetId="13699">
        <row r="19">
          <cell r="J19">
            <v>1.0499999999999999E-3</v>
          </cell>
        </row>
      </sheetData>
      <sheetData sheetId="13700">
        <row r="19">
          <cell r="J19">
            <v>1.0499999999999999E-3</v>
          </cell>
        </row>
      </sheetData>
      <sheetData sheetId="13701">
        <row r="19">
          <cell r="J19">
            <v>1.0499999999999999E-3</v>
          </cell>
        </row>
      </sheetData>
      <sheetData sheetId="13702">
        <row r="19">
          <cell r="J19">
            <v>1.0499999999999999E-3</v>
          </cell>
        </row>
      </sheetData>
      <sheetData sheetId="13703">
        <row r="19">
          <cell r="J19">
            <v>1.0499999999999999E-3</v>
          </cell>
        </row>
      </sheetData>
      <sheetData sheetId="13704">
        <row r="19">
          <cell r="J19">
            <v>1.0499999999999999E-3</v>
          </cell>
        </row>
      </sheetData>
      <sheetData sheetId="13705">
        <row r="19">
          <cell r="J19">
            <v>1.0499999999999999E-3</v>
          </cell>
        </row>
      </sheetData>
      <sheetData sheetId="13706">
        <row r="19">
          <cell r="J19">
            <v>1.0499999999999999E-3</v>
          </cell>
        </row>
      </sheetData>
      <sheetData sheetId="13707">
        <row r="19">
          <cell r="J19">
            <v>1.0499999999999999E-3</v>
          </cell>
        </row>
      </sheetData>
      <sheetData sheetId="13708">
        <row r="19">
          <cell r="J19">
            <v>1.0499999999999999E-3</v>
          </cell>
        </row>
      </sheetData>
      <sheetData sheetId="13709">
        <row r="19">
          <cell r="J19">
            <v>1.0499999999999999E-3</v>
          </cell>
        </row>
      </sheetData>
      <sheetData sheetId="13710">
        <row r="19">
          <cell r="J19">
            <v>1.0499999999999999E-3</v>
          </cell>
        </row>
      </sheetData>
      <sheetData sheetId="13711">
        <row r="19">
          <cell r="J19">
            <v>1.0499999999999999E-3</v>
          </cell>
        </row>
      </sheetData>
      <sheetData sheetId="13712">
        <row r="19">
          <cell r="J19">
            <v>1.0499999999999999E-3</v>
          </cell>
        </row>
      </sheetData>
      <sheetData sheetId="13713">
        <row r="19">
          <cell r="J19">
            <v>1.0499999999999999E-3</v>
          </cell>
        </row>
      </sheetData>
      <sheetData sheetId="13714">
        <row r="19">
          <cell r="J19">
            <v>1.0499999999999999E-3</v>
          </cell>
        </row>
      </sheetData>
      <sheetData sheetId="13715">
        <row r="19">
          <cell r="J19">
            <v>1.0499999999999999E-3</v>
          </cell>
        </row>
      </sheetData>
      <sheetData sheetId="13716">
        <row r="19">
          <cell r="J19">
            <v>1.0499999999999999E-3</v>
          </cell>
        </row>
      </sheetData>
      <sheetData sheetId="13717">
        <row r="19">
          <cell r="J19">
            <v>1.0499999999999999E-3</v>
          </cell>
        </row>
      </sheetData>
      <sheetData sheetId="13718">
        <row r="19">
          <cell r="J19">
            <v>1.0499999999999999E-3</v>
          </cell>
        </row>
      </sheetData>
      <sheetData sheetId="13719">
        <row r="19">
          <cell r="J19">
            <v>1.0499999999999999E-3</v>
          </cell>
        </row>
      </sheetData>
      <sheetData sheetId="13720">
        <row r="19">
          <cell r="J19">
            <v>1.0499999999999999E-3</v>
          </cell>
        </row>
      </sheetData>
      <sheetData sheetId="13721">
        <row r="19">
          <cell r="J19">
            <v>1.0499999999999999E-3</v>
          </cell>
        </row>
      </sheetData>
      <sheetData sheetId="13722">
        <row r="19">
          <cell r="J19">
            <v>1.0499999999999999E-3</v>
          </cell>
        </row>
      </sheetData>
      <sheetData sheetId="13723">
        <row r="19">
          <cell r="J19">
            <v>1.0499999999999999E-3</v>
          </cell>
        </row>
      </sheetData>
      <sheetData sheetId="13724">
        <row r="19">
          <cell r="J19">
            <v>1.0499999999999999E-3</v>
          </cell>
        </row>
      </sheetData>
      <sheetData sheetId="13725">
        <row r="19">
          <cell r="J19">
            <v>1.0499999999999999E-3</v>
          </cell>
        </row>
      </sheetData>
      <sheetData sheetId="13726">
        <row r="19">
          <cell r="J19">
            <v>1.0499999999999999E-3</v>
          </cell>
        </row>
      </sheetData>
      <sheetData sheetId="13727">
        <row r="19">
          <cell r="J19">
            <v>1.0499999999999999E-3</v>
          </cell>
        </row>
      </sheetData>
      <sheetData sheetId="13728">
        <row r="19">
          <cell r="J19">
            <v>1.0499999999999999E-3</v>
          </cell>
        </row>
      </sheetData>
      <sheetData sheetId="13729">
        <row r="19">
          <cell r="J19">
            <v>1.0499999999999999E-3</v>
          </cell>
        </row>
      </sheetData>
      <sheetData sheetId="13730">
        <row r="19">
          <cell r="J19">
            <v>1.0499999999999999E-3</v>
          </cell>
        </row>
      </sheetData>
      <sheetData sheetId="13731">
        <row r="19">
          <cell r="J19">
            <v>1.0499999999999999E-3</v>
          </cell>
        </row>
      </sheetData>
      <sheetData sheetId="13732">
        <row r="19">
          <cell r="J19">
            <v>1.0499999999999999E-3</v>
          </cell>
        </row>
      </sheetData>
      <sheetData sheetId="13733">
        <row r="19">
          <cell r="J19">
            <v>1.0499999999999999E-3</v>
          </cell>
        </row>
      </sheetData>
      <sheetData sheetId="13734">
        <row r="19">
          <cell r="J19">
            <v>1.0499999999999999E-3</v>
          </cell>
        </row>
      </sheetData>
      <sheetData sheetId="13735">
        <row r="19">
          <cell r="J19">
            <v>1.0499999999999999E-3</v>
          </cell>
        </row>
      </sheetData>
      <sheetData sheetId="13736">
        <row r="19">
          <cell r="J19">
            <v>1.0499999999999999E-3</v>
          </cell>
        </row>
      </sheetData>
      <sheetData sheetId="13737">
        <row r="19">
          <cell r="J19">
            <v>1.0499999999999999E-3</v>
          </cell>
        </row>
      </sheetData>
      <sheetData sheetId="13738">
        <row r="19">
          <cell r="J19">
            <v>1.0499999999999999E-3</v>
          </cell>
        </row>
      </sheetData>
      <sheetData sheetId="13739">
        <row r="19">
          <cell r="J19">
            <v>1.0499999999999999E-3</v>
          </cell>
        </row>
      </sheetData>
      <sheetData sheetId="13740">
        <row r="19">
          <cell r="J19">
            <v>1.0499999999999999E-3</v>
          </cell>
        </row>
      </sheetData>
      <sheetData sheetId="13741">
        <row r="19">
          <cell r="J19">
            <v>1.0499999999999999E-3</v>
          </cell>
        </row>
      </sheetData>
      <sheetData sheetId="13742">
        <row r="19">
          <cell r="J19">
            <v>1.0499999999999999E-3</v>
          </cell>
        </row>
      </sheetData>
      <sheetData sheetId="13743">
        <row r="19">
          <cell r="J19">
            <v>1.0499999999999999E-3</v>
          </cell>
        </row>
      </sheetData>
      <sheetData sheetId="13744">
        <row r="19">
          <cell r="J19">
            <v>1.0499999999999999E-3</v>
          </cell>
        </row>
      </sheetData>
      <sheetData sheetId="13745">
        <row r="19">
          <cell r="J19">
            <v>1.0499999999999999E-3</v>
          </cell>
        </row>
      </sheetData>
      <sheetData sheetId="13746">
        <row r="19">
          <cell r="J19">
            <v>1.0499999999999999E-3</v>
          </cell>
        </row>
      </sheetData>
      <sheetData sheetId="13747">
        <row r="19">
          <cell r="J19">
            <v>1.0499999999999999E-3</v>
          </cell>
        </row>
      </sheetData>
      <sheetData sheetId="13748">
        <row r="19">
          <cell r="J19">
            <v>1.0499999999999999E-3</v>
          </cell>
        </row>
      </sheetData>
      <sheetData sheetId="13749">
        <row r="19">
          <cell r="J19">
            <v>1.0499999999999999E-3</v>
          </cell>
        </row>
      </sheetData>
      <sheetData sheetId="13750">
        <row r="19">
          <cell r="J19">
            <v>1.0499999999999999E-3</v>
          </cell>
        </row>
      </sheetData>
      <sheetData sheetId="13751">
        <row r="19">
          <cell r="J19">
            <v>1.0499999999999999E-3</v>
          </cell>
        </row>
      </sheetData>
      <sheetData sheetId="13752">
        <row r="19">
          <cell r="J19">
            <v>1.0499999999999999E-3</v>
          </cell>
        </row>
      </sheetData>
      <sheetData sheetId="13753">
        <row r="19">
          <cell r="J19">
            <v>1.0499999999999999E-3</v>
          </cell>
        </row>
      </sheetData>
      <sheetData sheetId="13754">
        <row r="19">
          <cell r="J19">
            <v>1.0499999999999999E-3</v>
          </cell>
        </row>
      </sheetData>
      <sheetData sheetId="13755">
        <row r="19">
          <cell r="J19">
            <v>1.0499999999999999E-3</v>
          </cell>
        </row>
      </sheetData>
      <sheetData sheetId="13756">
        <row r="19">
          <cell r="J19">
            <v>1.0499999999999999E-3</v>
          </cell>
        </row>
      </sheetData>
      <sheetData sheetId="13757">
        <row r="19">
          <cell r="J19">
            <v>1.0499999999999999E-3</v>
          </cell>
        </row>
      </sheetData>
      <sheetData sheetId="13758">
        <row r="19">
          <cell r="J19">
            <v>1.0499999999999999E-3</v>
          </cell>
        </row>
      </sheetData>
      <sheetData sheetId="13759">
        <row r="19">
          <cell r="J19">
            <v>1.0499999999999999E-3</v>
          </cell>
        </row>
      </sheetData>
      <sheetData sheetId="13760">
        <row r="19">
          <cell r="J19">
            <v>1.0499999999999999E-3</v>
          </cell>
        </row>
      </sheetData>
      <sheetData sheetId="13761">
        <row r="19">
          <cell r="J19">
            <v>1.0499999999999999E-3</v>
          </cell>
        </row>
      </sheetData>
      <sheetData sheetId="13762">
        <row r="19">
          <cell r="J19">
            <v>1.0499999999999999E-3</v>
          </cell>
        </row>
      </sheetData>
      <sheetData sheetId="13763">
        <row r="19">
          <cell r="J19">
            <v>1.0499999999999999E-3</v>
          </cell>
        </row>
      </sheetData>
      <sheetData sheetId="13764">
        <row r="19">
          <cell r="J19">
            <v>1.0499999999999999E-3</v>
          </cell>
        </row>
      </sheetData>
      <sheetData sheetId="13765">
        <row r="19">
          <cell r="J19">
            <v>1.0499999999999999E-3</v>
          </cell>
        </row>
      </sheetData>
      <sheetData sheetId="13766">
        <row r="19">
          <cell r="J19">
            <v>1.0499999999999999E-3</v>
          </cell>
        </row>
      </sheetData>
      <sheetData sheetId="13767">
        <row r="19">
          <cell r="J19">
            <v>1.0499999999999999E-3</v>
          </cell>
        </row>
      </sheetData>
      <sheetData sheetId="13768">
        <row r="19">
          <cell r="J19">
            <v>1.0499999999999999E-3</v>
          </cell>
        </row>
      </sheetData>
      <sheetData sheetId="13769">
        <row r="19">
          <cell r="J19">
            <v>1.0499999999999999E-3</v>
          </cell>
        </row>
      </sheetData>
      <sheetData sheetId="13770">
        <row r="19">
          <cell r="J19">
            <v>1.0499999999999999E-3</v>
          </cell>
        </row>
      </sheetData>
      <sheetData sheetId="13771">
        <row r="19">
          <cell r="J19">
            <v>1.0499999999999999E-3</v>
          </cell>
        </row>
      </sheetData>
      <sheetData sheetId="13772">
        <row r="19">
          <cell r="J19">
            <v>1.0499999999999999E-3</v>
          </cell>
        </row>
      </sheetData>
      <sheetData sheetId="13773">
        <row r="19">
          <cell r="J19">
            <v>1.0499999999999999E-3</v>
          </cell>
        </row>
      </sheetData>
      <sheetData sheetId="13774">
        <row r="19">
          <cell r="J19">
            <v>1.0499999999999999E-3</v>
          </cell>
        </row>
      </sheetData>
      <sheetData sheetId="13775">
        <row r="19">
          <cell r="J19">
            <v>1.0499999999999999E-3</v>
          </cell>
        </row>
      </sheetData>
      <sheetData sheetId="13776">
        <row r="19">
          <cell r="J19">
            <v>1.0499999999999999E-3</v>
          </cell>
        </row>
      </sheetData>
      <sheetData sheetId="13777">
        <row r="19">
          <cell r="J19">
            <v>1.0499999999999999E-3</v>
          </cell>
        </row>
      </sheetData>
      <sheetData sheetId="13778">
        <row r="19">
          <cell r="J19">
            <v>1.0499999999999999E-3</v>
          </cell>
        </row>
      </sheetData>
      <sheetData sheetId="13779">
        <row r="19">
          <cell r="J19">
            <v>1.0499999999999999E-3</v>
          </cell>
        </row>
      </sheetData>
      <sheetData sheetId="13780">
        <row r="19">
          <cell r="J19">
            <v>1.0499999999999999E-3</v>
          </cell>
        </row>
      </sheetData>
      <sheetData sheetId="13781">
        <row r="19">
          <cell r="J19">
            <v>1.0499999999999999E-3</v>
          </cell>
        </row>
      </sheetData>
      <sheetData sheetId="13782">
        <row r="19">
          <cell r="J19">
            <v>1.0499999999999999E-3</v>
          </cell>
        </row>
      </sheetData>
      <sheetData sheetId="13783">
        <row r="19">
          <cell r="J19">
            <v>1.0499999999999999E-3</v>
          </cell>
        </row>
      </sheetData>
      <sheetData sheetId="13784">
        <row r="19">
          <cell r="J19">
            <v>1.0499999999999999E-3</v>
          </cell>
        </row>
      </sheetData>
      <sheetData sheetId="13785">
        <row r="19">
          <cell r="J19">
            <v>1.0499999999999999E-3</v>
          </cell>
        </row>
      </sheetData>
      <sheetData sheetId="13786">
        <row r="19">
          <cell r="J19">
            <v>1.0499999999999999E-3</v>
          </cell>
        </row>
      </sheetData>
      <sheetData sheetId="13787">
        <row r="19">
          <cell r="J19">
            <v>1.0499999999999999E-3</v>
          </cell>
        </row>
      </sheetData>
      <sheetData sheetId="13788">
        <row r="19">
          <cell r="J19">
            <v>1.0499999999999999E-3</v>
          </cell>
        </row>
      </sheetData>
      <sheetData sheetId="13789">
        <row r="19">
          <cell r="J19">
            <v>1.0499999999999999E-3</v>
          </cell>
        </row>
      </sheetData>
      <sheetData sheetId="13790">
        <row r="19">
          <cell r="J19">
            <v>1.0499999999999999E-3</v>
          </cell>
        </row>
      </sheetData>
      <sheetData sheetId="13791">
        <row r="19">
          <cell r="J19">
            <v>1.0499999999999999E-3</v>
          </cell>
        </row>
      </sheetData>
      <sheetData sheetId="13792">
        <row r="19">
          <cell r="J19">
            <v>1.0499999999999999E-3</v>
          </cell>
        </row>
      </sheetData>
      <sheetData sheetId="13793">
        <row r="19">
          <cell r="J19">
            <v>1.0499999999999999E-3</v>
          </cell>
        </row>
      </sheetData>
      <sheetData sheetId="13794">
        <row r="19">
          <cell r="J19">
            <v>1.0499999999999999E-3</v>
          </cell>
        </row>
      </sheetData>
      <sheetData sheetId="13795">
        <row r="19">
          <cell r="J19">
            <v>1.0499999999999999E-3</v>
          </cell>
        </row>
      </sheetData>
      <sheetData sheetId="13796">
        <row r="19">
          <cell r="J19">
            <v>1.0499999999999999E-3</v>
          </cell>
        </row>
      </sheetData>
      <sheetData sheetId="13797">
        <row r="19">
          <cell r="J19">
            <v>1.0499999999999999E-3</v>
          </cell>
        </row>
      </sheetData>
      <sheetData sheetId="13798">
        <row r="19">
          <cell r="J19">
            <v>1.0499999999999999E-3</v>
          </cell>
        </row>
      </sheetData>
      <sheetData sheetId="13799">
        <row r="19">
          <cell r="J19">
            <v>1.0499999999999999E-3</v>
          </cell>
        </row>
      </sheetData>
      <sheetData sheetId="13800">
        <row r="19">
          <cell r="J19">
            <v>1.0499999999999999E-3</v>
          </cell>
        </row>
      </sheetData>
      <sheetData sheetId="13801">
        <row r="19">
          <cell r="J19">
            <v>1.0499999999999999E-3</v>
          </cell>
        </row>
      </sheetData>
      <sheetData sheetId="13802">
        <row r="19">
          <cell r="J19">
            <v>1.0499999999999999E-3</v>
          </cell>
        </row>
      </sheetData>
      <sheetData sheetId="13803">
        <row r="19">
          <cell r="J19">
            <v>1.0499999999999999E-3</v>
          </cell>
        </row>
      </sheetData>
      <sheetData sheetId="13804">
        <row r="19">
          <cell r="J19">
            <v>1.0499999999999999E-3</v>
          </cell>
        </row>
      </sheetData>
      <sheetData sheetId="13805">
        <row r="19">
          <cell r="J19">
            <v>1.0499999999999999E-3</v>
          </cell>
        </row>
      </sheetData>
      <sheetData sheetId="13806">
        <row r="19">
          <cell r="J19">
            <v>1.0499999999999999E-3</v>
          </cell>
        </row>
      </sheetData>
      <sheetData sheetId="13807">
        <row r="19">
          <cell r="J19">
            <v>1.0499999999999999E-3</v>
          </cell>
        </row>
      </sheetData>
      <sheetData sheetId="13808">
        <row r="19">
          <cell r="J19">
            <v>1.0499999999999999E-3</v>
          </cell>
        </row>
      </sheetData>
      <sheetData sheetId="13809">
        <row r="19">
          <cell r="J19">
            <v>1.0499999999999999E-3</v>
          </cell>
        </row>
      </sheetData>
      <sheetData sheetId="13810">
        <row r="19">
          <cell r="J19">
            <v>1.0499999999999999E-3</v>
          </cell>
        </row>
      </sheetData>
      <sheetData sheetId="13811">
        <row r="19">
          <cell r="J19">
            <v>1.0499999999999999E-3</v>
          </cell>
        </row>
      </sheetData>
      <sheetData sheetId="13812">
        <row r="19">
          <cell r="J19">
            <v>1.0499999999999999E-3</v>
          </cell>
        </row>
      </sheetData>
      <sheetData sheetId="13813">
        <row r="19">
          <cell r="J19">
            <v>1.0499999999999999E-3</v>
          </cell>
        </row>
      </sheetData>
      <sheetData sheetId="13814">
        <row r="19">
          <cell r="J19">
            <v>1.0499999999999999E-3</v>
          </cell>
        </row>
      </sheetData>
      <sheetData sheetId="13815">
        <row r="19">
          <cell r="J19">
            <v>1.0499999999999999E-3</v>
          </cell>
        </row>
      </sheetData>
      <sheetData sheetId="13816">
        <row r="19">
          <cell r="J19">
            <v>1.0499999999999999E-3</v>
          </cell>
        </row>
      </sheetData>
      <sheetData sheetId="13817">
        <row r="19">
          <cell r="J19">
            <v>1.0499999999999999E-3</v>
          </cell>
        </row>
      </sheetData>
      <sheetData sheetId="13818">
        <row r="19">
          <cell r="J19">
            <v>1.0499999999999999E-3</v>
          </cell>
        </row>
      </sheetData>
      <sheetData sheetId="13819">
        <row r="19">
          <cell r="J19">
            <v>1.0499999999999999E-3</v>
          </cell>
        </row>
      </sheetData>
      <sheetData sheetId="13820">
        <row r="19">
          <cell r="J19">
            <v>1.0499999999999999E-3</v>
          </cell>
        </row>
      </sheetData>
      <sheetData sheetId="13821">
        <row r="19">
          <cell r="J19">
            <v>1.0499999999999999E-3</v>
          </cell>
        </row>
      </sheetData>
      <sheetData sheetId="13822">
        <row r="19">
          <cell r="J19">
            <v>1.0499999999999999E-3</v>
          </cell>
        </row>
      </sheetData>
      <sheetData sheetId="13823">
        <row r="19">
          <cell r="J19">
            <v>1.0499999999999999E-3</v>
          </cell>
        </row>
      </sheetData>
      <sheetData sheetId="13824">
        <row r="19">
          <cell r="J19">
            <v>1.0499999999999999E-3</v>
          </cell>
        </row>
      </sheetData>
      <sheetData sheetId="13825">
        <row r="19">
          <cell r="J19">
            <v>1.0499999999999999E-3</v>
          </cell>
        </row>
      </sheetData>
      <sheetData sheetId="13826">
        <row r="19">
          <cell r="J19">
            <v>1.0499999999999999E-3</v>
          </cell>
        </row>
      </sheetData>
      <sheetData sheetId="13827">
        <row r="19">
          <cell r="J19">
            <v>1.0499999999999999E-3</v>
          </cell>
        </row>
      </sheetData>
      <sheetData sheetId="13828">
        <row r="19">
          <cell r="J19">
            <v>1.0499999999999999E-3</v>
          </cell>
        </row>
      </sheetData>
      <sheetData sheetId="13829">
        <row r="19">
          <cell r="J19">
            <v>1.0499999999999999E-3</v>
          </cell>
        </row>
      </sheetData>
      <sheetData sheetId="13830" refreshError="1"/>
      <sheetData sheetId="13831">
        <row r="19">
          <cell r="J19">
            <v>1.0499999999999999E-3</v>
          </cell>
        </row>
      </sheetData>
      <sheetData sheetId="13832">
        <row r="19">
          <cell r="J19">
            <v>1.0499999999999999E-3</v>
          </cell>
        </row>
      </sheetData>
      <sheetData sheetId="13833">
        <row r="19">
          <cell r="J19">
            <v>1.0499999999999999E-3</v>
          </cell>
        </row>
      </sheetData>
      <sheetData sheetId="13834">
        <row r="19">
          <cell r="J19">
            <v>1.0499999999999999E-3</v>
          </cell>
        </row>
      </sheetData>
      <sheetData sheetId="13835">
        <row r="19">
          <cell r="J19">
            <v>1.0499999999999999E-3</v>
          </cell>
        </row>
      </sheetData>
      <sheetData sheetId="13836">
        <row r="19">
          <cell r="J19">
            <v>1.0499999999999999E-3</v>
          </cell>
        </row>
      </sheetData>
      <sheetData sheetId="13837">
        <row r="19">
          <cell r="J19">
            <v>1.0499999999999999E-3</v>
          </cell>
        </row>
      </sheetData>
      <sheetData sheetId="13838">
        <row r="19">
          <cell r="J19">
            <v>1.0499999999999999E-3</v>
          </cell>
        </row>
      </sheetData>
      <sheetData sheetId="13839">
        <row r="19">
          <cell r="J19">
            <v>1.0499999999999999E-3</v>
          </cell>
        </row>
      </sheetData>
      <sheetData sheetId="13840">
        <row r="19">
          <cell r="J19">
            <v>1.0499999999999999E-3</v>
          </cell>
        </row>
      </sheetData>
      <sheetData sheetId="13841">
        <row r="19">
          <cell r="J19">
            <v>1.0499999999999999E-3</v>
          </cell>
        </row>
      </sheetData>
      <sheetData sheetId="13842">
        <row r="19">
          <cell r="J19">
            <v>1.0499999999999999E-3</v>
          </cell>
        </row>
      </sheetData>
      <sheetData sheetId="13843">
        <row r="19">
          <cell r="J19">
            <v>1.0499999999999999E-3</v>
          </cell>
        </row>
      </sheetData>
      <sheetData sheetId="13844">
        <row r="19">
          <cell r="J19">
            <v>1.0499999999999999E-3</v>
          </cell>
        </row>
      </sheetData>
      <sheetData sheetId="13845">
        <row r="19">
          <cell r="J19">
            <v>1.0499999999999999E-3</v>
          </cell>
        </row>
      </sheetData>
      <sheetData sheetId="13846">
        <row r="19">
          <cell r="J19">
            <v>1.0499999999999999E-3</v>
          </cell>
        </row>
      </sheetData>
      <sheetData sheetId="13847">
        <row r="19">
          <cell r="J19">
            <v>1.0499999999999999E-3</v>
          </cell>
        </row>
      </sheetData>
      <sheetData sheetId="13848">
        <row r="19">
          <cell r="J19">
            <v>1.0499999999999999E-3</v>
          </cell>
        </row>
      </sheetData>
      <sheetData sheetId="13849">
        <row r="19">
          <cell r="J19">
            <v>1.0499999999999999E-3</v>
          </cell>
        </row>
      </sheetData>
      <sheetData sheetId="13850">
        <row r="19">
          <cell r="J19">
            <v>1.0499999999999999E-3</v>
          </cell>
        </row>
      </sheetData>
      <sheetData sheetId="13851">
        <row r="19">
          <cell r="J19">
            <v>1.0499999999999999E-3</v>
          </cell>
        </row>
      </sheetData>
      <sheetData sheetId="13852">
        <row r="19">
          <cell r="J19">
            <v>1.0499999999999999E-3</v>
          </cell>
        </row>
      </sheetData>
      <sheetData sheetId="13853">
        <row r="19">
          <cell r="J19">
            <v>1.0499999999999999E-3</v>
          </cell>
        </row>
      </sheetData>
      <sheetData sheetId="13854">
        <row r="19">
          <cell r="J19">
            <v>1.0499999999999999E-3</v>
          </cell>
        </row>
      </sheetData>
      <sheetData sheetId="13855">
        <row r="19">
          <cell r="J19">
            <v>1.0499999999999999E-3</v>
          </cell>
        </row>
      </sheetData>
      <sheetData sheetId="13856">
        <row r="19">
          <cell r="J19">
            <v>1.0499999999999999E-3</v>
          </cell>
        </row>
      </sheetData>
      <sheetData sheetId="13857">
        <row r="19">
          <cell r="J19">
            <v>1.0499999999999999E-3</v>
          </cell>
        </row>
      </sheetData>
      <sheetData sheetId="13858">
        <row r="19">
          <cell r="J19">
            <v>1.0499999999999999E-3</v>
          </cell>
        </row>
      </sheetData>
      <sheetData sheetId="13859">
        <row r="19">
          <cell r="J19">
            <v>1.0499999999999999E-3</v>
          </cell>
        </row>
      </sheetData>
      <sheetData sheetId="13860">
        <row r="19">
          <cell r="J19">
            <v>1.0499999999999999E-3</v>
          </cell>
        </row>
      </sheetData>
      <sheetData sheetId="13861">
        <row r="19">
          <cell r="J19">
            <v>1.0499999999999999E-3</v>
          </cell>
        </row>
      </sheetData>
      <sheetData sheetId="13862">
        <row r="19">
          <cell r="J19">
            <v>1.0499999999999999E-3</v>
          </cell>
        </row>
      </sheetData>
      <sheetData sheetId="13863">
        <row r="19">
          <cell r="J19">
            <v>1.0499999999999999E-3</v>
          </cell>
        </row>
      </sheetData>
      <sheetData sheetId="13864">
        <row r="19">
          <cell r="J19">
            <v>1.0499999999999999E-3</v>
          </cell>
        </row>
      </sheetData>
      <sheetData sheetId="13865">
        <row r="19">
          <cell r="J19">
            <v>1.0499999999999999E-3</v>
          </cell>
        </row>
      </sheetData>
      <sheetData sheetId="13866">
        <row r="19">
          <cell r="J19">
            <v>1.0499999999999999E-3</v>
          </cell>
        </row>
      </sheetData>
      <sheetData sheetId="13867">
        <row r="19">
          <cell r="J19">
            <v>1.0499999999999999E-3</v>
          </cell>
        </row>
      </sheetData>
      <sheetData sheetId="13868">
        <row r="19">
          <cell r="J19">
            <v>1.0499999999999999E-3</v>
          </cell>
        </row>
      </sheetData>
      <sheetData sheetId="13869">
        <row r="19">
          <cell r="J19">
            <v>1.0499999999999999E-3</v>
          </cell>
        </row>
      </sheetData>
      <sheetData sheetId="13870">
        <row r="19">
          <cell r="J19">
            <v>1.0499999999999999E-3</v>
          </cell>
        </row>
      </sheetData>
      <sheetData sheetId="13871">
        <row r="19">
          <cell r="J19">
            <v>1.0499999999999999E-3</v>
          </cell>
        </row>
      </sheetData>
      <sheetData sheetId="13872">
        <row r="19">
          <cell r="J19">
            <v>1.0499999999999999E-3</v>
          </cell>
        </row>
      </sheetData>
      <sheetData sheetId="13873">
        <row r="19">
          <cell r="J19">
            <v>1.0499999999999999E-3</v>
          </cell>
        </row>
      </sheetData>
      <sheetData sheetId="13874">
        <row r="19">
          <cell r="J19">
            <v>1.0499999999999999E-3</v>
          </cell>
        </row>
      </sheetData>
      <sheetData sheetId="13875">
        <row r="19">
          <cell r="J19">
            <v>1.0499999999999999E-3</v>
          </cell>
        </row>
      </sheetData>
      <sheetData sheetId="13876">
        <row r="19">
          <cell r="J19">
            <v>1.0499999999999999E-3</v>
          </cell>
        </row>
      </sheetData>
      <sheetData sheetId="13877">
        <row r="19">
          <cell r="J19">
            <v>1.0499999999999999E-3</v>
          </cell>
        </row>
      </sheetData>
      <sheetData sheetId="13878">
        <row r="19">
          <cell r="J19">
            <v>1.0499999999999999E-3</v>
          </cell>
        </row>
      </sheetData>
      <sheetData sheetId="13879">
        <row r="19">
          <cell r="J19">
            <v>1.0499999999999999E-3</v>
          </cell>
        </row>
      </sheetData>
      <sheetData sheetId="13880">
        <row r="19">
          <cell r="J19">
            <v>1.0499999999999999E-3</v>
          </cell>
        </row>
      </sheetData>
      <sheetData sheetId="13881">
        <row r="19">
          <cell r="J19">
            <v>1.0499999999999999E-3</v>
          </cell>
        </row>
      </sheetData>
      <sheetData sheetId="13882">
        <row r="19">
          <cell r="J19">
            <v>1.0499999999999999E-3</v>
          </cell>
        </row>
      </sheetData>
      <sheetData sheetId="13883">
        <row r="19">
          <cell r="J19">
            <v>1.0499999999999999E-3</v>
          </cell>
        </row>
      </sheetData>
      <sheetData sheetId="13884">
        <row r="19">
          <cell r="J19">
            <v>1.0499999999999999E-3</v>
          </cell>
        </row>
      </sheetData>
      <sheetData sheetId="13885">
        <row r="19">
          <cell r="J19">
            <v>1.0499999999999999E-3</v>
          </cell>
        </row>
      </sheetData>
      <sheetData sheetId="13886">
        <row r="19">
          <cell r="J19">
            <v>1.0499999999999999E-3</v>
          </cell>
        </row>
      </sheetData>
      <sheetData sheetId="13887">
        <row r="19">
          <cell r="J19">
            <v>1.0499999999999999E-3</v>
          </cell>
        </row>
      </sheetData>
      <sheetData sheetId="13888">
        <row r="19">
          <cell r="J19">
            <v>1.0499999999999999E-3</v>
          </cell>
        </row>
      </sheetData>
      <sheetData sheetId="13889">
        <row r="19">
          <cell r="J19">
            <v>1.0499999999999999E-3</v>
          </cell>
        </row>
      </sheetData>
      <sheetData sheetId="13890">
        <row r="19">
          <cell r="J19">
            <v>1.0499999999999999E-3</v>
          </cell>
        </row>
      </sheetData>
      <sheetData sheetId="13891">
        <row r="19">
          <cell r="J19">
            <v>1.0499999999999999E-3</v>
          </cell>
        </row>
      </sheetData>
      <sheetData sheetId="13892">
        <row r="19">
          <cell r="J19">
            <v>1.0499999999999999E-3</v>
          </cell>
        </row>
      </sheetData>
      <sheetData sheetId="13893">
        <row r="19">
          <cell r="J19">
            <v>1.0499999999999999E-3</v>
          </cell>
        </row>
      </sheetData>
      <sheetData sheetId="13894">
        <row r="19">
          <cell r="J19">
            <v>1.0499999999999999E-3</v>
          </cell>
        </row>
      </sheetData>
      <sheetData sheetId="13895">
        <row r="19">
          <cell r="J19">
            <v>1.0499999999999999E-3</v>
          </cell>
        </row>
      </sheetData>
      <sheetData sheetId="13896">
        <row r="19">
          <cell r="J19">
            <v>1.0499999999999999E-3</v>
          </cell>
        </row>
      </sheetData>
      <sheetData sheetId="13897">
        <row r="19">
          <cell r="J19">
            <v>1.0499999999999999E-3</v>
          </cell>
        </row>
      </sheetData>
      <sheetData sheetId="13898">
        <row r="19">
          <cell r="J19">
            <v>1.0499999999999999E-3</v>
          </cell>
        </row>
      </sheetData>
      <sheetData sheetId="13899">
        <row r="19">
          <cell r="J19">
            <v>1.0499999999999999E-3</v>
          </cell>
        </row>
      </sheetData>
      <sheetData sheetId="13900">
        <row r="19">
          <cell r="J19">
            <v>1.0499999999999999E-3</v>
          </cell>
        </row>
      </sheetData>
      <sheetData sheetId="13901">
        <row r="19">
          <cell r="J19">
            <v>1.0499999999999999E-3</v>
          </cell>
        </row>
      </sheetData>
      <sheetData sheetId="13902">
        <row r="19">
          <cell r="J19">
            <v>1.0499999999999999E-3</v>
          </cell>
        </row>
      </sheetData>
      <sheetData sheetId="13903">
        <row r="19">
          <cell r="J19">
            <v>1.0499999999999999E-3</v>
          </cell>
        </row>
      </sheetData>
      <sheetData sheetId="13904">
        <row r="19">
          <cell r="J19">
            <v>1.0499999999999999E-3</v>
          </cell>
        </row>
      </sheetData>
      <sheetData sheetId="13905">
        <row r="19">
          <cell r="J19">
            <v>1.0499999999999999E-3</v>
          </cell>
        </row>
      </sheetData>
      <sheetData sheetId="13906">
        <row r="19">
          <cell r="J19">
            <v>1.0499999999999999E-3</v>
          </cell>
        </row>
      </sheetData>
      <sheetData sheetId="13907">
        <row r="19">
          <cell r="J19">
            <v>1.0499999999999999E-3</v>
          </cell>
        </row>
      </sheetData>
      <sheetData sheetId="13908">
        <row r="19">
          <cell r="J19">
            <v>1.0499999999999999E-3</v>
          </cell>
        </row>
      </sheetData>
      <sheetData sheetId="13909">
        <row r="19">
          <cell r="J19">
            <v>1.0499999999999999E-3</v>
          </cell>
        </row>
      </sheetData>
      <sheetData sheetId="13910">
        <row r="19">
          <cell r="J19">
            <v>1.0499999999999999E-3</v>
          </cell>
        </row>
      </sheetData>
      <sheetData sheetId="13911">
        <row r="19">
          <cell r="J19">
            <v>1.0499999999999999E-3</v>
          </cell>
        </row>
      </sheetData>
      <sheetData sheetId="13912">
        <row r="19">
          <cell r="J19">
            <v>1.0499999999999999E-3</v>
          </cell>
        </row>
      </sheetData>
      <sheetData sheetId="13913">
        <row r="19">
          <cell r="J19">
            <v>1.0499999999999999E-3</v>
          </cell>
        </row>
      </sheetData>
      <sheetData sheetId="13914">
        <row r="19">
          <cell r="J19">
            <v>1.0499999999999999E-3</v>
          </cell>
        </row>
      </sheetData>
      <sheetData sheetId="13915">
        <row r="19">
          <cell r="J19">
            <v>1.0499999999999999E-3</v>
          </cell>
        </row>
      </sheetData>
      <sheetData sheetId="13916">
        <row r="19">
          <cell r="J19">
            <v>1.0499999999999999E-3</v>
          </cell>
        </row>
      </sheetData>
      <sheetData sheetId="13917">
        <row r="19">
          <cell r="J19">
            <v>1.0499999999999999E-3</v>
          </cell>
        </row>
      </sheetData>
      <sheetData sheetId="13918">
        <row r="19">
          <cell r="J19">
            <v>1.0499999999999999E-3</v>
          </cell>
        </row>
      </sheetData>
      <sheetData sheetId="13919">
        <row r="19">
          <cell r="J19">
            <v>1.0499999999999999E-3</v>
          </cell>
        </row>
      </sheetData>
      <sheetData sheetId="13920">
        <row r="19">
          <cell r="J19">
            <v>1.0499999999999999E-3</v>
          </cell>
        </row>
      </sheetData>
      <sheetData sheetId="13921">
        <row r="19">
          <cell r="J19">
            <v>1.0499999999999999E-3</v>
          </cell>
        </row>
      </sheetData>
      <sheetData sheetId="13922">
        <row r="19">
          <cell r="J19">
            <v>1.0499999999999999E-3</v>
          </cell>
        </row>
      </sheetData>
      <sheetData sheetId="13923">
        <row r="19">
          <cell r="J19">
            <v>1.0499999999999999E-3</v>
          </cell>
        </row>
      </sheetData>
      <sheetData sheetId="13924">
        <row r="19">
          <cell r="J19">
            <v>1.0499999999999999E-3</v>
          </cell>
        </row>
      </sheetData>
      <sheetData sheetId="13925">
        <row r="19">
          <cell r="J19">
            <v>1.0499999999999999E-3</v>
          </cell>
        </row>
      </sheetData>
      <sheetData sheetId="13926">
        <row r="19">
          <cell r="J19">
            <v>1.0499999999999999E-3</v>
          </cell>
        </row>
      </sheetData>
      <sheetData sheetId="13927">
        <row r="19">
          <cell r="J19">
            <v>1.0499999999999999E-3</v>
          </cell>
        </row>
      </sheetData>
      <sheetData sheetId="13928">
        <row r="19">
          <cell r="J19">
            <v>1.0499999999999999E-3</v>
          </cell>
        </row>
      </sheetData>
      <sheetData sheetId="13929">
        <row r="19">
          <cell r="J19">
            <v>1.0499999999999999E-3</v>
          </cell>
        </row>
      </sheetData>
      <sheetData sheetId="13930">
        <row r="19">
          <cell r="J19">
            <v>1.0499999999999999E-3</v>
          </cell>
        </row>
      </sheetData>
      <sheetData sheetId="13931">
        <row r="19">
          <cell r="J19">
            <v>1.0499999999999999E-3</v>
          </cell>
        </row>
      </sheetData>
      <sheetData sheetId="13932">
        <row r="19">
          <cell r="J19">
            <v>1.0499999999999999E-3</v>
          </cell>
        </row>
      </sheetData>
      <sheetData sheetId="13933">
        <row r="19">
          <cell r="J19">
            <v>1.0499999999999999E-3</v>
          </cell>
        </row>
      </sheetData>
      <sheetData sheetId="13934">
        <row r="19">
          <cell r="J19">
            <v>1.0499999999999999E-3</v>
          </cell>
        </row>
      </sheetData>
      <sheetData sheetId="13935">
        <row r="19">
          <cell r="J19">
            <v>1.0499999999999999E-3</v>
          </cell>
        </row>
      </sheetData>
      <sheetData sheetId="13936">
        <row r="19">
          <cell r="J19">
            <v>1.0499999999999999E-3</v>
          </cell>
        </row>
      </sheetData>
      <sheetData sheetId="13937">
        <row r="19">
          <cell r="J19">
            <v>1.0499999999999999E-3</v>
          </cell>
        </row>
      </sheetData>
      <sheetData sheetId="13938">
        <row r="19">
          <cell r="J19">
            <v>1.0499999999999999E-3</v>
          </cell>
        </row>
      </sheetData>
      <sheetData sheetId="13939">
        <row r="19">
          <cell r="J19">
            <v>1.0499999999999999E-3</v>
          </cell>
        </row>
      </sheetData>
      <sheetData sheetId="13940">
        <row r="19">
          <cell r="J19">
            <v>1.0499999999999999E-3</v>
          </cell>
        </row>
      </sheetData>
      <sheetData sheetId="13941">
        <row r="19">
          <cell r="J19">
            <v>1.0499999999999999E-3</v>
          </cell>
        </row>
      </sheetData>
      <sheetData sheetId="13942">
        <row r="19">
          <cell r="J19">
            <v>1.0499999999999999E-3</v>
          </cell>
        </row>
      </sheetData>
      <sheetData sheetId="13943">
        <row r="19">
          <cell r="J19">
            <v>1.0499999999999999E-3</v>
          </cell>
        </row>
      </sheetData>
      <sheetData sheetId="13944">
        <row r="19">
          <cell r="J19">
            <v>1.0499999999999999E-3</v>
          </cell>
        </row>
      </sheetData>
      <sheetData sheetId="13945">
        <row r="19">
          <cell r="J19">
            <v>1.0499999999999999E-3</v>
          </cell>
        </row>
      </sheetData>
      <sheetData sheetId="13946">
        <row r="19">
          <cell r="J19">
            <v>1.0499999999999999E-3</v>
          </cell>
        </row>
      </sheetData>
      <sheetData sheetId="13947">
        <row r="19">
          <cell r="J19">
            <v>1.0499999999999999E-3</v>
          </cell>
        </row>
      </sheetData>
      <sheetData sheetId="13948">
        <row r="19">
          <cell r="J19">
            <v>1.0499999999999999E-3</v>
          </cell>
        </row>
      </sheetData>
      <sheetData sheetId="13949">
        <row r="19">
          <cell r="J19">
            <v>1.0499999999999999E-3</v>
          </cell>
        </row>
      </sheetData>
      <sheetData sheetId="13950">
        <row r="19">
          <cell r="J19">
            <v>1.0499999999999999E-3</v>
          </cell>
        </row>
      </sheetData>
      <sheetData sheetId="13951">
        <row r="19">
          <cell r="J19">
            <v>1.0499999999999999E-3</v>
          </cell>
        </row>
      </sheetData>
      <sheetData sheetId="13952">
        <row r="19">
          <cell r="J19">
            <v>1.0499999999999999E-3</v>
          </cell>
        </row>
      </sheetData>
      <sheetData sheetId="13953">
        <row r="19">
          <cell r="J19">
            <v>1.0499999999999999E-3</v>
          </cell>
        </row>
      </sheetData>
      <sheetData sheetId="13954">
        <row r="19">
          <cell r="J19">
            <v>1.0499999999999999E-3</v>
          </cell>
        </row>
      </sheetData>
      <sheetData sheetId="13955">
        <row r="19">
          <cell r="J19">
            <v>1.0499999999999999E-3</v>
          </cell>
        </row>
      </sheetData>
      <sheetData sheetId="13956">
        <row r="19">
          <cell r="J19">
            <v>1.0499999999999999E-3</v>
          </cell>
        </row>
      </sheetData>
      <sheetData sheetId="13957">
        <row r="19">
          <cell r="J19">
            <v>1.0499999999999999E-3</v>
          </cell>
        </row>
      </sheetData>
      <sheetData sheetId="13958">
        <row r="19">
          <cell r="J19">
            <v>1.0499999999999999E-3</v>
          </cell>
        </row>
      </sheetData>
      <sheetData sheetId="13959">
        <row r="19">
          <cell r="J19">
            <v>1.0499999999999999E-3</v>
          </cell>
        </row>
      </sheetData>
      <sheetData sheetId="13960">
        <row r="19">
          <cell r="J19">
            <v>1.0499999999999999E-3</v>
          </cell>
        </row>
      </sheetData>
      <sheetData sheetId="13961">
        <row r="19">
          <cell r="J19">
            <v>1.0499999999999999E-3</v>
          </cell>
        </row>
      </sheetData>
      <sheetData sheetId="13962">
        <row r="19">
          <cell r="J19">
            <v>1.0499999999999999E-3</v>
          </cell>
        </row>
      </sheetData>
      <sheetData sheetId="13963">
        <row r="19">
          <cell r="J19">
            <v>1.0499999999999999E-3</v>
          </cell>
        </row>
      </sheetData>
      <sheetData sheetId="13964">
        <row r="19">
          <cell r="J19">
            <v>1.0499999999999999E-3</v>
          </cell>
        </row>
      </sheetData>
      <sheetData sheetId="13965">
        <row r="19">
          <cell r="J19">
            <v>1.0499999999999999E-3</v>
          </cell>
        </row>
      </sheetData>
      <sheetData sheetId="13966">
        <row r="19">
          <cell r="J19">
            <v>1.0499999999999999E-3</v>
          </cell>
        </row>
      </sheetData>
      <sheetData sheetId="13967">
        <row r="19">
          <cell r="J19">
            <v>1.0499999999999999E-3</v>
          </cell>
        </row>
      </sheetData>
      <sheetData sheetId="13968">
        <row r="19">
          <cell r="J19">
            <v>1.0499999999999999E-3</v>
          </cell>
        </row>
      </sheetData>
      <sheetData sheetId="13969">
        <row r="19">
          <cell r="J19">
            <v>1.0499999999999999E-3</v>
          </cell>
        </row>
      </sheetData>
      <sheetData sheetId="13970">
        <row r="19">
          <cell r="J19">
            <v>1.0499999999999999E-3</v>
          </cell>
        </row>
      </sheetData>
      <sheetData sheetId="13971">
        <row r="19">
          <cell r="J19">
            <v>1.0499999999999999E-3</v>
          </cell>
        </row>
      </sheetData>
      <sheetData sheetId="13972">
        <row r="19">
          <cell r="J19">
            <v>1.0499999999999999E-3</v>
          </cell>
        </row>
      </sheetData>
      <sheetData sheetId="13973">
        <row r="19">
          <cell r="J19">
            <v>1.0499999999999999E-3</v>
          </cell>
        </row>
      </sheetData>
      <sheetData sheetId="13974">
        <row r="19">
          <cell r="J19">
            <v>1.0499999999999999E-3</v>
          </cell>
        </row>
      </sheetData>
      <sheetData sheetId="13975">
        <row r="19">
          <cell r="J19">
            <v>1.0499999999999999E-3</v>
          </cell>
        </row>
      </sheetData>
      <sheetData sheetId="13976">
        <row r="19">
          <cell r="J19">
            <v>1.0499999999999999E-3</v>
          </cell>
        </row>
      </sheetData>
      <sheetData sheetId="13977">
        <row r="19">
          <cell r="J19">
            <v>1.0499999999999999E-3</v>
          </cell>
        </row>
      </sheetData>
      <sheetData sheetId="13978">
        <row r="19">
          <cell r="J19">
            <v>1.0499999999999999E-3</v>
          </cell>
        </row>
      </sheetData>
      <sheetData sheetId="13979">
        <row r="19">
          <cell r="J19">
            <v>1.0499999999999999E-3</v>
          </cell>
        </row>
      </sheetData>
      <sheetData sheetId="13980">
        <row r="19">
          <cell r="J19">
            <v>1.0499999999999999E-3</v>
          </cell>
        </row>
      </sheetData>
      <sheetData sheetId="13981">
        <row r="19">
          <cell r="J19">
            <v>1.0499999999999999E-3</v>
          </cell>
        </row>
      </sheetData>
      <sheetData sheetId="13982">
        <row r="19">
          <cell r="J19">
            <v>1.0499999999999999E-3</v>
          </cell>
        </row>
      </sheetData>
      <sheetData sheetId="13983">
        <row r="19">
          <cell r="J19">
            <v>1.0499999999999999E-3</v>
          </cell>
        </row>
      </sheetData>
      <sheetData sheetId="13984">
        <row r="19">
          <cell r="J19">
            <v>1.0499999999999999E-3</v>
          </cell>
        </row>
      </sheetData>
      <sheetData sheetId="13985">
        <row r="19">
          <cell r="J19">
            <v>1.0499999999999999E-3</v>
          </cell>
        </row>
      </sheetData>
      <sheetData sheetId="13986">
        <row r="19">
          <cell r="J19">
            <v>1.0499999999999999E-3</v>
          </cell>
        </row>
      </sheetData>
      <sheetData sheetId="13987">
        <row r="19">
          <cell r="J19">
            <v>1.0499999999999999E-3</v>
          </cell>
        </row>
      </sheetData>
      <sheetData sheetId="13988">
        <row r="19">
          <cell r="J19">
            <v>1.0499999999999999E-3</v>
          </cell>
        </row>
      </sheetData>
      <sheetData sheetId="13989">
        <row r="19">
          <cell r="J19">
            <v>1.0499999999999999E-3</v>
          </cell>
        </row>
      </sheetData>
      <sheetData sheetId="13990">
        <row r="19">
          <cell r="J19">
            <v>1.0499999999999999E-3</v>
          </cell>
        </row>
      </sheetData>
      <sheetData sheetId="13991">
        <row r="19">
          <cell r="J19">
            <v>1.0499999999999999E-3</v>
          </cell>
        </row>
      </sheetData>
      <sheetData sheetId="13992">
        <row r="19">
          <cell r="J19">
            <v>1.0499999999999999E-3</v>
          </cell>
        </row>
      </sheetData>
      <sheetData sheetId="13993">
        <row r="19">
          <cell r="J19">
            <v>1.0499999999999999E-3</v>
          </cell>
        </row>
      </sheetData>
      <sheetData sheetId="13994">
        <row r="19">
          <cell r="J19">
            <v>1.0499999999999999E-3</v>
          </cell>
        </row>
      </sheetData>
      <sheetData sheetId="13995">
        <row r="19">
          <cell r="J19">
            <v>1.0499999999999999E-3</v>
          </cell>
        </row>
      </sheetData>
      <sheetData sheetId="13996">
        <row r="19">
          <cell r="J19">
            <v>1.0499999999999999E-3</v>
          </cell>
        </row>
      </sheetData>
      <sheetData sheetId="13997">
        <row r="19">
          <cell r="J19">
            <v>1.0499999999999999E-3</v>
          </cell>
        </row>
      </sheetData>
      <sheetData sheetId="13998">
        <row r="19">
          <cell r="J19">
            <v>1.0499999999999999E-3</v>
          </cell>
        </row>
      </sheetData>
      <sheetData sheetId="13999">
        <row r="19">
          <cell r="J19">
            <v>1.0499999999999999E-3</v>
          </cell>
        </row>
      </sheetData>
      <sheetData sheetId="14000">
        <row r="19">
          <cell r="J19">
            <v>1.0499999999999999E-3</v>
          </cell>
        </row>
      </sheetData>
      <sheetData sheetId="14001">
        <row r="19">
          <cell r="J19">
            <v>1.0499999999999999E-3</v>
          </cell>
        </row>
      </sheetData>
      <sheetData sheetId="14002">
        <row r="19">
          <cell r="J19">
            <v>1.0499999999999999E-3</v>
          </cell>
        </row>
      </sheetData>
      <sheetData sheetId="14003">
        <row r="19">
          <cell r="J19">
            <v>1.0499999999999999E-3</v>
          </cell>
        </row>
      </sheetData>
      <sheetData sheetId="14004">
        <row r="19">
          <cell r="J19">
            <v>1.0499999999999999E-3</v>
          </cell>
        </row>
      </sheetData>
      <sheetData sheetId="14005">
        <row r="19">
          <cell r="J19">
            <v>1.0499999999999999E-3</v>
          </cell>
        </row>
      </sheetData>
      <sheetData sheetId="14006">
        <row r="19">
          <cell r="J19">
            <v>1.0499999999999999E-3</v>
          </cell>
        </row>
      </sheetData>
      <sheetData sheetId="14007">
        <row r="19">
          <cell r="J19">
            <v>1.0499999999999999E-3</v>
          </cell>
        </row>
      </sheetData>
      <sheetData sheetId="14008">
        <row r="19">
          <cell r="J19">
            <v>1.0499999999999999E-3</v>
          </cell>
        </row>
      </sheetData>
      <sheetData sheetId="14009">
        <row r="19">
          <cell r="J19">
            <v>1.0499999999999999E-3</v>
          </cell>
        </row>
      </sheetData>
      <sheetData sheetId="14010">
        <row r="19">
          <cell r="J19">
            <v>1.0499999999999999E-3</v>
          </cell>
        </row>
      </sheetData>
      <sheetData sheetId="14011">
        <row r="19">
          <cell r="J19">
            <v>1.0499999999999999E-3</v>
          </cell>
        </row>
      </sheetData>
      <sheetData sheetId="14012">
        <row r="19">
          <cell r="J19">
            <v>1.0499999999999999E-3</v>
          </cell>
        </row>
      </sheetData>
      <sheetData sheetId="14013">
        <row r="19">
          <cell r="J19">
            <v>1.0499999999999999E-3</v>
          </cell>
        </row>
      </sheetData>
      <sheetData sheetId="14014">
        <row r="19">
          <cell r="J19">
            <v>1.0499999999999999E-3</v>
          </cell>
        </row>
      </sheetData>
      <sheetData sheetId="14015">
        <row r="19">
          <cell r="J19">
            <v>1.0499999999999999E-3</v>
          </cell>
        </row>
      </sheetData>
      <sheetData sheetId="14016">
        <row r="19">
          <cell r="J19">
            <v>1.0499999999999999E-3</v>
          </cell>
        </row>
      </sheetData>
      <sheetData sheetId="14017">
        <row r="19">
          <cell r="J19">
            <v>1.0499999999999999E-3</v>
          </cell>
        </row>
      </sheetData>
      <sheetData sheetId="14018">
        <row r="19">
          <cell r="J19">
            <v>1.0499999999999999E-3</v>
          </cell>
        </row>
      </sheetData>
      <sheetData sheetId="14019">
        <row r="19">
          <cell r="J19">
            <v>1.0499999999999999E-3</v>
          </cell>
        </row>
      </sheetData>
      <sheetData sheetId="14020">
        <row r="19">
          <cell r="J19">
            <v>1.0499999999999999E-3</v>
          </cell>
        </row>
      </sheetData>
      <sheetData sheetId="14021">
        <row r="19">
          <cell r="J19">
            <v>1.0499999999999999E-3</v>
          </cell>
        </row>
      </sheetData>
      <sheetData sheetId="14022">
        <row r="19">
          <cell r="J19">
            <v>1.0499999999999999E-3</v>
          </cell>
        </row>
      </sheetData>
      <sheetData sheetId="14023">
        <row r="19">
          <cell r="J19">
            <v>1.0499999999999999E-3</v>
          </cell>
        </row>
      </sheetData>
      <sheetData sheetId="14024">
        <row r="19">
          <cell r="J19">
            <v>1.0499999999999999E-3</v>
          </cell>
        </row>
      </sheetData>
      <sheetData sheetId="14025">
        <row r="19">
          <cell r="J19">
            <v>1.0499999999999999E-3</v>
          </cell>
        </row>
      </sheetData>
      <sheetData sheetId="14026">
        <row r="19">
          <cell r="J19">
            <v>1.0499999999999999E-3</v>
          </cell>
        </row>
      </sheetData>
      <sheetData sheetId="14027">
        <row r="19">
          <cell r="J19">
            <v>1.0499999999999999E-3</v>
          </cell>
        </row>
      </sheetData>
      <sheetData sheetId="14028">
        <row r="19">
          <cell r="J19">
            <v>1.0499999999999999E-3</v>
          </cell>
        </row>
      </sheetData>
      <sheetData sheetId="14029">
        <row r="19">
          <cell r="J19">
            <v>1.0499999999999999E-3</v>
          </cell>
        </row>
      </sheetData>
      <sheetData sheetId="14030">
        <row r="19">
          <cell r="J19">
            <v>1.0499999999999999E-3</v>
          </cell>
        </row>
      </sheetData>
      <sheetData sheetId="14031">
        <row r="19">
          <cell r="J19">
            <v>1.0499999999999999E-3</v>
          </cell>
        </row>
      </sheetData>
      <sheetData sheetId="14032">
        <row r="19">
          <cell r="J19">
            <v>1.0499999999999999E-3</v>
          </cell>
        </row>
      </sheetData>
      <sheetData sheetId="14033">
        <row r="19">
          <cell r="J19">
            <v>1.0499999999999999E-3</v>
          </cell>
        </row>
      </sheetData>
      <sheetData sheetId="14034">
        <row r="19">
          <cell r="J19">
            <v>1.0499999999999999E-3</v>
          </cell>
        </row>
      </sheetData>
      <sheetData sheetId="14035">
        <row r="19">
          <cell r="J19">
            <v>1.0499999999999999E-3</v>
          </cell>
        </row>
      </sheetData>
      <sheetData sheetId="14036">
        <row r="19">
          <cell r="J19">
            <v>1.0499999999999999E-3</v>
          </cell>
        </row>
      </sheetData>
      <sheetData sheetId="14037">
        <row r="19">
          <cell r="J19">
            <v>1.0499999999999999E-3</v>
          </cell>
        </row>
      </sheetData>
      <sheetData sheetId="14038">
        <row r="19">
          <cell r="J19">
            <v>1.0499999999999999E-3</v>
          </cell>
        </row>
      </sheetData>
      <sheetData sheetId="14039">
        <row r="19">
          <cell r="J19">
            <v>1.0499999999999999E-3</v>
          </cell>
        </row>
      </sheetData>
      <sheetData sheetId="14040">
        <row r="19">
          <cell r="J19">
            <v>1.0499999999999999E-3</v>
          </cell>
        </row>
      </sheetData>
      <sheetData sheetId="14041">
        <row r="19">
          <cell r="J19">
            <v>1.0499999999999999E-3</v>
          </cell>
        </row>
      </sheetData>
      <sheetData sheetId="14042">
        <row r="19">
          <cell r="J19">
            <v>1.0499999999999999E-3</v>
          </cell>
        </row>
      </sheetData>
      <sheetData sheetId="14043">
        <row r="19">
          <cell r="J19">
            <v>1.0499999999999999E-3</v>
          </cell>
        </row>
      </sheetData>
      <sheetData sheetId="14044">
        <row r="19">
          <cell r="J19">
            <v>1.0499999999999999E-3</v>
          </cell>
        </row>
      </sheetData>
      <sheetData sheetId="14045">
        <row r="19">
          <cell r="J19">
            <v>1.0499999999999999E-3</v>
          </cell>
        </row>
      </sheetData>
      <sheetData sheetId="14046">
        <row r="19">
          <cell r="J19">
            <v>1.0499999999999999E-3</v>
          </cell>
        </row>
      </sheetData>
      <sheetData sheetId="14047">
        <row r="19">
          <cell r="J19">
            <v>1.0499999999999999E-3</v>
          </cell>
        </row>
      </sheetData>
      <sheetData sheetId="14048">
        <row r="19">
          <cell r="J19">
            <v>1.0499999999999999E-3</v>
          </cell>
        </row>
      </sheetData>
      <sheetData sheetId="14049">
        <row r="19">
          <cell r="J19">
            <v>1.0499999999999999E-3</v>
          </cell>
        </row>
      </sheetData>
      <sheetData sheetId="14050">
        <row r="19">
          <cell r="J19">
            <v>1.0499999999999999E-3</v>
          </cell>
        </row>
      </sheetData>
      <sheetData sheetId="14051">
        <row r="19">
          <cell r="J19">
            <v>1.0499999999999999E-3</v>
          </cell>
        </row>
      </sheetData>
      <sheetData sheetId="14052">
        <row r="19">
          <cell r="J19">
            <v>1.0499999999999999E-3</v>
          </cell>
        </row>
      </sheetData>
      <sheetData sheetId="14053">
        <row r="19">
          <cell r="J19">
            <v>1.0499999999999999E-3</v>
          </cell>
        </row>
      </sheetData>
      <sheetData sheetId="14054">
        <row r="19">
          <cell r="J19">
            <v>1.0499999999999999E-3</v>
          </cell>
        </row>
      </sheetData>
      <sheetData sheetId="14055">
        <row r="19">
          <cell r="J19">
            <v>1.0499999999999999E-3</v>
          </cell>
        </row>
      </sheetData>
      <sheetData sheetId="14056">
        <row r="19">
          <cell r="J19">
            <v>1.0499999999999999E-3</v>
          </cell>
        </row>
      </sheetData>
      <sheetData sheetId="14057">
        <row r="19">
          <cell r="J19">
            <v>1.0499999999999999E-3</v>
          </cell>
        </row>
      </sheetData>
      <sheetData sheetId="14058">
        <row r="19">
          <cell r="J19">
            <v>1.0499999999999999E-3</v>
          </cell>
        </row>
      </sheetData>
      <sheetData sheetId="14059">
        <row r="19">
          <cell r="J19">
            <v>1.0499999999999999E-3</v>
          </cell>
        </row>
      </sheetData>
      <sheetData sheetId="14060">
        <row r="19">
          <cell r="J19">
            <v>1.0499999999999999E-3</v>
          </cell>
        </row>
      </sheetData>
      <sheetData sheetId="14061">
        <row r="19">
          <cell r="J19">
            <v>1.0499999999999999E-3</v>
          </cell>
        </row>
      </sheetData>
      <sheetData sheetId="14062">
        <row r="19">
          <cell r="J19">
            <v>1.0499999999999999E-3</v>
          </cell>
        </row>
      </sheetData>
      <sheetData sheetId="14063">
        <row r="19">
          <cell r="J19">
            <v>1.0499999999999999E-3</v>
          </cell>
        </row>
      </sheetData>
      <sheetData sheetId="14064">
        <row r="19">
          <cell r="J19">
            <v>1.0499999999999999E-3</v>
          </cell>
        </row>
      </sheetData>
      <sheetData sheetId="14065">
        <row r="19">
          <cell r="J19">
            <v>1.0499999999999999E-3</v>
          </cell>
        </row>
      </sheetData>
      <sheetData sheetId="14066">
        <row r="19">
          <cell r="J19">
            <v>1.0499999999999999E-3</v>
          </cell>
        </row>
      </sheetData>
      <sheetData sheetId="14067">
        <row r="19">
          <cell r="J19">
            <v>1.0499999999999999E-3</v>
          </cell>
        </row>
      </sheetData>
      <sheetData sheetId="14068">
        <row r="19">
          <cell r="J19">
            <v>1.0499999999999999E-3</v>
          </cell>
        </row>
      </sheetData>
      <sheetData sheetId="14069">
        <row r="19">
          <cell r="J19">
            <v>1.0499999999999999E-3</v>
          </cell>
        </row>
      </sheetData>
      <sheetData sheetId="14070">
        <row r="19">
          <cell r="J19">
            <v>1.0499999999999999E-3</v>
          </cell>
        </row>
      </sheetData>
      <sheetData sheetId="14071">
        <row r="19">
          <cell r="J19">
            <v>1.0499999999999999E-3</v>
          </cell>
        </row>
      </sheetData>
      <sheetData sheetId="14072">
        <row r="19">
          <cell r="J19">
            <v>1.0499999999999999E-3</v>
          </cell>
        </row>
      </sheetData>
      <sheetData sheetId="14073">
        <row r="19">
          <cell r="J19">
            <v>1.0499999999999999E-3</v>
          </cell>
        </row>
      </sheetData>
      <sheetData sheetId="14074">
        <row r="19">
          <cell r="J19">
            <v>1.0499999999999999E-3</v>
          </cell>
        </row>
      </sheetData>
      <sheetData sheetId="14075">
        <row r="19">
          <cell r="J19">
            <v>1.0499999999999999E-3</v>
          </cell>
        </row>
      </sheetData>
      <sheetData sheetId="14076">
        <row r="19">
          <cell r="J19">
            <v>1.0499999999999999E-3</v>
          </cell>
        </row>
      </sheetData>
      <sheetData sheetId="14077">
        <row r="19">
          <cell r="J19">
            <v>1.0499999999999999E-3</v>
          </cell>
        </row>
      </sheetData>
      <sheetData sheetId="14078">
        <row r="19">
          <cell r="J19">
            <v>1.0499999999999999E-3</v>
          </cell>
        </row>
      </sheetData>
      <sheetData sheetId="14079">
        <row r="19">
          <cell r="J19">
            <v>1.0499999999999999E-3</v>
          </cell>
        </row>
      </sheetData>
      <sheetData sheetId="14080">
        <row r="19">
          <cell r="J19">
            <v>1.0499999999999999E-3</v>
          </cell>
        </row>
      </sheetData>
      <sheetData sheetId="14081">
        <row r="19">
          <cell r="J19">
            <v>1.0499999999999999E-3</v>
          </cell>
        </row>
      </sheetData>
      <sheetData sheetId="14082">
        <row r="19">
          <cell r="J19">
            <v>1.0499999999999999E-3</v>
          </cell>
        </row>
      </sheetData>
      <sheetData sheetId="14083">
        <row r="19">
          <cell r="J19">
            <v>1.0499999999999999E-3</v>
          </cell>
        </row>
      </sheetData>
      <sheetData sheetId="14084">
        <row r="19">
          <cell r="J19">
            <v>1.0499999999999999E-3</v>
          </cell>
        </row>
      </sheetData>
      <sheetData sheetId="14085">
        <row r="19">
          <cell r="J19">
            <v>1.0499999999999999E-3</v>
          </cell>
        </row>
      </sheetData>
      <sheetData sheetId="14086">
        <row r="19">
          <cell r="J19">
            <v>1.0499999999999999E-3</v>
          </cell>
        </row>
      </sheetData>
      <sheetData sheetId="14087">
        <row r="19">
          <cell r="J19">
            <v>1.0499999999999999E-3</v>
          </cell>
        </row>
      </sheetData>
      <sheetData sheetId="14088">
        <row r="19">
          <cell r="J19">
            <v>1.0499999999999999E-3</v>
          </cell>
        </row>
      </sheetData>
      <sheetData sheetId="14089">
        <row r="19">
          <cell r="J19">
            <v>1.0499999999999999E-3</v>
          </cell>
        </row>
      </sheetData>
      <sheetData sheetId="14090">
        <row r="19">
          <cell r="J19">
            <v>1.0499999999999999E-3</v>
          </cell>
        </row>
      </sheetData>
      <sheetData sheetId="14091">
        <row r="19">
          <cell r="J19">
            <v>1.0499999999999999E-3</v>
          </cell>
        </row>
      </sheetData>
      <sheetData sheetId="14092">
        <row r="19">
          <cell r="J19">
            <v>1.0499999999999999E-3</v>
          </cell>
        </row>
      </sheetData>
      <sheetData sheetId="14093">
        <row r="19">
          <cell r="J19">
            <v>1.0499999999999999E-3</v>
          </cell>
        </row>
      </sheetData>
      <sheetData sheetId="14094">
        <row r="19">
          <cell r="J19">
            <v>1.0499999999999999E-3</v>
          </cell>
        </row>
      </sheetData>
      <sheetData sheetId="14095">
        <row r="19">
          <cell r="J19">
            <v>1.0499999999999999E-3</v>
          </cell>
        </row>
      </sheetData>
      <sheetData sheetId="14096">
        <row r="19">
          <cell r="J19">
            <v>1.0499999999999999E-3</v>
          </cell>
        </row>
      </sheetData>
      <sheetData sheetId="14097">
        <row r="19">
          <cell r="J19">
            <v>1.0499999999999999E-3</v>
          </cell>
        </row>
      </sheetData>
      <sheetData sheetId="14098">
        <row r="19">
          <cell r="J19">
            <v>1.0499999999999999E-3</v>
          </cell>
        </row>
      </sheetData>
      <sheetData sheetId="14099">
        <row r="19">
          <cell r="J19">
            <v>1.0499999999999999E-3</v>
          </cell>
        </row>
      </sheetData>
      <sheetData sheetId="14100">
        <row r="19">
          <cell r="J19">
            <v>1.0499999999999999E-3</v>
          </cell>
        </row>
      </sheetData>
      <sheetData sheetId="14101">
        <row r="19">
          <cell r="J19">
            <v>1.0499999999999999E-3</v>
          </cell>
        </row>
      </sheetData>
      <sheetData sheetId="14102">
        <row r="19">
          <cell r="J19">
            <v>1.0499999999999999E-3</v>
          </cell>
        </row>
      </sheetData>
      <sheetData sheetId="14103">
        <row r="19">
          <cell r="J19">
            <v>1.0499999999999999E-3</v>
          </cell>
        </row>
      </sheetData>
      <sheetData sheetId="14104">
        <row r="19">
          <cell r="J19">
            <v>1.0499999999999999E-3</v>
          </cell>
        </row>
      </sheetData>
      <sheetData sheetId="14105">
        <row r="19">
          <cell r="J19">
            <v>1.0499999999999999E-3</v>
          </cell>
        </row>
      </sheetData>
      <sheetData sheetId="14106">
        <row r="19">
          <cell r="J19">
            <v>1.0499999999999999E-3</v>
          </cell>
        </row>
      </sheetData>
      <sheetData sheetId="14107">
        <row r="19">
          <cell r="J19">
            <v>1.0499999999999999E-3</v>
          </cell>
        </row>
      </sheetData>
      <sheetData sheetId="14108">
        <row r="19">
          <cell r="J19">
            <v>1.0499999999999999E-3</v>
          </cell>
        </row>
      </sheetData>
      <sheetData sheetId="14109">
        <row r="19">
          <cell r="J19">
            <v>1.0499999999999999E-3</v>
          </cell>
        </row>
      </sheetData>
      <sheetData sheetId="14110">
        <row r="19">
          <cell r="J19">
            <v>1.0499999999999999E-3</v>
          </cell>
        </row>
      </sheetData>
      <sheetData sheetId="14111">
        <row r="19">
          <cell r="J19">
            <v>1.0499999999999999E-3</v>
          </cell>
        </row>
      </sheetData>
      <sheetData sheetId="14112">
        <row r="19">
          <cell r="J19">
            <v>1.0499999999999999E-3</v>
          </cell>
        </row>
      </sheetData>
      <sheetData sheetId="14113">
        <row r="19">
          <cell r="J19">
            <v>1.0499999999999999E-3</v>
          </cell>
        </row>
      </sheetData>
      <sheetData sheetId="14114">
        <row r="19">
          <cell r="J19">
            <v>1.0499999999999999E-3</v>
          </cell>
        </row>
      </sheetData>
      <sheetData sheetId="14115">
        <row r="19">
          <cell r="J19">
            <v>1.0499999999999999E-3</v>
          </cell>
        </row>
      </sheetData>
      <sheetData sheetId="14116">
        <row r="19">
          <cell r="J19">
            <v>1.0499999999999999E-3</v>
          </cell>
        </row>
      </sheetData>
      <sheetData sheetId="14117">
        <row r="19">
          <cell r="J19">
            <v>1.0499999999999999E-3</v>
          </cell>
        </row>
      </sheetData>
      <sheetData sheetId="14118">
        <row r="19">
          <cell r="J19">
            <v>1.0499999999999999E-3</v>
          </cell>
        </row>
      </sheetData>
      <sheetData sheetId="14119">
        <row r="19">
          <cell r="J19">
            <v>1.0499999999999999E-3</v>
          </cell>
        </row>
      </sheetData>
      <sheetData sheetId="14120">
        <row r="19">
          <cell r="J19">
            <v>1.0499999999999999E-3</v>
          </cell>
        </row>
      </sheetData>
      <sheetData sheetId="14121">
        <row r="19">
          <cell r="J19">
            <v>1.0499999999999999E-3</v>
          </cell>
        </row>
      </sheetData>
      <sheetData sheetId="14122">
        <row r="19">
          <cell r="J19">
            <v>1.0499999999999999E-3</v>
          </cell>
        </row>
      </sheetData>
      <sheetData sheetId="14123">
        <row r="19">
          <cell r="J19">
            <v>1.0499999999999999E-3</v>
          </cell>
        </row>
      </sheetData>
      <sheetData sheetId="14124">
        <row r="19">
          <cell r="J19">
            <v>1.0499999999999999E-3</v>
          </cell>
        </row>
      </sheetData>
      <sheetData sheetId="14125">
        <row r="19">
          <cell r="J19">
            <v>1.0499999999999999E-3</v>
          </cell>
        </row>
      </sheetData>
      <sheetData sheetId="14126">
        <row r="19">
          <cell r="J19">
            <v>1.0499999999999999E-3</v>
          </cell>
        </row>
      </sheetData>
      <sheetData sheetId="14127">
        <row r="19">
          <cell r="J19">
            <v>1.0499999999999999E-3</v>
          </cell>
        </row>
      </sheetData>
      <sheetData sheetId="14128">
        <row r="19">
          <cell r="J19">
            <v>1.0499999999999999E-3</v>
          </cell>
        </row>
      </sheetData>
      <sheetData sheetId="14129">
        <row r="19">
          <cell r="J19">
            <v>1.0499999999999999E-3</v>
          </cell>
        </row>
      </sheetData>
      <sheetData sheetId="14130">
        <row r="19">
          <cell r="J19">
            <v>1.0499999999999999E-3</v>
          </cell>
        </row>
      </sheetData>
      <sheetData sheetId="14131">
        <row r="19">
          <cell r="J19">
            <v>1.0499999999999999E-3</v>
          </cell>
        </row>
      </sheetData>
      <sheetData sheetId="14132">
        <row r="19">
          <cell r="J19">
            <v>1.0499999999999999E-3</v>
          </cell>
        </row>
      </sheetData>
      <sheetData sheetId="14133">
        <row r="19">
          <cell r="J19">
            <v>1.0499999999999999E-3</v>
          </cell>
        </row>
      </sheetData>
      <sheetData sheetId="14134">
        <row r="19">
          <cell r="J19">
            <v>1.0499999999999999E-3</v>
          </cell>
        </row>
      </sheetData>
      <sheetData sheetId="14135">
        <row r="19">
          <cell r="J19">
            <v>1.0499999999999999E-3</v>
          </cell>
        </row>
      </sheetData>
      <sheetData sheetId="14136">
        <row r="19">
          <cell r="J19">
            <v>1.0499999999999999E-3</v>
          </cell>
        </row>
      </sheetData>
      <sheetData sheetId="14137">
        <row r="19">
          <cell r="J19">
            <v>1.0499999999999999E-3</v>
          </cell>
        </row>
      </sheetData>
      <sheetData sheetId="14138">
        <row r="19">
          <cell r="J19">
            <v>1.0499999999999999E-3</v>
          </cell>
        </row>
      </sheetData>
      <sheetData sheetId="14139">
        <row r="19">
          <cell r="J19">
            <v>1.0499999999999999E-3</v>
          </cell>
        </row>
      </sheetData>
      <sheetData sheetId="14140">
        <row r="19">
          <cell r="J19">
            <v>1.0499999999999999E-3</v>
          </cell>
        </row>
      </sheetData>
      <sheetData sheetId="14141">
        <row r="19">
          <cell r="J19">
            <v>1.0499999999999999E-3</v>
          </cell>
        </row>
      </sheetData>
      <sheetData sheetId="14142">
        <row r="19">
          <cell r="J19">
            <v>1.0499999999999999E-3</v>
          </cell>
        </row>
      </sheetData>
      <sheetData sheetId="14143">
        <row r="19">
          <cell r="J19">
            <v>1.0499999999999999E-3</v>
          </cell>
        </row>
      </sheetData>
      <sheetData sheetId="14144">
        <row r="19">
          <cell r="J19">
            <v>1.0499999999999999E-3</v>
          </cell>
        </row>
      </sheetData>
      <sheetData sheetId="14145">
        <row r="19">
          <cell r="J19">
            <v>1.0499999999999999E-3</v>
          </cell>
        </row>
      </sheetData>
      <sheetData sheetId="14146">
        <row r="19">
          <cell r="J19">
            <v>1.0499999999999999E-3</v>
          </cell>
        </row>
      </sheetData>
      <sheetData sheetId="14147">
        <row r="19">
          <cell r="J19">
            <v>1.0499999999999999E-3</v>
          </cell>
        </row>
      </sheetData>
      <sheetData sheetId="14148">
        <row r="19">
          <cell r="J19">
            <v>1.0499999999999999E-3</v>
          </cell>
        </row>
      </sheetData>
      <sheetData sheetId="14149">
        <row r="19">
          <cell r="J19">
            <v>1.0499999999999999E-3</v>
          </cell>
        </row>
      </sheetData>
      <sheetData sheetId="14150">
        <row r="19">
          <cell r="J19">
            <v>1.0499999999999999E-3</v>
          </cell>
        </row>
      </sheetData>
      <sheetData sheetId="14151">
        <row r="19">
          <cell r="J19">
            <v>1.0499999999999999E-3</v>
          </cell>
        </row>
      </sheetData>
      <sheetData sheetId="14152">
        <row r="19">
          <cell r="J19">
            <v>1.0499999999999999E-3</v>
          </cell>
        </row>
      </sheetData>
      <sheetData sheetId="14153">
        <row r="19">
          <cell r="J19">
            <v>1.0499999999999999E-3</v>
          </cell>
        </row>
      </sheetData>
      <sheetData sheetId="14154">
        <row r="19">
          <cell r="J19">
            <v>1.0499999999999999E-3</v>
          </cell>
        </row>
      </sheetData>
      <sheetData sheetId="14155">
        <row r="19">
          <cell r="J19">
            <v>1.0499999999999999E-3</v>
          </cell>
        </row>
      </sheetData>
      <sheetData sheetId="14156">
        <row r="19">
          <cell r="J19">
            <v>1.0499999999999999E-3</v>
          </cell>
        </row>
      </sheetData>
      <sheetData sheetId="14157">
        <row r="19">
          <cell r="J19">
            <v>1.0499999999999999E-3</v>
          </cell>
        </row>
      </sheetData>
      <sheetData sheetId="14158">
        <row r="19">
          <cell r="J19">
            <v>1.0499999999999999E-3</v>
          </cell>
        </row>
      </sheetData>
      <sheetData sheetId="14159">
        <row r="19">
          <cell r="J19">
            <v>1.0499999999999999E-3</v>
          </cell>
        </row>
      </sheetData>
      <sheetData sheetId="14160">
        <row r="19">
          <cell r="J19">
            <v>1.0499999999999999E-3</v>
          </cell>
        </row>
      </sheetData>
      <sheetData sheetId="14161">
        <row r="19">
          <cell r="J19">
            <v>1.0499999999999999E-3</v>
          </cell>
        </row>
      </sheetData>
      <sheetData sheetId="14162">
        <row r="19">
          <cell r="J19">
            <v>1.0499999999999999E-3</v>
          </cell>
        </row>
      </sheetData>
      <sheetData sheetId="14163">
        <row r="19">
          <cell r="J19">
            <v>1.0499999999999999E-3</v>
          </cell>
        </row>
      </sheetData>
      <sheetData sheetId="14164">
        <row r="19">
          <cell r="J19">
            <v>1.0499999999999999E-3</v>
          </cell>
        </row>
      </sheetData>
      <sheetData sheetId="14165">
        <row r="19">
          <cell r="J19">
            <v>1.0499999999999999E-3</v>
          </cell>
        </row>
      </sheetData>
      <sheetData sheetId="14166">
        <row r="19">
          <cell r="J19">
            <v>1.0499999999999999E-3</v>
          </cell>
        </row>
      </sheetData>
      <sheetData sheetId="14167">
        <row r="19">
          <cell r="J19">
            <v>1.0499999999999999E-3</v>
          </cell>
        </row>
      </sheetData>
      <sheetData sheetId="14168">
        <row r="19">
          <cell r="J19">
            <v>1.0499999999999999E-3</v>
          </cell>
        </row>
      </sheetData>
      <sheetData sheetId="14169">
        <row r="19">
          <cell r="J19">
            <v>1.0499999999999999E-3</v>
          </cell>
        </row>
      </sheetData>
      <sheetData sheetId="14170">
        <row r="19">
          <cell r="J19">
            <v>1.0499999999999999E-3</v>
          </cell>
        </row>
      </sheetData>
      <sheetData sheetId="14171">
        <row r="19">
          <cell r="J19">
            <v>1.0499999999999999E-3</v>
          </cell>
        </row>
      </sheetData>
      <sheetData sheetId="14172">
        <row r="19">
          <cell r="J19">
            <v>1.0499999999999999E-3</v>
          </cell>
        </row>
      </sheetData>
      <sheetData sheetId="14173">
        <row r="19">
          <cell r="J19">
            <v>1.0499999999999999E-3</v>
          </cell>
        </row>
      </sheetData>
      <sheetData sheetId="14174">
        <row r="19">
          <cell r="J19">
            <v>1.0499999999999999E-3</v>
          </cell>
        </row>
      </sheetData>
      <sheetData sheetId="14175">
        <row r="19">
          <cell r="J19">
            <v>1.0499999999999999E-3</v>
          </cell>
        </row>
      </sheetData>
      <sheetData sheetId="14176">
        <row r="19">
          <cell r="J19">
            <v>1.0499999999999999E-3</v>
          </cell>
        </row>
      </sheetData>
      <sheetData sheetId="14177">
        <row r="19">
          <cell r="J19">
            <v>1.0499999999999999E-3</v>
          </cell>
        </row>
      </sheetData>
      <sheetData sheetId="14178">
        <row r="19">
          <cell r="J19">
            <v>1.0499999999999999E-3</v>
          </cell>
        </row>
      </sheetData>
      <sheetData sheetId="14179">
        <row r="19">
          <cell r="J19">
            <v>1.0499999999999999E-3</v>
          </cell>
        </row>
      </sheetData>
      <sheetData sheetId="14180">
        <row r="19">
          <cell r="J19">
            <v>1.0499999999999999E-3</v>
          </cell>
        </row>
      </sheetData>
      <sheetData sheetId="14181">
        <row r="19">
          <cell r="J19">
            <v>1.0499999999999999E-3</v>
          </cell>
        </row>
      </sheetData>
      <sheetData sheetId="14182">
        <row r="19">
          <cell r="J19">
            <v>1.0499999999999999E-3</v>
          </cell>
        </row>
      </sheetData>
      <sheetData sheetId="14183">
        <row r="19">
          <cell r="J19">
            <v>1.0499999999999999E-3</v>
          </cell>
        </row>
      </sheetData>
      <sheetData sheetId="14184">
        <row r="19">
          <cell r="J19">
            <v>1.0499999999999999E-3</v>
          </cell>
        </row>
      </sheetData>
      <sheetData sheetId="14185">
        <row r="19">
          <cell r="J19">
            <v>1.0499999999999999E-3</v>
          </cell>
        </row>
      </sheetData>
      <sheetData sheetId="14186">
        <row r="19">
          <cell r="J19">
            <v>1.0499999999999999E-3</v>
          </cell>
        </row>
      </sheetData>
      <sheetData sheetId="14187">
        <row r="19">
          <cell r="J19">
            <v>1.0499999999999999E-3</v>
          </cell>
        </row>
      </sheetData>
      <sheetData sheetId="14188">
        <row r="19">
          <cell r="J19">
            <v>1.0499999999999999E-3</v>
          </cell>
        </row>
      </sheetData>
      <sheetData sheetId="14189">
        <row r="19">
          <cell r="J19">
            <v>1.0499999999999999E-3</v>
          </cell>
        </row>
      </sheetData>
      <sheetData sheetId="14190">
        <row r="19">
          <cell r="J19">
            <v>1.0499999999999999E-3</v>
          </cell>
        </row>
      </sheetData>
      <sheetData sheetId="14191">
        <row r="19">
          <cell r="J19">
            <v>1.0499999999999999E-3</v>
          </cell>
        </row>
      </sheetData>
      <sheetData sheetId="14192">
        <row r="19">
          <cell r="J19">
            <v>1.0499999999999999E-3</v>
          </cell>
        </row>
      </sheetData>
      <sheetData sheetId="14193">
        <row r="19">
          <cell r="J19">
            <v>1.0499999999999999E-3</v>
          </cell>
        </row>
      </sheetData>
      <sheetData sheetId="14194">
        <row r="19">
          <cell r="J19">
            <v>1.0499999999999999E-3</v>
          </cell>
        </row>
      </sheetData>
      <sheetData sheetId="14195">
        <row r="19">
          <cell r="J19">
            <v>1.0499999999999999E-3</v>
          </cell>
        </row>
      </sheetData>
      <sheetData sheetId="14196">
        <row r="19">
          <cell r="J19">
            <v>1.0499999999999999E-3</v>
          </cell>
        </row>
      </sheetData>
      <sheetData sheetId="14197">
        <row r="19">
          <cell r="J19">
            <v>1.0499999999999999E-3</v>
          </cell>
        </row>
      </sheetData>
      <sheetData sheetId="14198">
        <row r="19">
          <cell r="J19">
            <v>1.0499999999999999E-3</v>
          </cell>
        </row>
      </sheetData>
      <sheetData sheetId="14199">
        <row r="19">
          <cell r="J19">
            <v>1.0499999999999999E-3</v>
          </cell>
        </row>
      </sheetData>
      <sheetData sheetId="14200">
        <row r="19">
          <cell r="J19">
            <v>1.0499999999999999E-3</v>
          </cell>
        </row>
      </sheetData>
      <sheetData sheetId="14201">
        <row r="19">
          <cell r="J19">
            <v>1.0499999999999999E-3</v>
          </cell>
        </row>
      </sheetData>
      <sheetData sheetId="14202">
        <row r="19">
          <cell r="J19">
            <v>1.0499999999999999E-3</v>
          </cell>
        </row>
      </sheetData>
      <sheetData sheetId="14203">
        <row r="19">
          <cell r="J19">
            <v>1.0499999999999999E-3</v>
          </cell>
        </row>
      </sheetData>
      <sheetData sheetId="14204">
        <row r="19">
          <cell r="J19">
            <v>1.0499999999999999E-3</v>
          </cell>
        </row>
      </sheetData>
      <sheetData sheetId="14205">
        <row r="19">
          <cell r="J19">
            <v>1.0499999999999999E-3</v>
          </cell>
        </row>
      </sheetData>
      <sheetData sheetId="14206">
        <row r="19">
          <cell r="J19">
            <v>1.0499999999999999E-3</v>
          </cell>
        </row>
      </sheetData>
      <sheetData sheetId="14207">
        <row r="19">
          <cell r="J19">
            <v>1.0499999999999999E-3</v>
          </cell>
        </row>
      </sheetData>
      <sheetData sheetId="14208">
        <row r="19">
          <cell r="J19">
            <v>1.0499999999999999E-3</v>
          </cell>
        </row>
      </sheetData>
      <sheetData sheetId="14209">
        <row r="19">
          <cell r="J19">
            <v>1.0499999999999999E-3</v>
          </cell>
        </row>
      </sheetData>
      <sheetData sheetId="14210">
        <row r="19">
          <cell r="J19">
            <v>1.0499999999999999E-3</v>
          </cell>
        </row>
      </sheetData>
      <sheetData sheetId="14211">
        <row r="19">
          <cell r="J19">
            <v>1.0499999999999999E-3</v>
          </cell>
        </row>
      </sheetData>
      <sheetData sheetId="14212">
        <row r="19">
          <cell r="J19">
            <v>1.0499999999999999E-3</v>
          </cell>
        </row>
      </sheetData>
      <sheetData sheetId="14213">
        <row r="19">
          <cell r="J19">
            <v>1.0499999999999999E-3</v>
          </cell>
        </row>
      </sheetData>
      <sheetData sheetId="14214">
        <row r="19">
          <cell r="J19">
            <v>1.0499999999999999E-3</v>
          </cell>
        </row>
      </sheetData>
      <sheetData sheetId="14215">
        <row r="19">
          <cell r="J19">
            <v>1.0499999999999999E-3</v>
          </cell>
        </row>
      </sheetData>
      <sheetData sheetId="14216">
        <row r="19">
          <cell r="J19">
            <v>1.0499999999999999E-3</v>
          </cell>
        </row>
      </sheetData>
      <sheetData sheetId="14217">
        <row r="19">
          <cell r="J19">
            <v>1.0499999999999999E-3</v>
          </cell>
        </row>
      </sheetData>
      <sheetData sheetId="14218">
        <row r="19">
          <cell r="J19">
            <v>1.0499999999999999E-3</v>
          </cell>
        </row>
      </sheetData>
      <sheetData sheetId="14219">
        <row r="19">
          <cell r="J19">
            <v>1.0499999999999999E-3</v>
          </cell>
        </row>
      </sheetData>
      <sheetData sheetId="14220">
        <row r="19">
          <cell r="J19">
            <v>1.0499999999999999E-3</v>
          </cell>
        </row>
      </sheetData>
      <sheetData sheetId="14221">
        <row r="19">
          <cell r="J19">
            <v>1.0499999999999999E-3</v>
          </cell>
        </row>
      </sheetData>
      <sheetData sheetId="14222">
        <row r="19">
          <cell r="J19">
            <v>1.0499999999999999E-3</v>
          </cell>
        </row>
      </sheetData>
      <sheetData sheetId="14223">
        <row r="19">
          <cell r="J19">
            <v>1.0499999999999999E-3</v>
          </cell>
        </row>
      </sheetData>
      <sheetData sheetId="14224">
        <row r="19">
          <cell r="J19">
            <v>1.0499999999999999E-3</v>
          </cell>
        </row>
      </sheetData>
      <sheetData sheetId="14225">
        <row r="19">
          <cell r="J19">
            <v>1.0499999999999999E-3</v>
          </cell>
        </row>
      </sheetData>
      <sheetData sheetId="14226">
        <row r="19">
          <cell r="J19">
            <v>1.0499999999999999E-3</v>
          </cell>
        </row>
      </sheetData>
      <sheetData sheetId="14227">
        <row r="19">
          <cell r="J19">
            <v>1.0499999999999999E-3</v>
          </cell>
        </row>
      </sheetData>
      <sheetData sheetId="14228">
        <row r="19">
          <cell r="J19">
            <v>1.0499999999999999E-3</v>
          </cell>
        </row>
      </sheetData>
      <sheetData sheetId="14229">
        <row r="19">
          <cell r="J19">
            <v>1.0499999999999999E-3</v>
          </cell>
        </row>
      </sheetData>
      <sheetData sheetId="14230">
        <row r="19">
          <cell r="J19">
            <v>1.0499999999999999E-3</v>
          </cell>
        </row>
      </sheetData>
      <sheetData sheetId="14231">
        <row r="19">
          <cell r="J19">
            <v>1.0499999999999999E-3</v>
          </cell>
        </row>
      </sheetData>
      <sheetData sheetId="14232">
        <row r="19">
          <cell r="J19">
            <v>1.0499999999999999E-3</v>
          </cell>
        </row>
      </sheetData>
      <sheetData sheetId="14233">
        <row r="19">
          <cell r="J19">
            <v>1.0499999999999999E-3</v>
          </cell>
        </row>
      </sheetData>
      <sheetData sheetId="14234">
        <row r="19">
          <cell r="J19">
            <v>1.0499999999999999E-3</v>
          </cell>
        </row>
      </sheetData>
      <sheetData sheetId="14235">
        <row r="19">
          <cell r="J19">
            <v>1.0499999999999999E-3</v>
          </cell>
        </row>
      </sheetData>
      <sheetData sheetId="14236">
        <row r="19">
          <cell r="J19">
            <v>1.0499999999999999E-3</v>
          </cell>
        </row>
      </sheetData>
      <sheetData sheetId="14237">
        <row r="19">
          <cell r="J19">
            <v>1.0499999999999999E-3</v>
          </cell>
        </row>
      </sheetData>
      <sheetData sheetId="14238">
        <row r="19">
          <cell r="J19">
            <v>1.0499999999999999E-3</v>
          </cell>
        </row>
      </sheetData>
      <sheetData sheetId="14239">
        <row r="19">
          <cell r="J19">
            <v>1.0499999999999999E-3</v>
          </cell>
        </row>
      </sheetData>
      <sheetData sheetId="14240">
        <row r="19">
          <cell r="J19">
            <v>1.0499999999999999E-3</v>
          </cell>
        </row>
      </sheetData>
      <sheetData sheetId="14241">
        <row r="19">
          <cell r="J19">
            <v>1.0499999999999999E-3</v>
          </cell>
        </row>
      </sheetData>
      <sheetData sheetId="14242">
        <row r="19">
          <cell r="J19">
            <v>1.0499999999999999E-3</v>
          </cell>
        </row>
      </sheetData>
      <sheetData sheetId="14243">
        <row r="19">
          <cell r="J19">
            <v>1.0499999999999999E-3</v>
          </cell>
        </row>
      </sheetData>
      <sheetData sheetId="14244">
        <row r="19">
          <cell r="J19">
            <v>1.0499999999999999E-3</v>
          </cell>
        </row>
      </sheetData>
      <sheetData sheetId="14245">
        <row r="19">
          <cell r="J19">
            <v>1.0499999999999999E-3</v>
          </cell>
        </row>
      </sheetData>
      <sheetData sheetId="14246">
        <row r="19">
          <cell r="J19">
            <v>1.0499999999999999E-3</v>
          </cell>
        </row>
      </sheetData>
      <sheetData sheetId="14247">
        <row r="19">
          <cell r="J19">
            <v>1.0499999999999999E-3</v>
          </cell>
        </row>
      </sheetData>
      <sheetData sheetId="14248">
        <row r="19">
          <cell r="J19">
            <v>1.0499999999999999E-3</v>
          </cell>
        </row>
      </sheetData>
      <sheetData sheetId="14249">
        <row r="19">
          <cell r="J19">
            <v>1.0499999999999999E-3</v>
          </cell>
        </row>
      </sheetData>
      <sheetData sheetId="14250">
        <row r="19">
          <cell r="J19">
            <v>1.0499999999999999E-3</v>
          </cell>
        </row>
      </sheetData>
      <sheetData sheetId="14251">
        <row r="19">
          <cell r="J19">
            <v>1.0499999999999999E-3</v>
          </cell>
        </row>
      </sheetData>
      <sheetData sheetId="14252">
        <row r="19">
          <cell r="J19">
            <v>1.0499999999999999E-3</v>
          </cell>
        </row>
      </sheetData>
      <sheetData sheetId="14253">
        <row r="19">
          <cell r="J19">
            <v>1.0499999999999999E-3</v>
          </cell>
        </row>
      </sheetData>
      <sheetData sheetId="14254">
        <row r="19">
          <cell r="J19">
            <v>1.0499999999999999E-3</v>
          </cell>
        </row>
      </sheetData>
      <sheetData sheetId="14255">
        <row r="19">
          <cell r="J19">
            <v>1.0499999999999999E-3</v>
          </cell>
        </row>
      </sheetData>
      <sheetData sheetId="14256">
        <row r="19">
          <cell r="J19">
            <v>1.0499999999999999E-3</v>
          </cell>
        </row>
      </sheetData>
      <sheetData sheetId="14257">
        <row r="19">
          <cell r="J19">
            <v>1.0499999999999999E-3</v>
          </cell>
        </row>
      </sheetData>
      <sheetData sheetId="14258">
        <row r="19">
          <cell r="J19">
            <v>1.0499999999999999E-3</v>
          </cell>
        </row>
      </sheetData>
      <sheetData sheetId="14259">
        <row r="19">
          <cell r="J19">
            <v>1.0499999999999999E-3</v>
          </cell>
        </row>
      </sheetData>
      <sheetData sheetId="14260">
        <row r="19">
          <cell r="J19">
            <v>1.0499999999999999E-3</v>
          </cell>
        </row>
      </sheetData>
      <sheetData sheetId="14261">
        <row r="19">
          <cell r="J19">
            <v>1.0499999999999999E-3</v>
          </cell>
        </row>
      </sheetData>
      <sheetData sheetId="14262">
        <row r="19">
          <cell r="J19">
            <v>1.0499999999999999E-3</v>
          </cell>
        </row>
      </sheetData>
      <sheetData sheetId="14263">
        <row r="19">
          <cell r="J19">
            <v>1.0499999999999999E-3</v>
          </cell>
        </row>
      </sheetData>
      <sheetData sheetId="14264">
        <row r="19">
          <cell r="J19">
            <v>1.0499999999999999E-3</v>
          </cell>
        </row>
      </sheetData>
      <sheetData sheetId="14265">
        <row r="19">
          <cell r="J19">
            <v>1.0499999999999999E-3</v>
          </cell>
        </row>
      </sheetData>
      <sheetData sheetId="14266">
        <row r="19">
          <cell r="J19">
            <v>1.0499999999999999E-3</v>
          </cell>
        </row>
      </sheetData>
      <sheetData sheetId="14267">
        <row r="19">
          <cell r="J19">
            <v>1.0499999999999999E-3</v>
          </cell>
        </row>
      </sheetData>
      <sheetData sheetId="14268">
        <row r="19">
          <cell r="J19">
            <v>1.0499999999999999E-3</v>
          </cell>
        </row>
      </sheetData>
      <sheetData sheetId="14269">
        <row r="19">
          <cell r="J19">
            <v>1.0499999999999999E-3</v>
          </cell>
        </row>
      </sheetData>
      <sheetData sheetId="14270">
        <row r="19">
          <cell r="J19">
            <v>1.0499999999999999E-3</v>
          </cell>
        </row>
      </sheetData>
      <sheetData sheetId="14271">
        <row r="19">
          <cell r="J19">
            <v>1.0499999999999999E-3</v>
          </cell>
        </row>
      </sheetData>
      <sheetData sheetId="14272">
        <row r="19">
          <cell r="J19">
            <v>1.0499999999999999E-3</v>
          </cell>
        </row>
      </sheetData>
      <sheetData sheetId="14273">
        <row r="19">
          <cell r="J19">
            <v>1.0499999999999999E-3</v>
          </cell>
        </row>
      </sheetData>
      <sheetData sheetId="14274">
        <row r="19">
          <cell r="J19">
            <v>1.0499999999999999E-3</v>
          </cell>
        </row>
      </sheetData>
      <sheetData sheetId="14275">
        <row r="19">
          <cell r="J19">
            <v>1.0499999999999999E-3</v>
          </cell>
        </row>
      </sheetData>
      <sheetData sheetId="14276">
        <row r="19">
          <cell r="J19">
            <v>1.0499999999999999E-3</v>
          </cell>
        </row>
      </sheetData>
      <sheetData sheetId="14277">
        <row r="19">
          <cell r="J19">
            <v>1.0499999999999999E-3</v>
          </cell>
        </row>
      </sheetData>
      <sheetData sheetId="14278">
        <row r="19">
          <cell r="J19">
            <v>1.0499999999999999E-3</v>
          </cell>
        </row>
      </sheetData>
      <sheetData sheetId="14279">
        <row r="19">
          <cell r="J19">
            <v>1.0499999999999999E-3</v>
          </cell>
        </row>
      </sheetData>
      <sheetData sheetId="14280">
        <row r="19">
          <cell r="J19">
            <v>1.0499999999999999E-3</v>
          </cell>
        </row>
      </sheetData>
      <sheetData sheetId="14281">
        <row r="19">
          <cell r="J19">
            <v>1.0499999999999999E-3</v>
          </cell>
        </row>
      </sheetData>
      <sheetData sheetId="14282">
        <row r="19">
          <cell r="J19">
            <v>1.0499999999999999E-3</v>
          </cell>
        </row>
      </sheetData>
      <sheetData sheetId="14283">
        <row r="19">
          <cell r="J19">
            <v>1.0499999999999999E-3</v>
          </cell>
        </row>
      </sheetData>
      <sheetData sheetId="14284">
        <row r="19">
          <cell r="J19">
            <v>1.0499999999999999E-3</v>
          </cell>
        </row>
      </sheetData>
      <sheetData sheetId="14285">
        <row r="19">
          <cell r="J19">
            <v>1.0499999999999999E-3</v>
          </cell>
        </row>
      </sheetData>
      <sheetData sheetId="14286">
        <row r="19">
          <cell r="J19">
            <v>1.0499999999999999E-3</v>
          </cell>
        </row>
      </sheetData>
      <sheetData sheetId="14287">
        <row r="19">
          <cell r="J19">
            <v>1.0499999999999999E-3</v>
          </cell>
        </row>
      </sheetData>
      <sheetData sheetId="14288">
        <row r="19">
          <cell r="J19">
            <v>1.0499999999999999E-3</v>
          </cell>
        </row>
      </sheetData>
      <sheetData sheetId="14289">
        <row r="19">
          <cell r="J19">
            <v>1.0499999999999999E-3</v>
          </cell>
        </row>
      </sheetData>
      <sheetData sheetId="14290">
        <row r="19">
          <cell r="J19">
            <v>1.0499999999999999E-3</v>
          </cell>
        </row>
      </sheetData>
      <sheetData sheetId="14291">
        <row r="19">
          <cell r="J19">
            <v>1.0499999999999999E-3</v>
          </cell>
        </row>
      </sheetData>
      <sheetData sheetId="14292">
        <row r="19">
          <cell r="J19">
            <v>1.0499999999999999E-3</v>
          </cell>
        </row>
      </sheetData>
      <sheetData sheetId="14293">
        <row r="19">
          <cell r="J19">
            <v>1.0499999999999999E-3</v>
          </cell>
        </row>
      </sheetData>
      <sheetData sheetId="14294">
        <row r="19">
          <cell r="J19">
            <v>1.0499999999999999E-3</v>
          </cell>
        </row>
      </sheetData>
      <sheetData sheetId="14295">
        <row r="19">
          <cell r="J19">
            <v>1.0499999999999999E-3</v>
          </cell>
        </row>
      </sheetData>
      <sheetData sheetId="14296">
        <row r="19">
          <cell r="J19">
            <v>1.0499999999999999E-3</v>
          </cell>
        </row>
      </sheetData>
      <sheetData sheetId="14297">
        <row r="19">
          <cell r="J19">
            <v>1.0499999999999999E-3</v>
          </cell>
        </row>
      </sheetData>
      <sheetData sheetId="14298">
        <row r="19">
          <cell r="J19">
            <v>1.0499999999999999E-3</v>
          </cell>
        </row>
      </sheetData>
      <sheetData sheetId="14299">
        <row r="19">
          <cell r="J19">
            <v>1.0499999999999999E-3</v>
          </cell>
        </row>
      </sheetData>
      <sheetData sheetId="14300">
        <row r="19">
          <cell r="J19">
            <v>1.0499999999999999E-3</v>
          </cell>
        </row>
      </sheetData>
      <sheetData sheetId="14301">
        <row r="19">
          <cell r="J19">
            <v>1.0499999999999999E-3</v>
          </cell>
        </row>
      </sheetData>
      <sheetData sheetId="14302">
        <row r="19">
          <cell r="J19">
            <v>1.0499999999999999E-3</v>
          </cell>
        </row>
      </sheetData>
      <sheetData sheetId="14303">
        <row r="19">
          <cell r="J19">
            <v>1.0499999999999999E-3</v>
          </cell>
        </row>
      </sheetData>
      <sheetData sheetId="14304">
        <row r="19">
          <cell r="J19">
            <v>1.0499999999999999E-3</v>
          </cell>
        </row>
      </sheetData>
      <sheetData sheetId="14305">
        <row r="19">
          <cell r="J19">
            <v>1.0499999999999999E-3</v>
          </cell>
        </row>
      </sheetData>
      <sheetData sheetId="14306">
        <row r="19">
          <cell r="J19">
            <v>1.0499999999999999E-3</v>
          </cell>
        </row>
      </sheetData>
      <sheetData sheetId="14307">
        <row r="19">
          <cell r="J19">
            <v>1.0499999999999999E-3</v>
          </cell>
        </row>
      </sheetData>
      <sheetData sheetId="14308">
        <row r="19">
          <cell r="J19">
            <v>1.0499999999999999E-3</v>
          </cell>
        </row>
      </sheetData>
      <sheetData sheetId="14309">
        <row r="19">
          <cell r="J19">
            <v>1.0499999999999999E-3</v>
          </cell>
        </row>
      </sheetData>
      <sheetData sheetId="14310">
        <row r="19">
          <cell r="J19">
            <v>1.0499999999999999E-3</v>
          </cell>
        </row>
      </sheetData>
      <sheetData sheetId="14311">
        <row r="19">
          <cell r="J19">
            <v>1.0499999999999999E-3</v>
          </cell>
        </row>
      </sheetData>
      <sheetData sheetId="14312">
        <row r="19">
          <cell r="J19">
            <v>1.0499999999999999E-3</v>
          </cell>
        </row>
      </sheetData>
      <sheetData sheetId="14313">
        <row r="19">
          <cell r="J19">
            <v>1.0499999999999999E-3</v>
          </cell>
        </row>
      </sheetData>
      <sheetData sheetId="14314">
        <row r="19">
          <cell r="J19">
            <v>1.0499999999999999E-3</v>
          </cell>
        </row>
      </sheetData>
      <sheetData sheetId="14315">
        <row r="19">
          <cell r="J19">
            <v>1.0499999999999999E-3</v>
          </cell>
        </row>
      </sheetData>
      <sheetData sheetId="14316">
        <row r="19">
          <cell r="J19">
            <v>1.0499999999999999E-3</v>
          </cell>
        </row>
      </sheetData>
      <sheetData sheetId="14317">
        <row r="19">
          <cell r="J19">
            <v>1.0499999999999999E-3</v>
          </cell>
        </row>
      </sheetData>
      <sheetData sheetId="14318">
        <row r="19">
          <cell r="J19">
            <v>1.0499999999999999E-3</v>
          </cell>
        </row>
      </sheetData>
      <sheetData sheetId="14319">
        <row r="19">
          <cell r="J19">
            <v>1.0499999999999999E-3</v>
          </cell>
        </row>
      </sheetData>
      <sheetData sheetId="14320">
        <row r="19">
          <cell r="J19">
            <v>1.0499999999999999E-3</v>
          </cell>
        </row>
      </sheetData>
      <sheetData sheetId="14321">
        <row r="19">
          <cell r="J19">
            <v>1.0499999999999999E-3</v>
          </cell>
        </row>
      </sheetData>
      <sheetData sheetId="14322">
        <row r="19">
          <cell r="J19">
            <v>1.0499999999999999E-3</v>
          </cell>
        </row>
      </sheetData>
      <sheetData sheetId="14323">
        <row r="19">
          <cell r="J19">
            <v>1.0499999999999999E-3</v>
          </cell>
        </row>
      </sheetData>
      <sheetData sheetId="14324">
        <row r="19">
          <cell r="J19">
            <v>1.0499999999999999E-3</v>
          </cell>
        </row>
      </sheetData>
      <sheetData sheetId="14325">
        <row r="19">
          <cell r="J19">
            <v>1.0499999999999999E-3</v>
          </cell>
        </row>
      </sheetData>
      <sheetData sheetId="14326">
        <row r="19">
          <cell r="J19">
            <v>1.0499999999999999E-3</v>
          </cell>
        </row>
      </sheetData>
      <sheetData sheetId="14327">
        <row r="19">
          <cell r="J19">
            <v>1.0499999999999999E-3</v>
          </cell>
        </row>
      </sheetData>
      <sheetData sheetId="14328">
        <row r="19">
          <cell r="J19">
            <v>1.0499999999999999E-3</v>
          </cell>
        </row>
      </sheetData>
      <sheetData sheetId="14329">
        <row r="19">
          <cell r="J19">
            <v>1.0499999999999999E-3</v>
          </cell>
        </row>
      </sheetData>
      <sheetData sheetId="14330">
        <row r="19">
          <cell r="J19">
            <v>1.0499999999999999E-3</v>
          </cell>
        </row>
      </sheetData>
      <sheetData sheetId="14331">
        <row r="19">
          <cell r="J19">
            <v>1.0499999999999999E-3</v>
          </cell>
        </row>
      </sheetData>
      <sheetData sheetId="14332">
        <row r="19">
          <cell r="J19">
            <v>1.0499999999999999E-3</v>
          </cell>
        </row>
      </sheetData>
      <sheetData sheetId="14333">
        <row r="19">
          <cell r="J19">
            <v>1.0499999999999999E-3</v>
          </cell>
        </row>
      </sheetData>
      <sheetData sheetId="14334">
        <row r="19">
          <cell r="J19">
            <v>1.0499999999999999E-3</v>
          </cell>
        </row>
      </sheetData>
      <sheetData sheetId="14335">
        <row r="19">
          <cell r="J19">
            <v>1.0499999999999999E-3</v>
          </cell>
        </row>
      </sheetData>
      <sheetData sheetId="14336">
        <row r="19">
          <cell r="J19">
            <v>1.0499999999999999E-3</v>
          </cell>
        </row>
      </sheetData>
      <sheetData sheetId="14337">
        <row r="19">
          <cell r="J19">
            <v>1.0499999999999999E-3</v>
          </cell>
        </row>
      </sheetData>
      <sheetData sheetId="14338">
        <row r="19">
          <cell r="J19">
            <v>1.0499999999999999E-3</v>
          </cell>
        </row>
      </sheetData>
      <sheetData sheetId="14339">
        <row r="19">
          <cell r="J19">
            <v>1.0499999999999999E-3</v>
          </cell>
        </row>
      </sheetData>
      <sheetData sheetId="14340">
        <row r="19">
          <cell r="J19">
            <v>1.0499999999999999E-3</v>
          </cell>
        </row>
      </sheetData>
      <sheetData sheetId="14341">
        <row r="19">
          <cell r="J19">
            <v>1.0499999999999999E-3</v>
          </cell>
        </row>
      </sheetData>
      <sheetData sheetId="14342">
        <row r="19">
          <cell r="J19">
            <v>1.0499999999999999E-3</v>
          </cell>
        </row>
      </sheetData>
      <sheetData sheetId="14343">
        <row r="19">
          <cell r="J19">
            <v>1.0499999999999999E-3</v>
          </cell>
        </row>
      </sheetData>
      <sheetData sheetId="14344">
        <row r="19">
          <cell r="J19">
            <v>1.0499999999999999E-3</v>
          </cell>
        </row>
      </sheetData>
      <sheetData sheetId="14345">
        <row r="19">
          <cell r="J19">
            <v>1.0499999999999999E-3</v>
          </cell>
        </row>
      </sheetData>
      <sheetData sheetId="14346">
        <row r="19">
          <cell r="J19">
            <v>1.0499999999999999E-3</v>
          </cell>
        </row>
      </sheetData>
      <sheetData sheetId="14347">
        <row r="19">
          <cell r="J19">
            <v>1.0499999999999999E-3</v>
          </cell>
        </row>
      </sheetData>
      <sheetData sheetId="14348">
        <row r="19">
          <cell r="J19">
            <v>1.0499999999999999E-3</v>
          </cell>
        </row>
      </sheetData>
      <sheetData sheetId="14349">
        <row r="19">
          <cell r="J19">
            <v>1.0499999999999999E-3</v>
          </cell>
        </row>
      </sheetData>
      <sheetData sheetId="14350">
        <row r="19">
          <cell r="J19">
            <v>1.0499999999999999E-3</v>
          </cell>
        </row>
      </sheetData>
      <sheetData sheetId="14351">
        <row r="19">
          <cell r="J19">
            <v>1.0499999999999999E-3</v>
          </cell>
        </row>
      </sheetData>
      <sheetData sheetId="14352">
        <row r="19">
          <cell r="J19">
            <v>1.0499999999999999E-3</v>
          </cell>
        </row>
      </sheetData>
      <sheetData sheetId="14353">
        <row r="19">
          <cell r="J19">
            <v>1.0499999999999999E-3</v>
          </cell>
        </row>
      </sheetData>
      <sheetData sheetId="14354">
        <row r="19">
          <cell r="J19">
            <v>1.0499999999999999E-3</v>
          </cell>
        </row>
      </sheetData>
      <sheetData sheetId="14355">
        <row r="19">
          <cell r="J19">
            <v>1.0499999999999999E-3</v>
          </cell>
        </row>
      </sheetData>
      <sheetData sheetId="14356">
        <row r="19">
          <cell r="J19">
            <v>1.0499999999999999E-3</v>
          </cell>
        </row>
      </sheetData>
      <sheetData sheetId="14357">
        <row r="19">
          <cell r="J19">
            <v>1.0499999999999999E-3</v>
          </cell>
        </row>
      </sheetData>
      <sheetData sheetId="14358">
        <row r="19">
          <cell r="J19">
            <v>1.0499999999999999E-3</v>
          </cell>
        </row>
      </sheetData>
      <sheetData sheetId="14359">
        <row r="19">
          <cell r="J19">
            <v>1.0499999999999999E-3</v>
          </cell>
        </row>
      </sheetData>
      <sheetData sheetId="14360">
        <row r="19">
          <cell r="J19">
            <v>1.0499999999999999E-3</v>
          </cell>
        </row>
      </sheetData>
      <sheetData sheetId="14361">
        <row r="19">
          <cell r="J19">
            <v>1.0499999999999999E-3</v>
          </cell>
        </row>
      </sheetData>
      <sheetData sheetId="14362" refreshError="1"/>
      <sheetData sheetId="14363">
        <row r="19">
          <cell r="J19">
            <v>1.0499999999999999E-3</v>
          </cell>
        </row>
      </sheetData>
      <sheetData sheetId="14364">
        <row r="19">
          <cell r="J19">
            <v>1.0499999999999999E-3</v>
          </cell>
        </row>
      </sheetData>
      <sheetData sheetId="14365">
        <row r="19">
          <cell r="J19">
            <v>1.0499999999999999E-3</v>
          </cell>
        </row>
      </sheetData>
      <sheetData sheetId="14366">
        <row r="19">
          <cell r="J19">
            <v>1.0499999999999999E-3</v>
          </cell>
        </row>
      </sheetData>
      <sheetData sheetId="14367">
        <row r="19">
          <cell r="J19">
            <v>1.0499999999999999E-3</v>
          </cell>
        </row>
      </sheetData>
      <sheetData sheetId="14368">
        <row r="19">
          <cell r="J19">
            <v>1.0499999999999999E-3</v>
          </cell>
        </row>
      </sheetData>
      <sheetData sheetId="14369">
        <row r="19">
          <cell r="J19">
            <v>1.0499999999999999E-3</v>
          </cell>
        </row>
      </sheetData>
      <sheetData sheetId="14370">
        <row r="19">
          <cell r="J19">
            <v>1.0499999999999999E-3</v>
          </cell>
        </row>
      </sheetData>
      <sheetData sheetId="14371">
        <row r="19">
          <cell r="J19">
            <v>1.0499999999999999E-3</v>
          </cell>
        </row>
      </sheetData>
      <sheetData sheetId="14372">
        <row r="19">
          <cell r="J19">
            <v>1.0499999999999999E-3</v>
          </cell>
        </row>
      </sheetData>
      <sheetData sheetId="14373">
        <row r="19">
          <cell r="J19">
            <v>1.0499999999999999E-3</v>
          </cell>
        </row>
      </sheetData>
      <sheetData sheetId="14374">
        <row r="19">
          <cell r="J19">
            <v>1.0499999999999999E-3</v>
          </cell>
        </row>
      </sheetData>
      <sheetData sheetId="14375">
        <row r="19">
          <cell r="J19">
            <v>1.0499999999999999E-3</v>
          </cell>
        </row>
      </sheetData>
      <sheetData sheetId="14376">
        <row r="19">
          <cell r="J19">
            <v>1.0499999999999999E-3</v>
          </cell>
        </row>
      </sheetData>
      <sheetData sheetId="14377">
        <row r="19">
          <cell r="J19">
            <v>1.0499999999999999E-3</v>
          </cell>
        </row>
      </sheetData>
      <sheetData sheetId="14378">
        <row r="19">
          <cell r="J19">
            <v>1.0499999999999999E-3</v>
          </cell>
        </row>
      </sheetData>
      <sheetData sheetId="14379">
        <row r="19">
          <cell r="J19">
            <v>1.0499999999999999E-3</v>
          </cell>
        </row>
      </sheetData>
      <sheetData sheetId="14380">
        <row r="19">
          <cell r="J19">
            <v>1.0499999999999999E-3</v>
          </cell>
        </row>
      </sheetData>
      <sheetData sheetId="14381">
        <row r="19">
          <cell r="J19">
            <v>1.0499999999999999E-3</v>
          </cell>
        </row>
      </sheetData>
      <sheetData sheetId="14382">
        <row r="19">
          <cell r="J19">
            <v>1.0499999999999999E-3</v>
          </cell>
        </row>
      </sheetData>
      <sheetData sheetId="14383">
        <row r="19">
          <cell r="J19">
            <v>1.0499999999999999E-3</v>
          </cell>
        </row>
      </sheetData>
      <sheetData sheetId="14384">
        <row r="19">
          <cell r="J19">
            <v>1.0499999999999999E-3</v>
          </cell>
        </row>
      </sheetData>
      <sheetData sheetId="14385">
        <row r="19">
          <cell r="J19">
            <v>1.0499999999999999E-3</v>
          </cell>
        </row>
      </sheetData>
      <sheetData sheetId="14386">
        <row r="19">
          <cell r="J19">
            <v>1.0499999999999999E-3</v>
          </cell>
        </row>
      </sheetData>
      <sheetData sheetId="14387">
        <row r="19">
          <cell r="J19">
            <v>1.0499999999999999E-3</v>
          </cell>
        </row>
      </sheetData>
      <sheetData sheetId="14388">
        <row r="19">
          <cell r="J19">
            <v>1.0499999999999999E-3</v>
          </cell>
        </row>
      </sheetData>
      <sheetData sheetId="14389">
        <row r="19">
          <cell r="J19">
            <v>1.0499999999999999E-3</v>
          </cell>
        </row>
      </sheetData>
      <sheetData sheetId="14390">
        <row r="19">
          <cell r="J19">
            <v>1.0499999999999999E-3</v>
          </cell>
        </row>
      </sheetData>
      <sheetData sheetId="14391">
        <row r="19">
          <cell r="J19">
            <v>1.0499999999999999E-3</v>
          </cell>
        </row>
      </sheetData>
      <sheetData sheetId="14392">
        <row r="19">
          <cell r="J19">
            <v>1.0499999999999999E-3</v>
          </cell>
        </row>
      </sheetData>
      <sheetData sheetId="14393">
        <row r="19">
          <cell r="J19">
            <v>1.0499999999999999E-3</v>
          </cell>
        </row>
      </sheetData>
      <sheetData sheetId="14394">
        <row r="19">
          <cell r="J19">
            <v>1.0499999999999999E-3</v>
          </cell>
        </row>
      </sheetData>
      <sheetData sheetId="14395">
        <row r="19">
          <cell r="J19">
            <v>1.0499999999999999E-3</v>
          </cell>
        </row>
      </sheetData>
      <sheetData sheetId="14396">
        <row r="19">
          <cell r="J19">
            <v>1.0499999999999999E-3</v>
          </cell>
        </row>
      </sheetData>
      <sheetData sheetId="14397">
        <row r="19">
          <cell r="J19">
            <v>1.0499999999999999E-3</v>
          </cell>
        </row>
      </sheetData>
      <sheetData sheetId="14398">
        <row r="19">
          <cell r="J19">
            <v>1.0499999999999999E-3</v>
          </cell>
        </row>
      </sheetData>
      <sheetData sheetId="14399">
        <row r="19">
          <cell r="J19">
            <v>1.0499999999999999E-3</v>
          </cell>
        </row>
      </sheetData>
      <sheetData sheetId="14400">
        <row r="19">
          <cell r="J19">
            <v>1.0499999999999999E-3</v>
          </cell>
        </row>
      </sheetData>
      <sheetData sheetId="14401">
        <row r="19">
          <cell r="J19">
            <v>1.0499999999999999E-3</v>
          </cell>
        </row>
      </sheetData>
      <sheetData sheetId="14402">
        <row r="19">
          <cell r="J19">
            <v>1.0499999999999999E-3</v>
          </cell>
        </row>
      </sheetData>
      <sheetData sheetId="14403">
        <row r="19">
          <cell r="J19">
            <v>1.0499999999999999E-3</v>
          </cell>
        </row>
      </sheetData>
      <sheetData sheetId="14404">
        <row r="19">
          <cell r="J19">
            <v>1.0499999999999999E-3</v>
          </cell>
        </row>
      </sheetData>
      <sheetData sheetId="14405">
        <row r="19">
          <cell r="J19">
            <v>1.0499999999999999E-3</v>
          </cell>
        </row>
      </sheetData>
      <sheetData sheetId="14406">
        <row r="19">
          <cell r="J19">
            <v>1.0499999999999999E-3</v>
          </cell>
        </row>
      </sheetData>
      <sheetData sheetId="14407">
        <row r="19">
          <cell r="J19">
            <v>1.0499999999999999E-3</v>
          </cell>
        </row>
      </sheetData>
      <sheetData sheetId="14408">
        <row r="19">
          <cell r="J19">
            <v>1.0499999999999999E-3</v>
          </cell>
        </row>
      </sheetData>
      <sheetData sheetId="14409">
        <row r="19">
          <cell r="J19">
            <v>1.0499999999999999E-3</v>
          </cell>
        </row>
      </sheetData>
      <sheetData sheetId="14410">
        <row r="19">
          <cell r="J19">
            <v>1.0499999999999999E-3</v>
          </cell>
        </row>
      </sheetData>
      <sheetData sheetId="14411">
        <row r="19">
          <cell r="J19">
            <v>1.0499999999999999E-3</v>
          </cell>
        </row>
      </sheetData>
      <sheetData sheetId="14412">
        <row r="19">
          <cell r="J19">
            <v>1.0499999999999999E-3</v>
          </cell>
        </row>
      </sheetData>
      <sheetData sheetId="14413">
        <row r="19">
          <cell r="J19">
            <v>1.0499999999999999E-3</v>
          </cell>
        </row>
      </sheetData>
      <sheetData sheetId="14414">
        <row r="19">
          <cell r="J19">
            <v>1.0499999999999999E-3</v>
          </cell>
        </row>
      </sheetData>
      <sheetData sheetId="14415">
        <row r="19">
          <cell r="J19">
            <v>1.0499999999999999E-3</v>
          </cell>
        </row>
      </sheetData>
      <sheetData sheetId="14416">
        <row r="19">
          <cell r="J19">
            <v>1.0499999999999999E-3</v>
          </cell>
        </row>
      </sheetData>
      <sheetData sheetId="14417">
        <row r="19">
          <cell r="J19">
            <v>1.0499999999999999E-3</v>
          </cell>
        </row>
      </sheetData>
      <sheetData sheetId="14418">
        <row r="19">
          <cell r="J19">
            <v>1.0499999999999999E-3</v>
          </cell>
        </row>
      </sheetData>
      <sheetData sheetId="14419">
        <row r="19">
          <cell r="J19">
            <v>1.0499999999999999E-3</v>
          </cell>
        </row>
      </sheetData>
      <sheetData sheetId="14420">
        <row r="19">
          <cell r="J19">
            <v>1.0499999999999999E-3</v>
          </cell>
        </row>
      </sheetData>
      <sheetData sheetId="14421">
        <row r="19">
          <cell r="J19">
            <v>1.0499999999999999E-3</v>
          </cell>
        </row>
      </sheetData>
      <sheetData sheetId="14422">
        <row r="19">
          <cell r="J19">
            <v>1.0499999999999999E-3</v>
          </cell>
        </row>
      </sheetData>
      <sheetData sheetId="14423">
        <row r="19">
          <cell r="J19">
            <v>1.0499999999999999E-3</v>
          </cell>
        </row>
      </sheetData>
      <sheetData sheetId="14424">
        <row r="19">
          <cell r="J19">
            <v>1.0499999999999999E-3</v>
          </cell>
        </row>
      </sheetData>
      <sheetData sheetId="14425">
        <row r="19">
          <cell r="J19">
            <v>1.0499999999999999E-3</v>
          </cell>
        </row>
      </sheetData>
      <sheetData sheetId="14426">
        <row r="19">
          <cell r="J19">
            <v>1.0499999999999999E-3</v>
          </cell>
        </row>
      </sheetData>
      <sheetData sheetId="14427">
        <row r="19">
          <cell r="J19">
            <v>1.0499999999999999E-3</v>
          </cell>
        </row>
      </sheetData>
      <sheetData sheetId="14428">
        <row r="19">
          <cell r="J19">
            <v>1.0499999999999999E-3</v>
          </cell>
        </row>
      </sheetData>
      <sheetData sheetId="14429">
        <row r="19">
          <cell r="J19">
            <v>1.0499999999999999E-3</v>
          </cell>
        </row>
      </sheetData>
      <sheetData sheetId="14430">
        <row r="19">
          <cell r="J19">
            <v>1.0499999999999999E-3</v>
          </cell>
        </row>
      </sheetData>
      <sheetData sheetId="14431">
        <row r="19">
          <cell r="J19">
            <v>1.0499999999999999E-3</v>
          </cell>
        </row>
      </sheetData>
      <sheetData sheetId="14432">
        <row r="19">
          <cell r="J19">
            <v>1.0499999999999999E-3</v>
          </cell>
        </row>
      </sheetData>
      <sheetData sheetId="14433">
        <row r="19">
          <cell r="J19">
            <v>1.0499999999999999E-3</v>
          </cell>
        </row>
      </sheetData>
      <sheetData sheetId="14434">
        <row r="19">
          <cell r="J19">
            <v>1.0499999999999999E-3</v>
          </cell>
        </row>
      </sheetData>
      <sheetData sheetId="14435">
        <row r="19">
          <cell r="J19">
            <v>1.0499999999999999E-3</v>
          </cell>
        </row>
      </sheetData>
      <sheetData sheetId="14436">
        <row r="19">
          <cell r="J19">
            <v>1.0499999999999999E-3</v>
          </cell>
        </row>
      </sheetData>
      <sheetData sheetId="14437">
        <row r="19">
          <cell r="J19">
            <v>1.0499999999999999E-3</v>
          </cell>
        </row>
      </sheetData>
      <sheetData sheetId="14438">
        <row r="19">
          <cell r="J19">
            <v>1.0499999999999999E-3</v>
          </cell>
        </row>
      </sheetData>
      <sheetData sheetId="14439">
        <row r="19">
          <cell r="J19">
            <v>1.0499999999999999E-3</v>
          </cell>
        </row>
      </sheetData>
      <sheetData sheetId="14440">
        <row r="19">
          <cell r="J19">
            <v>1.0499999999999999E-3</v>
          </cell>
        </row>
      </sheetData>
      <sheetData sheetId="14441">
        <row r="19">
          <cell r="J19">
            <v>1.0499999999999999E-3</v>
          </cell>
        </row>
      </sheetData>
      <sheetData sheetId="14442">
        <row r="19">
          <cell r="J19">
            <v>1.0499999999999999E-3</v>
          </cell>
        </row>
      </sheetData>
      <sheetData sheetId="14443">
        <row r="19">
          <cell r="J19">
            <v>1.0499999999999999E-3</v>
          </cell>
        </row>
      </sheetData>
      <sheetData sheetId="14444">
        <row r="19">
          <cell r="J19">
            <v>1.0499999999999999E-3</v>
          </cell>
        </row>
      </sheetData>
      <sheetData sheetId="14445">
        <row r="19">
          <cell r="J19">
            <v>1.0499999999999999E-3</v>
          </cell>
        </row>
      </sheetData>
      <sheetData sheetId="14446">
        <row r="19">
          <cell r="J19">
            <v>1.0499999999999999E-3</v>
          </cell>
        </row>
      </sheetData>
      <sheetData sheetId="14447">
        <row r="19">
          <cell r="J19">
            <v>1.0499999999999999E-3</v>
          </cell>
        </row>
      </sheetData>
      <sheetData sheetId="14448">
        <row r="19">
          <cell r="J19">
            <v>1.0499999999999999E-3</v>
          </cell>
        </row>
      </sheetData>
      <sheetData sheetId="14449">
        <row r="19">
          <cell r="J19">
            <v>1.0499999999999999E-3</v>
          </cell>
        </row>
      </sheetData>
      <sheetData sheetId="14450">
        <row r="19">
          <cell r="J19">
            <v>1.0499999999999999E-3</v>
          </cell>
        </row>
      </sheetData>
      <sheetData sheetId="14451">
        <row r="19">
          <cell r="J19">
            <v>1.0499999999999999E-3</v>
          </cell>
        </row>
      </sheetData>
      <sheetData sheetId="14452">
        <row r="19">
          <cell r="J19">
            <v>1.0499999999999999E-3</v>
          </cell>
        </row>
      </sheetData>
      <sheetData sheetId="14453">
        <row r="19">
          <cell r="J19">
            <v>1.0499999999999999E-3</v>
          </cell>
        </row>
      </sheetData>
      <sheetData sheetId="14454">
        <row r="19">
          <cell r="J19">
            <v>1.0499999999999999E-3</v>
          </cell>
        </row>
      </sheetData>
      <sheetData sheetId="14455">
        <row r="19">
          <cell r="J19">
            <v>1.0499999999999999E-3</v>
          </cell>
        </row>
      </sheetData>
      <sheetData sheetId="14456">
        <row r="19">
          <cell r="J19">
            <v>1.0499999999999999E-3</v>
          </cell>
        </row>
      </sheetData>
      <sheetData sheetId="14457">
        <row r="19">
          <cell r="J19">
            <v>1.0499999999999999E-3</v>
          </cell>
        </row>
      </sheetData>
      <sheetData sheetId="14458">
        <row r="19">
          <cell r="J19">
            <v>1.0499999999999999E-3</v>
          </cell>
        </row>
      </sheetData>
      <sheetData sheetId="14459">
        <row r="19">
          <cell r="J19">
            <v>1.0499999999999999E-3</v>
          </cell>
        </row>
      </sheetData>
      <sheetData sheetId="14460">
        <row r="19">
          <cell r="J19">
            <v>1.0499999999999999E-3</v>
          </cell>
        </row>
      </sheetData>
      <sheetData sheetId="14461">
        <row r="19">
          <cell r="J19">
            <v>1.0499999999999999E-3</v>
          </cell>
        </row>
      </sheetData>
      <sheetData sheetId="14462">
        <row r="19">
          <cell r="J19">
            <v>1.0499999999999999E-3</v>
          </cell>
        </row>
      </sheetData>
      <sheetData sheetId="14463">
        <row r="19">
          <cell r="J19">
            <v>1.0499999999999999E-3</v>
          </cell>
        </row>
      </sheetData>
      <sheetData sheetId="14464">
        <row r="19">
          <cell r="J19">
            <v>1.0499999999999999E-3</v>
          </cell>
        </row>
      </sheetData>
      <sheetData sheetId="14465">
        <row r="19">
          <cell r="J19">
            <v>1.0499999999999999E-3</v>
          </cell>
        </row>
      </sheetData>
      <sheetData sheetId="14466">
        <row r="19">
          <cell r="J19">
            <v>1.0499999999999999E-3</v>
          </cell>
        </row>
      </sheetData>
      <sheetData sheetId="14467">
        <row r="19">
          <cell r="J19">
            <v>1.0499999999999999E-3</v>
          </cell>
        </row>
      </sheetData>
      <sheetData sheetId="14468">
        <row r="19">
          <cell r="J19">
            <v>1.0499999999999999E-3</v>
          </cell>
        </row>
      </sheetData>
      <sheetData sheetId="14469">
        <row r="19">
          <cell r="J19">
            <v>1.0499999999999999E-3</v>
          </cell>
        </row>
      </sheetData>
      <sheetData sheetId="14470">
        <row r="19">
          <cell r="J19">
            <v>1.0499999999999999E-3</v>
          </cell>
        </row>
      </sheetData>
      <sheetData sheetId="14471">
        <row r="19">
          <cell r="J19">
            <v>1.0499999999999999E-3</v>
          </cell>
        </row>
      </sheetData>
      <sheetData sheetId="14472">
        <row r="19">
          <cell r="J19">
            <v>1.0499999999999999E-3</v>
          </cell>
        </row>
      </sheetData>
      <sheetData sheetId="14473">
        <row r="19">
          <cell r="J19">
            <v>1.0499999999999999E-3</v>
          </cell>
        </row>
      </sheetData>
      <sheetData sheetId="14474">
        <row r="19">
          <cell r="J19">
            <v>1.0499999999999999E-3</v>
          </cell>
        </row>
      </sheetData>
      <sheetData sheetId="14475">
        <row r="19">
          <cell r="J19">
            <v>1.0499999999999999E-3</v>
          </cell>
        </row>
      </sheetData>
      <sheetData sheetId="14476">
        <row r="19">
          <cell r="J19">
            <v>1.0499999999999999E-3</v>
          </cell>
        </row>
      </sheetData>
      <sheetData sheetId="14477">
        <row r="19">
          <cell r="J19">
            <v>1.0499999999999999E-3</v>
          </cell>
        </row>
      </sheetData>
      <sheetData sheetId="14478">
        <row r="19">
          <cell r="J19">
            <v>1.0499999999999999E-3</v>
          </cell>
        </row>
      </sheetData>
      <sheetData sheetId="14479" refreshError="1"/>
      <sheetData sheetId="14480" refreshError="1"/>
      <sheetData sheetId="14481">
        <row r="19">
          <cell r="J19">
            <v>1.0499999999999999E-3</v>
          </cell>
        </row>
      </sheetData>
      <sheetData sheetId="14482">
        <row r="19">
          <cell r="J19">
            <v>1.0499999999999999E-3</v>
          </cell>
        </row>
      </sheetData>
      <sheetData sheetId="14483" refreshError="1"/>
      <sheetData sheetId="14484" refreshError="1"/>
      <sheetData sheetId="14485" refreshError="1"/>
      <sheetData sheetId="14486" refreshError="1"/>
      <sheetData sheetId="14487" refreshError="1"/>
      <sheetData sheetId="14488" refreshError="1"/>
      <sheetData sheetId="14489" refreshError="1"/>
      <sheetData sheetId="14490" refreshError="1"/>
      <sheetData sheetId="14491" refreshError="1"/>
      <sheetData sheetId="14492" refreshError="1"/>
      <sheetData sheetId="14493" refreshError="1"/>
      <sheetData sheetId="14494" refreshError="1"/>
      <sheetData sheetId="14495" refreshError="1"/>
      <sheetData sheetId="14496" refreshError="1"/>
      <sheetData sheetId="14497" refreshError="1"/>
      <sheetData sheetId="14498" refreshError="1"/>
      <sheetData sheetId="14499" refreshError="1"/>
      <sheetData sheetId="14500" refreshError="1"/>
      <sheetData sheetId="14501" refreshError="1"/>
      <sheetData sheetId="14502" refreshError="1"/>
      <sheetData sheetId="14503" refreshError="1"/>
      <sheetData sheetId="14504" refreshError="1"/>
      <sheetData sheetId="14505" refreshError="1"/>
      <sheetData sheetId="14506" refreshError="1"/>
      <sheetData sheetId="14507" refreshError="1"/>
      <sheetData sheetId="14508" refreshError="1"/>
      <sheetData sheetId="14509" refreshError="1"/>
      <sheetData sheetId="14510" refreshError="1"/>
      <sheetData sheetId="14511" refreshError="1"/>
      <sheetData sheetId="14512"/>
      <sheetData sheetId="14513" refreshError="1"/>
      <sheetData sheetId="14514" refreshError="1"/>
      <sheetData sheetId="14515" refreshError="1"/>
      <sheetData sheetId="14516" refreshError="1"/>
      <sheetData sheetId="14517" refreshError="1"/>
      <sheetData sheetId="14518" refreshError="1"/>
      <sheetData sheetId="14519" refreshError="1"/>
      <sheetData sheetId="14520">
        <row r="19">
          <cell r="J19">
            <v>1.0499999999999999E-3</v>
          </cell>
        </row>
      </sheetData>
      <sheetData sheetId="14521" refreshError="1"/>
      <sheetData sheetId="14522" refreshError="1"/>
      <sheetData sheetId="14523" refreshError="1"/>
      <sheetData sheetId="14524" refreshError="1"/>
      <sheetData sheetId="14525" refreshError="1"/>
      <sheetData sheetId="14526" refreshError="1"/>
      <sheetData sheetId="14527" refreshError="1"/>
      <sheetData sheetId="14528" refreshError="1"/>
      <sheetData sheetId="14529" refreshError="1"/>
      <sheetData sheetId="14530" refreshError="1"/>
      <sheetData sheetId="14531">
        <row r="19">
          <cell r="J19">
            <v>1.0499999999999999E-3</v>
          </cell>
        </row>
      </sheetData>
      <sheetData sheetId="14532">
        <row r="19">
          <cell r="J19">
            <v>1.0499999999999999E-3</v>
          </cell>
        </row>
      </sheetData>
      <sheetData sheetId="14533">
        <row r="19">
          <cell r="J19">
            <v>1.0499999999999999E-3</v>
          </cell>
        </row>
      </sheetData>
      <sheetData sheetId="14534">
        <row r="19">
          <cell r="J19">
            <v>1.0499999999999999E-3</v>
          </cell>
        </row>
      </sheetData>
      <sheetData sheetId="14535">
        <row r="19">
          <cell r="J19">
            <v>1.0499999999999999E-3</v>
          </cell>
        </row>
      </sheetData>
      <sheetData sheetId="14536">
        <row r="19">
          <cell r="J19">
            <v>1.0499999999999999E-3</v>
          </cell>
        </row>
      </sheetData>
      <sheetData sheetId="14537">
        <row r="19">
          <cell r="J19">
            <v>1.0499999999999999E-3</v>
          </cell>
        </row>
      </sheetData>
      <sheetData sheetId="14538">
        <row r="19">
          <cell r="J19">
            <v>1.0499999999999999E-3</v>
          </cell>
        </row>
      </sheetData>
      <sheetData sheetId="14539">
        <row r="19">
          <cell r="J19">
            <v>1.0499999999999999E-3</v>
          </cell>
        </row>
      </sheetData>
      <sheetData sheetId="14540">
        <row r="19">
          <cell r="J19">
            <v>1.0499999999999999E-3</v>
          </cell>
        </row>
      </sheetData>
      <sheetData sheetId="14541">
        <row r="19">
          <cell r="J19">
            <v>1.0499999999999999E-3</v>
          </cell>
        </row>
      </sheetData>
      <sheetData sheetId="14542">
        <row r="19">
          <cell r="J19">
            <v>1.0499999999999999E-3</v>
          </cell>
        </row>
      </sheetData>
      <sheetData sheetId="14543">
        <row r="19">
          <cell r="J19">
            <v>1.0499999999999999E-3</v>
          </cell>
        </row>
      </sheetData>
      <sheetData sheetId="14544">
        <row r="19">
          <cell r="J19">
            <v>1.0499999999999999E-3</v>
          </cell>
        </row>
      </sheetData>
      <sheetData sheetId="14545">
        <row r="19">
          <cell r="J19">
            <v>1.0499999999999999E-3</v>
          </cell>
        </row>
      </sheetData>
      <sheetData sheetId="14546">
        <row r="19">
          <cell r="J19">
            <v>1.0499999999999999E-3</v>
          </cell>
        </row>
      </sheetData>
      <sheetData sheetId="14547">
        <row r="19">
          <cell r="J19">
            <v>1.0499999999999999E-3</v>
          </cell>
        </row>
      </sheetData>
      <sheetData sheetId="14548">
        <row r="19">
          <cell r="J19">
            <v>1.0499999999999999E-3</v>
          </cell>
        </row>
      </sheetData>
      <sheetData sheetId="14549">
        <row r="19">
          <cell r="J19">
            <v>1.0499999999999999E-3</v>
          </cell>
        </row>
      </sheetData>
      <sheetData sheetId="14550">
        <row r="19">
          <cell r="J19">
            <v>1.0499999999999999E-3</v>
          </cell>
        </row>
      </sheetData>
      <sheetData sheetId="14551">
        <row r="19">
          <cell r="J19">
            <v>1.0499999999999999E-3</v>
          </cell>
        </row>
      </sheetData>
      <sheetData sheetId="14552">
        <row r="19">
          <cell r="J19">
            <v>1.0499999999999999E-3</v>
          </cell>
        </row>
      </sheetData>
      <sheetData sheetId="14553">
        <row r="19">
          <cell r="J19">
            <v>1.0499999999999999E-3</v>
          </cell>
        </row>
      </sheetData>
      <sheetData sheetId="14554">
        <row r="19">
          <cell r="J19">
            <v>1.0499999999999999E-3</v>
          </cell>
        </row>
      </sheetData>
      <sheetData sheetId="14555">
        <row r="19">
          <cell r="J19">
            <v>1.0499999999999999E-3</v>
          </cell>
        </row>
      </sheetData>
      <sheetData sheetId="14556">
        <row r="19">
          <cell r="J19">
            <v>1.0499999999999999E-3</v>
          </cell>
        </row>
      </sheetData>
      <sheetData sheetId="14557">
        <row r="19">
          <cell r="J19">
            <v>1.0499999999999999E-3</v>
          </cell>
        </row>
      </sheetData>
      <sheetData sheetId="14558">
        <row r="19">
          <cell r="J19">
            <v>1.0499999999999999E-3</v>
          </cell>
        </row>
      </sheetData>
      <sheetData sheetId="14559">
        <row r="19">
          <cell r="J19">
            <v>1.0499999999999999E-3</v>
          </cell>
        </row>
      </sheetData>
      <sheetData sheetId="14560">
        <row r="19">
          <cell r="J19">
            <v>1.0499999999999999E-3</v>
          </cell>
        </row>
      </sheetData>
      <sheetData sheetId="14561">
        <row r="19">
          <cell r="J19">
            <v>1.0499999999999999E-3</v>
          </cell>
        </row>
      </sheetData>
      <sheetData sheetId="14562">
        <row r="19">
          <cell r="J19">
            <v>1.0499999999999999E-3</v>
          </cell>
        </row>
      </sheetData>
      <sheetData sheetId="14563">
        <row r="19">
          <cell r="J19">
            <v>1.0499999999999999E-3</v>
          </cell>
        </row>
      </sheetData>
      <sheetData sheetId="14564">
        <row r="19">
          <cell r="J19">
            <v>1.0499999999999999E-3</v>
          </cell>
        </row>
      </sheetData>
      <sheetData sheetId="14565">
        <row r="19">
          <cell r="J19">
            <v>1.0499999999999999E-3</v>
          </cell>
        </row>
      </sheetData>
      <sheetData sheetId="14566">
        <row r="19">
          <cell r="J19">
            <v>1.0499999999999999E-3</v>
          </cell>
        </row>
      </sheetData>
      <sheetData sheetId="14567">
        <row r="19">
          <cell r="J19">
            <v>1.0499999999999999E-3</v>
          </cell>
        </row>
      </sheetData>
      <sheetData sheetId="14568">
        <row r="19">
          <cell r="J19">
            <v>1.0499999999999999E-3</v>
          </cell>
        </row>
      </sheetData>
      <sheetData sheetId="14569">
        <row r="19">
          <cell r="J19">
            <v>1.0499999999999999E-3</v>
          </cell>
        </row>
      </sheetData>
      <sheetData sheetId="14570">
        <row r="19">
          <cell r="J19">
            <v>1.0499999999999999E-3</v>
          </cell>
        </row>
      </sheetData>
      <sheetData sheetId="14571">
        <row r="19">
          <cell r="J19">
            <v>1.0499999999999999E-3</v>
          </cell>
        </row>
      </sheetData>
      <sheetData sheetId="14572">
        <row r="19">
          <cell r="J19">
            <v>1.0499999999999999E-3</v>
          </cell>
        </row>
      </sheetData>
      <sheetData sheetId="14573">
        <row r="19">
          <cell r="J19">
            <v>1.0499999999999999E-3</v>
          </cell>
        </row>
      </sheetData>
      <sheetData sheetId="14574">
        <row r="19">
          <cell r="J19">
            <v>1.0499999999999999E-3</v>
          </cell>
        </row>
      </sheetData>
      <sheetData sheetId="14575">
        <row r="19">
          <cell r="J19">
            <v>1.0499999999999999E-3</v>
          </cell>
        </row>
      </sheetData>
      <sheetData sheetId="14576">
        <row r="19">
          <cell r="J19">
            <v>1.0499999999999999E-3</v>
          </cell>
        </row>
      </sheetData>
      <sheetData sheetId="14577">
        <row r="19">
          <cell r="J19">
            <v>1.0499999999999999E-3</v>
          </cell>
        </row>
      </sheetData>
      <sheetData sheetId="14578">
        <row r="19">
          <cell r="J19">
            <v>1.0499999999999999E-3</v>
          </cell>
        </row>
      </sheetData>
      <sheetData sheetId="14579">
        <row r="19">
          <cell r="J19">
            <v>1.0499999999999999E-3</v>
          </cell>
        </row>
      </sheetData>
      <sheetData sheetId="14580">
        <row r="19">
          <cell r="J19">
            <v>1.0499999999999999E-3</v>
          </cell>
        </row>
      </sheetData>
      <sheetData sheetId="14581">
        <row r="19">
          <cell r="J19">
            <v>1.0499999999999999E-3</v>
          </cell>
        </row>
      </sheetData>
      <sheetData sheetId="14582">
        <row r="19">
          <cell r="J19">
            <v>1.0499999999999999E-3</v>
          </cell>
        </row>
      </sheetData>
      <sheetData sheetId="14583">
        <row r="19">
          <cell r="J19">
            <v>1.0499999999999999E-3</v>
          </cell>
        </row>
      </sheetData>
      <sheetData sheetId="14584">
        <row r="19">
          <cell r="J19">
            <v>1.0499999999999999E-3</v>
          </cell>
        </row>
      </sheetData>
      <sheetData sheetId="14585">
        <row r="19">
          <cell r="J19">
            <v>1.0499999999999999E-3</v>
          </cell>
        </row>
      </sheetData>
      <sheetData sheetId="14586">
        <row r="19">
          <cell r="J19">
            <v>1.0499999999999999E-3</v>
          </cell>
        </row>
      </sheetData>
      <sheetData sheetId="14587">
        <row r="19">
          <cell r="J19">
            <v>1.0499999999999999E-3</v>
          </cell>
        </row>
      </sheetData>
      <sheetData sheetId="14588">
        <row r="19">
          <cell r="J19">
            <v>1.0499999999999999E-3</v>
          </cell>
        </row>
      </sheetData>
      <sheetData sheetId="14589">
        <row r="19">
          <cell r="J19">
            <v>1.0499999999999999E-3</v>
          </cell>
        </row>
      </sheetData>
      <sheetData sheetId="14590">
        <row r="19">
          <cell r="J19">
            <v>1.0499999999999999E-3</v>
          </cell>
        </row>
      </sheetData>
      <sheetData sheetId="14591">
        <row r="19">
          <cell r="J19">
            <v>1.0499999999999999E-3</v>
          </cell>
        </row>
      </sheetData>
      <sheetData sheetId="14592">
        <row r="19">
          <cell r="J19">
            <v>1.0499999999999999E-3</v>
          </cell>
        </row>
      </sheetData>
      <sheetData sheetId="14593">
        <row r="19">
          <cell r="J19">
            <v>1.0499999999999999E-3</v>
          </cell>
        </row>
      </sheetData>
      <sheetData sheetId="14594">
        <row r="19">
          <cell r="J19">
            <v>1.0499999999999999E-3</v>
          </cell>
        </row>
      </sheetData>
      <sheetData sheetId="14595">
        <row r="19">
          <cell r="J19">
            <v>1.0499999999999999E-3</v>
          </cell>
        </row>
      </sheetData>
      <sheetData sheetId="14596">
        <row r="19">
          <cell r="J19">
            <v>1.0499999999999999E-3</v>
          </cell>
        </row>
      </sheetData>
      <sheetData sheetId="14597">
        <row r="19">
          <cell r="J19">
            <v>1.0499999999999999E-3</v>
          </cell>
        </row>
      </sheetData>
      <sheetData sheetId="14598">
        <row r="19">
          <cell r="J19">
            <v>1.0499999999999999E-3</v>
          </cell>
        </row>
      </sheetData>
      <sheetData sheetId="14599">
        <row r="19">
          <cell r="J19">
            <v>1.0499999999999999E-3</v>
          </cell>
        </row>
      </sheetData>
      <sheetData sheetId="14600">
        <row r="19">
          <cell r="J19">
            <v>1.0499999999999999E-3</v>
          </cell>
        </row>
      </sheetData>
      <sheetData sheetId="14601">
        <row r="19">
          <cell r="J19">
            <v>1.0499999999999999E-3</v>
          </cell>
        </row>
      </sheetData>
      <sheetData sheetId="14602" refreshError="1"/>
      <sheetData sheetId="14603" refreshError="1"/>
      <sheetData sheetId="14604" refreshError="1"/>
      <sheetData sheetId="14605" refreshError="1"/>
      <sheetData sheetId="14606" refreshError="1"/>
      <sheetData sheetId="14607" refreshError="1"/>
      <sheetData sheetId="14608" refreshError="1"/>
      <sheetData sheetId="14609" refreshError="1"/>
      <sheetData sheetId="14610" refreshError="1"/>
      <sheetData sheetId="14611" refreshError="1"/>
      <sheetData sheetId="14612" refreshError="1"/>
      <sheetData sheetId="14613" refreshError="1"/>
      <sheetData sheetId="14614" refreshError="1"/>
      <sheetData sheetId="14615" refreshError="1"/>
      <sheetData sheetId="14616" refreshError="1"/>
      <sheetData sheetId="14617" refreshError="1"/>
      <sheetData sheetId="14618" refreshError="1"/>
      <sheetData sheetId="14619" refreshError="1"/>
      <sheetData sheetId="14620" refreshError="1"/>
      <sheetData sheetId="14621" refreshError="1"/>
      <sheetData sheetId="14622" refreshError="1"/>
      <sheetData sheetId="14623" refreshError="1"/>
      <sheetData sheetId="14624" refreshError="1"/>
      <sheetData sheetId="14625" refreshError="1"/>
      <sheetData sheetId="14626" refreshError="1"/>
      <sheetData sheetId="14627" refreshError="1"/>
      <sheetData sheetId="14628" refreshError="1"/>
      <sheetData sheetId="14629" refreshError="1"/>
      <sheetData sheetId="14630" refreshError="1"/>
      <sheetData sheetId="14631" refreshError="1"/>
      <sheetData sheetId="14632" refreshError="1"/>
      <sheetData sheetId="14633" refreshError="1"/>
      <sheetData sheetId="14634" refreshError="1"/>
      <sheetData sheetId="14635" refreshError="1"/>
      <sheetData sheetId="14636" refreshError="1"/>
      <sheetData sheetId="14637" refreshError="1"/>
      <sheetData sheetId="14638" refreshError="1"/>
      <sheetData sheetId="14639" refreshError="1"/>
      <sheetData sheetId="14640" refreshError="1"/>
      <sheetData sheetId="14641" refreshError="1"/>
      <sheetData sheetId="14642" refreshError="1"/>
      <sheetData sheetId="14643" refreshError="1"/>
      <sheetData sheetId="14644" refreshError="1"/>
      <sheetData sheetId="14645" refreshError="1"/>
      <sheetData sheetId="14646" refreshError="1"/>
      <sheetData sheetId="14647" refreshError="1"/>
      <sheetData sheetId="14648" refreshError="1"/>
      <sheetData sheetId="14649" refreshError="1"/>
      <sheetData sheetId="14650" refreshError="1"/>
      <sheetData sheetId="14651" refreshError="1"/>
      <sheetData sheetId="14652" refreshError="1"/>
      <sheetData sheetId="14653" refreshError="1"/>
      <sheetData sheetId="14654" refreshError="1"/>
      <sheetData sheetId="14655" refreshError="1"/>
      <sheetData sheetId="14656" refreshError="1"/>
      <sheetData sheetId="14657" refreshError="1"/>
      <sheetData sheetId="14658" refreshError="1"/>
      <sheetData sheetId="14659" refreshError="1"/>
      <sheetData sheetId="14660" refreshError="1"/>
      <sheetData sheetId="14661" refreshError="1"/>
      <sheetData sheetId="14662" refreshError="1"/>
      <sheetData sheetId="14663" refreshError="1"/>
      <sheetData sheetId="14664" refreshError="1"/>
      <sheetData sheetId="14665" refreshError="1"/>
      <sheetData sheetId="14666" refreshError="1"/>
      <sheetData sheetId="14667" refreshError="1"/>
      <sheetData sheetId="14668" refreshError="1"/>
      <sheetData sheetId="14669" refreshError="1"/>
      <sheetData sheetId="14670" refreshError="1"/>
      <sheetData sheetId="14671" refreshError="1"/>
      <sheetData sheetId="14672" refreshError="1"/>
      <sheetData sheetId="14673" refreshError="1"/>
      <sheetData sheetId="14674" refreshError="1"/>
      <sheetData sheetId="14675" refreshError="1"/>
      <sheetData sheetId="14676" refreshError="1"/>
      <sheetData sheetId="14677" refreshError="1"/>
      <sheetData sheetId="14678" refreshError="1"/>
      <sheetData sheetId="14679" refreshError="1"/>
      <sheetData sheetId="14680" refreshError="1"/>
      <sheetData sheetId="14681" refreshError="1"/>
      <sheetData sheetId="14682" refreshError="1"/>
      <sheetData sheetId="14683" refreshError="1"/>
      <sheetData sheetId="14684" refreshError="1"/>
      <sheetData sheetId="14685" refreshError="1"/>
      <sheetData sheetId="14686" refreshError="1"/>
      <sheetData sheetId="14687" refreshError="1"/>
      <sheetData sheetId="14688" refreshError="1"/>
      <sheetData sheetId="14689" refreshError="1"/>
      <sheetData sheetId="14690" refreshError="1"/>
      <sheetData sheetId="14691" refreshError="1"/>
      <sheetData sheetId="14692" refreshError="1"/>
      <sheetData sheetId="14693" refreshError="1"/>
      <sheetData sheetId="14694" refreshError="1"/>
      <sheetData sheetId="14695" refreshError="1"/>
      <sheetData sheetId="14696" refreshError="1"/>
      <sheetData sheetId="14697" refreshError="1"/>
      <sheetData sheetId="14698" refreshError="1"/>
      <sheetData sheetId="14699" refreshError="1"/>
      <sheetData sheetId="14700" refreshError="1"/>
      <sheetData sheetId="14701" refreshError="1"/>
      <sheetData sheetId="14702" refreshError="1"/>
      <sheetData sheetId="14703" refreshError="1"/>
      <sheetData sheetId="14704" refreshError="1"/>
      <sheetData sheetId="14705" refreshError="1"/>
      <sheetData sheetId="14706" refreshError="1"/>
      <sheetData sheetId="14707" refreshError="1"/>
      <sheetData sheetId="14708" refreshError="1"/>
      <sheetData sheetId="14709" refreshError="1"/>
      <sheetData sheetId="14710" refreshError="1"/>
      <sheetData sheetId="14711" refreshError="1"/>
      <sheetData sheetId="14712" refreshError="1"/>
      <sheetData sheetId="14713" refreshError="1"/>
      <sheetData sheetId="14714" refreshError="1"/>
      <sheetData sheetId="14715" refreshError="1"/>
      <sheetData sheetId="14716" refreshError="1"/>
      <sheetData sheetId="14717" refreshError="1"/>
      <sheetData sheetId="14718" refreshError="1"/>
      <sheetData sheetId="14719" refreshError="1"/>
      <sheetData sheetId="14720" refreshError="1"/>
      <sheetData sheetId="14721" refreshError="1"/>
      <sheetData sheetId="14722" refreshError="1"/>
      <sheetData sheetId="14723" refreshError="1"/>
      <sheetData sheetId="14724" refreshError="1"/>
      <sheetData sheetId="14725" refreshError="1"/>
      <sheetData sheetId="14726" refreshError="1"/>
      <sheetData sheetId="14727" refreshError="1"/>
      <sheetData sheetId="14728" refreshError="1"/>
      <sheetData sheetId="14729" refreshError="1"/>
      <sheetData sheetId="14730" refreshError="1"/>
      <sheetData sheetId="14731" refreshError="1"/>
      <sheetData sheetId="14732" refreshError="1"/>
      <sheetData sheetId="14733" refreshError="1"/>
      <sheetData sheetId="14734" refreshError="1"/>
      <sheetData sheetId="14735" refreshError="1"/>
      <sheetData sheetId="14736" refreshError="1"/>
      <sheetData sheetId="14737" refreshError="1"/>
      <sheetData sheetId="14738" refreshError="1"/>
      <sheetData sheetId="14739" refreshError="1"/>
      <sheetData sheetId="14740" refreshError="1"/>
      <sheetData sheetId="14741" refreshError="1"/>
      <sheetData sheetId="14742" refreshError="1"/>
      <sheetData sheetId="14743" refreshError="1"/>
      <sheetData sheetId="14744" refreshError="1"/>
      <sheetData sheetId="14745" refreshError="1"/>
      <sheetData sheetId="14746" refreshError="1"/>
      <sheetData sheetId="14747" refreshError="1"/>
      <sheetData sheetId="14748" refreshError="1"/>
      <sheetData sheetId="14749" refreshError="1"/>
      <sheetData sheetId="14750" refreshError="1"/>
      <sheetData sheetId="14751" refreshError="1"/>
      <sheetData sheetId="14752" refreshError="1"/>
      <sheetData sheetId="14753" refreshError="1"/>
      <sheetData sheetId="14754" refreshError="1"/>
      <sheetData sheetId="14755" refreshError="1"/>
      <sheetData sheetId="14756" refreshError="1"/>
      <sheetData sheetId="14757">
        <row r="19">
          <cell r="J19">
            <v>1.0499999999999999E-3</v>
          </cell>
        </row>
      </sheetData>
      <sheetData sheetId="14758">
        <row r="19">
          <cell r="J19">
            <v>1.0499999999999999E-3</v>
          </cell>
        </row>
      </sheetData>
      <sheetData sheetId="14759">
        <row r="19">
          <cell r="J19">
            <v>1.0499999999999999E-3</v>
          </cell>
        </row>
      </sheetData>
      <sheetData sheetId="14760" refreshError="1"/>
      <sheetData sheetId="14761" refreshError="1"/>
      <sheetData sheetId="14762" refreshError="1"/>
      <sheetData sheetId="14763" refreshError="1"/>
      <sheetData sheetId="14764" refreshError="1"/>
      <sheetData sheetId="14765">
        <row r="19">
          <cell r="J19">
            <v>1.0499999999999999E-3</v>
          </cell>
        </row>
      </sheetData>
      <sheetData sheetId="14766">
        <row r="19">
          <cell r="J19">
            <v>1.0499999999999999E-3</v>
          </cell>
        </row>
      </sheetData>
      <sheetData sheetId="14767">
        <row r="19">
          <cell r="J19">
            <v>1.0499999999999999E-3</v>
          </cell>
        </row>
      </sheetData>
      <sheetData sheetId="14768">
        <row r="19">
          <cell r="J19">
            <v>1.0499999999999999E-3</v>
          </cell>
        </row>
      </sheetData>
      <sheetData sheetId="14769">
        <row r="19">
          <cell r="J19">
            <v>1.0499999999999999E-3</v>
          </cell>
        </row>
      </sheetData>
      <sheetData sheetId="14770">
        <row r="19">
          <cell r="J19">
            <v>1.0499999999999999E-3</v>
          </cell>
        </row>
      </sheetData>
      <sheetData sheetId="14771" refreshError="1"/>
      <sheetData sheetId="14772">
        <row r="19">
          <cell r="J19">
            <v>1.0499999999999999E-3</v>
          </cell>
        </row>
      </sheetData>
      <sheetData sheetId="14773">
        <row r="19">
          <cell r="J19">
            <v>1.0499999999999999E-3</v>
          </cell>
        </row>
      </sheetData>
      <sheetData sheetId="14774">
        <row r="19">
          <cell r="J19">
            <v>1.0499999999999999E-3</v>
          </cell>
        </row>
      </sheetData>
      <sheetData sheetId="14775">
        <row r="19">
          <cell r="J19">
            <v>1.0499999999999999E-3</v>
          </cell>
        </row>
      </sheetData>
      <sheetData sheetId="14776">
        <row r="19">
          <cell r="J19">
            <v>1.0499999999999999E-3</v>
          </cell>
        </row>
      </sheetData>
      <sheetData sheetId="14777">
        <row r="19">
          <cell r="J19">
            <v>1.0499999999999999E-3</v>
          </cell>
        </row>
      </sheetData>
      <sheetData sheetId="14778">
        <row r="19">
          <cell r="J19">
            <v>1.0499999999999999E-3</v>
          </cell>
        </row>
      </sheetData>
      <sheetData sheetId="14779">
        <row r="19">
          <cell r="J19">
            <v>1.0499999999999999E-3</v>
          </cell>
        </row>
      </sheetData>
      <sheetData sheetId="14780">
        <row r="19">
          <cell r="J19">
            <v>1.0499999999999999E-3</v>
          </cell>
        </row>
      </sheetData>
      <sheetData sheetId="14781">
        <row r="19">
          <cell r="J19">
            <v>1.0499999999999999E-3</v>
          </cell>
        </row>
      </sheetData>
      <sheetData sheetId="14782">
        <row r="19">
          <cell r="J19">
            <v>1.0499999999999999E-3</v>
          </cell>
        </row>
      </sheetData>
      <sheetData sheetId="14783">
        <row r="19">
          <cell r="J19">
            <v>1.0499999999999999E-3</v>
          </cell>
        </row>
      </sheetData>
      <sheetData sheetId="14784">
        <row r="19">
          <cell r="J19">
            <v>1.0499999999999999E-3</v>
          </cell>
        </row>
      </sheetData>
      <sheetData sheetId="14785">
        <row r="19">
          <cell r="J19">
            <v>1.0499999999999999E-3</v>
          </cell>
        </row>
      </sheetData>
      <sheetData sheetId="14786">
        <row r="19">
          <cell r="J19">
            <v>1.0499999999999999E-3</v>
          </cell>
        </row>
      </sheetData>
      <sheetData sheetId="14787">
        <row r="19">
          <cell r="J19">
            <v>1.0499999999999999E-3</v>
          </cell>
        </row>
      </sheetData>
      <sheetData sheetId="14788">
        <row r="19">
          <cell r="J19">
            <v>1.0499999999999999E-3</v>
          </cell>
        </row>
      </sheetData>
      <sheetData sheetId="14789">
        <row r="19">
          <cell r="J19">
            <v>1.0499999999999999E-3</v>
          </cell>
        </row>
      </sheetData>
      <sheetData sheetId="14790">
        <row r="19">
          <cell r="J19">
            <v>1.0499999999999999E-3</v>
          </cell>
        </row>
      </sheetData>
      <sheetData sheetId="14791">
        <row r="19">
          <cell r="J19">
            <v>1.0499999999999999E-3</v>
          </cell>
        </row>
      </sheetData>
      <sheetData sheetId="14792">
        <row r="19">
          <cell r="J19">
            <v>1.0499999999999999E-3</v>
          </cell>
        </row>
      </sheetData>
      <sheetData sheetId="14793">
        <row r="19">
          <cell r="J19">
            <v>1.0499999999999999E-3</v>
          </cell>
        </row>
      </sheetData>
      <sheetData sheetId="14794">
        <row r="19">
          <cell r="J19">
            <v>1.0499999999999999E-3</v>
          </cell>
        </row>
      </sheetData>
      <sheetData sheetId="14795">
        <row r="19">
          <cell r="J19">
            <v>1.0499999999999999E-3</v>
          </cell>
        </row>
      </sheetData>
      <sheetData sheetId="14796">
        <row r="19">
          <cell r="J19">
            <v>1.0499999999999999E-3</v>
          </cell>
        </row>
      </sheetData>
      <sheetData sheetId="14797">
        <row r="19">
          <cell r="J19">
            <v>1.0499999999999999E-3</v>
          </cell>
        </row>
      </sheetData>
      <sheetData sheetId="14798">
        <row r="19">
          <cell r="J19">
            <v>1.0499999999999999E-3</v>
          </cell>
        </row>
      </sheetData>
      <sheetData sheetId="14799">
        <row r="19">
          <cell r="J19">
            <v>1.0499999999999999E-3</v>
          </cell>
        </row>
      </sheetData>
      <sheetData sheetId="14800">
        <row r="19">
          <cell r="J19">
            <v>1.0499999999999999E-3</v>
          </cell>
        </row>
      </sheetData>
      <sheetData sheetId="14801">
        <row r="19">
          <cell r="J19">
            <v>1.0499999999999999E-3</v>
          </cell>
        </row>
      </sheetData>
      <sheetData sheetId="14802">
        <row r="19">
          <cell r="J19">
            <v>1.0499999999999999E-3</v>
          </cell>
        </row>
      </sheetData>
      <sheetData sheetId="14803">
        <row r="19">
          <cell r="J19">
            <v>1.0499999999999999E-3</v>
          </cell>
        </row>
      </sheetData>
      <sheetData sheetId="14804">
        <row r="19">
          <cell r="J19">
            <v>1.0499999999999999E-3</v>
          </cell>
        </row>
      </sheetData>
      <sheetData sheetId="14805">
        <row r="19">
          <cell r="J19">
            <v>1.0499999999999999E-3</v>
          </cell>
        </row>
      </sheetData>
      <sheetData sheetId="14806">
        <row r="19">
          <cell r="J19">
            <v>1.0499999999999999E-3</v>
          </cell>
        </row>
      </sheetData>
      <sheetData sheetId="14807">
        <row r="19">
          <cell r="J19">
            <v>1.0499999999999999E-3</v>
          </cell>
        </row>
      </sheetData>
      <sheetData sheetId="14808">
        <row r="19">
          <cell r="J19">
            <v>1.0499999999999999E-3</v>
          </cell>
        </row>
      </sheetData>
      <sheetData sheetId="14809">
        <row r="19">
          <cell r="J19">
            <v>1.0499999999999999E-3</v>
          </cell>
        </row>
      </sheetData>
      <sheetData sheetId="14810">
        <row r="19">
          <cell r="J19">
            <v>1.0499999999999999E-3</v>
          </cell>
        </row>
      </sheetData>
      <sheetData sheetId="14811">
        <row r="19">
          <cell r="J19">
            <v>1.0499999999999999E-3</v>
          </cell>
        </row>
      </sheetData>
      <sheetData sheetId="14812">
        <row r="19">
          <cell r="J19">
            <v>1.0499999999999999E-3</v>
          </cell>
        </row>
      </sheetData>
      <sheetData sheetId="14813">
        <row r="19">
          <cell r="J19">
            <v>1.0499999999999999E-3</v>
          </cell>
        </row>
      </sheetData>
      <sheetData sheetId="14814">
        <row r="19">
          <cell r="J19">
            <v>1.0499999999999999E-3</v>
          </cell>
        </row>
      </sheetData>
      <sheetData sheetId="14815">
        <row r="19">
          <cell r="J19">
            <v>1.0499999999999999E-3</v>
          </cell>
        </row>
      </sheetData>
      <sheetData sheetId="14816">
        <row r="19">
          <cell r="J19">
            <v>1.0499999999999999E-3</v>
          </cell>
        </row>
      </sheetData>
      <sheetData sheetId="14817">
        <row r="19">
          <cell r="J19">
            <v>1.0499999999999999E-3</v>
          </cell>
        </row>
      </sheetData>
      <sheetData sheetId="14818">
        <row r="19">
          <cell r="J19">
            <v>1.0499999999999999E-3</v>
          </cell>
        </row>
      </sheetData>
      <sheetData sheetId="14819">
        <row r="19">
          <cell r="J19">
            <v>1.0499999999999999E-3</v>
          </cell>
        </row>
      </sheetData>
      <sheetData sheetId="14820">
        <row r="19">
          <cell r="J19">
            <v>1.0499999999999999E-3</v>
          </cell>
        </row>
      </sheetData>
      <sheetData sheetId="14821" refreshError="1"/>
      <sheetData sheetId="14822" refreshError="1"/>
      <sheetData sheetId="14823" refreshError="1"/>
      <sheetData sheetId="14824" refreshError="1"/>
      <sheetData sheetId="14825" refreshError="1"/>
      <sheetData sheetId="14826" refreshError="1"/>
      <sheetData sheetId="14827" refreshError="1"/>
      <sheetData sheetId="14828" refreshError="1"/>
      <sheetData sheetId="14829" refreshError="1"/>
      <sheetData sheetId="14830" refreshError="1"/>
      <sheetData sheetId="14831" refreshError="1"/>
      <sheetData sheetId="14832" refreshError="1"/>
      <sheetData sheetId="14833" refreshError="1"/>
      <sheetData sheetId="14834" refreshError="1"/>
      <sheetData sheetId="14835" refreshError="1"/>
      <sheetData sheetId="14836" refreshError="1"/>
      <sheetData sheetId="14837" refreshError="1"/>
      <sheetData sheetId="14838" refreshError="1"/>
      <sheetData sheetId="14839" refreshError="1"/>
      <sheetData sheetId="14840" refreshError="1"/>
      <sheetData sheetId="14841" refreshError="1"/>
      <sheetData sheetId="14842" refreshError="1"/>
      <sheetData sheetId="14843" refreshError="1"/>
      <sheetData sheetId="14844" refreshError="1"/>
      <sheetData sheetId="14845" refreshError="1"/>
      <sheetData sheetId="14846" refreshError="1"/>
      <sheetData sheetId="14847" refreshError="1"/>
      <sheetData sheetId="14848" refreshError="1"/>
      <sheetData sheetId="14849" refreshError="1"/>
      <sheetData sheetId="14850" refreshError="1"/>
      <sheetData sheetId="14851" refreshError="1"/>
      <sheetData sheetId="14852" refreshError="1"/>
      <sheetData sheetId="14853" refreshError="1"/>
      <sheetData sheetId="14854" refreshError="1"/>
      <sheetData sheetId="14855" refreshError="1"/>
      <sheetData sheetId="14856" refreshError="1"/>
      <sheetData sheetId="14857" refreshError="1"/>
      <sheetData sheetId="14858" refreshError="1"/>
      <sheetData sheetId="14859" refreshError="1"/>
      <sheetData sheetId="14860" refreshError="1"/>
      <sheetData sheetId="14861" refreshError="1"/>
      <sheetData sheetId="14862" refreshError="1"/>
      <sheetData sheetId="14863" refreshError="1"/>
      <sheetData sheetId="14864" refreshError="1"/>
      <sheetData sheetId="14865" refreshError="1"/>
      <sheetData sheetId="14866" refreshError="1"/>
      <sheetData sheetId="14867" refreshError="1"/>
      <sheetData sheetId="14868" refreshError="1"/>
      <sheetData sheetId="14869" refreshError="1"/>
      <sheetData sheetId="14870" refreshError="1"/>
      <sheetData sheetId="14871" refreshError="1"/>
      <sheetData sheetId="14872" refreshError="1"/>
      <sheetData sheetId="14873" refreshError="1"/>
      <sheetData sheetId="14874" refreshError="1"/>
      <sheetData sheetId="14875" refreshError="1"/>
      <sheetData sheetId="14876" refreshError="1"/>
      <sheetData sheetId="14877" refreshError="1"/>
      <sheetData sheetId="14878" refreshError="1"/>
      <sheetData sheetId="14879" refreshError="1"/>
      <sheetData sheetId="14880" refreshError="1"/>
      <sheetData sheetId="14881" refreshError="1"/>
      <sheetData sheetId="14882" refreshError="1"/>
      <sheetData sheetId="14883" refreshError="1"/>
      <sheetData sheetId="14884" refreshError="1"/>
      <sheetData sheetId="14885" refreshError="1"/>
      <sheetData sheetId="14886" refreshError="1"/>
      <sheetData sheetId="14887" refreshError="1"/>
      <sheetData sheetId="14888" refreshError="1"/>
      <sheetData sheetId="14889" refreshError="1"/>
      <sheetData sheetId="14890" refreshError="1"/>
      <sheetData sheetId="14891" refreshError="1"/>
      <sheetData sheetId="14892" refreshError="1"/>
      <sheetData sheetId="14893" refreshError="1"/>
      <sheetData sheetId="14894" refreshError="1"/>
      <sheetData sheetId="14895" refreshError="1"/>
      <sheetData sheetId="14896" refreshError="1"/>
      <sheetData sheetId="14897" refreshError="1"/>
      <sheetData sheetId="14898" refreshError="1"/>
      <sheetData sheetId="14899" refreshError="1"/>
      <sheetData sheetId="14900" refreshError="1"/>
      <sheetData sheetId="14901" refreshError="1"/>
      <sheetData sheetId="14902" refreshError="1"/>
      <sheetData sheetId="14903" refreshError="1"/>
      <sheetData sheetId="14904" refreshError="1"/>
      <sheetData sheetId="14905" refreshError="1"/>
      <sheetData sheetId="14906" refreshError="1"/>
      <sheetData sheetId="14907" refreshError="1"/>
      <sheetData sheetId="14908" refreshError="1"/>
      <sheetData sheetId="14909" refreshError="1"/>
      <sheetData sheetId="14910" refreshError="1"/>
      <sheetData sheetId="14911" refreshError="1"/>
      <sheetData sheetId="14912" refreshError="1"/>
      <sheetData sheetId="14913" refreshError="1"/>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row r="19">
          <cell r="J19">
            <v>1.0499999999999999E-3</v>
          </cell>
        </row>
      </sheetData>
      <sheetData sheetId="14927">
        <row r="19">
          <cell r="J19">
            <v>1.0499999999999999E-3</v>
          </cell>
        </row>
      </sheetData>
      <sheetData sheetId="14928">
        <row r="19">
          <cell r="J19">
            <v>1.0499999999999999E-3</v>
          </cell>
        </row>
      </sheetData>
      <sheetData sheetId="14929"/>
      <sheetData sheetId="14930">
        <row r="19">
          <cell r="J19">
            <v>1.0499999999999999E-3</v>
          </cell>
        </row>
      </sheetData>
      <sheetData sheetId="14931">
        <row r="19">
          <cell r="J19">
            <v>1.0499999999999999E-3</v>
          </cell>
        </row>
      </sheetData>
      <sheetData sheetId="14932">
        <row r="19">
          <cell r="J19">
            <v>1.0499999999999999E-3</v>
          </cell>
        </row>
      </sheetData>
      <sheetData sheetId="14933"/>
      <sheetData sheetId="14934" refreshError="1"/>
      <sheetData sheetId="14935" refreshError="1"/>
      <sheetData sheetId="14936" refreshError="1"/>
      <sheetData sheetId="14937" refreshError="1"/>
      <sheetData sheetId="14938" refreshError="1"/>
      <sheetData sheetId="14939" refreshError="1"/>
      <sheetData sheetId="14940" refreshError="1"/>
      <sheetData sheetId="14941" refreshError="1"/>
      <sheetData sheetId="14942" refreshError="1"/>
      <sheetData sheetId="14943" refreshError="1"/>
      <sheetData sheetId="14944" refreshError="1"/>
      <sheetData sheetId="14945" refreshError="1"/>
      <sheetData sheetId="14946" refreshError="1"/>
      <sheetData sheetId="14947" refreshError="1"/>
      <sheetData sheetId="14948" refreshError="1"/>
      <sheetData sheetId="14949" refreshError="1"/>
      <sheetData sheetId="14950" refreshError="1"/>
      <sheetData sheetId="14951" refreshError="1"/>
      <sheetData sheetId="14952" refreshError="1"/>
      <sheetData sheetId="14953" refreshError="1"/>
      <sheetData sheetId="14954" refreshError="1"/>
      <sheetData sheetId="14955" refreshError="1"/>
      <sheetData sheetId="14956" refreshError="1"/>
      <sheetData sheetId="14957" refreshError="1"/>
      <sheetData sheetId="14958" refreshError="1"/>
      <sheetData sheetId="14959" refreshError="1"/>
      <sheetData sheetId="14960" refreshError="1"/>
      <sheetData sheetId="14961" refreshError="1"/>
      <sheetData sheetId="14962" refreshError="1"/>
      <sheetData sheetId="14963" refreshError="1"/>
      <sheetData sheetId="14964"/>
      <sheetData sheetId="14965">
        <row r="19">
          <cell r="J19">
            <v>1.0499999999999999E-3</v>
          </cell>
        </row>
      </sheetData>
      <sheetData sheetId="14966">
        <row r="19">
          <cell r="J19">
            <v>1.0499999999999999E-3</v>
          </cell>
        </row>
      </sheetData>
      <sheetData sheetId="14967">
        <row r="19">
          <cell r="J19">
            <v>1.0499999999999999E-3</v>
          </cell>
        </row>
      </sheetData>
      <sheetData sheetId="14968">
        <row r="19">
          <cell r="J19">
            <v>1.0499999999999999E-3</v>
          </cell>
        </row>
      </sheetData>
      <sheetData sheetId="14969">
        <row r="19">
          <cell r="J19">
            <v>1.0499999999999999E-3</v>
          </cell>
        </row>
      </sheetData>
      <sheetData sheetId="14970">
        <row r="19">
          <cell r="J19">
            <v>1.0499999999999999E-3</v>
          </cell>
        </row>
      </sheetData>
      <sheetData sheetId="14971">
        <row r="19">
          <cell r="J19">
            <v>1.0499999999999999E-3</v>
          </cell>
        </row>
      </sheetData>
      <sheetData sheetId="14972">
        <row r="19">
          <cell r="J19">
            <v>1.0499999999999999E-3</v>
          </cell>
        </row>
      </sheetData>
      <sheetData sheetId="14973">
        <row r="19">
          <cell r="J19">
            <v>1.0499999999999999E-3</v>
          </cell>
        </row>
      </sheetData>
      <sheetData sheetId="14974">
        <row r="19">
          <cell r="J19">
            <v>1.0499999999999999E-3</v>
          </cell>
        </row>
      </sheetData>
      <sheetData sheetId="14975">
        <row r="19">
          <cell r="J19">
            <v>1.0499999999999999E-3</v>
          </cell>
        </row>
      </sheetData>
      <sheetData sheetId="14976">
        <row r="19">
          <cell r="J19">
            <v>1.0499999999999999E-3</v>
          </cell>
        </row>
      </sheetData>
      <sheetData sheetId="14977">
        <row r="19">
          <cell r="J19">
            <v>1.0499999999999999E-3</v>
          </cell>
        </row>
      </sheetData>
      <sheetData sheetId="14978">
        <row r="19">
          <cell r="J19">
            <v>1.0499999999999999E-3</v>
          </cell>
        </row>
      </sheetData>
      <sheetData sheetId="14979"/>
      <sheetData sheetId="14980">
        <row r="19">
          <cell r="J19">
            <v>1.0499999999999999E-3</v>
          </cell>
        </row>
      </sheetData>
      <sheetData sheetId="14981">
        <row r="19">
          <cell r="J19">
            <v>1.0499999999999999E-3</v>
          </cell>
        </row>
      </sheetData>
      <sheetData sheetId="14982">
        <row r="19">
          <cell r="J19">
            <v>1.0499999999999999E-3</v>
          </cell>
        </row>
      </sheetData>
      <sheetData sheetId="14983">
        <row r="19">
          <cell r="J19">
            <v>1.0499999999999999E-3</v>
          </cell>
        </row>
      </sheetData>
      <sheetData sheetId="14984">
        <row r="19">
          <cell r="J19">
            <v>1.0499999999999999E-3</v>
          </cell>
        </row>
      </sheetData>
      <sheetData sheetId="14985">
        <row r="19">
          <cell r="J19">
            <v>1.0499999999999999E-3</v>
          </cell>
        </row>
      </sheetData>
      <sheetData sheetId="14986">
        <row r="19">
          <cell r="J19">
            <v>1.0499999999999999E-3</v>
          </cell>
        </row>
      </sheetData>
      <sheetData sheetId="14987">
        <row r="19">
          <cell r="J19">
            <v>1.0499999999999999E-3</v>
          </cell>
        </row>
      </sheetData>
      <sheetData sheetId="14988">
        <row r="19">
          <cell r="J19">
            <v>1.0499999999999999E-3</v>
          </cell>
        </row>
      </sheetData>
      <sheetData sheetId="14989">
        <row r="19">
          <cell r="J19">
            <v>1.0499999999999999E-3</v>
          </cell>
        </row>
      </sheetData>
      <sheetData sheetId="14990">
        <row r="19">
          <cell r="J19">
            <v>1.0499999999999999E-3</v>
          </cell>
        </row>
      </sheetData>
      <sheetData sheetId="14991">
        <row r="19">
          <cell r="J19">
            <v>1.0499999999999999E-3</v>
          </cell>
        </row>
      </sheetData>
      <sheetData sheetId="14992">
        <row r="19">
          <cell r="J19">
            <v>1.0499999999999999E-3</v>
          </cell>
        </row>
      </sheetData>
      <sheetData sheetId="14993">
        <row r="19">
          <cell r="J19">
            <v>1.0499999999999999E-3</v>
          </cell>
        </row>
      </sheetData>
      <sheetData sheetId="14994">
        <row r="19">
          <cell r="J19">
            <v>1.0499999999999999E-3</v>
          </cell>
        </row>
      </sheetData>
      <sheetData sheetId="14995">
        <row r="19">
          <cell r="J19">
            <v>1.0499999999999999E-3</v>
          </cell>
        </row>
      </sheetData>
      <sheetData sheetId="14996">
        <row r="19">
          <cell r="J19">
            <v>1.0499999999999999E-3</v>
          </cell>
        </row>
      </sheetData>
      <sheetData sheetId="14997">
        <row r="19">
          <cell r="J19">
            <v>1.0499999999999999E-3</v>
          </cell>
        </row>
      </sheetData>
      <sheetData sheetId="14998">
        <row r="19">
          <cell r="J19">
            <v>1.0499999999999999E-3</v>
          </cell>
        </row>
      </sheetData>
      <sheetData sheetId="14999">
        <row r="19">
          <cell r="J19">
            <v>1.0499999999999999E-3</v>
          </cell>
        </row>
      </sheetData>
      <sheetData sheetId="15000">
        <row r="19">
          <cell r="J19">
            <v>1.0499999999999999E-3</v>
          </cell>
        </row>
      </sheetData>
      <sheetData sheetId="15001">
        <row r="19">
          <cell r="J19">
            <v>1.0499999999999999E-3</v>
          </cell>
        </row>
      </sheetData>
      <sheetData sheetId="15002">
        <row r="19">
          <cell r="J19">
            <v>1.0499999999999999E-3</v>
          </cell>
        </row>
      </sheetData>
      <sheetData sheetId="15003">
        <row r="19">
          <cell r="J19">
            <v>1.0499999999999999E-3</v>
          </cell>
        </row>
      </sheetData>
      <sheetData sheetId="15004">
        <row r="19">
          <cell r="J19">
            <v>1.0499999999999999E-3</v>
          </cell>
        </row>
      </sheetData>
      <sheetData sheetId="15005">
        <row r="19">
          <cell r="J19">
            <v>1.0499999999999999E-3</v>
          </cell>
        </row>
      </sheetData>
      <sheetData sheetId="15006">
        <row r="19">
          <cell r="J19">
            <v>1.0499999999999999E-3</v>
          </cell>
        </row>
      </sheetData>
      <sheetData sheetId="15007">
        <row r="19">
          <cell r="J19">
            <v>1.0499999999999999E-3</v>
          </cell>
        </row>
      </sheetData>
      <sheetData sheetId="15008">
        <row r="19">
          <cell r="J19">
            <v>1.0499999999999999E-3</v>
          </cell>
        </row>
      </sheetData>
      <sheetData sheetId="15009">
        <row r="19">
          <cell r="J19">
            <v>1.0499999999999999E-3</v>
          </cell>
        </row>
      </sheetData>
      <sheetData sheetId="15010">
        <row r="19">
          <cell r="J19">
            <v>1.0499999999999999E-3</v>
          </cell>
        </row>
      </sheetData>
      <sheetData sheetId="15011">
        <row r="19">
          <cell r="J19">
            <v>1.0499999999999999E-3</v>
          </cell>
        </row>
      </sheetData>
      <sheetData sheetId="15012">
        <row r="19">
          <cell r="J19">
            <v>1.0499999999999999E-3</v>
          </cell>
        </row>
      </sheetData>
      <sheetData sheetId="15013">
        <row r="19">
          <cell r="J19">
            <v>1.0499999999999999E-3</v>
          </cell>
        </row>
      </sheetData>
      <sheetData sheetId="15014">
        <row r="19">
          <cell r="J19">
            <v>1.0499999999999999E-3</v>
          </cell>
        </row>
      </sheetData>
      <sheetData sheetId="15015">
        <row r="19">
          <cell r="J19">
            <v>1.0499999999999999E-3</v>
          </cell>
        </row>
      </sheetData>
      <sheetData sheetId="15016">
        <row r="19">
          <cell r="J19">
            <v>1.0499999999999999E-3</v>
          </cell>
        </row>
      </sheetData>
      <sheetData sheetId="15017">
        <row r="19">
          <cell r="J19">
            <v>1.0499999999999999E-3</v>
          </cell>
        </row>
      </sheetData>
      <sheetData sheetId="15018">
        <row r="19">
          <cell r="J19">
            <v>1.0499999999999999E-3</v>
          </cell>
        </row>
      </sheetData>
      <sheetData sheetId="15019">
        <row r="19">
          <cell r="J19">
            <v>1.0499999999999999E-3</v>
          </cell>
        </row>
      </sheetData>
      <sheetData sheetId="15020">
        <row r="19">
          <cell r="J19">
            <v>1.0499999999999999E-3</v>
          </cell>
        </row>
      </sheetData>
      <sheetData sheetId="15021">
        <row r="19">
          <cell r="J19">
            <v>1.0499999999999999E-3</v>
          </cell>
        </row>
      </sheetData>
      <sheetData sheetId="15022">
        <row r="19">
          <cell r="J19">
            <v>1.0499999999999999E-3</v>
          </cell>
        </row>
      </sheetData>
      <sheetData sheetId="15023">
        <row r="19">
          <cell r="J19">
            <v>1.0499999999999999E-3</v>
          </cell>
        </row>
      </sheetData>
      <sheetData sheetId="15024">
        <row r="19">
          <cell r="J19">
            <v>1.0499999999999999E-3</v>
          </cell>
        </row>
      </sheetData>
      <sheetData sheetId="15025">
        <row r="19">
          <cell r="J19">
            <v>1.0499999999999999E-3</v>
          </cell>
        </row>
      </sheetData>
      <sheetData sheetId="15026">
        <row r="19">
          <cell r="J19">
            <v>1.0499999999999999E-3</v>
          </cell>
        </row>
      </sheetData>
      <sheetData sheetId="15027">
        <row r="19">
          <cell r="J19">
            <v>1.0499999999999999E-3</v>
          </cell>
        </row>
      </sheetData>
      <sheetData sheetId="15028">
        <row r="19">
          <cell r="J19">
            <v>1.0499999999999999E-3</v>
          </cell>
        </row>
      </sheetData>
      <sheetData sheetId="15029">
        <row r="19">
          <cell r="J19">
            <v>1.0499999999999999E-3</v>
          </cell>
        </row>
      </sheetData>
      <sheetData sheetId="15030">
        <row r="19">
          <cell r="J19">
            <v>1.0499999999999999E-3</v>
          </cell>
        </row>
      </sheetData>
      <sheetData sheetId="15031">
        <row r="19">
          <cell r="J19">
            <v>1.0499999999999999E-3</v>
          </cell>
        </row>
      </sheetData>
      <sheetData sheetId="15032">
        <row r="19">
          <cell r="J19">
            <v>1.0499999999999999E-3</v>
          </cell>
        </row>
      </sheetData>
      <sheetData sheetId="15033">
        <row r="19">
          <cell r="J19">
            <v>1.0499999999999999E-3</v>
          </cell>
        </row>
      </sheetData>
      <sheetData sheetId="15034">
        <row r="19">
          <cell r="J19">
            <v>1.0499999999999999E-3</v>
          </cell>
        </row>
      </sheetData>
      <sheetData sheetId="15035">
        <row r="19">
          <cell r="J19">
            <v>1.0499999999999999E-3</v>
          </cell>
        </row>
      </sheetData>
      <sheetData sheetId="15036">
        <row r="19">
          <cell r="J19">
            <v>1.0499999999999999E-3</v>
          </cell>
        </row>
      </sheetData>
      <sheetData sheetId="15037">
        <row r="19">
          <cell r="J19">
            <v>1.0499999999999999E-3</v>
          </cell>
        </row>
      </sheetData>
      <sheetData sheetId="15038">
        <row r="19">
          <cell r="J19">
            <v>1.0499999999999999E-3</v>
          </cell>
        </row>
      </sheetData>
      <sheetData sheetId="15039">
        <row r="19">
          <cell r="J19">
            <v>1.0499999999999999E-3</v>
          </cell>
        </row>
      </sheetData>
      <sheetData sheetId="15040">
        <row r="19">
          <cell r="J19">
            <v>1.0499999999999999E-3</v>
          </cell>
        </row>
      </sheetData>
      <sheetData sheetId="15041">
        <row r="19">
          <cell r="J19">
            <v>1.0499999999999999E-3</v>
          </cell>
        </row>
      </sheetData>
      <sheetData sheetId="15042">
        <row r="19">
          <cell r="J19">
            <v>1.0499999999999999E-3</v>
          </cell>
        </row>
      </sheetData>
      <sheetData sheetId="15043">
        <row r="19">
          <cell r="J19">
            <v>1.0499999999999999E-3</v>
          </cell>
        </row>
      </sheetData>
      <sheetData sheetId="15044">
        <row r="19">
          <cell r="J19">
            <v>1.0499999999999999E-3</v>
          </cell>
        </row>
      </sheetData>
      <sheetData sheetId="15045">
        <row r="19">
          <cell r="J19">
            <v>1.0499999999999999E-3</v>
          </cell>
        </row>
      </sheetData>
      <sheetData sheetId="15046">
        <row r="19">
          <cell r="J19">
            <v>1.0499999999999999E-3</v>
          </cell>
        </row>
      </sheetData>
      <sheetData sheetId="15047">
        <row r="19">
          <cell r="J19">
            <v>1.0499999999999999E-3</v>
          </cell>
        </row>
      </sheetData>
      <sheetData sheetId="15048">
        <row r="19">
          <cell r="J19">
            <v>1.0499999999999999E-3</v>
          </cell>
        </row>
      </sheetData>
      <sheetData sheetId="15049">
        <row r="19">
          <cell r="J19">
            <v>1.0499999999999999E-3</v>
          </cell>
        </row>
      </sheetData>
      <sheetData sheetId="15050">
        <row r="19">
          <cell r="J19">
            <v>1.0499999999999999E-3</v>
          </cell>
        </row>
      </sheetData>
      <sheetData sheetId="15051">
        <row r="19">
          <cell r="J19">
            <v>1.0499999999999999E-3</v>
          </cell>
        </row>
      </sheetData>
      <sheetData sheetId="15052">
        <row r="19">
          <cell r="J19">
            <v>1.0499999999999999E-3</v>
          </cell>
        </row>
      </sheetData>
      <sheetData sheetId="15053">
        <row r="19">
          <cell r="J19">
            <v>1.0499999999999999E-3</v>
          </cell>
        </row>
      </sheetData>
      <sheetData sheetId="15054">
        <row r="19">
          <cell r="J19">
            <v>1.0499999999999999E-3</v>
          </cell>
        </row>
      </sheetData>
      <sheetData sheetId="15055">
        <row r="19">
          <cell r="J19">
            <v>1.0499999999999999E-3</v>
          </cell>
        </row>
      </sheetData>
      <sheetData sheetId="15056">
        <row r="19">
          <cell r="J19">
            <v>1.0499999999999999E-3</v>
          </cell>
        </row>
      </sheetData>
      <sheetData sheetId="15057">
        <row r="19">
          <cell r="J19">
            <v>1.0499999999999999E-3</v>
          </cell>
        </row>
      </sheetData>
      <sheetData sheetId="15058">
        <row r="19">
          <cell r="J19">
            <v>1.0499999999999999E-3</v>
          </cell>
        </row>
      </sheetData>
      <sheetData sheetId="15059">
        <row r="19">
          <cell r="J19">
            <v>1.0499999999999999E-3</v>
          </cell>
        </row>
      </sheetData>
      <sheetData sheetId="15060">
        <row r="19">
          <cell r="J19">
            <v>1.0499999999999999E-3</v>
          </cell>
        </row>
      </sheetData>
      <sheetData sheetId="15061">
        <row r="19">
          <cell r="J19">
            <v>1.0499999999999999E-3</v>
          </cell>
        </row>
      </sheetData>
      <sheetData sheetId="15062">
        <row r="19">
          <cell r="J19">
            <v>1.0499999999999999E-3</v>
          </cell>
        </row>
      </sheetData>
      <sheetData sheetId="15063">
        <row r="19">
          <cell r="J19">
            <v>1.0499999999999999E-3</v>
          </cell>
        </row>
      </sheetData>
      <sheetData sheetId="15064">
        <row r="19">
          <cell r="J19">
            <v>1.0499999999999999E-3</v>
          </cell>
        </row>
      </sheetData>
      <sheetData sheetId="15065">
        <row r="19">
          <cell r="J19">
            <v>1.0499999999999999E-3</v>
          </cell>
        </row>
      </sheetData>
      <sheetData sheetId="15066" refreshError="1"/>
      <sheetData sheetId="15067">
        <row r="19">
          <cell r="J19">
            <v>1.0499999999999999E-3</v>
          </cell>
        </row>
      </sheetData>
      <sheetData sheetId="15068" refreshError="1"/>
      <sheetData sheetId="15069" refreshError="1"/>
      <sheetData sheetId="15070" refreshError="1"/>
      <sheetData sheetId="15071" refreshError="1"/>
      <sheetData sheetId="15072" refreshError="1"/>
      <sheetData sheetId="15073">
        <row r="19">
          <cell r="J19">
            <v>1.0499999999999999E-3</v>
          </cell>
        </row>
      </sheetData>
      <sheetData sheetId="15074">
        <row r="19">
          <cell r="J19">
            <v>1.0499999999999999E-3</v>
          </cell>
        </row>
      </sheetData>
      <sheetData sheetId="15075">
        <row r="19">
          <cell r="J19">
            <v>1.0499999999999999E-3</v>
          </cell>
        </row>
      </sheetData>
      <sheetData sheetId="15076">
        <row r="19">
          <cell r="J19">
            <v>1.0499999999999999E-3</v>
          </cell>
        </row>
      </sheetData>
      <sheetData sheetId="15077">
        <row r="19">
          <cell r="J19">
            <v>1.0499999999999999E-3</v>
          </cell>
        </row>
      </sheetData>
      <sheetData sheetId="15078">
        <row r="19">
          <cell r="J19">
            <v>1.0499999999999999E-3</v>
          </cell>
        </row>
      </sheetData>
      <sheetData sheetId="15079">
        <row r="19">
          <cell r="J19">
            <v>1.0499999999999999E-3</v>
          </cell>
        </row>
      </sheetData>
      <sheetData sheetId="15080">
        <row r="19">
          <cell r="J19">
            <v>1.0499999999999999E-3</v>
          </cell>
        </row>
      </sheetData>
      <sheetData sheetId="15081">
        <row r="19">
          <cell r="J19">
            <v>1.0499999999999999E-3</v>
          </cell>
        </row>
      </sheetData>
      <sheetData sheetId="15082">
        <row r="19">
          <cell r="J19">
            <v>1.0499999999999999E-3</v>
          </cell>
        </row>
      </sheetData>
      <sheetData sheetId="15083">
        <row r="19">
          <cell r="J19">
            <v>1.0499999999999999E-3</v>
          </cell>
        </row>
      </sheetData>
      <sheetData sheetId="15084">
        <row r="19">
          <cell r="J19">
            <v>1.0499999999999999E-3</v>
          </cell>
        </row>
      </sheetData>
      <sheetData sheetId="15085">
        <row r="19">
          <cell r="J19">
            <v>1.0499999999999999E-3</v>
          </cell>
        </row>
      </sheetData>
      <sheetData sheetId="15086">
        <row r="19">
          <cell r="J19">
            <v>1.0499999999999999E-3</v>
          </cell>
        </row>
      </sheetData>
      <sheetData sheetId="15087">
        <row r="19">
          <cell r="J19">
            <v>1.0499999999999999E-3</v>
          </cell>
        </row>
      </sheetData>
      <sheetData sheetId="15088">
        <row r="19">
          <cell r="J19">
            <v>1.0499999999999999E-3</v>
          </cell>
        </row>
      </sheetData>
      <sheetData sheetId="15089">
        <row r="19">
          <cell r="J19">
            <v>1.0499999999999999E-3</v>
          </cell>
        </row>
      </sheetData>
      <sheetData sheetId="15090">
        <row r="19">
          <cell r="J19">
            <v>1.0499999999999999E-3</v>
          </cell>
        </row>
      </sheetData>
      <sheetData sheetId="15091">
        <row r="19">
          <cell r="J19">
            <v>1.0499999999999999E-3</v>
          </cell>
        </row>
      </sheetData>
      <sheetData sheetId="15092">
        <row r="19">
          <cell r="J19">
            <v>1.0499999999999999E-3</v>
          </cell>
        </row>
      </sheetData>
      <sheetData sheetId="15093">
        <row r="19">
          <cell r="J19">
            <v>1.0499999999999999E-3</v>
          </cell>
        </row>
      </sheetData>
      <sheetData sheetId="15094">
        <row r="19">
          <cell r="J19">
            <v>1.0499999999999999E-3</v>
          </cell>
        </row>
      </sheetData>
      <sheetData sheetId="15095">
        <row r="19">
          <cell r="J19">
            <v>1.0499999999999999E-3</v>
          </cell>
        </row>
      </sheetData>
      <sheetData sheetId="15096">
        <row r="19">
          <cell r="J19">
            <v>1.0499999999999999E-3</v>
          </cell>
        </row>
      </sheetData>
      <sheetData sheetId="15097">
        <row r="19">
          <cell r="J19">
            <v>1.0499999999999999E-3</v>
          </cell>
        </row>
      </sheetData>
      <sheetData sheetId="15098">
        <row r="19">
          <cell r="J19">
            <v>1.0499999999999999E-3</v>
          </cell>
        </row>
      </sheetData>
      <sheetData sheetId="15099"/>
      <sheetData sheetId="15100">
        <row r="19">
          <cell r="J19">
            <v>1.0499999999999999E-3</v>
          </cell>
        </row>
      </sheetData>
      <sheetData sheetId="15101">
        <row r="19">
          <cell r="J19">
            <v>1.0499999999999999E-3</v>
          </cell>
        </row>
      </sheetData>
      <sheetData sheetId="15102">
        <row r="19">
          <cell r="J19">
            <v>1.0499999999999999E-3</v>
          </cell>
        </row>
      </sheetData>
      <sheetData sheetId="15103">
        <row r="19">
          <cell r="J19">
            <v>1.0499999999999999E-3</v>
          </cell>
        </row>
      </sheetData>
      <sheetData sheetId="15104">
        <row r="19">
          <cell r="J19">
            <v>1.0499999999999999E-3</v>
          </cell>
        </row>
      </sheetData>
      <sheetData sheetId="15105">
        <row r="19">
          <cell r="J19">
            <v>1.0499999999999999E-3</v>
          </cell>
        </row>
      </sheetData>
      <sheetData sheetId="15106">
        <row r="19">
          <cell r="J19">
            <v>1.0499999999999999E-3</v>
          </cell>
        </row>
      </sheetData>
      <sheetData sheetId="15107">
        <row r="19">
          <cell r="J19">
            <v>1.0499999999999999E-3</v>
          </cell>
        </row>
      </sheetData>
      <sheetData sheetId="15108">
        <row r="19">
          <cell r="J19">
            <v>1.0499999999999999E-3</v>
          </cell>
        </row>
      </sheetData>
      <sheetData sheetId="15109">
        <row r="19">
          <cell r="J19">
            <v>1.0499999999999999E-3</v>
          </cell>
        </row>
      </sheetData>
      <sheetData sheetId="15110">
        <row r="19">
          <cell r="J19">
            <v>1.0499999999999999E-3</v>
          </cell>
        </row>
      </sheetData>
      <sheetData sheetId="15111">
        <row r="19">
          <cell r="J19">
            <v>1.0499999999999999E-3</v>
          </cell>
        </row>
      </sheetData>
      <sheetData sheetId="15112">
        <row r="19">
          <cell r="J19">
            <v>1.0499999999999999E-3</v>
          </cell>
        </row>
      </sheetData>
      <sheetData sheetId="15113">
        <row r="19">
          <cell r="J19">
            <v>1.0499999999999999E-3</v>
          </cell>
        </row>
      </sheetData>
      <sheetData sheetId="15114">
        <row r="19">
          <cell r="J19">
            <v>1.0499999999999999E-3</v>
          </cell>
        </row>
      </sheetData>
      <sheetData sheetId="15115">
        <row r="19">
          <cell r="J19">
            <v>1.0499999999999999E-3</v>
          </cell>
        </row>
      </sheetData>
      <sheetData sheetId="15116">
        <row r="19">
          <cell r="J19">
            <v>1.0499999999999999E-3</v>
          </cell>
        </row>
      </sheetData>
      <sheetData sheetId="15117">
        <row r="19">
          <cell r="J19">
            <v>1.0499999999999999E-3</v>
          </cell>
        </row>
      </sheetData>
      <sheetData sheetId="15118">
        <row r="19">
          <cell r="J19">
            <v>1.0499999999999999E-3</v>
          </cell>
        </row>
      </sheetData>
      <sheetData sheetId="15119">
        <row r="19">
          <cell r="J19">
            <v>1.0499999999999999E-3</v>
          </cell>
        </row>
      </sheetData>
      <sheetData sheetId="15120">
        <row r="19">
          <cell r="J19">
            <v>1.0499999999999999E-3</v>
          </cell>
        </row>
      </sheetData>
      <sheetData sheetId="15121">
        <row r="19">
          <cell r="J19">
            <v>1.0499999999999999E-3</v>
          </cell>
        </row>
      </sheetData>
      <sheetData sheetId="15122">
        <row r="19">
          <cell r="J19">
            <v>1.0499999999999999E-3</v>
          </cell>
        </row>
      </sheetData>
      <sheetData sheetId="15123">
        <row r="19">
          <cell r="J19">
            <v>1.0499999999999999E-3</v>
          </cell>
        </row>
      </sheetData>
      <sheetData sheetId="15124">
        <row r="19">
          <cell r="J19">
            <v>1.0499999999999999E-3</v>
          </cell>
        </row>
      </sheetData>
      <sheetData sheetId="15125">
        <row r="19">
          <cell r="J19">
            <v>1.0499999999999999E-3</v>
          </cell>
        </row>
      </sheetData>
      <sheetData sheetId="15126">
        <row r="19">
          <cell r="J19">
            <v>1.0499999999999999E-3</v>
          </cell>
        </row>
      </sheetData>
      <sheetData sheetId="15127">
        <row r="19">
          <cell r="J19">
            <v>1.0499999999999999E-3</v>
          </cell>
        </row>
      </sheetData>
      <sheetData sheetId="15128">
        <row r="19">
          <cell r="J19">
            <v>1.0499999999999999E-3</v>
          </cell>
        </row>
      </sheetData>
      <sheetData sheetId="15129">
        <row r="19">
          <cell r="J19">
            <v>1.0499999999999999E-3</v>
          </cell>
        </row>
      </sheetData>
      <sheetData sheetId="15130">
        <row r="19">
          <cell r="J19">
            <v>1.0499999999999999E-3</v>
          </cell>
        </row>
      </sheetData>
      <sheetData sheetId="15131">
        <row r="19">
          <cell r="J19">
            <v>1.0499999999999999E-3</v>
          </cell>
        </row>
      </sheetData>
      <sheetData sheetId="15132">
        <row r="19">
          <cell r="J19">
            <v>1.0499999999999999E-3</v>
          </cell>
        </row>
      </sheetData>
      <sheetData sheetId="15133">
        <row r="19">
          <cell r="J19">
            <v>1.0499999999999999E-3</v>
          </cell>
        </row>
      </sheetData>
      <sheetData sheetId="15134">
        <row r="19">
          <cell r="J19">
            <v>1.0499999999999999E-3</v>
          </cell>
        </row>
      </sheetData>
      <sheetData sheetId="15135">
        <row r="19">
          <cell r="J19">
            <v>1.0499999999999999E-3</v>
          </cell>
        </row>
      </sheetData>
      <sheetData sheetId="15136">
        <row r="19">
          <cell r="J19">
            <v>1.0499999999999999E-3</v>
          </cell>
        </row>
      </sheetData>
      <sheetData sheetId="15137">
        <row r="19">
          <cell r="J19">
            <v>1.0499999999999999E-3</v>
          </cell>
        </row>
      </sheetData>
      <sheetData sheetId="15138">
        <row r="19">
          <cell r="J19">
            <v>1.0499999999999999E-3</v>
          </cell>
        </row>
      </sheetData>
      <sheetData sheetId="15139">
        <row r="19">
          <cell r="J19">
            <v>1.0499999999999999E-3</v>
          </cell>
        </row>
      </sheetData>
      <sheetData sheetId="15140">
        <row r="19">
          <cell r="J19">
            <v>1.0499999999999999E-3</v>
          </cell>
        </row>
      </sheetData>
      <sheetData sheetId="15141">
        <row r="19">
          <cell r="J19">
            <v>1.0499999999999999E-3</v>
          </cell>
        </row>
      </sheetData>
      <sheetData sheetId="15142">
        <row r="19">
          <cell r="J19">
            <v>1.0499999999999999E-3</v>
          </cell>
        </row>
      </sheetData>
      <sheetData sheetId="15143">
        <row r="19">
          <cell r="J19">
            <v>1.0499999999999999E-3</v>
          </cell>
        </row>
      </sheetData>
      <sheetData sheetId="15144">
        <row r="19">
          <cell r="J19">
            <v>1.0499999999999999E-3</v>
          </cell>
        </row>
      </sheetData>
      <sheetData sheetId="15145">
        <row r="19">
          <cell r="J19">
            <v>1.0499999999999999E-3</v>
          </cell>
        </row>
      </sheetData>
      <sheetData sheetId="15146">
        <row r="19">
          <cell r="J19">
            <v>1.0499999999999999E-3</v>
          </cell>
        </row>
      </sheetData>
      <sheetData sheetId="15147">
        <row r="19">
          <cell r="J19">
            <v>1.0499999999999999E-3</v>
          </cell>
        </row>
      </sheetData>
      <sheetData sheetId="15148">
        <row r="19">
          <cell r="J19">
            <v>1.0499999999999999E-3</v>
          </cell>
        </row>
      </sheetData>
      <sheetData sheetId="15149">
        <row r="19">
          <cell r="J19">
            <v>1.0499999999999999E-3</v>
          </cell>
        </row>
      </sheetData>
      <sheetData sheetId="15150">
        <row r="19">
          <cell r="J19">
            <v>1.0499999999999999E-3</v>
          </cell>
        </row>
      </sheetData>
      <sheetData sheetId="15151">
        <row r="19">
          <cell r="J19">
            <v>1.0499999999999999E-3</v>
          </cell>
        </row>
      </sheetData>
      <sheetData sheetId="15152">
        <row r="19">
          <cell r="J19">
            <v>1.0499999999999999E-3</v>
          </cell>
        </row>
      </sheetData>
      <sheetData sheetId="15153">
        <row r="19">
          <cell r="J19">
            <v>1.0499999999999999E-3</v>
          </cell>
        </row>
      </sheetData>
      <sheetData sheetId="15154">
        <row r="19">
          <cell r="J19">
            <v>1.0499999999999999E-3</v>
          </cell>
        </row>
      </sheetData>
      <sheetData sheetId="15155">
        <row r="19">
          <cell r="J19">
            <v>1.0499999999999999E-3</v>
          </cell>
        </row>
      </sheetData>
      <sheetData sheetId="15156">
        <row r="19">
          <cell r="J19">
            <v>1.0499999999999999E-3</v>
          </cell>
        </row>
      </sheetData>
      <sheetData sheetId="15157">
        <row r="19">
          <cell r="J19">
            <v>1.0499999999999999E-3</v>
          </cell>
        </row>
      </sheetData>
      <sheetData sheetId="15158">
        <row r="19">
          <cell r="J19">
            <v>1.0499999999999999E-3</v>
          </cell>
        </row>
      </sheetData>
      <sheetData sheetId="15159">
        <row r="19">
          <cell r="J19">
            <v>1.0499999999999999E-3</v>
          </cell>
        </row>
      </sheetData>
      <sheetData sheetId="15160">
        <row r="19">
          <cell r="J19">
            <v>1.0499999999999999E-3</v>
          </cell>
        </row>
      </sheetData>
      <sheetData sheetId="15161">
        <row r="19">
          <cell r="J19">
            <v>1.0499999999999999E-3</v>
          </cell>
        </row>
      </sheetData>
      <sheetData sheetId="15162">
        <row r="19">
          <cell r="J19">
            <v>1.0499999999999999E-3</v>
          </cell>
        </row>
      </sheetData>
      <sheetData sheetId="15163">
        <row r="19">
          <cell r="J19">
            <v>1.0499999999999999E-3</v>
          </cell>
        </row>
      </sheetData>
      <sheetData sheetId="15164">
        <row r="19">
          <cell r="J19">
            <v>1.0499999999999999E-3</v>
          </cell>
        </row>
      </sheetData>
      <sheetData sheetId="15165">
        <row r="19">
          <cell r="J19">
            <v>1.0499999999999999E-3</v>
          </cell>
        </row>
      </sheetData>
      <sheetData sheetId="15166">
        <row r="19">
          <cell r="J19">
            <v>1.0499999999999999E-3</v>
          </cell>
        </row>
      </sheetData>
      <sheetData sheetId="15167">
        <row r="19">
          <cell r="J19">
            <v>1.0499999999999999E-3</v>
          </cell>
        </row>
      </sheetData>
      <sheetData sheetId="15168">
        <row r="19">
          <cell r="J19">
            <v>1.0499999999999999E-3</v>
          </cell>
        </row>
      </sheetData>
      <sheetData sheetId="15169">
        <row r="19">
          <cell r="J19">
            <v>1.0499999999999999E-3</v>
          </cell>
        </row>
      </sheetData>
      <sheetData sheetId="15170">
        <row r="19">
          <cell r="J19">
            <v>1.0499999999999999E-3</v>
          </cell>
        </row>
      </sheetData>
      <sheetData sheetId="15171">
        <row r="19">
          <cell r="J19">
            <v>1.0499999999999999E-3</v>
          </cell>
        </row>
      </sheetData>
      <sheetData sheetId="15172">
        <row r="19">
          <cell r="J19">
            <v>1.0499999999999999E-3</v>
          </cell>
        </row>
      </sheetData>
      <sheetData sheetId="15173">
        <row r="19">
          <cell r="J19">
            <v>1.0499999999999999E-3</v>
          </cell>
        </row>
      </sheetData>
      <sheetData sheetId="15174">
        <row r="19">
          <cell r="J19">
            <v>1.0499999999999999E-3</v>
          </cell>
        </row>
      </sheetData>
      <sheetData sheetId="15175">
        <row r="19">
          <cell r="J19">
            <v>1.0499999999999999E-3</v>
          </cell>
        </row>
      </sheetData>
      <sheetData sheetId="15176">
        <row r="19">
          <cell r="J19">
            <v>1.0499999999999999E-3</v>
          </cell>
        </row>
      </sheetData>
      <sheetData sheetId="15177">
        <row r="19">
          <cell r="J19">
            <v>1.0499999999999999E-3</v>
          </cell>
        </row>
      </sheetData>
      <sheetData sheetId="15178">
        <row r="19">
          <cell r="J19">
            <v>1.0499999999999999E-3</v>
          </cell>
        </row>
      </sheetData>
      <sheetData sheetId="15179">
        <row r="19">
          <cell r="J19">
            <v>1.0499999999999999E-3</v>
          </cell>
        </row>
      </sheetData>
      <sheetData sheetId="15180">
        <row r="19">
          <cell r="J19">
            <v>1.0499999999999999E-3</v>
          </cell>
        </row>
      </sheetData>
      <sheetData sheetId="15181">
        <row r="19">
          <cell r="J19">
            <v>1.0499999999999999E-3</v>
          </cell>
        </row>
      </sheetData>
      <sheetData sheetId="15182">
        <row r="19">
          <cell r="J19">
            <v>1.0499999999999999E-3</v>
          </cell>
        </row>
      </sheetData>
      <sheetData sheetId="15183">
        <row r="19">
          <cell r="J19">
            <v>1.0499999999999999E-3</v>
          </cell>
        </row>
      </sheetData>
      <sheetData sheetId="15184">
        <row r="19">
          <cell r="J19">
            <v>1.0499999999999999E-3</v>
          </cell>
        </row>
      </sheetData>
      <sheetData sheetId="15185">
        <row r="19">
          <cell r="J19">
            <v>1.0499999999999999E-3</v>
          </cell>
        </row>
      </sheetData>
      <sheetData sheetId="15186">
        <row r="19">
          <cell r="J19">
            <v>1.0499999999999999E-3</v>
          </cell>
        </row>
      </sheetData>
      <sheetData sheetId="15187">
        <row r="19">
          <cell r="J19">
            <v>1.0499999999999999E-3</v>
          </cell>
        </row>
      </sheetData>
      <sheetData sheetId="15188">
        <row r="19">
          <cell r="J19">
            <v>1.0499999999999999E-3</v>
          </cell>
        </row>
      </sheetData>
      <sheetData sheetId="15189" refreshError="1"/>
      <sheetData sheetId="15190" refreshError="1"/>
      <sheetData sheetId="15191" refreshError="1"/>
      <sheetData sheetId="15192" refreshError="1"/>
      <sheetData sheetId="15193" refreshError="1"/>
      <sheetData sheetId="15194" refreshError="1"/>
      <sheetData sheetId="15195" refreshError="1"/>
      <sheetData sheetId="15196" refreshError="1"/>
      <sheetData sheetId="15197" refreshError="1"/>
      <sheetData sheetId="15198" refreshError="1"/>
      <sheetData sheetId="15199">
        <row r="19">
          <cell r="J19">
            <v>1.0499999999999999E-3</v>
          </cell>
        </row>
      </sheetData>
      <sheetData sheetId="15200">
        <row r="19">
          <cell r="J19">
            <v>1.0499999999999999E-3</v>
          </cell>
        </row>
      </sheetData>
      <sheetData sheetId="15201">
        <row r="19">
          <cell r="J19">
            <v>1.0499999999999999E-3</v>
          </cell>
        </row>
      </sheetData>
      <sheetData sheetId="15202" refreshError="1"/>
      <sheetData sheetId="15203" refreshError="1"/>
      <sheetData sheetId="15204">
        <row r="19">
          <cell r="J19">
            <v>1.0499999999999999E-3</v>
          </cell>
        </row>
      </sheetData>
      <sheetData sheetId="15205">
        <row r="19">
          <cell r="J19">
            <v>1.0499999999999999E-3</v>
          </cell>
        </row>
      </sheetData>
      <sheetData sheetId="15206">
        <row r="19">
          <cell r="J19">
            <v>1.0499999999999999E-3</v>
          </cell>
        </row>
      </sheetData>
      <sheetData sheetId="15207" refreshError="1"/>
      <sheetData sheetId="15208" refreshError="1"/>
      <sheetData sheetId="15209" refreshError="1"/>
      <sheetData sheetId="15210" refreshError="1"/>
      <sheetData sheetId="15211" refreshError="1"/>
      <sheetData sheetId="15212" refreshError="1"/>
      <sheetData sheetId="15213" refreshError="1"/>
      <sheetData sheetId="15214" refreshError="1"/>
      <sheetData sheetId="15215" refreshError="1"/>
      <sheetData sheetId="15216" refreshError="1"/>
      <sheetData sheetId="15217" refreshError="1"/>
      <sheetData sheetId="15218" refreshError="1"/>
      <sheetData sheetId="15219" refreshError="1"/>
      <sheetData sheetId="15220" refreshError="1"/>
      <sheetData sheetId="15221" refreshError="1"/>
      <sheetData sheetId="15222" refreshError="1"/>
      <sheetData sheetId="15223">
        <row r="19">
          <cell r="J19">
            <v>1.0499999999999999E-3</v>
          </cell>
        </row>
      </sheetData>
      <sheetData sheetId="15224">
        <row r="19">
          <cell r="J19">
            <v>1.0499999999999999E-3</v>
          </cell>
        </row>
      </sheetData>
      <sheetData sheetId="15225" refreshError="1"/>
      <sheetData sheetId="15226" refreshError="1"/>
      <sheetData sheetId="15227" refreshError="1"/>
      <sheetData sheetId="15228" refreshError="1"/>
      <sheetData sheetId="15229" refreshError="1"/>
      <sheetData sheetId="15230" refreshError="1"/>
      <sheetData sheetId="15231" refreshError="1"/>
      <sheetData sheetId="15232" refreshError="1"/>
      <sheetData sheetId="15233" refreshError="1"/>
      <sheetData sheetId="15234" refreshError="1"/>
      <sheetData sheetId="15235" refreshError="1"/>
      <sheetData sheetId="15236" refreshError="1"/>
      <sheetData sheetId="15237">
        <row r="19">
          <cell r="J19">
            <v>1.0499999999999999E-3</v>
          </cell>
        </row>
      </sheetData>
      <sheetData sheetId="15238">
        <row r="19">
          <cell r="J19">
            <v>1.0499999999999999E-3</v>
          </cell>
        </row>
      </sheetData>
      <sheetData sheetId="15239" refreshError="1"/>
      <sheetData sheetId="15240" refreshError="1"/>
      <sheetData sheetId="15241" refreshError="1"/>
      <sheetData sheetId="15242" refreshError="1"/>
      <sheetData sheetId="15243">
        <row r="19">
          <cell r="J19">
            <v>1.0499999999999999E-3</v>
          </cell>
        </row>
      </sheetData>
      <sheetData sheetId="15244" refreshError="1"/>
      <sheetData sheetId="15245" refreshError="1"/>
      <sheetData sheetId="15246" refreshError="1"/>
      <sheetData sheetId="15247">
        <row r="19">
          <cell r="J19">
            <v>1.0499999999999999E-3</v>
          </cell>
        </row>
      </sheetData>
      <sheetData sheetId="15248">
        <row r="19">
          <cell r="J19">
            <v>1.0499999999999999E-3</v>
          </cell>
        </row>
      </sheetData>
      <sheetData sheetId="15249" refreshError="1"/>
      <sheetData sheetId="15250">
        <row r="19">
          <cell r="J19">
            <v>1.0499999999999999E-3</v>
          </cell>
        </row>
      </sheetData>
      <sheetData sheetId="15251">
        <row r="19">
          <cell r="J19">
            <v>1.0499999999999999E-3</v>
          </cell>
        </row>
      </sheetData>
      <sheetData sheetId="15252">
        <row r="19">
          <cell r="J19">
            <v>1.0499999999999999E-3</v>
          </cell>
        </row>
      </sheetData>
      <sheetData sheetId="15253">
        <row r="19">
          <cell r="J19">
            <v>1.0499999999999999E-3</v>
          </cell>
        </row>
      </sheetData>
      <sheetData sheetId="15254">
        <row r="19">
          <cell r="J19">
            <v>1.0499999999999999E-3</v>
          </cell>
        </row>
      </sheetData>
      <sheetData sheetId="15255">
        <row r="19">
          <cell r="J19">
            <v>1.0499999999999999E-3</v>
          </cell>
        </row>
      </sheetData>
      <sheetData sheetId="15256">
        <row r="19">
          <cell r="J19">
            <v>1.0499999999999999E-3</v>
          </cell>
        </row>
      </sheetData>
      <sheetData sheetId="15257">
        <row r="19">
          <cell r="J19">
            <v>1.0499999999999999E-3</v>
          </cell>
        </row>
      </sheetData>
      <sheetData sheetId="15258" refreshError="1"/>
      <sheetData sheetId="15259" refreshError="1"/>
      <sheetData sheetId="15260" refreshError="1"/>
      <sheetData sheetId="15261" refreshError="1"/>
      <sheetData sheetId="15262" refreshError="1"/>
      <sheetData sheetId="15263" refreshError="1"/>
      <sheetData sheetId="15264" refreshError="1"/>
      <sheetData sheetId="15265" refreshError="1"/>
      <sheetData sheetId="15266" refreshError="1"/>
      <sheetData sheetId="15267" refreshError="1"/>
      <sheetData sheetId="15268" refreshError="1"/>
      <sheetData sheetId="15269" refreshError="1"/>
      <sheetData sheetId="15270" refreshError="1"/>
      <sheetData sheetId="15271" refreshError="1"/>
      <sheetData sheetId="15272" refreshError="1"/>
      <sheetData sheetId="15273" refreshError="1"/>
      <sheetData sheetId="15274">
        <row r="19">
          <cell r="J19">
            <v>1.0499999999999999E-3</v>
          </cell>
        </row>
      </sheetData>
      <sheetData sheetId="15275">
        <row r="19">
          <cell r="J19">
            <v>1.0499999999999999E-3</v>
          </cell>
        </row>
      </sheetData>
      <sheetData sheetId="15276" refreshError="1"/>
      <sheetData sheetId="15277" refreshError="1"/>
      <sheetData sheetId="15278" refreshError="1"/>
      <sheetData sheetId="15279" refreshError="1"/>
      <sheetData sheetId="15280" refreshError="1"/>
      <sheetData sheetId="15281" refreshError="1"/>
      <sheetData sheetId="15282" refreshError="1"/>
      <sheetData sheetId="15283" refreshError="1"/>
      <sheetData sheetId="15284" refreshError="1"/>
      <sheetData sheetId="15285" refreshError="1"/>
      <sheetData sheetId="15286" refreshError="1"/>
      <sheetData sheetId="15287" refreshError="1"/>
      <sheetData sheetId="15288" refreshError="1"/>
      <sheetData sheetId="15289" refreshError="1"/>
      <sheetData sheetId="15290" refreshError="1"/>
      <sheetData sheetId="15291" refreshError="1"/>
      <sheetData sheetId="15292" refreshError="1"/>
      <sheetData sheetId="15293" refreshError="1"/>
      <sheetData sheetId="15294" refreshError="1"/>
      <sheetData sheetId="15295" refreshError="1"/>
      <sheetData sheetId="15296" refreshError="1"/>
      <sheetData sheetId="15297" refreshError="1"/>
      <sheetData sheetId="15298" refreshError="1"/>
      <sheetData sheetId="15299" refreshError="1"/>
      <sheetData sheetId="15300" refreshError="1"/>
      <sheetData sheetId="15301" refreshError="1"/>
      <sheetData sheetId="15302" refreshError="1"/>
      <sheetData sheetId="15303" refreshError="1"/>
      <sheetData sheetId="15304" refreshError="1"/>
      <sheetData sheetId="15305" refreshError="1"/>
      <sheetData sheetId="15306" refreshError="1"/>
      <sheetData sheetId="15307" refreshError="1"/>
      <sheetData sheetId="15308" refreshError="1"/>
      <sheetData sheetId="15309" refreshError="1"/>
      <sheetData sheetId="15310" refreshError="1"/>
      <sheetData sheetId="15311" refreshError="1"/>
      <sheetData sheetId="15312" refreshError="1"/>
      <sheetData sheetId="15313" refreshError="1"/>
      <sheetData sheetId="15314" refreshError="1"/>
      <sheetData sheetId="15315" refreshError="1"/>
      <sheetData sheetId="15316" refreshError="1"/>
      <sheetData sheetId="15317">
        <row r="19">
          <cell r="J19">
            <v>1.0499999999999999E-3</v>
          </cell>
        </row>
      </sheetData>
      <sheetData sheetId="15318">
        <row r="19">
          <cell r="J19">
            <v>1.0499999999999999E-3</v>
          </cell>
        </row>
      </sheetData>
      <sheetData sheetId="15319">
        <row r="19">
          <cell r="J19">
            <v>1.0499999999999999E-3</v>
          </cell>
        </row>
      </sheetData>
      <sheetData sheetId="15320">
        <row r="19">
          <cell r="J19">
            <v>1.0499999999999999E-3</v>
          </cell>
        </row>
      </sheetData>
      <sheetData sheetId="15321">
        <row r="19">
          <cell r="J19">
            <v>1.0499999999999999E-3</v>
          </cell>
        </row>
      </sheetData>
      <sheetData sheetId="15322">
        <row r="19">
          <cell r="J19">
            <v>1.0499999999999999E-3</v>
          </cell>
        </row>
      </sheetData>
      <sheetData sheetId="15323">
        <row r="19">
          <cell r="J19">
            <v>1.0499999999999999E-3</v>
          </cell>
        </row>
      </sheetData>
      <sheetData sheetId="15324">
        <row r="19">
          <cell r="J19">
            <v>1.0499999999999999E-3</v>
          </cell>
        </row>
      </sheetData>
      <sheetData sheetId="15325">
        <row r="19">
          <cell r="J19">
            <v>1.0499999999999999E-3</v>
          </cell>
        </row>
      </sheetData>
      <sheetData sheetId="15326">
        <row r="19">
          <cell r="J19">
            <v>1.0499999999999999E-3</v>
          </cell>
        </row>
      </sheetData>
      <sheetData sheetId="15327">
        <row r="19">
          <cell r="J19">
            <v>1.0499999999999999E-3</v>
          </cell>
        </row>
      </sheetData>
      <sheetData sheetId="15328">
        <row r="19">
          <cell r="J19">
            <v>1.0499999999999999E-3</v>
          </cell>
        </row>
      </sheetData>
      <sheetData sheetId="15329">
        <row r="19">
          <cell r="J19">
            <v>1.0499999999999999E-3</v>
          </cell>
        </row>
      </sheetData>
      <sheetData sheetId="15330" refreshError="1"/>
      <sheetData sheetId="15331" refreshError="1"/>
      <sheetData sheetId="15332" refreshError="1"/>
      <sheetData sheetId="15333" refreshError="1"/>
      <sheetData sheetId="15334" refreshError="1"/>
      <sheetData sheetId="15335" refreshError="1"/>
      <sheetData sheetId="15336" refreshError="1"/>
      <sheetData sheetId="15337" refreshError="1"/>
      <sheetData sheetId="15338">
        <row r="19">
          <cell r="J19">
            <v>1.0499999999999999E-3</v>
          </cell>
        </row>
      </sheetData>
      <sheetData sheetId="15339" refreshError="1"/>
      <sheetData sheetId="15340">
        <row r="19">
          <cell r="J19">
            <v>1.0499999999999999E-3</v>
          </cell>
        </row>
      </sheetData>
      <sheetData sheetId="15341">
        <row r="19">
          <cell r="J19">
            <v>1.0499999999999999E-3</v>
          </cell>
        </row>
      </sheetData>
      <sheetData sheetId="15342">
        <row r="19">
          <cell r="J19">
            <v>1.0499999999999999E-3</v>
          </cell>
        </row>
      </sheetData>
      <sheetData sheetId="15343">
        <row r="19">
          <cell r="J19">
            <v>1.0499999999999999E-3</v>
          </cell>
        </row>
      </sheetData>
      <sheetData sheetId="15344">
        <row r="19">
          <cell r="J19">
            <v>1.0499999999999999E-3</v>
          </cell>
        </row>
      </sheetData>
      <sheetData sheetId="15345">
        <row r="19">
          <cell r="J19">
            <v>1.0499999999999999E-3</v>
          </cell>
        </row>
      </sheetData>
      <sheetData sheetId="15346">
        <row r="19">
          <cell r="J19">
            <v>1.0499999999999999E-3</v>
          </cell>
        </row>
      </sheetData>
      <sheetData sheetId="15347">
        <row r="19">
          <cell r="J19">
            <v>1.0499999999999999E-3</v>
          </cell>
        </row>
      </sheetData>
      <sheetData sheetId="15348">
        <row r="19">
          <cell r="J19">
            <v>1.0499999999999999E-3</v>
          </cell>
        </row>
      </sheetData>
      <sheetData sheetId="15349">
        <row r="19">
          <cell r="J19">
            <v>1.0499999999999999E-3</v>
          </cell>
        </row>
      </sheetData>
      <sheetData sheetId="15350">
        <row r="19">
          <cell r="J19">
            <v>1.0499999999999999E-3</v>
          </cell>
        </row>
      </sheetData>
      <sheetData sheetId="15351">
        <row r="19">
          <cell r="J19">
            <v>1.0499999999999999E-3</v>
          </cell>
        </row>
      </sheetData>
      <sheetData sheetId="15352">
        <row r="19">
          <cell r="J19">
            <v>1.0499999999999999E-3</v>
          </cell>
        </row>
      </sheetData>
      <sheetData sheetId="15353">
        <row r="19">
          <cell r="J19">
            <v>1.0499999999999999E-3</v>
          </cell>
        </row>
      </sheetData>
      <sheetData sheetId="15354">
        <row r="19">
          <cell r="J19">
            <v>1.0499999999999999E-3</v>
          </cell>
        </row>
      </sheetData>
      <sheetData sheetId="15355">
        <row r="19">
          <cell r="J19">
            <v>1.0499999999999999E-3</v>
          </cell>
        </row>
      </sheetData>
      <sheetData sheetId="15356">
        <row r="19">
          <cell r="J19">
            <v>1.0499999999999999E-3</v>
          </cell>
        </row>
      </sheetData>
      <sheetData sheetId="15357">
        <row r="19">
          <cell r="J19">
            <v>1.0499999999999999E-3</v>
          </cell>
        </row>
      </sheetData>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ow r="19">
          <cell r="J19">
            <v>1.0499999999999999E-3</v>
          </cell>
        </row>
      </sheetData>
      <sheetData sheetId="15402">
        <row r="19">
          <cell r="J19">
            <v>1.0499999999999999E-3</v>
          </cell>
        </row>
      </sheetData>
      <sheetData sheetId="15403">
        <row r="19">
          <cell r="J19">
            <v>1.0499999999999999E-3</v>
          </cell>
        </row>
      </sheetData>
      <sheetData sheetId="15404">
        <row r="19">
          <cell r="J19">
            <v>1.0499999999999999E-3</v>
          </cell>
        </row>
      </sheetData>
      <sheetData sheetId="15405">
        <row r="19">
          <cell r="J19">
            <v>1.0499999999999999E-3</v>
          </cell>
        </row>
      </sheetData>
      <sheetData sheetId="15406">
        <row r="19">
          <cell r="J19">
            <v>1.0499999999999999E-3</v>
          </cell>
        </row>
      </sheetData>
      <sheetData sheetId="15407">
        <row r="19">
          <cell r="J19">
            <v>1.0499999999999999E-3</v>
          </cell>
        </row>
      </sheetData>
      <sheetData sheetId="15408">
        <row r="19">
          <cell r="J19">
            <v>1.0499999999999999E-3</v>
          </cell>
        </row>
      </sheetData>
      <sheetData sheetId="15409">
        <row r="19">
          <cell r="J19">
            <v>1.0499999999999999E-3</v>
          </cell>
        </row>
      </sheetData>
      <sheetData sheetId="15410">
        <row r="19">
          <cell r="J19">
            <v>1.0499999999999999E-3</v>
          </cell>
        </row>
      </sheetData>
      <sheetData sheetId="15411">
        <row r="19">
          <cell r="J19">
            <v>1.0499999999999999E-3</v>
          </cell>
        </row>
      </sheetData>
      <sheetData sheetId="15412">
        <row r="19">
          <cell r="J19">
            <v>1.0499999999999999E-3</v>
          </cell>
        </row>
      </sheetData>
      <sheetData sheetId="15413">
        <row r="19">
          <cell r="J19">
            <v>1.0499999999999999E-3</v>
          </cell>
        </row>
      </sheetData>
      <sheetData sheetId="15414">
        <row r="19">
          <cell r="J19">
            <v>1.0499999999999999E-3</v>
          </cell>
        </row>
      </sheetData>
      <sheetData sheetId="15415">
        <row r="19">
          <cell r="J19">
            <v>1.0499999999999999E-3</v>
          </cell>
        </row>
      </sheetData>
      <sheetData sheetId="15416">
        <row r="19">
          <cell r="J19">
            <v>1.0499999999999999E-3</v>
          </cell>
        </row>
      </sheetData>
      <sheetData sheetId="15417">
        <row r="19">
          <cell r="J19">
            <v>1.0499999999999999E-3</v>
          </cell>
        </row>
      </sheetData>
      <sheetData sheetId="15418">
        <row r="19">
          <cell r="J19">
            <v>1.0499999999999999E-3</v>
          </cell>
        </row>
      </sheetData>
      <sheetData sheetId="15419">
        <row r="19">
          <cell r="J19">
            <v>1.0499999999999999E-3</v>
          </cell>
        </row>
      </sheetData>
      <sheetData sheetId="15420">
        <row r="19">
          <cell r="J19">
            <v>1.0499999999999999E-3</v>
          </cell>
        </row>
      </sheetData>
      <sheetData sheetId="15421">
        <row r="19">
          <cell r="J19">
            <v>1.0499999999999999E-3</v>
          </cell>
        </row>
      </sheetData>
      <sheetData sheetId="15422">
        <row r="19">
          <cell r="J19">
            <v>1.0499999999999999E-3</v>
          </cell>
        </row>
      </sheetData>
      <sheetData sheetId="15423">
        <row r="19">
          <cell r="J19">
            <v>1.0499999999999999E-3</v>
          </cell>
        </row>
      </sheetData>
      <sheetData sheetId="15424">
        <row r="19">
          <cell r="J19">
            <v>1.0499999999999999E-3</v>
          </cell>
        </row>
      </sheetData>
      <sheetData sheetId="15425">
        <row r="19">
          <cell r="J19">
            <v>1.0499999999999999E-3</v>
          </cell>
        </row>
      </sheetData>
      <sheetData sheetId="15426">
        <row r="19">
          <cell r="J19">
            <v>1.0499999999999999E-3</v>
          </cell>
        </row>
      </sheetData>
      <sheetData sheetId="15427">
        <row r="19">
          <cell r="J19">
            <v>1.0499999999999999E-3</v>
          </cell>
        </row>
      </sheetData>
      <sheetData sheetId="15428">
        <row r="19">
          <cell r="J19">
            <v>1.0499999999999999E-3</v>
          </cell>
        </row>
      </sheetData>
      <sheetData sheetId="15429">
        <row r="19">
          <cell r="J19">
            <v>1.0499999999999999E-3</v>
          </cell>
        </row>
      </sheetData>
      <sheetData sheetId="15430">
        <row r="19">
          <cell r="J19">
            <v>1.0499999999999999E-3</v>
          </cell>
        </row>
      </sheetData>
      <sheetData sheetId="15431">
        <row r="19">
          <cell r="J19">
            <v>1.0499999999999999E-3</v>
          </cell>
        </row>
      </sheetData>
      <sheetData sheetId="15432">
        <row r="19">
          <cell r="J19">
            <v>1.0499999999999999E-3</v>
          </cell>
        </row>
      </sheetData>
      <sheetData sheetId="15433">
        <row r="19">
          <cell r="J19">
            <v>1.0499999999999999E-3</v>
          </cell>
        </row>
      </sheetData>
      <sheetData sheetId="15434">
        <row r="19">
          <cell r="J19">
            <v>1.0499999999999999E-3</v>
          </cell>
        </row>
      </sheetData>
      <sheetData sheetId="15435">
        <row r="19">
          <cell r="J19">
            <v>1.0499999999999999E-3</v>
          </cell>
        </row>
      </sheetData>
      <sheetData sheetId="15436">
        <row r="19">
          <cell r="J19">
            <v>1.0499999999999999E-3</v>
          </cell>
        </row>
      </sheetData>
      <sheetData sheetId="15437">
        <row r="19">
          <cell r="J19">
            <v>1.0499999999999999E-3</v>
          </cell>
        </row>
      </sheetData>
      <sheetData sheetId="15438">
        <row r="19">
          <cell r="J19">
            <v>1.0499999999999999E-3</v>
          </cell>
        </row>
      </sheetData>
      <sheetData sheetId="15439">
        <row r="19">
          <cell r="J19">
            <v>1.0499999999999999E-3</v>
          </cell>
        </row>
      </sheetData>
      <sheetData sheetId="15440">
        <row r="19">
          <cell r="J19">
            <v>1.0499999999999999E-3</v>
          </cell>
        </row>
      </sheetData>
      <sheetData sheetId="15441">
        <row r="19">
          <cell r="J19">
            <v>1.0499999999999999E-3</v>
          </cell>
        </row>
      </sheetData>
      <sheetData sheetId="15442">
        <row r="19">
          <cell r="J19">
            <v>1.0499999999999999E-3</v>
          </cell>
        </row>
      </sheetData>
      <sheetData sheetId="15443">
        <row r="19">
          <cell r="J19">
            <v>1.0499999999999999E-3</v>
          </cell>
        </row>
      </sheetData>
      <sheetData sheetId="15444">
        <row r="19">
          <cell r="J19">
            <v>1.0499999999999999E-3</v>
          </cell>
        </row>
      </sheetData>
      <sheetData sheetId="15445">
        <row r="19">
          <cell r="J19">
            <v>1.0499999999999999E-3</v>
          </cell>
        </row>
      </sheetData>
      <sheetData sheetId="15446">
        <row r="19">
          <cell r="J19">
            <v>1.0499999999999999E-3</v>
          </cell>
        </row>
      </sheetData>
      <sheetData sheetId="15447">
        <row r="19">
          <cell r="J19">
            <v>1.0499999999999999E-3</v>
          </cell>
        </row>
      </sheetData>
      <sheetData sheetId="15448">
        <row r="19">
          <cell r="J19">
            <v>1.0499999999999999E-3</v>
          </cell>
        </row>
      </sheetData>
      <sheetData sheetId="15449">
        <row r="19">
          <cell r="J19">
            <v>1.0499999999999999E-3</v>
          </cell>
        </row>
      </sheetData>
      <sheetData sheetId="15450">
        <row r="19">
          <cell r="J19">
            <v>1.0499999999999999E-3</v>
          </cell>
        </row>
      </sheetData>
      <sheetData sheetId="15451">
        <row r="19">
          <cell r="J19">
            <v>1.0499999999999999E-3</v>
          </cell>
        </row>
      </sheetData>
      <sheetData sheetId="15452">
        <row r="19">
          <cell r="J19">
            <v>1.0499999999999999E-3</v>
          </cell>
        </row>
      </sheetData>
      <sheetData sheetId="15453">
        <row r="19">
          <cell r="J19">
            <v>1.0499999999999999E-3</v>
          </cell>
        </row>
      </sheetData>
      <sheetData sheetId="15454">
        <row r="19">
          <cell r="J19">
            <v>1.0499999999999999E-3</v>
          </cell>
        </row>
      </sheetData>
      <sheetData sheetId="15455">
        <row r="19">
          <cell r="J19">
            <v>1.0499999999999999E-3</v>
          </cell>
        </row>
      </sheetData>
      <sheetData sheetId="15456">
        <row r="19">
          <cell r="J19">
            <v>1.0499999999999999E-3</v>
          </cell>
        </row>
      </sheetData>
      <sheetData sheetId="15457">
        <row r="19">
          <cell r="J19">
            <v>1.0499999999999999E-3</v>
          </cell>
        </row>
      </sheetData>
      <sheetData sheetId="15458">
        <row r="19">
          <cell r="J19">
            <v>1.0499999999999999E-3</v>
          </cell>
        </row>
      </sheetData>
      <sheetData sheetId="15459">
        <row r="19">
          <cell r="J19">
            <v>1.0499999999999999E-3</v>
          </cell>
        </row>
      </sheetData>
      <sheetData sheetId="15460">
        <row r="19">
          <cell r="J19">
            <v>1.0499999999999999E-3</v>
          </cell>
        </row>
      </sheetData>
      <sheetData sheetId="15461">
        <row r="19">
          <cell r="J19">
            <v>1.0499999999999999E-3</v>
          </cell>
        </row>
      </sheetData>
      <sheetData sheetId="15462">
        <row r="19">
          <cell r="J19">
            <v>1.0499999999999999E-3</v>
          </cell>
        </row>
      </sheetData>
      <sheetData sheetId="15463">
        <row r="19">
          <cell r="J19">
            <v>1.0499999999999999E-3</v>
          </cell>
        </row>
      </sheetData>
      <sheetData sheetId="15464">
        <row r="19">
          <cell r="J19">
            <v>1.0499999999999999E-3</v>
          </cell>
        </row>
      </sheetData>
      <sheetData sheetId="15465">
        <row r="19">
          <cell r="J19">
            <v>1.0499999999999999E-3</v>
          </cell>
        </row>
      </sheetData>
      <sheetData sheetId="15466">
        <row r="19">
          <cell r="J19">
            <v>1.0499999999999999E-3</v>
          </cell>
        </row>
      </sheetData>
      <sheetData sheetId="15467">
        <row r="19">
          <cell r="J19">
            <v>1.0499999999999999E-3</v>
          </cell>
        </row>
      </sheetData>
      <sheetData sheetId="15468">
        <row r="19">
          <cell r="J19">
            <v>1.0499999999999999E-3</v>
          </cell>
        </row>
      </sheetData>
      <sheetData sheetId="15469">
        <row r="19">
          <cell r="J19">
            <v>1.0499999999999999E-3</v>
          </cell>
        </row>
      </sheetData>
      <sheetData sheetId="15470">
        <row r="19">
          <cell r="J19">
            <v>1.0499999999999999E-3</v>
          </cell>
        </row>
      </sheetData>
      <sheetData sheetId="15471">
        <row r="19">
          <cell r="J19">
            <v>1.0499999999999999E-3</v>
          </cell>
        </row>
      </sheetData>
      <sheetData sheetId="15472">
        <row r="19">
          <cell r="J19">
            <v>1.0499999999999999E-3</v>
          </cell>
        </row>
      </sheetData>
      <sheetData sheetId="15473">
        <row r="19">
          <cell r="J19">
            <v>1.0499999999999999E-3</v>
          </cell>
        </row>
      </sheetData>
      <sheetData sheetId="15474">
        <row r="19">
          <cell r="J19">
            <v>1.0499999999999999E-3</v>
          </cell>
        </row>
      </sheetData>
      <sheetData sheetId="15475">
        <row r="19">
          <cell r="J19">
            <v>1.0499999999999999E-3</v>
          </cell>
        </row>
      </sheetData>
      <sheetData sheetId="15476">
        <row r="19">
          <cell r="J19">
            <v>1.0499999999999999E-3</v>
          </cell>
        </row>
      </sheetData>
      <sheetData sheetId="15477">
        <row r="19">
          <cell r="J19">
            <v>1.0499999999999999E-3</v>
          </cell>
        </row>
      </sheetData>
      <sheetData sheetId="15478">
        <row r="19">
          <cell r="J19">
            <v>1.0499999999999999E-3</v>
          </cell>
        </row>
      </sheetData>
      <sheetData sheetId="15479">
        <row r="19">
          <cell r="J19">
            <v>1.0499999999999999E-3</v>
          </cell>
        </row>
      </sheetData>
      <sheetData sheetId="15480">
        <row r="19">
          <cell r="J19">
            <v>1.0499999999999999E-3</v>
          </cell>
        </row>
      </sheetData>
      <sheetData sheetId="15481">
        <row r="19">
          <cell r="J19">
            <v>1.0499999999999999E-3</v>
          </cell>
        </row>
      </sheetData>
      <sheetData sheetId="15482">
        <row r="19">
          <cell r="J19">
            <v>1.0499999999999999E-3</v>
          </cell>
        </row>
      </sheetData>
      <sheetData sheetId="15483">
        <row r="19">
          <cell r="J19">
            <v>1.0499999999999999E-3</v>
          </cell>
        </row>
      </sheetData>
      <sheetData sheetId="15484">
        <row r="19">
          <cell r="J19">
            <v>1.0499999999999999E-3</v>
          </cell>
        </row>
      </sheetData>
      <sheetData sheetId="15485">
        <row r="19">
          <cell r="J19">
            <v>1.0499999999999999E-3</v>
          </cell>
        </row>
      </sheetData>
      <sheetData sheetId="15486">
        <row r="19">
          <cell r="J19">
            <v>1.0499999999999999E-3</v>
          </cell>
        </row>
      </sheetData>
      <sheetData sheetId="15487">
        <row r="19">
          <cell r="J19">
            <v>1.0499999999999999E-3</v>
          </cell>
        </row>
      </sheetData>
      <sheetData sheetId="15488">
        <row r="19">
          <cell r="J19">
            <v>1.0499999999999999E-3</v>
          </cell>
        </row>
      </sheetData>
      <sheetData sheetId="15489">
        <row r="19">
          <cell r="J19">
            <v>1.0499999999999999E-3</v>
          </cell>
        </row>
      </sheetData>
      <sheetData sheetId="15490">
        <row r="19">
          <cell r="J19">
            <v>1.0499999999999999E-3</v>
          </cell>
        </row>
      </sheetData>
      <sheetData sheetId="15491">
        <row r="19">
          <cell r="J19">
            <v>1.0499999999999999E-3</v>
          </cell>
        </row>
      </sheetData>
      <sheetData sheetId="15492">
        <row r="19">
          <cell r="J19">
            <v>1.0499999999999999E-3</v>
          </cell>
        </row>
      </sheetData>
      <sheetData sheetId="15493">
        <row r="19">
          <cell r="J19">
            <v>1.0499999999999999E-3</v>
          </cell>
        </row>
      </sheetData>
      <sheetData sheetId="15494">
        <row r="19">
          <cell r="J19">
            <v>1.0499999999999999E-3</v>
          </cell>
        </row>
      </sheetData>
      <sheetData sheetId="15495">
        <row r="19">
          <cell r="J19">
            <v>1.0499999999999999E-3</v>
          </cell>
        </row>
      </sheetData>
      <sheetData sheetId="15496">
        <row r="19">
          <cell r="J19">
            <v>1.0499999999999999E-3</v>
          </cell>
        </row>
      </sheetData>
      <sheetData sheetId="15497">
        <row r="19">
          <cell r="J19">
            <v>1.0499999999999999E-3</v>
          </cell>
        </row>
      </sheetData>
      <sheetData sheetId="15498">
        <row r="19">
          <cell r="J19">
            <v>1.0499999999999999E-3</v>
          </cell>
        </row>
      </sheetData>
      <sheetData sheetId="15499">
        <row r="19">
          <cell r="J19">
            <v>1.0499999999999999E-3</v>
          </cell>
        </row>
      </sheetData>
      <sheetData sheetId="15500">
        <row r="19">
          <cell r="J19">
            <v>1.0499999999999999E-3</v>
          </cell>
        </row>
      </sheetData>
      <sheetData sheetId="15501">
        <row r="19">
          <cell r="J19">
            <v>1.0499999999999999E-3</v>
          </cell>
        </row>
      </sheetData>
      <sheetData sheetId="15502">
        <row r="19">
          <cell r="J19">
            <v>1.0499999999999999E-3</v>
          </cell>
        </row>
      </sheetData>
      <sheetData sheetId="15503">
        <row r="19">
          <cell r="J19">
            <v>1.0499999999999999E-3</v>
          </cell>
        </row>
      </sheetData>
      <sheetData sheetId="15504">
        <row r="19">
          <cell r="J19">
            <v>1.0499999999999999E-3</v>
          </cell>
        </row>
      </sheetData>
      <sheetData sheetId="15505">
        <row r="19">
          <cell r="J19">
            <v>1.0499999999999999E-3</v>
          </cell>
        </row>
      </sheetData>
      <sheetData sheetId="15506">
        <row r="19">
          <cell r="J19">
            <v>1.0499999999999999E-3</v>
          </cell>
        </row>
      </sheetData>
      <sheetData sheetId="15507">
        <row r="19">
          <cell r="J19">
            <v>1.0499999999999999E-3</v>
          </cell>
        </row>
      </sheetData>
      <sheetData sheetId="15508">
        <row r="19">
          <cell r="J19">
            <v>1.0499999999999999E-3</v>
          </cell>
        </row>
      </sheetData>
      <sheetData sheetId="15509">
        <row r="19">
          <cell r="J19">
            <v>1.0499999999999999E-3</v>
          </cell>
        </row>
      </sheetData>
      <sheetData sheetId="15510">
        <row r="19">
          <cell r="J19">
            <v>1.0499999999999999E-3</v>
          </cell>
        </row>
      </sheetData>
      <sheetData sheetId="15511">
        <row r="19">
          <cell r="J19">
            <v>1.0499999999999999E-3</v>
          </cell>
        </row>
      </sheetData>
      <sheetData sheetId="15512">
        <row r="19">
          <cell r="J19">
            <v>1.0499999999999999E-3</v>
          </cell>
        </row>
      </sheetData>
      <sheetData sheetId="15513">
        <row r="19">
          <cell r="J19">
            <v>1.0499999999999999E-3</v>
          </cell>
        </row>
      </sheetData>
      <sheetData sheetId="15514">
        <row r="19">
          <cell r="J19">
            <v>1.0499999999999999E-3</v>
          </cell>
        </row>
      </sheetData>
      <sheetData sheetId="15515">
        <row r="19">
          <cell r="J19">
            <v>1.0499999999999999E-3</v>
          </cell>
        </row>
      </sheetData>
      <sheetData sheetId="15516">
        <row r="19">
          <cell r="J19">
            <v>1.0499999999999999E-3</v>
          </cell>
        </row>
      </sheetData>
      <sheetData sheetId="15517">
        <row r="19">
          <cell r="J19">
            <v>1.0499999999999999E-3</v>
          </cell>
        </row>
      </sheetData>
      <sheetData sheetId="15518">
        <row r="19">
          <cell r="J19">
            <v>1.0499999999999999E-3</v>
          </cell>
        </row>
      </sheetData>
      <sheetData sheetId="15519">
        <row r="19">
          <cell r="J19">
            <v>1.0499999999999999E-3</v>
          </cell>
        </row>
      </sheetData>
      <sheetData sheetId="15520">
        <row r="19">
          <cell r="J19">
            <v>1.0499999999999999E-3</v>
          </cell>
        </row>
      </sheetData>
      <sheetData sheetId="15521">
        <row r="19">
          <cell r="J19">
            <v>1.0499999999999999E-3</v>
          </cell>
        </row>
      </sheetData>
      <sheetData sheetId="15522">
        <row r="19">
          <cell r="J19">
            <v>1.0499999999999999E-3</v>
          </cell>
        </row>
      </sheetData>
      <sheetData sheetId="15523">
        <row r="19">
          <cell r="J19">
            <v>1.0499999999999999E-3</v>
          </cell>
        </row>
      </sheetData>
      <sheetData sheetId="15524">
        <row r="19">
          <cell r="J19">
            <v>1.0499999999999999E-3</v>
          </cell>
        </row>
      </sheetData>
      <sheetData sheetId="15525">
        <row r="19">
          <cell r="J19">
            <v>1.0499999999999999E-3</v>
          </cell>
        </row>
      </sheetData>
      <sheetData sheetId="15526">
        <row r="19">
          <cell r="J19">
            <v>1.0499999999999999E-3</v>
          </cell>
        </row>
      </sheetData>
      <sheetData sheetId="15527">
        <row r="19">
          <cell r="J19">
            <v>1.0499999999999999E-3</v>
          </cell>
        </row>
      </sheetData>
      <sheetData sheetId="15528">
        <row r="19">
          <cell r="J19">
            <v>1.0499999999999999E-3</v>
          </cell>
        </row>
      </sheetData>
      <sheetData sheetId="15529">
        <row r="19">
          <cell r="J19">
            <v>1.0499999999999999E-3</v>
          </cell>
        </row>
      </sheetData>
      <sheetData sheetId="15530">
        <row r="19">
          <cell r="J19">
            <v>1.0499999999999999E-3</v>
          </cell>
        </row>
      </sheetData>
      <sheetData sheetId="15531">
        <row r="19">
          <cell r="J19">
            <v>1.0499999999999999E-3</v>
          </cell>
        </row>
      </sheetData>
      <sheetData sheetId="15532">
        <row r="19">
          <cell r="J19">
            <v>1.0499999999999999E-3</v>
          </cell>
        </row>
      </sheetData>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refreshError="1"/>
      <sheetData sheetId="15558" refreshError="1"/>
      <sheetData sheetId="15559" refreshError="1"/>
      <sheetData sheetId="15560" refreshError="1"/>
      <sheetData sheetId="15561" refreshError="1"/>
      <sheetData sheetId="15562" refreshError="1"/>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refreshError="1"/>
      <sheetData sheetId="15583" refreshError="1"/>
      <sheetData sheetId="15584" refreshError="1"/>
      <sheetData sheetId="15585" refreshError="1"/>
      <sheetData sheetId="15586" refreshError="1"/>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refreshError="1"/>
      <sheetData sheetId="15597" refreshError="1"/>
      <sheetData sheetId="15598" refreshError="1"/>
      <sheetData sheetId="15599" refreshError="1"/>
      <sheetData sheetId="15600" refreshError="1"/>
      <sheetData sheetId="15601" refreshError="1"/>
      <sheetData sheetId="15602" refreshError="1"/>
      <sheetData sheetId="15603" refreshError="1"/>
      <sheetData sheetId="15604" refreshError="1"/>
      <sheetData sheetId="15605">
        <row r="19">
          <cell r="J19">
            <v>1.0499999999999999E-3</v>
          </cell>
        </row>
      </sheetData>
      <sheetData sheetId="15606">
        <row r="19">
          <cell r="J19">
            <v>1.0499999999999999E-3</v>
          </cell>
        </row>
      </sheetData>
      <sheetData sheetId="15607" refreshError="1"/>
      <sheetData sheetId="15608" refreshError="1"/>
      <sheetData sheetId="15609" refreshError="1"/>
      <sheetData sheetId="15610" refreshError="1"/>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refreshError="1"/>
      <sheetData sheetId="15629" refreshError="1"/>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refreshError="1"/>
      <sheetData sheetId="15640" refreshError="1"/>
      <sheetData sheetId="15641" refreshError="1"/>
      <sheetData sheetId="15642" refreshError="1"/>
      <sheetData sheetId="15643" refreshError="1"/>
      <sheetData sheetId="15644" refreshError="1"/>
      <sheetData sheetId="15645" refreshError="1"/>
      <sheetData sheetId="15646" refreshError="1"/>
      <sheetData sheetId="15647" refreshError="1"/>
      <sheetData sheetId="15648" refreshError="1"/>
      <sheetData sheetId="15649" refreshError="1"/>
      <sheetData sheetId="15650" refreshError="1"/>
      <sheetData sheetId="15651" refreshError="1"/>
      <sheetData sheetId="15652" refreshError="1"/>
      <sheetData sheetId="15653" refreshError="1"/>
      <sheetData sheetId="15654" refreshError="1"/>
      <sheetData sheetId="15655" refreshError="1"/>
      <sheetData sheetId="15656" refreshError="1"/>
      <sheetData sheetId="15657" refreshError="1"/>
      <sheetData sheetId="15658" refreshError="1"/>
      <sheetData sheetId="15659" refreshError="1"/>
      <sheetData sheetId="15660" refreshError="1"/>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refreshError="1"/>
      <sheetData sheetId="15700" refreshError="1"/>
      <sheetData sheetId="15701" refreshError="1"/>
      <sheetData sheetId="15702" refreshError="1"/>
      <sheetData sheetId="15703" refreshError="1"/>
      <sheetData sheetId="15704" refreshError="1"/>
      <sheetData sheetId="15705" refreshError="1"/>
      <sheetData sheetId="15706" refreshError="1"/>
      <sheetData sheetId="15707" refreshError="1"/>
      <sheetData sheetId="15708" refreshError="1"/>
      <sheetData sheetId="15709" refreshError="1"/>
      <sheetData sheetId="15710" refreshError="1"/>
      <sheetData sheetId="15711" refreshError="1"/>
      <sheetData sheetId="15712" refreshError="1"/>
      <sheetData sheetId="15713" refreshError="1"/>
      <sheetData sheetId="15714" refreshError="1"/>
      <sheetData sheetId="15715" refreshError="1"/>
      <sheetData sheetId="15716" refreshError="1"/>
      <sheetData sheetId="15717" refreshError="1"/>
      <sheetData sheetId="15718" refreshError="1"/>
      <sheetData sheetId="15719" refreshError="1"/>
      <sheetData sheetId="15720" refreshError="1"/>
      <sheetData sheetId="15721" refreshError="1"/>
      <sheetData sheetId="15722" refreshError="1"/>
      <sheetData sheetId="15723" refreshError="1"/>
      <sheetData sheetId="15724" refreshError="1"/>
      <sheetData sheetId="15725" refreshError="1"/>
      <sheetData sheetId="15726" refreshError="1"/>
      <sheetData sheetId="15727" refreshError="1"/>
      <sheetData sheetId="15728" refreshError="1"/>
      <sheetData sheetId="15729" refreshError="1"/>
      <sheetData sheetId="15730" refreshError="1"/>
      <sheetData sheetId="15731" refreshError="1"/>
      <sheetData sheetId="15732" refreshError="1"/>
      <sheetData sheetId="15733" refreshError="1"/>
      <sheetData sheetId="15734" refreshError="1"/>
      <sheetData sheetId="15735" refreshError="1"/>
      <sheetData sheetId="15736" refreshError="1"/>
      <sheetData sheetId="15737" refreshError="1"/>
      <sheetData sheetId="15738" refreshError="1"/>
      <sheetData sheetId="15739" refreshError="1"/>
      <sheetData sheetId="15740" refreshError="1"/>
      <sheetData sheetId="15741" refreshError="1"/>
      <sheetData sheetId="15742" refreshError="1"/>
      <sheetData sheetId="15743" refreshError="1"/>
      <sheetData sheetId="15744" refreshError="1"/>
      <sheetData sheetId="15745" refreshError="1"/>
      <sheetData sheetId="15746" refreshError="1"/>
      <sheetData sheetId="15747" refreshError="1"/>
      <sheetData sheetId="15748" refreshError="1"/>
      <sheetData sheetId="15749" refreshError="1"/>
      <sheetData sheetId="15750" refreshError="1"/>
      <sheetData sheetId="15751" refreshError="1"/>
      <sheetData sheetId="15752" refreshError="1"/>
      <sheetData sheetId="15753" refreshError="1"/>
      <sheetData sheetId="15754" refreshError="1"/>
      <sheetData sheetId="15755" refreshError="1"/>
      <sheetData sheetId="15756" refreshError="1"/>
      <sheetData sheetId="15757" refreshError="1"/>
      <sheetData sheetId="15758" refreshError="1"/>
      <sheetData sheetId="15759" refreshError="1"/>
      <sheetData sheetId="15760" refreshError="1"/>
      <sheetData sheetId="15761" refreshError="1"/>
      <sheetData sheetId="15762" refreshError="1"/>
      <sheetData sheetId="15763" refreshError="1"/>
      <sheetData sheetId="15764" refreshError="1"/>
      <sheetData sheetId="15765" refreshError="1"/>
      <sheetData sheetId="15766" refreshError="1"/>
      <sheetData sheetId="15767" refreshError="1"/>
      <sheetData sheetId="15768" refreshError="1"/>
      <sheetData sheetId="15769" refreshError="1"/>
      <sheetData sheetId="15770" refreshError="1"/>
      <sheetData sheetId="15771" refreshError="1"/>
      <sheetData sheetId="15772" refreshError="1"/>
      <sheetData sheetId="15773" refreshError="1"/>
      <sheetData sheetId="15774" refreshError="1"/>
      <sheetData sheetId="15775" refreshError="1"/>
      <sheetData sheetId="15776" refreshError="1"/>
      <sheetData sheetId="15777" refreshError="1"/>
      <sheetData sheetId="15778" refreshError="1"/>
      <sheetData sheetId="15779" refreshError="1"/>
      <sheetData sheetId="15780" refreshError="1"/>
      <sheetData sheetId="15781" refreshError="1"/>
      <sheetData sheetId="15782" refreshError="1"/>
      <sheetData sheetId="15783" refreshError="1"/>
      <sheetData sheetId="15784" refreshError="1"/>
      <sheetData sheetId="15785" refreshError="1"/>
      <sheetData sheetId="15786" refreshError="1"/>
      <sheetData sheetId="15787" refreshError="1"/>
      <sheetData sheetId="15788" refreshError="1"/>
      <sheetData sheetId="15789" refreshError="1"/>
      <sheetData sheetId="15790" refreshError="1"/>
      <sheetData sheetId="15791" refreshError="1"/>
      <sheetData sheetId="15792" refreshError="1"/>
      <sheetData sheetId="15793" refreshError="1"/>
      <sheetData sheetId="15794" refreshError="1"/>
      <sheetData sheetId="15795">
        <row r="19">
          <cell r="J19">
            <v>1.0499999999999999E-3</v>
          </cell>
        </row>
      </sheetData>
      <sheetData sheetId="15796" refreshError="1"/>
      <sheetData sheetId="15797" refreshError="1"/>
      <sheetData sheetId="15798" refreshError="1"/>
      <sheetData sheetId="15799" refreshError="1"/>
      <sheetData sheetId="15800">
        <row r="19">
          <cell r="J19">
            <v>1.0499999999999999E-3</v>
          </cell>
        </row>
      </sheetData>
      <sheetData sheetId="15801" refreshError="1"/>
      <sheetData sheetId="15802" refreshError="1"/>
      <sheetData sheetId="15803" refreshError="1"/>
      <sheetData sheetId="15804" refreshError="1"/>
      <sheetData sheetId="15805" refreshError="1"/>
      <sheetData sheetId="15806" refreshError="1"/>
      <sheetData sheetId="15807" refreshError="1"/>
      <sheetData sheetId="15808" refreshError="1"/>
      <sheetData sheetId="15809" refreshError="1"/>
      <sheetData sheetId="15810" refreshError="1"/>
      <sheetData sheetId="15811" refreshError="1"/>
      <sheetData sheetId="15812" refreshError="1"/>
      <sheetData sheetId="15813" refreshError="1"/>
      <sheetData sheetId="15814" refreshError="1"/>
      <sheetData sheetId="15815" refreshError="1"/>
      <sheetData sheetId="15816" refreshError="1"/>
      <sheetData sheetId="15817" refreshError="1"/>
      <sheetData sheetId="15818" refreshError="1"/>
      <sheetData sheetId="15819" refreshError="1"/>
      <sheetData sheetId="15820" refreshError="1"/>
      <sheetData sheetId="15821" refreshError="1"/>
      <sheetData sheetId="15822" refreshError="1"/>
      <sheetData sheetId="15823" refreshError="1"/>
      <sheetData sheetId="15824" refreshError="1"/>
      <sheetData sheetId="15825" refreshError="1"/>
      <sheetData sheetId="15826" refreshError="1"/>
      <sheetData sheetId="15827" refreshError="1"/>
      <sheetData sheetId="15828" refreshError="1"/>
      <sheetData sheetId="15829" refreshError="1"/>
      <sheetData sheetId="15830" refreshError="1"/>
      <sheetData sheetId="15831" refreshError="1"/>
      <sheetData sheetId="15832" refreshError="1"/>
      <sheetData sheetId="15833" refreshError="1"/>
      <sheetData sheetId="15834" refreshError="1"/>
      <sheetData sheetId="15835">
        <row r="19">
          <cell r="J19">
            <v>1.0499999999999999E-3</v>
          </cell>
        </row>
      </sheetData>
      <sheetData sheetId="15836" refreshError="1"/>
      <sheetData sheetId="15837">
        <row r="19">
          <cell r="J19">
            <v>1.0499999999999999E-3</v>
          </cell>
        </row>
      </sheetData>
      <sheetData sheetId="15838" refreshError="1"/>
      <sheetData sheetId="15839" refreshError="1"/>
      <sheetData sheetId="15840">
        <row r="19">
          <cell r="J19">
            <v>1.0499999999999999E-3</v>
          </cell>
        </row>
      </sheetData>
      <sheetData sheetId="15841" refreshError="1"/>
      <sheetData sheetId="15842" refreshError="1"/>
      <sheetData sheetId="15843" refreshError="1"/>
      <sheetData sheetId="15844" refreshError="1"/>
      <sheetData sheetId="15845" refreshError="1"/>
      <sheetData sheetId="15846" refreshError="1"/>
      <sheetData sheetId="15847" refreshError="1"/>
      <sheetData sheetId="15848" refreshError="1"/>
      <sheetData sheetId="15849" refreshError="1"/>
      <sheetData sheetId="15850" refreshError="1"/>
      <sheetData sheetId="15851" refreshError="1"/>
      <sheetData sheetId="15852" refreshError="1"/>
      <sheetData sheetId="15853" refreshError="1"/>
      <sheetData sheetId="15854" refreshError="1"/>
      <sheetData sheetId="15855">
        <row r="19">
          <cell r="J19">
            <v>1.0499999999999999E-3</v>
          </cell>
        </row>
      </sheetData>
      <sheetData sheetId="15856" refreshError="1"/>
      <sheetData sheetId="15857" refreshError="1"/>
      <sheetData sheetId="15858" refreshError="1"/>
      <sheetData sheetId="15859" refreshError="1"/>
      <sheetData sheetId="15860"/>
      <sheetData sheetId="15861" refreshError="1"/>
      <sheetData sheetId="15862" refreshError="1"/>
      <sheetData sheetId="15863" refreshError="1"/>
      <sheetData sheetId="15864" refreshError="1"/>
      <sheetData sheetId="15865" refreshError="1"/>
      <sheetData sheetId="15866" refreshError="1"/>
      <sheetData sheetId="15867">
        <row r="19">
          <cell r="J19">
            <v>1.0499999999999999E-3</v>
          </cell>
        </row>
      </sheetData>
      <sheetData sheetId="15868">
        <row r="19">
          <cell r="J19">
            <v>1.0499999999999999E-3</v>
          </cell>
        </row>
      </sheetData>
      <sheetData sheetId="15869"/>
      <sheetData sheetId="15870"/>
      <sheetData sheetId="15871">
        <row r="19">
          <cell r="J19">
            <v>1.0499999999999999E-3</v>
          </cell>
        </row>
      </sheetData>
      <sheetData sheetId="15872">
        <row r="19">
          <cell r="J19">
            <v>1.0499999999999999E-3</v>
          </cell>
        </row>
      </sheetData>
      <sheetData sheetId="15873"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H"/>
      <sheetName val="Top Sheet_ISO"/>
      <sheetName val="Top sheet"/>
      <sheetName val="Tender-A"/>
      <sheetName val="Tender-C"/>
      <sheetName val="rate-anayl"/>
      <sheetName val="Sheeting"/>
      <sheetName val="Concrete Analysis"/>
      <sheetName val="Concrete_Rate Analysis"/>
      <sheetName val="Major"/>
      <sheetName val="Sheet1"/>
      <sheetName val="#RE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ow r="400">
          <cell r="C400" t="str">
            <v>GM</v>
          </cell>
          <cell r="D400">
            <v>0</v>
          </cell>
          <cell r="E400">
            <v>0</v>
          </cell>
          <cell r="F400">
            <v>187500</v>
          </cell>
        </row>
        <row r="401">
          <cell r="C401" t="str">
            <v>DGM</v>
          </cell>
          <cell r="D401">
            <v>0</v>
          </cell>
          <cell r="E401">
            <v>0</v>
          </cell>
          <cell r="F401">
            <v>126200</v>
          </cell>
        </row>
        <row r="402">
          <cell r="C402" t="str">
            <v>AGM</v>
          </cell>
          <cell r="D402">
            <v>1</v>
          </cell>
          <cell r="E402">
            <v>23</v>
          </cell>
          <cell r="F402">
            <v>101300</v>
          </cell>
        </row>
        <row r="403">
          <cell r="C403" t="str">
            <v>M</v>
          </cell>
          <cell r="D403">
            <v>4</v>
          </cell>
          <cell r="E403">
            <v>71</v>
          </cell>
          <cell r="F403">
            <v>80000</v>
          </cell>
        </row>
        <row r="404">
          <cell r="C404" t="str">
            <v>SE</v>
          </cell>
          <cell r="D404">
            <v>7</v>
          </cell>
          <cell r="E404">
            <v>120</v>
          </cell>
          <cell r="F404">
            <v>46800</v>
          </cell>
        </row>
        <row r="405">
          <cell r="C405" t="str">
            <v>E</v>
          </cell>
          <cell r="D405">
            <v>8</v>
          </cell>
          <cell r="E405">
            <v>147</v>
          </cell>
          <cell r="F405">
            <v>41700</v>
          </cell>
        </row>
        <row r="406">
          <cell r="C406" t="str">
            <v>AE</v>
          </cell>
          <cell r="D406">
            <v>8</v>
          </cell>
          <cell r="E406">
            <v>149</v>
          </cell>
          <cell r="F406">
            <v>38400</v>
          </cell>
        </row>
        <row r="407">
          <cell r="C407" t="str">
            <v>SUP</v>
          </cell>
          <cell r="D407">
            <v>3</v>
          </cell>
          <cell r="E407">
            <v>34</v>
          </cell>
          <cell r="F407">
            <v>33500</v>
          </cell>
        </row>
        <row r="408">
          <cell r="C408" t="str">
            <v>FORE</v>
          </cell>
          <cell r="D408">
            <v>2</v>
          </cell>
          <cell r="E408">
            <v>25</v>
          </cell>
          <cell r="F408">
            <v>33400</v>
          </cell>
        </row>
        <row r="409">
          <cell r="C409" t="str">
            <v>TEMP</v>
          </cell>
          <cell r="D409">
            <v>3</v>
          </cell>
          <cell r="E409">
            <v>69</v>
          </cell>
          <cell r="F409">
            <v>20000</v>
          </cell>
        </row>
      </sheetData>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equipment"/>
      <sheetName val="eq_data"/>
      <sheetName val="out_put"/>
      <sheetName val="drawing"/>
      <sheetName val="Loading"/>
      <sheetName val="Sheet1"/>
      <sheetName val="Sheet2"/>
      <sheetName val="Sheet3"/>
      <sheetName val="A"/>
      <sheetName val="BLR 1"/>
      <sheetName val="GEN"/>
      <sheetName val="GAS"/>
      <sheetName val="DEAE"/>
      <sheetName val="BLR2"/>
      <sheetName val="BLR3"/>
      <sheetName val="BLR4"/>
      <sheetName val="BLR5"/>
      <sheetName val="DEM"/>
      <sheetName val="SAM"/>
      <sheetName val="CHEM"/>
      <sheetName val="COP"/>
      <sheetName val="BM"/>
      <sheetName val="八幡"/>
      <sheetName val="GM 000"/>
      <sheetName val="PRECAST lightconc-II"/>
      <sheetName val="csdim"/>
      <sheetName val="cdsload"/>
      <sheetName val="chsload"/>
      <sheetName val="CLAMP"/>
      <sheetName val="cvsload"/>
      <sheetName val="pipe"/>
      <sheetName val="Cash2"/>
      <sheetName val="Z"/>
      <sheetName val="환산표"/>
      <sheetName val="TTL"/>
      <sheetName val="fdn_bm_pro"/>
      <sheetName val="일위대가"/>
      <sheetName val="BLR_11"/>
      <sheetName val="GM_000"/>
      <sheetName val="PRECAST_lightconc-II"/>
      <sheetName val="BLR_1"/>
      <sheetName val="노임단가"/>
      <sheetName val="자재단가"/>
      <sheetName val="6-2차"/>
      <sheetName val="Code 02"/>
      <sheetName val="Code 03"/>
      <sheetName val="Code 04"/>
      <sheetName val="Code 05"/>
      <sheetName val="Code 06"/>
      <sheetName val="Code 07"/>
      <sheetName val="Code 09"/>
      <sheetName val="Code03"/>
      <sheetName val="Summary"/>
      <sheetName val="5-Digit"/>
      <sheetName val="MixBed"/>
      <sheetName val="CondPol"/>
      <sheetName val="Inputs"/>
      <sheetName val="BD"/>
      <sheetName val="당초"/>
      <sheetName val="LAB"/>
      <sheetName val="4300 UTILITY BLDG (2)"/>
      <sheetName val="WT-LIST"/>
      <sheetName val="예가표"/>
      <sheetName val="INS"/>
      <sheetName val="BLR_12"/>
      <sheetName val="GM_0001"/>
      <sheetName val="PRECAST_lightconc-II1"/>
      <sheetName val="ECL"/>
      <sheetName val="대비내역"/>
    </sheetNames>
    <sheetDataSet>
      <sheetData sheetId="0"/>
      <sheetData sheetId="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king List-1"/>
      <sheetName val="Detail Packing Iist "/>
      <sheetName val="Shipping Mark"/>
      <sheetName val="Shipping Mark (2)"/>
      <sheetName val="Shipping Mark (3)"/>
      <sheetName val="eq_data"/>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OCAL 1"/>
      <sheetName val="LOCAL 2"/>
      <sheetName val="LOCAL 3"/>
      <sheetName val="LOCAL- CHEM"/>
      <sheetName val="IMPORT 1"/>
      <sheetName val="IMPORT 2"/>
      <sheetName val="IMPORT- CHEM"/>
      <sheetName val="TRANSPORT"/>
      <sheetName val="YARD,  SHOP"/>
      <sheetName val="ENGG. - EXEC."/>
      <sheetName val="MANPO.-Eng &amp; Exe"/>
      <sheetName val="MANPO.- Site &amp; Precom-Com"/>
      <sheetName val="CIVIL 1"/>
      <sheetName val="CIVIL 2"/>
      <sheetName val="SITE 1"/>
      <sheetName val="SITE 2"/>
      <sheetName val="SITE 3"/>
      <sheetName val="SITE FACI."/>
      <sheetName val="COLLAB."/>
      <sheetName val="IND-SPARE"/>
      <sheetName val="IMP-SPARE"/>
      <sheetName val="FOR SMG"/>
      <sheetName val="Module3"/>
      <sheetName val="Module1"/>
      <sheetName val="Module2"/>
    </sheetNames>
    <sheetDataSet>
      <sheetData sheetId="0">
        <row r="73">
          <cell r="F73" t="str">
            <v>BEF</v>
          </cell>
        </row>
        <row r="74">
          <cell r="F74" t="str">
            <v>DM</v>
          </cell>
        </row>
        <row r="75">
          <cell r="F75" t="str">
            <v>FFR</v>
          </cell>
        </row>
        <row r="76">
          <cell r="F76" t="str">
            <v>GBP</v>
          </cell>
        </row>
        <row r="77">
          <cell r="F77" t="str">
            <v>INR</v>
          </cell>
        </row>
        <row r="78">
          <cell r="F78" t="str">
            <v>ITL</v>
          </cell>
        </row>
        <row r="79">
          <cell r="F79" t="str">
            <v>JPY</v>
          </cell>
        </row>
        <row r="80">
          <cell r="F80" t="str">
            <v>NLG</v>
          </cell>
        </row>
        <row r="81">
          <cell r="F81" t="str">
            <v>SFR</v>
          </cell>
        </row>
        <row r="82">
          <cell r="F82" t="str">
            <v>USD</v>
          </cell>
        </row>
        <row r="137">
          <cell r="F137" t="str">
            <v>C&amp;F</v>
          </cell>
        </row>
        <row r="138">
          <cell r="F138" t="str">
            <v>CIF</v>
          </cell>
        </row>
        <row r="139">
          <cell r="F139" t="str">
            <v>EXW</v>
          </cell>
        </row>
        <row r="140">
          <cell r="F140" t="str">
            <v>FOB</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290"/>
  <sheetViews>
    <sheetView topLeftCell="A16" workbookViewId="0">
      <selection activeCell="I29" sqref="I29:J29"/>
    </sheetView>
  </sheetViews>
  <sheetFormatPr defaultColWidth="9.140625" defaultRowHeight="15"/>
  <cols>
    <col min="1" max="1" width="5.7109375" customWidth="1"/>
    <col min="2" max="2" width="19" customWidth="1"/>
    <col min="3" max="3" width="28.28515625" bestFit="1" customWidth="1"/>
    <col min="4" max="4" width="17" customWidth="1"/>
    <col min="5" max="5" width="12.5703125" style="47" customWidth="1"/>
    <col min="6" max="6" width="19.7109375" customWidth="1"/>
    <col min="7" max="7" width="10.42578125" customWidth="1"/>
    <col min="8" max="8" width="8.5703125" customWidth="1"/>
    <col min="9" max="9" width="8.7109375" customWidth="1"/>
    <col min="10" max="10" width="14.85546875" customWidth="1"/>
    <col min="11" max="11" width="20.42578125" customWidth="1"/>
    <col min="12" max="13" width="8.7109375" customWidth="1"/>
    <col min="14" max="14" width="16.140625" customWidth="1"/>
    <col min="15" max="15" width="8.7109375" customWidth="1"/>
    <col min="16" max="16" width="7.28515625" customWidth="1"/>
    <col min="17" max="17" width="14.28515625" customWidth="1"/>
    <col min="18" max="18" width="13.7109375" customWidth="1"/>
    <col min="19" max="19" width="7.28515625" customWidth="1"/>
    <col min="20" max="20" width="9.140625" customWidth="1"/>
    <col min="21" max="21" width="25" bestFit="1" customWidth="1"/>
    <col min="22" max="22" width="7" customWidth="1"/>
    <col min="23" max="23" width="9.140625" customWidth="1"/>
    <col min="24" max="24" width="8.5703125" customWidth="1"/>
    <col min="25" max="25" width="6.85546875" customWidth="1"/>
    <col min="26" max="26" width="9" customWidth="1"/>
    <col min="27" max="27" width="8.5703125" customWidth="1"/>
    <col min="28" max="28" width="6.85546875" customWidth="1"/>
    <col min="29" max="29" width="9" customWidth="1"/>
    <col min="30" max="30" width="8.5703125" customWidth="1"/>
    <col min="31" max="31" width="6.85546875" customWidth="1"/>
    <col min="32" max="32" width="9" customWidth="1"/>
    <col min="33" max="36" width="8.5703125" customWidth="1"/>
    <col min="37" max="37" width="23.7109375" customWidth="1"/>
    <col min="38" max="38" width="21.7109375" customWidth="1"/>
    <col min="39" max="39" width="16.85546875" customWidth="1"/>
    <col min="44" max="44" width="20.5703125" customWidth="1"/>
    <col min="45" max="45" width="12" customWidth="1"/>
    <col min="47" max="48" width="15.5703125" customWidth="1"/>
    <col min="49" max="49" width="18.7109375" customWidth="1"/>
    <col min="50" max="50" width="15.5703125" customWidth="1"/>
    <col min="51" max="51" width="20.7109375" customWidth="1"/>
  </cols>
  <sheetData>
    <row r="1" spans="1:47" ht="14.25" customHeight="1">
      <c r="E1" s="586"/>
    </row>
    <row r="2" spans="1:47" s="180" customFormat="1" ht="18.75">
      <c r="A2" s="613" t="s">
        <v>0</v>
      </c>
      <c r="B2" s="613" t="s">
        <v>1</v>
      </c>
      <c r="C2" s="613" t="s">
        <v>2</v>
      </c>
      <c r="D2" s="613" t="s">
        <v>3</v>
      </c>
      <c r="E2" s="617" t="s">
        <v>4</v>
      </c>
      <c r="F2" s="609" t="s">
        <v>5</v>
      </c>
      <c r="G2" s="609" t="s">
        <v>6</v>
      </c>
      <c r="H2" s="183"/>
      <c r="I2" s="611" t="s">
        <v>7</v>
      </c>
      <c r="J2" s="612"/>
      <c r="K2" s="612"/>
      <c r="L2" s="612"/>
      <c r="M2" s="590" t="s">
        <v>8</v>
      </c>
      <c r="N2" s="591"/>
      <c r="O2" s="591"/>
      <c r="P2" s="592" t="s">
        <v>9</v>
      </c>
      <c r="Q2" s="593"/>
      <c r="R2" s="593"/>
      <c r="S2" s="636" t="s">
        <v>10</v>
      </c>
      <c r="T2" s="637"/>
      <c r="U2" s="637"/>
      <c r="V2" s="607" t="s">
        <v>11</v>
      </c>
      <c r="W2" s="608"/>
      <c r="X2" s="608"/>
      <c r="Y2" s="633" t="s">
        <v>12</v>
      </c>
      <c r="Z2" s="593"/>
      <c r="AA2" s="593"/>
      <c r="AB2" s="634" t="s">
        <v>13</v>
      </c>
      <c r="AC2" s="635"/>
      <c r="AD2" s="635"/>
      <c r="AE2" s="630" t="s">
        <v>14</v>
      </c>
      <c r="AF2" s="608"/>
      <c r="AG2" s="608"/>
      <c r="AH2" s="631" t="s">
        <v>15</v>
      </c>
      <c r="AI2" s="632"/>
      <c r="AJ2" s="632"/>
      <c r="AK2" s="623" t="s">
        <v>16</v>
      </c>
      <c r="AL2" s="623" t="s">
        <v>17</v>
      </c>
      <c r="AM2" s="623" t="s">
        <v>18</v>
      </c>
      <c r="AR2" s="232"/>
      <c r="AS2" s="233"/>
      <c r="AT2" s="233"/>
      <c r="AU2" s="233"/>
    </row>
    <row r="3" spans="1:47" s="180" customFormat="1" ht="63">
      <c r="A3" s="614"/>
      <c r="B3" s="614"/>
      <c r="C3" s="614"/>
      <c r="D3" s="614"/>
      <c r="E3" s="618"/>
      <c r="F3" s="610"/>
      <c r="G3" s="610"/>
      <c r="H3" s="184" t="s">
        <v>19</v>
      </c>
      <c r="I3" s="214" t="s">
        <v>20</v>
      </c>
      <c r="J3" s="214" t="s">
        <v>21</v>
      </c>
      <c r="K3" s="214"/>
      <c r="L3" s="214" t="s">
        <v>6</v>
      </c>
      <c r="M3" s="181" t="s">
        <v>20</v>
      </c>
      <c r="N3" s="181" t="s">
        <v>21</v>
      </c>
      <c r="O3" s="181" t="s">
        <v>6</v>
      </c>
      <c r="P3" s="215" t="s">
        <v>20</v>
      </c>
      <c r="Q3" s="215" t="s">
        <v>21</v>
      </c>
      <c r="R3" s="215" t="s">
        <v>6</v>
      </c>
      <c r="S3" s="226" t="s">
        <v>20</v>
      </c>
      <c r="T3" s="226" t="s">
        <v>21</v>
      </c>
      <c r="U3" s="226" t="s">
        <v>6</v>
      </c>
      <c r="V3" s="182" t="s">
        <v>20</v>
      </c>
      <c r="W3" s="182" t="s">
        <v>21</v>
      </c>
      <c r="X3" s="182" t="s">
        <v>6</v>
      </c>
      <c r="Y3" s="215" t="s">
        <v>20</v>
      </c>
      <c r="Z3" s="215" t="s">
        <v>21</v>
      </c>
      <c r="AA3" s="215" t="s">
        <v>6</v>
      </c>
      <c r="AB3" s="229" t="s">
        <v>20</v>
      </c>
      <c r="AC3" s="229" t="s">
        <v>21</v>
      </c>
      <c r="AD3" s="229" t="s">
        <v>6</v>
      </c>
      <c r="AE3" s="182" t="s">
        <v>20</v>
      </c>
      <c r="AF3" s="182" t="s">
        <v>21</v>
      </c>
      <c r="AG3" s="182" t="s">
        <v>6</v>
      </c>
      <c r="AH3" s="230" t="s">
        <v>20</v>
      </c>
      <c r="AI3" s="230" t="s">
        <v>21</v>
      </c>
      <c r="AJ3" s="230" t="s">
        <v>6</v>
      </c>
      <c r="AK3" s="624"/>
      <c r="AL3" s="624"/>
      <c r="AM3" s="624"/>
      <c r="AR3" s="234"/>
      <c r="AS3" s="234"/>
      <c r="AT3" s="235"/>
      <c r="AU3" s="236"/>
    </row>
    <row r="4" spans="1:47" ht="18.75">
      <c r="A4" s="185">
        <v>1</v>
      </c>
      <c r="B4" s="185" t="s">
        <v>22</v>
      </c>
      <c r="C4" s="186" t="s">
        <v>23</v>
      </c>
      <c r="D4" s="187">
        <v>44843</v>
      </c>
      <c r="E4" s="572">
        <f>[153]Sakra!$T$2</f>
        <v>19922</v>
      </c>
      <c r="F4" s="188">
        <f>+'SAKRA JMR'!N145</f>
        <v>15771</v>
      </c>
      <c r="G4" s="188">
        <f>E4-F4</f>
        <v>4151</v>
      </c>
      <c r="H4" s="189">
        <f>+F4/E4*100</f>
        <v>79.1637385804638</v>
      </c>
      <c r="I4" s="216">
        <f>+[153]Sakra!$L$2</f>
        <v>8788</v>
      </c>
      <c r="J4" s="216">
        <f>+'SAKRA JMR'!G145</f>
        <v>6042</v>
      </c>
      <c r="K4" s="216"/>
      <c r="L4" s="216">
        <f>+I4-J4</f>
        <v>2746</v>
      </c>
      <c r="M4" s="216">
        <f>+[153]Sakra!$M$2</f>
        <v>3444</v>
      </c>
      <c r="N4" s="216">
        <f>+'SAKRA JMR'!H145</f>
        <v>2809</v>
      </c>
      <c r="O4" s="216">
        <f>+M4-N4</f>
        <v>635</v>
      </c>
      <c r="P4" s="216">
        <f>+[153]Sakra!$N$2</f>
        <v>2620</v>
      </c>
      <c r="Q4" s="216">
        <f>+'SAKRA JMR'!I145</f>
        <v>2476</v>
      </c>
      <c r="R4" s="216">
        <f>+P4-Q4</f>
        <v>144</v>
      </c>
      <c r="S4" s="216">
        <f>+[153]Sakra!$O$2</f>
        <v>1493</v>
      </c>
      <c r="T4" s="216">
        <f>+'SAKRA JMR'!J145</f>
        <v>994</v>
      </c>
      <c r="U4" s="216">
        <f>+S4-T4</f>
        <v>499</v>
      </c>
      <c r="V4" s="216">
        <f>+[153]Sakra!$P$2</f>
        <v>48</v>
      </c>
      <c r="W4" s="216">
        <f>+'SAKRA JMR'!K145</f>
        <v>48</v>
      </c>
      <c r="X4" s="216">
        <f>+V4-W4</f>
        <v>0</v>
      </c>
      <c r="Y4" s="216">
        <f>+[153]Sakra!$Q$2</f>
        <v>3486</v>
      </c>
      <c r="Z4" s="216">
        <f>+'SAKRA JMR'!L145</f>
        <v>3402</v>
      </c>
      <c r="AA4" s="216">
        <f>+Y4-Z4</f>
        <v>84</v>
      </c>
      <c r="AB4" s="216">
        <f>+[153]Sakra!$R$2</f>
        <v>43</v>
      </c>
      <c r="AC4" s="216">
        <f>+Sakra!O1054</f>
        <v>0</v>
      </c>
      <c r="AD4" s="216">
        <f>+AB4-AC4</f>
        <v>43</v>
      </c>
      <c r="AE4" s="216">
        <f>+[153]Sakra!$S$2</f>
        <v>0</v>
      </c>
      <c r="AF4" s="216">
        <f>+[153]Sakra!$S$3</f>
        <v>0</v>
      </c>
      <c r="AG4" s="216">
        <f>+AE4-AF4</f>
        <v>0</v>
      </c>
      <c r="AH4" s="216"/>
      <c r="AI4" s="216"/>
      <c r="AJ4" s="216">
        <f>+AH4-AI4</f>
        <v>0</v>
      </c>
      <c r="AK4" s="231"/>
      <c r="AL4" s="231">
        <v>8707252286</v>
      </c>
      <c r="AM4" s="231"/>
      <c r="AR4" s="237"/>
      <c r="AS4" s="237"/>
      <c r="AT4" s="238"/>
      <c r="AU4" s="236"/>
    </row>
    <row r="5" spans="1:47" ht="23.25" customHeight="1">
      <c r="A5" s="185">
        <f>+A4+1</f>
        <v>2</v>
      </c>
      <c r="B5" s="185" t="s">
        <v>22</v>
      </c>
      <c r="C5" s="186" t="s">
        <v>24</v>
      </c>
      <c r="D5" s="187">
        <v>44894</v>
      </c>
      <c r="E5" s="573">
        <f>+Hardoi!N1054</f>
        <v>8526</v>
      </c>
      <c r="F5" s="190">
        <f>+Hardoi!N1053</f>
        <v>7320</v>
      </c>
      <c r="G5" s="188">
        <f>E5-F5</f>
        <v>1206</v>
      </c>
      <c r="H5" s="189">
        <f t="shared" ref="H5:H16" si="0">+F5/E5*100</f>
        <v>85.855031667839555</v>
      </c>
      <c r="I5" s="56">
        <f>+Hardoi!I1054</f>
        <v>4079</v>
      </c>
      <c r="J5" s="56">
        <f>+Hardoi!I1053</f>
        <v>3050</v>
      </c>
      <c r="K5" s="56"/>
      <c r="L5" s="216">
        <f t="shared" ref="L5:L12" si="1">+I5-J5</f>
        <v>1029</v>
      </c>
      <c r="M5" s="56">
        <f>+Hardoi!J1054</f>
        <v>1233</v>
      </c>
      <c r="N5" s="56">
        <f>+Hardoi!J1053</f>
        <v>1154</v>
      </c>
      <c r="O5" s="216">
        <f t="shared" ref="O5:O12" si="2">+M5-N5</f>
        <v>79</v>
      </c>
      <c r="P5" s="56">
        <f>+Hardoi!K1054</f>
        <v>1154</v>
      </c>
      <c r="Q5" s="56">
        <f>+Hardoi!K1053</f>
        <v>1074</v>
      </c>
      <c r="R5" s="216">
        <f t="shared" ref="R5:R12" si="3">+P5-Q5</f>
        <v>80</v>
      </c>
      <c r="S5" s="56">
        <f>+Hardoi!L1054</f>
        <v>874</v>
      </c>
      <c r="T5" s="56">
        <f>+Hardoi!L1053</f>
        <v>950</v>
      </c>
      <c r="U5" s="216">
        <f t="shared" ref="U5:U12" si="4">+S5-T5</f>
        <v>-76</v>
      </c>
      <c r="V5" s="56">
        <v>0</v>
      </c>
      <c r="W5" s="56">
        <v>0</v>
      </c>
      <c r="X5" s="56">
        <v>0</v>
      </c>
      <c r="Y5" s="56">
        <f>+Hardoi!M1054</f>
        <v>1186</v>
      </c>
      <c r="Z5" s="56">
        <f>+Hardoi!M1053</f>
        <v>1092</v>
      </c>
      <c r="AA5" s="216">
        <f>+Y5-Z5</f>
        <v>94</v>
      </c>
      <c r="AB5" s="56">
        <v>0</v>
      </c>
      <c r="AC5" s="56">
        <v>0</v>
      </c>
      <c r="AD5" s="216">
        <f t="shared" ref="AD5:AD12" si="5">+AB5-AC5</f>
        <v>0</v>
      </c>
      <c r="AE5" s="56"/>
      <c r="AF5" s="56"/>
      <c r="AG5" s="216">
        <f t="shared" ref="AG5:AG10" si="6">+AE5-AF5</f>
        <v>0</v>
      </c>
      <c r="AH5" s="216"/>
      <c r="AI5" s="216"/>
      <c r="AJ5" s="216">
        <f t="shared" ref="AJ5:AJ10" si="7">+AH5-AI5</f>
        <v>0</v>
      </c>
      <c r="AK5" s="5"/>
      <c r="AL5" s="5"/>
      <c r="AM5" s="5"/>
      <c r="AR5" s="237"/>
      <c r="AS5" s="239"/>
      <c r="AT5" s="238"/>
      <c r="AU5" s="236"/>
    </row>
    <row r="6" spans="1:47" ht="23.25" customHeight="1">
      <c r="A6" s="185">
        <f t="shared" ref="A6:A16" si="8">+A5+1</f>
        <v>3</v>
      </c>
      <c r="B6" s="185" t="s">
        <v>22</v>
      </c>
      <c r="C6" s="191" t="s">
        <v>25</v>
      </c>
      <c r="D6" s="187">
        <v>44901</v>
      </c>
      <c r="E6" s="573">
        <f>+'Atarasand -PR E '!Q1034</f>
        <v>15792</v>
      </c>
      <c r="F6" s="190">
        <f>+'Atarasand -PR E '!Q1033</f>
        <v>12079</v>
      </c>
      <c r="G6" s="188">
        <f t="shared" ref="G6:G16" si="9">E6-F6</f>
        <v>3713</v>
      </c>
      <c r="H6" s="189">
        <f t="shared" si="0"/>
        <v>76.488095238095227</v>
      </c>
      <c r="I6" s="56">
        <f>+'Atarasand -PR E '!I1034</f>
        <v>4008</v>
      </c>
      <c r="J6" s="56">
        <f>+'Atarasand -PR E '!I1033</f>
        <v>2529</v>
      </c>
      <c r="K6" s="56"/>
      <c r="L6" s="216">
        <f t="shared" si="1"/>
        <v>1479</v>
      </c>
      <c r="M6" s="56">
        <f>+'Atarasand -PR E '!J1034</f>
        <v>3644</v>
      </c>
      <c r="N6" s="56">
        <f>+'Atarasand -PR E '!J1033</f>
        <v>3250</v>
      </c>
      <c r="O6" s="216">
        <f t="shared" si="2"/>
        <v>394</v>
      </c>
      <c r="P6" s="56">
        <f>+'Atarasand -PR E '!K1034</f>
        <v>1029</v>
      </c>
      <c r="Q6" s="56">
        <f>+'Atarasand -PR E '!K1033</f>
        <v>845</v>
      </c>
      <c r="R6" s="216">
        <f t="shared" si="3"/>
        <v>184</v>
      </c>
      <c r="S6" s="56">
        <f>+'Atarasand -PR E '!L1034</f>
        <v>2846</v>
      </c>
      <c r="T6" s="56">
        <f>+'Atarasand -PR E '!L1033</f>
        <v>2785</v>
      </c>
      <c r="U6" s="216">
        <f t="shared" si="4"/>
        <v>61</v>
      </c>
      <c r="V6" s="56">
        <v>0</v>
      </c>
      <c r="W6" s="56">
        <v>0</v>
      </c>
      <c r="X6" s="56">
        <v>0</v>
      </c>
      <c r="Y6" s="56">
        <f>+'Atarasand -PR E '!M1034</f>
        <v>713</v>
      </c>
      <c r="Z6" s="56">
        <f>+'Atarasand -PR E '!M1033</f>
        <v>579</v>
      </c>
      <c r="AA6" s="216">
        <f t="shared" ref="AA6:AA12" si="10">+Y6-Z6</f>
        <v>134</v>
      </c>
      <c r="AB6" s="56">
        <f>+'Atarasand -PR E '!N1034</f>
        <v>2121</v>
      </c>
      <c r="AC6" s="56">
        <f>+'Atarasand -PR E '!N1033</f>
        <v>2091</v>
      </c>
      <c r="AD6" s="216">
        <f t="shared" si="5"/>
        <v>30</v>
      </c>
      <c r="AE6" s="56"/>
      <c r="AF6" s="56"/>
      <c r="AG6" s="216">
        <f t="shared" si="6"/>
        <v>0</v>
      </c>
      <c r="AH6" s="216"/>
      <c r="AI6" s="216"/>
      <c r="AJ6" s="216">
        <f t="shared" si="7"/>
        <v>0</v>
      </c>
      <c r="AK6" s="5"/>
      <c r="AL6" s="5"/>
      <c r="AM6" s="5"/>
      <c r="AR6" s="237"/>
      <c r="AS6" s="239"/>
      <c r="AT6" s="238"/>
      <c r="AU6" s="236"/>
    </row>
    <row r="7" spans="1:47" ht="23.25" customHeight="1">
      <c r="A7" s="185">
        <f t="shared" si="8"/>
        <v>4</v>
      </c>
      <c r="B7" s="185" t="s">
        <v>22</v>
      </c>
      <c r="C7" s="191" t="s">
        <v>26</v>
      </c>
      <c r="D7" s="187">
        <v>44907</v>
      </c>
      <c r="E7" s="573">
        <f>+'Atarasand -PR E '!Q1036</f>
        <v>16260</v>
      </c>
      <c r="F7" s="190">
        <f>+'Atarasand -AK E'!Q445</f>
        <v>12651</v>
      </c>
      <c r="G7" s="188">
        <f t="shared" si="9"/>
        <v>3609</v>
      </c>
      <c r="H7" s="189">
        <f t="shared" si="0"/>
        <v>77.804428044280442</v>
      </c>
      <c r="I7" s="56">
        <f>+'Atarasand -PR E '!I1036</f>
        <v>6842</v>
      </c>
      <c r="J7" s="56">
        <f>+'Atarasand -AK E'!I445</f>
        <v>4932</v>
      </c>
      <c r="K7" s="56"/>
      <c r="L7" s="216">
        <f t="shared" si="1"/>
        <v>1910</v>
      </c>
      <c r="M7" s="56">
        <f>+'Atarasand -PR E '!J1036</f>
        <v>1463</v>
      </c>
      <c r="N7" s="56">
        <f>+'Atarasand -AK E'!J445</f>
        <v>1311</v>
      </c>
      <c r="O7" s="216">
        <f t="shared" si="2"/>
        <v>152</v>
      </c>
      <c r="P7" s="56">
        <f>+'Atarasand -PR E '!K1036</f>
        <v>4856</v>
      </c>
      <c r="Q7" s="56">
        <f>+'Atarasand -PR E '!K1035</f>
        <v>4335</v>
      </c>
      <c r="R7" s="216">
        <f t="shared" si="3"/>
        <v>521</v>
      </c>
      <c r="S7" s="56">
        <f>+'Atarasand -PR E '!L1036</f>
        <v>1163</v>
      </c>
      <c r="T7" s="56">
        <f>+'Atarasand -AK E'!L445</f>
        <v>260</v>
      </c>
      <c r="U7" s="216">
        <f t="shared" si="4"/>
        <v>903</v>
      </c>
      <c r="V7" s="56">
        <v>0</v>
      </c>
      <c r="W7" s="56">
        <v>0</v>
      </c>
      <c r="X7" s="56">
        <v>0</v>
      </c>
      <c r="Y7" s="56">
        <v>0</v>
      </c>
      <c r="Z7" s="56">
        <v>0</v>
      </c>
      <c r="AA7" s="216">
        <f t="shared" si="10"/>
        <v>0</v>
      </c>
      <c r="AB7" s="56">
        <f>+'Atarasand -PR E '!N1036</f>
        <v>1936</v>
      </c>
      <c r="AC7" s="56">
        <f>+'Atarasand -PR E '!N1035</f>
        <v>1813</v>
      </c>
      <c r="AD7" s="216">
        <f t="shared" si="5"/>
        <v>123</v>
      </c>
      <c r="AE7" s="56">
        <v>0</v>
      </c>
      <c r="AF7" s="56"/>
      <c r="AG7" s="216">
        <f t="shared" si="6"/>
        <v>0</v>
      </c>
      <c r="AH7" s="216"/>
      <c r="AI7" s="216"/>
      <c r="AJ7" s="216">
        <f t="shared" si="7"/>
        <v>0</v>
      </c>
      <c r="AK7" s="5"/>
      <c r="AL7" s="5"/>
      <c r="AM7" s="5"/>
      <c r="AR7" s="237"/>
      <c r="AS7" s="239"/>
      <c r="AT7" s="238"/>
      <c r="AU7" s="236"/>
    </row>
    <row r="8" spans="1:47" ht="23.25" customHeight="1">
      <c r="A8" s="185">
        <f t="shared" si="8"/>
        <v>5</v>
      </c>
      <c r="B8" s="185" t="s">
        <v>22</v>
      </c>
      <c r="C8" s="191" t="s">
        <v>27</v>
      </c>
      <c r="D8" s="187">
        <v>44908</v>
      </c>
      <c r="E8" s="573">
        <f>+'Atarasand -PR E '!Q1038</f>
        <v>17525</v>
      </c>
      <c r="F8" s="190">
        <f>+'Atarasand -AGS  '!AF137</f>
        <v>15208.75</v>
      </c>
      <c r="G8" s="188">
        <f t="shared" si="9"/>
        <v>2316.25</v>
      </c>
      <c r="H8" s="189">
        <f t="shared" si="0"/>
        <v>86.783166904422245</v>
      </c>
      <c r="I8" s="56">
        <f>+'Atarasand -PR E '!I1038</f>
        <v>4002</v>
      </c>
      <c r="J8" s="56">
        <f>+'Atarasand -AGS  '!I442</f>
        <v>2484</v>
      </c>
      <c r="K8" s="56"/>
      <c r="L8" s="216">
        <f t="shared" si="1"/>
        <v>1518</v>
      </c>
      <c r="M8" s="56">
        <f>+'Atarasand -PR E '!J1038</f>
        <v>1394</v>
      </c>
      <c r="N8" s="56">
        <f>+'Atarasand -AGS  '!J442</f>
        <v>1238</v>
      </c>
      <c r="O8" s="216">
        <f t="shared" si="2"/>
        <v>156</v>
      </c>
      <c r="P8" s="56">
        <f>+'Atarasand -PR E '!K1038</f>
        <v>4446</v>
      </c>
      <c r="Q8" s="56">
        <f>+'Atarasand -AGS  '!K442</f>
        <v>3656</v>
      </c>
      <c r="R8" s="216">
        <f t="shared" si="3"/>
        <v>790</v>
      </c>
      <c r="S8" s="56">
        <f>+'Atarasand -PR E '!L1038</f>
        <v>1152</v>
      </c>
      <c r="T8" s="56">
        <f>+'Atarasand -AGS  '!L442</f>
        <v>1095</v>
      </c>
      <c r="U8" s="216">
        <f t="shared" si="4"/>
        <v>57</v>
      </c>
      <c r="V8" s="56">
        <v>0</v>
      </c>
      <c r="W8" s="56">
        <v>0</v>
      </c>
      <c r="X8" s="56">
        <v>0</v>
      </c>
      <c r="Y8" s="56">
        <v>0</v>
      </c>
      <c r="Z8" s="56">
        <v>0</v>
      </c>
      <c r="AA8" s="216">
        <f t="shared" si="10"/>
        <v>0</v>
      </c>
      <c r="AB8" s="56">
        <f>+'Atarasand -PR E '!N1038</f>
        <v>3790</v>
      </c>
      <c r="AC8" s="56">
        <f>+'Atarasand -PR E '!N1037</f>
        <v>3491.75</v>
      </c>
      <c r="AD8" s="216">
        <f t="shared" si="5"/>
        <v>298.25</v>
      </c>
      <c r="AE8" s="56">
        <f>+'Atarasand -PR E '!O1038</f>
        <v>2741</v>
      </c>
      <c r="AF8" s="56">
        <f>+'Atarasand -AGS  '!O442</f>
        <v>2714</v>
      </c>
      <c r="AG8" s="216">
        <f t="shared" si="6"/>
        <v>27</v>
      </c>
      <c r="AH8" s="216"/>
      <c r="AI8" s="216"/>
      <c r="AJ8" s="216">
        <f t="shared" si="7"/>
        <v>0</v>
      </c>
      <c r="AK8" s="5"/>
      <c r="AL8" s="5"/>
      <c r="AM8" s="5"/>
      <c r="AR8" s="237"/>
      <c r="AS8" s="240"/>
      <c r="AT8" s="238"/>
      <c r="AU8" s="236"/>
    </row>
    <row r="9" spans="1:47" ht="23.25" customHeight="1">
      <c r="A9" s="185">
        <f t="shared" si="8"/>
        <v>6</v>
      </c>
      <c r="B9" s="185" t="s">
        <v>22</v>
      </c>
      <c r="C9" s="191" t="s">
        <v>28</v>
      </c>
      <c r="D9" s="187">
        <v>44911</v>
      </c>
      <c r="E9" s="573">
        <f>+'Atarasand -PR E '!Q1040</f>
        <v>19126</v>
      </c>
      <c r="F9" s="190">
        <f>+'Atarasand -Kyathi'!Q444</f>
        <v>11344</v>
      </c>
      <c r="G9" s="188">
        <f t="shared" si="9"/>
        <v>7782</v>
      </c>
      <c r="H9" s="189">
        <f t="shared" si="0"/>
        <v>59.311931402279619</v>
      </c>
      <c r="I9" s="56">
        <f>+'Atarasand -PR E '!I1040</f>
        <v>5880</v>
      </c>
      <c r="J9" s="56">
        <f>+'Atarasand -Kyathi'!I444</f>
        <v>2592</v>
      </c>
      <c r="K9" s="56"/>
      <c r="L9" s="216">
        <f t="shared" si="1"/>
        <v>3288</v>
      </c>
      <c r="M9" s="56">
        <f>+'Atarasand -PR E '!J1040</f>
        <v>4144</v>
      </c>
      <c r="N9" s="56">
        <f>+'Atarasand -Kyathi'!J444</f>
        <v>2718</v>
      </c>
      <c r="O9" s="216">
        <f t="shared" si="2"/>
        <v>1426</v>
      </c>
      <c r="P9" s="56">
        <f>+'Atarasand -PR E '!K1038</f>
        <v>4446</v>
      </c>
      <c r="Q9" s="56">
        <f>+'Atarasand -PR E '!K1039</f>
        <v>2276</v>
      </c>
      <c r="R9" s="216">
        <f t="shared" si="3"/>
        <v>2170</v>
      </c>
      <c r="S9" s="56">
        <f>+'Atarasand -PR E '!L1040</f>
        <v>3580</v>
      </c>
      <c r="T9" s="56">
        <f>+'Atarasand -Kyathi'!L444</f>
        <v>3018</v>
      </c>
      <c r="U9" s="216">
        <f t="shared" si="4"/>
        <v>562</v>
      </c>
      <c r="V9" s="56">
        <v>0</v>
      </c>
      <c r="W9" s="56">
        <v>0</v>
      </c>
      <c r="X9" s="56">
        <v>0</v>
      </c>
      <c r="Y9" s="56">
        <v>0</v>
      </c>
      <c r="Z9" s="56">
        <v>0</v>
      </c>
      <c r="AA9" s="216">
        <f t="shared" si="10"/>
        <v>0</v>
      </c>
      <c r="AB9" s="56">
        <v>0</v>
      </c>
      <c r="AC9" s="56">
        <v>0</v>
      </c>
      <c r="AD9" s="216">
        <f t="shared" si="5"/>
        <v>0</v>
      </c>
      <c r="AE9" s="56"/>
      <c r="AF9" s="56"/>
      <c r="AG9" s="216">
        <f t="shared" si="6"/>
        <v>0</v>
      </c>
      <c r="AH9" s="216">
        <f>+'Atarasand -PR E '!P1040</f>
        <v>2994</v>
      </c>
      <c r="AI9" s="216">
        <f>+'Atarasand -PR E '!P1039</f>
        <v>740</v>
      </c>
      <c r="AJ9" s="216">
        <f t="shared" si="7"/>
        <v>2254</v>
      </c>
      <c r="AK9" s="5"/>
      <c r="AL9" s="5"/>
      <c r="AM9" s="5"/>
      <c r="AR9" s="237"/>
      <c r="AS9" s="240"/>
      <c r="AT9" s="238"/>
      <c r="AU9" s="236"/>
    </row>
    <row r="10" spans="1:47" ht="23.25" customHeight="1">
      <c r="A10" s="192">
        <f t="shared" si="8"/>
        <v>7</v>
      </c>
      <c r="B10" s="192" t="s">
        <v>22</v>
      </c>
      <c r="C10" s="191" t="s">
        <v>29</v>
      </c>
      <c r="D10" s="187">
        <v>44936</v>
      </c>
      <c r="E10" s="573">
        <f>+GEHRAULI!Q446</f>
        <v>14296</v>
      </c>
      <c r="F10" s="190">
        <f>+GEHRAULI!Q445</f>
        <v>13200</v>
      </c>
      <c r="G10" s="188">
        <f t="shared" si="9"/>
        <v>1096</v>
      </c>
      <c r="H10" s="189">
        <f t="shared" si="0"/>
        <v>92.333519865696701</v>
      </c>
      <c r="I10" s="56">
        <f>+GEHRAULI!I446</f>
        <v>10844</v>
      </c>
      <c r="J10" s="56">
        <f>+GEHRAULI!I445</f>
        <v>10069</v>
      </c>
      <c r="K10" s="56"/>
      <c r="L10" s="216">
        <f t="shared" si="1"/>
        <v>775</v>
      </c>
      <c r="M10" s="56">
        <f>+GEHRAULI!J446</f>
        <v>202</v>
      </c>
      <c r="N10" s="56">
        <f>+GEHRAULI!J445</f>
        <v>0</v>
      </c>
      <c r="O10" s="216">
        <f t="shared" si="2"/>
        <v>202</v>
      </c>
      <c r="P10" s="56">
        <f>+GEHRAULI!K446</f>
        <v>450</v>
      </c>
      <c r="Q10" s="56">
        <f>+GEHRAULI!K445</f>
        <v>440</v>
      </c>
      <c r="R10" s="216">
        <f t="shared" si="3"/>
        <v>10</v>
      </c>
      <c r="S10" s="56">
        <f>+GEHRAULI!L446</f>
        <v>950</v>
      </c>
      <c r="T10" s="56">
        <f>+GEHRAULI!L445</f>
        <v>843</v>
      </c>
      <c r="U10" s="216">
        <f t="shared" si="4"/>
        <v>107</v>
      </c>
      <c r="V10" s="56"/>
      <c r="W10" s="56"/>
      <c r="X10" s="56">
        <v>0</v>
      </c>
      <c r="Y10" s="56">
        <f>+GEHRAULI!M446</f>
        <v>285</v>
      </c>
      <c r="Z10" s="56">
        <f>+GEHRAULI!M445</f>
        <v>288</v>
      </c>
      <c r="AA10" s="216">
        <f t="shared" si="10"/>
        <v>-3</v>
      </c>
      <c r="AB10" s="56">
        <f>+GEHRAULI!N446</f>
        <v>1370</v>
      </c>
      <c r="AC10" s="56">
        <f>+GEHRAULI!N445</f>
        <v>1368</v>
      </c>
      <c r="AD10" s="216">
        <f t="shared" si="5"/>
        <v>2</v>
      </c>
      <c r="AE10" s="56">
        <f>+GEHRAULI!O446</f>
        <v>195</v>
      </c>
      <c r="AF10" s="56">
        <f>+GEHRAULI!O445</f>
        <v>192</v>
      </c>
      <c r="AG10" s="216">
        <f t="shared" si="6"/>
        <v>3</v>
      </c>
      <c r="AH10" s="216"/>
      <c r="AI10" s="216"/>
      <c r="AJ10" s="216">
        <f t="shared" si="7"/>
        <v>0</v>
      </c>
      <c r="AK10" s="5"/>
      <c r="AL10" s="5"/>
      <c r="AM10" s="5"/>
      <c r="AR10" s="241"/>
      <c r="AS10" s="238"/>
      <c r="AT10" s="238"/>
      <c r="AU10" s="236"/>
    </row>
    <row r="11" spans="1:47" ht="23.25" customHeight="1">
      <c r="A11" s="192">
        <f t="shared" si="8"/>
        <v>8</v>
      </c>
      <c r="B11" s="192" t="s">
        <v>22</v>
      </c>
      <c r="C11" s="192" t="s">
        <v>22</v>
      </c>
      <c r="D11" s="187">
        <v>44950</v>
      </c>
      <c r="E11" s="573">
        <f>+MANGRAURA!C4</f>
        <v>18508</v>
      </c>
      <c r="F11" s="190">
        <f>+MANGRAURA!O444</f>
        <v>14954</v>
      </c>
      <c r="G11" s="188">
        <f t="shared" si="9"/>
        <v>3554</v>
      </c>
      <c r="H11" s="189">
        <f t="shared" si="0"/>
        <v>80.797492976010375</v>
      </c>
      <c r="I11" s="10">
        <f>+[154]MANGRAURA!C206</f>
        <v>4</v>
      </c>
      <c r="J11" s="10">
        <f>+MANGRAURA!G444</f>
        <v>13200</v>
      </c>
      <c r="K11" s="568"/>
      <c r="L11" s="216">
        <f t="shared" si="1"/>
        <v>-13196</v>
      </c>
      <c r="M11" s="10">
        <f>+[154]MANGRAURA!D206</f>
        <v>44999</v>
      </c>
      <c r="N11" s="10">
        <f>+MANGRAURA!H444</f>
        <v>0</v>
      </c>
      <c r="O11" s="216">
        <f t="shared" si="2"/>
        <v>44999</v>
      </c>
      <c r="P11" s="10">
        <f>+[154]MANGRAURA!E206</f>
        <v>300</v>
      </c>
      <c r="Q11" s="10">
        <f>+MANGRAURA!I444</f>
        <v>649</v>
      </c>
      <c r="R11" s="216">
        <f t="shared" si="3"/>
        <v>-349</v>
      </c>
      <c r="S11" s="10">
        <f>+[154]MANGRAURA!F206</f>
        <v>0</v>
      </c>
      <c r="T11" s="10">
        <f>+MANGRAURA!J444</f>
        <v>730</v>
      </c>
      <c r="U11" s="216">
        <f t="shared" si="4"/>
        <v>-730</v>
      </c>
      <c r="V11" s="10">
        <f>+[154]MANGRAURA!G206</f>
        <v>0</v>
      </c>
      <c r="W11" s="10">
        <f>+MANGRAURA!K444</f>
        <v>258</v>
      </c>
      <c r="X11" s="56">
        <v>0</v>
      </c>
      <c r="Y11" s="10">
        <f>+[154]MANGRAURA!H206</f>
        <v>2982</v>
      </c>
      <c r="Z11" s="10">
        <f>+MANGRAURA!L444</f>
        <v>117</v>
      </c>
      <c r="AA11" s="216">
        <f t="shared" si="10"/>
        <v>2865</v>
      </c>
      <c r="AB11" s="10"/>
      <c r="AC11" s="10"/>
      <c r="AD11" s="216">
        <f t="shared" si="5"/>
        <v>0</v>
      </c>
      <c r="AE11" s="10"/>
      <c r="AF11" s="10"/>
      <c r="AG11" s="10"/>
      <c r="AH11" s="10"/>
      <c r="AI11" s="10"/>
      <c r="AJ11" s="10"/>
      <c r="AK11" s="10"/>
      <c r="AL11" s="10"/>
      <c r="AM11" s="10"/>
    </row>
    <row r="12" spans="1:47" ht="23.25" customHeight="1">
      <c r="A12" s="192">
        <f t="shared" si="8"/>
        <v>9</v>
      </c>
      <c r="B12" s="192" t="s">
        <v>22</v>
      </c>
      <c r="C12" s="192" t="s">
        <v>30</v>
      </c>
      <c r="D12" s="187">
        <v>44953</v>
      </c>
      <c r="E12" s="573">
        <f>+SESHPURADARGANJ!O444</f>
        <v>13374</v>
      </c>
      <c r="F12" s="190">
        <f>+F26</f>
        <v>13244.499999999998</v>
      </c>
      <c r="G12" s="188">
        <f t="shared" si="9"/>
        <v>129.50000000000182</v>
      </c>
      <c r="H12" s="189">
        <f t="shared" si="0"/>
        <v>99.031703304919986</v>
      </c>
      <c r="I12" s="10">
        <f>+SESHPURADARGANJ!G444</f>
        <v>4871</v>
      </c>
      <c r="J12" s="10">
        <f>+SESHPURADARGANJ!G443</f>
        <v>3004.8999999999996</v>
      </c>
      <c r="K12" s="568"/>
      <c r="L12" s="217">
        <f t="shared" si="1"/>
        <v>1866.1000000000004</v>
      </c>
      <c r="M12" s="10">
        <f>+SESHPURADARGANJ!H444</f>
        <v>2635</v>
      </c>
      <c r="N12" s="10">
        <f>+SESHPURADARGANJ!H443</f>
        <v>1572</v>
      </c>
      <c r="O12" s="218">
        <f t="shared" si="2"/>
        <v>1063</v>
      </c>
      <c r="P12" s="219">
        <f>+SESHPURADARGANJ!I444</f>
        <v>985</v>
      </c>
      <c r="Q12" s="219">
        <f>+SESHPURADARGANJ!I443</f>
        <v>789</v>
      </c>
      <c r="R12" s="218">
        <f t="shared" si="3"/>
        <v>196</v>
      </c>
      <c r="S12" s="219">
        <f>+SESHPURADARGANJ!J444</f>
        <v>2015</v>
      </c>
      <c r="T12" s="219">
        <f>+SESHPURADARGANJ!J443</f>
        <v>1800</v>
      </c>
      <c r="U12" s="218">
        <f t="shared" si="4"/>
        <v>215</v>
      </c>
      <c r="V12" s="10"/>
      <c r="W12" s="10"/>
      <c r="X12" s="56">
        <v>0</v>
      </c>
      <c r="Y12" s="10">
        <f>+SESHPURADARGANJ!L444</f>
        <v>2689</v>
      </c>
      <c r="Z12" s="10">
        <f>+SESHPURADARGANJ!L443</f>
        <v>1587</v>
      </c>
      <c r="AA12" s="216">
        <f t="shared" si="10"/>
        <v>1102</v>
      </c>
      <c r="AB12" s="10">
        <f>+SESHPURADARGANJ!M444</f>
        <v>179</v>
      </c>
      <c r="AC12" s="10">
        <f>+SESHPURADARGANJ!M443</f>
        <v>160</v>
      </c>
      <c r="AD12" s="216">
        <f t="shared" si="5"/>
        <v>19</v>
      </c>
      <c r="AE12" s="10"/>
      <c r="AF12" s="10"/>
      <c r="AG12" s="10"/>
      <c r="AH12" s="10"/>
      <c r="AI12" s="10"/>
      <c r="AJ12" s="10"/>
      <c r="AK12" s="10"/>
      <c r="AL12" s="10"/>
      <c r="AM12" s="10"/>
    </row>
    <row r="13" spans="1:47" ht="15.75">
      <c r="A13" s="192">
        <f t="shared" si="8"/>
        <v>10</v>
      </c>
      <c r="B13" s="192" t="s">
        <v>22</v>
      </c>
      <c r="C13" s="193" t="s">
        <v>31</v>
      </c>
      <c r="D13" s="187">
        <v>44974</v>
      </c>
      <c r="E13" s="573">
        <f>+'SARAY JAMMUVARI (KAYTHI)'!O403</f>
        <v>16037</v>
      </c>
      <c r="F13" s="190">
        <f>+'SARAY JAMMUVARI (KAYTHI)'!O402</f>
        <v>11074</v>
      </c>
      <c r="G13" s="188">
        <f t="shared" si="9"/>
        <v>4963</v>
      </c>
      <c r="H13" s="189">
        <f t="shared" si="0"/>
        <v>69.052815364469666</v>
      </c>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row>
    <row r="14" spans="1:47" ht="30.75" customHeight="1">
      <c r="A14" s="192">
        <f t="shared" si="8"/>
        <v>11</v>
      </c>
      <c r="B14" s="192" t="s">
        <v>22</v>
      </c>
      <c r="C14" s="185" t="s">
        <v>32</v>
      </c>
      <c r="D14" s="187">
        <v>44980</v>
      </c>
      <c r="E14" s="573">
        <v>20125</v>
      </c>
      <c r="F14" s="190">
        <f>+'SARAY JAMMUVARI(ajadi)'!O65</f>
        <v>4020</v>
      </c>
      <c r="G14" s="188">
        <f t="shared" si="9"/>
        <v>16105</v>
      </c>
      <c r="H14" s="189">
        <f t="shared" si="0"/>
        <v>19.975155279503106</v>
      </c>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row>
    <row r="15" spans="1:47" ht="15.75">
      <c r="A15" s="192">
        <f t="shared" si="8"/>
        <v>12</v>
      </c>
      <c r="B15" s="192" t="s">
        <v>22</v>
      </c>
      <c r="C15" s="194" t="s">
        <v>33</v>
      </c>
      <c r="D15" s="187">
        <v>44988</v>
      </c>
      <c r="E15" s="574">
        <v>29373</v>
      </c>
      <c r="F15" s="196">
        <f>+purebhika!O330</f>
        <v>24033</v>
      </c>
      <c r="G15" s="188">
        <f t="shared" si="9"/>
        <v>5340</v>
      </c>
      <c r="H15" s="189">
        <f t="shared" si="0"/>
        <v>81.820038811153097</v>
      </c>
      <c r="I15" s="5">
        <f>+purebhika!G331</f>
        <v>23628</v>
      </c>
      <c r="J15" s="5">
        <f>+purebhika!G330</f>
        <v>18487</v>
      </c>
      <c r="K15" s="566"/>
      <c r="L15" s="217">
        <f t="shared" ref="L15" si="11">+I15-J15</f>
        <v>5141</v>
      </c>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row>
    <row r="16" spans="1:47" ht="15.75">
      <c r="A16" s="192">
        <f t="shared" si="8"/>
        <v>13</v>
      </c>
      <c r="B16" s="192" t="s">
        <v>22</v>
      </c>
      <c r="C16" s="185" t="s">
        <v>34</v>
      </c>
      <c r="D16" s="187">
        <v>45012</v>
      </c>
      <c r="E16" s="573">
        <v>13834</v>
      </c>
      <c r="F16" s="196">
        <f>+PADAMPUR!N117</f>
        <v>10890</v>
      </c>
      <c r="G16" s="188">
        <f t="shared" si="9"/>
        <v>2944</v>
      </c>
      <c r="H16" s="189">
        <f t="shared" si="0"/>
        <v>78.719097874801207</v>
      </c>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row>
    <row r="17" spans="1:40" ht="15.75">
      <c r="D17" s="197"/>
    </row>
    <row r="18" spans="1:40" ht="15.75">
      <c r="A18" s="615" t="s">
        <v>0</v>
      </c>
      <c r="B18" s="615" t="s">
        <v>1</v>
      </c>
      <c r="C18" s="615" t="s">
        <v>2</v>
      </c>
      <c r="D18" s="615" t="s">
        <v>3</v>
      </c>
      <c r="E18" s="619" t="s">
        <v>4</v>
      </c>
      <c r="F18" s="621" t="s">
        <v>5</v>
      </c>
      <c r="G18" s="621" t="s">
        <v>6</v>
      </c>
      <c r="H18" s="626" t="s">
        <v>19</v>
      </c>
      <c r="I18" s="598" t="s">
        <v>35</v>
      </c>
      <c r="J18" s="598"/>
      <c r="K18" s="599" t="s">
        <v>2120</v>
      </c>
      <c r="L18" s="598" t="s">
        <v>36</v>
      </c>
      <c r="M18" s="598"/>
      <c r="N18" s="628" t="s">
        <v>37</v>
      </c>
      <c r="O18" s="212"/>
      <c r="P18" s="212"/>
      <c r="Q18" s="638" t="s">
        <v>38</v>
      </c>
      <c r="R18" s="638"/>
    </row>
    <row r="19" spans="1:40" ht="15.75">
      <c r="A19" s="616"/>
      <c r="B19" s="616"/>
      <c r="C19" s="616"/>
      <c r="D19" s="616"/>
      <c r="E19" s="620"/>
      <c r="F19" s="622"/>
      <c r="G19" s="622"/>
      <c r="H19" s="627"/>
      <c r="I19" s="598"/>
      <c r="J19" s="598"/>
      <c r="K19" s="600"/>
      <c r="L19" s="220" t="s">
        <v>39</v>
      </c>
      <c r="M19" s="220" t="s">
        <v>40</v>
      </c>
      <c r="N19" s="629"/>
      <c r="O19" s="221"/>
      <c r="P19" s="221"/>
      <c r="Q19" s="212">
        <v>4396</v>
      </c>
      <c r="R19" s="227" t="s">
        <v>41</v>
      </c>
      <c r="Z19">
        <v>2</v>
      </c>
      <c r="AN19">
        <f>212+542+410+266+244+144+650</f>
        <v>2468</v>
      </c>
    </row>
    <row r="20" spans="1:40" ht="25.5" customHeight="1">
      <c r="A20" s="185">
        <v>1</v>
      </c>
      <c r="B20" s="185" t="s">
        <v>22</v>
      </c>
      <c r="C20" s="198" t="s">
        <v>23</v>
      </c>
      <c r="D20" s="187">
        <v>44843</v>
      </c>
      <c r="E20" s="572">
        <f>[153]Sakra!$T$2</f>
        <v>19922</v>
      </c>
      <c r="F20" s="188">
        <f>+F4</f>
        <v>15771</v>
      </c>
      <c r="G20" s="188">
        <f>E20-F20</f>
        <v>4151</v>
      </c>
      <c r="H20" s="189">
        <f>+F20/E20*100</f>
        <v>79.1637385804638</v>
      </c>
      <c r="I20" s="594"/>
      <c r="J20" s="594"/>
      <c r="K20" s="566">
        <v>3</v>
      </c>
      <c r="L20" s="5">
        <f>175+62+14</f>
        <v>251</v>
      </c>
      <c r="M20" s="16">
        <v>624</v>
      </c>
      <c r="N20" s="10" t="s">
        <v>42</v>
      </c>
      <c r="O20" s="221"/>
      <c r="P20" s="221">
        <f>+M20-L20</f>
        <v>373</v>
      </c>
      <c r="Q20" s="212">
        <v>8054.4</v>
      </c>
      <c r="R20" s="227" t="s">
        <v>43</v>
      </c>
    </row>
    <row r="21" spans="1:40" ht="25.5" customHeight="1">
      <c r="A21" s="185">
        <f>+A20+1</f>
        <v>2</v>
      </c>
      <c r="B21" s="185" t="s">
        <v>22</v>
      </c>
      <c r="C21" s="185" t="s">
        <v>24</v>
      </c>
      <c r="D21" s="187">
        <v>44894</v>
      </c>
      <c r="E21" s="573">
        <f>+E5</f>
        <v>8526</v>
      </c>
      <c r="F21" s="190">
        <v>8054.4</v>
      </c>
      <c r="G21" s="188">
        <f>E21-F21</f>
        <v>471.60000000000036</v>
      </c>
      <c r="H21" s="189">
        <f t="shared" ref="H21:H36" si="12">+F21/E21*100</f>
        <v>94.468684025334269</v>
      </c>
      <c r="I21" s="594"/>
      <c r="J21" s="594"/>
      <c r="K21" s="566">
        <v>2</v>
      </c>
      <c r="L21" s="5">
        <v>180</v>
      </c>
      <c r="M21" s="16">
        <v>577</v>
      </c>
      <c r="N21" s="10" t="s">
        <v>44</v>
      </c>
      <c r="O21" s="221"/>
      <c r="P21" s="221"/>
      <c r="Q21" s="212">
        <v>12231.5</v>
      </c>
      <c r="R21" s="227" t="s">
        <v>45</v>
      </c>
    </row>
    <row r="22" spans="1:40" ht="22.5" customHeight="1">
      <c r="A22" s="185">
        <f t="shared" ref="A22:A54" si="13">+A21+1</f>
        <v>3</v>
      </c>
      <c r="B22" s="185" t="s">
        <v>22</v>
      </c>
      <c r="C22" s="41" t="s">
        <v>46</v>
      </c>
      <c r="D22" s="187">
        <v>44901</v>
      </c>
      <c r="E22" s="573">
        <v>68790</v>
      </c>
      <c r="F22" s="190">
        <f>+SUM(F6:F9)</f>
        <v>51282.75</v>
      </c>
      <c r="G22" s="188">
        <f t="shared" ref="G22:G38" si="14">E22-F22</f>
        <v>17507.25</v>
      </c>
      <c r="H22" s="189">
        <f t="shared" si="12"/>
        <v>74.549716528565199</v>
      </c>
      <c r="I22" s="625" t="s">
        <v>47</v>
      </c>
      <c r="J22" s="625"/>
      <c r="K22" s="571">
        <v>3</v>
      </c>
      <c r="L22" s="10">
        <f>630+279</f>
        <v>909</v>
      </c>
      <c r="M22" s="41">
        <v>1666</v>
      </c>
      <c r="N22" s="10" t="s">
        <v>50</v>
      </c>
      <c r="O22" s="221"/>
      <c r="P22" s="221"/>
      <c r="Q22" s="212">
        <v>11864</v>
      </c>
      <c r="R22" s="227" t="s">
        <v>48</v>
      </c>
      <c r="U22" s="198" t="s">
        <v>23</v>
      </c>
      <c r="V22" s="270">
        <f>175+62+14</f>
        <v>251</v>
      </c>
      <c r="W22" s="270">
        <v>624</v>
      </c>
    </row>
    <row r="23" spans="1:40" ht="0.75" hidden="1" customHeight="1">
      <c r="A23" s="185">
        <f t="shared" si="13"/>
        <v>4</v>
      </c>
      <c r="B23" s="185" t="s">
        <v>22</v>
      </c>
      <c r="C23" s="199" t="s">
        <v>26</v>
      </c>
      <c r="D23" s="187">
        <v>44907</v>
      </c>
      <c r="E23" s="573">
        <f>+'Atarasand -PR E '!Q1051</f>
        <v>0</v>
      </c>
      <c r="F23" s="190">
        <f>+'Atarasand -PR E '!Q1050</f>
        <v>0</v>
      </c>
      <c r="G23" s="188">
        <f t="shared" si="14"/>
        <v>0</v>
      </c>
      <c r="H23" s="189" t="e">
        <f t="shared" si="12"/>
        <v>#DIV/0!</v>
      </c>
      <c r="I23" s="625"/>
      <c r="J23" s="625"/>
      <c r="K23" s="571"/>
      <c r="L23" s="5">
        <v>72</v>
      </c>
      <c r="M23" s="5"/>
      <c r="N23" s="242" t="s">
        <v>49</v>
      </c>
      <c r="O23" s="221"/>
      <c r="P23" s="221"/>
      <c r="Q23" s="212"/>
      <c r="R23" s="227"/>
      <c r="U23" s="185" t="s">
        <v>24</v>
      </c>
      <c r="V23" s="270">
        <v>150</v>
      </c>
      <c r="W23" s="270">
        <v>577</v>
      </c>
    </row>
    <row r="24" spans="1:40" ht="15.75">
      <c r="A24" s="185">
        <f t="shared" si="13"/>
        <v>5</v>
      </c>
      <c r="B24" s="185" t="s">
        <v>22</v>
      </c>
      <c r="C24" s="199" t="s">
        <v>29</v>
      </c>
      <c r="D24" s="187">
        <v>44936</v>
      </c>
      <c r="E24" s="573">
        <f>+E10</f>
        <v>14296</v>
      </c>
      <c r="F24" s="190">
        <v>13552.2</v>
      </c>
      <c r="G24" s="188">
        <f t="shared" si="14"/>
        <v>743.79999999999927</v>
      </c>
      <c r="H24" s="189">
        <f t="shared" si="12"/>
        <v>94.797146054840525</v>
      </c>
      <c r="I24" s="596"/>
      <c r="J24" s="596"/>
      <c r="K24" s="568">
        <v>2</v>
      </c>
      <c r="L24" s="5">
        <v>250</v>
      </c>
      <c r="M24" s="16">
        <v>553</v>
      </c>
      <c r="N24" s="10" t="s">
        <v>50</v>
      </c>
      <c r="O24" s="221"/>
      <c r="P24" s="221"/>
      <c r="Q24" s="212">
        <v>15117.65</v>
      </c>
      <c r="R24" s="227" t="s">
        <v>48</v>
      </c>
      <c r="U24" s="41" t="s">
        <v>46</v>
      </c>
      <c r="V24" s="271">
        <f>630+279</f>
        <v>909</v>
      </c>
      <c r="W24" s="271">
        <v>1666</v>
      </c>
    </row>
    <row r="25" spans="1:40" ht="21.75" customHeight="1">
      <c r="A25" s="185">
        <f t="shared" si="13"/>
        <v>6</v>
      </c>
      <c r="B25" s="185" t="s">
        <v>22</v>
      </c>
      <c r="C25" s="198" t="s">
        <v>22</v>
      </c>
      <c r="D25" s="187">
        <v>44950</v>
      </c>
      <c r="E25" s="573">
        <f>+E11</f>
        <v>18508</v>
      </c>
      <c r="F25" s="190">
        <f>+F11</f>
        <v>14954</v>
      </c>
      <c r="G25" s="188">
        <f t="shared" si="14"/>
        <v>3554</v>
      </c>
      <c r="H25" s="189">
        <f t="shared" si="12"/>
        <v>80.797492976010375</v>
      </c>
      <c r="I25" s="596"/>
      <c r="J25" s="596"/>
      <c r="K25" s="568">
        <v>1</v>
      </c>
      <c r="L25" s="5">
        <v>200</v>
      </c>
      <c r="M25" s="16">
        <v>534</v>
      </c>
      <c r="N25" s="10"/>
      <c r="O25" s="221"/>
      <c r="P25" s="221">
        <f>534-250</f>
        <v>284</v>
      </c>
      <c r="Q25" s="212">
        <v>8404.6</v>
      </c>
      <c r="R25" s="227" t="s">
        <v>51</v>
      </c>
      <c r="U25" s="199" t="s">
        <v>26</v>
      </c>
      <c r="V25" s="270">
        <v>72</v>
      </c>
      <c r="W25" s="270"/>
    </row>
    <row r="26" spans="1:40" ht="24" customHeight="1">
      <c r="A26" s="185">
        <f t="shared" si="13"/>
        <v>7</v>
      </c>
      <c r="B26" s="185" t="s">
        <v>22</v>
      </c>
      <c r="C26" s="185" t="s">
        <v>30</v>
      </c>
      <c r="D26" s="187">
        <v>44953</v>
      </c>
      <c r="E26" s="573">
        <f>+E12</f>
        <v>13374</v>
      </c>
      <c r="F26" s="190">
        <f>+SESHPURADARGANJ!AA155+1080</f>
        <v>13244.499999999998</v>
      </c>
      <c r="G26" s="188">
        <f t="shared" si="14"/>
        <v>129.50000000000182</v>
      </c>
      <c r="H26" s="189">
        <f t="shared" si="12"/>
        <v>99.031703304919986</v>
      </c>
      <c r="I26" s="596"/>
      <c r="J26" s="596"/>
      <c r="K26" s="43">
        <v>2</v>
      </c>
      <c r="L26" s="32">
        <v>280</v>
      </c>
      <c r="M26" s="16">
        <v>385</v>
      </c>
      <c r="N26" s="10" t="s">
        <v>50</v>
      </c>
      <c r="O26" s="221"/>
      <c r="P26" s="221">
        <f>+M26-L26</f>
        <v>105</v>
      </c>
      <c r="Q26" s="212">
        <v>26265.3</v>
      </c>
      <c r="R26" s="227" t="s">
        <v>52</v>
      </c>
      <c r="U26" s="199" t="s">
        <v>29</v>
      </c>
      <c r="V26" s="270">
        <v>250</v>
      </c>
      <c r="W26" s="270">
        <v>553</v>
      </c>
    </row>
    <row r="27" spans="1:40" ht="22.5" customHeight="1">
      <c r="A27" s="185">
        <f t="shared" si="13"/>
        <v>8</v>
      </c>
      <c r="B27" s="185" t="s">
        <v>22</v>
      </c>
      <c r="C27" s="247" t="s">
        <v>53</v>
      </c>
      <c r="D27" s="187">
        <v>44974</v>
      </c>
      <c r="E27" s="573">
        <f>20125+10015</f>
        <v>30140</v>
      </c>
      <c r="F27" s="190">
        <f>+F13+F14</f>
        <v>15094</v>
      </c>
      <c r="G27" s="188">
        <f t="shared" si="14"/>
        <v>15046</v>
      </c>
      <c r="H27" s="189">
        <f t="shared" si="12"/>
        <v>50.079628400796281</v>
      </c>
      <c r="I27" s="597" t="s">
        <v>54</v>
      </c>
      <c r="J27" s="597"/>
      <c r="K27" s="569">
        <v>2</v>
      </c>
      <c r="L27" s="5">
        <v>45</v>
      </c>
      <c r="M27" s="16">
        <v>839</v>
      </c>
      <c r="N27" s="10" t="s">
        <v>55</v>
      </c>
      <c r="O27" s="221"/>
      <c r="P27" s="221"/>
      <c r="Q27" s="212">
        <v>12122</v>
      </c>
      <c r="R27" s="227" t="s">
        <v>48</v>
      </c>
      <c r="U27" s="198" t="s">
        <v>22</v>
      </c>
      <c r="V27" s="270">
        <v>200</v>
      </c>
      <c r="W27" s="270">
        <v>534</v>
      </c>
    </row>
    <row r="28" spans="1:40" ht="25.5" customHeight="1">
      <c r="A28" s="185">
        <f t="shared" si="13"/>
        <v>9</v>
      </c>
      <c r="B28" s="185" t="s">
        <v>22</v>
      </c>
      <c r="C28" s="185" t="s">
        <v>56</v>
      </c>
      <c r="D28" s="187">
        <v>44988</v>
      </c>
      <c r="E28" s="573">
        <v>29363</v>
      </c>
      <c r="F28" s="190">
        <v>26265.3</v>
      </c>
      <c r="G28" s="188">
        <f t="shared" si="14"/>
        <v>3097.7000000000007</v>
      </c>
      <c r="H28" s="189">
        <f t="shared" si="12"/>
        <v>89.450328644893233</v>
      </c>
      <c r="I28" s="594"/>
      <c r="J28" s="594"/>
      <c r="K28" s="32">
        <v>2</v>
      </c>
      <c r="L28" s="32">
        <v>303</v>
      </c>
      <c r="M28" s="16">
        <v>507</v>
      </c>
      <c r="N28" s="10" t="s">
        <v>50</v>
      </c>
      <c r="P28" s="222"/>
      <c r="Q28" s="212">
        <v>13552.5</v>
      </c>
      <c r="R28" s="227" t="s">
        <v>57</v>
      </c>
      <c r="U28" s="185" t="s">
        <v>30</v>
      </c>
      <c r="V28" s="32">
        <v>177</v>
      </c>
      <c r="W28" s="270">
        <v>385</v>
      </c>
    </row>
    <row r="29" spans="1:40" ht="24.75" customHeight="1">
      <c r="A29" s="185">
        <f t="shared" si="13"/>
        <v>10</v>
      </c>
      <c r="B29" s="185" t="s">
        <v>22</v>
      </c>
      <c r="C29" s="200" t="s">
        <v>34</v>
      </c>
      <c r="D29" s="187">
        <v>45012</v>
      </c>
      <c r="E29" s="573">
        <v>13834</v>
      </c>
      <c r="F29" s="190">
        <v>11672.3</v>
      </c>
      <c r="G29" s="188">
        <f t="shared" si="14"/>
        <v>2161.7000000000007</v>
      </c>
      <c r="H29" s="189">
        <f t="shared" si="12"/>
        <v>84.374006071996519</v>
      </c>
      <c r="I29" s="594"/>
      <c r="J29" s="594"/>
      <c r="K29" s="566">
        <v>1</v>
      </c>
      <c r="L29" s="5">
        <v>91</v>
      </c>
      <c r="M29" s="16">
        <v>390</v>
      </c>
      <c r="N29" s="360" t="s">
        <v>50</v>
      </c>
      <c r="Q29" s="223">
        <f>+SUM(Q19:Q28)</f>
        <v>112007.95</v>
      </c>
      <c r="R29" s="227" t="s">
        <v>58</v>
      </c>
      <c r="U29" s="247" t="s">
        <v>53</v>
      </c>
      <c r="V29" s="270">
        <v>45</v>
      </c>
      <c r="W29" s="270">
        <v>839</v>
      </c>
    </row>
    <row r="30" spans="1:40" ht="19.5" customHeight="1">
      <c r="A30" s="185">
        <f t="shared" si="13"/>
        <v>11</v>
      </c>
      <c r="B30" s="185" t="s">
        <v>22</v>
      </c>
      <c r="C30" s="308" t="s">
        <v>59</v>
      </c>
      <c r="D30" s="187">
        <v>45031</v>
      </c>
      <c r="E30" s="573">
        <v>20625</v>
      </c>
      <c r="F30" s="190">
        <f>+'SURYGARH RAMPRABH'!O71</f>
        <v>10026</v>
      </c>
      <c r="G30" s="188">
        <f t="shared" si="14"/>
        <v>10599</v>
      </c>
      <c r="H30" s="189">
        <f t="shared" si="12"/>
        <v>48.610909090909097</v>
      </c>
      <c r="I30" s="594"/>
      <c r="J30" s="594"/>
      <c r="K30" s="566">
        <v>1</v>
      </c>
      <c r="L30" s="5">
        <v>140</v>
      </c>
      <c r="M30" s="16">
        <v>499</v>
      </c>
      <c r="N30" s="7"/>
      <c r="U30" s="185" t="s">
        <v>56</v>
      </c>
      <c r="V30" s="32">
        <v>303</v>
      </c>
      <c r="W30" s="270">
        <v>507</v>
      </c>
    </row>
    <row r="31" spans="1:40" ht="18" customHeight="1">
      <c r="A31" s="185">
        <f t="shared" si="13"/>
        <v>12</v>
      </c>
      <c r="B31" s="185" t="s">
        <v>22</v>
      </c>
      <c r="C31" s="202" t="s">
        <v>60</v>
      </c>
      <c r="D31" s="187">
        <v>45045</v>
      </c>
      <c r="E31" s="573">
        <v>23048</v>
      </c>
      <c r="F31" s="190">
        <v>17366.5</v>
      </c>
      <c r="G31" s="188">
        <f t="shared" si="14"/>
        <v>5681.5</v>
      </c>
      <c r="H31" s="189">
        <f t="shared" si="12"/>
        <v>75.349271086428331</v>
      </c>
      <c r="I31" s="594"/>
      <c r="J31" s="594"/>
      <c r="K31" s="566">
        <v>1</v>
      </c>
      <c r="L31" s="5">
        <v>215</v>
      </c>
      <c r="M31" s="16">
        <v>538</v>
      </c>
      <c r="N31" s="255" t="s">
        <v>50</v>
      </c>
      <c r="P31">
        <f>+F32</f>
        <v>24771.5</v>
      </c>
      <c r="U31" s="200" t="s">
        <v>34</v>
      </c>
      <c r="V31" s="270">
        <v>91</v>
      </c>
      <c r="W31" s="270">
        <v>390</v>
      </c>
    </row>
    <row r="32" spans="1:40" ht="18" customHeight="1">
      <c r="A32" s="185">
        <f t="shared" si="13"/>
        <v>13</v>
      </c>
      <c r="B32" s="185" t="s">
        <v>22</v>
      </c>
      <c r="C32" s="203" t="s">
        <v>61</v>
      </c>
      <c r="D32" s="204">
        <v>45051</v>
      </c>
      <c r="E32" s="573">
        <v>25451</v>
      </c>
      <c r="F32" s="190">
        <v>24771.5</v>
      </c>
      <c r="G32" s="188">
        <f t="shared" si="14"/>
        <v>679.5</v>
      </c>
      <c r="H32" s="189">
        <f t="shared" si="12"/>
        <v>97.330163844249739</v>
      </c>
      <c r="I32" s="594"/>
      <c r="J32" s="594"/>
      <c r="K32" s="566">
        <v>1</v>
      </c>
      <c r="L32" s="10">
        <f>44+66+150</f>
        <v>260</v>
      </c>
      <c r="M32" s="16">
        <v>619</v>
      </c>
      <c r="N32" s="341" t="s">
        <v>50</v>
      </c>
      <c r="P32">
        <v>19797</v>
      </c>
      <c r="Q32" s="224" t="s">
        <v>62</v>
      </c>
      <c r="U32" s="201" t="s">
        <v>59</v>
      </c>
      <c r="V32" s="270">
        <v>35</v>
      </c>
      <c r="W32" s="270">
        <v>499</v>
      </c>
    </row>
    <row r="33" spans="1:33" ht="23.25" customHeight="1">
      <c r="A33" s="185">
        <f t="shared" si="13"/>
        <v>14</v>
      </c>
      <c r="B33" s="192" t="s">
        <v>22</v>
      </c>
      <c r="C33" s="248" t="s">
        <v>63</v>
      </c>
      <c r="D33" s="205">
        <v>45059</v>
      </c>
      <c r="E33" s="574">
        <v>18915</v>
      </c>
      <c r="F33" s="195">
        <f>+'mandha and bhoji'!M104</f>
        <v>11954</v>
      </c>
      <c r="G33" s="206">
        <f t="shared" si="14"/>
        <v>6961</v>
      </c>
      <c r="H33" s="207">
        <f t="shared" si="12"/>
        <v>63.19851969336505</v>
      </c>
      <c r="I33" s="595"/>
      <c r="J33" s="595"/>
      <c r="K33" s="567">
        <v>1</v>
      </c>
      <c r="L33" s="20">
        <v>160</v>
      </c>
      <c r="M33" s="516">
        <v>423</v>
      </c>
      <c r="N33" s="7"/>
      <c r="Q33" s="224" t="s">
        <v>64</v>
      </c>
      <c r="U33" s="202" t="s">
        <v>60</v>
      </c>
      <c r="V33" s="270">
        <v>215</v>
      </c>
      <c r="W33" s="270">
        <v>538</v>
      </c>
    </row>
    <row r="34" spans="1:33" s="7" customFormat="1" ht="23.25" customHeight="1">
      <c r="A34" s="185">
        <f t="shared" si="13"/>
        <v>15</v>
      </c>
      <c r="B34" s="192" t="s">
        <v>22</v>
      </c>
      <c r="C34" s="203" t="s">
        <v>65</v>
      </c>
      <c r="D34" s="204">
        <v>45074</v>
      </c>
      <c r="E34" s="573">
        <v>20705</v>
      </c>
      <c r="F34" s="190">
        <v>17855</v>
      </c>
      <c r="G34" s="188">
        <f t="shared" si="14"/>
        <v>2850</v>
      </c>
      <c r="H34" s="189">
        <f t="shared" si="12"/>
        <v>86.235208886742328</v>
      </c>
      <c r="I34" s="589"/>
      <c r="J34" s="588"/>
      <c r="K34" s="565">
        <v>2</v>
      </c>
      <c r="L34" s="5">
        <v>196</v>
      </c>
      <c r="M34" s="16">
        <v>562</v>
      </c>
      <c r="N34" s="10" t="s">
        <v>50</v>
      </c>
      <c r="O34"/>
      <c r="P34"/>
      <c r="Q34" s="224" t="s">
        <v>64</v>
      </c>
      <c r="R34">
        <f>305+254+78+300</f>
        <v>937</v>
      </c>
      <c r="S34"/>
      <c r="T34"/>
      <c r="U34" s="203" t="s">
        <v>61</v>
      </c>
      <c r="V34" s="271">
        <f>44+66+150</f>
        <v>260</v>
      </c>
      <c r="W34" s="270">
        <v>619</v>
      </c>
    </row>
    <row r="35" spans="1:33" ht="23.25" customHeight="1">
      <c r="A35" s="185">
        <f t="shared" si="13"/>
        <v>16</v>
      </c>
      <c r="B35" s="185" t="s">
        <v>22</v>
      </c>
      <c r="C35" s="199" t="s">
        <v>66</v>
      </c>
      <c r="D35" s="204">
        <v>45050</v>
      </c>
      <c r="E35" s="575">
        <v>16189</v>
      </c>
      <c r="F35" s="208">
        <v>10980.6</v>
      </c>
      <c r="G35" s="188">
        <f t="shared" si="14"/>
        <v>5208.3999999999996</v>
      </c>
      <c r="H35" s="189">
        <f t="shared" si="12"/>
        <v>67.827537216628571</v>
      </c>
      <c r="I35" s="589"/>
      <c r="J35" s="588"/>
      <c r="K35" s="570">
        <v>1</v>
      </c>
      <c r="L35" s="25">
        <v>55</v>
      </c>
      <c r="M35" s="518">
        <v>310</v>
      </c>
      <c r="N35" s="341" t="s">
        <v>50</v>
      </c>
      <c r="O35">
        <f>+E36-F36</f>
        <v>1324.8999999999996</v>
      </c>
      <c r="Q35" s="224" t="s">
        <v>67</v>
      </c>
      <c r="U35" s="248" t="s">
        <v>63</v>
      </c>
      <c r="V35" s="272"/>
      <c r="W35" s="272">
        <v>423</v>
      </c>
      <c r="AG35" s="280"/>
    </row>
    <row r="36" spans="1:33" ht="23.25" customHeight="1">
      <c r="A36" s="185">
        <f t="shared" si="13"/>
        <v>17</v>
      </c>
      <c r="B36" s="185" t="s">
        <v>22</v>
      </c>
      <c r="C36" s="199" t="s">
        <v>68</v>
      </c>
      <c r="D36" s="209">
        <v>45143</v>
      </c>
      <c r="E36" s="575">
        <v>10338</v>
      </c>
      <c r="F36" s="208">
        <f>+'[155]shivapur khurd'!$I$157</f>
        <v>9013.1</v>
      </c>
      <c r="G36" s="188">
        <f t="shared" si="14"/>
        <v>1324.8999999999996</v>
      </c>
      <c r="H36" s="189">
        <f t="shared" si="12"/>
        <v>87.184174888759912</v>
      </c>
      <c r="I36" s="589"/>
      <c r="J36" s="588"/>
      <c r="K36" s="570">
        <v>1</v>
      </c>
      <c r="L36" s="25">
        <v>168</v>
      </c>
      <c r="M36" s="517">
        <v>272</v>
      </c>
      <c r="N36" s="341" t="s">
        <v>50</v>
      </c>
      <c r="Q36" s="224"/>
      <c r="U36" s="203" t="s">
        <v>65</v>
      </c>
      <c r="V36" s="270">
        <v>196</v>
      </c>
      <c r="W36" s="270">
        <v>562</v>
      </c>
      <c r="AG36" s="280"/>
    </row>
    <row r="37" spans="1:33" ht="23.25" customHeight="1">
      <c r="A37" s="185">
        <f t="shared" si="13"/>
        <v>18</v>
      </c>
      <c r="B37" s="185" t="s">
        <v>22</v>
      </c>
      <c r="C37" s="199" t="s">
        <v>1641</v>
      </c>
      <c r="D37" s="204">
        <v>45174</v>
      </c>
      <c r="E37" s="572">
        <v>19854</v>
      </c>
      <c r="F37" s="190">
        <v>12154.9</v>
      </c>
      <c r="G37" s="188">
        <f t="shared" si="14"/>
        <v>7699.1</v>
      </c>
      <c r="H37" s="189">
        <f>+F37/E37*100</f>
        <v>61.221416339276715</v>
      </c>
      <c r="I37" s="589"/>
      <c r="J37" s="588"/>
      <c r="K37" s="570">
        <v>1</v>
      </c>
      <c r="L37" s="25">
        <v>63</v>
      </c>
      <c r="M37" s="518">
        <v>368</v>
      </c>
      <c r="N37" s="341" t="s">
        <v>50</v>
      </c>
      <c r="Q37" s="224"/>
      <c r="U37" s="199" t="s">
        <v>66</v>
      </c>
      <c r="V37" s="25">
        <v>55</v>
      </c>
      <c r="W37" s="25">
        <v>255</v>
      </c>
    </row>
    <row r="38" spans="1:33" ht="23.25" customHeight="1">
      <c r="A38" s="185">
        <f t="shared" si="13"/>
        <v>19</v>
      </c>
      <c r="B38" s="185" t="s">
        <v>22</v>
      </c>
      <c r="C38" s="353" t="s">
        <v>1657</v>
      </c>
      <c r="D38" s="249">
        <v>45190</v>
      </c>
      <c r="E38" s="573">
        <v>11769</v>
      </c>
      <c r="F38" s="190">
        <v>9600</v>
      </c>
      <c r="G38" s="188">
        <f t="shared" si="14"/>
        <v>2169</v>
      </c>
      <c r="H38" s="189">
        <f>+F38/E38*100</f>
        <v>81.570226867193469</v>
      </c>
      <c r="I38" s="587"/>
      <c r="J38" s="588"/>
      <c r="K38" s="570">
        <v>1</v>
      </c>
      <c r="L38" s="25">
        <v>230</v>
      </c>
      <c r="M38" s="517">
        <v>367</v>
      </c>
      <c r="N38" s="341" t="s">
        <v>1659</v>
      </c>
      <c r="O38" s="344" t="s">
        <v>1831</v>
      </c>
      <c r="P38" s="342" t="s">
        <v>1833</v>
      </c>
      <c r="Q38" s="224"/>
      <c r="R38">
        <f>+F38</f>
        <v>9600</v>
      </c>
      <c r="U38" s="199" t="s">
        <v>68</v>
      </c>
      <c r="V38" s="25">
        <v>168</v>
      </c>
      <c r="W38" s="25">
        <v>272</v>
      </c>
    </row>
    <row r="39" spans="1:33" ht="23.25" customHeight="1">
      <c r="A39" s="185">
        <f t="shared" si="13"/>
        <v>20</v>
      </c>
      <c r="B39" s="185" t="s">
        <v>22</v>
      </c>
      <c r="C39" s="354" t="s">
        <v>1660</v>
      </c>
      <c r="D39" s="209">
        <v>45195</v>
      </c>
      <c r="E39" s="575">
        <v>21320</v>
      </c>
      <c r="F39" s="208">
        <v>15757.3</v>
      </c>
      <c r="G39" s="188">
        <f t="shared" ref="G39:G42" si="15">E39-F39</f>
        <v>5562.7000000000007</v>
      </c>
      <c r="H39" s="189">
        <f t="shared" ref="H39:H42" si="16">+F39/E39*100</f>
        <v>73.908536585365852</v>
      </c>
      <c r="I39" s="587"/>
      <c r="J39" s="588"/>
      <c r="K39" s="570">
        <v>2</v>
      </c>
      <c r="L39" s="25">
        <f>80+10</f>
        <v>90</v>
      </c>
      <c r="M39" s="517">
        <v>500</v>
      </c>
      <c r="N39" s="5" t="s">
        <v>1830</v>
      </c>
      <c r="O39" s="343" t="s">
        <v>1832</v>
      </c>
      <c r="Q39" s="224"/>
      <c r="R39">
        <f>+F45</f>
        <v>7083.1</v>
      </c>
      <c r="U39" s="199" t="s">
        <v>1641</v>
      </c>
      <c r="V39" s="25">
        <v>52</v>
      </c>
      <c r="W39" s="25">
        <v>384</v>
      </c>
    </row>
    <row r="40" spans="1:33" ht="23.25" hidden="1" customHeight="1">
      <c r="A40" s="185">
        <f t="shared" si="13"/>
        <v>21</v>
      </c>
      <c r="B40" s="185" t="s">
        <v>22</v>
      </c>
      <c r="C40" s="250" t="s">
        <v>1661</v>
      </c>
      <c r="D40" s="209"/>
      <c r="E40" s="575"/>
      <c r="F40" s="208"/>
      <c r="G40" s="188">
        <f t="shared" si="15"/>
        <v>0</v>
      </c>
      <c r="H40" s="189" t="e">
        <f t="shared" si="16"/>
        <v>#DIV/0!</v>
      </c>
      <c r="I40" s="587"/>
      <c r="J40" s="588"/>
      <c r="K40" s="570"/>
      <c r="L40" s="25"/>
      <c r="M40" s="25"/>
      <c r="N40" s="5"/>
      <c r="O40" s="52"/>
      <c r="Q40" s="224"/>
      <c r="U40" s="274" t="s">
        <v>1657</v>
      </c>
      <c r="V40" s="25">
        <v>0</v>
      </c>
      <c r="W40" s="25">
        <v>367</v>
      </c>
    </row>
    <row r="41" spans="1:33" ht="23.25" hidden="1" customHeight="1">
      <c r="A41" s="185">
        <f t="shared" si="13"/>
        <v>22</v>
      </c>
      <c r="B41" s="185" t="s">
        <v>22</v>
      </c>
      <c r="C41" s="250" t="s">
        <v>1662</v>
      </c>
      <c r="D41" s="209"/>
      <c r="E41" s="575"/>
      <c r="F41" s="208"/>
      <c r="G41" s="188">
        <f t="shared" si="15"/>
        <v>0</v>
      </c>
      <c r="H41" s="189" t="e">
        <f t="shared" si="16"/>
        <v>#DIV/0!</v>
      </c>
      <c r="I41" s="587"/>
      <c r="J41" s="588"/>
      <c r="K41" s="570"/>
      <c r="L41" s="25"/>
      <c r="M41" s="25"/>
      <c r="N41" s="5"/>
      <c r="O41" s="52"/>
      <c r="Q41" s="224"/>
      <c r="U41" s="274" t="s">
        <v>1660</v>
      </c>
      <c r="V41" s="25">
        <v>33</v>
      </c>
      <c r="W41" s="25">
        <v>500</v>
      </c>
    </row>
    <row r="42" spans="1:33" ht="23.25" customHeight="1">
      <c r="A42" s="185">
        <f t="shared" si="13"/>
        <v>23</v>
      </c>
      <c r="B42" s="185" t="s">
        <v>22</v>
      </c>
      <c r="C42" s="250" t="s">
        <v>1663</v>
      </c>
      <c r="D42" s="209">
        <v>45216</v>
      </c>
      <c r="E42" s="575">
        <v>13800</v>
      </c>
      <c r="F42" s="208">
        <v>12440.9</v>
      </c>
      <c r="G42" s="188">
        <f t="shared" si="15"/>
        <v>1359.1000000000004</v>
      </c>
      <c r="H42" s="189">
        <f t="shared" si="16"/>
        <v>90.15144927536231</v>
      </c>
      <c r="I42" s="587"/>
      <c r="J42" s="588"/>
      <c r="K42" s="570">
        <v>2</v>
      </c>
      <c r="L42" s="25">
        <v>148</v>
      </c>
      <c r="M42" s="517">
        <v>390</v>
      </c>
      <c r="N42" s="341" t="s">
        <v>50</v>
      </c>
      <c r="O42" s="52"/>
      <c r="Q42" s="224"/>
      <c r="R42">
        <v>6200</v>
      </c>
      <c r="U42" s="274" t="s">
        <v>1661</v>
      </c>
      <c r="V42" s="25"/>
      <c r="W42" s="25"/>
    </row>
    <row r="43" spans="1:33" ht="23.25" customHeight="1">
      <c r="A43" s="185">
        <f t="shared" si="13"/>
        <v>24</v>
      </c>
      <c r="B43" s="185" t="s">
        <v>22</v>
      </c>
      <c r="C43" s="352" t="s">
        <v>1712</v>
      </c>
      <c r="D43" s="204">
        <v>45238</v>
      </c>
      <c r="E43" s="576">
        <v>24894</v>
      </c>
      <c r="F43" s="190">
        <v>20071.900000000001</v>
      </c>
      <c r="G43" s="188">
        <f t="shared" ref="G43:G48" si="17">E43-F43</f>
        <v>4822.0999999999985</v>
      </c>
      <c r="H43" s="189">
        <f t="shared" ref="H43:H48" si="18">+F43/E43*100</f>
        <v>80.629468948340971</v>
      </c>
      <c r="I43" s="587"/>
      <c r="J43" s="588"/>
      <c r="K43" s="565">
        <v>1</v>
      </c>
      <c r="L43" s="289">
        <v>326</v>
      </c>
      <c r="M43" s="16">
        <v>859</v>
      </c>
      <c r="N43" s="289"/>
      <c r="O43" s="343" t="s">
        <v>1831</v>
      </c>
      <c r="Q43" s="224"/>
      <c r="R43">
        <v>19</v>
      </c>
      <c r="U43" s="274"/>
      <c r="V43" s="290"/>
      <c r="W43" s="290"/>
    </row>
    <row r="44" spans="1:33" ht="23.25" customHeight="1">
      <c r="A44" s="185">
        <f t="shared" si="13"/>
        <v>25</v>
      </c>
      <c r="B44" s="185" t="s">
        <v>22</v>
      </c>
      <c r="C44" s="354" t="s">
        <v>1713</v>
      </c>
      <c r="D44" s="204">
        <v>45264</v>
      </c>
      <c r="E44" s="573">
        <v>57778</v>
      </c>
      <c r="F44" s="190">
        <v>50135.5</v>
      </c>
      <c r="G44" s="188">
        <f t="shared" si="17"/>
        <v>7642.5</v>
      </c>
      <c r="H44" s="189">
        <f t="shared" si="18"/>
        <v>86.772647028280659</v>
      </c>
      <c r="I44" s="587"/>
      <c r="J44" s="588"/>
      <c r="K44" s="565">
        <v>3</v>
      </c>
      <c r="L44" s="289">
        <f>405+151</f>
        <v>556</v>
      </c>
      <c r="M44" s="16">
        <v>1131</v>
      </c>
      <c r="N44" s="289"/>
      <c r="O44" s="343" t="s">
        <v>1702</v>
      </c>
      <c r="Q44" s="224"/>
      <c r="U44" s="274"/>
      <c r="V44" s="290"/>
      <c r="W44" s="290"/>
    </row>
    <row r="45" spans="1:33" ht="23.25" customHeight="1">
      <c r="A45" s="185">
        <f t="shared" si="13"/>
        <v>26</v>
      </c>
      <c r="B45" s="185" t="s">
        <v>22</v>
      </c>
      <c r="C45" s="350" t="s">
        <v>1714</v>
      </c>
      <c r="D45" s="204">
        <v>45257</v>
      </c>
      <c r="E45" s="573">
        <v>17220</v>
      </c>
      <c r="F45" s="190">
        <v>7083.1</v>
      </c>
      <c r="G45" s="188">
        <f t="shared" si="17"/>
        <v>10136.9</v>
      </c>
      <c r="H45" s="189">
        <f t="shared" si="18"/>
        <v>41.132984901277588</v>
      </c>
      <c r="I45" s="587"/>
      <c r="J45" s="588"/>
      <c r="K45" s="565">
        <v>1</v>
      </c>
      <c r="L45" s="289">
        <v>30</v>
      </c>
      <c r="M45" s="16">
        <v>248</v>
      </c>
      <c r="N45" s="366" t="s">
        <v>1874</v>
      </c>
      <c r="O45" s="361" t="s">
        <v>1831</v>
      </c>
      <c r="Q45" s="224"/>
      <c r="U45" s="274"/>
      <c r="V45" s="290"/>
      <c r="W45" s="290"/>
    </row>
    <row r="46" spans="1:33" ht="23.25" customHeight="1">
      <c r="A46" s="185">
        <f t="shared" si="13"/>
        <v>27</v>
      </c>
      <c r="B46" s="185" t="s">
        <v>22</v>
      </c>
      <c r="C46" s="351" t="s">
        <v>1715</v>
      </c>
      <c r="D46" s="204">
        <v>45265</v>
      </c>
      <c r="E46" s="576">
        <v>17656</v>
      </c>
      <c r="F46" s="190">
        <v>17372.2</v>
      </c>
      <c r="G46" s="188">
        <f t="shared" si="17"/>
        <v>283.79999999999927</v>
      </c>
      <c r="H46" s="189">
        <f t="shared" si="18"/>
        <v>98.3926144086996</v>
      </c>
      <c r="I46" s="587"/>
      <c r="J46" s="588"/>
      <c r="K46" s="570">
        <v>1</v>
      </c>
      <c r="L46" s="25">
        <v>180</v>
      </c>
      <c r="M46" s="517">
        <v>429</v>
      </c>
      <c r="N46" s="366" t="s">
        <v>1874</v>
      </c>
      <c r="O46" s="361" t="s">
        <v>1831</v>
      </c>
      <c r="Q46" s="224"/>
      <c r="U46" s="274"/>
      <c r="V46" s="290"/>
      <c r="W46" s="290"/>
    </row>
    <row r="47" spans="1:33" ht="23.25" customHeight="1">
      <c r="A47" s="185">
        <f t="shared" si="13"/>
        <v>28</v>
      </c>
      <c r="B47" s="185" t="s">
        <v>22</v>
      </c>
      <c r="C47" s="585" t="s">
        <v>2121</v>
      </c>
      <c r="D47" s="204">
        <v>45261</v>
      </c>
      <c r="E47" s="576">
        <v>15451</v>
      </c>
      <c r="F47" s="190">
        <v>14651</v>
      </c>
      <c r="G47" s="188">
        <f t="shared" si="17"/>
        <v>800</v>
      </c>
      <c r="H47" s="189">
        <f t="shared" si="18"/>
        <v>94.822341596013203</v>
      </c>
      <c r="I47" s="587"/>
      <c r="J47" s="588"/>
      <c r="K47" s="565">
        <v>1</v>
      </c>
      <c r="L47" s="289">
        <v>175</v>
      </c>
      <c r="M47" s="519">
        <v>320</v>
      </c>
      <c r="N47" s="366" t="s">
        <v>1874</v>
      </c>
      <c r="O47" s="361" t="s">
        <v>1831</v>
      </c>
      <c r="Q47" s="224"/>
      <c r="U47" s="274"/>
      <c r="V47" s="290"/>
      <c r="W47" s="290"/>
    </row>
    <row r="48" spans="1:33" ht="23.25" customHeight="1">
      <c r="A48" s="185">
        <f t="shared" si="13"/>
        <v>29</v>
      </c>
      <c r="B48" s="185" t="s">
        <v>22</v>
      </c>
      <c r="C48" s="350" t="s">
        <v>1716</v>
      </c>
      <c r="D48" s="204">
        <v>45256</v>
      </c>
      <c r="E48" s="577">
        <v>52702</v>
      </c>
      <c r="F48" s="190">
        <f>+'koni (2)'!O172</f>
        <v>20364</v>
      </c>
      <c r="G48" s="188">
        <f t="shared" si="17"/>
        <v>32338</v>
      </c>
      <c r="H48" s="189">
        <f t="shared" si="18"/>
        <v>38.639899814048803</v>
      </c>
      <c r="I48" s="587"/>
      <c r="J48" s="588"/>
      <c r="K48" s="565">
        <v>4</v>
      </c>
      <c r="L48" s="289">
        <v>150</v>
      </c>
      <c r="M48" s="16">
        <v>1255</v>
      </c>
      <c r="N48" s="289"/>
      <c r="O48" s="343" t="s">
        <v>1832</v>
      </c>
      <c r="Q48" s="224"/>
      <c r="S48">
        <f>6488+8163.4</f>
        <v>14651.4</v>
      </c>
      <c r="U48" s="274"/>
      <c r="V48" s="290"/>
      <c r="W48" s="290"/>
    </row>
    <row r="49" spans="1:26" ht="23.25" customHeight="1">
      <c r="A49" s="185">
        <f t="shared" si="13"/>
        <v>30</v>
      </c>
      <c r="B49" s="185" t="s">
        <v>22</v>
      </c>
      <c r="C49" s="350" t="s">
        <v>1717</v>
      </c>
      <c r="D49" s="204">
        <v>45237</v>
      </c>
      <c r="E49" s="577">
        <v>13800</v>
      </c>
      <c r="F49" s="190">
        <f>+darchut!M108</f>
        <v>7620</v>
      </c>
      <c r="G49" s="188">
        <f t="shared" ref="G49:G54" si="19">E49-F49</f>
        <v>6180</v>
      </c>
      <c r="H49" s="189">
        <f t="shared" ref="H49:H54" si="20">+F49/E49*100</f>
        <v>55.217391304347828</v>
      </c>
      <c r="I49" s="587"/>
      <c r="J49" s="588"/>
      <c r="K49" s="565">
        <v>1</v>
      </c>
      <c r="L49" s="331">
        <f>180-28</f>
        <v>152</v>
      </c>
      <c r="M49" s="16">
        <v>485</v>
      </c>
      <c r="N49" s="289"/>
      <c r="O49" s="343" t="s">
        <v>1832</v>
      </c>
      <c r="P49" s="316">
        <f>140+457+110</f>
        <v>707</v>
      </c>
      <c r="Q49" s="224"/>
      <c r="U49" s="274"/>
      <c r="V49" s="290"/>
      <c r="W49" s="290"/>
    </row>
    <row r="50" spans="1:26" ht="23.25" customHeight="1">
      <c r="A50" s="185">
        <f t="shared" si="13"/>
        <v>31</v>
      </c>
      <c r="B50" s="185" t="s">
        <v>22</v>
      </c>
      <c r="C50" s="349" t="s">
        <v>1762</v>
      </c>
      <c r="D50" s="204">
        <v>45282</v>
      </c>
      <c r="E50" s="573">
        <v>24211</v>
      </c>
      <c r="F50" s="190">
        <v>20731.900000000001</v>
      </c>
      <c r="G50" s="188">
        <f t="shared" si="19"/>
        <v>3479.0999999999985</v>
      </c>
      <c r="H50" s="189">
        <f t="shared" si="20"/>
        <v>85.630085498327219</v>
      </c>
      <c r="I50" s="587"/>
      <c r="J50" s="588"/>
      <c r="K50" s="565">
        <v>1</v>
      </c>
      <c r="L50" s="289">
        <v>404</v>
      </c>
      <c r="M50" s="16">
        <v>404</v>
      </c>
      <c r="N50" s="289"/>
      <c r="O50" s="343" t="s">
        <v>1702</v>
      </c>
      <c r="P50" s="342" t="s">
        <v>1833</v>
      </c>
      <c r="Q50" s="224"/>
      <c r="U50" s="274"/>
      <c r="V50" s="290"/>
      <c r="W50" s="290"/>
      <c r="Z50">
        <f>3+5+2.5+8+36.7</f>
        <v>55.2</v>
      </c>
    </row>
    <row r="51" spans="1:26" ht="23.25" customHeight="1">
      <c r="A51" s="185">
        <f t="shared" si="13"/>
        <v>32</v>
      </c>
      <c r="B51" s="185" t="s">
        <v>22</v>
      </c>
      <c r="C51" s="355" t="s">
        <v>1764</v>
      </c>
      <c r="D51" s="249">
        <v>45288</v>
      </c>
      <c r="E51" s="573">
        <v>31839</v>
      </c>
      <c r="F51" s="190">
        <f>+'UTRAS (2)'!O273</f>
        <v>23997</v>
      </c>
      <c r="G51" s="188">
        <f t="shared" si="19"/>
        <v>7842</v>
      </c>
      <c r="H51" s="189">
        <f t="shared" si="20"/>
        <v>75.369829454442666</v>
      </c>
      <c r="I51" s="587"/>
      <c r="J51" s="588"/>
      <c r="K51" s="565">
        <v>2</v>
      </c>
      <c r="L51" s="289">
        <v>130</v>
      </c>
      <c r="M51" s="16">
        <v>564</v>
      </c>
      <c r="N51" s="289"/>
      <c r="O51" s="343" t="s">
        <v>1832</v>
      </c>
      <c r="Q51" s="224"/>
      <c r="U51" s="274"/>
      <c r="V51" s="290"/>
      <c r="W51" s="290"/>
    </row>
    <row r="52" spans="1:26" ht="23.25" customHeight="1">
      <c r="A52" s="185">
        <f t="shared" si="13"/>
        <v>33</v>
      </c>
      <c r="B52" s="185" t="s">
        <v>22</v>
      </c>
      <c r="C52" s="340" t="s">
        <v>1819</v>
      </c>
      <c r="D52" s="209">
        <v>45308</v>
      </c>
      <c r="E52" s="575">
        <v>12750</v>
      </c>
      <c r="F52" s="208">
        <v>12398.9</v>
      </c>
      <c r="G52" s="188">
        <f t="shared" si="19"/>
        <v>351.10000000000036</v>
      </c>
      <c r="H52" s="189">
        <f t="shared" si="20"/>
        <v>97.246274509803925</v>
      </c>
      <c r="I52" s="587"/>
      <c r="J52" s="588"/>
      <c r="K52" s="570">
        <v>2</v>
      </c>
      <c r="L52" s="25">
        <v>150</v>
      </c>
      <c r="M52" s="517">
        <v>356</v>
      </c>
      <c r="N52" s="333"/>
      <c r="O52" s="343" t="s">
        <v>1831</v>
      </c>
      <c r="Q52" s="224"/>
      <c r="U52" s="274"/>
      <c r="V52" s="290"/>
      <c r="W52" s="290"/>
    </row>
    <row r="53" spans="1:26" ht="23.25" customHeight="1">
      <c r="A53" s="185">
        <f t="shared" si="13"/>
        <v>34</v>
      </c>
      <c r="B53" s="185" t="s">
        <v>22</v>
      </c>
      <c r="C53" s="340" t="s">
        <v>1829</v>
      </c>
      <c r="D53" s="209"/>
      <c r="E53" s="575">
        <v>22366</v>
      </c>
      <c r="F53" s="208">
        <v>19832.900000000001</v>
      </c>
      <c r="G53" s="188">
        <f t="shared" si="19"/>
        <v>2533.0999999999985</v>
      </c>
      <c r="H53" s="189">
        <f t="shared" si="20"/>
        <v>88.674327103639456</v>
      </c>
      <c r="I53" s="587"/>
      <c r="J53" s="588"/>
      <c r="K53" s="570">
        <v>2</v>
      </c>
      <c r="L53" s="25">
        <v>172</v>
      </c>
      <c r="M53" s="517">
        <v>568</v>
      </c>
      <c r="N53" s="333"/>
      <c r="O53" s="343" t="s">
        <v>1702</v>
      </c>
      <c r="P53" s="342" t="s">
        <v>1833</v>
      </c>
      <c r="Q53" s="224"/>
      <c r="U53" s="274"/>
      <c r="V53" s="290"/>
      <c r="W53" s="290"/>
    </row>
    <row r="54" spans="1:26" ht="23.25" customHeight="1">
      <c r="A54" s="185">
        <f t="shared" si="13"/>
        <v>35</v>
      </c>
      <c r="B54" s="185" t="s">
        <v>22</v>
      </c>
      <c r="C54" s="348" t="s">
        <v>1834</v>
      </c>
      <c r="D54" s="209">
        <v>45313</v>
      </c>
      <c r="E54" s="575">
        <v>19729</v>
      </c>
      <c r="F54" s="208">
        <v>16834</v>
      </c>
      <c r="G54" s="188">
        <f t="shared" si="19"/>
        <v>2895</v>
      </c>
      <c r="H54" s="189">
        <f t="shared" si="20"/>
        <v>85.326169598053625</v>
      </c>
      <c r="I54" s="587"/>
      <c r="J54" s="588"/>
      <c r="K54" s="570">
        <v>2</v>
      </c>
      <c r="L54" s="25">
        <v>323</v>
      </c>
      <c r="M54" s="517">
        <v>442</v>
      </c>
      <c r="N54" s="345"/>
      <c r="O54" s="343"/>
      <c r="P54" s="342"/>
      <c r="Q54" s="224"/>
      <c r="U54" s="274"/>
      <c r="V54" s="290"/>
      <c r="W54" s="290"/>
    </row>
    <row r="55" spans="1:26" ht="23.25" customHeight="1">
      <c r="A55" s="603"/>
      <c r="B55" s="604"/>
      <c r="C55" s="604"/>
      <c r="D55" s="605"/>
      <c r="E55" s="578">
        <f>SUM(E20:E54)</f>
        <v>729163</v>
      </c>
      <c r="F55" s="210">
        <f>+SUM(F20:F54)</f>
        <v>552902.65</v>
      </c>
      <c r="G55" s="46">
        <f>SUM(G20:G54)</f>
        <v>176260.35</v>
      </c>
      <c r="H55" s="211"/>
      <c r="I55" s="587"/>
      <c r="J55" s="588"/>
      <c r="K55" s="570">
        <f>SUM(K20:K54)</f>
        <v>53</v>
      </c>
      <c r="L55" s="225">
        <f>+SUM(L20:L54)</f>
        <v>7054</v>
      </c>
      <c r="M55" s="225">
        <f>SUM(M20:M54)</f>
        <v>17984</v>
      </c>
      <c r="N55" s="7"/>
      <c r="Q55" s="224" t="s">
        <v>69</v>
      </c>
      <c r="U55" s="274" t="s">
        <v>1662</v>
      </c>
    </row>
    <row r="56" spans="1:26" ht="15.75" customHeight="1">
      <c r="E56" s="47">
        <v>729163</v>
      </c>
      <c r="M56" s="520">
        <v>462</v>
      </c>
      <c r="Q56" s="224" t="s">
        <v>70</v>
      </c>
      <c r="R56" s="212"/>
      <c r="U56" s="274" t="s">
        <v>1663</v>
      </c>
      <c r="V56" s="275">
        <v>0</v>
      </c>
      <c r="W56" s="276">
        <v>390</v>
      </c>
    </row>
    <row r="57" spans="1:26">
      <c r="E57" s="47">
        <v>516</v>
      </c>
      <c r="F57">
        <f>729-516</f>
        <v>213</v>
      </c>
      <c r="M57" s="520">
        <v>297</v>
      </c>
      <c r="N57">
        <v>11000</v>
      </c>
      <c r="Q57" s="224" t="s">
        <v>71</v>
      </c>
      <c r="R57" s="213">
        <v>10014</v>
      </c>
    </row>
    <row r="58" spans="1:26">
      <c r="I58">
        <f>+F25</f>
        <v>14954</v>
      </c>
      <c r="M58">
        <f>+M55+M56+M57</f>
        <v>18743</v>
      </c>
      <c r="N58">
        <v>12000</v>
      </c>
      <c r="Q58" s="224" t="s">
        <v>72</v>
      </c>
      <c r="R58" s="213">
        <v>18045</v>
      </c>
    </row>
    <row r="59" spans="1:26" ht="15.75">
      <c r="C59" s="606"/>
      <c r="D59" s="606"/>
      <c r="I59">
        <f>+F20-4305</f>
        <v>11466</v>
      </c>
      <c r="N59">
        <v>16000</v>
      </c>
      <c r="Q59" s="213" t="s">
        <v>73</v>
      </c>
      <c r="R59" s="213">
        <v>15474</v>
      </c>
    </row>
    <row r="60" spans="1:26" ht="18.75">
      <c r="B60" s="7"/>
      <c r="C60" s="7"/>
      <c r="D60" s="187" t="s">
        <v>74</v>
      </c>
      <c r="E60" s="16" t="s">
        <v>1664</v>
      </c>
      <c r="F60" s="286" t="s">
        <v>1668</v>
      </c>
      <c r="I60">
        <f>+F7</f>
        <v>12651</v>
      </c>
      <c r="N60">
        <v>10890</v>
      </c>
      <c r="Q60" s="213" t="s">
        <v>58</v>
      </c>
      <c r="R60" s="228">
        <f>+SUM(R57:R59)</f>
        <v>43533</v>
      </c>
    </row>
    <row r="61" spans="1:26" ht="15.75">
      <c r="B61" s="7">
        <v>1</v>
      </c>
      <c r="C61" s="251" t="s">
        <v>23</v>
      </c>
      <c r="D61" s="187" t="s">
        <v>75</v>
      </c>
      <c r="E61" s="16">
        <v>8919399598</v>
      </c>
      <c r="F61" s="286" t="s">
        <v>1669</v>
      </c>
      <c r="G61" s="253">
        <v>17622</v>
      </c>
      <c r="I61" s="18">
        <f>+F36</f>
        <v>9013.1</v>
      </c>
      <c r="N61">
        <f>+SUM(N57:N60)</f>
        <v>49890</v>
      </c>
    </row>
    <row r="62" spans="1:26" ht="15.75">
      <c r="B62" s="7">
        <f>1+B61</f>
        <v>2</v>
      </c>
      <c r="C62" s="251" t="s">
        <v>24</v>
      </c>
      <c r="D62" s="187" t="s">
        <v>76</v>
      </c>
      <c r="E62" s="16">
        <v>9404630908</v>
      </c>
      <c r="F62" s="286" t="s">
        <v>1670</v>
      </c>
      <c r="G62" s="212">
        <v>10890</v>
      </c>
      <c r="I62" s="18">
        <f>+F35</f>
        <v>10980.6</v>
      </c>
    </row>
    <row r="63" spans="1:26" ht="15.75">
      <c r="B63" s="7">
        <f t="shared" ref="B63:B81" si="21">1+B62</f>
        <v>3</v>
      </c>
      <c r="C63" s="42" t="s">
        <v>46</v>
      </c>
      <c r="D63" s="187" t="s">
        <v>77</v>
      </c>
      <c r="E63" s="16">
        <v>9608049870</v>
      </c>
      <c r="F63" s="286" t="s">
        <v>1671</v>
      </c>
      <c r="G63" s="253">
        <v>15405</v>
      </c>
      <c r="I63" s="18">
        <f>+F33</f>
        <v>11954</v>
      </c>
      <c r="N63" s="615" t="s">
        <v>2</v>
      </c>
      <c r="O63" s="615" t="s">
        <v>3</v>
      </c>
      <c r="P63" s="621" t="s">
        <v>4</v>
      </c>
      <c r="Q63" s="621" t="s">
        <v>5</v>
      </c>
      <c r="R63" s="621" t="s">
        <v>6</v>
      </c>
      <c r="S63" s="626" t="s">
        <v>19</v>
      </c>
    </row>
    <row r="64" spans="1:26" ht="15.75">
      <c r="B64" s="7">
        <f t="shared" si="21"/>
        <v>4</v>
      </c>
      <c r="C64" s="42" t="s">
        <v>26</v>
      </c>
      <c r="D64" s="187" t="s">
        <v>78</v>
      </c>
      <c r="E64" s="16">
        <v>8562960552</v>
      </c>
      <c r="F64" s="286" t="s">
        <v>1672</v>
      </c>
      <c r="G64" s="213">
        <v>18973</v>
      </c>
      <c r="I64" s="18">
        <f>+F30</f>
        <v>10026</v>
      </c>
      <c r="N64" s="616"/>
      <c r="O64" s="616"/>
      <c r="P64" s="622"/>
      <c r="Q64" s="622"/>
      <c r="R64" s="622"/>
      <c r="S64" s="627"/>
    </row>
    <row r="65" spans="2:19" ht="31.5">
      <c r="B65" s="7">
        <f t="shared" si="21"/>
        <v>5</v>
      </c>
      <c r="C65" s="42" t="s">
        <v>27</v>
      </c>
      <c r="D65" s="187" t="s">
        <v>79</v>
      </c>
      <c r="E65" s="16">
        <v>7549493719</v>
      </c>
      <c r="F65" s="286" t="s">
        <v>1673</v>
      </c>
      <c r="G65">
        <f>+SUM(G61:G64)</f>
        <v>62890</v>
      </c>
      <c r="I65" s="18">
        <f>+SUM(I58:I64)</f>
        <v>81044.7</v>
      </c>
      <c r="N65" s="362" t="s">
        <v>1762</v>
      </c>
      <c r="O65" s="362">
        <v>45282</v>
      </c>
      <c r="P65" s="362">
        <v>24211</v>
      </c>
      <c r="Q65" s="362">
        <v>13300</v>
      </c>
      <c r="R65" s="362">
        <v>10911</v>
      </c>
      <c r="S65" s="362">
        <v>54.93370781876007</v>
      </c>
    </row>
    <row r="66" spans="2:19" ht="31.5">
      <c r="B66" s="7">
        <f t="shared" si="21"/>
        <v>6</v>
      </c>
      <c r="C66" s="42" t="s">
        <v>28</v>
      </c>
      <c r="D66" s="187" t="s">
        <v>80</v>
      </c>
      <c r="E66" s="16">
        <v>7742553100</v>
      </c>
      <c r="F66" s="286" t="s">
        <v>1674</v>
      </c>
      <c r="G66">
        <f>+Q29+G65</f>
        <v>174897.95</v>
      </c>
      <c r="N66" s="362" t="s">
        <v>1819</v>
      </c>
      <c r="O66" s="362">
        <v>45308</v>
      </c>
      <c r="P66" s="362">
        <v>12750</v>
      </c>
      <c r="Q66" s="362">
        <v>6356</v>
      </c>
      <c r="R66" s="362">
        <v>6394</v>
      </c>
      <c r="S66" s="362">
        <v>49.850980392156863</v>
      </c>
    </row>
    <row r="67" spans="2:19" ht="15.75">
      <c r="B67" s="7">
        <f t="shared" si="21"/>
        <v>7</v>
      </c>
      <c r="C67" s="42" t="s">
        <v>29</v>
      </c>
      <c r="D67" s="187" t="s">
        <v>81</v>
      </c>
      <c r="E67" s="16">
        <v>9935467687</v>
      </c>
      <c r="F67" s="286" t="s">
        <v>1675</v>
      </c>
      <c r="G67">
        <f>+G66+I65</f>
        <v>255942.65000000002</v>
      </c>
      <c r="N67" s="362" t="s">
        <v>1829</v>
      </c>
      <c r="O67" s="362"/>
      <c r="P67" s="362">
        <v>22366</v>
      </c>
      <c r="Q67" s="362">
        <v>3843</v>
      </c>
      <c r="R67" s="362">
        <v>18523</v>
      </c>
      <c r="S67" s="362">
        <v>17.18233032281141</v>
      </c>
    </row>
    <row r="68" spans="2:19" ht="15.75">
      <c r="B68" s="7">
        <f t="shared" si="21"/>
        <v>8</v>
      </c>
      <c r="C68" s="251" t="s">
        <v>22</v>
      </c>
      <c r="D68" s="187" t="s">
        <v>76</v>
      </c>
      <c r="E68" s="16">
        <v>9404630908</v>
      </c>
      <c r="F68" s="286" t="s">
        <v>1670</v>
      </c>
      <c r="N68" s="362" t="s">
        <v>1834</v>
      </c>
      <c r="O68" s="362">
        <v>45313</v>
      </c>
      <c r="P68" s="362">
        <v>19729</v>
      </c>
      <c r="Q68" s="362">
        <v>3589</v>
      </c>
      <c r="R68" s="362">
        <v>16140</v>
      </c>
      <c r="S68" s="362">
        <v>18.191494753915556</v>
      </c>
    </row>
    <row r="69" spans="2:19" ht="15.75">
      <c r="B69" s="7">
        <f t="shared" si="21"/>
        <v>9</v>
      </c>
      <c r="C69" s="251" t="s">
        <v>30</v>
      </c>
      <c r="D69" s="187" t="s">
        <v>77</v>
      </c>
      <c r="E69" s="16">
        <v>9608049870</v>
      </c>
      <c r="F69" s="286" t="s">
        <v>1671</v>
      </c>
      <c r="N69" s="362" t="s">
        <v>1764</v>
      </c>
      <c r="O69" s="362">
        <v>45288</v>
      </c>
      <c r="P69" s="362">
        <v>31839</v>
      </c>
      <c r="Q69" s="362">
        <v>12578</v>
      </c>
      <c r="R69" s="362">
        <v>19261</v>
      </c>
      <c r="S69" s="362">
        <v>39.505009579446593</v>
      </c>
    </row>
    <row r="70" spans="2:19" ht="27" customHeight="1">
      <c r="B70" s="7">
        <f t="shared" si="21"/>
        <v>10</v>
      </c>
      <c r="C70" s="251" t="s">
        <v>53</v>
      </c>
      <c r="D70" s="187" t="s">
        <v>82</v>
      </c>
      <c r="E70" s="16">
        <v>7742553100</v>
      </c>
      <c r="F70" s="286" t="s">
        <v>1674</v>
      </c>
      <c r="N70" s="362" t="s">
        <v>1715</v>
      </c>
      <c r="O70" s="362">
        <v>45265</v>
      </c>
      <c r="P70" s="362">
        <v>17656</v>
      </c>
      <c r="Q70" s="362">
        <v>15291</v>
      </c>
      <c r="R70" s="362">
        <v>2365</v>
      </c>
      <c r="S70" s="362">
        <v>86.605120072496604</v>
      </c>
    </row>
    <row r="71" spans="2:19" ht="45">
      <c r="B71" s="7">
        <f t="shared" si="21"/>
        <v>11</v>
      </c>
      <c r="C71" s="251" t="s">
        <v>56</v>
      </c>
      <c r="D71" s="187" t="s">
        <v>83</v>
      </c>
      <c r="E71" s="16">
        <v>6394996253</v>
      </c>
      <c r="F71" s="286" t="s">
        <v>1676</v>
      </c>
      <c r="I71">
        <v>14702</v>
      </c>
      <c r="N71" s="363" t="s">
        <v>1713</v>
      </c>
      <c r="O71" s="362">
        <v>45264</v>
      </c>
      <c r="P71" s="362">
        <v>57778</v>
      </c>
      <c r="Q71" s="362">
        <v>26156</v>
      </c>
      <c r="R71" s="362">
        <v>31622</v>
      </c>
      <c r="S71" s="362">
        <v>45.269825885285059</v>
      </c>
    </row>
    <row r="72" spans="2:19" ht="22.5" customHeight="1">
      <c r="B72" s="7">
        <f t="shared" si="21"/>
        <v>12</v>
      </c>
      <c r="C72" s="251" t="s">
        <v>34</v>
      </c>
      <c r="D72" s="187" t="s">
        <v>84</v>
      </c>
      <c r="E72" s="16">
        <v>8787223744</v>
      </c>
      <c r="F72" s="286" t="s">
        <v>1181</v>
      </c>
      <c r="I72">
        <f>62+71.1+30.5+95</f>
        <v>258.60000000000002</v>
      </c>
      <c r="N72" s="362" t="s">
        <v>1712</v>
      </c>
      <c r="O72" s="362">
        <v>45238</v>
      </c>
      <c r="P72" s="362">
        <v>24894</v>
      </c>
      <c r="Q72" s="362">
        <v>13582</v>
      </c>
      <c r="R72" s="362">
        <v>11312</v>
      </c>
      <c r="S72" s="362">
        <v>54.559331565839152</v>
      </c>
    </row>
    <row r="73" spans="2:19" ht="30">
      <c r="B73" s="7">
        <f t="shared" si="21"/>
        <v>13</v>
      </c>
      <c r="C73" s="252" t="s">
        <v>59</v>
      </c>
      <c r="D73" s="187" t="s">
        <v>77</v>
      </c>
      <c r="E73" s="16">
        <v>9608049870</v>
      </c>
      <c r="F73" s="286" t="s">
        <v>1671</v>
      </c>
      <c r="I73">
        <v>13189</v>
      </c>
      <c r="N73" s="363" t="s">
        <v>1660</v>
      </c>
      <c r="O73" s="362">
        <v>45195</v>
      </c>
      <c r="P73" s="362">
        <v>21320</v>
      </c>
      <c r="Q73" s="362">
        <v>14780</v>
      </c>
      <c r="R73" s="362">
        <v>6540</v>
      </c>
      <c r="S73" s="362">
        <v>69.324577861163235</v>
      </c>
    </row>
    <row r="74" spans="2:19" ht="31.5">
      <c r="B74" s="7">
        <f t="shared" si="21"/>
        <v>14</v>
      </c>
      <c r="C74" s="252" t="s">
        <v>60</v>
      </c>
      <c r="D74" s="187" t="s">
        <v>79</v>
      </c>
      <c r="E74" s="16">
        <v>7549493719</v>
      </c>
      <c r="F74" s="286" t="s">
        <v>1673</v>
      </c>
    </row>
    <row r="75" spans="2:19" ht="31.5">
      <c r="B75" s="7">
        <f t="shared" si="21"/>
        <v>15</v>
      </c>
      <c r="C75" s="42" t="s">
        <v>61</v>
      </c>
      <c r="D75" s="187" t="s">
        <v>85</v>
      </c>
      <c r="E75" s="16">
        <v>9810056375</v>
      </c>
      <c r="F75" s="286" t="s">
        <v>1677</v>
      </c>
    </row>
    <row r="76" spans="2:19" ht="31.5">
      <c r="B76" s="7">
        <f t="shared" si="21"/>
        <v>16</v>
      </c>
      <c r="C76" s="42" t="s">
        <v>63</v>
      </c>
      <c r="D76" s="187" t="s">
        <v>86</v>
      </c>
      <c r="E76" s="16">
        <v>9981758901</v>
      </c>
      <c r="F76" s="286"/>
    </row>
    <row r="77" spans="2:19" ht="31.5">
      <c r="B77" s="7">
        <f t="shared" si="21"/>
        <v>17</v>
      </c>
      <c r="C77" s="42" t="s">
        <v>65</v>
      </c>
      <c r="D77" s="187" t="s">
        <v>85</v>
      </c>
      <c r="E77" s="16">
        <v>9810056375</v>
      </c>
      <c r="F77" s="286" t="s">
        <v>1677</v>
      </c>
    </row>
    <row r="78" spans="2:19" ht="31.5">
      <c r="B78" s="7">
        <f t="shared" si="21"/>
        <v>18</v>
      </c>
      <c r="C78" s="42" t="s">
        <v>66</v>
      </c>
      <c r="D78" s="187" t="s">
        <v>80</v>
      </c>
      <c r="E78" s="16">
        <v>7742553100</v>
      </c>
      <c r="F78" s="286" t="s">
        <v>1674</v>
      </c>
    </row>
    <row r="79" spans="2:19" ht="31.5">
      <c r="B79" s="7">
        <f t="shared" si="21"/>
        <v>19</v>
      </c>
      <c r="C79" s="42" t="s">
        <v>1641</v>
      </c>
      <c r="D79" s="187" t="s">
        <v>83</v>
      </c>
      <c r="E79" s="16">
        <v>6394996253</v>
      </c>
      <c r="F79" s="286" t="s">
        <v>1676</v>
      </c>
    </row>
    <row r="80" spans="2:19" ht="31.5">
      <c r="B80" s="7">
        <f t="shared" si="21"/>
        <v>20</v>
      </c>
      <c r="C80" s="42" t="s">
        <v>1658</v>
      </c>
      <c r="D80" s="187" t="s">
        <v>85</v>
      </c>
      <c r="E80" s="16">
        <v>9810056375</v>
      </c>
      <c r="F80" s="286" t="s">
        <v>1677</v>
      </c>
    </row>
    <row r="81" spans="2:6" ht="31.5">
      <c r="B81" s="602">
        <f t="shared" si="21"/>
        <v>21</v>
      </c>
      <c r="C81" s="601" t="s">
        <v>1665</v>
      </c>
      <c r="D81" s="187" t="s">
        <v>1666</v>
      </c>
      <c r="E81" s="16">
        <v>8318753140</v>
      </c>
      <c r="F81" s="286" t="s">
        <v>1678</v>
      </c>
    </row>
    <row r="82" spans="2:6" ht="31.5">
      <c r="B82" s="602"/>
      <c r="C82" s="601"/>
      <c r="D82" s="187" t="s">
        <v>1667</v>
      </c>
      <c r="E82" s="16">
        <v>9415653056</v>
      </c>
      <c r="F82" s="286" t="s">
        <v>1679</v>
      </c>
    </row>
    <row r="83" spans="2:6" ht="31.5">
      <c r="B83" s="7">
        <v>22</v>
      </c>
      <c r="C83" s="42" t="s">
        <v>1680</v>
      </c>
      <c r="D83" s="187" t="s">
        <v>85</v>
      </c>
      <c r="E83" s="16">
        <v>9810056375</v>
      </c>
      <c r="F83" s="286" t="s">
        <v>1677</v>
      </c>
    </row>
    <row r="84" spans="2:6" ht="15.75">
      <c r="D84" s="197"/>
    </row>
    <row r="85" spans="2:6" ht="15.75">
      <c r="D85" s="197"/>
    </row>
    <row r="86" spans="2:6" ht="15.75">
      <c r="D86" s="197"/>
    </row>
    <row r="87" spans="2:6" ht="15.75">
      <c r="D87" s="197"/>
    </row>
    <row r="88" spans="2:6" ht="15.75">
      <c r="D88" s="197"/>
    </row>
    <row r="89" spans="2:6" ht="15.75">
      <c r="D89" s="197"/>
    </row>
    <row r="90" spans="2:6" ht="15.75">
      <c r="D90" s="197"/>
    </row>
    <row r="91" spans="2:6" ht="15.75">
      <c r="D91" s="197"/>
    </row>
    <row r="92" spans="2:6" ht="15.75">
      <c r="D92" s="197"/>
    </row>
    <row r="93" spans="2:6" ht="15.75">
      <c r="D93" s="197"/>
    </row>
    <row r="94" spans="2:6" ht="15.75">
      <c r="D94" s="197"/>
    </row>
    <row r="95" spans="2:6" ht="15.75">
      <c r="D95" s="197"/>
    </row>
    <row r="96" spans="2:6" ht="15.75">
      <c r="D96" s="197"/>
    </row>
    <row r="97" spans="4:4" ht="15.75">
      <c r="D97" s="197"/>
    </row>
    <row r="98" spans="4:4" ht="15.75">
      <c r="D98" s="197"/>
    </row>
    <row r="99" spans="4:4" ht="15.75">
      <c r="D99" s="197"/>
    </row>
    <row r="100" spans="4:4" ht="15.75">
      <c r="D100" s="197"/>
    </row>
    <row r="101" spans="4:4" ht="15.75">
      <c r="D101" s="197"/>
    </row>
    <row r="102" spans="4:4" ht="15.75">
      <c r="D102" s="197"/>
    </row>
    <row r="103" spans="4:4" ht="15.75">
      <c r="D103" s="197"/>
    </row>
    <row r="104" spans="4:4" ht="15.75">
      <c r="D104" s="197"/>
    </row>
    <row r="105" spans="4:4" ht="15.75">
      <c r="D105" s="197"/>
    </row>
    <row r="106" spans="4:4" ht="15.75">
      <c r="D106" s="197"/>
    </row>
    <row r="107" spans="4:4" ht="15.75">
      <c r="D107" s="197"/>
    </row>
    <row r="108" spans="4:4" ht="15.75">
      <c r="D108" s="197"/>
    </row>
    <row r="109" spans="4:4" ht="15.75">
      <c r="D109" s="197"/>
    </row>
    <row r="110" spans="4:4" ht="15.75">
      <c r="D110" s="197"/>
    </row>
    <row r="111" spans="4:4" ht="15.75">
      <c r="D111" s="197"/>
    </row>
    <row r="112" spans="4:4" ht="15.75">
      <c r="D112" s="197"/>
    </row>
    <row r="113" spans="4:4" ht="15.75">
      <c r="D113" s="197"/>
    </row>
    <row r="114" spans="4:4" ht="15.75">
      <c r="D114" s="197"/>
    </row>
    <row r="115" spans="4:4" ht="15.75">
      <c r="D115" s="197"/>
    </row>
    <row r="116" spans="4:4" ht="15.75">
      <c r="D116" s="197"/>
    </row>
    <row r="117" spans="4:4" ht="15.75">
      <c r="D117" s="197"/>
    </row>
    <row r="118" spans="4:4" ht="15.75">
      <c r="D118" s="197"/>
    </row>
    <row r="119" spans="4:4" ht="15.75">
      <c r="D119" s="197"/>
    </row>
    <row r="120" spans="4:4" ht="15.75">
      <c r="D120" s="197"/>
    </row>
    <row r="121" spans="4:4" ht="15.75">
      <c r="D121" s="197"/>
    </row>
    <row r="122" spans="4:4" ht="15.75">
      <c r="D122" s="197"/>
    </row>
    <row r="123" spans="4:4" ht="15.75">
      <c r="D123" s="197"/>
    </row>
    <row r="124" spans="4:4" ht="15.75">
      <c r="D124" s="197"/>
    </row>
    <row r="125" spans="4:4" ht="15.75">
      <c r="D125" s="197"/>
    </row>
    <row r="126" spans="4:4" ht="15.75">
      <c r="D126" s="197"/>
    </row>
    <row r="127" spans="4:4" ht="15.75">
      <c r="D127" s="197"/>
    </row>
    <row r="128" spans="4:4" ht="15.75">
      <c r="D128" s="197"/>
    </row>
    <row r="129" spans="4:4" ht="15.75">
      <c r="D129" s="197"/>
    </row>
    <row r="130" spans="4:4" ht="15.75">
      <c r="D130" s="197"/>
    </row>
    <row r="131" spans="4:4" ht="15.75">
      <c r="D131" s="197"/>
    </row>
    <row r="132" spans="4:4" ht="15.75">
      <c r="D132" s="197"/>
    </row>
    <row r="133" spans="4:4" ht="15.75">
      <c r="D133" s="197"/>
    </row>
    <row r="134" spans="4:4" ht="15.75">
      <c r="D134" s="197"/>
    </row>
    <row r="135" spans="4:4" ht="15.75">
      <c r="D135" s="197"/>
    </row>
    <row r="136" spans="4:4" ht="15.75">
      <c r="D136" s="197"/>
    </row>
    <row r="137" spans="4:4" ht="15.75">
      <c r="D137" s="197"/>
    </row>
    <row r="138" spans="4:4" ht="15.75">
      <c r="D138" s="197"/>
    </row>
    <row r="139" spans="4:4" ht="15.75">
      <c r="D139" s="197"/>
    </row>
    <row r="140" spans="4:4" ht="15.75">
      <c r="D140" s="197"/>
    </row>
    <row r="141" spans="4:4" ht="15.75">
      <c r="D141" s="197"/>
    </row>
    <row r="142" spans="4:4" ht="15.75">
      <c r="D142" s="197"/>
    </row>
    <row r="143" spans="4:4" ht="15.75">
      <c r="D143" s="197"/>
    </row>
    <row r="144" spans="4:4" ht="15.75">
      <c r="D144" s="197"/>
    </row>
    <row r="145" spans="4:4" ht="15.75">
      <c r="D145" s="197"/>
    </row>
    <row r="146" spans="4:4" ht="15.75">
      <c r="D146" s="197"/>
    </row>
    <row r="147" spans="4:4" ht="15.75">
      <c r="D147" s="197"/>
    </row>
    <row r="148" spans="4:4" ht="15.75">
      <c r="D148" s="197"/>
    </row>
    <row r="149" spans="4:4" ht="15.75">
      <c r="D149" s="197"/>
    </row>
    <row r="150" spans="4:4" ht="15.75">
      <c r="D150" s="197"/>
    </row>
    <row r="151" spans="4:4" ht="15.75">
      <c r="D151" s="197"/>
    </row>
    <row r="152" spans="4:4" ht="15.75">
      <c r="D152" s="197"/>
    </row>
    <row r="153" spans="4:4" ht="15.75">
      <c r="D153" s="197"/>
    </row>
    <row r="154" spans="4:4" ht="15.75">
      <c r="D154" s="197"/>
    </row>
    <row r="155" spans="4:4" ht="15.75">
      <c r="D155" s="197"/>
    </row>
    <row r="156" spans="4:4" ht="15.75">
      <c r="D156" s="197"/>
    </row>
    <row r="157" spans="4:4" ht="15.75">
      <c r="D157" s="197"/>
    </row>
    <row r="158" spans="4:4" ht="15.75">
      <c r="D158" s="197"/>
    </row>
    <row r="159" spans="4:4" ht="15.75">
      <c r="D159" s="197"/>
    </row>
    <row r="160" spans="4:4" ht="15.75">
      <c r="D160" s="197"/>
    </row>
    <row r="161" spans="4:4" ht="15.75">
      <c r="D161" s="197"/>
    </row>
    <row r="162" spans="4:4" ht="15.75">
      <c r="D162" s="197"/>
    </row>
    <row r="163" spans="4:4" ht="15.75">
      <c r="D163" s="197"/>
    </row>
    <row r="164" spans="4:4" ht="15.75">
      <c r="D164" s="197"/>
    </row>
    <row r="165" spans="4:4" ht="15.75">
      <c r="D165" s="197"/>
    </row>
    <row r="166" spans="4:4" ht="15.75">
      <c r="D166" s="197"/>
    </row>
    <row r="167" spans="4:4" ht="15.75">
      <c r="D167" s="197"/>
    </row>
    <row r="168" spans="4:4" ht="15.75">
      <c r="D168" s="197"/>
    </row>
    <row r="169" spans="4:4" ht="15.75">
      <c r="D169" s="197"/>
    </row>
    <row r="170" spans="4:4" ht="15.75">
      <c r="D170" s="197"/>
    </row>
    <row r="171" spans="4:4" ht="15.75">
      <c r="D171" s="197"/>
    </row>
    <row r="172" spans="4:4" ht="15.75">
      <c r="D172" s="197"/>
    </row>
    <row r="173" spans="4:4" ht="15.75">
      <c r="D173" s="197"/>
    </row>
    <row r="174" spans="4:4" ht="15.75">
      <c r="D174" s="197"/>
    </row>
    <row r="175" spans="4:4" ht="15.75">
      <c r="D175" s="197"/>
    </row>
    <row r="176" spans="4:4" ht="15.75">
      <c r="D176" s="197"/>
    </row>
    <row r="177" spans="4:4" ht="15.75">
      <c r="D177" s="197"/>
    </row>
    <row r="178" spans="4:4" ht="15.75">
      <c r="D178" s="197"/>
    </row>
    <row r="179" spans="4:4" ht="15.75">
      <c r="D179" s="197"/>
    </row>
    <row r="180" spans="4:4" ht="15.75">
      <c r="D180" s="197"/>
    </row>
    <row r="181" spans="4:4" ht="15.75">
      <c r="D181" s="197"/>
    </row>
    <row r="182" spans="4:4" ht="15.75">
      <c r="D182" s="197"/>
    </row>
    <row r="183" spans="4:4" ht="15.75">
      <c r="D183" s="197"/>
    </row>
    <row r="184" spans="4:4" ht="15.75">
      <c r="D184" s="197"/>
    </row>
    <row r="185" spans="4:4" ht="15.75">
      <c r="D185" s="197"/>
    </row>
    <row r="186" spans="4:4" ht="15.75">
      <c r="D186" s="197"/>
    </row>
    <row r="187" spans="4:4" ht="15.75">
      <c r="D187" s="197"/>
    </row>
    <row r="188" spans="4:4" ht="15.75">
      <c r="D188" s="197"/>
    </row>
    <row r="189" spans="4:4" ht="15.75">
      <c r="D189" s="197"/>
    </row>
    <row r="190" spans="4:4" ht="15.75">
      <c r="D190" s="197"/>
    </row>
    <row r="191" spans="4:4" ht="15.75">
      <c r="D191" s="197"/>
    </row>
    <row r="192" spans="4:4" ht="15.75">
      <c r="D192" s="197"/>
    </row>
    <row r="193" spans="4:4" ht="15.75">
      <c r="D193" s="197"/>
    </row>
    <row r="194" spans="4:4" ht="15.75">
      <c r="D194" s="197"/>
    </row>
    <row r="195" spans="4:4" ht="15.75">
      <c r="D195" s="197"/>
    </row>
    <row r="196" spans="4:4" ht="15.75">
      <c r="D196" s="197"/>
    </row>
    <row r="197" spans="4:4" ht="15.75">
      <c r="D197" s="197"/>
    </row>
    <row r="198" spans="4:4" ht="15.75">
      <c r="D198" s="197"/>
    </row>
    <row r="199" spans="4:4" ht="15.75">
      <c r="D199" s="197"/>
    </row>
    <row r="200" spans="4:4" ht="15.75">
      <c r="D200" s="197"/>
    </row>
    <row r="201" spans="4:4" ht="15.75">
      <c r="D201" s="197"/>
    </row>
    <row r="202" spans="4:4" ht="15.75">
      <c r="D202" s="197"/>
    </row>
    <row r="203" spans="4:4" ht="15.75">
      <c r="D203" s="197"/>
    </row>
    <row r="204" spans="4:4" ht="15.75">
      <c r="D204" s="197"/>
    </row>
    <row r="205" spans="4:4" ht="15.75">
      <c r="D205" s="197"/>
    </row>
    <row r="206" spans="4:4" ht="15.75">
      <c r="D206" s="197"/>
    </row>
    <row r="207" spans="4:4" ht="15.75">
      <c r="D207" s="197"/>
    </row>
    <row r="208" spans="4:4" ht="15.75">
      <c r="D208" s="197"/>
    </row>
    <row r="209" spans="4:4" ht="15.75">
      <c r="D209" s="197"/>
    </row>
    <row r="210" spans="4:4" ht="15.75">
      <c r="D210" s="197"/>
    </row>
    <row r="211" spans="4:4" ht="15.75">
      <c r="D211" s="197"/>
    </row>
    <row r="212" spans="4:4" ht="15.75">
      <c r="D212" s="197"/>
    </row>
    <row r="213" spans="4:4" ht="15.75">
      <c r="D213" s="197"/>
    </row>
    <row r="214" spans="4:4" ht="15.75">
      <c r="D214" s="197"/>
    </row>
    <row r="215" spans="4:4" ht="15.75">
      <c r="D215" s="197"/>
    </row>
    <row r="216" spans="4:4" ht="15.75">
      <c r="D216" s="197"/>
    </row>
    <row r="217" spans="4:4" ht="15.75">
      <c r="D217" s="197"/>
    </row>
    <row r="218" spans="4:4" ht="15.75">
      <c r="D218" s="197"/>
    </row>
    <row r="219" spans="4:4" ht="15.75">
      <c r="D219" s="197"/>
    </row>
    <row r="220" spans="4:4" ht="15.75">
      <c r="D220" s="197"/>
    </row>
    <row r="221" spans="4:4" ht="15.75">
      <c r="D221" s="197"/>
    </row>
    <row r="222" spans="4:4" ht="15.75">
      <c r="D222" s="197"/>
    </row>
    <row r="223" spans="4:4" ht="15.75">
      <c r="D223" s="197"/>
    </row>
    <row r="224" spans="4:4" ht="15.75">
      <c r="D224" s="197"/>
    </row>
    <row r="225" spans="4:4" ht="15.75">
      <c r="D225" s="197"/>
    </row>
    <row r="226" spans="4:4" ht="15.75">
      <c r="D226" s="197"/>
    </row>
    <row r="227" spans="4:4" ht="15.75">
      <c r="D227" s="197"/>
    </row>
    <row r="228" spans="4:4" ht="15.75">
      <c r="D228" s="197"/>
    </row>
    <row r="229" spans="4:4" ht="15.75">
      <c r="D229" s="197"/>
    </row>
    <row r="230" spans="4:4" ht="15.75">
      <c r="D230" s="197"/>
    </row>
    <row r="231" spans="4:4" ht="15.75">
      <c r="D231" s="197"/>
    </row>
    <row r="232" spans="4:4" ht="15.75">
      <c r="D232" s="197"/>
    </row>
    <row r="233" spans="4:4" ht="15.75">
      <c r="D233" s="197"/>
    </row>
    <row r="234" spans="4:4" ht="15.75">
      <c r="D234" s="197"/>
    </row>
    <row r="235" spans="4:4" ht="15.75">
      <c r="D235" s="197"/>
    </row>
    <row r="236" spans="4:4" ht="15.75">
      <c r="D236" s="197"/>
    </row>
    <row r="237" spans="4:4" ht="15.75">
      <c r="D237" s="197"/>
    </row>
    <row r="238" spans="4:4" ht="15.75">
      <c r="D238" s="197"/>
    </row>
    <row r="239" spans="4:4" ht="15.75">
      <c r="D239" s="197"/>
    </row>
    <row r="240" spans="4:4" ht="15.75">
      <c r="D240" s="197"/>
    </row>
    <row r="241" spans="4:4" ht="15.75">
      <c r="D241" s="197"/>
    </row>
    <row r="242" spans="4:4" ht="15.75">
      <c r="D242" s="197"/>
    </row>
    <row r="243" spans="4:4" ht="15.75">
      <c r="D243" s="197"/>
    </row>
    <row r="244" spans="4:4" ht="15.75">
      <c r="D244" s="197"/>
    </row>
    <row r="245" spans="4:4" ht="15.75">
      <c r="D245" s="197"/>
    </row>
    <row r="246" spans="4:4" ht="15.75">
      <c r="D246" s="197"/>
    </row>
    <row r="247" spans="4:4" ht="15.75">
      <c r="D247" s="197"/>
    </row>
    <row r="248" spans="4:4" ht="15.75">
      <c r="D248" s="197"/>
    </row>
    <row r="249" spans="4:4" ht="15.75">
      <c r="D249" s="197"/>
    </row>
    <row r="250" spans="4:4" ht="15.75">
      <c r="D250" s="197"/>
    </row>
    <row r="251" spans="4:4" ht="15.75">
      <c r="D251" s="197"/>
    </row>
    <row r="252" spans="4:4" ht="15.75">
      <c r="D252" s="197"/>
    </row>
    <row r="253" spans="4:4" ht="15.75">
      <c r="D253" s="197"/>
    </row>
    <row r="254" spans="4:4" ht="15.75">
      <c r="D254" s="197"/>
    </row>
    <row r="255" spans="4:4" ht="15.75">
      <c r="D255" s="197"/>
    </row>
    <row r="256" spans="4:4" ht="15.75">
      <c r="D256" s="197"/>
    </row>
    <row r="257" spans="4:4" ht="15.75">
      <c r="D257" s="197"/>
    </row>
    <row r="258" spans="4:4" ht="15.75">
      <c r="D258" s="197"/>
    </row>
    <row r="259" spans="4:4" ht="15.75">
      <c r="D259" s="197"/>
    </row>
    <row r="260" spans="4:4" ht="15.75">
      <c r="D260" s="197"/>
    </row>
    <row r="261" spans="4:4" ht="15.75">
      <c r="D261" s="197"/>
    </row>
    <row r="262" spans="4:4" ht="15.75">
      <c r="D262" s="197"/>
    </row>
    <row r="263" spans="4:4" ht="15.75">
      <c r="D263" s="197"/>
    </row>
    <row r="264" spans="4:4" ht="15.75">
      <c r="D264" s="197"/>
    </row>
    <row r="265" spans="4:4" ht="15.75">
      <c r="D265" s="197"/>
    </row>
    <row r="266" spans="4:4" ht="15.75">
      <c r="D266" s="197"/>
    </row>
    <row r="267" spans="4:4" ht="15.75">
      <c r="D267" s="197"/>
    </row>
    <row r="268" spans="4:4" ht="15.75">
      <c r="D268" s="197"/>
    </row>
    <row r="269" spans="4:4" ht="15.75">
      <c r="D269" s="197"/>
    </row>
    <row r="270" spans="4:4" ht="15.75">
      <c r="D270" s="197"/>
    </row>
    <row r="271" spans="4:4" ht="15.75">
      <c r="D271" s="197"/>
    </row>
    <row r="272" spans="4:4" ht="15.75">
      <c r="D272" s="197"/>
    </row>
    <row r="273" spans="4:4" ht="15.75">
      <c r="D273" s="197"/>
    </row>
    <row r="274" spans="4:4" ht="15.75">
      <c r="D274" s="197"/>
    </row>
    <row r="275" spans="4:4" ht="15.75">
      <c r="D275" s="197"/>
    </row>
    <row r="276" spans="4:4" ht="15.75">
      <c r="D276" s="197"/>
    </row>
    <row r="277" spans="4:4" ht="15.75">
      <c r="D277" s="197"/>
    </row>
    <row r="278" spans="4:4" ht="15.75">
      <c r="D278" s="197"/>
    </row>
    <row r="279" spans="4:4" ht="15.75">
      <c r="D279" s="197"/>
    </row>
    <row r="280" spans="4:4" ht="15.75">
      <c r="D280" s="197"/>
    </row>
    <row r="281" spans="4:4" ht="15.75">
      <c r="D281" s="197"/>
    </row>
    <row r="282" spans="4:4" ht="15.75">
      <c r="D282" s="197"/>
    </row>
    <row r="283" spans="4:4" ht="15.75">
      <c r="D283" s="197"/>
    </row>
    <row r="284" spans="4:4" ht="15.75">
      <c r="D284" s="197"/>
    </row>
    <row r="285" spans="4:4" ht="15.75">
      <c r="D285" s="197"/>
    </row>
    <row r="286" spans="4:4" ht="15.75">
      <c r="D286" s="197"/>
    </row>
    <row r="287" spans="4:4" ht="15.75">
      <c r="D287" s="197"/>
    </row>
    <row r="288" spans="4:4" ht="15.75">
      <c r="D288" s="197"/>
    </row>
    <row r="289" spans="4:4" ht="15.75">
      <c r="D289" s="197"/>
    </row>
    <row r="290" spans="4:4" ht="15.75">
      <c r="D290" s="197"/>
    </row>
  </sheetData>
  <mergeCells count="77">
    <mergeCell ref="S63:S64"/>
    <mergeCell ref="N63:N64"/>
    <mergeCell ref="O63:O64"/>
    <mergeCell ref="P63:P64"/>
    <mergeCell ref="Q63:Q64"/>
    <mergeCell ref="R63:R64"/>
    <mergeCell ref="AM2:AM3"/>
    <mergeCell ref="I22:J23"/>
    <mergeCell ref="I18:J19"/>
    <mergeCell ref="G18:G19"/>
    <mergeCell ref="H18:H19"/>
    <mergeCell ref="N18:N19"/>
    <mergeCell ref="AK2:AK3"/>
    <mergeCell ref="AL2:AL3"/>
    <mergeCell ref="I20:J20"/>
    <mergeCell ref="I21:J21"/>
    <mergeCell ref="AE2:AG2"/>
    <mergeCell ref="AH2:AJ2"/>
    <mergeCell ref="Y2:AA2"/>
    <mergeCell ref="AB2:AD2"/>
    <mergeCell ref="S2:U2"/>
    <mergeCell ref="Q18:R18"/>
    <mergeCell ref="V2:X2"/>
    <mergeCell ref="G2:G3"/>
    <mergeCell ref="I2:L2"/>
    <mergeCell ref="A2:A3"/>
    <mergeCell ref="A18:A19"/>
    <mergeCell ref="B2:B3"/>
    <mergeCell ref="B18:B19"/>
    <mergeCell ref="C2:C3"/>
    <mergeCell ref="C18:C19"/>
    <mergeCell ref="D2:D3"/>
    <mergeCell ref="D18:D19"/>
    <mergeCell ref="E2:E3"/>
    <mergeCell ref="E18:E19"/>
    <mergeCell ref="F2:F3"/>
    <mergeCell ref="F18:F19"/>
    <mergeCell ref="C81:C82"/>
    <mergeCell ref="B81:B82"/>
    <mergeCell ref="A55:D55"/>
    <mergeCell ref="I55:J55"/>
    <mergeCell ref="C59:D59"/>
    <mergeCell ref="I35:J35"/>
    <mergeCell ref="I39:J39"/>
    <mergeCell ref="I40:J40"/>
    <mergeCell ref="I41:J41"/>
    <mergeCell ref="I42:J42"/>
    <mergeCell ref="I37:J37"/>
    <mergeCell ref="I38:J38"/>
    <mergeCell ref="I36:J36"/>
    <mergeCell ref="I34:J34"/>
    <mergeCell ref="M2:O2"/>
    <mergeCell ref="P2:R2"/>
    <mergeCell ref="I29:J29"/>
    <mergeCell ref="I30:J30"/>
    <mergeCell ref="I31:J31"/>
    <mergeCell ref="I32:J32"/>
    <mergeCell ref="I33:J33"/>
    <mergeCell ref="I24:J24"/>
    <mergeCell ref="I25:J25"/>
    <mergeCell ref="I26:J26"/>
    <mergeCell ref="I27:J27"/>
    <mergeCell ref="I28:J28"/>
    <mergeCell ref="L18:M18"/>
    <mergeCell ref="K18:K19"/>
    <mergeCell ref="I43:J43"/>
    <mergeCell ref="I44:J44"/>
    <mergeCell ref="I45:J45"/>
    <mergeCell ref="I46:J46"/>
    <mergeCell ref="I47:J47"/>
    <mergeCell ref="I52:J52"/>
    <mergeCell ref="I53:J53"/>
    <mergeCell ref="I54:J54"/>
    <mergeCell ref="I48:J48"/>
    <mergeCell ref="I49:J49"/>
    <mergeCell ref="I50:J50"/>
    <mergeCell ref="I51:J51"/>
  </mergeCells>
  <conditionalFormatting sqref="Q32:Q58">
    <cfRule type="duplicateValues" dxfId="298" priority="1"/>
  </conditionalFormatting>
  <printOptions horizontalCentered="1"/>
  <pageMargins left="0.31496062992126" right="0.23622047244094499" top="0.74803149606299202" bottom="0.74803149606299202" header="0.31496062992126" footer="0.31496062992126"/>
  <pageSetup scale="9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146"/>
  <sheetViews>
    <sheetView topLeftCell="A10" workbookViewId="0">
      <selection activeCell="J49" sqref="J49"/>
    </sheetView>
  </sheetViews>
  <sheetFormatPr defaultColWidth="9" defaultRowHeight="15"/>
  <cols>
    <col min="1" max="1" width="9" customWidth="1"/>
    <col min="2" max="2" width="7" hidden="1" customWidth="1"/>
    <col min="3" max="3" width="14.5703125" customWidth="1"/>
    <col min="4" max="4" width="16.85546875" customWidth="1"/>
    <col min="7" max="11" width="9.140625" customWidth="1"/>
    <col min="18" max="18" width="38.7109375" customWidth="1"/>
  </cols>
  <sheetData>
    <row r="2" spans="1:18" ht="18">
      <c r="A2" s="709" t="s">
        <v>87</v>
      </c>
      <c r="B2" s="709"/>
      <c r="C2" s="710" t="s">
        <v>88</v>
      </c>
      <c r="D2" s="710"/>
      <c r="E2" s="710"/>
      <c r="F2" s="710"/>
      <c r="G2" s="710"/>
      <c r="H2" s="710"/>
      <c r="I2" s="710"/>
      <c r="J2" s="710"/>
      <c r="K2" s="710"/>
      <c r="L2" s="710"/>
      <c r="M2" s="710"/>
      <c r="N2" s="710"/>
      <c r="O2" s="710"/>
      <c r="P2" s="710"/>
      <c r="Q2" s="710"/>
      <c r="R2" s="710"/>
    </row>
    <row r="3" spans="1:18" ht="18">
      <c r="A3" s="710" t="s">
        <v>89</v>
      </c>
      <c r="B3" s="710" t="s">
        <v>90</v>
      </c>
      <c r="C3" s="709" t="s">
        <v>91</v>
      </c>
      <c r="D3" s="709" t="s">
        <v>92</v>
      </c>
      <c r="E3" s="709" t="s">
        <v>93</v>
      </c>
      <c r="F3" s="709" t="s">
        <v>94</v>
      </c>
      <c r="G3" s="711" t="s">
        <v>95</v>
      </c>
      <c r="H3" s="711"/>
      <c r="I3" s="711"/>
      <c r="J3" s="711"/>
      <c r="K3" s="711"/>
      <c r="L3" s="711"/>
      <c r="M3" s="711"/>
      <c r="N3" s="709" t="s">
        <v>96</v>
      </c>
      <c r="O3" s="709" t="s">
        <v>97</v>
      </c>
      <c r="P3" s="709" t="s">
        <v>98</v>
      </c>
      <c r="Q3" s="709" t="s">
        <v>99</v>
      </c>
      <c r="R3" s="709" t="s">
        <v>100</v>
      </c>
    </row>
    <row r="4" spans="1:18" ht="18">
      <c r="A4" s="710"/>
      <c r="B4" s="710"/>
      <c r="C4" s="709"/>
      <c r="D4" s="709"/>
      <c r="E4" s="709"/>
      <c r="F4" s="709"/>
      <c r="G4" s="175" t="s">
        <v>101</v>
      </c>
      <c r="H4" s="175" t="s">
        <v>102</v>
      </c>
      <c r="I4" s="175" t="s">
        <v>103</v>
      </c>
      <c r="J4" s="175" t="s">
        <v>104</v>
      </c>
      <c r="K4" s="175" t="s">
        <v>105</v>
      </c>
      <c r="L4" s="175" t="s">
        <v>106</v>
      </c>
      <c r="M4" s="175" t="s">
        <v>107</v>
      </c>
      <c r="N4" s="709"/>
      <c r="O4" s="709"/>
      <c r="P4" s="709"/>
      <c r="Q4" s="709"/>
      <c r="R4" s="709"/>
    </row>
    <row r="5" spans="1:18" ht="18.75">
      <c r="A5" s="145">
        <v>1</v>
      </c>
      <c r="B5" s="145"/>
      <c r="C5" s="145" t="s">
        <v>108</v>
      </c>
      <c r="D5" s="145" t="s">
        <v>109</v>
      </c>
      <c r="E5" s="145"/>
      <c r="F5" s="145" t="s">
        <v>110</v>
      </c>
      <c r="G5" s="145">
        <v>197</v>
      </c>
      <c r="H5" s="145"/>
      <c r="I5" s="145"/>
      <c r="J5" s="145"/>
      <c r="K5" s="145"/>
      <c r="L5" s="145"/>
      <c r="M5" s="145"/>
      <c r="N5" s="145">
        <f>+G5</f>
        <v>197</v>
      </c>
      <c r="O5" s="145"/>
      <c r="P5" s="145"/>
      <c r="Q5" s="145"/>
      <c r="R5" s="145" t="s">
        <v>111</v>
      </c>
    </row>
    <row r="6" spans="1:18" ht="18.75">
      <c r="A6" s="145">
        <f>1+A5</f>
        <v>2</v>
      </c>
      <c r="B6" s="145"/>
      <c r="C6" s="145" t="s">
        <v>109</v>
      </c>
      <c r="D6" s="145" t="s">
        <v>112</v>
      </c>
      <c r="E6" s="145"/>
      <c r="F6" s="145" t="s">
        <v>110</v>
      </c>
      <c r="G6" s="145">
        <v>43</v>
      </c>
      <c r="H6" s="145"/>
      <c r="I6" s="145"/>
      <c r="J6" s="145"/>
      <c r="K6" s="145"/>
      <c r="L6" s="145"/>
      <c r="M6" s="145"/>
      <c r="N6" s="145">
        <f>+N5+G6+H6+I6+J6+K6+L6+M6</f>
        <v>240</v>
      </c>
      <c r="O6" s="145"/>
      <c r="P6" s="145"/>
      <c r="Q6" s="145"/>
      <c r="R6" s="145"/>
    </row>
    <row r="7" spans="1:18" ht="18.75">
      <c r="A7" s="145">
        <f t="shared" ref="A7:A70" si="0">1+A6</f>
        <v>3</v>
      </c>
      <c r="B7" s="145"/>
      <c r="C7" s="145" t="s">
        <v>109</v>
      </c>
      <c r="D7" s="145" t="s">
        <v>113</v>
      </c>
      <c r="E7" s="145"/>
      <c r="F7" s="145" t="s">
        <v>110</v>
      </c>
      <c r="G7" s="145">
        <v>250</v>
      </c>
      <c r="H7" s="145"/>
      <c r="I7" s="145"/>
      <c r="J7" s="145"/>
      <c r="K7" s="145"/>
      <c r="L7" s="145"/>
      <c r="M7" s="145"/>
      <c r="N7" s="145">
        <f t="shared" ref="N7:N70" si="1">+N6+G7+H7+I7+J7+K7+L7+M7</f>
        <v>490</v>
      </c>
      <c r="O7" s="145"/>
      <c r="P7" s="145"/>
      <c r="Q7" s="145"/>
      <c r="R7" s="145"/>
    </row>
    <row r="8" spans="1:18" ht="18.75">
      <c r="A8" s="145">
        <f t="shared" si="0"/>
        <v>4</v>
      </c>
      <c r="B8" s="145"/>
      <c r="C8" s="145" t="s">
        <v>113</v>
      </c>
      <c r="D8" s="145" t="s">
        <v>114</v>
      </c>
      <c r="E8" s="145"/>
      <c r="F8" s="145" t="s">
        <v>110</v>
      </c>
      <c r="G8" s="145">
        <v>75</v>
      </c>
      <c r="H8" s="145"/>
      <c r="I8" s="145"/>
      <c r="J8" s="145"/>
      <c r="K8" s="145"/>
      <c r="L8" s="145"/>
      <c r="M8" s="145"/>
      <c r="N8" s="145">
        <f t="shared" si="1"/>
        <v>565</v>
      </c>
      <c r="O8" s="145"/>
      <c r="P8" s="145"/>
      <c r="Q8" s="145"/>
      <c r="R8" s="145" t="s">
        <v>115</v>
      </c>
    </row>
    <row r="9" spans="1:18" ht="18.75">
      <c r="A9" s="145">
        <f t="shared" si="0"/>
        <v>5</v>
      </c>
      <c r="B9" s="145"/>
      <c r="C9" s="145" t="s">
        <v>113</v>
      </c>
      <c r="D9" s="145" t="s">
        <v>116</v>
      </c>
      <c r="E9" s="145"/>
      <c r="F9" s="145" t="s">
        <v>110</v>
      </c>
      <c r="G9" s="145"/>
      <c r="H9" s="145"/>
      <c r="I9" s="145">
        <v>94</v>
      </c>
      <c r="J9" s="145"/>
      <c r="K9" s="145"/>
      <c r="L9" s="145"/>
      <c r="M9" s="145"/>
      <c r="N9" s="145">
        <f t="shared" si="1"/>
        <v>659</v>
      </c>
      <c r="O9" s="145"/>
      <c r="P9" s="145"/>
      <c r="Q9" s="145"/>
      <c r="R9" s="145" t="s">
        <v>117</v>
      </c>
    </row>
    <row r="10" spans="1:18" ht="18.75">
      <c r="A10" s="145">
        <f t="shared" si="0"/>
        <v>6</v>
      </c>
      <c r="B10" s="145"/>
      <c r="C10" s="145" t="s">
        <v>116</v>
      </c>
      <c r="D10" s="145" t="s">
        <v>118</v>
      </c>
      <c r="E10" s="145"/>
      <c r="F10" s="145" t="s">
        <v>110</v>
      </c>
      <c r="G10" s="145">
        <v>111</v>
      </c>
      <c r="H10" s="145"/>
      <c r="I10" s="145"/>
      <c r="J10" s="145"/>
      <c r="K10" s="145"/>
      <c r="L10" s="145"/>
      <c r="M10" s="145"/>
      <c r="N10" s="145">
        <f t="shared" si="1"/>
        <v>770</v>
      </c>
      <c r="O10" s="145"/>
      <c r="P10" s="145"/>
      <c r="Q10" s="145"/>
      <c r="R10" s="145" t="s">
        <v>119</v>
      </c>
    </row>
    <row r="11" spans="1:18" ht="18.75">
      <c r="A11" s="145">
        <f t="shared" si="0"/>
        <v>7</v>
      </c>
      <c r="B11" s="145"/>
      <c r="C11" s="145" t="s">
        <v>116</v>
      </c>
      <c r="D11" s="145" t="s">
        <v>120</v>
      </c>
      <c r="E11" s="145"/>
      <c r="F11" s="145" t="s">
        <v>110</v>
      </c>
      <c r="G11" s="145"/>
      <c r="H11" s="145"/>
      <c r="I11" s="145">
        <v>48</v>
      </c>
      <c r="J11" s="145"/>
      <c r="K11" s="145"/>
      <c r="L11" s="145"/>
      <c r="M11" s="145"/>
      <c r="N11" s="145">
        <f t="shared" si="1"/>
        <v>818</v>
      </c>
      <c r="O11" s="145"/>
      <c r="P11" s="145"/>
      <c r="Q11" s="145"/>
      <c r="R11" s="145" t="s">
        <v>121</v>
      </c>
    </row>
    <row r="12" spans="1:18" ht="18.75">
      <c r="A12" s="145">
        <f t="shared" si="0"/>
        <v>8</v>
      </c>
      <c r="B12" s="145"/>
      <c r="C12" s="145" t="s">
        <v>122</v>
      </c>
      <c r="D12" s="145" t="s">
        <v>123</v>
      </c>
      <c r="E12" s="145"/>
      <c r="F12" s="145" t="s">
        <v>110</v>
      </c>
      <c r="G12" s="145">
        <v>129</v>
      </c>
      <c r="H12" s="145"/>
      <c r="I12" s="145"/>
      <c r="J12" s="145"/>
      <c r="K12" s="145"/>
      <c r="L12" s="145"/>
      <c r="M12" s="145"/>
      <c r="N12" s="145">
        <f t="shared" si="1"/>
        <v>947</v>
      </c>
      <c r="O12" s="145"/>
      <c r="P12" s="145"/>
      <c r="Q12" s="145"/>
      <c r="R12" s="145"/>
    </row>
    <row r="13" spans="1:18" ht="18.75">
      <c r="A13" s="145">
        <f t="shared" si="0"/>
        <v>9</v>
      </c>
      <c r="B13" s="145"/>
      <c r="C13" s="145" t="s">
        <v>123</v>
      </c>
      <c r="D13" s="145" t="s">
        <v>124</v>
      </c>
      <c r="E13" s="145"/>
      <c r="F13" s="145" t="s">
        <v>110</v>
      </c>
      <c r="G13" s="145">
        <v>24</v>
      </c>
      <c r="H13" s="145"/>
      <c r="I13" s="145"/>
      <c r="J13" s="145"/>
      <c r="K13" s="145"/>
      <c r="L13" s="145"/>
      <c r="M13" s="145"/>
      <c r="N13" s="145">
        <f t="shared" si="1"/>
        <v>971</v>
      </c>
      <c r="O13" s="145"/>
      <c r="P13" s="145"/>
      <c r="Q13" s="145"/>
      <c r="R13" s="145" t="s">
        <v>125</v>
      </c>
    </row>
    <row r="14" spans="1:18" ht="18.75">
      <c r="A14" s="145">
        <f t="shared" si="0"/>
        <v>10</v>
      </c>
      <c r="B14" s="145"/>
      <c r="C14" s="145" t="s">
        <v>122</v>
      </c>
      <c r="D14" s="145" t="s">
        <v>126</v>
      </c>
      <c r="E14" s="145"/>
      <c r="F14" s="145" t="s">
        <v>110</v>
      </c>
      <c r="G14" s="145"/>
      <c r="H14" s="145"/>
      <c r="I14" s="145">
        <v>168</v>
      </c>
      <c r="J14" s="145"/>
      <c r="K14" s="145"/>
      <c r="L14" s="145"/>
      <c r="M14" s="145"/>
      <c r="N14" s="145">
        <f t="shared" si="1"/>
        <v>1139</v>
      </c>
      <c r="O14" s="145"/>
      <c r="P14" s="145"/>
      <c r="Q14" s="145"/>
      <c r="R14" s="145" t="s">
        <v>127</v>
      </c>
    </row>
    <row r="15" spans="1:18" ht="18.75">
      <c r="A15" s="145">
        <f t="shared" si="0"/>
        <v>11</v>
      </c>
      <c r="B15" s="145"/>
      <c r="C15" s="145" t="s">
        <v>126</v>
      </c>
      <c r="D15" s="145" t="s">
        <v>128</v>
      </c>
      <c r="E15" s="145"/>
      <c r="F15" s="145" t="s">
        <v>110</v>
      </c>
      <c r="G15" s="145"/>
      <c r="H15" s="145">
        <v>257</v>
      </c>
      <c r="I15" s="145"/>
      <c r="J15" s="145"/>
      <c r="K15" s="145"/>
      <c r="L15" s="145"/>
      <c r="M15" s="145"/>
      <c r="N15" s="145">
        <f t="shared" si="1"/>
        <v>1396</v>
      </c>
      <c r="O15" s="145"/>
      <c r="P15" s="145"/>
      <c r="Q15" s="145"/>
      <c r="R15" s="145" t="s">
        <v>129</v>
      </c>
    </row>
    <row r="16" spans="1:18" ht="18.75">
      <c r="A16" s="145">
        <f t="shared" si="0"/>
        <v>12</v>
      </c>
      <c r="B16" s="145"/>
      <c r="C16" s="145" t="s">
        <v>128</v>
      </c>
      <c r="D16" s="145" t="s">
        <v>130</v>
      </c>
      <c r="E16" s="145"/>
      <c r="F16" s="145" t="s">
        <v>110</v>
      </c>
      <c r="G16" s="145">
        <v>101</v>
      </c>
      <c r="H16" s="145"/>
      <c r="I16" s="145"/>
      <c r="J16" s="145"/>
      <c r="K16" s="145"/>
      <c r="L16" s="145"/>
      <c r="M16" s="145"/>
      <c r="N16" s="145">
        <f t="shared" si="1"/>
        <v>1497</v>
      </c>
      <c r="O16" s="145"/>
      <c r="P16" s="145"/>
      <c r="Q16" s="145"/>
      <c r="R16" s="145" t="s">
        <v>131</v>
      </c>
    </row>
    <row r="17" spans="1:18" ht="18.75">
      <c r="A17" s="145">
        <f t="shared" si="0"/>
        <v>13</v>
      </c>
      <c r="B17" s="145"/>
      <c r="C17" s="145" t="s">
        <v>130</v>
      </c>
      <c r="D17" s="145" t="s">
        <v>132</v>
      </c>
      <c r="E17" s="145"/>
      <c r="F17" s="145" t="s">
        <v>110</v>
      </c>
      <c r="G17" s="145">
        <v>44</v>
      </c>
      <c r="H17" s="145"/>
      <c r="I17" s="145"/>
      <c r="J17" s="145"/>
      <c r="K17" s="145"/>
      <c r="L17" s="145"/>
      <c r="M17" s="145"/>
      <c r="N17" s="145">
        <f t="shared" si="1"/>
        <v>1541</v>
      </c>
      <c r="O17" s="145"/>
      <c r="P17" s="145"/>
      <c r="Q17" s="145"/>
      <c r="R17" s="145" t="s">
        <v>133</v>
      </c>
    </row>
    <row r="18" spans="1:18" ht="18.75">
      <c r="A18" s="145">
        <f t="shared" si="0"/>
        <v>14</v>
      </c>
      <c r="B18" s="145"/>
      <c r="C18" s="145" t="s">
        <v>130</v>
      </c>
      <c r="D18" s="145" t="s">
        <v>134</v>
      </c>
      <c r="E18" s="145"/>
      <c r="F18" s="145" t="s">
        <v>110</v>
      </c>
      <c r="G18" s="145">
        <v>74</v>
      </c>
      <c r="H18" s="145"/>
      <c r="I18" s="145"/>
      <c r="J18" s="145"/>
      <c r="K18" s="145"/>
      <c r="L18" s="145"/>
      <c r="M18" s="145"/>
      <c r="N18" s="145">
        <f t="shared" si="1"/>
        <v>1615</v>
      </c>
      <c r="O18" s="145"/>
      <c r="P18" s="145"/>
      <c r="Q18" s="145"/>
      <c r="R18" s="145" t="s">
        <v>135</v>
      </c>
    </row>
    <row r="19" spans="1:18" ht="18.75">
      <c r="A19" s="145">
        <f t="shared" si="0"/>
        <v>15</v>
      </c>
      <c r="B19" s="145"/>
      <c r="C19" s="145" t="s">
        <v>126</v>
      </c>
      <c r="D19" s="145" t="s">
        <v>136</v>
      </c>
      <c r="E19" s="145"/>
      <c r="F19" s="145" t="s">
        <v>110</v>
      </c>
      <c r="G19" s="145"/>
      <c r="H19" s="145"/>
      <c r="I19" s="145">
        <v>7</v>
      </c>
      <c r="J19" s="145"/>
      <c r="K19" s="145"/>
      <c r="L19" s="145"/>
      <c r="M19" s="145"/>
      <c r="N19" s="145">
        <f t="shared" si="1"/>
        <v>1622</v>
      </c>
      <c r="O19" s="145"/>
      <c r="P19" s="145"/>
      <c r="Q19" s="145"/>
      <c r="R19" s="145"/>
    </row>
    <row r="20" spans="1:18" ht="18.75">
      <c r="A20" s="145">
        <f t="shared" si="0"/>
        <v>16</v>
      </c>
      <c r="B20" s="145"/>
      <c r="C20" s="145" t="s">
        <v>136</v>
      </c>
      <c r="D20" s="145" t="s">
        <v>137</v>
      </c>
      <c r="E20" s="145"/>
      <c r="F20" s="145" t="s">
        <v>110</v>
      </c>
      <c r="G20" s="145"/>
      <c r="H20" s="145"/>
      <c r="I20" s="145">
        <v>7</v>
      </c>
      <c r="J20" s="145"/>
      <c r="K20" s="145"/>
      <c r="L20" s="145"/>
      <c r="M20" s="145"/>
      <c r="N20" s="145">
        <f t="shared" si="1"/>
        <v>1629</v>
      </c>
      <c r="O20" s="145"/>
      <c r="P20" s="145"/>
      <c r="Q20" s="145"/>
      <c r="R20" s="145"/>
    </row>
    <row r="21" spans="1:18" ht="18.75">
      <c r="A21" s="145">
        <f t="shared" si="0"/>
        <v>17</v>
      </c>
      <c r="B21" s="145"/>
      <c r="C21" s="145" t="s">
        <v>136</v>
      </c>
      <c r="D21" s="145" t="s">
        <v>138</v>
      </c>
      <c r="E21" s="145"/>
      <c r="F21" s="145" t="s">
        <v>110</v>
      </c>
      <c r="G21" s="145">
        <v>90</v>
      </c>
      <c r="H21" s="145"/>
      <c r="I21" s="145"/>
      <c r="J21" s="145"/>
      <c r="K21" s="145"/>
      <c r="L21" s="145"/>
      <c r="M21" s="145"/>
      <c r="N21" s="145">
        <f t="shared" si="1"/>
        <v>1719</v>
      </c>
      <c r="O21" s="145"/>
      <c r="P21" s="145"/>
      <c r="Q21" s="145"/>
      <c r="R21" s="176" t="s">
        <v>139</v>
      </c>
    </row>
    <row r="22" spans="1:18" ht="18.75">
      <c r="A22" s="145">
        <f t="shared" si="0"/>
        <v>18</v>
      </c>
      <c r="B22" s="145"/>
      <c r="C22" s="145" t="s">
        <v>137</v>
      </c>
      <c r="D22" s="145" t="s">
        <v>140</v>
      </c>
      <c r="E22" s="145"/>
      <c r="F22" s="145" t="s">
        <v>110</v>
      </c>
      <c r="G22" s="145"/>
      <c r="H22" s="145">
        <v>202</v>
      </c>
      <c r="I22" s="145"/>
      <c r="J22" s="145"/>
      <c r="K22" s="145"/>
      <c r="L22" s="145"/>
      <c r="M22" s="145"/>
      <c r="N22" s="145">
        <f t="shared" si="1"/>
        <v>1921</v>
      </c>
      <c r="O22" s="145"/>
      <c r="P22" s="145"/>
      <c r="Q22" s="145"/>
      <c r="R22" s="145" t="s">
        <v>141</v>
      </c>
    </row>
    <row r="23" spans="1:18" ht="18.75">
      <c r="A23" s="145">
        <f t="shared" si="0"/>
        <v>19</v>
      </c>
      <c r="B23" s="145"/>
      <c r="C23" s="145" t="s">
        <v>140</v>
      </c>
      <c r="D23" s="145" t="s">
        <v>142</v>
      </c>
      <c r="E23" s="145"/>
      <c r="F23" s="145" t="s">
        <v>110</v>
      </c>
      <c r="G23" s="145">
        <v>36</v>
      </c>
      <c r="H23" s="145"/>
      <c r="I23" s="145"/>
      <c r="J23" s="145"/>
      <c r="K23" s="145"/>
      <c r="L23" s="145"/>
      <c r="M23" s="145"/>
      <c r="N23" s="145">
        <f t="shared" si="1"/>
        <v>1957</v>
      </c>
      <c r="O23" s="145"/>
      <c r="P23" s="145"/>
      <c r="Q23" s="145"/>
      <c r="R23" s="145" t="s">
        <v>143</v>
      </c>
    </row>
    <row r="24" spans="1:18" ht="18.75">
      <c r="A24" s="145">
        <f t="shared" si="0"/>
        <v>20</v>
      </c>
      <c r="B24" s="145"/>
      <c r="C24" s="145" t="s">
        <v>140</v>
      </c>
      <c r="D24" s="145" t="s">
        <v>144</v>
      </c>
      <c r="E24" s="145"/>
      <c r="F24" s="145" t="s">
        <v>110</v>
      </c>
      <c r="G24" s="145">
        <v>65</v>
      </c>
      <c r="H24" s="145"/>
      <c r="I24" s="145"/>
      <c r="J24" s="145"/>
      <c r="K24" s="145"/>
      <c r="L24" s="145"/>
      <c r="M24" s="145"/>
      <c r="N24" s="145">
        <f t="shared" si="1"/>
        <v>2022</v>
      </c>
      <c r="O24" s="145"/>
      <c r="P24" s="145"/>
      <c r="Q24" s="145"/>
      <c r="R24" s="145" t="s">
        <v>143</v>
      </c>
    </row>
    <row r="25" spans="1:18" ht="18.75">
      <c r="A25" s="145">
        <f t="shared" si="0"/>
        <v>21</v>
      </c>
      <c r="B25" s="145"/>
      <c r="C25" s="145" t="s">
        <v>136</v>
      </c>
      <c r="D25" s="145" t="s">
        <v>145</v>
      </c>
      <c r="E25" s="145"/>
      <c r="F25" s="145" t="s">
        <v>110</v>
      </c>
      <c r="G25" s="145"/>
      <c r="H25" s="145"/>
      <c r="I25" s="145">
        <v>107</v>
      </c>
      <c r="J25" s="145"/>
      <c r="K25" s="145"/>
      <c r="L25" s="145"/>
      <c r="M25" s="145"/>
      <c r="N25" s="145">
        <f t="shared" si="1"/>
        <v>2129</v>
      </c>
      <c r="O25" s="145"/>
      <c r="P25" s="145"/>
      <c r="Q25" s="145"/>
      <c r="R25" s="145" t="s">
        <v>146</v>
      </c>
    </row>
    <row r="26" spans="1:18" ht="18.75">
      <c r="A26" s="145">
        <f t="shared" si="0"/>
        <v>22</v>
      </c>
      <c r="B26" s="145"/>
      <c r="C26" s="145" t="s">
        <v>145</v>
      </c>
      <c r="D26" s="145" t="s">
        <v>147</v>
      </c>
      <c r="E26" s="145"/>
      <c r="F26" s="145" t="s">
        <v>110</v>
      </c>
      <c r="G26" s="145">
        <v>98</v>
      </c>
      <c r="I26" s="145"/>
      <c r="J26" s="145"/>
      <c r="K26" s="145"/>
      <c r="L26" s="145"/>
      <c r="M26" s="145"/>
      <c r="N26" s="145">
        <f t="shared" si="1"/>
        <v>2227</v>
      </c>
      <c r="O26" s="145"/>
      <c r="P26" s="145"/>
      <c r="Q26" s="145"/>
      <c r="R26" s="145" t="s">
        <v>143</v>
      </c>
    </row>
    <row r="27" spans="1:18" ht="18.75">
      <c r="A27" s="145">
        <f t="shared" si="0"/>
        <v>23</v>
      </c>
      <c r="B27" s="145"/>
      <c r="C27" s="145" t="s">
        <v>145</v>
      </c>
      <c r="D27" s="145" t="s">
        <v>148</v>
      </c>
      <c r="E27" s="145"/>
      <c r="F27" s="145" t="s">
        <v>110</v>
      </c>
      <c r="G27" s="145"/>
      <c r="H27" s="145"/>
      <c r="I27" s="145">
        <v>402</v>
      </c>
      <c r="J27" s="145"/>
      <c r="K27" s="145"/>
      <c r="L27" s="145"/>
      <c r="M27" s="145"/>
      <c r="N27" s="145">
        <f t="shared" si="1"/>
        <v>2629</v>
      </c>
      <c r="O27" s="145"/>
      <c r="P27" s="145"/>
      <c r="Q27" s="145"/>
      <c r="R27" s="145"/>
    </row>
    <row r="28" spans="1:18" ht="18.75">
      <c r="A28" s="145">
        <f t="shared" si="0"/>
        <v>24</v>
      </c>
      <c r="B28" s="145"/>
      <c r="C28" s="145" t="s">
        <v>149</v>
      </c>
      <c r="D28" s="145" t="s">
        <v>150</v>
      </c>
      <c r="E28" s="145"/>
      <c r="F28" s="145" t="s">
        <v>110</v>
      </c>
      <c r="G28" s="145"/>
      <c r="H28" s="145">
        <v>95</v>
      </c>
      <c r="I28" s="145"/>
      <c r="J28" s="145"/>
      <c r="K28" s="145"/>
      <c r="L28" s="145"/>
      <c r="M28" s="145"/>
      <c r="N28" s="145">
        <f t="shared" si="1"/>
        <v>2724</v>
      </c>
      <c r="O28" s="145"/>
      <c r="P28" s="145"/>
      <c r="Q28" s="145"/>
      <c r="R28" s="145" t="s">
        <v>151</v>
      </c>
    </row>
    <row r="29" spans="1:18" ht="18.75">
      <c r="A29" s="145">
        <f t="shared" si="0"/>
        <v>25</v>
      </c>
      <c r="B29" s="145"/>
      <c r="C29" s="145" t="s">
        <v>150</v>
      </c>
      <c r="D29" s="145" t="s">
        <v>152</v>
      </c>
      <c r="E29" s="145"/>
      <c r="F29" s="145" t="s">
        <v>110</v>
      </c>
      <c r="G29" s="145"/>
      <c r="H29" s="145">
        <v>66</v>
      </c>
      <c r="I29" s="145"/>
      <c r="J29" s="145"/>
      <c r="K29" s="145"/>
      <c r="L29" s="145"/>
      <c r="M29" s="145"/>
      <c r="N29" s="145">
        <f t="shared" si="1"/>
        <v>2790</v>
      </c>
      <c r="O29" s="145"/>
      <c r="P29" s="145"/>
      <c r="Q29" s="145"/>
      <c r="R29" s="145" t="s">
        <v>153</v>
      </c>
    </row>
    <row r="30" spans="1:18" ht="18.75">
      <c r="A30" s="145">
        <f t="shared" si="0"/>
        <v>26</v>
      </c>
      <c r="B30" s="145"/>
      <c r="C30" s="145" t="s">
        <v>152</v>
      </c>
      <c r="D30" s="145" t="s">
        <v>154</v>
      </c>
      <c r="E30" s="145"/>
      <c r="F30" s="145" t="s">
        <v>110</v>
      </c>
      <c r="G30" s="145"/>
      <c r="H30" s="145"/>
      <c r="I30" s="145"/>
      <c r="J30" s="145">
        <v>68</v>
      </c>
      <c r="K30" s="145"/>
      <c r="L30" s="145"/>
      <c r="M30" s="145"/>
      <c r="N30" s="145">
        <f t="shared" si="1"/>
        <v>2858</v>
      </c>
      <c r="O30" s="145"/>
      <c r="P30" s="145"/>
      <c r="Q30" s="145"/>
      <c r="R30" s="145" t="s">
        <v>155</v>
      </c>
    </row>
    <row r="31" spans="1:18" ht="18.75">
      <c r="A31" s="145">
        <f t="shared" si="0"/>
        <v>27</v>
      </c>
      <c r="B31" s="145"/>
      <c r="C31" s="145" t="s">
        <v>154</v>
      </c>
      <c r="D31" s="145" t="s">
        <v>156</v>
      </c>
      <c r="E31" s="145"/>
      <c r="F31" s="145" t="s">
        <v>110</v>
      </c>
      <c r="G31" s="145"/>
      <c r="H31" s="145"/>
      <c r="I31" s="145"/>
      <c r="J31" s="145">
        <v>44</v>
      </c>
      <c r="K31" s="145"/>
      <c r="L31" s="145"/>
      <c r="M31" s="145"/>
      <c r="N31" s="145">
        <f t="shared" si="1"/>
        <v>2902</v>
      </c>
      <c r="O31" s="145"/>
      <c r="P31" s="145"/>
      <c r="Q31" s="145"/>
      <c r="R31" s="145" t="s">
        <v>157</v>
      </c>
    </row>
    <row r="32" spans="1:18" ht="18.75">
      <c r="A32" s="145">
        <f t="shared" si="0"/>
        <v>28</v>
      </c>
      <c r="B32" s="145"/>
      <c r="C32" s="145" t="s">
        <v>154</v>
      </c>
      <c r="D32" s="145" t="s">
        <v>158</v>
      </c>
      <c r="E32" s="145"/>
      <c r="F32" s="145" t="s">
        <v>110</v>
      </c>
      <c r="G32" s="145">
        <v>74</v>
      </c>
      <c r="H32" s="145"/>
      <c r="I32" s="145"/>
      <c r="J32" s="145"/>
      <c r="K32" s="145"/>
      <c r="L32" s="145"/>
      <c r="M32" s="145"/>
      <c r="N32" s="145">
        <f t="shared" si="1"/>
        <v>2976</v>
      </c>
      <c r="O32" s="145"/>
      <c r="P32" s="145"/>
      <c r="Q32" s="145"/>
      <c r="R32" s="145" t="s">
        <v>159</v>
      </c>
    </row>
    <row r="33" spans="1:18" ht="18.75">
      <c r="A33" s="145">
        <f t="shared" si="0"/>
        <v>29</v>
      </c>
      <c r="B33" s="145"/>
      <c r="C33" s="145" t="s">
        <v>152</v>
      </c>
      <c r="D33" s="145" t="s">
        <v>147</v>
      </c>
      <c r="E33" s="145"/>
      <c r="F33" s="145" t="s">
        <v>110</v>
      </c>
      <c r="G33" s="145"/>
      <c r="H33" s="145"/>
      <c r="I33" s="145"/>
      <c r="J33" s="145">
        <v>11</v>
      </c>
      <c r="K33" s="145"/>
      <c r="L33" s="145"/>
      <c r="M33" s="145"/>
      <c r="N33" s="145">
        <f t="shared" si="1"/>
        <v>2987</v>
      </c>
      <c r="O33" s="145"/>
      <c r="P33" s="145"/>
      <c r="Q33" s="145"/>
      <c r="R33" s="145" t="s">
        <v>160</v>
      </c>
    </row>
    <row r="34" spans="1:18" ht="18.75">
      <c r="A34" s="145">
        <f t="shared" si="0"/>
        <v>30</v>
      </c>
      <c r="B34" s="145"/>
      <c r="C34" s="145" t="s">
        <v>147</v>
      </c>
      <c r="D34" s="145" t="s">
        <v>161</v>
      </c>
      <c r="E34" s="145"/>
      <c r="F34" s="145" t="s">
        <v>110</v>
      </c>
      <c r="G34" s="145"/>
      <c r="H34" s="145"/>
      <c r="I34" s="145"/>
      <c r="J34" s="145">
        <v>83</v>
      </c>
      <c r="K34" s="145"/>
      <c r="L34" s="145"/>
      <c r="M34" s="145"/>
      <c r="N34" s="145">
        <f t="shared" si="1"/>
        <v>3070</v>
      </c>
      <c r="O34" s="145"/>
      <c r="P34" s="145"/>
      <c r="Q34" s="145"/>
      <c r="R34" s="145" t="s">
        <v>155</v>
      </c>
    </row>
    <row r="35" spans="1:18" ht="18.75">
      <c r="A35" s="145">
        <f t="shared" si="0"/>
        <v>31</v>
      </c>
      <c r="B35" s="145"/>
      <c r="C35" s="145" t="s">
        <v>161</v>
      </c>
      <c r="D35" s="145" t="s">
        <v>162</v>
      </c>
      <c r="E35" s="145"/>
      <c r="F35" s="145" t="s">
        <v>110</v>
      </c>
      <c r="G35" s="145">
        <v>50</v>
      </c>
      <c r="H35" s="145"/>
      <c r="I35" s="145"/>
      <c r="J35" s="145"/>
      <c r="K35" s="145"/>
      <c r="L35" s="145"/>
      <c r="M35" s="145"/>
      <c r="N35" s="145">
        <f t="shared" si="1"/>
        <v>3120</v>
      </c>
      <c r="O35" s="145"/>
      <c r="P35" s="145"/>
      <c r="Q35" s="145"/>
      <c r="R35" s="145" t="s">
        <v>163</v>
      </c>
    </row>
    <row r="36" spans="1:18" ht="18.75">
      <c r="A36" s="145">
        <f t="shared" si="0"/>
        <v>32</v>
      </c>
      <c r="B36" s="145"/>
      <c r="C36" s="145" t="s">
        <v>161</v>
      </c>
      <c r="D36" s="145" t="s">
        <v>164</v>
      </c>
      <c r="E36" s="145"/>
      <c r="F36" s="145" t="s">
        <v>110</v>
      </c>
      <c r="G36" s="145"/>
      <c r="H36" s="145"/>
      <c r="I36" s="145"/>
      <c r="J36" s="145">
        <v>176</v>
      </c>
      <c r="K36" s="145"/>
      <c r="L36" s="145"/>
      <c r="M36" s="145"/>
      <c r="N36" s="145">
        <f t="shared" si="1"/>
        <v>3296</v>
      </c>
      <c r="O36" s="145"/>
      <c r="P36" s="145"/>
      <c r="Q36" s="145"/>
      <c r="R36" s="145"/>
    </row>
    <row r="37" spans="1:18" ht="18.75">
      <c r="A37" s="145">
        <f t="shared" si="0"/>
        <v>33</v>
      </c>
      <c r="B37" s="145"/>
      <c r="C37" s="145" t="s">
        <v>164</v>
      </c>
      <c r="D37" s="145" t="s">
        <v>165</v>
      </c>
      <c r="E37" s="145"/>
      <c r="F37" s="145" t="s">
        <v>110</v>
      </c>
      <c r="G37" s="145">
        <v>138</v>
      </c>
      <c r="H37" s="145"/>
      <c r="I37" s="145"/>
      <c r="J37" s="145"/>
      <c r="K37" s="145"/>
      <c r="L37" s="145"/>
      <c r="M37" s="145"/>
      <c r="N37" s="145">
        <f t="shared" si="1"/>
        <v>3434</v>
      </c>
      <c r="O37" s="145"/>
      <c r="P37" s="145"/>
      <c r="Q37" s="145"/>
      <c r="R37" s="145" t="s">
        <v>166</v>
      </c>
    </row>
    <row r="38" spans="1:18" ht="18.75">
      <c r="A38" s="145">
        <f t="shared" si="0"/>
        <v>34</v>
      </c>
      <c r="B38" s="145"/>
      <c r="C38" s="145" t="s">
        <v>164</v>
      </c>
      <c r="D38" s="145" t="s">
        <v>167</v>
      </c>
      <c r="E38" s="145"/>
      <c r="F38" s="145" t="s">
        <v>110</v>
      </c>
      <c r="G38" s="145"/>
      <c r="H38" s="145"/>
      <c r="I38" s="145"/>
      <c r="J38" s="145">
        <v>57</v>
      </c>
      <c r="K38" s="145"/>
      <c r="L38" s="145"/>
      <c r="M38" s="145"/>
      <c r="N38" s="145">
        <f t="shared" si="1"/>
        <v>3491</v>
      </c>
      <c r="O38" s="145"/>
      <c r="P38" s="145"/>
      <c r="Q38" s="145"/>
      <c r="R38" s="145" t="s">
        <v>155</v>
      </c>
    </row>
    <row r="39" spans="1:18" ht="18.75">
      <c r="A39" s="145">
        <f t="shared" si="0"/>
        <v>35</v>
      </c>
      <c r="B39" s="145"/>
      <c r="C39" s="145" t="s">
        <v>167</v>
      </c>
      <c r="D39" s="145" t="s">
        <v>168</v>
      </c>
      <c r="E39" s="145"/>
      <c r="F39" s="145" t="s">
        <v>110</v>
      </c>
      <c r="G39" s="145"/>
      <c r="H39" s="145"/>
      <c r="I39" s="145"/>
      <c r="J39" s="145">
        <v>31</v>
      </c>
      <c r="K39" s="145"/>
      <c r="L39" s="145"/>
      <c r="M39" s="145"/>
      <c r="N39" s="145">
        <f t="shared" si="1"/>
        <v>3522</v>
      </c>
      <c r="O39" s="145"/>
      <c r="P39" s="145"/>
      <c r="Q39" s="145"/>
      <c r="R39" s="145" t="s">
        <v>155</v>
      </c>
    </row>
    <row r="40" spans="1:18" ht="18.75">
      <c r="A40" s="145">
        <f t="shared" si="0"/>
        <v>36</v>
      </c>
      <c r="B40" s="145"/>
      <c r="C40" s="145" t="s">
        <v>168</v>
      </c>
      <c r="D40" s="145" t="s">
        <v>169</v>
      </c>
      <c r="E40" s="145"/>
      <c r="F40" s="145" t="s">
        <v>110</v>
      </c>
      <c r="G40" s="145">
        <v>33</v>
      </c>
      <c r="H40" s="145"/>
      <c r="I40" s="145"/>
      <c r="J40" s="145"/>
      <c r="K40" s="145"/>
      <c r="L40" s="145"/>
      <c r="M40" s="145"/>
      <c r="N40" s="145">
        <f t="shared" si="1"/>
        <v>3555</v>
      </c>
      <c r="O40" s="145"/>
      <c r="P40" s="145"/>
      <c r="Q40" s="145"/>
      <c r="R40" s="145" t="s">
        <v>163</v>
      </c>
    </row>
    <row r="41" spans="1:18" ht="18.75">
      <c r="A41" s="145">
        <f t="shared" si="0"/>
        <v>37</v>
      </c>
      <c r="B41" s="145"/>
      <c r="C41" s="145" t="s">
        <v>168</v>
      </c>
      <c r="D41" s="145" t="s">
        <v>170</v>
      </c>
      <c r="E41" s="145"/>
      <c r="F41" s="145" t="s">
        <v>110</v>
      </c>
      <c r="G41" s="145"/>
      <c r="H41" s="145"/>
      <c r="I41" s="145"/>
      <c r="J41" s="145">
        <v>66</v>
      </c>
      <c r="K41" s="145"/>
      <c r="L41" s="145"/>
      <c r="M41" s="145"/>
      <c r="N41" s="145">
        <f t="shared" si="1"/>
        <v>3621</v>
      </c>
      <c r="O41" s="145"/>
      <c r="P41" s="145"/>
      <c r="Q41" s="145"/>
      <c r="R41" s="145" t="s">
        <v>155</v>
      </c>
    </row>
    <row r="42" spans="1:18" ht="18.75">
      <c r="A42" s="145">
        <f t="shared" si="0"/>
        <v>38</v>
      </c>
      <c r="B42" s="145"/>
      <c r="C42" s="145" t="s">
        <v>170</v>
      </c>
      <c r="D42" s="145" t="s">
        <v>171</v>
      </c>
      <c r="E42" s="145"/>
      <c r="F42" s="145" t="s">
        <v>110</v>
      </c>
      <c r="G42" s="145">
        <v>42</v>
      </c>
      <c r="H42" s="145"/>
      <c r="I42" s="145"/>
      <c r="J42" s="145"/>
      <c r="K42" s="145"/>
      <c r="L42" s="145"/>
      <c r="M42" s="145"/>
      <c r="N42" s="145">
        <f t="shared" si="1"/>
        <v>3663</v>
      </c>
      <c r="O42" s="145"/>
      <c r="P42" s="145"/>
      <c r="Q42" s="145"/>
      <c r="R42" s="145" t="s">
        <v>163</v>
      </c>
    </row>
    <row r="43" spans="1:18" ht="18.75">
      <c r="A43" s="145">
        <f t="shared" si="0"/>
        <v>39</v>
      </c>
      <c r="B43" s="145"/>
      <c r="C43" s="145" t="s">
        <v>170</v>
      </c>
      <c r="D43" s="145" t="s">
        <v>172</v>
      </c>
      <c r="E43" s="145"/>
      <c r="F43" s="145" t="s">
        <v>110</v>
      </c>
      <c r="G43" s="145"/>
      <c r="H43" s="145"/>
      <c r="I43" s="145"/>
      <c r="J43" s="145">
        <v>47</v>
      </c>
      <c r="K43" s="145"/>
      <c r="L43" s="145"/>
      <c r="M43" s="145"/>
      <c r="N43" s="145">
        <f t="shared" si="1"/>
        <v>3710</v>
      </c>
      <c r="O43" s="145"/>
      <c r="P43" s="145"/>
      <c r="Q43" s="145"/>
      <c r="R43" s="145" t="s">
        <v>155</v>
      </c>
    </row>
    <row r="44" spans="1:18" ht="18.75">
      <c r="A44" s="145">
        <f t="shared" si="0"/>
        <v>40</v>
      </c>
      <c r="B44" s="145"/>
      <c r="C44" s="145" t="s">
        <v>172</v>
      </c>
      <c r="D44" s="145" t="s">
        <v>173</v>
      </c>
      <c r="E44" s="145"/>
      <c r="F44" s="145" t="s">
        <v>110</v>
      </c>
      <c r="G44" s="145">
        <v>46</v>
      </c>
      <c r="H44" s="145"/>
      <c r="I44" s="145"/>
      <c r="J44" s="145"/>
      <c r="K44" s="145"/>
      <c r="L44" s="145"/>
      <c r="M44" s="145"/>
      <c r="N44" s="145">
        <f t="shared" si="1"/>
        <v>3756</v>
      </c>
      <c r="O44" s="145"/>
      <c r="P44" s="145"/>
      <c r="Q44" s="145"/>
      <c r="R44" s="145" t="s">
        <v>163</v>
      </c>
    </row>
    <row r="45" spans="1:18" ht="18.75">
      <c r="A45" s="145">
        <f t="shared" si="0"/>
        <v>41</v>
      </c>
      <c r="B45" s="145"/>
      <c r="C45" s="145" t="s">
        <v>172</v>
      </c>
      <c r="D45" s="145" t="s">
        <v>174</v>
      </c>
      <c r="E45" s="145"/>
      <c r="F45" s="145" t="s">
        <v>110</v>
      </c>
      <c r="G45" s="145"/>
      <c r="H45" s="145"/>
      <c r="I45" s="145"/>
      <c r="J45" s="145">
        <v>76</v>
      </c>
      <c r="K45" s="145"/>
      <c r="L45" s="145"/>
      <c r="M45" s="145"/>
      <c r="N45" s="145">
        <f t="shared" si="1"/>
        <v>3832</v>
      </c>
      <c r="O45" s="145"/>
      <c r="P45" s="145"/>
      <c r="Q45" s="145"/>
      <c r="R45" s="145" t="s">
        <v>175</v>
      </c>
    </row>
    <row r="46" spans="1:18" ht="18.75">
      <c r="A46" s="145">
        <f t="shared" si="0"/>
        <v>42</v>
      </c>
      <c r="B46" s="145"/>
      <c r="C46" s="145" t="s">
        <v>174</v>
      </c>
      <c r="D46" s="145" t="s">
        <v>176</v>
      </c>
      <c r="E46" s="145"/>
      <c r="F46" s="145" t="s">
        <v>110</v>
      </c>
      <c r="G46" s="145">
        <v>49</v>
      </c>
      <c r="H46" s="145"/>
      <c r="I46" s="145"/>
      <c r="J46" s="145"/>
      <c r="K46" s="145"/>
      <c r="L46" s="145"/>
      <c r="M46" s="145"/>
      <c r="N46" s="145">
        <f t="shared" si="1"/>
        <v>3881</v>
      </c>
      <c r="O46" s="145"/>
      <c r="P46" s="145"/>
      <c r="Q46" s="145"/>
      <c r="R46" s="145"/>
    </row>
    <row r="47" spans="1:18" ht="18.75">
      <c r="A47" s="145">
        <f t="shared" si="0"/>
        <v>43</v>
      </c>
      <c r="B47" s="145"/>
      <c r="C47" s="145" t="s">
        <v>176</v>
      </c>
      <c r="D47" s="145" t="s">
        <v>177</v>
      </c>
      <c r="E47" s="145"/>
      <c r="F47" s="145" t="s">
        <v>110</v>
      </c>
      <c r="G47" s="145">
        <v>40</v>
      </c>
      <c r="H47" s="145"/>
      <c r="I47" s="145"/>
      <c r="J47" s="145"/>
      <c r="K47" s="145"/>
      <c r="L47" s="145"/>
      <c r="M47" s="145"/>
      <c r="N47" s="145">
        <f t="shared" si="1"/>
        <v>3921</v>
      </c>
      <c r="O47" s="145"/>
      <c r="P47" s="145"/>
      <c r="Q47" s="145"/>
      <c r="R47" s="145"/>
    </row>
    <row r="48" spans="1:18" ht="18.75">
      <c r="A48" s="145">
        <f t="shared" si="0"/>
        <v>44</v>
      </c>
      <c r="B48" s="145"/>
      <c r="C48" s="145" t="s">
        <v>174</v>
      </c>
      <c r="D48" s="145" t="s">
        <v>178</v>
      </c>
      <c r="E48" s="145"/>
      <c r="F48" s="145" t="s">
        <v>110</v>
      </c>
      <c r="G48" s="145">
        <v>420</v>
      </c>
      <c r="H48" s="145"/>
      <c r="I48" s="145"/>
      <c r="J48" s="145"/>
      <c r="K48" s="145"/>
      <c r="L48" s="145"/>
      <c r="M48" s="145"/>
      <c r="N48" s="145">
        <f t="shared" si="1"/>
        <v>4341</v>
      </c>
      <c r="O48" s="145"/>
      <c r="P48" s="145"/>
      <c r="Q48" s="145"/>
      <c r="R48" s="145" t="s">
        <v>143</v>
      </c>
    </row>
    <row r="49" spans="1:18" ht="18.75">
      <c r="A49" s="145">
        <f t="shared" si="0"/>
        <v>45</v>
      </c>
      <c r="B49" s="145"/>
      <c r="C49" s="145" t="s">
        <v>174</v>
      </c>
      <c r="D49" s="145" t="s">
        <v>179</v>
      </c>
      <c r="E49" s="145"/>
      <c r="F49" s="145" t="s">
        <v>110</v>
      </c>
      <c r="G49" s="145"/>
      <c r="H49" s="145"/>
      <c r="I49" s="145"/>
      <c r="J49" s="145">
        <v>109</v>
      </c>
      <c r="K49" s="145"/>
      <c r="L49" s="145"/>
      <c r="M49" s="145"/>
      <c r="N49" s="145">
        <f t="shared" si="1"/>
        <v>4450</v>
      </c>
      <c r="O49" s="145"/>
      <c r="P49" s="145"/>
      <c r="Q49" s="145"/>
      <c r="R49" s="145" t="s">
        <v>180</v>
      </c>
    </row>
    <row r="50" spans="1:18" ht="18.75">
      <c r="A50" s="145">
        <f t="shared" si="0"/>
        <v>46</v>
      </c>
      <c r="B50" s="145"/>
      <c r="C50" s="145" t="s">
        <v>179</v>
      </c>
      <c r="D50" s="145" t="s">
        <v>181</v>
      </c>
      <c r="E50" s="145"/>
      <c r="F50" s="145" t="s">
        <v>110</v>
      </c>
      <c r="G50" s="145">
        <v>104</v>
      </c>
      <c r="H50" s="145"/>
      <c r="I50" s="145"/>
      <c r="J50" s="145"/>
      <c r="K50" s="145"/>
      <c r="L50" s="145"/>
      <c r="M50" s="145"/>
      <c r="N50" s="145">
        <f t="shared" si="1"/>
        <v>4554</v>
      </c>
      <c r="O50" s="145"/>
      <c r="P50" s="145"/>
      <c r="Q50" s="145"/>
      <c r="R50" s="145" t="s">
        <v>143</v>
      </c>
    </row>
    <row r="51" spans="1:18" ht="18.75">
      <c r="A51" s="145">
        <f t="shared" si="0"/>
        <v>47</v>
      </c>
      <c r="B51" s="145"/>
      <c r="C51" s="145" t="s">
        <v>179</v>
      </c>
      <c r="D51" s="145" t="s">
        <v>182</v>
      </c>
      <c r="E51" s="145"/>
      <c r="F51" s="145" t="s">
        <v>110</v>
      </c>
      <c r="G51" s="145"/>
      <c r="H51" s="145"/>
      <c r="I51" s="145"/>
      <c r="J51" s="145">
        <v>173</v>
      </c>
      <c r="K51" s="145"/>
      <c r="L51" s="145"/>
      <c r="M51" s="145"/>
      <c r="N51" s="145">
        <f t="shared" si="1"/>
        <v>4727</v>
      </c>
      <c r="O51" s="145"/>
      <c r="P51" s="145"/>
      <c r="Q51" s="145"/>
      <c r="R51" s="145"/>
    </row>
    <row r="52" spans="1:18" ht="18.75">
      <c r="A52" s="145">
        <f t="shared" si="0"/>
        <v>48</v>
      </c>
      <c r="B52" s="145"/>
      <c r="C52" s="145" t="s">
        <v>182</v>
      </c>
      <c r="D52" s="145" t="s">
        <v>183</v>
      </c>
      <c r="E52" s="145"/>
      <c r="F52" s="145" t="s">
        <v>110</v>
      </c>
      <c r="G52" s="145"/>
      <c r="H52" s="145"/>
      <c r="I52" s="145"/>
      <c r="J52" s="145">
        <v>53</v>
      </c>
      <c r="K52" s="145"/>
      <c r="L52" s="145"/>
      <c r="M52" s="145"/>
      <c r="N52" s="145">
        <f t="shared" si="1"/>
        <v>4780</v>
      </c>
      <c r="O52" s="145"/>
      <c r="P52" s="145"/>
      <c r="Q52" s="145"/>
      <c r="R52" s="145" t="s">
        <v>184</v>
      </c>
    </row>
    <row r="53" spans="1:18" ht="18.75">
      <c r="A53" s="145">
        <f t="shared" si="0"/>
        <v>49</v>
      </c>
      <c r="B53" s="145"/>
      <c r="C53" s="145" t="s">
        <v>167</v>
      </c>
      <c r="D53" s="145" t="s">
        <v>185</v>
      </c>
      <c r="E53" s="145"/>
      <c r="F53" s="145" t="s">
        <v>110</v>
      </c>
      <c r="G53" s="145">
        <v>78</v>
      </c>
      <c r="H53" s="7"/>
      <c r="I53" s="145"/>
      <c r="J53" s="145"/>
      <c r="K53" s="145"/>
      <c r="L53" s="145"/>
      <c r="M53" s="145"/>
      <c r="N53" s="145">
        <f t="shared" si="1"/>
        <v>4858</v>
      </c>
      <c r="O53" s="145"/>
      <c r="P53" s="145"/>
      <c r="Q53" s="145"/>
      <c r="R53" s="145" t="s">
        <v>186</v>
      </c>
    </row>
    <row r="54" spans="1:18" ht="18.75">
      <c r="A54" s="145">
        <f t="shared" si="0"/>
        <v>50</v>
      </c>
      <c r="B54" s="145"/>
      <c r="C54" s="145" t="s">
        <v>164</v>
      </c>
      <c r="D54" s="145" t="s">
        <v>185</v>
      </c>
      <c r="E54" s="145"/>
      <c r="F54" s="145" t="s">
        <v>110</v>
      </c>
      <c r="G54" s="145">
        <v>17</v>
      </c>
      <c r="H54" s="7"/>
      <c r="I54" s="145"/>
      <c r="J54" s="145"/>
      <c r="K54" s="145"/>
      <c r="L54" s="145"/>
      <c r="M54" s="145"/>
      <c r="N54" s="145">
        <f t="shared" si="1"/>
        <v>4875</v>
      </c>
      <c r="O54" s="145"/>
      <c r="P54" s="145"/>
      <c r="Q54" s="145"/>
      <c r="R54" s="177" t="s">
        <v>187</v>
      </c>
    </row>
    <row r="55" spans="1:18" ht="18.75">
      <c r="A55" s="145">
        <f t="shared" si="0"/>
        <v>51</v>
      </c>
      <c r="B55" s="145"/>
      <c r="C55" s="145" t="s">
        <v>185</v>
      </c>
      <c r="D55" s="145" t="s">
        <v>188</v>
      </c>
      <c r="E55" s="145"/>
      <c r="F55" s="145" t="s">
        <v>110</v>
      </c>
      <c r="G55" s="145">
        <v>50</v>
      </c>
      <c r="H55" s="145"/>
      <c r="I55" s="145"/>
      <c r="J55" s="145"/>
      <c r="K55" s="145"/>
      <c r="L55" s="145"/>
      <c r="M55" s="145"/>
      <c r="N55" s="145">
        <f t="shared" si="1"/>
        <v>4925</v>
      </c>
      <c r="O55" s="145"/>
      <c r="P55" s="145"/>
      <c r="Q55" s="145"/>
      <c r="R55" s="145"/>
    </row>
    <row r="56" spans="1:18" ht="18.75">
      <c r="A56" s="145">
        <f t="shared" si="0"/>
        <v>52</v>
      </c>
      <c r="B56" s="145"/>
      <c r="C56" s="145" t="s">
        <v>188</v>
      </c>
      <c r="D56" s="145" t="s">
        <v>120</v>
      </c>
      <c r="E56" s="145"/>
      <c r="F56" s="145" t="s">
        <v>110</v>
      </c>
      <c r="G56" s="145">
        <v>80</v>
      </c>
      <c r="H56" s="145"/>
      <c r="I56" s="145"/>
      <c r="J56" s="145"/>
      <c r="K56" s="145"/>
      <c r="L56" s="145"/>
      <c r="M56" s="145"/>
      <c r="N56" s="145">
        <f t="shared" si="1"/>
        <v>5005</v>
      </c>
      <c r="O56" s="145"/>
      <c r="P56" s="145"/>
      <c r="Q56" s="145"/>
      <c r="R56" s="145" t="s">
        <v>189</v>
      </c>
    </row>
    <row r="57" spans="1:18" ht="18.75">
      <c r="A57" s="145">
        <f t="shared" si="0"/>
        <v>53</v>
      </c>
      <c r="B57" s="145"/>
      <c r="C57" s="145" t="s">
        <v>120</v>
      </c>
      <c r="D57" s="145" t="s">
        <v>190</v>
      </c>
      <c r="E57" s="145"/>
      <c r="F57" s="145" t="s">
        <v>110</v>
      </c>
      <c r="G57" s="145"/>
      <c r="H57" s="145">
        <v>233</v>
      </c>
      <c r="I57" s="145"/>
      <c r="J57" s="145"/>
      <c r="K57" s="145"/>
      <c r="L57" s="145"/>
      <c r="M57" s="145"/>
      <c r="N57" s="145">
        <f t="shared" si="1"/>
        <v>5238</v>
      </c>
      <c r="O57" s="145"/>
      <c r="P57" s="145"/>
      <c r="Q57" s="145"/>
      <c r="R57" s="145"/>
    </row>
    <row r="58" spans="1:18" ht="18.75">
      <c r="A58" s="145">
        <f t="shared" si="0"/>
        <v>54</v>
      </c>
      <c r="B58" s="145"/>
      <c r="C58" s="145" t="s">
        <v>120</v>
      </c>
      <c r="D58" s="145" t="s">
        <v>191</v>
      </c>
      <c r="E58" s="145"/>
      <c r="F58" s="145" t="s">
        <v>110</v>
      </c>
      <c r="G58" s="145">
        <v>169</v>
      </c>
      <c r="H58" s="145"/>
      <c r="I58" s="145"/>
      <c r="J58" s="145"/>
      <c r="K58" s="145"/>
      <c r="L58" s="145"/>
      <c r="M58" s="145"/>
      <c r="N58" s="145">
        <f t="shared" si="1"/>
        <v>5407</v>
      </c>
      <c r="O58" s="145"/>
      <c r="P58" s="145"/>
      <c r="Q58" s="145"/>
      <c r="R58" s="145" t="s">
        <v>192</v>
      </c>
    </row>
    <row r="59" spans="1:18" ht="18.75">
      <c r="A59" s="145">
        <f t="shared" si="0"/>
        <v>55</v>
      </c>
      <c r="B59" s="145"/>
      <c r="C59" s="145" t="s">
        <v>193</v>
      </c>
      <c r="D59" s="145" t="s">
        <v>194</v>
      </c>
      <c r="E59" s="145"/>
      <c r="F59" s="145" t="s">
        <v>110</v>
      </c>
      <c r="G59" s="145">
        <v>13</v>
      </c>
      <c r="H59" s="145"/>
      <c r="I59" s="145"/>
      <c r="J59" s="145"/>
      <c r="K59" s="145"/>
      <c r="L59" s="145"/>
      <c r="M59" s="145"/>
      <c r="N59" s="145">
        <f t="shared" si="1"/>
        <v>5420</v>
      </c>
      <c r="O59" s="145"/>
      <c r="P59" s="145"/>
      <c r="Q59" s="145"/>
      <c r="R59" s="145"/>
    </row>
    <row r="60" spans="1:18" ht="18.75">
      <c r="A60" s="145">
        <f t="shared" si="0"/>
        <v>56</v>
      </c>
      <c r="B60" s="145"/>
      <c r="C60" s="145" t="s">
        <v>193</v>
      </c>
      <c r="D60" s="145" t="s">
        <v>195</v>
      </c>
      <c r="E60" s="145"/>
      <c r="F60" s="145" t="s">
        <v>110</v>
      </c>
      <c r="G60" s="145"/>
      <c r="H60" s="145"/>
      <c r="I60" s="145">
        <v>50</v>
      </c>
      <c r="J60" s="145"/>
      <c r="K60" s="145"/>
      <c r="L60" s="145"/>
      <c r="M60" s="145"/>
      <c r="N60" s="145">
        <f t="shared" si="1"/>
        <v>5470</v>
      </c>
      <c r="O60" s="145"/>
      <c r="P60" s="145"/>
      <c r="Q60" s="145"/>
      <c r="R60" s="145"/>
    </row>
    <row r="61" spans="1:18" ht="18.75">
      <c r="A61" s="145">
        <f t="shared" si="0"/>
        <v>57</v>
      </c>
      <c r="B61" s="145"/>
      <c r="C61" s="145" t="s">
        <v>196</v>
      </c>
      <c r="D61" s="145" t="s">
        <v>158</v>
      </c>
      <c r="E61" s="145"/>
      <c r="F61" s="145" t="s">
        <v>110</v>
      </c>
      <c r="G61" s="145"/>
      <c r="H61" s="145"/>
      <c r="I61" s="145">
        <v>167</v>
      </c>
      <c r="J61" s="145"/>
      <c r="K61" s="145"/>
      <c r="L61" s="145"/>
      <c r="M61" s="145"/>
      <c r="N61" s="145">
        <f t="shared" si="1"/>
        <v>5637</v>
      </c>
      <c r="O61" s="145"/>
      <c r="P61" s="145"/>
      <c r="Q61" s="145"/>
      <c r="R61" s="145"/>
    </row>
    <row r="62" spans="1:18" ht="18.75">
      <c r="A62" s="145">
        <f t="shared" si="0"/>
        <v>58</v>
      </c>
      <c r="B62" s="145"/>
      <c r="C62" s="145" t="s">
        <v>183</v>
      </c>
      <c r="D62" s="145" t="s">
        <v>197</v>
      </c>
      <c r="E62" s="145"/>
      <c r="F62" s="145" t="s">
        <v>110</v>
      </c>
      <c r="G62" s="145"/>
      <c r="H62" s="145"/>
      <c r="I62" s="145">
        <v>166</v>
      </c>
      <c r="J62" s="145"/>
      <c r="K62" s="145"/>
      <c r="L62" s="145"/>
      <c r="M62" s="145"/>
      <c r="N62" s="145">
        <f t="shared" si="1"/>
        <v>5803</v>
      </c>
      <c r="O62" s="145"/>
      <c r="P62" s="145"/>
      <c r="Q62" s="145"/>
      <c r="R62" s="145"/>
    </row>
    <row r="63" spans="1:18" ht="18.75">
      <c r="A63" s="145">
        <f t="shared" si="0"/>
        <v>59</v>
      </c>
      <c r="B63" s="145"/>
      <c r="C63" s="145" t="s">
        <v>198</v>
      </c>
      <c r="D63" s="145" t="s">
        <v>199</v>
      </c>
      <c r="E63" s="145"/>
      <c r="F63" s="145" t="s">
        <v>110</v>
      </c>
      <c r="G63" s="145">
        <v>71</v>
      </c>
      <c r="H63" s="145"/>
      <c r="I63" s="145"/>
      <c r="J63" s="145"/>
      <c r="K63" s="145"/>
      <c r="L63" s="145"/>
      <c r="M63" s="145"/>
      <c r="N63" s="145">
        <f t="shared" si="1"/>
        <v>5874</v>
      </c>
      <c r="O63" s="145"/>
      <c r="P63" s="145"/>
      <c r="Q63" s="145"/>
      <c r="R63" s="145"/>
    </row>
    <row r="64" spans="1:18" ht="18.75">
      <c r="A64" s="145">
        <f t="shared" si="0"/>
        <v>60</v>
      </c>
      <c r="B64" s="145"/>
      <c r="C64" s="145" t="s">
        <v>200</v>
      </c>
      <c r="D64" s="145" t="s">
        <v>201</v>
      </c>
      <c r="E64" s="145"/>
      <c r="F64" s="145" t="s">
        <v>110</v>
      </c>
      <c r="G64" s="145"/>
      <c r="H64" s="145"/>
      <c r="I64" s="145">
        <v>138</v>
      </c>
      <c r="J64" s="145"/>
      <c r="K64" s="145"/>
      <c r="L64" s="145"/>
      <c r="M64" s="145"/>
      <c r="N64" s="145">
        <f t="shared" si="1"/>
        <v>6012</v>
      </c>
      <c r="O64" s="145"/>
      <c r="P64" s="145"/>
      <c r="Q64" s="145"/>
      <c r="R64" s="145" t="s">
        <v>202</v>
      </c>
    </row>
    <row r="65" spans="1:18" ht="18.75">
      <c r="A65" s="145">
        <f t="shared" si="0"/>
        <v>61</v>
      </c>
      <c r="B65" s="145"/>
      <c r="C65" s="145" t="s">
        <v>201</v>
      </c>
      <c r="D65" s="145" t="s">
        <v>203</v>
      </c>
      <c r="E65" s="145"/>
      <c r="F65" s="145" t="s">
        <v>110</v>
      </c>
      <c r="G65" s="145">
        <v>254</v>
      </c>
      <c r="H65" s="145"/>
      <c r="I65" s="145"/>
      <c r="J65" s="145"/>
      <c r="K65" s="145"/>
      <c r="L65" s="145"/>
      <c r="M65" s="145"/>
      <c r="N65" s="145">
        <f t="shared" si="1"/>
        <v>6266</v>
      </c>
      <c r="O65" s="145"/>
      <c r="P65" s="145"/>
      <c r="Q65" s="145"/>
      <c r="R65" s="145" t="s">
        <v>143</v>
      </c>
    </row>
    <row r="66" spans="1:18" ht="18.75">
      <c r="A66" s="145">
        <f t="shared" si="0"/>
        <v>62</v>
      </c>
      <c r="B66" s="145"/>
      <c r="C66" s="145" t="s">
        <v>201</v>
      </c>
      <c r="D66" s="145" t="s">
        <v>204</v>
      </c>
      <c r="E66" s="145"/>
      <c r="F66" s="145" t="s">
        <v>110</v>
      </c>
      <c r="G66" s="145"/>
      <c r="H66" s="145">
        <v>210</v>
      </c>
      <c r="I66" s="145"/>
      <c r="J66" s="145"/>
      <c r="K66" s="145"/>
      <c r="L66" s="145"/>
      <c r="M66" s="145"/>
      <c r="N66" s="145">
        <f t="shared" si="1"/>
        <v>6476</v>
      </c>
      <c r="O66" s="145"/>
      <c r="P66" s="145"/>
      <c r="Q66" s="145"/>
      <c r="R66" s="145"/>
    </row>
    <row r="67" spans="1:18" ht="18.75">
      <c r="A67" s="145">
        <f t="shared" si="0"/>
        <v>63</v>
      </c>
      <c r="B67" s="145"/>
      <c r="C67" s="145" t="s">
        <v>204</v>
      </c>
      <c r="D67" s="145" t="s">
        <v>205</v>
      </c>
      <c r="E67" s="145"/>
      <c r="F67" s="145" t="s">
        <v>110</v>
      </c>
      <c r="G67" s="145"/>
      <c r="H67" s="145">
        <v>44</v>
      </c>
      <c r="I67" s="145"/>
      <c r="J67" s="145"/>
      <c r="K67" s="145"/>
      <c r="L67" s="145"/>
      <c r="M67" s="145"/>
      <c r="N67" s="145">
        <f t="shared" si="1"/>
        <v>6520</v>
      </c>
      <c r="O67" s="145"/>
      <c r="P67" s="145"/>
      <c r="Q67" s="145"/>
      <c r="R67" s="145" t="s">
        <v>206</v>
      </c>
    </row>
    <row r="68" spans="1:18" ht="18.75">
      <c r="A68" s="145">
        <f t="shared" si="0"/>
        <v>64</v>
      </c>
      <c r="B68" s="145"/>
      <c r="C68" s="145" t="s">
        <v>207</v>
      </c>
      <c r="D68" s="145" t="s">
        <v>204</v>
      </c>
      <c r="E68" s="145"/>
      <c r="F68" s="145" t="s">
        <v>110</v>
      </c>
      <c r="G68" s="145"/>
      <c r="H68" s="145">
        <v>15</v>
      </c>
      <c r="I68" s="145"/>
      <c r="J68" s="145"/>
      <c r="K68" s="145"/>
      <c r="L68" s="145"/>
      <c r="M68" s="145"/>
      <c r="N68" s="145">
        <f t="shared" si="1"/>
        <v>6535</v>
      </c>
      <c r="O68" s="145"/>
      <c r="P68" s="145"/>
      <c r="Q68" s="145"/>
      <c r="R68" s="145" t="s">
        <v>208</v>
      </c>
    </row>
    <row r="69" spans="1:18" ht="18.75">
      <c r="A69" s="145">
        <f t="shared" si="0"/>
        <v>65</v>
      </c>
      <c r="B69" s="145"/>
      <c r="C69" s="145" t="s">
        <v>207</v>
      </c>
      <c r="D69" s="145" t="s">
        <v>209</v>
      </c>
      <c r="E69" s="145"/>
      <c r="F69" s="145" t="s">
        <v>110</v>
      </c>
      <c r="G69" s="145">
        <v>39</v>
      </c>
      <c r="H69" s="145"/>
      <c r="I69" s="145"/>
      <c r="J69" s="145"/>
      <c r="K69" s="145"/>
      <c r="L69" s="145"/>
      <c r="M69" s="145"/>
      <c r="N69" s="145">
        <f t="shared" si="1"/>
        <v>6574</v>
      </c>
      <c r="O69" s="145"/>
      <c r="P69" s="145"/>
      <c r="Q69" s="145"/>
      <c r="R69" s="145"/>
    </row>
    <row r="70" spans="1:18" ht="18.75">
      <c r="A70" s="145">
        <f t="shared" si="0"/>
        <v>66</v>
      </c>
      <c r="B70" s="145"/>
      <c r="C70" s="145" t="s">
        <v>207</v>
      </c>
      <c r="D70" s="145" t="s">
        <v>210</v>
      </c>
      <c r="E70" s="145"/>
      <c r="F70" s="145" t="s">
        <v>110</v>
      </c>
      <c r="G70" s="145"/>
      <c r="H70" s="145"/>
      <c r="I70" s="145">
        <v>78</v>
      </c>
      <c r="J70" s="145"/>
      <c r="K70" s="145"/>
      <c r="L70" s="145"/>
      <c r="M70" s="145"/>
      <c r="N70" s="145">
        <f t="shared" si="1"/>
        <v>6652</v>
      </c>
      <c r="O70" s="145"/>
      <c r="P70" s="145"/>
      <c r="Q70" s="145"/>
      <c r="R70" s="145"/>
    </row>
    <row r="71" spans="1:18" ht="18.75">
      <c r="A71" s="145">
        <f t="shared" ref="A71:A134" si="2">1+A70</f>
        <v>67</v>
      </c>
      <c r="B71" s="145"/>
      <c r="C71" s="145" t="s">
        <v>211</v>
      </c>
      <c r="D71" s="145" t="s">
        <v>116</v>
      </c>
      <c r="E71" s="145"/>
      <c r="F71" s="145" t="s">
        <v>110</v>
      </c>
      <c r="G71" s="145"/>
      <c r="H71" s="145">
        <v>47</v>
      </c>
      <c r="I71" s="145"/>
      <c r="J71" s="145"/>
      <c r="K71" s="145"/>
      <c r="L71" s="145"/>
      <c r="M71" s="145"/>
      <c r="N71" s="145">
        <f t="shared" ref="N71:N134" si="3">+N70+G71+H71+I71+J71+K71+L71+M71</f>
        <v>6699</v>
      </c>
      <c r="O71" s="145"/>
      <c r="P71" s="145"/>
      <c r="Q71" s="145"/>
      <c r="R71" s="145"/>
    </row>
    <row r="72" spans="1:18" ht="18.75">
      <c r="A72" s="145">
        <f t="shared" si="2"/>
        <v>68</v>
      </c>
      <c r="B72" s="145"/>
      <c r="C72" s="145" t="s">
        <v>212</v>
      </c>
      <c r="D72" s="145" t="s">
        <v>213</v>
      </c>
      <c r="E72" s="145"/>
      <c r="F72" s="145" t="s">
        <v>110</v>
      </c>
      <c r="G72" s="145">
        <v>23</v>
      </c>
      <c r="H72" s="145"/>
      <c r="I72" s="145"/>
      <c r="J72" s="145"/>
      <c r="K72" s="145"/>
      <c r="L72" s="145"/>
      <c r="M72" s="145"/>
      <c r="N72" s="145">
        <f t="shared" si="3"/>
        <v>6722</v>
      </c>
      <c r="O72" s="145"/>
      <c r="P72" s="145"/>
      <c r="Q72" s="145"/>
      <c r="R72" s="145"/>
    </row>
    <row r="73" spans="1:18" ht="18.75">
      <c r="A73" s="145">
        <f t="shared" si="2"/>
        <v>69</v>
      </c>
      <c r="B73" s="145"/>
      <c r="C73" s="145" t="s">
        <v>205</v>
      </c>
      <c r="D73" s="145" t="s">
        <v>214</v>
      </c>
      <c r="E73" s="145"/>
      <c r="F73" s="145" t="s">
        <v>110</v>
      </c>
      <c r="G73" s="145"/>
      <c r="H73" s="145">
        <v>100</v>
      </c>
      <c r="I73" s="145"/>
      <c r="J73" s="145"/>
      <c r="K73" s="145"/>
      <c r="L73" s="145"/>
      <c r="M73" s="145"/>
      <c r="N73" s="145">
        <f t="shared" si="3"/>
        <v>6822</v>
      </c>
      <c r="O73" s="145"/>
      <c r="P73" s="145"/>
      <c r="Q73" s="145"/>
      <c r="R73" s="145"/>
    </row>
    <row r="74" spans="1:18" ht="18.75">
      <c r="A74" s="145">
        <f t="shared" si="2"/>
        <v>70</v>
      </c>
      <c r="B74" s="145"/>
      <c r="C74" s="145" t="s">
        <v>212</v>
      </c>
      <c r="D74" s="145" t="s">
        <v>215</v>
      </c>
      <c r="E74" s="145"/>
      <c r="F74" s="145" t="s">
        <v>110</v>
      </c>
      <c r="G74" s="145">
        <v>240</v>
      </c>
      <c r="H74" s="145"/>
      <c r="I74" s="145"/>
      <c r="J74" s="145"/>
      <c r="K74" s="145"/>
      <c r="L74" s="145"/>
      <c r="M74" s="145"/>
      <c r="N74" s="145">
        <f t="shared" si="3"/>
        <v>7062</v>
      </c>
      <c r="O74" s="145"/>
      <c r="P74" s="145"/>
      <c r="Q74" s="145"/>
      <c r="R74" s="145"/>
    </row>
    <row r="75" spans="1:18" ht="18.75">
      <c r="A75" s="145">
        <f t="shared" si="2"/>
        <v>71</v>
      </c>
      <c r="B75" s="145"/>
      <c r="C75" s="145" t="s">
        <v>211</v>
      </c>
      <c r="D75" s="145" t="s">
        <v>216</v>
      </c>
      <c r="E75" s="145"/>
      <c r="F75" s="145" t="s">
        <v>110</v>
      </c>
      <c r="G75" s="145">
        <v>168</v>
      </c>
      <c r="H75" s="145"/>
      <c r="I75" s="145"/>
      <c r="J75" s="145"/>
      <c r="K75" s="145"/>
      <c r="L75" s="145"/>
      <c r="M75" s="145"/>
      <c r="N75" s="145">
        <f t="shared" si="3"/>
        <v>7230</v>
      </c>
      <c r="O75" s="145"/>
      <c r="P75" s="145"/>
      <c r="Q75" s="145"/>
      <c r="R75" s="145"/>
    </row>
    <row r="76" spans="1:18" ht="18.75">
      <c r="A76" s="145">
        <f t="shared" si="2"/>
        <v>72</v>
      </c>
      <c r="B76" s="145"/>
      <c r="C76" s="145" t="s">
        <v>149</v>
      </c>
      <c r="D76" s="145" t="s">
        <v>217</v>
      </c>
      <c r="E76" s="145"/>
      <c r="F76" s="145" t="s">
        <v>110</v>
      </c>
      <c r="G76" s="145"/>
      <c r="H76" s="145"/>
      <c r="I76" s="145"/>
      <c r="J76" s="145"/>
      <c r="K76" s="145"/>
      <c r="L76" s="145">
        <v>105</v>
      </c>
      <c r="M76" s="145"/>
      <c r="N76" s="145">
        <f t="shared" si="3"/>
        <v>7335</v>
      </c>
      <c r="O76" s="145"/>
      <c r="P76" s="145"/>
      <c r="Q76" s="145"/>
      <c r="R76" s="145"/>
    </row>
    <row r="77" spans="1:18" ht="18.75">
      <c r="A77" s="145">
        <f t="shared" si="2"/>
        <v>73</v>
      </c>
      <c r="B77" s="145"/>
      <c r="C77" s="145" t="s">
        <v>217</v>
      </c>
      <c r="D77" s="145" t="s">
        <v>218</v>
      </c>
      <c r="E77" s="145"/>
      <c r="F77" s="145" t="s">
        <v>110</v>
      </c>
      <c r="G77" s="145"/>
      <c r="H77" s="145"/>
      <c r="I77" s="145"/>
      <c r="J77" s="145"/>
      <c r="K77" s="145"/>
      <c r="L77" s="145">
        <v>18</v>
      </c>
      <c r="M77" s="145"/>
      <c r="N77" s="145">
        <f t="shared" si="3"/>
        <v>7353</v>
      </c>
      <c r="O77" s="145"/>
      <c r="P77" s="145"/>
      <c r="Q77" s="145"/>
      <c r="R77" s="145"/>
    </row>
    <row r="78" spans="1:18" ht="18.75">
      <c r="A78" s="145">
        <f t="shared" si="2"/>
        <v>74</v>
      </c>
      <c r="B78" s="145"/>
      <c r="C78" s="145" t="s">
        <v>218</v>
      </c>
      <c r="D78" s="145" t="s">
        <v>219</v>
      </c>
      <c r="E78" s="145"/>
      <c r="F78" s="145" t="s">
        <v>110</v>
      </c>
      <c r="G78" s="145"/>
      <c r="H78" s="145"/>
      <c r="I78" s="145"/>
      <c r="J78" s="145"/>
      <c r="K78" s="145"/>
      <c r="L78" s="145">
        <v>42</v>
      </c>
      <c r="M78" s="145"/>
      <c r="N78" s="145">
        <f t="shared" si="3"/>
        <v>7395</v>
      </c>
      <c r="O78" s="145"/>
      <c r="P78" s="145"/>
      <c r="Q78" s="145"/>
      <c r="R78" s="145"/>
    </row>
    <row r="79" spans="1:18" ht="18.75">
      <c r="A79" s="145">
        <f t="shared" si="2"/>
        <v>75</v>
      </c>
      <c r="B79" s="145"/>
      <c r="C79" s="145" t="s">
        <v>219</v>
      </c>
      <c r="D79" s="145" t="s">
        <v>154</v>
      </c>
      <c r="E79" s="145"/>
      <c r="F79" s="145" t="s">
        <v>110</v>
      </c>
      <c r="G79" s="145"/>
      <c r="H79" s="145"/>
      <c r="I79" s="145"/>
      <c r="J79" s="145"/>
      <c r="K79" s="145"/>
      <c r="L79" s="145">
        <v>7</v>
      </c>
      <c r="M79" s="145"/>
      <c r="N79" s="145">
        <f t="shared" si="3"/>
        <v>7402</v>
      </c>
      <c r="O79" s="145"/>
      <c r="P79" s="145"/>
      <c r="Q79" s="145"/>
      <c r="R79" s="145" t="s">
        <v>220</v>
      </c>
    </row>
    <row r="80" spans="1:18" ht="18.75">
      <c r="A80" s="145">
        <f t="shared" si="2"/>
        <v>76</v>
      </c>
      <c r="B80" s="145"/>
      <c r="C80" s="145" t="s">
        <v>154</v>
      </c>
      <c r="D80" s="145" t="s">
        <v>221</v>
      </c>
      <c r="E80" s="145"/>
      <c r="F80" s="145" t="s">
        <v>110</v>
      </c>
      <c r="G80" s="145">
        <v>30</v>
      </c>
      <c r="H80" s="145"/>
      <c r="I80" s="145"/>
      <c r="J80" s="145"/>
      <c r="K80" s="145"/>
      <c r="L80" s="145"/>
      <c r="M80" s="145"/>
      <c r="N80" s="145">
        <f t="shared" si="3"/>
        <v>7432</v>
      </c>
      <c r="O80" s="145"/>
      <c r="P80" s="145"/>
      <c r="Q80" s="145"/>
      <c r="R80" s="145"/>
    </row>
    <row r="81" spans="1:18" ht="18.75">
      <c r="A81" s="145">
        <f t="shared" si="2"/>
        <v>77</v>
      </c>
      <c r="B81" s="145"/>
      <c r="C81" s="145" t="s">
        <v>154</v>
      </c>
      <c r="D81" s="145" t="s">
        <v>222</v>
      </c>
      <c r="E81" s="145"/>
      <c r="F81" s="145" t="s">
        <v>110</v>
      </c>
      <c r="G81" s="145"/>
      <c r="H81" s="145"/>
      <c r="I81" s="145"/>
      <c r="J81" s="145"/>
      <c r="K81" s="145"/>
      <c r="L81" s="145">
        <v>78</v>
      </c>
      <c r="M81" s="145"/>
      <c r="N81" s="145">
        <f t="shared" si="3"/>
        <v>7510</v>
      </c>
      <c r="O81" s="145"/>
      <c r="P81" s="145"/>
      <c r="Q81" s="145"/>
      <c r="R81" s="145"/>
    </row>
    <row r="82" spans="1:18" ht="18.75">
      <c r="A82" s="145">
        <f t="shared" si="2"/>
        <v>78</v>
      </c>
      <c r="B82" s="145"/>
      <c r="C82" s="145" t="s">
        <v>222</v>
      </c>
      <c r="D82" s="145" t="s">
        <v>223</v>
      </c>
      <c r="E82" s="145"/>
      <c r="F82" s="145" t="s">
        <v>110</v>
      </c>
      <c r="G82" s="145">
        <v>27</v>
      </c>
      <c r="H82" s="145"/>
      <c r="I82" s="145"/>
      <c r="J82" s="145"/>
      <c r="K82" s="145"/>
      <c r="L82" s="145"/>
      <c r="M82" s="145"/>
      <c r="N82" s="145">
        <f t="shared" si="3"/>
        <v>7537</v>
      </c>
      <c r="O82" s="145"/>
      <c r="P82" s="145"/>
      <c r="Q82" s="145"/>
      <c r="R82" s="145"/>
    </row>
    <row r="83" spans="1:18" ht="18.75">
      <c r="A83" s="145">
        <f t="shared" si="2"/>
        <v>79</v>
      </c>
      <c r="B83" s="145"/>
      <c r="C83" s="145" t="s">
        <v>222</v>
      </c>
      <c r="D83" s="145" t="s">
        <v>196</v>
      </c>
      <c r="E83" s="145"/>
      <c r="F83" s="145" t="s">
        <v>110</v>
      </c>
      <c r="G83" s="145"/>
      <c r="H83" s="145"/>
      <c r="I83" s="145"/>
      <c r="J83" s="145"/>
      <c r="K83" s="145"/>
      <c r="L83" s="145">
        <v>88</v>
      </c>
      <c r="M83" s="145"/>
      <c r="N83" s="145">
        <f t="shared" si="3"/>
        <v>7625</v>
      </c>
      <c r="O83" s="145"/>
      <c r="P83" s="145"/>
      <c r="Q83" s="145"/>
      <c r="R83" s="145"/>
    </row>
    <row r="84" spans="1:18" ht="18.75">
      <c r="A84" s="145">
        <f t="shared" si="2"/>
        <v>80</v>
      </c>
      <c r="B84" s="145"/>
      <c r="C84" s="145" t="s">
        <v>196</v>
      </c>
      <c r="D84" s="145" t="s">
        <v>224</v>
      </c>
      <c r="E84" s="145"/>
      <c r="F84" s="145" t="s">
        <v>110</v>
      </c>
      <c r="G84" s="145"/>
      <c r="H84" s="145"/>
      <c r="I84" s="145"/>
      <c r="J84" s="145"/>
      <c r="K84" s="145"/>
      <c r="L84" s="145">
        <v>18</v>
      </c>
      <c r="M84" s="145"/>
      <c r="N84" s="145">
        <f t="shared" si="3"/>
        <v>7643</v>
      </c>
      <c r="O84" s="145"/>
      <c r="P84" s="145"/>
      <c r="Q84" s="145"/>
      <c r="R84" s="145"/>
    </row>
    <row r="85" spans="1:18" ht="18.75">
      <c r="A85" s="145">
        <f t="shared" si="2"/>
        <v>81</v>
      </c>
      <c r="B85" s="145"/>
      <c r="C85" s="145" t="s">
        <v>224</v>
      </c>
      <c r="D85" s="145" t="s">
        <v>225</v>
      </c>
      <c r="E85" s="145"/>
      <c r="F85" s="145" t="s">
        <v>110</v>
      </c>
      <c r="G85" s="145">
        <v>343</v>
      </c>
      <c r="H85" s="145"/>
      <c r="I85" s="145"/>
      <c r="J85" s="145"/>
      <c r="K85" s="145"/>
      <c r="L85" s="145"/>
      <c r="M85" s="145"/>
      <c r="N85" s="145">
        <f t="shared" si="3"/>
        <v>7986</v>
      </c>
      <c r="O85" s="145"/>
      <c r="P85" s="145"/>
      <c r="Q85" s="145"/>
      <c r="R85" s="145"/>
    </row>
    <row r="86" spans="1:18" ht="18.75">
      <c r="A86" s="145">
        <f t="shared" si="2"/>
        <v>82</v>
      </c>
      <c r="B86" s="145"/>
      <c r="C86" s="145" t="s">
        <v>224</v>
      </c>
      <c r="D86" s="145" t="s">
        <v>226</v>
      </c>
      <c r="E86" s="145"/>
      <c r="F86" s="145" t="s">
        <v>110</v>
      </c>
      <c r="G86" s="145"/>
      <c r="H86" s="145"/>
      <c r="I86" s="145"/>
      <c r="J86" s="145"/>
      <c r="K86" s="145"/>
      <c r="L86" s="145">
        <v>77</v>
      </c>
      <c r="M86" s="145"/>
      <c r="N86" s="145">
        <f t="shared" si="3"/>
        <v>8063</v>
      </c>
      <c r="O86" s="145"/>
      <c r="P86" s="145"/>
      <c r="Q86" s="145"/>
      <c r="R86" s="145"/>
    </row>
    <row r="87" spans="1:18" ht="18.75">
      <c r="A87" s="145">
        <f t="shared" si="2"/>
        <v>83</v>
      </c>
      <c r="B87" s="145"/>
      <c r="C87" s="145" t="s">
        <v>190</v>
      </c>
      <c r="D87" s="145" t="s">
        <v>227</v>
      </c>
      <c r="E87" s="145"/>
      <c r="F87" s="145" t="s">
        <v>110</v>
      </c>
      <c r="G87" s="145"/>
      <c r="H87" s="145"/>
      <c r="I87" s="145"/>
      <c r="J87" s="145"/>
      <c r="K87" s="145"/>
      <c r="L87" s="145">
        <v>515</v>
      </c>
      <c r="M87" s="145"/>
      <c r="N87" s="145">
        <f t="shared" si="3"/>
        <v>8578</v>
      </c>
      <c r="O87" s="145"/>
      <c r="P87" s="145"/>
      <c r="Q87" s="145"/>
      <c r="R87" s="145"/>
    </row>
    <row r="88" spans="1:18" ht="18.75">
      <c r="A88" s="145">
        <f t="shared" si="2"/>
        <v>84</v>
      </c>
      <c r="B88" s="145"/>
      <c r="C88" s="145" t="s">
        <v>227</v>
      </c>
      <c r="D88" s="145" t="s">
        <v>228</v>
      </c>
      <c r="E88" s="145"/>
      <c r="F88" s="145" t="s">
        <v>110</v>
      </c>
      <c r="G88" s="145"/>
      <c r="H88" s="145"/>
      <c r="I88" s="145"/>
      <c r="J88" s="145"/>
      <c r="K88" s="145"/>
      <c r="L88" s="145">
        <v>260</v>
      </c>
      <c r="M88" s="145"/>
      <c r="N88" s="145">
        <f t="shared" si="3"/>
        <v>8838</v>
      </c>
      <c r="O88" s="145"/>
      <c r="P88" s="145"/>
      <c r="Q88" s="145"/>
      <c r="R88" s="145"/>
    </row>
    <row r="89" spans="1:18" ht="18.75">
      <c r="A89" s="145">
        <f t="shared" si="2"/>
        <v>85</v>
      </c>
      <c r="B89" s="145"/>
      <c r="C89" s="145" t="s">
        <v>228</v>
      </c>
      <c r="D89" s="145" t="s">
        <v>229</v>
      </c>
      <c r="E89" s="145"/>
      <c r="F89" s="145" t="s">
        <v>110</v>
      </c>
      <c r="G89" s="145"/>
      <c r="H89" s="145"/>
      <c r="I89" s="145"/>
      <c r="J89" s="145"/>
      <c r="K89" s="145"/>
      <c r="L89" s="145">
        <v>641</v>
      </c>
      <c r="M89" s="145"/>
      <c r="N89" s="145">
        <f t="shared" si="3"/>
        <v>9479</v>
      </c>
      <c r="O89" s="145"/>
      <c r="P89" s="145"/>
      <c r="Q89" s="145"/>
      <c r="R89" s="145" t="s">
        <v>230</v>
      </c>
    </row>
    <row r="90" spans="1:18" ht="18.75">
      <c r="A90" s="145">
        <f t="shared" si="2"/>
        <v>86</v>
      </c>
      <c r="B90" s="145"/>
      <c r="C90" s="145" t="s">
        <v>231</v>
      </c>
      <c r="D90" s="145" t="s">
        <v>232</v>
      </c>
      <c r="E90" s="145"/>
      <c r="F90" s="145" t="s">
        <v>110</v>
      </c>
      <c r="G90" s="145"/>
      <c r="H90" s="145">
        <v>125</v>
      </c>
      <c r="I90" s="145"/>
      <c r="J90" s="145"/>
      <c r="K90" s="145"/>
      <c r="L90" s="145"/>
      <c r="M90" s="145"/>
      <c r="N90" s="145">
        <f t="shared" si="3"/>
        <v>9604</v>
      </c>
      <c r="O90" s="145"/>
      <c r="P90" s="145"/>
      <c r="Q90" s="145"/>
      <c r="R90" s="145"/>
    </row>
    <row r="91" spans="1:18" ht="18.75">
      <c r="A91" s="145">
        <f t="shared" si="2"/>
        <v>87</v>
      </c>
      <c r="B91" s="145"/>
      <c r="C91" s="145" t="s">
        <v>232</v>
      </c>
      <c r="D91" s="145" t="s">
        <v>233</v>
      </c>
      <c r="E91" s="145"/>
      <c r="F91" s="145" t="s">
        <v>110</v>
      </c>
      <c r="G91" s="145"/>
      <c r="H91" s="145">
        <v>87</v>
      </c>
      <c r="I91" s="145"/>
      <c r="J91" s="145"/>
      <c r="K91" s="145"/>
      <c r="L91" s="145"/>
      <c r="M91" s="145"/>
      <c r="N91" s="145">
        <f t="shared" si="3"/>
        <v>9691</v>
      </c>
      <c r="O91" s="145"/>
      <c r="P91" s="145"/>
      <c r="Q91" s="145"/>
      <c r="R91" s="145" t="s">
        <v>234</v>
      </c>
    </row>
    <row r="92" spans="1:18" ht="18.75">
      <c r="A92" s="145">
        <f t="shared" si="2"/>
        <v>88</v>
      </c>
      <c r="B92" s="145"/>
      <c r="C92" s="145" t="s">
        <v>232</v>
      </c>
      <c r="D92" s="145" t="s">
        <v>235</v>
      </c>
      <c r="E92" s="145"/>
      <c r="F92" s="145" t="s">
        <v>110</v>
      </c>
      <c r="G92" s="145">
        <v>21</v>
      </c>
      <c r="H92" s="145"/>
      <c r="I92" s="145"/>
      <c r="J92" s="145"/>
      <c r="K92" s="145"/>
      <c r="L92" s="145"/>
      <c r="M92" s="145"/>
      <c r="N92" s="145">
        <f t="shared" si="3"/>
        <v>9712</v>
      </c>
      <c r="O92" s="145"/>
      <c r="P92" s="145"/>
      <c r="Q92" s="145"/>
      <c r="R92" s="145"/>
    </row>
    <row r="93" spans="1:18" ht="18.75">
      <c r="A93" s="145">
        <f t="shared" si="2"/>
        <v>89</v>
      </c>
      <c r="B93" s="145"/>
      <c r="C93" s="145" t="s">
        <v>231</v>
      </c>
      <c r="D93" s="145" t="s">
        <v>236</v>
      </c>
      <c r="E93" s="145"/>
      <c r="F93" s="145" t="s">
        <v>110</v>
      </c>
      <c r="G93" s="145"/>
      <c r="H93" s="145"/>
      <c r="I93" s="145"/>
      <c r="J93" s="145"/>
      <c r="K93" s="145"/>
      <c r="L93" s="145">
        <v>92</v>
      </c>
      <c r="M93" s="145"/>
      <c r="N93" s="145">
        <f t="shared" si="3"/>
        <v>9804</v>
      </c>
      <c r="O93" s="145"/>
      <c r="P93" s="145"/>
      <c r="Q93" s="145"/>
      <c r="R93" s="145" t="s">
        <v>237</v>
      </c>
    </row>
    <row r="94" spans="1:18" ht="18.75">
      <c r="A94" s="145">
        <f t="shared" si="2"/>
        <v>90</v>
      </c>
      <c r="B94" s="145"/>
      <c r="C94" s="145" t="s">
        <v>236</v>
      </c>
      <c r="D94" s="145" t="s">
        <v>238</v>
      </c>
      <c r="E94" s="145"/>
      <c r="F94" s="145" t="s">
        <v>110</v>
      </c>
      <c r="G94" s="145"/>
      <c r="H94" s="145">
        <v>47</v>
      </c>
      <c r="I94" s="145"/>
      <c r="J94" s="145"/>
      <c r="K94" s="145"/>
      <c r="L94" s="145"/>
      <c r="M94" s="145"/>
      <c r="N94" s="145">
        <f t="shared" si="3"/>
        <v>9851</v>
      </c>
      <c r="O94" s="145"/>
      <c r="P94" s="145"/>
      <c r="Q94" s="145"/>
      <c r="R94" s="145" t="s">
        <v>189</v>
      </c>
    </row>
    <row r="95" spans="1:18" ht="18.75">
      <c r="A95" s="145">
        <f t="shared" si="2"/>
        <v>91</v>
      </c>
      <c r="B95" s="145"/>
      <c r="C95" s="145" t="s">
        <v>238</v>
      </c>
      <c r="D95" s="145" t="s">
        <v>239</v>
      </c>
      <c r="E95" s="145"/>
      <c r="F95" s="145" t="s">
        <v>110</v>
      </c>
      <c r="G95" s="145">
        <v>58</v>
      </c>
      <c r="H95" s="145"/>
      <c r="I95" s="145"/>
      <c r="J95" s="145"/>
      <c r="K95" s="145"/>
      <c r="L95" s="145"/>
      <c r="M95" s="145"/>
      <c r="N95" s="145">
        <f t="shared" si="3"/>
        <v>9909</v>
      </c>
      <c r="O95" s="145"/>
      <c r="P95" s="145"/>
      <c r="Q95" s="145"/>
      <c r="R95" s="145" t="s">
        <v>143</v>
      </c>
    </row>
    <row r="96" spans="1:18" ht="18.75">
      <c r="A96" s="145">
        <f t="shared" si="2"/>
        <v>92</v>
      </c>
      <c r="B96" s="145"/>
      <c r="C96" s="145" t="s">
        <v>238</v>
      </c>
      <c r="D96" s="145" t="s">
        <v>240</v>
      </c>
      <c r="E96" s="145"/>
      <c r="F96" s="145" t="s">
        <v>110</v>
      </c>
      <c r="G96" s="145"/>
      <c r="H96" s="145">
        <v>195</v>
      </c>
      <c r="I96" s="145"/>
      <c r="J96" s="145"/>
      <c r="K96" s="145"/>
      <c r="L96" s="145"/>
      <c r="M96" s="145"/>
      <c r="N96" s="145">
        <f t="shared" si="3"/>
        <v>10104</v>
      </c>
      <c r="O96" s="145"/>
      <c r="P96" s="145"/>
      <c r="Q96" s="145"/>
      <c r="R96" s="145" t="s">
        <v>189</v>
      </c>
    </row>
    <row r="97" spans="1:18" ht="18.75">
      <c r="A97" s="145">
        <f t="shared" si="2"/>
        <v>93</v>
      </c>
      <c r="B97" s="145"/>
      <c r="C97" s="145" t="s">
        <v>240</v>
      </c>
      <c r="D97" s="145" t="s">
        <v>241</v>
      </c>
      <c r="E97" s="145"/>
      <c r="F97" s="145" t="s">
        <v>110</v>
      </c>
      <c r="G97" s="145">
        <v>57</v>
      </c>
      <c r="H97" s="145"/>
      <c r="I97" s="145"/>
      <c r="J97" s="145"/>
      <c r="K97" s="145"/>
      <c r="L97" s="145"/>
      <c r="M97" s="145"/>
      <c r="N97" s="145">
        <f t="shared" si="3"/>
        <v>10161</v>
      </c>
      <c r="O97" s="145"/>
      <c r="P97" s="145"/>
      <c r="Q97" s="145"/>
      <c r="R97" s="145"/>
    </row>
    <row r="98" spans="1:18" ht="18.75">
      <c r="A98" s="145">
        <f t="shared" si="2"/>
        <v>94</v>
      </c>
      <c r="B98" s="145"/>
      <c r="C98" s="145" t="s">
        <v>241</v>
      </c>
      <c r="D98" s="145" t="s">
        <v>242</v>
      </c>
      <c r="E98" s="145"/>
      <c r="F98" s="145" t="s">
        <v>110</v>
      </c>
      <c r="G98" s="145">
        <v>66</v>
      </c>
      <c r="H98" s="145"/>
      <c r="I98" s="145"/>
      <c r="J98" s="145"/>
      <c r="K98" s="145"/>
      <c r="L98" s="145"/>
      <c r="M98" s="145"/>
      <c r="N98" s="145">
        <f t="shared" si="3"/>
        <v>10227</v>
      </c>
      <c r="O98" s="145"/>
      <c r="P98" s="145"/>
      <c r="Q98" s="145"/>
      <c r="R98" s="145"/>
    </row>
    <row r="99" spans="1:18" ht="18.75">
      <c r="A99" s="145">
        <f t="shared" si="2"/>
        <v>95</v>
      </c>
      <c r="B99" s="145"/>
      <c r="C99" s="145" t="s">
        <v>236</v>
      </c>
      <c r="D99" s="145" t="s">
        <v>243</v>
      </c>
      <c r="E99" s="145"/>
      <c r="F99" s="145" t="s">
        <v>110</v>
      </c>
      <c r="G99" s="145"/>
      <c r="H99" s="145"/>
      <c r="I99" s="145"/>
      <c r="J99" s="145"/>
      <c r="K99" s="145"/>
      <c r="L99" s="145">
        <v>261</v>
      </c>
      <c r="M99" s="145"/>
      <c r="N99" s="145">
        <f t="shared" si="3"/>
        <v>10488</v>
      </c>
      <c r="O99" s="145"/>
      <c r="P99" s="145"/>
      <c r="Q99" s="145"/>
      <c r="R99" s="145" t="s">
        <v>237</v>
      </c>
    </row>
    <row r="100" spans="1:18" ht="18.75">
      <c r="A100" s="145">
        <f t="shared" si="2"/>
        <v>96</v>
      </c>
      <c r="B100" s="145"/>
      <c r="C100" s="145" t="s">
        <v>243</v>
      </c>
      <c r="D100" s="145" t="s">
        <v>244</v>
      </c>
      <c r="E100" s="145"/>
      <c r="F100" s="145" t="s">
        <v>110</v>
      </c>
      <c r="G100" s="145"/>
      <c r="H100" s="145">
        <v>68</v>
      </c>
      <c r="I100" s="145"/>
      <c r="J100" s="145"/>
      <c r="K100" s="145"/>
      <c r="L100" s="145"/>
      <c r="M100" s="145"/>
      <c r="N100" s="145">
        <f t="shared" si="3"/>
        <v>10556</v>
      </c>
      <c r="O100" s="145"/>
      <c r="P100" s="145"/>
      <c r="Q100" s="145"/>
      <c r="R100" s="145"/>
    </row>
    <row r="101" spans="1:18" ht="18.75">
      <c r="A101" s="145">
        <f t="shared" si="2"/>
        <v>97</v>
      </c>
      <c r="B101" s="145"/>
      <c r="C101" s="145" t="s">
        <v>244</v>
      </c>
      <c r="D101" s="145" t="s">
        <v>245</v>
      </c>
      <c r="E101" s="145"/>
      <c r="F101" s="145" t="s">
        <v>110</v>
      </c>
      <c r="G101" s="145"/>
      <c r="H101" s="145">
        <v>40</v>
      </c>
      <c r="I101" s="145"/>
      <c r="J101" s="145"/>
      <c r="K101" s="145"/>
      <c r="L101" s="145"/>
      <c r="M101" s="145"/>
      <c r="N101" s="145">
        <f t="shared" si="3"/>
        <v>10596</v>
      </c>
      <c r="O101" s="145"/>
      <c r="P101" s="145"/>
      <c r="Q101" s="145"/>
      <c r="R101" s="145" t="s">
        <v>206</v>
      </c>
    </row>
    <row r="102" spans="1:18" ht="18.75">
      <c r="A102" s="145">
        <f t="shared" si="2"/>
        <v>98</v>
      </c>
      <c r="B102" s="145"/>
      <c r="C102" s="145" t="s">
        <v>245</v>
      </c>
      <c r="D102" s="145" t="s">
        <v>246</v>
      </c>
      <c r="E102" s="145"/>
      <c r="F102" s="145" t="s">
        <v>110</v>
      </c>
      <c r="G102" s="145"/>
      <c r="H102" s="145">
        <v>62</v>
      </c>
      <c r="I102" s="145"/>
      <c r="J102" s="145"/>
      <c r="K102" s="145"/>
      <c r="L102" s="145"/>
      <c r="M102" s="145"/>
      <c r="N102" s="145">
        <f t="shared" si="3"/>
        <v>10658</v>
      </c>
      <c r="O102" s="145"/>
      <c r="P102" s="145"/>
      <c r="Q102" s="145"/>
      <c r="R102" s="145" t="s">
        <v>143</v>
      </c>
    </row>
    <row r="103" spans="1:18" ht="18.75">
      <c r="A103" s="145">
        <f t="shared" si="2"/>
        <v>99</v>
      </c>
      <c r="B103" s="145"/>
      <c r="C103" s="145" t="s">
        <v>245</v>
      </c>
      <c r="D103" s="145" t="s">
        <v>247</v>
      </c>
      <c r="E103" s="145"/>
      <c r="F103" s="145" t="s">
        <v>110</v>
      </c>
      <c r="G103" s="145"/>
      <c r="H103" s="145">
        <v>85</v>
      </c>
      <c r="I103" s="145"/>
      <c r="J103" s="145"/>
      <c r="K103" s="145"/>
      <c r="L103" s="145"/>
      <c r="M103" s="145"/>
      <c r="N103" s="145">
        <f t="shared" si="3"/>
        <v>10743</v>
      </c>
      <c r="O103" s="145"/>
      <c r="P103" s="145"/>
      <c r="Q103" s="145"/>
      <c r="R103" s="145"/>
    </row>
    <row r="104" spans="1:18" ht="18.75">
      <c r="A104" s="145">
        <f t="shared" si="2"/>
        <v>100</v>
      </c>
      <c r="B104" s="145"/>
      <c r="C104" s="145" t="s">
        <v>247</v>
      </c>
      <c r="D104" s="145" t="s">
        <v>248</v>
      </c>
      <c r="E104" s="145"/>
      <c r="F104" s="145" t="s">
        <v>110</v>
      </c>
      <c r="G104" s="145">
        <v>124</v>
      </c>
      <c r="H104" s="145"/>
      <c r="I104" s="145"/>
      <c r="J104" s="145"/>
      <c r="K104" s="145"/>
      <c r="L104" s="145"/>
      <c r="M104" s="145"/>
      <c r="N104" s="145">
        <f t="shared" si="3"/>
        <v>10867</v>
      </c>
      <c r="O104" s="145"/>
      <c r="P104" s="145"/>
      <c r="Q104" s="145"/>
      <c r="R104" s="145"/>
    </row>
    <row r="105" spans="1:18" ht="18.75">
      <c r="A105" s="145">
        <f t="shared" si="2"/>
        <v>101</v>
      </c>
      <c r="B105" s="145"/>
      <c r="C105" s="145" t="s">
        <v>248</v>
      </c>
      <c r="D105" s="145" t="s">
        <v>249</v>
      </c>
      <c r="E105" s="145"/>
      <c r="F105" s="145" t="s">
        <v>110</v>
      </c>
      <c r="G105" s="145">
        <v>76</v>
      </c>
      <c r="H105" s="145"/>
      <c r="I105" s="145"/>
      <c r="J105" s="145"/>
      <c r="K105" s="145"/>
      <c r="L105" s="145"/>
      <c r="M105" s="145"/>
      <c r="N105" s="145">
        <f t="shared" si="3"/>
        <v>10943</v>
      </c>
      <c r="O105" s="145"/>
      <c r="P105" s="145"/>
      <c r="Q105" s="145"/>
      <c r="R105" s="145"/>
    </row>
    <row r="106" spans="1:18" ht="18.75">
      <c r="A106" s="145">
        <f t="shared" si="2"/>
        <v>102</v>
      </c>
      <c r="B106" s="145"/>
      <c r="C106" s="145" t="s">
        <v>243</v>
      </c>
      <c r="D106" s="145" t="s">
        <v>250</v>
      </c>
      <c r="E106" s="145"/>
      <c r="F106" s="145" t="s">
        <v>110</v>
      </c>
      <c r="G106" s="145"/>
      <c r="H106" s="145"/>
      <c r="I106" s="145"/>
      <c r="J106" s="145"/>
      <c r="K106" s="145"/>
      <c r="L106" s="145">
        <v>64</v>
      </c>
      <c r="M106" s="145"/>
      <c r="N106" s="145">
        <f t="shared" si="3"/>
        <v>11007</v>
      </c>
      <c r="O106" s="145"/>
      <c r="P106" s="145"/>
      <c r="Q106" s="145"/>
      <c r="R106" s="145" t="s">
        <v>237</v>
      </c>
    </row>
    <row r="107" spans="1:18" ht="18.75">
      <c r="A107" s="145">
        <f t="shared" si="2"/>
        <v>103</v>
      </c>
      <c r="B107" s="145"/>
      <c r="C107" s="145" t="s">
        <v>250</v>
      </c>
      <c r="D107" s="145" t="s">
        <v>251</v>
      </c>
      <c r="E107" s="145"/>
      <c r="F107" s="145" t="s">
        <v>110</v>
      </c>
      <c r="G107" s="145"/>
      <c r="H107" s="145">
        <v>32</v>
      </c>
      <c r="I107" s="145"/>
      <c r="J107" s="145"/>
      <c r="K107" s="145"/>
      <c r="L107" s="145"/>
      <c r="M107" s="145"/>
      <c r="N107" s="145">
        <f t="shared" si="3"/>
        <v>11039</v>
      </c>
      <c r="O107" s="145"/>
      <c r="P107" s="145"/>
      <c r="Q107" s="145"/>
      <c r="R107" s="145" t="s">
        <v>143</v>
      </c>
    </row>
    <row r="108" spans="1:18" ht="18.75">
      <c r="A108" s="145">
        <f t="shared" si="2"/>
        <v>104</v>
      </c>
      <c r="B108" s="145"/>
      <c r="C108" s="145">
        <v>102</v>
      </c>
      <c r="D108" s="145">
        <v>137</v>
      </c>
      <c r="E108" s="145"/>
      <c r="F108" s="145" t="s">
        <v>110</v>
      </c>
      <c r="G108" s="145"/>
      <c r="H108" s="145"/>
      <c r="I108" s="145"/>
      <c r="J108" s="145"/>
      <c r="K108" s="145"/>
      <c r="L108" s="145">
        <v>140</v>
      </c>
      <c r="M108" s="145"/>
      <c r="N108" s="145">
        <f t="shared" si="3"/>
        <v>11179</v>
      </c>
      <c r="O108" s="145"/>
      <c r="P108" s="145"/>
      <c r="Q108" s="145"/>
      <c r="R108" s="145" t="s">
        <v>237</v>
      </c>
    </row>
    <row r="109" spans="1:18" ht="18.75">
      <c r="A109" s="145">
        <f t="shared" si="2"/>
        <v>105</v>
      </c>
      <c r="B109" s="145"/>
      <c r="C109" s="145">
        <v>137</v>
      </c>
      <c r="D109" s="145">
        <v>100</v>
      </c>
      <c r="E109" s="145"/>
      <c r="F109" s="145" t="s">
        <v>110</v>
      </c>
      <c r="G109" s="145"/>
      <c r="H109" s="145">
        <v>72</v>
      </c>
      <c r="I109" s="145"/>
      <c r="J109" s="145"/>
      <c r="K109" s="145"/>
      <c r="L109" s="145"/>
      <c r="M109" s="145"/>
      <c r="N109" s="145">
        <f t="shared" si="3"/>
        <v>11251</v>
      </c>
      <c r="O109" s="145"/>
      <c r="P109" s="145"/>
      <c r="Q109" s="145"/>
      <c r="R109" s="145" t="s">
        <v>206</v>
      </c>
    </row>
    <row r="110" spans="1:18" ht="18.75">
      <c r="A110" s="145">
        <f t="shared" si="2"/>
        <v>106</v>
      </c>
      <c r="B110" s="145"/>
      <c r="C110" s="145">
        <v>100</v>
      </c>
      <c r="D110" s="145">
        <v>102</v>
      </c>
      <c r="E110" s="145"/>
      <c r="F110" s="145" t="s">
        <v>110</v>
      </c>
      <c r="G110" s="145"/>
      <c r="H110" s="145">
        <v>29</v>
      </c>
      <c r="I110" s="145"/>
      <c r="J110" s="145"/>
      <c r="K110" s="145"/>
      <c r="L110" s="145"/>
      <c r="M110" s="145"/>
      <c r="N110" s="145">
        <f t="shared" si="3"/>
        <v>11280</v>
      </c>
      <c r="O110" s="145"/>
      <c r="P110" s="145"/>
      <c r="Q110" s="145"/>
      <c r="R110" s="145"/>
    </row>
    <row r="111" spans="1:18" ht="18.75">
      <c r="A111" s="145">
        <f t="shared" si="2"/>
        <v>107</v>
      </c>
      <c r="B111" s="145"/>
      <c r="C111" s="145">
        <v>100</v>
      </c>
      <c r="D111" s="145">
        <v>175</v>
      </c>
      <c r="E111" s="145"/>
      <c r="F111" s="145" t="s">
        <v>110</v>
      </c>
      <c r="G111" s="145"/>
      <c r="H111" s="145">
        <v>41</v>
      </c>
      <c r="I111" s="145"/>
      <c r="J111" s="145"/>
      <c r="K111" s="145"/>
      <c r="L111" s="145"/>
      <c r="M111" s="145"/>
      <c r="N111" s="145">
        <f t="shared" si="3"/>
        <v>11321</v>
      </c>
      <c r="O111" s="145"/>
      <c r="P111" s="145"/>
      <c r="Q111" s="145"/>
      <c r="R111" s="145" t="s">
        <v>143</v>
      </c>
    </row>
    <row r="112" spans="1:18" ht="18.75">
      <c r="A112" s="145">
        <f t="shared" si="2"/>
        <v>108</v>
      </c>
      <c r="B112" s="145"/>
      <c r="C112" s="145">
        <v>137</v>
      </c>
      <c r="D112" s="145">
        <v>67</v>
      </c>
      <c r="E112" s="145"/>
      <c r="F112" s="145" t="s">
        <v>110</v>
      </c>
      <c r="G112" s="145"/>
      <c r="H112" s="145"/>
      <c r="I112" s="145"/>
      <c r="J112" s="145"/>
      <c r="K112" s="145"/>
      <c r="L112" s="145">
        <v>28</v>
      </c>
      <c r="M112" s="145"/>
      <c r="N112" s="145">
        <f t="shared" si="3"/>
        <v>11349</v>
      </c>
      <c r="O112" s="145"/>
      <c r="P112" s="145"/>
      <c r="Q112" s="145"/>
      <c r="R112" s="145"/>
    </row>
    <row r="113" spans="1:18" ht="18.75">
      <c r="A113" s="145">
        <f t="shared" si="2"/>
        <v>109</v>
      </c>
      <c r="B113" s="145"/>
      <c r="C113" s="145">
        <v>67</v>
      </c>
      <c r="D113" s="145">
        <v>137</v>
      </c>
      <c r="E113" s="145"/>
      <c r="F113" s="145" t="s">
        <v>110</v>
      </c>
      <c r="G113" s="145"/>
      <c r="H113" s="145">
        <v>120</v>
      </c>
      <c r="I113" s="145"/>
      <c r="J113" s="145"/>
      <c r="K113" s="145"/>
      <c r="L113" s="145"/>
      <c r="M113" s="145"/>
      <c r="N113" s="145">
        <f t="shared" si="3"/>
        <v>11469</v>
      </c>
      <c r="O113" s="145"/>
      <c r="P113" s="145"/>
      <c r="Q113" s="145"/>
      <c r="R113" s="145" t="s">
        <v>143</v>
      </c>
    </row>
    <row r="114" spans="1:18" ht="18.75">
      <c r="A114" s="145">
        <f t="shared" si="2"/>
        <v>110</v>
      </c>
      <c r="B114" s="145"/>
      <c r="C114" s="145">
        <v>67</v>
      </c>
      <c r="D114" s="145">
        <v>24</v>
      </c>
      <c r="E114" s="145"/>
      <c r="F114" s="145" t="s">
        <v>110</v>
      </c>
      <c r="G114" s="145"/>
      <c r="H114" s="145"/>
      <c r="I114" s="145"/>
      <c r="J114" s="145"/>
      <c r="K114" s="145"/>
      <c r="L114" s="145">
        <v>196</v>
      </c>
      <c r="M114" s="145"/>
      <c r="N114" s="145">
        <f t="shared" si="3"/>
        <v>11665</v>
      </c>
      <c r="O114" s="145"/>
      <c r="P114" s="145"/>
      <c r="Q114" s="145"/>
      <c r="R114" s="145" t="s">
        <v>220</v>
      </c>
    </row>
    <row r="115" spans="1:18" ht="18.75">
      <c r="A115" s="145">
        <f t="shared" si="2"/>
        <v>111</v>
      </c>
      <c r="B115" s="145"/>
      <c r="C115" s="145">
        <v>24</v>
      </c>
      <c r="D115" s="145">
        <v>192</v>
      </c>
      <c r="E115" s="145"/>
      <c r="F115" s="145" t="s">
        <v>110</v>
      </c>
      <c r="G115" s="145">
        <v>400</v>
      </c>
      <c r="H115" s="145"/>
      <c r="I115" s="145"/>
      <c r="J115" s="145"/>
      <c r="K115" s="145"/>
      <c r="L115" s="145"/>
      <c r="M115" s="145"/>
      <c r="N115" s="145">
        <f t="shared" si="3"/>
        <v>12065</v>
      </c>
      <c r="O115" s="145"/>
      <c r="P115" s="145"/>
      <c r="Q115" s="145"/>
      <c r="R115" s="145" t="s">
        <v>143</v>
      </c>
    </row>
    <row r="116" spans="1:18" ht="18.75">
      <c r="A116" s="145">
        <f t="shared" si="2"/>
        <v>112</v>
      </c>
      <c r="B116" s="145"/>
      <c r="C116" s="145">
        <v>24</v>
      </c>
      <c r="D116" s="145">
        <v>38</v>
      </c>
      <c r="E116" s="145"/>
      <c r="F116" s="145" t="s">
        <v>110</v>
      </c>
      <c r="G116" s="145"/>
      <c r="H116" s="145"/>
      <c r="I116" s="145"/>
      <c r="J116" s="145"/>
      <c r="K116" s="145"/>
      <c r="L116" s="145">
        <v>288</v>
      </c>
      <c r="M116" s="145"/>
      <c r="N116" s="145">
        <f t="shared" si="3"/>
        <v>12353</v>
      </c>
      <c r="O116" s="145"/>
      <c r="P116" s="145"/>
      <c r="Q116" s="145"/>
      <c r="R116" s="145" t="s">
        <v>220</v>
      </c>
    </row>
    <row r="117" spans="1:18" ht="18.75">
      <c r="A117" s="145">
        <f t="shared" si="2"/>
        <v>113</v>
      </c>
      <c r="B117" s="145"/>
      <c r="C117" s="145">
        <v>38</v>
      </c>
      <c r="D117" s="145">
        <v>202</v>
      </c>
      <c r="E117" s="145"/>
      <c r="F117" s="145" t="s">
        <v>110</v>
      </c>
      <c r="G117" s="145">
        <v>45</v>
      </c>
      <c r="I117" s="145"/>
      <c r="J117" s="145"/>
      <c r="K117" s="145"/>
      <c r="L117" s="145"/>
      <c r="M117" s="145"/>
      <c r="N117" s="145">
        <f t="shared" si="3"/>
        <v>12398</v>
      </c>
      <c r="O117" s="145"/>
      <c r="P117" s="145"/>
      <c r="Q117" s="145"/>
      <c r="R117" s="145"/>
    </row>
    <row r="118" spans="1:18" ht="18.75">
      <c r="A118" s="145">
        <f t="shared" si="2"/>
        <v>114</v>
      </c>
      <c r="B118" s="145"/>
      <c r="C118" s="145">
        <v>38</v>
      </c>
      <c r="D118" s="145">
        <v>167</v>
      </c>
      <c r="E118" s="145"/>
      <c r="F118" s="145" t="s">
        <v>110</v>
      </c>
      <c r="G118" s="145"/>
      <c r="H118" s="145"/>
      <c r="I118" s="145"/>
      <c r="J118" s="145"/>
      <c r="K118" s="145"/>
      <c r="L118" s="145">
        <v>484</v>
      </c>
      <c r="M118" s="145"/>
      <c r="N118" s="145">
        <f t="shared" si="3"/>
        <v>12882</v>
      </c>
      <c r="O118" s="145"/>
      <c r="P118" s="145"/>
      <c r="Q118" s="145"/>
      <c r="R118" s="145" t="s">
        <v>252</v>
      </c>
    </row>
    <row r="119" spans="1:18" ht="18.75">
      <c r="A119" s="145">
        <f t="shared" si="2"/>
        <v>115</v>
      </c>
      <c r="B119" s="145"/>
      <c r="C119" s="145">
        <v>167</v>
      </c>
      <c r="D119" s="145">
        <v>20</v>
      </c>
      <c r="E119" s="145"/>
      <c r="F119" s="145" t="s">
        <v>110</v>
      </c>
      <c r="G119" s="145"/>
      <c r="H119" s="145"/>
      <c r="I119" s="145"/>
      <c r="J119" s="145"/>
      <c r="K119" s="145">
        <v>48</v>
      </c>
      <c r="L119" s="145"/>
      <c r="M119" s="145"/>
      <c r="N119" s="145">
        <f t="shared" si="3"/>
        <v>12930</v>
      </c>
      <c r="O119" s="145"/>
      <c r="P119" s="145"/>
      <c r="Q119" s="145"/>
      <c r="R119" s="145" t="s">
        <v>253</v>
      </c>
    </row>
    <row r="120" spans="1:18" ht="18.75">
      <c r="A120" s="145">
        <f t="shared" si="2"/>
        <v>116</v>
      </c>
      <c r="B120" s="145"/>
      <c r="C120" s="145">
        <v>20</v>
      </c>
      <c r="D120" s="145">
        <v>18</v>
      </c>
      <c r="E120" s="145"/>
      <c r="F120" s="145" t="s">
        <v>110</v>
      </c>
      <c r="G120" s="145"/>
      <c r="H120" s="145"/>
      <c r="I120" s="145">
        <v>179</v>
      </c>
      <c r="J120" s="145"/>
      <c r="K120" s="145"/>
      <c r="L120" s="145"/>
      <c r="M120" s="145"/>
      <c r="N120" s="145">
        <f t="shared" si="3"/>
        <v>13109</v>
      </c>
      <c r="O120" s="145"/>
      <c r="P120" s="145"/>
      <c r="Q120" s="145"/>
      <c r="R120" s="145"/>
    </row>
    <row r="121" spans="1:18" ht="18.75">
      <c r="A121" s="145">
        <f t="shared" si="2"/>
        <v>117</v>
      </c>
      <c r="B121" s="145"/>
      <c r="C121" s="145">
        <v>18</v>
      </c>
      <c r="D121" s="145">
        <v>139</v>
      </c>
      <c r="E121" s="145"/>
      <c r="F121" s="145" t="s">
        <v>110</v>
      </c>
      <c r="G121" s="145"/>
      <c r="H121" s="145"/>
      <c r="I121" s="145">
        <v>23</v>
      </c>
      <c r="J121" s="145"/>
      <c r="K121" s="145"/>
      <c r="L121" s="145"/>
      <c r="M121" s="145"/>
      <c r="N121" s="145">
        <f t="shared" si="3"/>
        <v>13132</v>
      </c>
      <c r="O121" s="145"/>
      <c r="P121" s="145"/>
      <c r="Q121" s="145"/>
      <c r="R121" s="145"/>
    </row>
    <row r="122" spans="1:18" ht="18.75">
      <c r="A122" s="145">
        <f t="shared" si="2"/>
        <v>118</v>
      </c>
      <c r="B122" s="145"/>
      <c r="C122" s="145">
        <v>113</v>
      </c>
      <c r="D122" s="145">
        <v>65</v>
      </c>
      <c r="E122" s="145"/>
      <c r="F122" s="145" t="s">
        <v>110</v>
      </c>
      <c r="G122" s="145"/>
      <c r="H122" s="145"/>
      <c r="I122" s="145">
        <v>88</v>
      </c>
      <c r="J122" s="145"/>
      <c r="K122" s="145"/>
      <c r="L122" s="145"/>
      <c r="M122" s="145"/>
      <c r="N122" s="145">
        <f t="shared" si="3"/>
        <v>13220</v>
      </c>
      <c r="O122" s="145"/>
      <c r="P122" s="145"/>
      <c r="Q122" s="145"/>
      <c r="R122" s="145" t="s">
        <v>208</v>
      </c>
    </row>
    <row r="123" spans="1:18" ht="18.75">
      <c r="A123" s="145">
        <f t="shared" si="2"/>
        <v>119</v>
      </c>
      <c r="B123" s="145"/>
      <c r="C123" s="145">
        <v>65</v>
      </c>
      <c r="D123" s="145">
        <v>27</v>
      </c>
      <c r="E123" s="145"/>
      <c r="F123" s="145" t="s">
        <v>110</v>
      </c>
      <c r="G123" s="145"/>
      <c r="H123" s="145"/>
      <c r="I123" s="145">
        <v>121</v>
      </c>
      <c r="J123" s="145"/>
      <c r="K123" s="145"/>
      <c r="L123" s="145"/>
      <c r="M123" s="145"/>
      <c r="N123" s="145">
        <f t="shared" si="3"/>
        <v>13341</v>
      </c>
      <c r="O123" s="145"/>
      <c r="P123" s="145"/>
      <c r="Q123" s="145"/>
      <c r="R123" s="145"/>
    </row>
    <row r="124" spans="1:18" ht="18.75">
      <c r="A124" s="145">
        <f t="shared" si="2"/>
        <v>120</v>
      </c>
      <c r="B124" s="145"/>
      <c r="C124" s="145">
        <v>27</v>
      </c>
      <c r="D124" s="145">
        <v>84</v>
      </c>
      <c r="E124" s="145"/>
      <c r="F124" s="145" t="s">
        <v>110</v>
      </c>
      <c r="G124" s="145">
        <v>280</v>
      </c>
      <c r="H124" s="145"/>
      <c r="I124" s="145"/>
      <c r="J124" s="145"/>
      <c r="K124" s="145"/>
      <c r="L124" s="145"/>
      <c r="M124" s="145"/>
      <c r="N124" s="145">
        <f t="shared" si="3"/>
        <v>13621</v>
      </c>
      <c r="O124" s="145"/>
      <c r="P124" s="145"/>
      <c r="Q124" s="145"/>
      <c r="R124" s="145"/>
    </row>
    <row r="125" spans="1:18" ht="18.75">
      <c r="A125" s="145">
        <f t="shared" si="2"/>
        <v>121</v>
      </c>
      <c r="B125" s="145"/>
      <c r="C125" s="145">
        <v>20</v>
      </c>
      <c r="D125" s="145">
        <v>40</v>
      </c>
      <c r="E125" s="145"/>
      <c r="F125" s="145" t="s">
        <v>110</v>
      </c>
      <c r="G125" s="145"/>
      <c r="H125" s="145"/>
      <c r="I125" s="145">
        <v>314</v>
      </c>
      <c r="J125" s="145"/>
      <c r="K125" s="145"/>
      <c r="L125" s="145"/>
      <c r="M125" s="145"/>
      <c r="N125" s="145">
        <f t="shared" si="3"/>
        <v>13935</v>
      </c>
      <c r="O125" s="145"/>
      <c r="P125" s="145"/>
      <c r="Q125" s="145"/>
      <c r="R125" s="145"/>
    </row>
    <row r="126" spans="1:18" ht="18.75">
      <c r="A126" s="145">
        <f t="shared" si="2"/>
        <v>122</v>
      </c>
      <c r="B126" s="145"/>
      <c r="C126" s="145">
        <v>40</v>
      </c>
      <c r="D126" s="145">
        <v>144</v>
      </c>
      <c r="E126" s="145"/>
      <c r="F126" s="145" t="s">
        <v>110</v>
      </c>
      <c r="G126" s="145"/>
      <c r="H126" s="145"/>
      <c r="I126" s="145">
        <v>59</v>
      </c>
      <c r="J126" s="145"/>
      <c r="K126" s="145"/>
      <c r="L126" s="145"/>
      <c r="M126" s="145"/>
      <c r="N126" s="145">
        <f t="shared" si="3"/>
        <v>13994</v>
      </c>
      <c r="O126" s="145"/>
      <c r="P126" s="145"/>
      <c r="Q126" s="145"/>
      <c r="R126" s="145"/>
    </row>
    <row r="127" spans="1:18" ht="18.75">
      <c r="A127" s="145">
        <f t="shared" si="2"/>
        <v>123</v>
      </c>
      <c r="B127" s="145"/>
      <c r="C127" s="145">
        <v>144</v>
      </c>
      <c r="D127" s="145">
        <v>54</v>
      </c>
      <c r="E127" s="145"/>
      <c r="F127" s="145" t="s">
        <v>110</v>
      </c>
      <c r="G127" s="145"/>
      <c r="H127" s="145">
        <v>106</v>
      </c>
      <c r="I127" s="145"/>
      <c r="J127" s="145"/>
      <c r="K127" s="145"/>
      <c r="L127" s="145"/>
      <c r="M127" s="145"/>
      <c r="N127" s="145">
        <f t="shared" si="3"/>
        <v>14100</v>
      </c>
      <c r="O127" s="145"/>
      <c r="P127" s="145"/>
      <c r="Q127" s="145"/>
      <c r="R127" s="145"/>
    </row>
    <row r="128" spans="1:18" ht="18.75">
      <c r="A128" s="145">
        <f t="shared" si="2"/>
        <v>124</v>
      </c>
      <c r="B128" s="145"/>
      <c r="C128" s="145">
        <v>54</v>
      </c>
      <c r="D128" s="145">
        <v>112</v>
      </c>
      <c r="E128" s="145"/>
      <c r="F128" s="145" t="s">
        <v>110</v>
      </c>
      <c r="G128" s="145">
        <v>198</v>
      </c>
      <c r="H128" s="145"/>
      <c r="I128" s="145"/>
      <c r="J128" s="145"/>
      <c r="K128" s="145"/>
      <c r="L128" s="145"/>
      <c r="M128" s="145"/>
      <c r="N128" s="145">
        <f t="shared" si="3"/>
        <v>14298</v>
      </c>
      <c r="O128" s="145"/>
      <c r="P128" s="145"/>
      <c r="Q128" s="145"/>
      <c r="R128" s="145" t="s">
        <v>254</v>
      </c>
    </row>
    <row r="129" spans="1:18" ht="18.75">
      <c r="A129" s="145">
        <f t="shared" si="2"/>
        <v>125</v>
      </c>
      <c r="B129" s="145"/>
      <c r="C129" s="145">
        <v>54</v>
      </c>
      <c r="D129" s="145">
        <v>160</v>
      </c>
      <c r="E129" s="145"/>
      <c r="F129" s="145" t="s">
        <v>110</v>
      </c>
      <c r="G129" s="145">
        <v>97</v>
      </c>
      <c r="H129" s="145"/>
      <c r="I129" s="145"/>
      <c r="J129" s="145"/>
      <c r="K129" s="145"/>
      <c r="L129" s="145"/>
      <c r="M129" s="145"/>
      <c r="N129" s="145">
        <f t="shared" si="3"/>
        <v>14395</v>
      </c>
      <c r="O129" s="145"/>
      <c r="P129" s="145"/>
      <c r="Q129" s="145"/>
      <c r="R129" s="145" t="s">
        <v>186</v>
      </c>
    </row>
    <row r="130" spans="1:18" ht="18.75">
      <c r="A130" s="145">
        <f t="shared" si="2"/>
        <v>126</v>
      </c>
      <c r="B130" s="145"/>
      <c r="C130" s="145">
        <v>160</v>
      </c>
      <c r="D130" s="145">
        <v>207</v>
      </c>
      <c r="E130" s="145"/>
      <c r="F130" s="145" t="s">
        <v>110</v>
      </c>
      <c r="G130" s="145">
        <v>44</v>
      </c>
      <c r="H130" s="145"/>
      <c r="I130" s="145"/>
      <c r="J130" s="145"/>
      <c r="K130" s="145"/>
      <c r="L130" s="145"/>
      <c r="M130" s="145"/>
      <c r="N130" s="145">
        <f t="shared" si="3"/>
        <v>14439</v>
      </c>
      <c r="O130" s="145"/>
      <c r="P130" s="145"/>
      <c r="Q130" s="145"/>
      <c r="R130" s="145" t="s">
        <v>143</v>
      </c>
    </row>
    <row r="131" spans="1:18" ht="18.75">
      <c r="A131" s="145">
        <f t="shared" si="2"/>
        <v>127</v>
      </c>
      <c r="B131" s="145"/>
      <c r="C131" s="145">
        <v>160</v>
      </c>
      <c r="D131" s="145">
        <v>185</v>
      </c>
      <c r="E131" s="145"/>
      <c r="F131" s="145" t="s">
        <v>110</v>
      </c>
      <c r="G131" s="145">
        <v>97</v>
      </c>
      <c r="H131" s="145"/>
      <c r="I131" s="145"/>
      <c r="J131" s="145"/>
      <c r="K131" s="145"/>
      <c r="L131" s="145"/>
      <c r="M131" s="145"/>
      <c r="N131" s="145">
        <f t="shared" si="3"/>
        <v>14536</v>
      </c>
      <c r="O131" s="145"/>
      <c r="P131" s="145"/>
      <c r="Q131" s="145"/>
      <c r="R131" s="145" t="s">
        <v>255</v>
      </c>
    </row>
    <row r="132" spans="1:18" ht="18.75">
      <c r="A132" s="145">
        <f t="shared" si="2"/>
        <v>128</v>
      </c>
      <c r="B132" s="145"/>
      <c r="C132" s="145">
        <v>185</v>
      </c>
      <c r="D132" s="145">
        <v>103</v>
      </c>
      <c r="E132" s="145"/>
      <c r="F132" s="145" t="s">
        <v>110</v>
      </c>
      <c r="G132" s="145"/>
      <c r="H132" s="145">
        <v>86</v>
      </c>
      <c r="I132" s="145"/>
      <c r="J132" s="145"/>
      <c r="K132" s="145"/>
      <c r="L132" s="145"/>
      <c r="M132" s="145"/>
      <c r="N132" s="145">
        <f t="shared" si="3"/>
        <v>14622</v>
      </c>
      <c r="O132" s="145"/>
      <c r="P132" s="145"/>
      <c r="Q132" s="145"/>
      <c r="R132" s="145" t="s">
        <v>206</v>
      </c>
    </row>
    <row r="133" spans="1:18" ht="18.75">
      <c r="A133" s="145">
        <f t="shared" si="2"/>
        <v>129</v>
      </c>
      <c r="B133" s="145"/>
      <c r="C133" s="145">
        <v>103</v>
      </c>
      <c r="D133" s="145">
        <v>140</v>
      </c>
      <c r="E133" s="145"/>
      <c r="F133" s="145" t="s">
        <v>110</v>
      </c>
      <c r="G133" s="145"/>
      <c r="H133" s="145">
        <v>39</v>
      </c>
      <c r="I133" s="145"/>
      <c r="J133" s="145"/>
      <c r="K133" s="145"/>
      <c r="L133" s="145"/>
      <c r="M133" s="145"/>
      <c r="N133" s="145">
        <f t="shared" si="3"/>
        <v>14661</v>
      </c>
      <c r="O133" s="145"/>
      <c r="P133" s="145"/>
      <c r="Q133" s="145"/>
      <c r="R133" s="145" t="s">
        <v>256</v>
      </c>
    </row>
    <row r="134" spans="1:18" ht="18.75">
      <c r="A134" s="145">
        <f t="shared" si="2"/>
        <v>130</v>
      </c>
      <c r="B134" s="145"/>
      <c r="C134" s="145">
        <v>140</v>
      </c>
      <c r="D134" s="145">
        <v>118</v>
      </c>
      <c r="E134" s="145"/>
      <c r="F134" s="145" t="s">
        <v>110</v>
      </c>
      <c r="G134" s="145"/>
      <c r="H134" s="145">
        <v>54</v>
      </c>
      <c r="I134" s="145"/>
      <c r="J134" s="145"/>
      <c r="K134" s="145"/>
      <c r="L134" s="145"/>
      <c r="M134" s="145"/>
      <c r="N134" s="145">
        <f t="shared" si="3"/>
        <v>14715</v>
      </c>
      <c r="O134" s="145"/>
      <c r="P134" s="145"/>
      <c r="Q134" s="145"/>
      <c r="R134" s="145" t="s">
        <v>143</v>
      </c>
    </row>
    <row r="135" spans="1:18" ht="18.75">
      <c r="A135" s="145">
        <f t="shared" ref="A135:A144" si="4">1+A134</f>
        <v>131</v>
      </c>
      <c r="B135" s="145"/>
      <c r="C135" s="145">
        <v>103</v>
      </c>
      <c r="D135" s="145">
        <v>110</v>
      </c>
      <c r="E135" s="145"/>
      <c r="F135" s="145" t="s">
        <v>110</v>
      </c>
      <c r="G135" s="145"/>
      <c r="H135" s="145">
        <v>75</v>
      </c>
      <c r="I135" s="145"/>
      <c r="J135" s="145"/>
      <c r="K135" s="145"/>
      <c r="L135" s="145"/>
      <c r="M135" s="145"/>
      <c r="N135" s="145">
        <f t="shared" ref="N135:N143" si="5">+N134+G135+H135+I135+J135+K135+L135+M135</f>
        <v>14790</v>
      </c>
      <c r="O135" s="145"/>
      <c r="P135" s="145"/>
      <c r="Q135" s="145"/>
      <c r="R135" s="145" t="s">
        <v>141</v>
      </c>
    </row>
    <row r="136" spans="1:18" ht="18.75">
      <c r="A136" s="145">
        <f t="shared" si="4"/>
        <v>132</v>
      </c>
      <c r="B136" s="145"/>
      <c r="C136" s="145">
        <v>110</v>
      </c>
      <c r="D136" s="145">
        <v>226</v>
      </c>
      <c r="E136" s="145"/>
      <c r="F136" s="145" t="s">
        <v>110</v>
      </c>
      <c r="G136" s="145">
        <v>119</v>
      </c>
      <c r="H136" s="145"/>
      <c r="I136" s="145"/>
      <c r="J136" s="145"/>
      <c r="K136" s="145"/>
      <c r="L136" s="145"/>
      <c r="M136" s="145"/>
      <c r="N136" s="145">
        <f t="shared" si="5"/>
        <v>14909</v>
      </c>
      <c r="O136" s="145"/>
      <c r="P136" s="145"/>
      <c r="Q136" s="145"/>
      <c r="R136" s="145"/>
    </row>
    <row r="137" spans="1:18" ht="18.75">
      <c r="A137" s="145">
        <f t="shared" si="4"/>
        <v>133</v>
      </c>
      <c r="B137" s="145"/>
      <c r="C137" s="145">
        <v>110</v>
      </c>
      <c r="D137" s="145">
        <v>217</v>
      </c>
      <c r="E137" s="145"/>
      <c r="F137" s="145" t="s">
        <v>110</v>
      </c>
      <c r="G137" s="145">
        <v>58</v>
      </c>
      <c r="H137" s="145"/>
      <c r="I137" s="145"/>
      <c r="J137" s="145"/>
      <c r="K137" s="145"/>
      <c r="L137" s="145"/>
      <c r="M137" s="145"/>
      <c r="N137" s="145">
        <f t="shared" si="5"/>
        <v>14967</v>
      </c>
      <c r="O137" s="145"/>
      <c r="P137" s="145"/>
      <c r="Q137" s="145"/>
      <c r="R137" s="145" t="s">
        <v>257</v>
      </c>
    </row>
    <row r="138" spans="1:18" ht="18.75">
      <c r="A138" s="145">
        <f t="shared" si="4"/>
        <v>134</v>
      </c>
      <c r="B138" s="145"/>
      <c r="C138" s="145">
        <v>217</v>
      </c>
      <c r="D138" s="178" t="s">
        <v>258</v>
      </c>
      <c r="E138" s="145"/>
      <c r="F138" s="145" t="s">
        <v>110</v>
      </c>
      <c r="G138" s="145"/>
      <c r="H138" s="145">
        <v>48</v>
      </c>
      <c r="I138" s="145"/>
      <c r="J138" s="145"/>
      <c r="K138" s="145"/>
      <c r="L138" s="145"/>
      <c r="M138" s="145"/>
      <c r="N138" s="145">
        <f t="shared" si="5"/>
        <v>15015</v>
      </c>
      <c r="O138" s="145"/>
      <c r="P138" s="145"/>
      <c r="Q138" s="145"/>
      <c r="R138" s="145" t="s">
        <v>189</v>
      </c>
    </row>
    <row r="139" spans="1:18" ht="18.75">
      <c r="A139" s="145">
        <f t="shared" si="4"/>
        <v>135</v>
      </c>
      <c r="B139" s="145"/>
      <c r="C139" s="145">
        <v>117</v>
      </c>
      <c r="D139" s="145">
        <v>169</v>
      </c>
      <c r="E139" s="145"/>
      <c r="F139" s="145" t="s">
        <v>110</v>
      </c>
      <c r="G139" s="145">
        <v>88</v>
      </c>
      <c r="H139" s="145"/>
      <c r="I139" s="145"/>
      <c r="J139" s="145"/>
      <c r="K139" s="145"/>
      <c r="L139" s="145"/>
      <c r="M139" s="145"/>
      <c r="N139" s="145">
        <f t="shared" si="5"/>
        <v>15103</v>
      </c>
      <c r="O139" s="145"/>
      <c r="P139" s="145"/>
      <c r="Q139" s="145"/>
      <c r="R139" s="145" t="s">
        <v>143</v>
      </c>
    </row>
    <row r="140" spans="1:18" ht="18.75">
      <c r="A140" s="145">
        <f t="shared" si="4"/>
        <v>136</v>
      </c>
      <c r="B140" s="145"/>
      <c r="C140" s="145">
        <v>117</v>
      </c>
      <c r="D140" s="145">
        <v>65</v>
      </c>
      <c r="E140" s="145"/>
      <c r="F140" s="145" t="s">
        <v>110</v>
      </c>
      <c r="G140" s="145"/>
      <c r="H140" s="145">
        <v>129</v>
      </c>
      <c r="I140" s="145"/>
      <c r="J140" s="145"/>
      <c r="K140" s="145"/>
      <c r="L140" s="145"/>
      <c r="M140" s="145"/>
      <c r="N140" s="145">
        <f t="shared" si="5"/>
        <v>15232</v>
      </c>
      <c r="O140" s="145"/>
      <c r="P140" s="145"/>
      <c r="Q140" s="145"/>
      <c r="R140" s="145"/>
    </row>
    <row r="141" spans="1:18" ht="18.75">
      <c r="A141" s="145">
        <f t="shared" si="4"/>
        <v>137</v>
      </c>
      <c r="B141" s="145"/>
      <c r="C141" s="145">
        <v>18</v>
      </c>
      <c r="D141" s="145" t="s">
        <v>259</v>
      </c>
      <c r="E141" s="145"/>
      <c r="F141" s="145" t="s">
        <v>110</v>
      </c>
      <c r="G141" s="145"/>
      <c r="H141" s="145"/>
      <c r="I141" s="145">
        <v>260</v>
      </c>
      <c r="J141" s="145"/>
      <c r="K141" s="145"/>
      <c r="L141" s="145"/>
      <c r="M141" s="145"/>
      <c r="N141" s="145">
        <f t="shared" si="5"/>
        <v>15492</v>
      </c>
      <c r="O141" s="145"/>
      <c r="P141" s="145"/>
      <c r="Q141" s="145"/>
      <c r="R141" s="145"/>
    </row>
    <row r="142" spans="1:18" ht="18.75">
      <c r="A142" s="145">
        <f t="shared" si="4"/>
        <v>138</v>
      </c>
      <c r="B142" s="145"/>
      <c r="C142" s="145">
        <v>18</v>
      </c>
      <c r="D142" s="145" t="s">
        <v>260</v>
      </c>
      <c r="E142" s="145"/>
      <c r="F142" s="145" t="s">
        <v>110</v>
      </c>
      <c r="G142" s="145">
        <v>89</v>
      </c>
      <c r="H142" s="145"/>
      <c r="I142" s="145"/>
      <c r="J142" s="145"/>
      <c r="K142" s="145"/>
      <c r="L142" s="145"/>
      <c r="M142" s="145"/>
      <c r="N142" s="145">
        <f t="shared" si="5"/>
        <v>15581</v>
      </c>
      <c r="O142" s="145"/>
      <c r="P142" s="145"/>
      <c r="Q142" s="145"/>
      <c r="R142" s="145" t="s">
        <v>143</v>
      </c>
    </row>
    <row r="143" spans="1:18" ht="18.75">
      <c r="A143" s="145">
        <f t="shared" si="4"/>
        <v>139</v>
      </c>
      <c r="B143" s="145"/>
      <c r="C143" s="145">
        <v>18</v>
      </c>
      <c r="D143" s="145">
        <v>35</v>
      </c>
      <c r="E143" s="145"/>
      <c r="F143" s="145" t="s">
        <v>110</v>
      </c>
      <c r="G143" s="145">
        <v>190</v>
      </c>
      <c r="H143" s="145"/>
      <c r="I143" s="145"/>
      <c r="J143" s="145"/>
      <c r="K143" s="145"/>
      <c r="L143" s="145"/>
      <c r="M143" s="145"/>
      <c r="N143" s="145">
        <f t="shared" si="5"/>
        <v>15771</v>
      </c>
      <c r="O143" s="145"/>
      <c r="P143" s="145"/>
      <c r="Q143" s="145"/>
      <c r="R143" s="145" t="s">
        <v>143</v>
      </c>
    </row>
    <row r="144" spans="1:18" ht="18.75">
      <c r="A144" s="145">
        <f t="shared" si="4"/>
        <v>140</v>
      </c>
      <c r="B144" s="145"/>
      <c r="C144" s="145"/>
      <c r="D144" s="145"/>
      <c r="E144" s="145"/>
      <c r="F144" s="145"/>
      <c r="G144" s="145"/>
      <c r="H144" s="145"/>
      <c r="I144" s="145"/>
      <c r="J144" s="145"/>
      <c r="K144" s="145"/>
      <c r="L144" s="145"/>
      <c r="M144" s="145"/>
      <c r="N144" s="145"/>
      <c r="O144" s="145"/>
      <c r="P144" s="145"/>
      <c r="Q144" s="145"/>
      <c r="R144" s="145"/>
    </row>
    <row r="145" spans="7:14" ht="18.75">
      <c r="G145" s="179">
        <f>+SUM(G5:G144)</f>
        <v>6042</v>
      </c>
      <c r="H145" s="179">
        <f t="shared" ref="H145:M145" si="6">+SUM(H5:H144)</f>
        <v>2809</v>
      </c>
      <c r="I145" s="179">
        <f t="shared" si="6"/>
        <v>2476</v>
      </c>
      <c r="J145" s="179">
        <f t="shared" si="6"/>
        <v>994</v>
      </c>
      <c r="K145" s="179">
        <f t="shared" si="6"/>
        <v>48</v>
      </c>
      <c r="L145" s="179">
        <f t="shared" si="6"/>
        <v>3402</v>
      </c>
      <c r="M145" s="179">
        <f t="shared" si="6"/>
        <v>0</v>
      </c>
      <c r="N145" s="144">
        <f>+SUM(G145+H145+I145+J145+K145+L145)</f>
        <v>15771</v>
      </c>
    </row>
    <row r="146" spans="7:14" ht="18">
      <c r="G146" s="126">
        <v>8788</v>
      </c>
      <c r="H146" s="126">
        <v>3444</v>
      </c>
      <c r="I146" s="126">
        <v>2620</v>
      </c>
      <c r="J146" s="173">
        <v>1493</v>
      </c>
      <c r="K146" s="126">
        <v>48</v>
      </c>
      <c r="L146" s="126">
        <v>3486</v>
      </c>
      <c r="M146" s="126">
        <v>43</v>
      </c>
      <c r="N146" s="170">
        <f>G146+H146+I146+J146+K146+L146+M146</f>
        <v>19922</v>
      </c>
    </row>
  </sheetData>
  <mergeCells count="14">
    <mergeCell ref="A2:B2"/>
    <mergeCell ref="C2:R2"/>
    <mergeCell ref="G3:M3"/>
    <mergeCell ref="A3:A4"/>
    <mergeCell ref="B3:B4"/>
    <mergeCell ref="C3:C4"/>
    <mergeCell ref="D3:D4"/>
    <mergeCell ref="E3:E4"/>
    <mergeCell ref="F3:F4"/>
    <mergeCell ref="N3:N4"/>
    <mergeCell ref="O3:O4"/>
    <mergeCell ref="P3:P4"/>
    <mergeCell ref="Q3:Q4"/>
    <mergeCell ref="R3:R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69"/>
  <sheetViews>
    <sheetView showRuler="0" view="pageBreakPreview" topLeftCell="B1" zoomScale="85" zoomScaleNormal="55" zoomScalePageLayoutView="55" workbookViewId="0">
      <pane ySplit="8" topLeftCell="A238" activePane="bottomLeft" state="frozen"/>
      <selection activeCell="J49" sqref="J49"/>
      <selection pane="bottomLeft" activeCell="J49" sqref="J49"/>
    </sheetView>
  </sheetViews>
  <sheetFormatPr defaultColWidth="9.140625" defaultRowHeight="12.75"/>
  <cols>
    <col min="1" max="1" width="9" style="123" hidden="1" customWidth="1"/>
    <col min="2" max="2" width="2.5703125" style="123" customWidth="1"/>
    <col min="3" max="3" width="8" style="123" customWidth="1"/>
    <col min="4" max="4" width="15.140625" style="123" customWidth="1"/>
    <col min="5" max="6" width="16" style="123" customWidth="1"/>
    <col min="7" max="7" width="15.7109375" style="123" customWidth="1"/>
    <col min="8" max="8" width="13" style="123" customWidth="1"/>
    <col min="9" max="11" width="12.7109375" style="131" customWidth="1"/>
    <col min="12" max="12" width="12.7109375" style="171" customWidth="1"/>
    <col min="13" max="15" width="12.7109375" style="131" customWidth="1"/>
    <col min="16" max="16" width="15.7109375" style="123" customWidth="1"/>
    <col min="17" max="17" width="13" style="123" customWidth="1"/>
    <col min="18" max="18" width="13.7109375" style="123" customWidth="1"/>
    <col min="19" max="19" width="19.28515625" style="123" customWidth="1"/>
    <col min="20" max="20" width="17.7109375" style="123" customWidth="1"/>
    <col min="21" max="16384" width="9.140625" style="123"/>
  </cols>
  <sheetData>
    <row r="2" spans="3:20" ht="18" customHeight="1">
      <c r="C2" s="712" t="s">
        <v>261</v>
      </c>
      <c r="D2" s="712"/>
      <c r="E2" s="713" t="s">
        <v>22</v>
      </c>
      <c r="F2" s="713"/>
      <c r="G2" s="720"/>
      <c r="H2" s="720"/>
      <c r="I2" s="720"/>
      <c r="J2" s="720"/>
      <c r="K2" s="720"/>
      <c r="L2" s="720"/>
      <c r="M2" s="720"/>
      <c r="N2" s="720"/>
      <c r="O2" s="720"/>
      <c r="P2" s="720"/>
      <c r="Q2" s="720"/>
      <c r="R2" s="720"/>
      <c r="S2" s="720"/>
      <c r="T2" s="720"/>
    </row>
    <row r="3" spans="3:20" ht="18" customHeight="1">
      <c r="C3" s="712" t="s">
        <v>262</v>
      </c>
      <c r="D3" s="712"/>
      <c r="E3" s="713" t="s">
        <v>23</v>
      </c>
      <c r="F3" s="713"/>
      <c r="G3" s="720"/>
      <c r="H3" s="720"/>
      <c r="I3" s="720"/>
      <c r="J3" s="720"/>
      <c r="K3" s="720"/>
      <c r="L3" s="720"/>
      <c r="M3" s="720"/>
      <c r="N3" s="720"/>
      <c r="O3" s="720"/>
      <c r="P3" s="720"/>
      <c r="Q3" s="720"/>
      <c r="R3" s="720"/>
      <c r="S3" s="720"/>
      <c r="T3" s="720"/>
    </row>
    <row r="4" spans="3:20" ht="18" customHeight="1">
      <c r="C4" s="712" t="s">
        <v>263</v>
      </c>
      <c r="D4" s="712"/>
      <c r="E4" s="713">
        <v>19922</v>
      </c>
      <c r="F4" s="713"/>
      <c r="G4" s="720"/>
      <c r="H4" s="720"/>
      <c r="I4" s="720"/>
      <c r="J4" s="720"/>
      <c r="K4" s="720"/>
      <c r="L4" s="720"/>
      <c r="M4" s="720"/>
      <c r="N4" s="720"/>
      <c r="O4" s="720"/>
      <c r="P4" s="720"/>
      <c r="Q4" s="720"/>
      <c r="R4" s="720"/>
      <c r="S4" s="720"/>
      <c r="T4" s="720"/>
    </row>
    <row r="5" spans="3:20" ht="18" customHeight="1">
      <c r="C5" s="14" t="s">
        <v>264</v>
      </c>
      <c r="D5" s="14"/>
      <c r="E5" s="713">
        <v>624</v>
      </c>
      <c r="F5" s="713"/>
      <c r="G5" s="720"/>
      <c r="H5" s="720"/>
      <c r="I5" s="720"/>
      <c r="J5" s="720"/>
      <c r="K5" s="720"/>
      <c r="L5" s="720"/>
      <c r="M5" s="720"/>
      <c r="N5" s="720"/>
      <c r="O5" s="720"/>
      <c r="P5" s="720"/>
      <c r="Q5" s="720"/>
      <c r="R5" s="720"/>
      <c r="S5" s="720"/>
      <c r="T5" s="720"/>
    </row>
    <row r="6" spans="3:20" ht="18" customHeight="1">
      <c r="C6" s="714" t="s">
        <v>87</v>
      </c>
      <c r="D6" s="714"/>
      <c r="E6" s="715" t="s">
        <v>88</v>
      </c>
      <c r="F6" s="715"/>
      <c r="G6" s="715"/>
      <c r="H6" s="715"/>
      <c r="I6" s="716"/>
      <c r="J6" s="716"/>
      <c r="K6" s="716"/>
      <c r="L6" s="716"/>
      <c r="M6" s="716"/>
      <c r="N6" s="716"/>
      <c r="O6" s="716"/>
      <c r="P6" s="715"/>
      <c r="Q6" s="715"/>
      <c r="R6" s="715"/>
      <c r="S6" s="715"/>
      <c r="T6" s="715"/>
    </row>
    <row r="7" spans="3:20" s="128" customFormat="1" ht="30" customHeight="1">
      <c r="C7" s="718" t="s">
        <v>89</v>
      </c>
      <c r="D7" s="718" t="s">
        <v>90</v>
      </c>
      <c r="E7" s="719" t="s">
        <v>91</v>
      </c>
      <c r="F7" s="719" t="s">
        <v>92</v>
      </c>
      <c r="G7" s="719" t="s">
        <v>93</v>
      </c>
      <c r="H7" s="719" t="s">
        <v>94</v>
      </c>
      <c r="I7" s="717" t="s">
        <v>95</v>
      </c>
      <c r="J7" s="717"/>
      <c r="K7" s="717"/>
      <c r="L7" s="717"/>
      <c r="M7" s="717"/>
      <c r="N7" s="717"/>
      <c r="O7" s="717"/>
      <c r="P7" s="719" t="s">
        <v>96</v>
      </c>
      <c r="Q7" s="719" t="s">
        <v>97</v>
      </c>
      <c r="R7" s="719" t="s">
        <v>98</v>
      </c>
      <c r="S7" s="719" t="s">
        <v>99</v>
      </c>
      <c r="T7" s="719" t="s">
        <v>265</v>
      </c>
    </row>
    <row r="8" spans="3:20" s="128" customFormat="1" ht="30" customHeight="1">
      <c r="C8" s="718"/>
      <c r="D8" s="718"/>
      <c r="E8" s="719"/>
      <c r="F8" s="719"/>
      <c r="G8" s="719"/>
      <c r="H8" s="719"/>
      <c r="I8" s="4" t="s">
        <v>101</v>
      </c>
      <c r="J8" s="4" t="s">
        <v>102</v>
      </c>
      <c r="K8" s="4" t="s">
        <v>103</v>
      </c>
      <c r="L8" s="4" t="s">
        <v>104</v>
      </c>
      <c r="M8" s="4" t="s">
        <v>105</v>
      </c>
      <c r="N8" s="4" t="s">
        <v>106</v>
      </c>
      <c r="O8" s="4" t="s">
        <v>107</v>
      </c>
      <c r="P8" s="719"/>
      <c r="Q8" s="719"/>
      <c r="R8" s="719"/>
      <c r="S8" s="719"/>
      <c r="T8" s="719"/>
    </row>
    <row r="9" spans="3:20" ht="39.950000000000003" customHeight="1">
      <c r="C9" s="104">
        <v>1</v>
      </c>
      <c r="D9" s="154">
        <v>44843</v>
      </c>
      <c r="E9" s="104" t="s">
        <v>266</v>
      </c>
      <c r="F9" s="104" t="s">
        <v>267</v>
      </c>
      <c r="G9" s="104" t="s">
        <v>268</v>
      </c>
      <c r="H9" s="104" t="s">
        <v>110</v>
      </c>
      <c r="I9" s="105">
        <v>185</v>
      </c>
      <c r="J9" s="105"/>
      <c r="K9" s="105"/>
      <c r="L9" s="105"/>
      <c r="M9" s="105"/>
      <c r="N9" s="105"/>
      <c r="O9" s="105"/>
      <c r="P9" s="104">
        <f>I9</f>
        <v>185</v>
      </c>
      <c r="Q9" s="104" t="s">
        <v>269</v>
      </c>
      <c r="R9" s="157">
        <v>3</v>
      </c>
      <c r="S9" s="104" t="s">
        <v>270</v>
      </c>
      <c r="T9" s="104"/>
    </row>
    <row r="10" spans="3:20" ht="39.950000000000003" customHeight="1">
      <c r="C10" s="104">
        <f>C9+1</f>
        <v>2</v>
      </c>
      <c r="D10" s="154">
        <v>44844</v>
      </c>
      <c r="E10" s="104" t="s">
        <v>266</v>
      </c>
      <c r="F10" s="104" t="s">
        <v>267</v>
      </c>
      <c r="G10" s="104" t="s">
        <v>268</v>
      </c>
      <c r="H10" s="104" t="s">
        <v>110</v>
      </c>
      <c r="I10" s="105">
        <v>60</v>
      </c>
      <c r="J10" s="105"/>
      <c r="K10" s="105"/>
      <c r="L10" s="105"/>
      <c r="M10" s="105"/>
      <c r="N10" s="105"/>
      <c r="O10" s="105"/>
      <c r="P10" s="104">
        <f>I10+J10+K10+L10+M10+N10+O10+P9</f>
        <v>245</v>
      </c>
      <c r="Q10" s="104" t="s">
        <v>269</v>
      </c>
      <c r="R10" s="157">
        <v>2.7</v>
      </c>
      <c r="S10" s="104" t="s">
        <v>270</v>
      </c>
      <c r="T10" s="104"/>
    </row>
    <row r="11" spans="3:20" ht="39.950000000000003" customHeight="1">
      <c r="C11" s="104">
        <f t="shared" ref="C11:C75" si="0">C10+1</f>
        <v>3</v>
      </c>
      <c r="D11" s="154">
        <v>44849</v>
      </c>
      <c r="E11" s="104" t="s">
        <v>267</v>
      </c>
      <c r="F11" s="104" t="s">
        <v>271</v>
      </c>
      <c r="G11" s="104" t="s">
        <v>268</v>
      </c>
      <c r="H11" s="104" t="s">
        <v>110</v>
      </c>
      <c r="I11" s="105">
        <v>11</v>
      </c>
      <c r="J11" s="136"/>
      <c r="K11" s="136"/>
      <c r="L11" s="136"/>
      <c r="M11" s="136"/>
      <c r="N11" s="136"/>
      <c r="O11" s="136"/>
      <c r="P11" s="104">
        <f t="shared" ref="P11:P16" si="1">I11+J11+K11+L11+M11+N11+O11+P10</f>
        <v>256</v>
      </c>
      <c r="Q11" s="104" t="s">
        <v>269</v>
      </c>
      <c r="R11" s="157">
        <v>3</v>
      </c>
      <c r="S11" s="104" t="s">
        <v>270</v>
      </c>
      <c r="T11" s="109"/>
    </row>
    <row r="12" spans="3:20" ht="39.950000000000003" customHeight="1">
      <c r="C12" s="104">
        <f t="shared" si="0"/>
        <v>4</v>
      </c>
      <c r="D12" s="154">
        <v>44849</v>
      </c>
      <c r="E12" s="104" t="s">
        <v>271</v>
      </c>
      <c r="F12" s="104" t="s">
        <v>272</v>
      </c>
      <c r="G12" s="104" t="s">
        <v>268</v>
      </c>
      <c r="H12" s="104" t="s">
        <v>110</v>
      </c>
      <c r="I12" s="105">
        <v>13</v>
      </c>
      <c r="J12" s="136"/>
      <c r="K12" s="136"/>
      <c r="L12" s="136"/>
      <c r="M12" s="136"/>
      <c r="N12" s="136"/>
      <c r="O12" s="136"/>
      <c r="P12" s="104">
        <f t="shared" si="1"/>
        <v>269</v>
      </c>
      <c r="Q12" s="104" t="s">
        <v>269</v>
      </c>
      <c r="R12" s="157">
        <v>3</v>
      </c>
      <c r="S12" s="104" t="s">
        <v>270</v>
      </c>
      <c r="T12" s="109"/>
    </row>
    <row r="13" spans="3:20" ht="39.950000000000003" customHeight="1">
      <c r="C13" s="104">
        <f t="shared" si="0"/>
        <v>5</v>
      </c>
      <c r="D13" s="154">
        <v>44849</v>
      </c>
      <c r="E13" s="104" t="s">
        <v>272</v>
      </c>
      <c r="F13" s="104" t="s">
        <v>273</v>
      </c>
      <c r="G13" s="104" t="s">
        <v>268</v>
      </c>
      <c r="H13" s="104" t="s">
        <v>110</v>
      </c>
      <c r="I13" s="105">
        <v>186</v>
      </c>
      <c r="J13" s="136"/>
      <c r="K13" s="136"/>
      <c r="L13" s="136"/>
      <c r="M13" s="136"/>
      <c r="N13" s="136"/>
      <c r="O13" s="136"/>
      <c r="P13" s="104">
        <f t="shared" si="1"/>
        <v>455</v>
      </c>
      <c r="Q13" s="104" t="s">
        <v>269</v>
      </c>
      <c r="R13" s="157">
        <v>3</v>
      </c>
      <c r="S13" s="104" t="s">
        <v>270</v>
      </c>
      <c r="T13" s="109"/>
    </row>
    <row r="14" spans="3:20" ht="39.950000000000003" customHeight="1">
      <c r="C14" s="104">
        <f t="shared" si="0"/>
        <v>6</v>
      </c>
      <c r="D14" s="154">
        <v>44850</v>
      </c>
      <c r="E14" s="104" t="s">
        <v>274</v>
      </c>
      <c r="F14" s="104" t="s">
        <v>275</v>
      </c>
      <c r="G14" s="104" t="s">
        <v>268</v>
      </c>
      <c r="H14" s="104" t="s">
        <v>110</v>
      </c>
      <c r="I14" s="105">
        <v>36</v>
      </c>
      <c r="J14" s="105"/>
      <c r="K14" s="105"/>
      <c r="L14" s="105"/>
      <c r="M14" s="105"/>
      <c r="N14" s="105"/>
      <c r="O14" s="105"/>
      <c r="P14" s="104">
        <f t="shared" si="1"/>
        <v>491</v>
      </c>
      <c r="Q14" s="104" t="s">
        <v>276</v>
      </c>
      <c r="R14" s="104">
        <v>1.8</v>
      </c>
      <c r="S14" s="104" t="s">
        <v>270</v>
      </c>
      <c r="T14" s="104"/>
    </row>
    <row r="15" spans="3:20" ht="39.950000000000003" customHeight="1">
      <c r="C15" s="104">
        <f t="shared" si="0"/>
        <v>7</v>
      </c>
      <c r="D15" s="154">
        <v>44850</v>
      </c>
      <c r="E15" s="104" t="s">
        <v>275</v>
      </c>
      <c r="F15" s="104" t="s">
        <v>277</v>
      </c>
      <c r="G15" s="104" t="s">
        <v>268</v>
      </c>
      <c r="H15" s="104" t="s">
        <v>110</v>
      </c>
      <c r="I15" s="105">
        <v>48</v>
      </c>
      <c r="J15" s="105"/>
      <c r="K15" s="105"/>
      <c r="L15" s="105"/>
      <c r="M15" s="105"/>
      <c r="N15" s="105"/>
      <c r="O15" s="105"/>
      <c r="P15" s="104">
        <f t="shared" si="1"/>
        <v>539</v>
      </c>
      <c r="Q15" s="104" t="s">
        <v>276</v>
      </c>
      <c r="R15" s="104">
        <v>3</v>
      </c>
      <c r="S15" s="104" t="s">
        <v>270</v>
      </c>
      <c r="T15" s="104"/>
    </row>
    <row r="16" spans="3:20" ht="39.950000000000003" customHeight="1">
      <c r="C16" s="104">
        <f t="shared" si="0"/>
        <v>8</v>
      </c>
      <c r="D16" s="154">
        <v>44850</v>
      </c>
      <c r="E16" s="104" t="s">
        <v>277</v>
      </c>
      <c r="F16" s="104" t="s">
        <v>278</v>
      </c>
      <c r="G16" s="104" t="s">
        <v>268</v>
      </c>
      <c r="H16" s="104" t="s">
        <v>110</v>
      </c>
      <c r="I16" s="105">
        <v>196</v>
      </c>
      <c r="J16" s="105"/>
      <c r="K16" s="105"/>
      <c r="L16" s="105"/>
      <c r="M16" s="105"/>
      <c r="N16" s="105"/>
      <c r="O16" s="105"/>
      <c r="P16" s="104">
        <f t="shared" si="1"/>
        <v>735</v>
      </c>
      <c r="Q16" s="104" t="s">
        <v>276</v>
      </c>
      <c r="R16" s="104">
        <v>3</v>
      </c>
      <c r="S16" s="104" t="s">
        <v>270</v>
      </c>
      <c r="T16" s="104" t="s">
        <v>279</v>
      </c>
    </row>
    <row r="17" spans="3:20" ht="39.950000000000003" customHeight="1">
      <c r="C17" s="104">
        <f t="shared" si="0"/>
        <v>9</v>
      </c>
      <c r="D17" s="154">
        <v>44851</v>
      </c>
      <c r="E17" s="104" t="s">
        <v>277</v>
      </c>
      <c r="F17" s="104" t="s">
        <v>278</v>
      </c>
      <c r="G17" s="104" t="s">
        <v>268</v>
      </c>
      <c r="H17" s="104" t="s">
        <v>110</v>
      </c>
      <c r="I17" s="105">
        <v>190</v>
      </c>
      <c r="J17" s="105"/>
      <c r="K17" s="105"/>
      <c r="L17" s="105"/>
      <c r="M17" s="105"/>
      <c r="N17" s="105"/>
      <c r="O17" s="105"/>
      <c r="P17" s="104">
        <f t="shared" ref="P17" si="2">I17+J17+K17+L17+M17+N17+O17+P16</f>
        <v>925</v>
      </c>
      <c r="Q17" s="104" t="s">
        <v>276</v>
      </c>
      <c r="R17" s="104">
        <v>3</v>
      </c>
      <c r="S17" s="104" t="s">
        <v>270</v>
      </c>
      <c r="T17" s="104" t="s">
        <v>279</v>
      </c>
    </row>
    <row r="18" spans="3:20" ht="39.950000000000003" customHeight="1">
      <c r="C18" s="104">
        <f t="shared" si="0"/>
        <v>10</v>
      </c>
      <c r="D18" s="154">
        <v>44851</v>
      </c>
      <c r="E18" s="172" t="s">
        <v>280</v>
      </c>
      <c r="F18" s="172" t="s">
        <v>281</v>
      </c>
      <c r="G18" s="104" t="s">
        <v>268</v>
      </c>
      <c r="H18" s="172" t="s">
        <v>110</v>
      </c>
      <c r="I18" s="106"/>
      <c r="J18" s="106"/>
      <c r="K18" s="106"/>
      <c r="L18" s="106">
        <v>51</v>
      </c>
      <c r="M18" s="106"/>
      <c r="N18" s="105"/>
      <c r="O18" s="105"/>
      <c r="P18" s="104">
        <f t="shared" ref="P18" si="3">I18+J18+K18+L18+M18+N18+O18+P17</f>
        <v>976</v>
      </c>
      <c r="Q18" s="104" t="s">
        <v>269</v>
      </c>
      <c r="R18" s="104">
        <v>2</v>
      </c>
      <c r="S18" s="104" t="s">
        <v>282</v>
      </c>
      <c r="T18" s="104" t="s">
        <v>279</v>
      </c>
    </row>
    <row r="19" spans="3:20" ht="39.950000000000003" customHeight="1">
      <c r="C19" s="104">
        <f t="shared" si="0"/>
        <v>11</v>
      </c>
      <c r="D19" s="154">
        <v>44851</v>
      </c>
      <c r="E19" s="172" t="s">
        <v>281</v>
      </c>
      <c r="F19" s="172" t="s">
        <v>283</v>
      </c>
      <c r="G19" s="104" t="s">
        <v>268</v>
      </c>
      <c r="H19" s="172" t="s">
        <v>110</v>
      </c>
      <c r="I19" s="106"/>
      <c r="J19" s="106"/>
      <c r="K19" s="106"/>
      <c r="L19" s="106">
        <v>9</v>
      </c>
      <c r="M19" s="106"/>
      <c r="N19" s="105"/>
      <c r="O19" s="105"/>
      <c r="P19" s="104">
        <f t="shared" ref="P19" si="4">I19+J19+K19+L19+M19+N19+O19+P18</f>
        <v>985</v>
      </c>
      <c r="Q19" s="104" t="s">
        <v>269</v>
      </c>
      <c r="R19" s="104">
        <v>2</v>
      </c>
      <c r="S19" s="104" t="s">
        <v>282</v>
      </c>
      <c r="T19" s="104" t="s">
        <v>279</v>
      </c>
    </row>
    <row r="20" spans="3:20" s="129" customFormat="1" ht="39.950000000000003" customHeight="1">
      <c r="C20" s="102">
        <f t="shared" si="0"/>
        <v>12</v>
      </c>
      <c r="D20" s="103">
        <v>44853</v>
      </c>
      <c r="E20" s="102" t="s">
        <v>281</v>
      </c>
      <c r="F20" s="102" t="s">
        <v>283</v>
      </c>
      <c r="G20" s="104" t="s">
        <v>268</v>
      </c>
      <c r="H20" s="102" t="s">
        <v>110</v>
      </c>
      <c r="I20" s="106"/>
      <c r="J20" s="106"/>
      <c r="K20" s="106"/>
      <c r="L20" s="106">
        <v>70</v>
      </c>
      <c r="M20" s="106"/>
      <c r="N20" s="106"/>
      <c r="O20" s="106"/>
      <c r="P20" s="102">
        <f t="shared" ref="P20:P37" si="5">I20+J20+K20+L20+M20+N20+O20+P19</f>
        <v>1055</v>
      </c>
      <c r="Q20" s="116" t="s">
        <v>269</v>
      </c>
      <c r="R20" s="102">
        <v>2.2999999999999998</v>
      </c>
      <c r="S20" s="116" t="s">
        <v>270</v>
      </c>
      <c r="T20" s="102"/>
    </row>
    <row r="21" spans="3:20" s="129" customFormat="1" ht="39.950000000000003" customHeight="1">
      <c r="C21" s="102">
        <f t="shared" si="0"/>
        <v>13</v>
      </c>
      <c r="D21" s="103">
        <v>44853</v>
      </c>
      <c r="E21" s="102" t="s">
        <v>283</v>
      </c>
      <c r="F21" s="102" t="s">
        <v>284</v>
      </c>
      <c r="G21" s="104" t="s">
        <v>268</v>
      </c>
      <c r="H21" s="102" t="s">
        <v>110</v>
      </c>
      <c r="I21" s="106"/>
      <c r="J21" s="106"/>
      <c r="K21" s="106"/>
      <c r="L21" s="106">
        <v>58</v>
      </c>
      <c r="M21" s="106"/>
      <c r="N21" s="106"/>
      <c r="O21" s="106"/>
      <c r="P21" s="102">
        <f t="shared" si="5"/>
        <v>1113</v>
      </c>
      <c r="Q21" s="116" t="s">
        <v>276</v>
      </c>
      <c r="R21" s="102">
        <v>2.2999999999999998</v>
      </c>
      <c r="S21" s="116" t="s">
        <v>270</v>
      </c>
      <c r="T21" s="102"/>
    </row>
    <row r="22" spans="3:20" s="129" customFormat="1" ht="39.950000000000003" customHeight="1">
      <c r="C22" s="102">
        <f t="shared" si="0"/>
        <v>14</v>
      </c>
      <c r="D22" s="103">
        <v>44853</v>
      </c>
      <c r="E22" s="102" t="s">
        <v>284</v>
      </c>
      <c r="F22" s="102" t="s">
        <v>285</v>
      </c>
      <c r="G22" s="104" t="s">
        <v>268</v>
      </c>
      <c r="H22" s="102" t="s">
        <v>110</v>
      </c>
      <c r="I22" s="106"/>
      <c r="J22" s="106"/>
      <c r="K22" s="106"/>
      <c r="L22" s="106">
        <v>49</v>
      </c>
      <c r="M22" s="106"/>
      <c r="N22" s="106"/>
      <c r="O22" s="106"/>
      <c r="P22" s="102">
        <f t="shared" si="5"/>
        <v>1162</v>
      </c>
      <c r="Q22" s="116" t="s">
        <v>276</v>
      </c>
      <c r="R22" s="102">
        <v>2.2999999999999998</v>
      </c>
      <c r="S22" s="116" t="s">
        <v>270</v>
      </c>
      <c r="T22" s="102"/>
    </row>
    <row r="23" spans="3:20" s="129" customFormat="1" ht="39.950000000000003" customHeight="1">
      <c r="C23" s="102">
        <f t="shared" si="0"/>
        <v>15</v>
      </c>
      <c r="D23" s="103">
        <v>44853</v>
      </c>
      <c r="E23" s="102" t="s">
        <v>285</v>
      </c>
      <c r="F23" s="102" t="s">
        <v>286</v>
      </c>
      <c r="G23" s="104" t="s">
        <v>268</v>
      </c>
      <c r="H23" s="102" t="s">
        <v>110</v>
      </c>
      <c r="I23" s="106"/>
      <c r="J23" s="106"/>
      <c r="K23" s="106"/>
      <c r="L23" s="106">
        <v>44</v>
      </c>
      <c r="M23" s="106"/>
      <c r="N23" s="106"/>
      <c r="O23" s="106"/>
      <c r="P23" s="102">
        <f t="shared" si="5"/>
        <v>1206</v>
      </c>
      <c r="Q23" s="116" t="s">
        <v>276</v>
      </c>
      <c r="R23" s="102">
        <v>2.2999999999999998</v>
      </c>
      <c r="S23" s="116" t="s">
        <v>270</v>
      </c>
      <c r="T23" s="102"/>
    </row>
    <row r="24" spans="3:20" ht="39.950000000000003" customHeight="1">
      <c r="C24" s="102">
        <f t="shared" si="0"/>
        <v>16</v>
      </c>
      <c r="D24" s="103">
        <v>44854</v>
      </c>
      <c r="E24" s="102" t="s">
        <v>286</v>
      </c>
      <c r="F24" s="102" t="s">
        <v>287</v>
      </c>
      <c r="G24" s="104" t="s">
        <v>268</v>
      </c>
      <c r="H24" s="102" t="s">
        <v>110</v>
      </c>
      <c r="I24" s="106"/>
      <c r="J24" s="106"/>
      <c r="K24" s="106"/>
      <c r="L24" s="106">
        <v>31</v>
      </c>
      <c r="M24" s="106"/>
      <c r="N24" s="106"/>
      <c r="O24" s="106"/>
      <c r="P24" s="102">
        <f t="shared" si="5"/>
        <v>1237</v>
      </c>
      <c r="Q24" s="116" t="s">
        <v>276</v>
      </c>
      <c r="R24" s="102">
        <v>2</v>
      </c>
      <c r="S24" s="116" t="s">
        <v>270</v>
      </c>
      <c r="T24" s="104"/>
    </row>
    <row r="25" spans="3:20" ht="39.950000000000003" customHeight="1">
      <c r="C25" s="102">
        <f t="shared" si="0"/>
        <v>17</v>
      </c>
      <c r="D25" s="103">
        <v>44854</v>
      </c>
      <c r="E25" s="102" t="s">
        <v>287</v>
      </c>
      <c r="F25" s="102" t="s">
        <v>288</v>
      </c>
      <c r="G25" s="104" t="s">
        <v>268</v>
      </c>
      <c r="H25" s="102" t="s">
        <v>110</v>
      </c>
      <c r="I25" s="106"/>
      <c r="J25" s="106"/>
      <c r="K25" s="106"/>
      <c r="L25" s="106">
        <v>50</v>
      </c>
      <c r="M25" s="106"/>
      <c r="N25" s="106"/>
      <c r="O25" s="106"/>
      <c r="P25" s="102">
        <f t="shared" si="5"/>
        <v>1287</v>
      </c>
      <c r="Q25" s="116" t="s">
        <v>276</v>
      </c>
      <c r="R25" s="102">
        <v>2</v>
      </c>
      <c r="S25" s="116" t="s">
        <v>270</v>
      </c>
      <c r="T25" s="104"/>
    </row>
    <row r="26" spans="3:20" ht="39.950000000000003" customHeight="1">
      <c r="C26" s="102">
        <f t="shared" si="0"/>
        <v>18</v>
      </c>
      <c r="D26" s="103">
        <v>44854</v>
      </c>
      <c r="E26" s="102" t="s">
        <v>287</v>
      </c>
      <c r="F26" s="102" t="s">
        <v>288</v>
      </c>
      <c r="G26" s="104" t="s">
        <v>268</v>
      </c>
      <c r="H26" s="102" t="s">
        <v>110</v>
      </c>
      <c r="I26" s="106"/>
      <c r="J26" s="106"/>
      <c r="K26" s="106"/>
      <c r="L26" s="106">
        <v>33</v>
      </c>
      <c r="M26" s="106"/>
      <c r="N26" s="106"/>
      <c r="O26" s="106"/>
      <c r="P26" s="102">
        <f t="shared" si="5"/>
        <v>1320</v>
      </c>
      <c r="Q26" s="116" t="s">
        <v>269</v>
      </c>
      <c r="R26" s="102">
        <v>1.8</v>
      </c>
      <c r="S26" s="116" t="s">
        <v>270</v>
      </c>
      <c r="T26" s="104"/>
    </row>
    <row r="27" spans="3:20" ht="39.950000000000003" customHeight="1">
      <c r="C27" s="102">
        <f t="shared" si="0"/>
        <v>19</v>
      </c>
      <c r="D27" s="103">
        <v>44854</v>
      </c>
      <c r="E27" s="102" t="s">
        <v>288</v>
      </c>
      <c r="F27" s="102" t="s">
        <v>289</v>
      </c>
      <c r="G27" s="104" t="s">
        <v>268</v>
      </c>
      <c r="H27" s="102" t="s">
        <v>110</v>
      </c>
      <c r="I27" s="106"/>
      <c r="J27" s="106"/>
      <c r="K27" s="106"/>
      <c r="L27" s="106">
        <v>11</v>
      </c>
      <c r="M27" s="106"/>
      <c r="N27" s="106"/>
      <c r="O27" s="106"/>
      <c r="P27" s="102">
        <f t="shared" si="5"/>
        <v>1331</v>
      </c>
      <c r="Q27" s="116" t="s">
        <v>269</v>
      </c>
      <c r="R27" s="102">
        <v>1.8</v>
      </c>
      <c r="S27" s="116" t="s">
        <v>270</v>
      </c>
      <c r="T27" s="109"/>
    </row>
    <row r="28" spans="3:20" ht="39.950000000000003" customHeight="1">
      <c r="C28" s="102">
        <f t="shared" si="0"/>
        <v>20</v>
      </c>
      <c r="D28" s="103">
        <v>44854</v>
      </c>
      <c r="E28" s="102" t="s">
        <v>289</v>
      </c>
      <c r="F28" s="102" t="s">
        <v>290</v>
      </c>
      <c r="G28" s="104" t="s">
        <v>268</v>
      </c>
      <c r="H28" s="102" t="s">
        <v>110</v>
      </c>
      <c r="I28" s="106"/>
      <c r="J28" s="106"/>
      <c r="K28" s="106"/>
      <c r="L28" s="106">
        <v>48</v>
      </c>
      <c r="M28" s="106"/>
      <c r="N28" s="106"/>
      <c r="O28" s="106"/>
      <c r="P28" s="102">
        <f t="shared" si="5"/>
        <v>1379</v>
      </c>
      <c r="Q28" s="116" t="s">
        <v>269</v>
      </c>
      <c r="R28" s="102">
        <v>1.8</v>
      </c>
      <c r="S28" s="116" t="s">
        <v>270</v>
      </c>
      <c r="T28" s="109"/>
    </row>
    <row r="29" spans="3:20" ht="39.950000000000003" customHeight="1">
      <c r="C29" s="102">
        <f t="shared" si="0"/>
        <v>21</v>
      </c>
      <c r="D29" s="103">
        <v>44854</v>
      </c>
      <c r="E29" s="102" t="s">
        <v>290</v>
      </c>
      <c r="F29" s="102" t="s">
        <v>291</v>
      </c>
      <c r="G29" s="104" t="s">
        <v>268</v>
      </c>
      <c r="H29" s="102" t="s">
        <v>110</v>
      </c>
      <c r="I29" s="106"/>
      <c r="J29" s="106"/>
      <c r="K29" s="106"/>
      <c r="L29" s="106">
        <v>15</v>
      </c>
      <c r="M29" s="106"/>
      <c r="N29" s="106"/>
      <c r="O29" s="106"/>
      <c r="P29" s="102">
        <f t="shared" si="5"/>
        <v>1394</v>
      </c>
      <c r="Q29" s="116" t="s">
        <v>269</v>
      </c>
      <c r="R29" s="102">
        <v>1.8</v>
      </c>
      <c r="S29" s="116" t="s">
        <v>270</v>
      </c>
      <c r="T29" s="109"/>
    </row>
    <row r="30" spans="3:20" ht="39.950000000000003" customHeight="1">
      <c r="C30" s="102">
        <f t="shared" si="0"/>
        <v>22</v>
      </c>
      <c r="D30" s="103">
        <v>44854</v>
      </c>
      <c r="E30" s="102" t="s">
        <v>290</v>
      </c>
      <c r="F30" s="102" t="s">
        <v>291</v>
      </c>
      <c r="G30" s="104" t="s">
        <v>268</v>
      </c>
      <c r="H30" s="102" t="s">
        <v>110</v>
      </c>
      <c r="I30" s="106"/>
      <c r="J30" s="106"/>
      <c r="K30" s="106"/>
      <c r="L30" s="106">
        <v>40</v>
      </c>
      <c r="M30" s="106"/>
      <c r="N30" s="106"/>
      <c r="O30" s="106"/>
      <c r="P30" s="102">
        <f t="shared" si="5"/>
        <v>1434</v>
      </c>
      <c r="Q30" s="116" t="s">
        <v>276</v>
      </c>
      <c r="R30" s="102">
        <v>1.8</v>
      </c>
      <c r="S30" s="116" t="s">
        <v>270</v>
      </c>
      <c r="T30" s="110"/>
    </row>
    <row r="31" spans="3:20" ht="39.950000000000003" customHeight="1">
      <c r="C31" s="102">
        <f t="shared" si="0"/>
        <v>23</v>
      </c>
      <c r="D31" s="103">
        <v>44855</v>
      </c>
      <c r="E31" s="102" t="s">
        <v>290</v>
      </c>
      <c r="F31" s="102" t="s">
        <v>291</v>
      </c>
      <c r="G31" s="104" t="s">
        <v>268</v>
      </c>
      <c r="H31" s="102" t="s">
        <v>110</v>
      </c>
      <c r="I31" s="105"/>
      <c r="J31" s="105"/>
      <c r="K31" s="105"/>
      <c r="L31" s="105">
        <v>20</v>
      </c>
      <c r="M31" s="107"/>
      <c r="N31" s="107"/>
      <c r="O31" s="107"/>
      <c r="P31" s="102">
        <f t="shared" si="5"/>
        <v>1454</v>
      </c>
      <c r="Q31" s="116" t="s">
        <v>276</v>
      </c>
      <c r="R31" s="104">
        <v>1.8</v>
      </c>
      <c r="S31" s="116" t="s">
        <v>270</v>
      </c>
      <c r="T31" s="111"/>
    </row>
    <row r="32" spans="3:20" ht="39.950000000000003" customHeight="1">
      <c r="C32" s="102">
        <f t="shared" si="0"/>
        <v>24</v>
      </c>
      <c r="D32" s="103">
        <v>44855</v>
      </c>
      <c r="E32" s="102" t="s">
        <v>290</v>
      </c>
      <c r="F32" s="102" t="s">
        <v>291</v>
      </c>
      <c r="G32" s="104" t="s">
        <v>268</v>
      </c>
      <c r="H32" s="102" t="s">
        <v>110</v>
      </c>
      <c r="I32" s="105"/>
      <c r="J32" s="105"/>
      <c r="K32" s="105"/>
      <c r="L32" s="105">
        <v>64</v>
      </c>
      <c r="M32" s="107"/>
      <c r="N32" s="107"/>
      <c r="O32" s="107"/>
      <c r="P32" s="102">
        <f t="shared" si="5"/>
        <v>1518</v>
      </c>
      <c r="Q32" s="116" t="s">
        <v>269</v>
      </c>
      <c r="R32" s="104">
        <v>1.8</v>
      </c>
      <c r="S32" s="116" t="s">
        <v>270</v>
      </c>
      <c r="T32" s="111"/>
    </row>
    <row r="33" spans="3:20" ht="39.950000000000003" customHeight="1">
      <c r="C33" s="102">
        <f t="shared" si="0"/>
        <v>25</v>
      </c>
      <c r="D33" s="103">
        <v>44855</v>
      </c>
      <c r="E33" s="102" t="s">
        <v>289</v>
      </c>
      <c r="F33" s="102" t="s">
        <v>292</v>
      </c>
      <c r="G33" s="104" t="s">
        <v>268</v>
      </c>
      <c r="H33" s="102" t="s">
        <v>110</v>
      </c>
      <c r="I33" s="105">
        <v>90</v>
      </c>
      <c r="J33" s="105"/>
      <c r="K33" s="105"/>
      <c r="L33" s="105"/>
      <c r="M33" s="107"/>
      <c r="N33" s="107"/>
      <c r="O33" s="107"/>
      <c r="P33" s="102">
        <f t="shared" si="5"/>
        <v>1608</v>
      </c>
      <c r="Q33" s="104" t="s">
        <v>293</v>
      </c>
      <c r="R33" s="104">
        <v>0</v>
      </c>
      <c r="S33" s="116" t="s">
        <v>270</v>
      </c>
      <c r="T33" s="111"/>
    </row>
    <row r="34" spans="3:20" ht="39.950000000000003" customHeight="1">
      <c r="C34" s="102">
        <f t="shared" si="0"/>
        <v>26</v>
      </c>
      <c r="D34" s="103">
        <v>44856</v>
      </c>
      <c r="E34" s="102" t="s">
        <v>294</v>
      </c>
      <c r="F34" s="102" t="s">
        <v>295</v>
      </c>
      <c r="G34" s="104" t="s">
        <v>268</v>
      </c>
      <c r="H34" s="102" t="s">
        <v>110</v>
      </c>
      <c r="I34" s="105"/>
      <c r="J34" s="105"/>
      <c r="K34" s="105">
        <v>30</v>
      </c>
      <c r="L34" s="105"/>
      <c r="M34" s="107"/>
      <c r="N34" s="107"/>
      <c r="O34" s="107"/>
      <c r="P34" s="102">
        <f t="shared" si="5"/>
        <v>1638</v>
      </c>
      <c r="Q34" s="116" t="s">
        <v>269</v>
      </c>
      <c r="R34" s="104">
        <v>1.8</v>
      </c>
      <c r="S34" s="116" t="s">
        <v>270</v>
      </c>
      <c r="T34" s="104" t="s">
        <v>296</v>
      </c>
    </row>
    <row r="35" spans="3:20" ht="39.950000000000003" customHeight="1">
      <c r="C35" s="102">
        <f t="shared" si="0"/>
        <v>27</v>
      </c>
      <c r="D35" s="103">
        <v>44856</v>
      </c>
      <c r="E35" s="102" t="s">
        <v>266</v>
      </c>
      <c r="F35" s="102" t="s">
        <v>297</v>
      </c>
      <c r="G35" s="104" t="s">
        <v>268</v>
      </c>
      <c r="H35" s="102" t="s">
        <v>110</v>
      </c>
      <c r="I35" s="105"/>
      <c r="J35" s="105"/>
      <c r="K35" s="105">
        <v>101</v>
      </c>
      <c r="L35" s="105"/>
      <c r="M35" s="107"/>
      <c r="N35" s="107"/>
      <c r="O35" s="107"/>
      <c r="P35" s="102">
        <f t="shared" si="5"/>
        <v>1739</v>
      </c>
      <c r="Q35" s="116" t="s">
        <v>269</v>
      </c>
      <c r="R35" s="104">
        <v>1.5</v>
      </c>
      <c r="S35" s="116" t="s">
        <v>270</v>
      </c>
      <c r="T35" s="111"/>
    </row>
    <row r="36" spans="3:20" ht="39.950000000000003" customHeight="1">
      <c r="C36" s="102">
        <f t="shared" si="0"/>
        <v>28</v>
      </c>
      <c r="D36" s="103">
        <v>44856</v>
      </c>
      <c r="E36" s="102" t="s">
        <v>297</v>
      </c>
      <c r="F36" s="102" t="s">
        <v>294</v>
      </c>
      <c r="G36" s="104" t="s">
        <v>268</v>
      </c>
      <c r="H36" s="102" t="s">
        <v>110</v>
      </c>
      <c r="I36" s="105"/>
      <c r="J36" s="105"/>
      <c r="K36" s="105">
        <v>48</v>
      </c>
      <c r="L36" s="105"/>
      <c r="M36" s="107"/>
      <c r="N36" s="107"/>
      <c r="O36" s="107"/>
      <c r="P36" s="102">
        <f t="shared" si="5"/>
        <v>1787</v>
      </c>
      <c r="Q36" s="116" t="s">
        <v>269</v>
      </c>
      <c r="R36" s="104">
        <v>1.5</v>
      </c>
      <c r="S36" s="116" t="s">
        <v>270</v>
      </c>
      <c r="T36" s="111"/>
    </row>
    <row r="37" spans="3:20" ht="39.950000000000003" customHeight="1">
      <c r="C37" s="102">
        <f t="shared" si="0"/>
        <v>29</v>
      </c>
      <c r="D37" s="103">
        <v>44856</v>
      </c>
      <c r="E37" s="102" t="s">
        <v>266</v>
      </c>
      <c r="F37" s="102" t="s">
        <v>298</v>
      </c>
      <c r="G37" s="104" t="s">
        <v>268</v>
      </c>
      <c r="H37" s="102" t="s">
        <v>110</v>
      </c>
      <c r="I37" s="105">
        <v>75</v>
      </c>
      <c r="J37" s="105"/>
      <c r="K37" s="105"/>
      <c r="L37" s="105"/>
      <c r="M37" s="107"/>
      <c r="N37" s="107"/>
      <c r="O37" s="107"/>
      <c r="P37" s="102">
        <f t="shared" si="5"/>
        <v>1862</v>
      </c>
      <c r="Q37" s="104" t="s">
        <v>293</v>
      </c>
      <c r="R37" s="104">
        <v>0</v>
      </c>
      <c r="S37" s="116" t="s">
        <v>270</v>
      </c>
      <c r="T37" s="104" t="s">
        <v>296</v>
      </c>
    </row>
    <row r="38" spans="3:20" ht="39.950000000000003" customHeight="1">
      <c r="C38" s="102">
        <f t="shared" si="0"/>
        <v>30</v>
      </c>
      <c r="D38" s="103">
        <v>44865</v>
      </c>
      <c r="E38" s="102" t="s">
        <v>299</v>
      </c>
      <c r="F38" s="102" t="s">
        <v>300</v>
      </c>
      <c r="G38" s="102" t="s">
        <v>301</v>
      </c>
      <c r="H38" s="102" t="s">
        <v>110</v>
      </c>
      <c r="I38" s="105"/>
      <c r="J38" s="105">
        <v>68</v>
      </c>
      <c r="K38" s="105"/>
      <c r="L38" s="105"/>
      <c r="M38" s="107"/>
      <c r="N38" s="107"/>
      <c r="O38" s="107"/>
      <c r="P38" s="102">
        <f t="shared" ref="P38" si="6">I38+J38+K38+L38+M38+N38+O38+P37</f>
        <v>1930</v>
      </c>
      <c r="Q38" s="116" t="s">
        <v>269</v>
      </c>
      <c r="R38" s="104">
        <v>1</v>
      </c>
      <c r="S38" s="116" t="s">
        <v>270</v>
      </c>
      <c r="T38" s="104"/>
    </row>
    <row r="39" spans="3:20" ht="39.950000000000003" customHeight="1">
      <c r="C39" s="102">
        <f t="shared" si="0"/>
        <v>31</v>
      </c>
      <c r="D39" s="103">
        <v>44865</v>
      </c>
      <c r="E39" s="102" t="s">
        <v>300</v>
      </c>
      <c r="F39" s="102" t="s">
        <v>302</v>
      </c>
      <c r="G39" s="102" t="s">
        <v>301</v>
      </c>
      <c r="H39" s="102" t="s">
        <v>110</v>
      </c>
      <c r="I39" s="105"/>
      <c r="J39" s="105">
        <v>35</v>
      </c>
      <c r="K39" s="105"/>
      <c r="L39" s="105"/>
      <c r="M39" s="107"/>
      <c r="N39" s="107"/>
      <c r="O39" s="107"/>
      <c r="P39" s="102">
        <f t="shared" ref="P39" si="7">I39+J39+K39+L39+M39+N39+O39+P38</f>
        <v>1965</v>
      </c>
      <c r="Q39" s="116" t="s">
        <v>269</v>
      </c>
      <c r="R39" s="104">
        <v>1</v>
      </c>
      <c r="S39" s="116" t="s">
        <v>270</v>
      </c>
      <c r="T39" s="112"/>
    </row>
    <row r="40" spans="3:20" ht="39.950000000000003" customHeight="1">
      <c r="C40" s="102">
        <f t="shared" si="0"/>
        <v>32</v>
      </c>
      <c r="D40" s="103">
        <v>44866</v>
      </c>
      <c r="E40" s="102" t="s">
        <v>295</v>
      </c>
      <c r="F40" s="102" t="s">
        <v>303</v>
      </c>
      <c r="G40" s="104" t="s">
        <v>268</v>
      </c>
      <c r="H40" s="102" t="s">
        <v>110</v>
      </c>
      <c r="I40" s="105"/>
      <c r="J40" s="105">
        <v>138</v>
      </c>
      <c r="K40" s="105"/>
      <c r="L40" s="105"/>
      <c r="M40" s="107"/>
      <c r="N40" s="107"/>
      <c r="O40" s="107"/>
      <c r="P40" s="102">
        <f t="shared" ref="P40:P42" si="8">I40+J40+K40+L40+M40+N40+O40+P39</f>
        <v>2103</v>
      </c>
      <c r="Q40" s="116" t="s">
        <v>269</v>
      </c>
      <c r="R40" s="104">
        <v>1.8</v>
      </c>
      <c r="S40" s="116" t="s">
        <v>270</v>
      </c>
      <c r="T40" s="112"/>
    </row>
    <row r="41" spans="3:20" ht="39.950000000000003" customHeight="1">
      <c r="C41" s="102">
        <f t="shared" si="0"/>
        <v>33</v>
      </c>
      <c r="D41" s="103">
        <v>44866</v>
      </c>
      <c r="E41" s="102" t="s">
        <v>294</v>
      </c>
      <c r="F41" s="102" t="s">
        <v>295</v>
      </c>
      <c r="G41" s="104" t="s">
        <v>268</v>
      </c>
      <c r="H41" s="102" t="s">
        <v>110</v>
      </c>
      <c r="I41" s="105"/>
      <c r="J41" s="105"/>
      <c r="K41" s="105">
        <v>134</v>
      </c>
      <c r="L41" s="105"/>
      <c r="M41" s="107"/>
      <c r="N41" s="107"/>
      <c r="O41" s="107"/>
      <c r="P41" s="102">
        <f t="shared" si="8"/>
        <v>2237</v>
      </c>
      <c r="Q41" s="116" t="s">
        <v>269</v>
      </c>
      <c r="R41" s="104">
        <v>1.8</v>
      </c>
      <c r="S41" s="116" t="s">
        <v>270</v>
      </c>
      <c r="T41" s="112"/>
    </row>
    <row r="42" spans="3:20" ht="39.950000000000003" customHeight="1">
      <c r="C42" s="102">
        <f t="shared" si="0"/>
        <v>34</v>
      </c>
      <c r="D42" s="103">
        <v>44866</v>
      </c>
      <c r="E42" s="102" t="s">
        <v>304</v>
      </c>
      <c r="F42" s="102" t="s">
        <v>305</v>
      </c>
      <c r="G42" s="104" t="s">
        <v>268</v>
      </c>
      <c r="H42" s="102" t="s">
        <v>110</v>
      </c>
      <c r="I42" s="105"/>
      <c r="J42" s="105"/>
      <c r="K42" s="105">
        <v>90</v>
      </c>
      <c r="L42" s="105"/>
      <c r="M42" s="107"/>
      <c r="N42" s="107"/>
      <c r="O42" s="107"/>
      <c r="P42" s="102">
        <f t="shared" si="8"/>
        <v>2327</v>
      </c>
      <c r="Q42" s="116" t="s">
        <v>269</v>
      </c>
      <c r="R42" s="104">
        <v>1.8</v>
      </c>
      <c r="S42" s="116" t="s">
        <v>270</v>
      </c>
      <c r="T42" s="112"/>
    </row>
    <row r="43" spans="3:20" ht="39.950000000000003" customHeight="1">
      <c r="C43" s="102">
        <f t="shared" si="0"/>
        <v>35</v>
      </c>
      <c r="D43" s="103">
        <v>44867</v>
      </c>
      <c r="E43" s="102" t="s">
        <v>304</v>
      </c>
      <c r="F43" s="102" t="s">
        <v>305</v>
      </c>
      <c r="G43" s="104" t="s">
        <v>268</v>
      </c>
      <c r="H43" s="102" t="s">
        <v>110</v>
      </c>
      <c r="I43" s="105"/>
      <c r="J43" s="105"/>
      <c r="K43" s="105">
        <v>17</v>
      </c>
      <c r="L43" s="105"/>
      <c r="M43" s="107"/>
      <c r="N43" s="107"/>
      <c r="O43" s="107"/>
      <c r="P43" s="102">
        <f t="shared" ref="P43:P44" si="9">I43+J43+K43+L43+M43+N43+O43+P42</f>
        <v>2344</v>
      </c>
      <c r="Q43" s="116" t="s">
        <v>269</v>
      </c>
      <c r="R43" s="104">
        <v>1.8</v>
      </c>
      <c r="S43" s="116" t="s">
        <v>306</v>
      </c>
      <c r="T43" s="112"/>
    </row>
    <row r="44" spans="3:20" ht="39.950000000000003" customHeight="1">
      <c r="C44" s="102">
        <f t="shared" si="0"/>
        <v>36</v>
      </c>
      <c r="D44" s="103">
        <v>44867</v>
      </c>
      <c r="E44" s="102" t="s">
        <v>305</v>
      </c>
      <c r="F44" s="102" t="s">
        <v>307</v>
      </c>
      <c r="G44" s="104" t="s">
        <v>268</v>
      </c>
      <c r="H44" s="102" t="s">
        <v>110</v>
      </c>
      <c r="I44" s="105"/>
      <c r="J44" s="105"/>
      <c r="K44" s="105">
        <v>380</v>
      </c>
      <c r="L44" s="105"/>
      <c r="M44" s="107"/>
      <c r="N44" s="107"/>
      <c r="O44" s="107"/>
      <c r="P44" s="102">
        <f t="shared" si="9"/>
        <v>2724</v>
      </c>
      <c r="Q44" s="116" t="s">
        <v>269</v>
      </c>
      <c r="R44" s="104">
        <v>1.8</v>
      </c>
      <c r="S44" s="116" t="s">
        <v>306</v>
      </c>
      <c r="T44" s="112"/>
    </row>
    <row r="45" spans="3:20" ht="39.950000000000003" customHeight="1">
      <c r="C45" s="102">
        <f t="shared" si="0"/>
        <v>37</v>
      </c>
      <c r="D45" s="103">
        <v>44868</v>
      </c>
      <c r="E45" s="102" t="s">
        <v>305</v>
      </c>
      <c r="F45" s="102" t="s">
        <v>307</v>
      </c>
      <c r="G45" s="104" t="s">
        <v>268</v>
      </c>
      <c r="H45" s="102" t="s">
        <v>110</v>
      </c>
      <c r="I45" s="105"/>
      <c r="J45" s="105"/>
      <c r="K45" s="105">
        <v>20</v>
      </c>
      <c r="L45" s="105"/>
      <c r="M45" s="107"/>
      <c r="N45" s="107"/>
      <c r="O45" s="107"/>
      <c r="P45" s="102">
        <f t="shared" ref="P45:P48" si="10">I45+J45+K45+L45+M45+N45+O45+P44</f>
        <v>2744</v>
      </c>
      <c r="Q45" s="116" t="s">
        <v>269</v>
      </c>
      <c r="R45" s="104">
        <v>1.8</v>
      </c>
      <c r="S45" s="116" t="s">
        <v>306</v>
      </c>
      <c r="T45" s="112"/>
    </row>
    <row r="46" spans="3:20" ht="39.950000000000003" customHeight="1">
      <c r="C46" s="102">
        <f t="shared" si="0"/>
        <v>38</v>
      </c>
      <c r="D46" s="103">
        <v>44868</v>
      </c>
      <c r="E46" s="102" t="s">
        <v>295</v>
      </c>
      <c r="F46" s="102" t="s">
        <v>303</v>
      </c>
      <c r="G46" s="104" t="s">
        <v>268</v>
      </c>
      <c r="H46" s="102" t="s">
        <v>110</v>
      </c>
      <c r="I46" s="105"/>
      <c r="J46" s="105">
        <v>122</v>
      </c>
      <c r="K46" s="105"/>
      <c r="L46" s="105"/>
      <c r="M46" s="107"/>
      <c r="N46" s="107"/>
      <c r="O46" s="107"/>
      <c r="P46" s="102">
        <f t="shared" si="10"/>
        <v>2866</v>
      </c>
      <c r="Q46" s="116" t="s">
        <v>269</v>
      </c>
      <c r="R46" s="104">
        <v>1.8</v>
      </c>
      <c r="S46" s="116" t="s">
        <v>306</v>
      </c>
      <c r="T46" s="112"/>
    </row>
    <row r="47" spans="3:20" ht="39.950000000000003" customHeight="1">
      <c r="C47" s="102">
        <f t="shared" si="0"/>
        <v>39</v>
      </c>
      <c r="D47" s="103">
        <v>44868</v>
      </c>
      <c r="E47" s="102" t="s">
        <v>304</v>
      </c>
      <c r="F47" s="102" t="s">
        <v>308</v>
      </c>
      <c r="G47" s="104" t="s">
        <v>268</v>
      </c>
      <c r="H47" s="102" t="s">
        <v>110</v>
      </c>
      <c r="I47" s="105">
        <v>85</v>
      </c>
      <c r="J47" s="105"/>
      <c r="K47" s="105"/>
      <c r="L47" s="105"/>
      <c r="M47" s="107"/>
      <c r="N47" s="107"/>
      <c r="O47" s="107"/>
      <c r="P47" s="102">
        <f t="shared" si="10"/>
        <v>2951</v>
      </c>
      <c r="Q47" s="116" t="s">
        <v>276</v>
      </c>
      <c r="R47" s="104">
        <v>1.8</v>
      </c>
      <c r="S47" s="116" t="s">
        <v>306</v>
      </c>
      <c r="T47" s="112"/>
    </row>
    <row r="48" spans="3:20" ht="39.950000000000003" customHeight="1">
      <c r="C48" s="102">
        <f t="shared" si="0"/>
        <v>40</v>
      </c>
      <c r="D48" s="103">
        <v>44868</v>
      </c>
      <c r="E48" s="102" t="s">
        <v>303</v>
      </c>
      <c r="F48" s="102" t="s">
        <v>309</v>
      </c>
      <c r="G48" s="104" t="s">
        <v>268</v>
      </c>
      <c r="H48" s="102" t="s">
        <v>110</v>
      </c>
      <c r="I48" s="105">
        <v>120</v>
      </c>
      <c r="J48" s="105"/>
      <c r="K48" s="105"/>
      <c r="L48" s="105"/>
      <c r="M48" s="107"/>
      <c r="N48" s="107"/>
      <c r="O48" s="107"/>
      <c r="P48" s="102">
        <f t="shared" si="10"/>
        <v>3071</v>
      </c>
      <c r="Q48" s="116" t="s">
        <v>269</v>
      </c>
      <c r="R48" s="104">
        <v>1.8</v>
      </c>
      <c r="S48" s="116" t="s">
        <v>306</v>
      </c>
      <c r="T48" s="112"/>
    </row>
    <row r="49" spans="3:20" ht="39.950000000000003" customHeight="1">
      <c r="C49" s="102">
        <f t="shared" si="0"/>
        <v>41</v>
      </c>
      <c r="D49" s="103">
        <v>44869</v>
      </c>
      <c r="E49" s="102" t="s">
        <v>309</v>
      </c>
      <c r="F49" s="102" t="s">
        <v>310</v>
      </c>
      <c r="G49" s="104" t="s">
        <v>268</v>
      </c>
      <c r="H49" s="102" t="s">
        <v>110</v>
      </c>
      <c r="I49" s="105">
        <v>34</v>
      </c>
      <c r="J49" s="105"/>
      <c r="K49" s="105"/>
      <c r="L49" s="105"/>
      <c r="M49" s="107"/>
      <c r="N49" s="107"/>
      <c r="O49" s="107"/>
      <c r="P49" s="102">
        <f t="shared" ref="P49:P51" si="11">I49+J49+K49+L49+M49+N49+O49+P48</f>
        <v>3105</v>
      </c>
      <c r="Q49" s="116" t="s">
        <v>269</v>
      </c>
      <c r="R49" s="104">
        <v>1.5</v>
      </c>
      <c r="S49" s="116" t="s">
        <v>306</v>
      </c>
      <c r="T49" s="112"/>
    </row>
    <row r="50" spans="3:20" ht="39.950000000000003" customHeight="1">
      <c r="C50" s="102">
        <f t="shared" si="0"/>
        <v>42</v>
      </c>
      <c r="D50" s="103">
        <v>44869</v>
      </c>
      <c r="E50" s="102" t="s">
        <v>309</v>
      </c>
      <c r="F50" s="102" t="s">
        <v>311</v>
      </c>
      <c r="G50" s="104" t="s">
        <v>268</v>
      </c>
      <c r="H50" s="102" t="s">
        <v>110</v>
      </c>
      <c r="I50" s="105">
        <v>43</v>
      </c>
      <c r="J50" s="105"/>
      <c r="K50" s="105"/>
      <c r="L50" s="105"/>
      <c r="M50" s="107"/>
      <c r="N50" s="107"/>
      <c r="O50" s="107"/>
      <c r="P50" s="102">
        <f t="shared" si="11"/>
        <v>3148</v>
      </c>
      <c r="Q50" s="116" t="s">
        <v>269</v>
      </c>
      <c r="R50" s="104">
        <v>1.5</v>
      </c>
      <c r="S50" s="116" t="s">
        <v>306</v>
      </c>
      <c r="T50" s="112"/>
    </row>
    <row r="51" spans="3:20" ht="39.950000000000003" customHeight="1">
      <c r="C51" s="102">
        <f t="shared" si="0"/>
        <v>43</v>
      </c>
      <c r="D51" s="103">
        <v>44869</v>
      </c>
      <c r="E51" s="102" t="s">
        <v>312</v>
      </c>
      <c r="F51" s="102" t="s">
        <v>313</v>
      </c>
      <c r="G51" s="104" t="s">
        <v>268</v>
      </c>
      <c r="H51" s="102" t="s">
        <v>110</v>
      </c>
      <c r="I51" s="105"/>
      <c r="J51" s="105">
        <v>70</v>
      </c>
      <c r="K51" s="105"/>
      <c r="L51" s="105"/>
      <c r="M51" s="107"/>
      <c r="N51" s="107"/>
      <c r="O51" s="107"/>
      <c r="P51" s="102">
        <f t="shared" si="11"/>
        <v>3218</v>
      </c>
      <c r="Q51" s="116" t="s">
        <v>276</v>
      </c>
      <c r="R51" s="104">
        <v>1.5</v>
      </c>
      <c r="S51" s="116" t="s">
        <v>306</v>
      </c>
      <c r="T51" s="112" t="s">
        <v>279</v>
      </c>
    </row>
    <row r="52" spans="3:20" ht="39.950000000000003" customHeight="1">
      <c r="C52" s="102">
        <f t="shared" si="0"/>
        <v>44</v>
      </c>
      <c r="D52" s="103">
        <v>44870</v>
      </c>
      <c r="E52" s="102" t="s">
        <v>314</v>
      </c>
      <c r="F52" s="102" t="s">
        <v>315</v>
      </c>
      <c r="G52" s="104" t="s">
        <v>268</v>
      </c>
      <c r="H52" s="102" t="s">
        <v>110</v>
      </c>
      <c r="I52" s="105">
        <v>260</v>
      </c>
      <c r="J52" s="105"/>
      <c r="K52" s="105"/>
      <c r="L52" s="105"/>
      <c r="M52" s="107"/>
      <c r="N52" s="107"/>
      <c r="O52" s="107"/>
      <c r="P52" s="102">
        <f t="shared" ref="P52:P53" si="12">I52+J52+K52+L52+M52+N52+O52+P51</f>
        <v>3478</v>
      </c>
      <c r="Q52" s="116" t="s">
        <v>276</v>
      </c>
      <c r="R52" s="104">
        <v>4.5</v>
      </c>
      <c r="S52" s="116" t="s">
        <v>306</v>
      </c>
      <c r="T52" s="112" t="s">
        <v>279</v>
      </c>
    </row>
    <row r="53" spans="3:20" ht="39.950000000000003" customHeight="1">
      <c r="C53" s="102">
        <f t="shared" si="0"/>
        <v>45</v>
      </c>
      <c r="D53" s="103">
        <v>44870</v>
      </c>
      <c r="E53" s="102" t="s">
        <v>277</v>
      </c>
      <c r="F53" s="102" t="s">
        <v>278</v>
      </c>
      <c r="G53" s="104" t="s">
        <v>268</v>
      </c>
      <c r="H53" s="102" t="s">
        <v>110</v>
      </c>
      <c r="I53" s="105">
        <v>15</v>
      </c>
      <c r="J53" s="105"/>
      <c r="K53" s="105"/>
      <c r="L53" s="105"/>
      <c r="M53" s="107"/>
      <c r="N53" s="107"/>
      <c r="O53" s="107"/>
      <c r="P53" s="102">
        <f t="shared" si="12"/>
        <v>3493</v>
      </c>
      <c r="Q53" s="116" t="s">
        <v>276</v>
      </c>
      <c r="R53" s="104">
        <v>1.8</v>
      </c>
      <c r="S53" s="116" t="s">
        <v>306</v>
      </c>
      <c r="T53" s="112" t="s">
        <v>296</v>
      </c>
    </row>
    <row r="54" spans="3:20" ht="39.950000000000003" customHeight="1">
      <c r="C54" s="102">
        <f t="shared" si="0"/>
        <v>46</v>
      </c>
      <c r="D54" s="103">
        <v>44871</v>
      </c>
      <c r="E54" s="102" t="s">
        <v>316</v>
      </c>
      <c r="F54" s="102" t="s">
        <v>317</v>
      </c>
      <c r="G54" s="104" t="s">
        <v>268</v>
      </c>
      <c r="H54" s="102" t="s">
        <v>110</v>
      </c>
      <c r="I54" s="105">
        <v>180</v>
      </c>
      <c r="J54" s="105"/>
      <c r="K54" s="105"/>
      <c r="L54" s="105"/>
      <c r="M54" s="107"/>
      <c r="N54" s="107"/>
      <c r="O54" s="107"/>
      <c r="P54" s="102">
        <f t="shared" ref="P54:P56" si="13">I54+J54+K54+L54+M54+N54+O54+P53</f>
        <v>3673</v>
      </c>
      <c r="Q54" s="116" t="s">
        <v>276</v>
      </c>
      <c r="R54" s="104">
        <v>1.8</v>
      </c>
      <c r="S54" s="116" t="s">
        <v>306</v>
      </c>
      <c r="T54" s="112"/>
    </row>
    <row r="55" spans="3:20" ht="39.950000000000003" customHeight="1">
      <c r="C55" s="102">
        <f t="shared" si="0"/>
        <v>47</v>
      </c>
      <c r="D55" s="103">
        <v>44871</v>
      </c>
      <c r="E55" s="102" t="s">
        <v>312</v>
      </c>
      <c r="F55" s="102" t="s">
        <v>313</v>
      </c>
      <c r="G55" s="104" t="s">
        <v>268</v>
      </c>
      <c r="H55" s="102" t="s">
        <v>110</v>
      </c>
      <c r="I55" s="105"/>
      <c r="J55" s="105">
        <v>100</v>
      </c>
      <c r="K55" s="105"/>
      <c r="L55" s="105"/>
      <c r="M55" s="107"/>
      <c r="N55" s="107"/>
      <c r="O55" s="107"/>
      <c r="P55" s="102">
        <f t="shared" si="13"/>
        <v>3773</v>
      </c>
      <c r="Q55" s="116" t="s">
        <v>276</v>
      </c>
      <c r="R55" s="104">
        <v>1.5</v>
      </c>
      <c r="S55" s="116" t="s">
        <v>306</v>
      </c>
      <c r="T55" s="110"/>
    </row>
    <row r="56" spans="3:20" ht="39.950000000000003" customHeight="1">
      <c r="C56" s="102">
        <f t="shared" si="0"/>
        <v>48</v>
      </c>
      <c r="D56" s="103">
        <v>44871</v>
      </c>
      <c r="E56" s="102" t="s">
        <v>318</v>
      </c>
      <c r="F56" s="102" t="s">
        <v>319</v>
      </c>
      <c r="G56" s="104" t="s">
        <v>268</v>
      </c>
      <c r="H56" s="102" t="s">
        <v>110</v>
      </c>
      <c r="I56" s="105"/>
      <c r="J56" s="105"/>
      <c r="K56" s="105">
        <v>300</v>
      </c>
      <c r="L56" s="105"/>
      <c r="M56" s="107"/>
      <c r="N56" s="107"/>
      <c r="O56" s="107"/>
      <c r="P56" s="102">
        <f t="shared" si="13"/>
        <v>4073</v>
      </c>
      <c r="Q56" s="116" t="s">
        <v>269</v>
      </c>
      <c r="R56" s="104">
        <v>1.5</v>
      </c>
      <c r="S56" s="116" t="s">
        <v>306</v>
      </c>
      <c r="T56" s="110"/>
    </row>
    <row r="57" spans="3:20" ht="39.950000000000003" customHeight="1">
      <c r="C57" s="102">
        <f t="shared" si="0"/>
        <v>49</v>
      </c>
      <c r="D57" s="103">
        <v>44872</v>
      </c>
      <c r="E57" s="102" t="s">
        <v>320</v>
      </c>
      <c r="F57" s="102" t="s">
        <v>321</v>
      </c>
      <c r="G57" s="104" t="s">
        <v>268</v>
      </c>
      <c r="H57" s="102" t="s">
        <v>110</v>
      </c>
      <c r="I57" s="105"/>
      <c r="J57" s="105">
        <v>92</v>
      </c>
      <c r="K57" s="105"/>
      <c r="L57" s="105"/>
      <c r="M57" s="107"/>
      <c r="N57" s="107"/>
      <c r="O57" s="107"/>
      <c r="P57" s="102">
        <f t="shared" ref="P57:P61" si="14">I57+J57+K57+L57+M57+N57+O57+P56</f>
        <v>4165</v>
      </c>
      <c r="Q57" s="116" t="s">
        <v>269</v>
      </c>
      <c r="R57" s="104">
        <v>1.5</v>
      </c>
      <c r="S57" s="116" t="s">
        <v>306</v>
      </c>
      <c r="T57" s="110"/>
    </row>
    <row r="58" spans="3:20" ht="39.950000000000003" customHeight="1">
      <c r="C58" s="102">
        <f t="shared" si="0"/>
        <v>50</v>
      </c>
      <c r="D58" s="103">
        <v>44872</v>
      </c>
      <c r="E58" s="102" t="s">
        <v>305</v>
      </c>
      <c r="F58" s="102" t="s">
        <v>322</v>
      </c>
      <c r="G58" s="104" t="s">
        <v>268</v>
      </c>
      <c r="H58" s="102" t="s">
        <v>110</v>
      </c>
      <c r="I58" s="105">
        <v>89</v>
      </c>
      <c r="J58" s="105"/>
      <c r="K58" s="105"/>
      <c r="L58" s="105"/>
      <c r="M58" s="107"/>
      <c r="N58" s="107"/>
      <c r="O58" s="107"/>
      <c r="P58" s="102">
        <f t="shared" si="14"/>
        <v>4254</v>
      </c>
      <c r="Q58" s="116" t="s">
        <v>269</v>
      </c>
      <c r="R58" s="104">
        <v>1.5</v>
      </c>
      <c r="S58" s="116" t="s">
        <v>306</v>
      </c>
      <c r="T58" s="110"/>
    </row>
    <row r="59" spans="3:20" ht="39.950000000000003" customHeight="1">
      <c r="C59" s="102">
        <f t="shared" si="0"/>
        <v>51</v>
      </c>
      <c r="D59" s="103">
        <v>44872</v>
      </c>
      <c r="E59" s="102" t="s">
        <v>321</v>
      </c>
      <c r="F59" s="102" t="s">
        <v>323</v>
      </c>
      <c r="G59" s="104" t="s">
        <v>268</v>
      </c>
      <c r="H59" s="102" t="s">
        <v>110</v>
      </c>
      <c r="I59" s="105">
        <v>181</v>
      </c>
      <c r="J59" s="105"/>
      <c r="K59" s="105"/>
      <c r="L59" s="105"/>
      <c r="M59" s="107"/>
      <c r="N59" s="107"/>
      <c r="O59" s="107"/>
      <c r="P59" s="102">
        <f t="shared" si="14"/>
        <v>4435</v>
      </c>
      <c r="Q59" s="116" t="s">
        <v>276</v>
      </c>
      <c r="R59" s="104">
        <v>1.5</v>
      </c>
      <c r="S59" s="116" t="s">
        <v>306</v>
      </c>
      <c r="T59" s="110"/>
    </row>
    <row r="60" spans="3:20" ht="39.950000000000003" customHeight="1">
      <c r="C60" s="102">
        <f t="shared" si="0"/>
        <v>52</v>
      </c>
      <c r="D60" s="103">
        <v>44872</v>
      </c>
      <c r="E60" s="102" t="s">
        <v>321</v>
      </c>
      <c r="F60" s="102" t="s">
        <v>324</v>
      </c>
      <c r="G60" s="104" t="s">
        <v>268</v>
      </c>
      <c r="H60" s="102" t="s">
        <v>110</v>
      </c>
      <c r="I60" s="105">
        <v>91</v>
      </c>
      <c r="J60" s="105"/>
      <c r="K60" s="105"/>
      <c r="L60" s="105"/>
      <c r="M60" s="107"/>
      <c r="N60" s="107"/>
      <c r="O60" s="107"/>
      <c r="P60" s="102">
        <f t="shared" si="14"/>
        <v>4526</v>
      </c>
      <c r="Q60" s="116" t="s">
        <v>269</v>
      </c>
      <c r="R60" s="104">
        <v>1.5</v>
      </c>
      <c r="S60" s="116" t="s">
        <v>306</v>
      </c>
      <c r="T60" s="110"/>
    </row>
    <row r="61" spans="3:20" ht="39.950000000000003" customHeight="1">
      <c r="C61" s="102">
        <f t="shared" si="0"/>
        <v>53</v>
      </c>
      <c r="D61" s="103">
        <v>44872</v>
      </c>
      <c r="E61" s="102" t="s">
        <v>324</v>
      </c>
      <c r="F61" s="102" t="s">
        <v>325</v>
      </c>
      <c r="G61" s="104" t="s">
        <v>268</v>
      </c>
      <c r="H61" s="102" t="s">
        <v>110</v>
      </c>
      <c r="I61" s="105">
        <v>63</v>
      </c>
      <c r="J61" s="105"/>
      <c r="K61" s="105"/>
      <c r="L61" s="105"/>
      <c r="M61" s="107"/>
      <c r="N61" s="107"/>
      <c r="O61" s="107"/>
      <c r="P61" s="102">
        <f t="shared" si="14"/>
        <v>4589</v>
      </c>
      <c r="Q61" s="116" t="s">
        <v>269</v>
      </c>
      <c r="R61" s="104">
        <v>1.5</v>
      </c>
      <c r="S61" s="116" t="s">
        <v>306</v>
      </c>
      <c r="T61" s="110"/>
    </row>
    <row r="62" spans="3:20" ht="39.950000000000003" customHeight="1">
      <c r="C62" s="102">
        <f t="shared" si="0"/>
        <v>54</v>
      </c>
      <c r="D62" s="103">
        <v>44873</v>
      </c>
      <c r="E62" s="102" t="s">
        <v>326</v>
      </c>
      <c r="F62" s="102" t="s">
        <v>327</v>
      </c>
      <c r="G62" s="104" t="s">
        <v>268</v>
      </c>
      <c r="H62" s="102" t="s">
        <v>110</v>
      </c>
      <c r="I62" s="105">
        <v>65</v>
      </c>
      <c r="J62" s="105"/>
      <c r="K62" s="105"/>
      <c r="L62" s="105"/>
      <c r="M62" s="107"/>
      <c r="N62" s="107"/>
      <c r="O62" s="107"/>
      <c r="P62" s="102">
        <f t="shared" ref="P62:P71" si="15">I62+J62+K62+L62+M62+N62+O62+P61</f>
        <v>4654</v>
      </c>
      <c r="Q62" s="116" t="s">
        <v>269</v>
      </c>
      <c r="R62" s="104">
        <v>1.5</v>
      </c>
      <c r="S62" s="116" t="s">
        <v>306</v>
      </c>
      <c r="T62" s="110"/>
    </row>
    <row r="63" spans="3:20" ht="39.950000000000003" customHeight="1">
      <c r="C63" s="102">
        <f t="shared" si="0"/>
        <v>55</v>
      </c>
      <c r="D63" s="103">
        <v>44873</v>
      </c>
      <c r="E63" s="102" t="s">
        <v>328</v>
      </c>
      <c r="F63" s="102" t="s">
        <v>326</v>
      </c>
      <c r="G63" s="104" t="s">
        <v>268</v>
      </c>
      <c r="H63" s="102" t="s">
        <v>110</v>
      </c>
      <c r="I63" s="105">
        <v>75</v>
      </c>
      <c r="J63" s="105"/>
      <c r="K63" s="105"/>
      <c r="L63" s="105"/>
      <c r="M63" s="107"/>
      <c r="N63" s="107"/>
      <c r="O63" s="107"/>
      <c r="P63" s="102">
        <f t="shared" si="15"/>
        <v>4729</v>
      </c>
      <c r="Q63" s="116" t="s">
        <v>269</v>
      </c>
      <c r="R63" s="104">
        <v>1.5</v>
      </c>
      <c r="S63" s="116" t="s">
        <v>306</v>
      </c>
      <c r="T63" s="110"/>
    </row>
    <row r="64" spans="3:20" ht="39.950000000000003" customHeight="1">
      <c r="C64" s="102">
        <f t="shared" si="0"/>
        <v>56</v>
      </c>
      <c r="D64" s="103">
        <v>44873</v>
      </c>
      <c r="E64" s="102" t="s">
        <v>329</v>
      </c>
      <c r="F64" s="102" t="s">
        <v>330</v>
      </c>
      <c r="G64" s="104" t="s">
        <v>268</v>
      </c>
      <c r="H64" s="102" t="s">
        <v>110</v>
      </c>
      <c r="I64" s="105"/>
      <c r="J64" s="105">
        <v>100</v>
      </c>
      <c r="K64" s="105"/>
      <c r="L64" s="105"/>
      <c r="M64" s="107"/>
      <c r="N64" s="107"/>
      <c r="O64" s="107"/>
      <c r="P64" s="102">
        <f t="shared" si="15"/>
        <v>4829</v>
      </c>
      <c r="Q64" s="116" t="s">
        <v>269</v>
      </c>
      <c r="R64" s="104">
        <v>1.8</v>
      </c>
      <c r="S64" s="116" t="s">
        <v>306</v>
      </c>
      <c r="T64" s="110"/>
    </row>
    <row r="65" spans="3:20" ht="39.950000000000003" customHeight="1">
      <c r="C65" s="102">
        <f t="shared" si="0"/>
        <v>57</v>
      </c>
      <c r="D65" s="103">
        <v>44873</v>
      </c>
      <c r="E65" s="102" t="s">
        <v>331</v>
      </c>
      <c r="F65" s="102" t="s">
        <v>332</v>
      </c>
      <c r="G65" s="104" t="s">
        <v>268</v>
      </c>
      <c r="H65" s="102" t="s">
        <v>110</v>
      </c>
      <c r="I65" s="105">
        <v>60</v>
      </c>
      <c r="J65" s="105"/>
      <c r="K65" s="105"/>
      <c r="L65" s="105"/>
      <c r="M65" s="107"/>
      <c r="N65" s="107"/>
      <c r="O65" s="107"/>
      <c r="P65" s="102">
        <f t="shared" si="15"/>
        <v>4889</v>
      </c>
      <c r="Q65" s="116" t="s">
        <v>269</v>
      </c>
      <c r="R65" s="104">
        <v>1.8</v>
      </c>
      <c r="S65" s="116" t="s">
        <v>306</v>
      </c>
      <c r="T65" s="110"/>
    </row>
    <row r="66" spans="3:20" ht="39.950000000000003" customHeight="1">
      <c r="C66" s="102">
        <f t="shared" si="0"/>
        <v>58</v>
      </c>
      <c r="D66" s="103">
        <v>44873</v>
      </c>
      <c r="E66" s="102" t="s">
        <v>314</v>
      </c>
      <c r="F66" s="102" t="s">
        <v>333</v>
      </c>
      <c r="G66" s="104" t="s">
        <v>268</v>
      </c>
      <c r="H66" s="102" t="s">
        <v>110</v>
      </c>
      <c r="I66" s="105"/>
      <c r="J66" s="105"/>
      <c r="K66" s="105">
        <v>100</v>
      </c>
      <c r="L66" s="105"/>
      <c r="M66" s="107"/>
      <c r="N66" s="107"/>
      <c r="O66" s="107"/>
      <c r="P66" s="102">
        <f t="shared" si="15"/>
        <v>4989</v>
      </c>
      <c r="Q66" s="116" t="s">
        <v>276</v>
      </c>
      <c r="R66" s="104">
        <v>4.5</v>
      </c>
      <c r="S66" s="116" t="s">
        <v>306</v>
      </c>
      <c r="T66" s="110"/>
    </row>
    <row r="67" spans="3:20" ht="39.950000000000003" customHeight="1">
      <c r="C67" s="102">
        <f t="shared" si="0"/>
        <v>59</v>
      </c>
      <c r="D67" s="103">
        <v>44873</v>
      </c>
      <c r="E67" s="102" t="s">
        <v>333</v>
      </c>
      <c r="F67" s="102" t="s">
        <v>334</v>
      </c>
      <c r="G67" s="104" t="s">
        <v>268</v>
      </c>
      <c r="H67" s="102" t="s">
        <v>110</v>
      </c>
      <c r="I67" s="105"/>
      <c r="J67" s="105"/>
      <c r="K67" s="105">
        <v>90</v>
      </c>
      <c r="L67" s="105"/>
      <c r="M67" s="107"/>
      <c r="N67" s="107"/>
      <c r="O67" s="107"/>
      <c r="P67" s="102">
        <f t="shared" si="15"/>
        <v>5079</v>
      </c>
      <c r="Q67" s="116" t="s">
        <v>276</v>
      </c>
      <c r="R67" s="104">
        <v>4.5</v>
      </c>
      <c r="S67" s="116" t="s">
        <v>306</v>
      </c>
      <c r="T67" s="110"/>
    </row>
    <row r="68" spans="3:20" ht="39.950000000000003" customHeight="1">
      <c r="C68" s="102">
        <f t="shared" si="0"/>
        <v>60</v>
      </c>
      <c r="D68" s="103">
        <v>44873</v>
      </c>
      <c r="E68" s="102" t="s">
        <v>334</v>
      </c>
      <c r="F68" s="102" t="s">
        <v>316</v>
      </c>
      <c r="G68" s="104" t="s">
        <v>268</v>
      </c>
      <c r="H68" s="102" t="s">
        <v>110</v>
      </c>
      <c r="I68" s="105"/>
      <c r="J68" s="105"/>
      <c r="K68" s="105">
        <v>30</v>
      </c>
      <c r="L68" s="105"/>
      <c r="M68" s="107"/>
      <c r="N68" s="107"/>
      <c r="O68" s="107"/>
      <c r="P68" s="102">
        <f t="shared" si="15"/>
        <v>5109</v>
      </c>
      <c r="Q68" s="116" t="s">
        <v>276</v>
      </c>
      <c r="R68" s="104">
        <v>4.5</v>
      </c>
      <c r="S68" s="116" t="s">
        <v>306</v>
      </c>
      <c r="T68" s="110"/>
    </row>
    <row r="69" spans="3:20" ht="39.950000000000003" customHeight="1">
      <c r="C69" s="102">
        <f t="shared" si="0"/>
        <v>61</v>
      </c>
      <c r="D69" s="103">
        <v>44873</v>
      </c>
      <c r="E69" s="102" t="s">
        <v>313</v>
      </c>
      <c r="F69" s="102" t="s">
        <v>272</v>
      </c>
      <c r="G69" s="104" t="s">
        <v>268</v>
      </c>
      <c r="H69" s="102" t="s">
        <v>110</v>
      </c>
      <c r="I69" s="105">
        <v>65</v>
      </c>
      <c r="J69" s="105"/>
      <c r="K69" s="105"/>
      <c r="L69" s="105"/>
      <c r="M69" s="107"/>
      <c r="N69" s="107"/>
      <c r="O69" s="107"/>
      <c r="P69" s="102">
        <f t="shared" si="15"/>
        <v>5174</v>
      </c>
      <c r="Q69" s="116" t="s">
        <v>276</v>
      </c>
      <c r="R69" s="104">
        <v>1.5</v>
      </c>
      <c r="S69" s="116" t="s">
        <v>306</v>
      </c>
      <c r="T69" s="110"/>
    </row>
    <row r="70" spans="3:20" ht="39.950000000000003" customHeight="1">
      <c r="C70" s="102">
        <f t="shared" si="0"/>
        <v>62</v>
      </c>
      <c r="D70" s="103">
        <v>44873</v>
      </c>
      <c r="E70" s="102" t="s">
        <v>313</v>
      </c>
      <c r="F70" s="102" t="s">
        <v>335</v>
      </c>
      <c r="G70" s="104" t="s">
        <v>268</v>
      </c>
      <c r="H70" s="102" t="s">
        <v>110</v>
      </c>
      <c r="I70" s="105">
        <v>35</v>
      </c>
      <c r="J70" s="105"/>
      <c r="K70" s="105"/>
      <c r="L70" s="105"/>
      <c r="M70" s="107"/>
      <c r="N70" s="107"/>
      <c r="O70" s="107"/>
      <c r="P70" s="102">
        <f t="shared" si="15"/>
        <v>5209</v>
      </c>
      <c r="Q70" s="116" t="s">
        <v>276</v>
      </c>
      <c r="R70" s="104">
        <v>1.5</v>
      </c>
      <c r="S70" s="116" t="s">
        <v>306</v>
      </c>
      <c r="T70" s="110"/>
    </row>
    <row r="71" spans="3:20" ht="39.950000000000003" customHeight="1">
      <c r="C71" s="102">
        <f t="shared" si="0"/>
        <v>63</v>
      </c>
      <c r="D71" s="103">
        <v>44873</v>
      </c>
      <c r="E71" s="102" t="s">
        <v>336</v>
      </c>
      <c r="F71" s="102" t="s">
        <v>337</v>
      </c>
      <c r="G71" s="104" t="s">
        <v>268</v>
      </c>
      <c r="H71" s="102" t="s">
        <v>110</v>
      </c>
      <c r="I71" s="105"/>
      <c r="J71" s="105">
        <v>90</v>
      </c>
      <c r="K71" s="105"/>
      <c r="L71" s="105"/>
      <c r="M71" s="107"/>
      <c r="N71" s="107"/>
      <c r="O71" s="107"/>
      <c r="P71" s="102">
        <f t="shared" si="15"/>
        <v>5299</v>
      </c>
      <c r="Q71" s="116" t="s">
        <v>276</v>
      </c>
      <c r="R71" s="104">
        <v>1.8</v>
      </c>
      <c r="S71" s="116" t="s">
        <v>306</v>
      </c>
      <c r="T71" s="110"/>
    </row>
    <row r="72" spans="3:20" ht="39.950000000000003" customHeight="1">
      <c r="C72" s="102">
        <f t="shared" si="0"/>
        <v>64</v>
      </c>
      <c r="D72" s="103">
        <v>44874</v>
      </c>
      <c r="E72" s="102" t="s">
        <v>271</v>
      </c>
      <c r="F72" s="102" t="s">
        <v>338</v>
      </c>
      <c r="G72" s="104" t="s">
        <v>268</v>
      </c>
      <c r="H72" s="102" t="s">
        <v>110</v>
      </c>
      <c r="I72" s="105">
        <v>30</v>
      </c>
      <c r="J72" s="105"/>
      <c r="K72" s="105"/>
      <c r="L72" s="105"/>
      <c r="M72" s="107"/>
      <c r="N72" s="107"/>
      <c r="O72" s="107"/>
      <c r="P72" s="102">
        <f t="shared" ref="P72:P73" si="16">I72+J72+K72+L72+M72+N72+O72+P71</f>
        <v>5329</v>
      </c>
      <c r="Q72" s="116" t="s">
        <v>276</v>
      </c>
      <c r="R72" s="104">
        <v>1.5</v>
      </c>
      <c r="S72" s="116" t="s">
        <v>306</v>
      </c>
      <c r="T72" s="110"/>
    </row>
    <row r="73" spans="3:20" ht="39.950000000000003" customHeight="1">
      <c r="C73" s="102">
        <f t="shared" si="0"/>
        <v>65</v>
      </c>
      <c r="D73" s="103">
        <v>44874</v>
      </c>
      <c r="E73" s="102" t="s">
        <v>337</v>
      </c>
      <c r="F73" s="102" t="s">
        <v>339</v>
      </c>
      <c r="G73" s="104" t="s">
        <v>268</v>
      </c>
      <c r="H73" s="102" t="s">
        <v>110</v>
      </c>
      <c r="I73" s="105">
        <v>20</v>
      </c>
      <c r="J73" s="105"/>
      <c r="K73" s="105"/>
      <c r="L73" s="105"/>
      <c r="M73" s="107"/>
      <c r="N73" s="107"/>
      <c r="O73" s="107"/>
      <c r="P73" s="102">
        <f t="shared" si="16"/>
        <v>5349</v>
      </c>
      <c r="Q73" s="116" t="s">
        <v>276</v>
      </c>
      <c r="R73" s="104">
        <v>1.5</v>
      </c>
      <c r="S73" s="116" t="s">
        <v>306</v>
      </c>
      <c r="T73" s="110"/>
    </row>
    <row r="74" spans="3:20" ht="39.950000000000003" customHeight="1">
      <c r="C74" s="102">
        <f t="shared" si="0"/>
        <v>66</v>
      </c>
      <c r="D74" s="103">
        <v>44876</v>
      </c>
      <c r="E74" s="102" t="s">
        <v>340</v>
      </c>
      <c r="F74" s="102" t="s">
        <v>341</v>
      </c>
      <c r="G74" s="104" t="s">
        <v>268</v>
      </c>
      <c r="H74" s="102" t="s">
        <v>110</v>
      </c>
      <c r="I74" s="105"/>
      <c r="J74" s="105"/>
      <c r="K74" s="105"/>
      <c r="L74" s="105"/>
      <c r="M74" s="105"/>
      <c r="N74" s="105">
        <v>120</v>
      </c>
      <c r="O74" s="105"/>
      <c r="P74" s="102">
        <f t="shared" ref="P74" si="17">I74+J74+K74+L74+M74+N74+O74+P73</f>
        <v>5469</v>
      </c>
      <c r="Q74" s="116" t="s">
        <v>276</v>
      </c>
      <c r="R74" s="104">
        <v>4.5</v>
      </c>
      <c r="S74" s="116" t="s">
        <v>306</v>
      </c>
      <c r="T74" s="110"/>
    </row>
    <row r="75" spans="3:20" ht="39.950000000000003" customHeight="1">
      <c r="C75" s="102">
        <f t="shared" si="0"/>
        <v>67</v>
      </c>
      <c r="D75" s="103">
        <v>44877</v>
      </c>
      <c r="E75" s="102" t="s">
        <v>341</v>
      </c>
      <c r="F75" s="102" t="s">
        <v>281</v>
      </c>
      <c r="G75" s="104" t="s">
        <v>268</v>
      </c>
      <c r="H75" s="102" t="s">
        <v>110</v>
      </c>
      <c r="I75" s="105"/>
      <c r="J75" s="105"/>
      <c r="K75" s="105"/>
      <c r="L75" s="105"/>
      <c r="M75" s="105"/>
      <c r="N75" s="105">
        <v>70</v>
      </c>
      <c r="O75" s="105"/>
      <c r="P75" s="102">
        <f t="shared" ref="P75:P78" si="18">I75+J75+K75+L75+M75+N75+O75+P74</f>
        <v>5539</v>
      </c>
      <c r="Q75" s="116" t="s">
        <v>276</v>
      </c>
      <c r="R75" s="104">
        <v>4.5</v>
      </c>
      <c r="S75" s="116" t="s">
        <v>306</v>
      </c>
      <c r="T75" s="110"/>
    </row>
    <row r="76" spans="3:20" ht="39.950000000000003" customHeight="1">
      <c r="C76" s="102">
        <f t="shared" ref="C76:C139" si="19">C75+1</f>
        <v>68</v>
      </c>
      <c r="D76" s="103">
        <v>44877</v>
      </c>
      <c r="E76" s="102" t="s">
        <v>342</v>
      </c>
      <c r="F76" s="102" t="s">
        <v>343</v>
      </c>
      <c r="G76" s="104" t="s">
        <v>268</v>
      </c>
      <c r="H76" s="102" t="s">
        <v>110</v>
      </c>
      <c r="I76" s="105"/>
      <c r="J76" s="105"/>
      <c r="K76" s="105"/>
      <c r="L76" s="105"/>
      <c r="M76" s="105"/>
      <c r="N76" s="105">
        <v>30</v>
      </c>
      <c r="O76" s="105"/>
      <c r="P76" s="102">
        <f t="shared" si="18"/>
        <v>5569</v>
      </c>
      <c r="Q76" s="116" t="s">
        <v>276</v>
      </c>
      <c r="R76" s="104">
        <v>4.5</v>
      </c>
      <c r="S76" s="116" t="s">
        <v>306</v>
      </c>
      <c r="T76" s="110"/>
    </row>
    <row r="77" spans="3:20" ht="39.950000000000003" customHeight="1">
      <c r="C77" s="102">
        <f t="shared" si="19"/>
        <v>69</v>
      </c>
      <c r="D77" s="103">
        <v>44877</v>
      </c>
      <c r="E77" s="102" t="s">
        <v>344</v>
      </c>
      <c r="F77" s="102" t="s">
        <v>345</v>
      </c>
      <c r="G77" s="104" t="s">
        <v>301</v>
      </c>
      <c r="H77" s="102" t="s">
        <v>110</v>
      </c>
      <c r="I77" s="105"/>
      <c r="J77" s="105">
        <v>85</v>
      </c>
      <c r="K77" s="105"/>
      <c r="L77" s="105"/>
      <c r="M77" s="105"/>
      <c r="N77" s="105"/>
      <c r="O77" s="105"/>
      <c r="P77" s="102">
        <f t="shared" si="18"/>
        <v>5654</v>
      </c>
      <c r="Q77" s="116" t="s">
        <v>269</v>
      </c>
      <c r="R77" s="104">
        <v>1.8</v>
      </c>
      <c r="S77" s="116" t="s">
        <v>306</v>
      </c>
      <c r="T77" s="110"/>
    </row>
    <row r="78" spans="3:20" ht="39.950000000000003" customHeight="1">
      <c r="C78" s="102">
        <f t="shared" si="19"/>
        <v>70</v>
      </c>
      <c r="D78" s="103">
        <v>44877</v>
      </c>
      <c r="E78" s="102" t="s">
        <v>345</v>
      </c>
      <c r="F78" s="102" t="s">
        <v>346</v>
      </c>
      <c r="G78" s="104" t="s">
        <v>301</v>
      </c>
      <c r="H78" s="102" t="s">
        <v>110</v>
      </c>
      <c r="I78" s="105"/>
      <c r="J78" s="105">
        <v>20</v>
      </c>
      <c r="K78" s="105"/>
      <c r="L78" s="105"/>
      <c r="M78" s="105"/>
      <c r="N78" s="105"/>
      <c r="O78" s="105"/>
      <c r="P78" s="102">
        <f t="shared" si="18"/>
        <v>5674</v>
      </c>
      <c r="Q78" s="116" t="s">
        <v>269</v>
      </c>
      <c r="R78" s="104">
        <v>1.8</v>
      </c>
      <c r="S78" s="116" t="s">
        <v>306</v>
      </c>
      <c r="T78" s="110"/>
    </row>
    <row r="79" spans="3:20" ht="39.950000000000003" customHeight="1">
      <c r="C79" s="102">
        <f t="shared" si="19"/>
        <v>71</v>
      </c>
      <c r="D79" s="103">
        <v>44878</v>
      </c>
      <c r="E79" s="102" t="s">
        <v>342</v>
      </c>
      <c r="F79" s="102" t="s">
        <v>343</v>
      </c>
      <c r="G79" s="104" t="s">
        <v>268</v>
      </c>
      <c r="H79" s="102" t="s">
        <v>110</v>
      </c>
      <c r="I79" s="105"/>
      <c r="J79" s="105"/>
      <c r="K79" s="105"/>
      <c r="L79" s="105"/>
      <c r="M79" s="105"/>
      <c r="N79" s="105">
        <v>100</v>
      </c>
      <c r="O79" s="105"/>
      <c r="P79" s="102">
        <f t="shared" ref="P79:P84" si="20">I79+J79+K79+L79+M79+N79+O79+P78</f>
        <v>5774</v>
      </c>
      <c r="Q79" s="116" t="s">
        <v>276</v>
      </c>
      <c r="R79" s="104">
        <v>4.5</v>
      </c>
      <c r="S79" s="116" t="s">
        <v>306</v>
      </c>
      <c r="T79" s="110"/>
    </row>
    <row r="80" spans="3:20" ht="39.950000000000003" customHeight="1">
      <c r="C80" s="102">
        <f t="shared" si="19"/>
        <v>72</v>
      </c>
      <c r="D80" s="103">
        <v>44878</v>
      </c>
      <c r="E80" s="102" t="s">
        <v>343</v>
      </c>
      <c r="F80" s="102" t="s">
        <v>347</v>
      </c>
      <c r="G80" s="104" t="s">
        <v>268</v>
      </c>
      <c r="H80" s="102" t="s">
        <v>110</v>
      </c>
      <c r="I80" s="105"/>
      <c r="J80" s="105"/>
      <c r="K80" s="105"/>
      <c r="L80" s="105"/>
      <c r="M80" s="105"/>
      <c r="N80" s="105">
        <v>275</v>
      </c>
      <c r="O80" s="105"/>
      <c r="P80" s="102">
        <f t="shared" si="20"/>
        <v>6049</v>
      </c>
      <c r="Q80" s="116" t="s">
        <v>276</v>
      </c>
      <c r="R80" s="104">
        <v>4.5</v>
      </c>
      <c r="S80" s="116" t="s">
        <v>306</v>
      </c>
      <c r="T80" s="110"/>
    </row>
    <row r="81" spans="3:20" ht="39.950000000000003" customHeight="1">
      <c r="C81" s="102">
        <f t="shared" si="19"/>
        <v>73</v>
      </c>
      <c r="D81" s="103">
        <v>44878</v>
      </c>
      <c r="E81" s="102" t="s">
        <v>316</v>
      </c>
      <c r="F81" s="102" t="s">
        <v>318</v>
      </c>
      <c r="G81" s="104" t="s">
        <v>268</v>
      </c>
      <c r="H81" s="102" t="s">
        <v>110</v>
      </c>
      <c r="I81" s="105"/>
      <c r="J81" s="105"/>
      <c r="K81" s="105">
        <v>160</v>
      </c>
      <c r="L81" s="105"/>
      <c r="M81" s="105"/>
      <c r="N81" s="105"/>
      <c r="O81" s="105"/>
      <c r="P81" s="102">
        <f t="shared" si="20"/>
        <v>6209</v>
      </c>
      <c r="Q81" s="116" t="s">
        <v>276</v>
      </c>
      <c r="R81" s="104">
        <v>4.5</v>
      </c>
      <c r="S81" s="116" t="s">
        <v>306</v>
      </c>
      <c r="T81" s="110"/>
    </row>
    <row r="82" spans="3:20" ht="39.950000000000003" customHeight="1">
      <c r="C82" s="102">
        <f t="shared" si="19"/>
        <v>74</v>
      </c>
      <c r="D82" s="103">
        <v>44878</v>
      </c>
      <c r="E82" s="102" t="s">
        <v>343</v>
      </c>
      <c r="F82" s="102" t="s">
        <v>348</v>
      </c>
      <c r="G82" s="104" t="s">
        <v>268</v>
      </c>
      <c r="H82" s="102" t="s">
        <v>110</v>
      </c>
      <c r="I82" s="105">
        <v>35</v>
      </c>
      <c r="J82" s="105"/>
      <c r="K82" s="105"/>
      <c r="L82" s="105"/>
      <c r="M82" s="105"/>
      <c r="N82" s="105"/>
      <c r="O82" s="105"/>
      <c r="P82" s="102">
        <f t="shared" si="20"/>
        <v>6244</v>
      </c>
      <c r="Q82" s="116" t="s">
        <v>269</v>
      </c>
      <c r="R82" s="104">
        <v>1.5</v>
      </c>
      <c r="S82" s="116" t="s">
        <v>306</v>
      </c>
      <c r="T82" s="110"/>
    </row>
    <row r="83" spans="3:20" ht="39.950000000000003" customHeight="1">
      <c r="C83" s="102">
        <f t="shared" si="19"/>
        <v>75</v>
      </c>
      <c r="D83" s="103">
        <v>44878</v>
      </c>
      <c r="E83" s="102" t="s">
        <v>349</v>
      </c>
      <c r="F83" s="102" t="s">
        <v>350</v>
      </c>
      <c r="G83" s="104" t="s">
        <v>301</v>
      </c>
      <c r="H83" s="102" t="s">
        <v>110</v>
      </c>
      <c r="I83" s="105"/>
      <c r="J83" s="105"/>
      <c r="K83" s="105"/>
      <c r="L83" s="105">
        <v>47</v>
      </c>
      <c r="M83" s="105"/>
      <c r="N83" s="105"/>
      <c r="O83" s="105"/>
      <c r="P83" s="102">
        <f t="shared" si="20"/>
        <v>6291</v>
      </c>
      <c r="Q83" s="116" t="s">
        <v>269</v>
      </c>
      <c r="R83" s="104">
        <v>1.8</v>
      </c>
      <c r="S83" s="116" t="s">
        <v>306</v>
      </c>
      <c r="T83" s="110"/>
    </row>
    <row r="84" spans="3:20" ht="39.950000000000003" customHeight="1">
      <c r="C84" s="102">
        <f t="shared" si="19"/>
        <v>76</v>
      </c>
      <c r="D84" s="103">
        <v>44878</v>
      </c>
      <c r="E84" s="102" t="s">
        <v>350</v>
      </c>
      <c r="F84" s="102" t="s">
        <v>351</v>
      </c>
      <c r="G84" s="104" t="s">
        <v>301</v>
      </c>
      <c r="H84" s="102" t="s">
        <v>110</v>
      </c>
      <c r="I84" s="105"/>
      <c r="J84" s="105"/>
      <c r="K84" s="105"/>
      <c r="L84" s="105">
        <v>29</v>
      </c>
      <c r="M84" s="105"/>
      <c r="N84" s="105"/>
      <c r="O84" s="105"/>
      <c r="P84" s="102">
        <f t="shared" si="20"/>
        <v>6320</v>
      </c>
      <c r="Q84" s="116" t="s">
        <v>269</v>
      </c>
      <c r="R84" s="104">
        <v>1.8</v>
      </c>
      <c r="S84" s="116" t="s">
        <v>306</v>
      </c>
      <c r="T84" s="110"/>
    </row>
    <row r="85" spans="3:20" ht="39.950000000000003" customHeight="1">
      <c r="C85" s="102">
        <f t="shared" si="19"/>
        <v>77</v>
      </c>
      <c r="D85" s="103">
        <v>44879</v>
      </c>
      <c r="E85" s="102" t="s">
        <v>347</v>
      </c>
      <c r="F85" s="102" t="s">
        <v>336</v>
      </c>
      <c r="G85" s="104" t="s">
        <v>268</v>
      </c>
      <c r="H85" s="102" t="s">
        <v>110</v>
      </c>
      <c r="I85" s="105"/>
      <c r="J85" s="105"/>
      <c r="K85" s="105"/>
      <c r="L85" s="105"/>
      <c r="M85" s="105"/>
      <c r="N85" s="105">
        <v>191</v>
      </c>
      <c r="O85" s="105"/>
      <c r="P85" s="102">
        <f t="shared" ref="P85:P92" si="21">I85+J85+K85+L85+M85+N85+O85+P84</f>
        <v>6511</v>
      </c>
      <c r="Q85" s="116" t="s">
        <v>276</v>
      </c>
      <c r="R85" s="104">
        <v>4.5</v>
      </c>
      <c r="S85" s="116" t="s">
        <v>306</v>
      </c>
      <c r="T85" s="110"/>
    </row>
    <row r="86" spans="3:20" ht="39.950000000000003" customHeight="1">
      <c r="C86" s="102">
        <f t="shared" si="19"/>
        <v>78</v>
      </c>
      <c r="D86" s="103">
        <v>44879</v>
      </c>
      <c r="E86" s="102" t="s">
        <v>343</v>
      </c>
      <c r="F86" s="102" t="s">
        <v>347</v>
      </c>
      <c r="G86" s="104" t="s">
        <v>268</v>
      </c>
      <c r="H86" s="102" t="s">
        <v>110</v>
      </c>
      <c r="I86" s="105"/>
      <c r="J86" s="105"/>
      <c r="K86" s="105"/>
      <c r="L86" s="105"/>
      <c r="M86" s="105"/>
      <c r="N86" s="105">
        <v>12</v>
      </c>
      <c r="O86" s="105"/>
      <c r="P86" s="102">
        <f t="shared" si="21"/>
        <v>6523</v>
      </c>
      <c r="Q86" s="116" t="s">
        <v>276</v>
      </c>
      <c r="R86" s="104">
        <v>4.5</v>
      </c>
      <c r="S86" s="116" t="s">
        <v>306</v>
      </c>
      <c r="T86" s="110"/>
    </row>
    <row r="87" spans="3:20" ht="39.950000000000003" customHeight="1">
      <c r="C87" s="102">
        <f t="shared" si="19"/>
        <v>79</v>
      </c>
      <c r="D87" s="103">
        <v>44879</v>
      </c>
      <c r="E87" s="102" t="s">
        <v>352</v>
      </c>
      <c r="F87" s="102" t="s">
        <v>346</v>
      </c>
      <c r="G87" s="104" t="s">
        <v>301</v>
      </c>
      <c r="H87" s="102" t="s">
        <v>110</v>
      </c>
      <c r="I87" s="105"/>
      <c r="J87" s="105"/>
      <c r="K87" s="105"/>
      <c r="L87" s="105">
        <v>50</v>
      </c>
      <c r="M87" s="105"/>
      <c r="N87" s="105"/>
      <c r="O87" s="105"/>
      <c r="P87" s="102">
        <f t="shared" si="21"/>
        <v>6573</v>
      </c>
      <c r="Q87" s="116" t="s">
        <v>269</v>
      </c>
      <c r="R87" s="104">
        <v>1.8</v>
      </c>
      <c r="S87" s="116" t="s">
        <v>306</v>
      </c>
      <c r="T87" s="110"/>
    </row>
    <row r="88" spans="3:20" ht="39.950000000000003" customHeight="1">
      <c r="C88" s="102">
        <f t="shared" si="19"/>
        <v>80</v>
      </c>
      <c r="D88" s="103">
        <v>44879</v>
      </c>
      <c r="E88" s="102" t="s">
        <v>353</v>
      </c>
      <c r="F88" s="102" t="s">
        <v>352</v>
      </c>
      <c r="G88" s="104" t="s">
        <v>301</v>
      </c>
      <c r="H88" s="102" t="s">
        <v>110</v>
      </c>
      <c r="I88" s="105"/>
      <c r="J88" s="105"/>
      <c r="K88" s="105"/>
      <c r="L88" s="105">
        <v>50</v>
      </c>
      <c r="M88" s="105"/>
      <c r="N88" s="105"/>
      <c r="O88" s="105"/>
      <c r="P88" s="102">
        <f t="shared" si="21"/>
        <v>6623</v>
      </c>
      <c r="Q88" s="116" t="s">
        <v>269</v>
      </c>
      <c r="R88" s="104">
        <v>1.8</v>
      </c>
      <c r="S88" s="116" t="s">
        <v>306</v>
      </c>
      <c r="T88" s="110"/>
    </row>
    <row r="89" spans="3:20" ht="39.950000000000003" customHeight="1">
      <c r="C89" s="102">
        <f t="shared" si="19"/>
        <v>81</v>
      </c>
      <c r="D89" s="103">
        <v>44879</v>
      </c>
      <c r="E89" s="102" t="s">
        <v>354</v>
      </c>
      <c r="F89" s="102" t="s">
        <v>355</v>
      </c>
      <c r="G89" s="104" t="s">
        <v>301</v>
      </c>
      <c r="H89" s="102" t="s">
        <v>110</v>
      </c>
      <c r="I89" s="105"/>
      <c r="J89" s="105"/>
      <c r="K89" s="105">
        <v>40</v>
      </c>
      <c r="L89" s="105"/>
      <c r="M89" s="105"/>
      <c r="N89" s="105"/>
      <c r="O89" s="105"/>
      <c r="P89" s="102">
        <f t="shared" si="21"/>
        <v>6663</v>
      </c>
      <c r="Q89" s="116" t="s">
        <v>269</v>
      </c>
      <c r="R89" s="104">
        <v>1.8</v>
      </c>
      <c r="S89" s="116" t="s">
        <v>306</v>
      </c>
      <c r="T89" s="110"/>
    </row>
    <row r="90" spans="3:20" ht="39.950000000000003" customHeight="1">
      <c r="C90" s="102">
        <f t="shared" si="19"/>
        <v>82</v>
      </c>
      <c r="D90" s="103">
        <v>44879</v>
      </c>
      <c r="E90" s="102" t="s">
        <v>354</v>
      </c>
      <c r="F90" s="102" t="s">
        <v>356</v>
      </c>
      <c r="G90" s="104" t="s">
        <v>301</v>
      </c>
      <c r="H90" s="102" t="s">
        <v>110</v>
      </c>
      <c r="I90" s="105"/>
      <c r="J90" s="105"/>
      <c r="K90" s="105">
        <v>58</v>
      </c>
      <c r="L90" s="105"/>
      <c r="M90" s="105"/>
      <c r="N90" s="105"/>
      <c r="O90" s="105"/>
      <c r="P90" s="102">
        <f t="shared" si="21"/>
        <v>6721</v>
      </c>
      <c r="Q90" s="116" t="s">
        <v>269</v>
      </c>
      <c r="R90" s="104">
        <v>1.8</v>
      </c>
      <c r="S90" s="116" t="s">
        <v>306</v>
      </c>
      <c r="T90" s="110"/>
    </row>
    <row r="91" spans="3:20" ht="39.950000000000003" customHeight="1">
      <c r="C91" s="102">
        <f t="shared" si="19"/>
        <v>83</v>
      </c>
      <c r="D91" s="103">
        <v>44879</v>
      </c>
      <c r="E91" s="102" t="s">
        <v>356</v>
      </c>
      <c r="F91" s="102" t="s">
        <v>357</v>
      </c>
      <c r="G91" s="104" t="s">
        <v>301</v>
      </c>
      <c r="H91" s="102" t="s">
        <v>110</v>
      </c>
      <c r="I91" s="105"/>
      <c r="J91" s="105"/>
      <c r="K91" s="105">
        <v>50</v>
      </c>
      <c r="L91" s="105"/>
      <c r="M91" s="105"/>
      <c r="N91" s="105"/>
      <c r="O91" s="105"/>
      <c r="P91" s="102">
        <f t="shared" si="21"/>
        <v>6771</v>
      </c>
      <c r="Q91" s="116" t="s">
        <v>269</v>
      </c>
      <c r="R91" s="104">
        <v>1.8</v>
      </c>
      <c r="S91" s="116" t="s">
        <v>306</v>
      </c>
      <c r="T91" s="110"/>
    </row>
    <row r="92" spans="3:20" ht="39.950000000000003" customHeight="1">
      <c r="C92" s="102">
        <f t="shared" si="19"/>
        <v>84</v>
      </c>
      <c r="D92" s="103">
        <v>44879</v>
      </c>
      <c r="E92" s="102" t="s">
        <v>351</v>
      </c>
      <c r="F92" s="102" t="s">
        <v>358</v>
      </c>
      <c r="G92" s="104" t="s">
        <v>268</v>
      </c>
      <c r="H92" s="102" t="s">
        <v>110</v>
      </c>
      <c r="I92" s="105">
        <v>52</v>
      </c>
      <c r="J92" s="105"/>
      <c r="K92" s="105"/>
      <c r="L92" s="105"/>
      <c r="M92" s="105"/>
      <c r="N92" s="105"/>
      <c r="O92" s="105"/>
      <c r="P92" s="102">
        <f t="shared" si="21"/>
        <v>6823</v>
      </c>
      <c r="Q92" s="116" t="s">
        <v>269</v>
      </c>
      <c r="R92" s="104">
        <v>1.5</v>
      </c>
      <c r="S92" s="116" t="s">
        <v>306</v>
      </c>
      <c r="T92" s="110"/>
    </row>
    <row r="93" spans="3:20" ht="39.950000000000003" customHeight="1">
      <c r="C93" s="102">
        <f t="shared" si="19"/>
        <v>85</v>
      </c>
      <c r="D93" s="103">
        <v>44880</v>
      </c>
      <c r="E93" s="102" t="s">
        <v>336</v>
      </c>
      <c r="F93" s="102" t="s">
        <v>359</v>
      </c>
      <c r="G93" s="104" t="s">
        <v>268</v>
      </c>
      <c r="H93" s="102" t="s">
        <v>110</v>
      </c>
      <c r="I93" s="105"/>
      <c r="J93" s="105"/>
      <c r="K93" s="105"/>
      <c r="L93" s="105"/>
      <c r="M93" s="105"/>
      <c r="N93" s="105">
        <v>25</v>
      </c>
      <c r="O93" s="105"/>
      <c r="P93" s="102">
        <f t="shared" ref="P93:P100" si="22">I93+J93+K93+L93+M93+N93+O93+P92</f>
        <v>6848</v>
      </c>
      <c r="Q93" s="116" t="s">
        <v>276</v>
      </c>
      <c r="R93" s="104">
        <v>4.5</v>
      </c>
      <c r="S93" s="116" t="s">
        <v>306</v>
      </c>
      <c r="T93" s="110"/>
    </row>
    <row r="94" spans="3:20" ht="39.950000000000003" customHeight="1">
      <c r="C94" s="102">
        <f t="shared" si="19"/>
        <v>86</v>
      </c>
      <c r="D94" s="103">
        <v>44880</v>
      </c>
      <c r="E94" s="102" t="s">
        <v>359</v>
      </c>
      <c r="F94" s="102" t="s">
        <v>360</v>
      </c>
      <c r="G94" s="104" t="s">
        <v>268</v>
      </c>
      <c r="H94" s="102" t="s">
        <v>110</v>
      </c>
      <c r="I94" s="105"/>
      <c r="J94" s="105"/>
      <c r="K94" s="105"/>
      <c r="L94" s="105"/>
      <c r="M94" s="105"/>
      <c r="N94" s="105">
        <v>35</v>
      </c>
      <c r="O94" s="105"/>
      <c r="P94" s="102">
        <f t="shared" si="22"/>
        <v>6883</v>
      </c>
      <c r="Q94" s="116" t="s">
        <v>276</v>
      </c>
      <c r="R94" s="104">
        <v>4.5</v>
      </c>
      <c r="S94" s="116" t="s">
        <v>306</v>
      </c>
      <c r="T94" s="110"/>
    </row>
    <row r="95" spans="3:20" ht="39.950000000000003" customHeight="1">
      <c r="C95" s="102">
        <f t="shared" si="19"/>
        <v>87</v>
      </c>
      <c r="D95" s="103">
        <v>44880</v>
      </c>
      <c r="E95" s="102" t="s">
        <v>360</v>
      </c>
      <c r="F95" s="102" t="s">
        <v>299</v>
      </c>
      <c r="G95" s="104" t="s">
        <v>268</v>
      </c>
      <c r="H95" s="102" t="s">
        <v>110</v>
      </c>
      <c r="I95" s="105"/>
      <c r="J95" s="105"/>
      <c r="K95" s="105"/>
      <c r="L95" s="105"/>
      <c r="M95" s="105"/>
      <c r="N95" s="105">
        <v>65</v>
      </c>
      <c r="O95" s="105"/>
      <c r="P95" s="102">
        <f t="shared" si="22"/>
        <v>6948</v>
      </c>
      <c r="Q95" s="116" t="s">
        <v>276</v>
      </c>
      <c r="R95" s="104">
        <v>4.5</v>
      </c>
      <c r="S95" s="116" t="s">
        <v>306</v>
      </c>
      <c r="T95" s="110"/>
    </row>
    <row r="96" spans="3:20" ht="39.950000000000003" customHeight="1">
      <c r="C96" s="102">
        <f t="shared" si="19"/>
        <v>88</v>
      </c>
      <c r="D96" s="103">
        <v>44880</v>
      </c>
      <c r="E96" s="102" t="s">
        <v>299</v>
      </c>
      <c r="F96" s="102" t="s">
        <v>361</v>
      </c>
      <c r="G96" s="104" t="s">
        <v>268</v>
      </c>
      <c r="H96" s="102" t="s">
        <v>110</v>
      </c>
      <c r="I96" s="105"/>
      <c r="J96" s="105"/>
      <c r="K96" s="105"/>
      <c r="L96" s="105"/>
      <c r="M96" s="105"/>
      <c r="N96" s="105">
        <v>200</v>
      </c>
      <c r="O96" s="105"/>
      <c r="P96" s="102">
        <f t="shared" si="22"/>
        <v>7148</v>
      </c>
      <c r="Q96" s="116" t="s">
        <v>276</v>
      </c>
      <c r="R96" s="104">
        <v>4.5</v>
      </c>
      <c r="S96" s="116" t="s">
        <v>306</v>
      </c>
      <c r="T96" s="110"/>
    </row>
    <row r="97" spans="3:20" ht="39.950000000000003" customHeight="1">
      <c r="C97" s="102">
        <f t="shared" si="19"/>
        <v>89</v>
      </c>
      <c r="D97" s="103">
        <v>44880</v>
      </c>
      <c r="E97" s="102" t="s">
        <v>361</v>
      </c>
      <c r="F97" s="102" t="s">
        <v>329</v>
      </c>
      <c r="G97" s="104" t="s">
        <v>268</v>
      </c>
      <c r="H97" s="102" t="s">
        <v>110</v>
      </c>
      <c r="I97" s="105"/>
      <c r="J97" s="105"/>
      <c r="K97" s="105"/>
      <c r="L97" s="105"/>
      <c r="M97" s="105"/>
      <c r="N97" s="105">
        <v>50</v>
      </c>
      <c r="O97" s="105"/>
      <c r="P97" s="102">
        <f t="shared" si="22"/>
        <v>7198</v>
      </c>
      <c r="Q97" s="116" t="s">
        <v>276</v>
      </c>
      <c r="R97" s="104">
        <v>4.5</v>
      </c>
      <c r="S97" s="116" t="s">
        <v>306</v>
      </c>
      <c r="T97" s="110"/>
    </row>
    <row r="98" spans="3:20" ht="39.950000000000003" customHeight="1">
      <c r="C98" s="102">
        <f t="shared" si="19"/>
        <v>90</v>
      </c>
      <c r="D98" s="103">
        <v>44880</v>
      </c>
      <c r="E98" s="102" t="s">
        <v>362</v>
      </c>
      <c r="F98" s="102" t="s">
        <v>363</v>
      </c>
      <c r="G98" s="104" t="s">
        <v>268</v>
      </c>
      <c r="H98" s="102" t="s">
        <v>110</v>
      </c>
      <c r="I98" s="105">
        <v>82</v>
      </c>
      <c r="J98" s="105"/>
      <c r="K98" s="105"/>
      <c r="L98" s="105"/>
      <c r="M98" s="105"/>
      <c r="N98" s="105"/>
      <c r="O98" s="105"/>
      <c r="P98" s="102">
        <f t="shared" si="22"/>
        <v>7280</v>
      </c>
      <c r="Q98" s="116" t="s">
        <v>269</v>
      </c>
      <c r="R98" s="104">
        <v>1.8</v>
      </c>
      <c r="S98" s="116" t="s">
        <v>306</v>
      </c>
      <c r="T98" s="110"/>
    </row>
    <row r="99" spans="3:20" ht="39.950000000000003" customHeight="1">
      <c r="C99" s="102">
        <f t="shared" si="19"/>
        <v>91</v>
      </c>
      <c r="D99" s="103">
        <v>44880</v>
      </c>
      <c r="E99" s="102" t="s">
        <v>357</v>
      </c>
      <c r="F99" s="102" t="s">
        <v>364</v>
      </c>
      <c r="G99" s="104" t="s">
        <v>301</v>
      </c>
      <c r="H99" s="102" t="s">
        <v>110</v>
      </c>
      <c r="I99" s="105"/>
      <c r="J99" s="105">
        <v>35</v>
      </c>
      <c r="K99" s="105"/>
      <c r="L99" s="105"/>
      <c r="M99" s="105"/>
      <c r="N99" s="105"/>
      <c r="O99" s="105"/>
      <c r="P99" s="102">
        <f t="shared" si="22"/>
        <v>7315</v>
      </c>
      <c r="Q99" s="116" t="s">
        <v>269</v>
      </c>
      <c r="R99" s="104">
        <v>1.8</v>
      </c>
      <c r="S99" s="116" t="s">
        <v>306</v>
      </c>
      <c r="T99" s="110"/>
    </row>
    <row r="100" spans="3:20" ht="39.950000000000003" customHeight="1">
      <c r="C100" s="102">
        <f t="shared" si="19"/>
        <v>92</v>
      </c>
      <c r="D100" s="103">
        <v>44880</v>
      </c>
      <c r="E100" s="102" t="s">
        <v>351</v>
      </c>
      <c r="F100" s="102" t="s">
        <v>365</v>
      </c>
      <c r="G100" s="104" t="s">
        <v>268</v>
      </c>
      <c r="H100" s="102" t="s">
        <v>110</v>
      </c>
      <c r="I100" s="105"/>
      <c r="J100" s="105"/>
      <c r="K100" s="105"/>
      <c r="L100" s="105">
        <v>130</v>
      </c>
      <c r="M100" s="105"/>
      <c r="N100" s="105"/>
      <c r="O100" s="105"/>
      <c r="P100" s="102">
        <f t="shared" si="22"/>
        <v>7445</v>
      </c>
      <c r="Q100" s="116" t="s">
        <v>269</v>
      </c>
      <c r="R100" s="104">
        <v>1.5</v>
      </c>
      <c r="S100" s="116" t="s">
        <v>306</v>
      </c>
      <c r="T100" s="110"/>
    </row>
    <row r="101" spans="3:20" ht="39.950000000000003" customHeight="1">
      <c r="C101" s="102">
        <f t="shared" si="19"/>
        <v>93</v>
      </c>
      <c r="D101" s="103">
        <v>44881</v>
      </c>
      <c r="E101" s="102" t="s">
        <v>314</v>
      </c>
      <c r="F101" s="102" t="s">
        <v>333</v>
      </c>
      <c r="G101" s="104" t="s">
        <v>268</v>
      </c>
      <c r="H101" s="102" t="s">
        <v>110</v>
      </c>
      <c r="I101" s="105"/>
      <c r="J101" s="105"/>
      <c r="K101" s="105">
        <v>30</v>
      </c>
      <c r="L101" s="105"/>
      <c r="M101" s="105"/>
      <c r="N101" s="105"/>
      <c r="O101" s="105"/>
      <c r="P101" s="102">
        <f t="shared" ref="P101:P104" si="23">I101+J101+K101+L101+M101+N101+O101+P100</f>
        <v>7475</v>
      </c>
      <c r="Q101" s="116" t="s">
        <v>276</v>
      </c>
      <c r="R101" s="104">
        <v>4.5</v>
      </c>
      <c r="S101" s="116" t="s">
        <v>306</v>
      </c>
      <c r="T101" s="110"/>
    </row>
    <row r="102" spans="3:20" ht="39.950000000000003" customHeight="1">
      <c r="C102" s="102">
        <f t="shared" si="19"/>
        <v>94</v>
      </c>
      <c r="D102" s="103">
        <v>44881</v>
      </c>
      <c r="E102" s="102" t="s">
        <v>354</v>
      </c>
      <c r="F102" s="102" t="s">
        <v>366</v>
      </c>
      <c r="G102" s="104" t="s">
        <v>301</v>
      </c>
      <c r="H102" s="102" t="s">
        <v>110</v>
      </c>
      <c r="I102" s="105"/>
      <c r="J102" s="105">
        <v>85</v>
      </c>
      <c r="K102" s="105"/>
      <c r="L102" s="105"/>
      <c r="M102" s="105"/>
      <c r="N102" s="105"/>
      <c r="O102" s="105"/>
      <c r="P102" s="102">
        <f t="shared" si="23"/>
        <v>7560</v>
      </c>
      <c r="Q102" s="116" t="s">
        <v>269</v>
      </c>
      <c r="R102" s="104">
        <v>1.8</v>
      </c>
      <c r="S102" s="116" t="s">
        <v>306</v>
      </c>
      <c r="T102" s="110"/>
    </row>
    <row r="103" spans="3:20" ht="39.950000000000003" customHeight="1">
      <c r="C103" s="102">
        <f t="shared" si="19"/>
        <v>95</v>
      </c>
      <c r="D103" s="103">
        <v>44881</v>
      </c>
      <c r="E103" s="102" t="s">
        <v>367</v>
      </c>
      <c r="F103" s="102" t="s">
        <v>365</v>
      </c>
      <c r="G103" s="104" t="s">
        <v>268</v>
      </c>
      <c r="H103" s="102" t="s">
        <v>110</v>
      </c>
      <c r="I103" s="105"/>
      <c r="J103" s="105"/>
      <c r="K103" s="105"/>
      <c r="L103" s="105">
        <v>50</v>
      </c>
      <c r="M103" s="105"/>
      <c r="N103" s="105"/>
      <c r="O103" s="105"/>
      <c r="P103" s="102">
        <f t="shared" si="23"/>
        <v>7610</v>
      </c>
      <c r="Q103" s="116" t="s">
        <v>269</v>
      </c>
      <c r="R103" s="104">
        <v>1.5</v>
      </c>
      <c r="S103" s="116" t="s">
        <v>306</v>
      </c>
      <c r="T103" s="110"/>
    </row>
    <row r="104" spans="3:20" ht="39.950000000000003" customHeight="1">
      <c r="C104" s="102">
        <f t="shared" si="19"/>
        <v>96</v>
      </c>
      <c r="D104" s="103">
        <v>44881</v>
      </c>
      <c r="E104" s="102" t="s">
        <v>365</v>
      </c>
      <c r="F104" s="102" t="s">
        <v>368</v>
      </c>
      <c r="G104" s="104" t="s">
        <v>268</v>
      </c>
      <c r="H104" s="102" t="s">
        <v>110</v>
      </c>
      <c r="I104" s="105"/>
      <c r="J104" s="105"/>
      <c r="K104" s="105"/>
      <c r="L104" s="105">
        <v>25</v>
      </c>
      <c r="M104" s="105"/>
      <c r="N104" s="105"/>
      <c r="O104" s="105"/>
      <c r="P104" s="102">
        <f t="shared" si="23"/>
        <v>7635</v>
      </c>
      <c r="Q104" s="116" t="s">
        <v>269</v>
      </c>
      <c r="R104" s="104">
        <v>1.5</v>
      </c>
      <c r="S104" s="116" t="s">
        <v>306</v>
      </c>
      <c r="T104" s="110"/>
    </row>
    <row r="105" spans="3:20" ht="39.950000000000003" customHeight="1">
      <c r="C105" s="102">
        <f t="shared" si="19"/>
        <v>97</v>
      </c>
      <c r="D105" s="103">
        <v>44882</v>
      </c>
      <c r="E105" s="102" t="s">
        <v>329</v>
      </c>
      <c r="F105" s="102" t="s">
        <v>369</v>
      </c>
      <c r="G105" s="104" t="s">
        <v>268</v>
      </c>
      <c r="H105" s="102" t="s">
        <v>110</v>
      </c>
      <c r="I105" s="105"/>
      <c r="J105" s="105"/>
      <c r="K105" s="105"/>
      <c r="L105" s="105"/>
      <c r="M105" s="105"/>
      <c r="N105" s="105">
        <v>55</v>
      </c>
      <c r="O105" s="105"/>
      <c r="P105" s="102">
        <f t="shared" ref="P105:P110" si="24">I105+J105+K105+L105+M105+N105+O105+P104</f>
        <v>7690</v>
      </c>
      <c r="Q105" s="116" t="s">
        <v>269</v>
      </c>
      <c r="R105" s="104">
        <v>4.5</v>
      </c>
      <c r="S105" s="116" t="s">
        <v>306</v>
      </c>
      <c r="T105" s="110"/>
    </row>
    <row r="106" spans="3:20" ht="39.950000000000003" customHeight="1">
      <c r="C106" s="102">
        <f t="shared" si="19"/>
        <v>98</v>
      </c>
      <c r="D106" s="103">
        <v>44882</v>
      </c>
      <c r="E106" s="102" t="s">
        <v>369</v>
      </c>
      <c r="F106" s="102" t="s">
        <v>370</v>
      </c>
      <c r="G106" s="104" t="s">
        <v>268</v>
      </c>
      <c r="H106" s="102" t="s">
        <v>110</v>
      </c>
      <c r="I106" s="105"/>
      <c r="J106" s="105"/>
      <c r="K106" s="105"/>
      <c r="L106" s="105"/>
      <c r="M106" s="105"/>
      <c r="N106" s="105">
        <v>100</v>
      </c>
      <c r="O106" s="105"/>
      <c r="P106" s="102">
        <f t="shared" si="24"/>
        <v>7790</v>
      </c>
      <c r="Q106" s="116" t="s">
        <v>269</v>
      </c>
      <c r="R106" s="104">
        <v>4.5</v>
      </c>
      <c r="S106" s="116" t="s">
        <v>306</v>
      </c>
      <c r="T106" s="110"/>
    </row>
    <row r="107" spans="3:20" ht="39.950000000000003" customHeight="1">
      <c r="C107" s="102">
        <f t="shared" si="19"/>
        <v>99</v>
      </c>
      <c r="D107" s="103">
        <v>44882</v>
      </c>
      <c r="E107" s="102" t="s">
        <v>316</v>
      </c>
      <c r="F107" s="102" t="s">
        <v>355</v>
      </c>
      <c r="G107" s="104" t="s">
        <v>268</v>
      </c>
      <c r="H107" s="102" t="s">
        <v>110</v>
      </c>
      <c r="I107" s="105"/>
      <c r="J107" s="105"/>
      <c r="K107" s="105">
        <v>110</v>
      </c>
      <c r="L107" s="105"/>
      <c r="M107" s="105"/>
      <c r="N107" s="105"/>
      <c r="O107" s="105"/>
      <c r="P107" s="102">
        <f t="shared" si="24"/>
        <v>7900</v>
      </c>
      <c r="Q107" s="116" t="s">
        <v>269</v>
      </c>
      <c r="R107" s="104">
        <v>1.8</v>
      </c>
      <c r="S107" s="116" t="s">
        <v>306</v>
      </c>
      <c r="T107" s="110"/>
    </row>
    <row r="108" spans="3:20" ht="39.950000000000003" customHeight="1">
      <c r="C108" s="102">
        <f t="shared" si="19"/>
        <v>100</v>
      </c>
      <c r="D108" s="103">
        <v>44882</v>
      </c>
      <c r="E108" s="102" t="s">
        <v>355</v>
      </c>
      <c r="F108" s="102" t="s">
        <v>354</v>
      </c>
      <c r="G108" s="104" t="s">
        <v>268</v>
      </c>
      <c r="H108" s="102" t="s">
        <v>110</v>
      </c>
      <c r="I108" s="105"/>
      <c r="J108" s="105"/>
      <c r="K108" s="105">
        <v>46</v>
      </c>
      <c r="L108" s="105"/>
      <c r="M108" s="105"/>
      <c r="N108" s="105"/>
      <c r="O108" s="105"/>
      <c r="P108" s="102">
        <f t="shared" si="24"/>
        <v>7946</v>
      </c>
      <c r="Q108" s="116" t="s">
        <v>269</v>
      </c>
      <c r="R108" s="104">
        <v>1.8</v>
      </c>
      <c r="S108" s="116" t="s">
        <v>306</v>
      </c>
      <c r="T108" s="110"/>
    </row>
    <row r="109" spans="3:20" ht="39.950000000000003" customHeight="1">
      <c r="C109" s="102">
        <f t="shared" si="19"/>
        <v>101</v>
      </c>
      <c r="D109" s="103">
        <v>44882</v>
      </c>
      <c r="E109" s="102" t="s">
        <v>371</v>
      </c>
      <c r="F109" s="102" t="s">
        <v>372</v>
      </c>
      <c r="G109" s="104" t="s">
        <v>373</v>
      </c>
      <c r="H109" s="102" t="s">
        <v>110</v>
      </c>
      <c r="I109" s="105">
        <v>35</v>
      </c>
      <c r="J109" s="105"/>
      <c r="K109" s="105"/>
      <c r="L109" s="105"/>
      <c r="M109" s="105"/>
      <c r="N109" s="105"/>
      <c r="O109" s="105"/>
      <c r="P109" s="102">
        <f t="shared" si="24"/>
        <v>7981</v>
      </c>
      <c r="Q109" s="116" t="s">
        <v>269</v>
      </c>
      <c r="R109" s="104">
        <v>1.8</v>
      </c>
      <c r="S109" s="116" t="s">
        <v>306</v>
      </c>
      <c r="T109" s="110"/>
    </row>
    <row r="110" spans="3:20" ht="39.950000000000003" customHeight="1">
      <c r="C110" s="102">
        <f t="shared" si="19"/>
        <v>102</v>
      </c>
      <c r="D110" s="103">
        <v>44882</v>
      </c>
      <c r="E110" s="102" t="s">
        <v>374</v>
      </c>
      <c r="F110" s="102" t="s">
        <v>375</v>
      </c>
      <c r="G110" s="104" t="s">
        <v>268</v>
      </c>
      <c r="H110" s="102" t="s">
        <v>110</v>
      </c>
      <c r="I110" s="105">
        <v>55</v>
      </c>
      <c r="J110" s="105"/>
      <c r="K110" s="105"/>
      <c r="L110" s="105"/>
      <c r="M110" s="105"/>
      <c r="N110" s="105"/>
      <c r="O110" s="105"/>
      <c r="P110" s="102">
        <f t="shared" si="24"/>
        <v>8036</v>
      </c>
      <c r="Q110" s="116" t="s">
        <v>276</v>
      </c>
      <c r="R110" s="104">
        <v>1.5</v>
      </c>
      <c r="S110" s="116" t="s">
        <v>306</v>
      </c>
      <c r="T110" s="110"/>
    </row>
    <row r="111" spans="3:20" ht="39.950000000000003" customHeight="1">
      <c r="C111" s="102">
        <f t="shared" si="19"/>
        <v>103</v>
      </c>
      <c r="D111" s="103">
        <v>44883</v>
      </c>
      <c r="E111" s="102" t="s">
        <v>376</v>
      </c>
      <c r="F111" s="102" t="s">
        <v>377</v>
      </c>
      <c r="G111" s="104" t="s">
        <v>268</v>
      </c>
      <c r="H111" s="102" t="s">
        <v>110</v>
      </c>
      <c r="I111" s="105">
        <v>70</v>
      </c>
      <c r="J111" s="105"/>
      <c r="K111" s="105"/>
      <c r="L111" s="105"/>
      <c r="M111" s="105"/>
      <c r="N111" s="105"/>
      <c r="O111" s="105"/>
      <c r="P111" s="102">
        <f t="shared" ref="P111:P115" si="25">I111+J111+K111+L111+M111+N111+O111+P110</f>
        <v>8106</v>
      </c>
      <c r="Q111" s="116" t="s">
        <v>269</v>
      </c>
      <c r="R111" s="104">
        <v>1.5</v>
      </c>
      <c r="S111" s="116" t="s">
        <v>306</v>
      </c>
      <c r="T111" s="110"/>
    </row>
    <row r="112" spans="3:20" ht="39.950000000000003" customHeight="1">
      <c r="C112" s="102">
        <f t="shared" si="19"/>
        <v>104</v>
      </c>
      <c r="D112" s="103">
        <v>44883</v>
      </c>
      <c r="E112" s="102" t="s">
        <v>376</v>
      </c>
      <c r="F112" s="102" t="s">
        <v>374</v>
      </c>
      <c r="G112" s="104" t="s">
        <v>268</v>
      </c>
      <c r="H112" s="102" t="s">
        <v>110</v>
      </c>
      <c r="I112" s="105"/>
      <c r="J112" s="105">
        <v>180</v>
      </c>
      <c r="K112" s="105"/>
      <c r="L112" s="105"/>
      <c r="M112" s="105"/>
      <c r="N112" s="105"/>
      <c r="O112" s="105"/>
      <c r="P112" s="102">
        <f t="shared" si="25"/>
        <v>8286</v>
      </c>
      <c r="Q112" s="116" t="s">
        <v>269</v>
      </c>
      <c r="R112" s="104"/>
      <c r="S112" s="116" t="s">
        <v>306</v>
      </c>
      <c r="T112" s="110"/>
    </row>
    <row r="113" spans="3:20" ht="39.950000000000003" customHeight="1">
      <c r="C113" s="102">
        <f t="shared" si="19"/>
        <v>105</v>
      </c>
      <c r="D113" s="103">
        <v>44883</v>
      </c>
      <c r="E113" s="102" t="s">
        <v>367</v>
      </c>
      <c r="F113" s="102" t="s">
        <v>365</v>
      </c>
      <c r="G113" s="104" t="s">
        <v>373</v>
      </c>
      <c r="H113" s="102" t="s">
        <v>110</v>
      </c>
      <c r="I113" s="105"/>
      <c r="J113" s="105"/>
      <c r="K113" s="105"/>
      <c r="L113" s="105">
        <v>50</v>
      </c>
      <c r="M113" s="105"/>
      <c r="N113" s="105"/>
      <c r="O113" s="105"/>
      <c r="P113" s="102">
        <f t="shared" si="25"/>
        <v>8336</v>
      </c>
      <c r="Q113" s="116" t="s">
        <v>269</v>
      </c>
      <c r="R113" s="104">
        <v>1.8</v>
      </c>
      <c r="S113" s="116" t="s">
        <v>306</v>
      </c>
      <c r="T113" s="110"/>
    </row>
    <row r="114" spans="3:20" ht="39.950000000000003" customHeight="1">
      <c r="C114" s="102">
        <f t="shared" si="19"/>
        <v>106</v>
      </c>
      <c r="D114" s="103">
        <v>44883</v>
      </c>
      <c r="E114" s="102" t="s">
        <v>365</v>
      </c>
      <c r="F114" s="102" t="s">
        <v>368</v>
      </c>
      <c r="G114" s="104" t="s">
        <v>301</v>
      </c>
      <c r="H114" s="102" t="s">
        <v>110</v>
      </c>
      <c r="I114" s="105"/>
      <c r="J114" s="105"/>
      <c r="K114" s="105"/>
      <c r="L114" s="105">
        <v>29</v>
      </c>
      <c r="M114" s="105"/>
      <c r="N114" s="105"/>
      <c r="O114" s="105"/>
      <c r="P114" s="102">
        <f t="shared" si="25"/>
        <v>8365</v>
      </c>
      <c r="Q114" s="116" t="s">
        <v>269</v>
      </c>
      <c r="R114" s="104">
        <v>1.8</v>
      </c>
      <c r="S114" s="116" t="s">
        <v>306</v>
      </c>
      <c r="T114" s="110"/>
    </row>
    <row r="115" spans="3:20" ht="39.950000000000003" customHeight="1">
      <c r="C115" s="102">
        <f t="shared" si="19"/>
        <v>107</v>
      </c>
      <c r="D115" s="103">
        <v>44883</v>
      </c>
      <c r="E115" s="102" t="s">
        <v>368</v>
      </c>
      <c r="F115" s="102" t="s">
        <v>378</v>
      </c>
      <c r="G115" s="104" t="s">
        <v>301</v>
      </c>
      <c r="H115" s="102" t="s">
        <v>110</v>
      </c>
      <c r="I115" s="105"/>
      <c r="J115" s="105"/>
      <c r="K115" s="105"/>
      <c r="L115" s="105">
        <v>30</v>
      </c>
      <c r="M115" s="105"/>
      <c r="N115" s="105"/>
      <c r="O115" s="105"/>
      <c r="P115" s="102">
        <f t="shared" si="25"/>
        <v>8395</v>
      </c>
      <c r="Q115" s="116" t="s">
        <v>269</v>
      </c>
      <c r="R115" s="104">
        <v>1.8</v>
      </c>
      <c r="S115" s="116" t="s">
        <v>306</v>
      </c>
      <c r="T115" s="110"/>
    </row>
    <row r="116" spans="3:20" ht="39.950000000000003" customHeight="1">
      <c r="C116" s="102">
        <f t="shared" si="19"/>
        <v>108</v>
      </c>
      <c r="D116" s="103">
        <v>44884</v>
      </c>
      <c r="E116" s="102" t="s">
        <v>369</v>
      </c>
      <c r="F116" s="102" t="s">
        <v>379</v>
      </c>
      <c r="G116" s="104" t="s">
        <v>268</v>
      </c>
      <c r="H116" s="102" t="s">
        <v>110</v>
      </c>
      <c r="I116" s="105"/>
      <c r="J116" s="105"/>
      <c r="K116" s="105"/>
      <c r="L116" s="105"/>
      <c r="M116" s="105"/>
      <c r="N116" s="105">
        <v>120</v>
      </c>
      <c r="O116" s="105"/>
      <c r="P116" s="102">
        <f t="shared" ref="P116:P119" si="26">I116+J116+K116+L116+M116+N116+O116+P115</f>
        <v>8515</v>
      </c>
      <c r="Q116" s="116" t="s">
        <v>269</v>
      </c>
      <c r="R116" s="104">
        <v>4.5</v>
      </c>
      <c r="S116" s="116" t="s">
        <v>306</v>
      </c>
      <c r="T116" s="110"/>
    </row>
    <row r="117" spans="3:20" ht="39.950000000000003" customHeight="1">
      <c r="C117" s="102">
        <f t="shared" si="19"/>
        <v>109</v>
      </c>
      <c r="D117" s="103">
        <v>44884</v>
      </c>
      <c r="E117" s="102" t="s">
        <v>347</v>
      </c>
      <c r="F117" s="102" t="s">
        <v>380</v>
      </c>
      <c r="G117" s="132" t="s">
        <v>381</v>
      </c>
      <c r="H117" s="102" t="s">
        <v>110</v>
      </c>
      <c r="I117" s="105">
        <v>300</v>
      </c>
      <c r="J117" s="105"/>
      <c r="K117" s="105"/>
      <c r="L117" s="105"/>
      <c r="M117" s="105"/>
      <c r="N117" s="105"/>
      <c r="O117" s="105"/>
      <c r="P117" s="102">
        <f t="shared" si="26"/>
        <v>8815</v>
      </c>
      <c r="Q117" s="116" t="s">
        <v>269</v>
      </c>
      <c r="R117" s="104">
        <v>1.8</v>
      </c>
      <c r="S117" s="116" t="s">
        <v>306</v>
      </c>
      <c r="T117" s="110"/>
    </row>
    <row r="118" spans="3:20" ht="39.950000000000003" customHeight="1">
      <c r="C118" s="102">
        <f t="shared" si="19"/>
        <v>110</v>
      </c>
      <c r="D118" s="103">
        <v>44885</v>
      </c>
      <c r="E118" s="102" t="s">
        <v>302</v>
      </c>
      <c r="F118" s="102" t="s">
        <v>382</v>
      </c>
      <c r="G118" s="104" t="s">
        <v>268</v>
      </c>
      <c r="H118" s="102" t="s">
        <v>110</v>
      </c>
      <c r="I118" s="105"/>
      <c r="J118" s="105">
        <v>50</v>
      </c>
      <c r="K118" s="105"/>
      <c r="L118" s="105"/>
      <c r="M118" s="105"/>
      <c r="N118" s="105"/>
      <c r="O118" s="105"/>
      <c r="P118" s="102">
        <f t="shared" si="26"/>
        <v>8865</v>
      </c>
      <c r="Q118" s="116" t="s">
        <v>269</v>
      </c>
      <c r="R118" s="104">
        <v>1.8</v>
      </c>
      <c r="S118" s="116" t="s">
        <v>306</v>
      </c>
      <c r="T118" s="110"/>
    </row>
    <row r="119" spans="3:20" ht="39.950000000000003" customHeight="1">
      <c r="C119" s="102">
        <f t="shared" si="19"/>
        <v>111</v>
      </c>
      <c r="D119" s="103">
        <v>44885</v>
      </c>
      <c r="E119" s="102" t="s">
        <v>347</v>
      </c>
      <c r="F119" s="102" t="s">
        <v>380</v>
      </c>
      <c r="G119" s="104" t="s">
        <v>268</v>
      </c>
      <c r="H119" s="102" t="s">
        <v>110</v>
      </c>
      <c r="I119" s="105">
        <v>80</v>
      </c>
      <c r="J119" s="105"/>
      <c r="K119" s="105"/>
      <c r="L119" s="105"/>
      <c r="M119" s="105"/>
      <c r="N119" s="105"/>
      <c r="O119" s="105"/>
      <c r="P119" s="102">
        <f t="shared" si="26"/>
        <v>8945</v>
      </c>
      <c r="Q119" s="116" t="s">
        <v>269</v>
      </c>
      <c r="R119" s="104">
        <v>1.5</v>
      </c>
      <c r="S119" s="116" t="s">
        <v>306</v>
      </c>
      <c r="T119" s="110"/>
    </row>
    <row r="120" spans="3:20" ht="39.950000000000003" customHeight="1">
      <c r="C120" s="102">
        <f t="shared" si="19"/>
        <v>112</v>
      </c>
      <c r="D120" s="103">
        <v>44886</v>
      </c>
      <c r="E120" s="102" t="s">
        <v>361</v>
      </c>
      <c r="F120" s="102" t="s">
        <v>329</v>
      </c>
      <c r="G120" s="104" t="s">
        <v>268</v>
      </c>
      <c r="H120" s="102" t="s">
        <v>110</v>
      </c>
      <c r="I120" s="105"/>
      <c r="J120" s="105"/>
      <c r="K120" s="105"/>
      <c r="L120" s="105"/>
      <c r="M120" s="105"/>
      <c r="N120" s="105">
        <v>45</v>
      </c>
      <c r="O120" s="105"/>
      <c r="P120" s="102">
        <f t="shared" ref="P120:P121" si="27">I120+J120+K120+L120+M120+N120+O120+P119</f>
        <v>8990</v>
      </c>
      <c r="Q120" s="116" t="s">
        <v>276</v>
      </c>
      <c r="R120" s="104">
        <v>4.5</v>
      </c>
      <c r="S120" s="116" t="s">
        <v>306</v>
      </c>
      <c r="T120" s="110"/>
    </row>
    <row r="121" spans="3:20" ht="39.950000000000003" customHeight="1">
      <c r="C121" s="102">
        <f t="shared" si="19"/>
        <v>113</v>
      </c>
      <c r="D121" s="103">
        <v>44886</v>
      </c>
      <c r="E121" s="102" t="s">
        <v>369</v>
      </c>
      <c r="F121" s="102" t="s">
        <v>370</v>
      </c>
      <c r="G121" s="104" t="s">
        <v>268</v>
      </c>
      <c r="H121" s="102" t="s">
        <v>110</v>
      </c>
      <c r="I121" s="105"/>
      <c r="J121" s="105"/>
      <c r="K121" s="105"/>
      <c r="L121" s="105"/>
      <c r="M121" s="105"/>
      <c r="N121" s="105">
        <v>150</v>
      </c>
      <c r="O121" s="105"/>
      <c r="P121" s="102">
        <f t="shared" si="27"/>
        <v>9140</v>
      </c>
      <c r="Q121" s="116" t="s">
        <v>269</v>
      </c>
      <c r="R121" s="104">
        <v>4.5</v>
      </c>
      <c r="S121" s="116" t="s">
        <v>306</v>
      </c>
      <c r="T121" s="110"/>
    </row>
    <row r="122" spans="3:20" ht="39.950000000000003" customHeight="1">
      <c r="C122" s="102">
        <f t="shared" si="19"/>
        <v>114</v>
      </c>
      <c r="D122" s="103">
        <v>44887</v>
      </c>
      <c r="E122" s="102" t="s">
        <v>369</v>
      </c>
      <c r="F122" s="102" t="s">
        <v>370</v>
      </c>
      <c r="G122" s="104" t="s">
        <v>268</v>
      </c>
      <c r="H122" s="102" t="s">
        <v>110</v>
      </c>
      <c r="I122" s="105"/>
      <c r="J122" s="105"/>
      <c r="K122" s="105"/>
      <c r="L122" s="105"/>
      <c r="M122" s="105"/>
      <c r="N122" s="105">
        <v>230</v>
      </c>
      <c r="O122" s="105"/>
      <c r="P122" s="102">
        <f t="shared" ref="P122:P124" si="28">I122+J122+K122+L122+M122+N122+O122+P121</f>
        <v>9370</v>
      </c>
      <c r="Q122" s="116" t="s">
        <v>269</v>
      </c>
      <c r="R122" s="104">
        <v>4.5</v>
      </c>
      <c r="S122" s="116" t="s">
        <v>306</v>
      </c>
      <c r="T122" s="110"/>
    </row>
    <row r="123" spans="3:20" ht="39.950000000000003" customHeight="1">
      <c r="C123" s="102">
        <f t="shared" si="19"/>
        <v>115</v>
      </c>
      <c r="D123" s="103">
        <v>44887</v>
      </c>
      <c r="E123" s="102" t="s">
        <v>370</v>
      </c>
      <c r="F123" s="102" t="s">
        <v>383</v>
      </c>
      <c r="G123" s="104" t="s">
        <v>268</v>
      </c>
      <c r="H123" s="102" t="s">
        <v>110</v>
      </c>
      <c r="I123" s="105"/>
      <c r="J123" s="105"/>
      <c r="K123" s="105"/>
      <c r="L123" s="105"/>
      <c r="M123" s="105"/>
      <c r="N123" s="105">
        <v>260</v>
      </c>
      <c r="O123" s="105"/>
      <c r="P123" s="102">
        <f t="shared" si="28"/>
        <v>9630</v>
      </c>
      <c r="Q123" s="116" t="s">
        <v>269</v>
      </c>
      <c r="R123" s="104">
        <v>4.5</v>
      </c>
      <c r="S123" s="116" t="s">
        <v>306</v>
      </c>
      <c r="T123" s="110"/>
    </row>
    <row r="124" spans="3:20" ht="39.950000000000003" customHeight="1">
      <c r="C124" s="102">
        <f t="shared" si="19"/>
        <v>116</v>
      </c>
      <c r="D124" s="103">
        <v>44887</v>
      </c>
      <c r="E124" s="102" t="s">
        <v>383</v>
      </c>
      <c r="F124" s="102" t="s">
        <v>384</v>
      </c>
      <c r="G124" s="104" t="s">
        <v>268</v>
      </c>
      <c r="H124" s="102" t="s">
        <v>110</v>
      </c>
      <c r="I124" s="105"/>
      <c r="J124" s="105"/>
      <c r="K124" s="105"/>
      <c r="L124" s="105"/>
      <c r="M124" s="105"/>
      <c r="N124" s="105">
        <v>320</v>
      </c>
      <c r="O124" s="105"/>
      <c r="P124" s="102">
        <f t="shared" si="28"/>
        <v>9950</v>
      </c>
      <c r="Q124" s="116" t="s">
        <v>269</v>
      </c>
      <c r="R124" s="104">
        <v>1.8</v>
      </c>
      <c r="S124" s="116" t="s">
        <v>306</v>
      </c>
      <c r="T124" s="110"/>
    </row>
    <row r="125" spans="3:20" ht="39.950000000000003" customHeight="1">
      <c r="C125" s="102">
        <f t="shared" si="19"/>
        <v>117</v>
      </c>
      <c r="D125" s="103">
        <v>44888</v>
      </c>
      <c r="E125" s="102" t="s">
        <v>383</v>
      </c>
      <c r="F125" s="102" t="s">
        <v>384</v>
      </c>
      <c r="G125" s="104" t="s">
        <v>268</v>
      </c>
      <c r="H125" s="102" t="s">
        <v>110</v>
      </c>
      <c r="I125" s="105"/>
      <c r="J125" s="105"/>
      <c r="K125" s="105"/>
      <c r="L125" s="105"/>
      <c r="M125" s="105"/>
      <c r="N125" s="105">
        <v>174</v>
      </c>
      <c r="O125" s="105"/>
      <c r="P125" s="102">
        <f t="shared" ref="P125" si="29">I125+J125+K125+L125+M125+N125+O125+P124</f>
        <v>10124</v>
      </c>
      <c r="Q125" s="116" t="s">
        <v>269</v>
      </c>
      <c r="R125" s="104">
        <v>1.8</v>
      </c>
      <c r="S125" s="104" t="s">
        <v>385</v>
      </c>
      <c r="T125" s="110"/>
    </row>
    <row r="126" spans="3:20" ht="39.950000000000003" customHeight="1">
      <c r="C126" s="102">
        <f t="shared" si="19"/>
        <v>118</v>
      </c>
      <c r="D126" s="103">
        <v>44889</v>
      </c>
      <c r="E126" s="102" t="s">
        <v>344</v>
      </c>
      <c r="F126" s="102" t="s">
        <v>386</v>
      </c>
      <c r="G126" s="104" t="s">
        <v>268</v>
      </c>
      <c r="H126" s="102" t="s">
        <v>110</v>
      </c>
      <c r="I126" s="105"/>
      <c r="J126" s="105"/>
      <c r="K126" s="105"/>
      <c r="L126" s="105"/>
      <c r="M126" s="105"/>
      <c r="N126" s="105">
        <v>105</v>
      </c>
      <c r="O126" s="105"/>
      <c r="P126" s="102">
        <f t="shared" ref="P126:P129" si="30">I126+J126+K126+L126+M126+N126+O126+P125</f>
        <v>10229</v>
      </c>
      <c r="Q126" s="116" t="s">
        <v>269</v>
      </c>
      <c r="R126" s="104">
        <v>1.8</v>
      </c>
      <c r="S126" s="104" t="s">
        <v>385</v>
      </c>
      <c r="T126" s="110"/>
    </row>
    <row r="127" spans="3:20" ht="39.950000000000003" customHeight="1">
      <c r="C127" s="102">
        <f t="shared" si="19"/>
        <v>119</v>
      </c>
      <c r="D127" s="103">
        <v>44889</v>
      </c>
      <c r="E127" s="102" t="s">
        <v>386</v>
      </c>
      <c r="F127" s="102" t="s">
        <v>387</v>
      </c>
      <c r="G127" s="104" t="s">
        <v>268</v>
      </c>
      <c r="H127" s="102" t="s">
        <v>110</v>
      </c>
      <c r="I127" s="105"/>
      <c r="J127" s="105"/>
      <c r="K127" s="105"/>
      <c r="L127" s="105"/>
      <c r="M127" s="105"/>
      <c r="N127" s="105">
        <v>20</v>
      </c>
      <c r="O127" s="105"/>
      <c r="P127" s="102">
        <f t="shared" si="30"/>
        <v>10249</v>
      </c>
      <c r="Q127" s="116" t="s">
        <v>269</v>
      </c>
      <c r="R127" s="104">
        <v>1.8</v>
      </c>
      <c r="S127" s="104" t="s">
        <v>385</v>
      </c>
      <c r="T127" s="110"/>
    </row>
    <row r="128" spans="3:20" ht="39.950000000000003" customHeight="1">
      <c r="C128" s="102">
        <f t="shared" si="19"/>
        <v>120</v>
      </c>
      <c r="D128" s="103">
        <v>44889</v>
      </c>
      <c r="E128" s="102" t="s">
        <v>387</v>
      </c>
      <c r="F128" s="102" t="s">
        <v>353</v>
      </c>
      <c r="G128" s="104" t="s">
        <v>268</v>
      </c>
      <c r="H128" s="102" t="s">
        <v>110</v>
      </c>
      <c r="I128" s="105"/>
      <c r="J128" s="105"/>
      <c r="K128" s="105"/>
      <c r="L128" s="105"/>
      <c r="M128" s="105"/>
      <c r="N128" s="105">
        <v>48</v>
      </c>
      <c r="O128" s="105"/>
      <c r="P128" s="102">
        <f t="shared" si="30"/>
        <v>10297</v>
      </c>
      <c r="Q128" s="116" t="s">
        <v>269</v>
      </c>
      <c r="R128" s="104">
        <v>1.8</v>
      </c>
      <c r="S128" s="104" t="s">
        <v>385</v>
      </c>
      <c r="T128" s="110"/>
    </row>
    <row r="129" spans="3:20" ht="39.950000000000003" customHeight="1">
      <c r="C129" s="102">
        <f t="shared" si="19"/>
        <v>121</v>
      </c>
      <c r="D129" s="103">
        <v>44889</v>
      </c>
      <c r="E129" s="102" t="s">
        <v>353</v>
      </c>
      <c r="F129" s="102" t="s">
        <v>388</v>
      </c>
      <c r="G129" s="104" t="s">
        <v>268</v>
      </c>
      <c r="H129" s="102" t="s">
        <v>110</v>
      </c>
      <c r="I129" s="105"/>
      <c r="J129" s="105"/>
      <c r="K129" s="105"/>
      <c r="L129" s="105"/>
      <c r="M129" s="105"/>
      <c r="N129" s="105">
        <v>73</v>
      </c>
      <c r="O129" s="105"/>
      <c r="P129" s="102">
        <f t="shared" si="30"/>
        <v>10370</v>
      </c>
      <c r="Q129" s="116" t="s">
        <v>269</v>
      </c>
      <c r="R129" s="104">
        <v>1.8</v>
      </c>
      <c r="S129" s="104" t="s">
        <v>385</v>
      </c>
      <c r="T129" s="110"/>
    </row>
    <row r="130" spans="3:20" ht="39.950000000000003" customHeight="1">
      <c r="C130" s="102">
        <f t="shared" si="19"/>
        <v>122</v>
      </c>
      <c r="D130" s="103">
        <v>44890</v>
      </c>
      <c r="E130" s="102" t="s">
        <v>388</v>
      </c>
      <c r="F130" s="102" t="s">
        <v>389</v>
      </c>
      <c r="G130" s="104" t="s">
        <v>268</v>
      </c>
      <c r="H130" s="102" t="s">
        <v>110</v>
      </c>
      <c r="I130" s="105"/>
      <c r="J130" s="105"/>
      <c r="K130" s="105"/>
      <c r="L130" s="105"/>
      <c r="M130" s="105"/>
      <c r="N130" s="105">
        <v>73</v>
      </c>
      <c r="O130" s="105"/>
      <c r="P130" s="102">
        <f t="shared" ref="P130:P133" si="31">I130+J130+K130+L130+M130+N130+O130+P129</f>
        <v>10443</v>
      </c>
      <c r="Q130" s="116" t="s">
        <v>276</v>
      </c>
      <c r="R130" s="104">
        <v>2</v>
      </c>
      <c r="S130" s="104" t="s">
        <v>390</v>
      </c>
      <c r="T130" s="110"/>
    </row>
    <row r="131" spans="3:20" ht="39.950000000000003" customHeight="1">
      <c r="C131" s="102">
        <f t="shared" si="19"/>
        <v>123</v>
      </c>
      <c r="D131" s="103">
        <v>44890</v>
      </c>
      <c r="E131" s="102" t="s">
        <v>389</v>
      </c>
      <c r="F131" s="102" t="s">
        <v>391</v>
      </c>
      <c r="G131" s="104" t="s">
        <v>268</v>
      </c>
      <c r="H131" s="102" t="s">
        <v>110</v>
      </c>
      <c r="I131" s="105"/>
      <c r="J131" s="105"/>
      <c r="K131" s="105"/>
      <c r="L131" s="105"/>
      <c r="M131" s="105"/>
      <c r="N131" s="105">
        <v>15</v>
      </c>
      <c r="O131" s="105"/>
      <c r="P131" s="102">
        <f t="shared" si="31"/>
        <v>10458</v>
      </c>
      <c r="Q131" s="116" t="s">
        <v>276</v>
      </c>
      <c r="R131" s="104">
        <v>2</v>
      </c>
      <c r="S131" s="104" t="s">
        <v>390</v>
      </c>
      <c r="T131" s="110"/>
    </row>
    <row r="132" spans="3:20" ht="39.950000000000003" customHeight="1">
      <c r="C132" s="102">
        <f t="shared" si="19"/>
        <v>124</v>
      </c>
      <c r="D132" s="103">
        <v>44890</v>
      </c>
      <c r="E132" s="102" t="s">
        <v>389</v>
      </c>
      <c r="F132" s="102" t="s">
        <v>392</v>
      </c>
      <c r="G132" s="104" t="s">
        <v>268</v>
      </c>
      <c r="H132" s="102" t="s">
        <v>110</v>
      </c>
      <c r="I132" s="105"/>
      <c r="J132" s="105"/>
      <c r="K132" s="105"/>
      <c r="L132" s="105"/>
      <c r="M132" s="105"/>
      <c r="N132" s="105">
        <v>20</v>
      </c>
      <c r="O132" s="105"/>
      <c r="P132" s="102">
        <f t="shared" si="31"/>
        <v>10478</v>
      </c>
      <c r="Q132" s="116" t="s">
        <v>276</v>
      </c>
      <c r="R132" s="104">
        <v>2</v>
      </c>
      <c r="S132" s="104" t="s">
        <v>390</v>
      </c>
      <c r="T132" s="110"/>
    </row>
    <row r="133" spans="3:20" ht="39.950000000000003" customHeight="1">
      <c r="C133" s="102">
        <f t="shared" si="19"/>
        <v>125</v>
      </c>
      <c r="D133" s="103">
        <v>44890</v>
      </c>
      <c r="E133" s="102" t="s">
        <v>392</v>
      </c>
      <c r="F133" s="102" t="s">
        <v>393</v>
      </c>
      <c r="G133" s="104" t="s">
        <v>268</v>
      </c>
      <c r="H133" s="102" t="s">
        <v>110</v>
      </c>
      <c r="I133" s="105"/>
      <c r="J133" s="105"/>
      <c r="K133" s="105"/>
      <c r="L133" s="105"/>
      <c r="M133" s="105"/>
      <c r="N133" s="105">
        <v>73</v>
      </c>
      <c r="O133" s="105"/>
      <c r="P133" s="102">
        <f t="shared" si="31"/>
        <v>10551</v>
      </c>
      <c r="Q133" s="116" t="s">
        <v>276</v>
      </c>
      <c r="R133" s="104">
        <v>2</v>
      </c>
      <c r="S133" s="104" t="s">
        <v>390</v>
      </c>
      <c r="T133" s="110"/>
    </row>
    <row r="134" spans="3:20" ht="39.950000000000003" customHeight="1">
      <c r="C134" s="102">
        <f t="shared" si="19"/>
        <v>126</v>
      </c>
      <c r="D134" s="103">
        <v>44891</v>
      </c>
      <c r="E134" s="102" t="s">
        <v>294</v>
      </c>
      <c r="F134" s="102" t="s">
        <v>394</v>
      </c>
      <c r="G134" s="104" t="s">
        <v>395</v>
      </c>
      <c r="H134" s="102" t="s">
        <v>110</v>
      </c>
      <c r="I134" s="105">
        <v>106</v>
      </c>
      <c r="J134" s="105"/>
      <c r="K134" s="105"/>
      <c r="L134" s="105"/>
      <c r="M134" s="105"/>
      <c r="N134" s="105"/>
      <c r="O134" s="105"/>
      <c r="P134" s="102">
        <f t="shared" ref="P134:P136" si="32">I134+J134+K134+L134+M134+N134+O134+P133</f>
        <v>10657</v>
      </c>
      <c r="Q134" s="116" t="s">
        <v>276</v>
      </c>
      <c r="R134" s="104">
        <v>1.8</v>
      </c>
      <c r="S134" s="104" t="s">
        <v>390</v>
      </c>
      <c r="T134" s="110"/>
    </row>
    <row r="135" spans="3:20" ht="39.950000000000003" customHeight="1">
      <c r="C135" s="102">
        <f t="shared" si="19"/>
        <v>127</v>
      </c>
      <c r="D135" s="103">
        <v>44891</v>
      </c>
      <c r="E135" s="102" t="s">
        <v>388</v>
      </c>
      <c r="F135" s="102" t="s">
        <v>396</v>
      </c>
      <c r="G135" s="104" t="s">
        <v>301</v>
      </c>
      <c r="H135" s="102" t="s">
        <v>110</v>
      </c>
      <c r="I135" s="105">
        <v>38</v>
      </c>
      <c r="J135" s="105"/>
      <c r="K135" s="105"/>
      <c r="L135" s="105"/>
      <c r="M135" s="105"/>
      <c r="N135" s="105"/>
      <c r="O135" s="105"/>
      <c r="P135" s="102">
        <f t="shared" si="32"/>
        <v>10695</v>
      </c>
      <c r="Q135" s="116" t="s">
        <v>276</v>
      </c>
      <c r="R135" s="104">
        <v>1.4</v>
      </c>
      <c r="S135" s="104" t="s">
        <v>390</v>
      </c>
      <c r="T135" s="110"/>
    </row>
    <row r="136" spans="3:20" ht="39.950000000000003" customHeight="1">
      <c r="C136" s="102">
        <f t="shared" si="19"/>
        <v>128</v>
      </c>
      <c r="D136" s="103">
        <v>44891</v>
      </c>
      <c r="E136" s="102" t="s">
        <v>374</v>
      </c>
      <c r="F136" s="102" t="s">
        <v>375</v>
      </c>
      <c r="G136" s="104" t="s">
        <v>268</v>
      </c>
      <c r="H136" s="102" t="s">
        <v>110</v>
      </c>
      <c r="I136" s="105">
        <v>39</v>
      </c>
      <c r="J136" s="105"/>
      <c r="K136" s="105"/>
      <c r="L136" s="105"/>
      <c r="M136" s="105"/>
      <c r="N136" s="105"/>
      <c r="O136" s="105"/>
      <c r="P136" s="102">
        <f t="shared" si="32"/>
        <v>10734</v>
      </c>
      <c r="Q136" s="116" t="s">
        <v>276</v>
      </c>
      <c r="R136" s="104">
        <v>0</v>
      </c>
      <c r="S136" s="104" t="s">
        <v>390</v>
      </c>
      <c r="T136" s="110"/>
    </row>
    <row r="137" spans="3:20" ht="39.950000000000003" customHeight="1">
      <c r="C137" s="102">
        <f t="shared" si="19"/>
        <v>129</v>
      </c>
      <c r="D137" s="103">
        <v>44892</v>
      </c>
      <c r="E137" s="102" t="s">
        <v>344</v>
      </c>
      <c r="F137" s="102" t="s">
        <v>397</v>
      </c>
      <c r="G137" s="104" t="s">
        <v>268</v>
      </c>
      <c r="H137" s="102" t="s">
        <v>110</v>
      </c>
      <c r="I137" s="105">
        <v>76</v>
      </c>
      <c r="J137" s="105"/>
      <c r="K137" s="105"/>
      <c r="L137" s="105"/>
      <c r="M137" s="105"/>
      <c r="N137" s="105"/>
      <c r="O137" s="105"/>
      <c r="P137" s="102">
        <f t="shared" ref="P137:P138" si="33">I137+J137+K137+L137+M137+N137+O137+P136</f>
        <v>10810</v>
      </c>
      <c r="Q137" s="116" t="s">
        <v>276</v>
      </c>
      <c r="R137" s="104">
        <v>0</v>
      </c>
      <c r="S137" s="104" t="s">
        <v>390</v>
      </c>
      <c r="T137" s="110"/>
    </row>
    <row r="138" spans="3:20" ht="39.950000000000003" customHeight="1">
      <c r="C138" s="102">
        <f t="shared" si="19"/>
        <v>130</v>
      </c>
      <c r="D138" s="103">
        <v>44892</v>
      </c>
      <c r="E138" s="102" t="s">
        <v>374</v>
      </c>
      <c r="F138" s="102" t="s">
        <v>375</v>
      </c>
      <c r="G138" s="104" t="s">
        <v>268</v>
      </c>
      <c r="H138" s="102" t="s">
        <v>110</v>
      </c>
      <c r="I138" s="105">
        <v>21</v>
      </c>
      <c r="J138" s="105"/>
      <c r="K138" s="105"/>
      <c r="L138" s="105"/>
      <c r="M138" s="105"/>
      <c r="N138" s="105"/>
      <c r="O138" s="105"/>
      <c r="P138" s="102">
        <f t="shared" si="33"/>
        <v>10831</v>
      </c>
      <c r="Q138" s="116" t="s">
        <v>276</v>
      </c>
      <c r="R138" s="104">
        <v>0</v>
      </c>
      <c r="S138" s="104" t="s">
        <v>390</v>
      </c>
      <c r="T138" s="110"/>
    </row>
    <row r="139" spans="3:20" ht="39.950000000000003" customHeight="1">
      <c r="C139" s="102">
        <f t="shared" si="19"/>
        <v>131</v>
      </c>
      <c r="D139" s="103">
        <v>44893</v>
      </c>
      <c r="E139" s="102" t="s">
        <v>297</v>
      </c>
      <c r="F139" s="102" t="s">
        <v>398</v>
      </c>
      <c r="G139" s="104" t="s">
        <v>395</v>
      </c>
      <c r="H139" s="102" t="s">
        <v>110</v>
      </c>
      <c r="I139" s="105">
        <v>100</v>
      </c>
      <c r="J139" s="105"/>
      <c r="K139" s="105"/>
      <c r="L139" s="105"/>
      <c r="M139" s="105"/>
      <c r="N139" s="105"/>
      <c r="O139" s="105"/>
      <c r="P139" s="102">
        <f t="shared" ref="P139:P140" si="34">I139+J139+K139+L139+M139+N139+O139+P138</f>
        <v>10931</v>
      </c>
      <c r="Q139" s="116" t="s">
        <v>276</v>
      </c>
      <c r="R139" s="104">
        <v>1.5</v>
      </c>
      <c r="S139" s="104" t="s">
        <v>390</v>
      </c>
      <c r="T139" s="110"/>
    </row>
    <row r="140" spans="3:20" ht="39.950000000000003" customHeight="1">
      <c r="C140" s="102">
        <f t="shared" ref="C140:C202" si="35">C139+1</f>
        <v>132</v>
      </c>
      <c r="D140" s="103">
        <v>44893</v>
      </c>
      <c r="E140" s="102" t="s">
        <v>389</v>
      </c>
      <c r="F140" s="102" t="s">
        <v>391</v>
      </c>
      <c r="G140" s="104" t="s">
        <v>301</v>
      </c>
      <c r="H140" s="102" t="s">
        <v>110</v>
      </c>
      <c r="I140" s="105">
        <v>100</v>
      </c>
      <c r="J140" s="105"/>
      <c r="K140" s="105"/>
      <c r="L140" s="105"/>
      <c r="M140" s="105"/>
      <c r="N140" s="105"/>
      <c r="O140" s="105"/>
      <c r="P140" s="102">
        <f t="shared" si="34"/>
        <v>11031</v>
      </c>
      <c r="Q140" s="116" t="s">
        <v>276</v>
      </c>
      <c r="R140" s="104">
        <v>2</v>
      </c>
      <c r="S140" s="104" t="s">
        <v>390</v>
      </c>
      <c r="T140" s="110"/>
    </row>
    <row r="141" spans="3:20" ht="39.950000000000003" customHeight="1">
      <c r="C141" s="102">
        <f t="shared" si="35"/>
        <v>133</v>
      </c>
      <c r="D141" s="103">
        <v>44894</v>
      </c>
      <c r="E141" s="102" t="s">
        <v>389</v>
      </c>
      <c r="F141" s="102" t="s">
        <v>391</v>
      </c>
      <c r="G141" s="104" t="s">
        <v>301</v>
      </c>
      <c r="H141" s="102" t="s">
        <v>110</v>
      </c>
      <c r="I141" s="105">
        <v>242</v>
      </c>
      <c r="J141" s="105"/>
      <c r="K141" s="105"/>
      <c r="L141" s="105"/>
      <c r="M141" s="105"/>
      <c r="N141" s="105"/>
      <c r="O141" s="105"/>
      <c r="P141" s="102">
        <f t="shared" ref="P141:P143" si="36">I141+J141+K141+L141+M141+N141+O141+P140</f>
        <v>11273</v>
      </c>
      <c r="Q141" s="116" t="s">
        <v>276</v>
      </c>
      <c r="R141" s="104">
        <v>1.8</v>
      </c>
      <c r="S141" s="104" t="s">
        <v>390</v>
      </c>
      <c r="T141" s="110"/>
    </row>
    <row r="142" spans="3:20" ht="39.950000000000003" customHeight="1">
      <c r="C142" s="102">
        <f t="shared" si="35"/>
        <v>134</v>
      </c>
      <c r="D142" s="103">
        <v>44894</v>
      </c>
      <c r="E142" s="102" t="s">
        <v>399</v>
      </c>
      <c r="F142" s="102" t="s">
        <v>400</v>
      </c>
      <c r="G142" s="104" t="s">
        <v>301</v>
      </c>
      <c r="H142" s="102" t="s">
        <v>110</v>
      </c>
      <c r="I142" s="105">
        <v>45</v>
      </c>
      <c r="J142" s="105"/>
      <c r="K142" s="105"/>
      <c r="L142" s="105"/>
      <c r="M142" s="105"/>
      <c r="N142" s="105"/>
      <c r="O142" s="105"/>
      <c r="P142" s="102">
        <f t="shared" si="36"/>
        <v>11318</v>
      </c>
      <c r="Q142" s="116" t="s">
        <v>276</v>
      </c>
      <c r="R142" s="104">
        <v>1.8</v>
      </c>
      <c r="S142" s="104" t="s">
        <v>390</v>
      </c>
      <c r="T142" s="110"/>
    </row>
    <row r="143" spans="3:20" ht="39.950000000000003" customHeight="1">
      <c r="C143" s="102">
        <f t="shared" si="35"/>
        <v>135</v>
      </c>
      <c r="D143" s="103">
        <v>44894</v>
      </c>
      <c r="E143" s="102" t="s">
        <v>368</v>
      </c>
      <c r="F143" s="102" t="s">
        <v>401</v>
      </c>
      <c r="G143" s="104" t="s">
        <v>268</v>
      </c>
      <c r="H143" s="102" t="s">
        <v>110</v>
      </c>
      <c r="I143" s="105">
        <v>18</v>
      </c>
      <c r="J143" s="105"/>
      <c r="K143" s="105"/>
      <c r="L143" s="105"/>
      <c r="M143" s="105"/>
      <c r="N143" s="105"/>
      <c r="O143" s="105"/>
      <c r="P143" s="102">
        <f t="shared" si="36"/>
        <v>11336</v>
      </c>
      <c r="Q143" s="116" t="s">
        <v>276</v>
      </c>
      <c r="R143" s="104">
        <v>0</v>
      </c>
      <c r="S143" s="104" t="s">
        <v>390</v>
      </c>
      <c r="T143" s="110"/>
    </row>
    <row r="144" spans="3:20" ht="39.950000000000003" customHeight="1">
      <c r="C144" s="102">
        <f t="shared" si="35"/>
        <v>136</v>
      </c>
      <c r="D144" s="103">
        <v>44895</v>
      </c>
      <c r="E144" s="102" t="s">
        <v>387</v>
      </c>
      <c r="F144" s="102" t="s">
        <v>352</v>
      </c>
      <c r="G144" s="104" t="s">
        <v>301</v>
      </c>
      <c r="H144" s="102" t="s">
        <v>110</v>
      </c>
      <c r="I144" s="105"/>
      <c r="J144" s="105"/>
      <c r="K144" s="105"/>
      <c r="L144" s="105">
        <v>45</v>
      </c>
      <c r="M144" s="105"/>
      <c r="N144" s="105"/>
      <c r="O144" s="105"/>
      <c r="P144" s="102">
        <f t="shared" ref="P144:P150" si="37">I144+J144+K144+L144+M144+N144+O144+P143</f>
        <v>11381</v>
      </c>
      <c r="Q144" s="116" t="s">
        <v>276</v>
      </c>
      <c r="R144" s="104">
        <v>1.8</v>
      </c>
      <c r="S144" s="104" t="s">
        <v>390</v>
      </c>
      <c r="T144" s="110"/>
    </row>
    <row r="145" spans="3:20" ht="39.950000000000003" customHeight="1">
      <c r="C145" s="102">
        <f t="shared" si="35"/>
        <v>137</v>
      </c>
      <c r="D145" s="103">
        <v>44895</v>
      </c>
      <c r="E145" s="102" t="s">
        <v>352</v>
      </c>
      <c r="F145" s="102" t="s">
        <v>346</v>
      </c>
      <c r="G145" s="104" t="s">
        <v>301</v>
      </c>
      <c r="H145" s="102" t="s">
        <v>110</v>
      </c>
      <c r="I145" s="105"/>
      <c r="J145" s="105"/>
      <c r="K145" s="105"/>
      <c r="L145" s="105">
        <v>66</v>
      </c>
      <c r="M145" s="105"/>
      <c r="N145" s="105"/>
      <c r="O145" s="105"/>
      <c r="P145" s="102">
        <f t="shared" si="37"/>
        <v>11447</v>
      </c>
      <c r="Q145" s="116" t="s">
        <v>276</v>
      </c>
      <c r="R145" s="104">
        <v>1.8</v>
      </c>
      <c r="S145" s="104" t="s">
        <v>390</v>
      </c>
      <c r="T145" s="110"/>
    </row>
    <row r="146" spans="3:20" ht="39.950000000000003" customHeight="1">
      <c r="C146" s="102">
        <f t="shared" si="35"/>
        <v>138</v>
      </c>
      <c r="D146" s="103">
        <v>44895</v>
      </c>
      <c r="E146" s="102" t="s">
        <v>346</v>
      </c>
      <c r="F146" s="102" t="s">
        <v>350</v>
      </c>
      <c r="G146" s="104" t="s">
        <v>301</v>
      </c>
      <c r="H146" s="102" t="s">
        <v>110</v>
      </c>
      <c r="I146" s="105"/>
      <c r="J146" s="105"/>
      <c r="K146" s="105"/>
      <c r="L146" s="105">
        <v>47</v>
      </c>
      <c r="M146" s="105"/>
      <c r="N146" s="105"/>
      <c r="O146" s="105"/>
      <c r="P146" s="102">
        <f t="shared" si="37"/>
        <v>11494</v>
      </c>
      <c r="Q146" s="116" t="s">
        <v>276</v>
      </c>
      <c r="R146" s="104">
        <v>1.8</v>
      </c>
      <c r="S146" s="104" t="s">
        <v>390</v>
      </c>
      <c r="T146" s="110"/>
    </row>
    <row r="147" spans="3:20" ht="39.950000000000003" customHeight="1">
      <c r="C147" s="102">
        <f t="shared" si="35"/>
        <v>139</v>
      </c>
      <c r="D147" s="103">
        <v>44895</v>
      </c>
      <c r="E147" s="102" t="s">
        <v>350</v>
      </c>
      <c r="F147" s="102" t="s">
        <v>402</v>
      </c>
      <c r="G147" s="104" t="s">
        <v>301</v>
      </c>
      <c r="H147" s="102" t="s">
        <v>110</v>
      </c>
      <c r="I147" s="105"/>
      <c r="J147" s="105"/>
      <c r="K147" s="105"/>
      <c r="L147" s="105">
        <v>29</v>
      </c>
      <c r="M147" s="105"/>
      <c r="N147" s="105"/>
      <c r="O147" s="105"/>
      <c r="P147" s="102">
        <f t="shared" si="37"/>
        <v>11523</v>
      </c>
      <c r="Q147" s="116" t="s">
        <v>276</v>
      </c>
      <c r="R147" s="104">
        <v>1.8</v>
      </c>
      <c r="S147" s="104" t="s">
        <v>390</v>
      </c>
      <c r="T147" s="110"/>
    </row>
    <row r="148" spans="3:20" ht="39.950000000000003" customHeight="1">
      <c r="C148" s="102">
        <f t="shared" si="35"/>
        <v>140</v>
      </c>
      <c r="D148" s="103">
        <v>44895</v>
      </c>
      <c r="E148" s="102" t="s">
        <v>402</v>
      </c>
      <c r="F148" s="102" t="s">
        <v>367</v>
      </c>
      <c r="G148" s="104" t="s">
        <v>301</v>
      </c>
      <c r="H148" s="102" t="s">
        <v>110</v>
      </c>
      <c r="I148" s="105"/>
      <c r="J148" s="105"/>
      <c r="K148" s="105"/>
      <c r="L148" s="105">
        <v>111</v>
      </c>
      <c r="M148" s="105"/>
      <c r="N148" s="105"/>
      <c r="O148" s="105"/>
      <c r="P148" s="102">
        <f t="shared" si="37"/>
        <v>11634</v>
      </c>
      <c r="Q148" s="116" t="s">
        <v>276</v>
      </c>
      <c r="R148" s="104">
        <v>1.8</v>
      </c>
      <c r="S148" s="104" t="s">
        <v>390</v>
      </c>
      <c r="T148" s="110"/>
    </row>
    <row r="149" spans="3:20" ht="39.950000000000003" customHeight="1">
      <c r="C149" s="102">
        <f t="shared" si="35"/>
        <v>141</v>
      </c>
      <c r="D149" s="103">
        <v>44895</v>
      </c>
      <c r="E149" s="102" t="s">
        <v>367</v>
      </c>
      <c r="F149" s="102" t="s">
        <v>365</v>
      </c>
      <c r="G149" s="104" t="s">
        <v>301</v>
      </c>
      <c r="H149" s="102" t="s">
        <v>110</v>
      </c>
      <c r="I149" s="105"/>
      <c r="J149" s="105"/>
      <c r="K149" s="105"/>
      <c r="L149" s="105">
        <v>29</v>
      </c>
      <c r="M149" s="105"/>
      <c r="N149" s="105"/>
      <c r="O149" s="105"/>
      <c r="P149" s="102">
        <f t="shared" si="37"/>
        <v>11663</v>
      </c>
      <c r="Q149" s="116" t="s">
        <v>276</v>
      </c>
      <c r="R149" s="104">
        <v>1.8</v>
      </c>
      <c r="S149" s="104" t="s">
        <v>390</v>
      </c>
      <c r="T149" s="110"/>
    </row>
    <row r="150" spans="3:20" ht="39.950000000000003" customHeight="1">
      <c r="C150" s="102">
        <f t="shared" si="35"/>
        <v>142</v>
      </c>
      <c r="D150" s="103">
        <v>44895</v>
      </c>
      <c r="E150" s="102" t="s">
        <v>365</v>
      </c>
      <c r="F150" s="102" t="s">
        <v>399</v>
      </c>
      <c r="G150" s="104" t="s">
        <v>301</v>
      </c>
      <c r="H150" s="102" t="s">
        <v>110</v>
      </c>
      <c r="I150" s="105"/>
      <c r="J150" s="105"/>
      <c r="K150" s="105"/>
      <c r="L150" s="105">
        <v>70</v>
      </c>
      <c r="M150" s="105"/>
      <c r="N150" s="105"/>
      <c r="O150" s="105"/>
      <c r="P150" s="102">
        <f t="shared" si="37"/>
        <v>11733</v>
      </c>
      <c r="Q150" s="116" t="s">
        <v>276</v>
      </c>
      <c r="R150" s="104">
        <v>1.8</v>
      </c>
      <c r="S150" s="104" t="s">
        <v>390</v>
      </c>
      <c r="T150" s="110"/>
    </row>
    <row r="151" spans="3:20" ht="39.950000000000003" customHeight="1">
      <c r="C151" s="102">
        <f t="shared" si="35"/>
        <v>143</v>
      </c>
      <c r="D151" s="103">
        <v>44896</v>
      </c>
      <c r="E151" s="102" t="s">
        <v>378</v>
      </c>
      <c r="F151" s="102" t="s">
        <v>403</v>
      </c>
      <c r="G151" s="104" t="s">
        <v>268</v>
      </c>
      <c r="H151" s="102" t="s">
        <v>110</v>
      </c>
      <c r="I151" s="105">
        <v>45</v>
      </c>
      <c r="J151" s="105"/>
      <c r="K151" s="105"/>
      <c r="L151" s="105"/>
      <c r="M151" s="105"/>
      <c r="N151" s="105"/>
      <c r="O151" s="105"/>
      <c r="P151" s="102">
        <f t="shared" ref="P151:P156" si="38">I151+J151+K151+L151+M151+N151+O151+P150</f>
        <v>11778</v>
      </c>
      <c r="Q151" s="116"/>
      <c r="R151" s="104"/>
      <c r="S151" s="104" t="s">
        <v>390</v>
      </c>
      <c r="T151" s="110"/>
    </row>
    <row r="152" spans="3:20" ht="39.950000000000003" customHeight="1">
      <c r="C152" s="102">
        <f t="shared" si="35"/>
        <v>144</v>
      </c>
      <c r="D152" s="103">
        <v>44896</v>
      </c>
      <c r="E152" s="102" t="s">
        <v>352</v>
      </c>
      <c r="F152" s="102" t="s">
        <v>382</v>
      </c>
      <c r="G152" s="104" t="s">
        <v>268</v>
      </c>
      <c r="H152" s="102" t="s">
        <v>110</v>
      </c>
      <c r="I152" s="105">
        <v>40</v>
      </c>
      <c r="J152" s="105"/>
      <c r="K152" s="105"/>
      <c r="L152" s="105"/>
      <c r="M152" s="105"/>
      <c r="N152" s="105"/>
      <c r="O152" s="105"/>
      <c r="P152" s="102">
        <f t="shared" si="38"/>
        <v>11818</v>
      </c>
      <c r="Q152" s="116"/>
      <c r="R152" s="104"/>
      <c r="S152" s="104" t="s">
        <v>390</v>
      </c>
      <c r="T152" s="110"/>
    </row>
    <row r="153" spans="3:20" ht="39.950000000000003" customHeight="1">
      <c r="C153" s="102">
        <f t="shared" si="35"/>
        <v>145</v>
      </c>
      <c r="D153" s="103">
        <v>44896</v>
      </c>
      <c r="E153" s="102" t="s">
        <v>287</v>
      </c>
      <c r="F153" s="102" t="s">
        <v>404</v>
      </c>
      <c r="G153" s="104" t="s">
        <v>268</v>
      </c>
      <c r="H153" s="102" t="s">
        <v>110</v>
      </c>
      <c r="I153" s="105">
        <v>71</v>
      </c>
      <c r="J153" s="105"/>
      <c r="K153" s="105"/>
      <c r="L153" s="105"/>
      <c r="M153" s="105"/>
      <c r="N153" s="105"/>
      <c r="O153" s="105"/>
      <c r="P153" s="102">
        <f t="shared" si="38"/>
        <v>11889</v>
      </c>
      <c r="Q153" s="116"/>
      <c r="R153" s="104">
        <v>2</v>
      </c>
      <c r="S153" s="104" t="s">
        <v>390</v>
      </c>
      <c r="T153" s="110"/>
    </row>
    <row r="154" spans="3:20" ht="39.950000000000003" customHeight="1">
      <c r="C154" s="102">
        <f t="shared" si="35"/>
        <v>146</v>
      </c>
      <c r="D154" s="103">
        <v>44896</v>
      </c>
      <c r="E154" s="102" t="s">
        <v>394</v>
      </c>
      <c r="F154" s="102" t="s">
        <v>405</v>
      </c>
      <c r="G154" s="104" t="s">
        <v>395</v>
      </c>
      <c r="H154" s="102" t="s">
        <v>110</v>
      </c>
      <c r="I154" s="105">
        <v>42</v>
      </c>
      <c r="J154" s="105"/>
      <c r="K154" s="105"/>
      <c r="L154" s="105"/>
      <c r="M154" s="105"/>
      <c r="N154" s="105"/>
      <c r="O154" s="105"/>
      <c r="P154" s="102">
        <f t="shared" si="38"/>
        <v>11931</v>
      </c>
      <c r="Q154" s="116"/>
      <c r="R154" s="104">
        <v>2</v>
      </c>
      <c r="S154" s="104" t="s">
        <v>390</v>
      </c>
      <c r="T154" s="110"/>
    </row>
    <row r="155" spans="3:20" ht="39.950000000000003" customHeight="1">
      <c r="C155" s="102">
        <f t="shared" si="35"/>
        <v>147</v>
      </c>
      <c r="D155" s="103">
        <v>44896</v>
      </c>
      <c r="E155" s="102" t="s">
        <v>365</v>
      </c>
      <c r="F155" s="102" t="s">
        <v>406</v>
      </c>
      <c r="G155" s="104" t="s">
        <v>395</v>
      </c>
      <c r="H155" s="102" t="s">
        <v>110</v>
      </c>
      <c r="I155" s="105">
        <v>65</v>
      </c>
      <c r="J155" s="105"/>
      <c r="K155" s="105"/>
      <c r="L155" s="105"/>
      <c r="M155" s="105"/>
      <c r="N155" s="105"/>
      <c r="O155" s="105"/>
      <c r="P155" s="102">
        <f t="shared" si="38"/>
        <v>11996</v>
      </c>
      <c r="Q155" s="116" t="s">
        <v>276</v>
      </c>
      <c r="R155" s="104">
        <v>1.8</v>
      </c>
      <c r="S155" s="104" t="s">
        <v>390</v>
      </c>
      <c r="T155" s="110"/>
    </row>
    <row r="156" spans="3:20" ht="39.950000000000003" customHeight="1">
      <c r="C156" s="102">
        <f t="shared" si="35"/>
        <v>148</v>
      </c>
      <c r="D156" s="103">
        <v>44896</v>
      </c>
      <c r="E156" s="102" t="s">
        <v>400</v>
      </c>
      <c r="F156" s="102" t="s">
        <v>399</v>
      </c>
      <c r="G156" s="104" t="s">
        <v>268</v>
      </c>
      <c r="H156" s="102" t="s">
        <v>110</v>
      </c>
      <c r="I156" s="105">
        <v>45</v>
      </c>
      <c r="J156" s="105"/>
      <c r="K156" s="105"/>
      <c r="L156" s="105"/>
      <c r="M156" s="105"/>
      <c r="N156" s="105"/>
      <c r="O156" s="105"/>
      <c r="P156" s="102">
        <f t="shared" si="38"/>
        <v>12041</v>
      </c>
      <c r="Q156" s="116" t="s">
        <v>269</v>
      </c>
      <c r="R156" s="104">
        <v>1.9</v>
      </c>
      <c r="S156" s="104" t="s">
        <v>390</v>
      </c>
      <c r="T156" s="110"/>
    </row>
    <row r="157" spans="3:20" ht="39.950000000000003" customHeight="1">
      <c r="C157" s="102">
        <f t="shared" si="35"/>
        <v>149</v>
      </c>
      <c r="D157" s="103">
        <v>44897</v>
      </c>
      <c r="E157" s="102" t="s">
        <v>407</v>
      </c>
      <c r="F157" s="102" t="s">
        <v>408</v>
      </c>
      <c r="G157" s="104" t="s">
        <v>301</v>
      </c>
      <c r="H157" s="102" t="s">
        <v>110</v>
      </c>
      <c r="I157" s="105">
        <v>172</v>
      </c>
      <c r="J157" s="105"/>
      <c r="K157" s="105"/>
      <c r="L157" s="105"/>
      <c r="M157" s="105"/>
      <c r="N157" s="105"/>
      <c r="O157" s="105"/>
      <c r="P157" s="102">
        <f t="shared" ref="P157:P161" si="39">I157+J157+K157+L157+M157+N157+O157+P156</f>
        <v>12213</v>
      </c>
      <c r="Q157" s="116" t="s">
        <v>269</v>
      </c>
      <c r="R157" s="104">
        <v>1.9</v>
      </c>
      <c r="S157" s="104" t="s">
        <v>390</v>
      </c>
      <c r="T157" s="110"/>
    </row>
    <row r="158" spans="3:20" ht="39.950000000000003" customHeight="1">
      <c r="C158" s="102">
        <f t="shared" si="35"/>
        <v>150</v>
      </c>
      <c r="D158" s="103">
        <v>44897</v>
      </c>
      <c r="E158" s="102" t="s">
        <v>409</v>
      </c>
      <c r="F158" s="102" t="s">
        <v>410</v>
      </c>
      <c r="G158" s="104" t="s">
        <v>301</v>
      </c>
      <c r="H158" s="102" t="s">
        <v>110</v>
      </c>
      <c r="I158" s="105">
        <v>234</v>
      </c>
      <c r="J158" s="105"/>
      <c r="K158" s="105"/>
      <c r="L158" s="105"/>
      <c r="M158" s="105"/>
      <c r="N158" s="105"/>
      <c r="O158" s="105"/>
      <c r="P158" s="102">
        <f t="shared" si="39"/>
        <v>12447</v>
      </c>
      <c r="Q158" s="116" t="s">
        <v>276</v>
      </c>
      <c r="R158" s="104">
        <v>1.8</v>
      </c>
      <c r="S158" s="104" t="s">
        <v>390</v>
      </c>
      <c r="T158" s="110"/>
    </row>
    <row r="159" spans="3:20" ht="39.950000000000003" customHeight="1">
      <c r="C159" s="102">
        <f t="shared" si="35"/>
        <v>151</v>
      </c>
      <c r="D159" s="103">
        <v>44897</v>
      </c>
      <c r="E159" s="102" t="s">
        <v>378</v>
      </c>
      <c r="F159" s="102" t="s">
        <v>399</v>
      </c>
      <c r="G159" s="104" t="s">
        <v>301</v>
      </c>
      <c r="H159" s="102" t="s">
        <v>110</v>
      </c>
      <c r="I159" s="105"/>
      <c r="J159" s="105"/>
      <c r="K159" s="105"/>
      <c r="L159" s="105">
        <v>46</v>
      </c>
      <c r="M159" s="105"/>
      <c r="N159" s="105"/>
      <c r="O159" s="105"/>
      <c r="P159" s="102">
        <f t="shared" si="39"/>
        <v>12493</v>
      </c>
      <c r="Q159" s="116" t="s">
        <v>276</v>
      </c>
      <c r="R159" s="104">
        <v>1.8</v>
      </c>
      <c r="S159" s="104" t="s">
        <v>390</v>
      </c>
      <c r="T159" s="110"/>
    </row>
    <row r="160" spans="3:20" ht="39.950000000000003" customHeight="1">
      <c r="C160" s="102">
        <f t="shared" si="35"/>
        <v>152</v>
      </c>
      <c r="D160" s="103">
        <v>44897</v>
      </c>
      <c r="E160" s="102" t="s">
        <v>399</v>
      </c>
      <c r="F160" s="102" t="s">
        <v>331</v>
      </c>
      <c r="G160" s="104" t="s">
        <v>301</v>
      </c>
      <c r="H160" s="102" t="s">
        <v>110</v>
      </c>
      <c r="I160" s="105"/>
      <c r="J160" s="105"/>
      <c r="K160" s="105"/>
      <c r="L160" s="105">
        <v>17</v>
      </c>
      <c r="M160" s="105"/>
      <c r="N160" s="105"/>
      <c r="O160" s="105"/>
      <c r="P160" s="102">
        <f t="shared" si="39"/>
        <v>12510</v>
      </c>
      <c r="Q160" s="116" t="s">
        <v>276</v>
      </c>
      <c r="R160" s="104">
        <v>1.8</v>
      </c>
      <c r="S160" s="104" t="s">
        <v>390</v>
      </c>
      <c r="T160" s="110"/>
    </row>
    <row r="161" spans="3:20" ht="39.950000000000003" customHeight="1">
      <c r="C161" s="102">
        <f t="shared" si="35"/>
        <v>153</v>
      </c>
      <c r="D161" s="103">
        <v>44897</v>
      </c>
      <c r="E161" s="102" t="s">
        <v>331</v>
      </c>
      <c r="F161" s="102" t="s">
        <v>277</v>
      </c>
      <c r="G161" s="104" t="s">
        <v>301</v>
      </c>
      <c r="H161" s="102" t="s">
        <v>110</v>
      </c>
      <c r="I161" s="105"/>
      <c r="J161" s="105"/>
      <c r="K161" s="105"/>
      <c r="L161" s="105">
        <v>49</v>
      </c>
      <c r="M161" s="105"/>
      <c r="N161" s="105"/>
      <c r="O161" s="105"/>
      <c r="P161" s="102">
        <f t="shared" si="39"/>
        <v>12559</v>
      </c>
      <c r="Q161" s="116" t="s">
        <v>276</v>
      </c>
      <c r="R161" s="104">
        <v>1.8</v>
      </c>
      <c r="S161" s="104" t="s">
        <v>390</v>
      </c>
      <c r="T161" s="110"/>
    </row>
    <row r="162" spans="3:20" ht="39.950000000000003" customHeight="1">
      <c r="C162" s="102">
        <f t="shared" si="35"/>
        <v>154</v>
      </c>
      <c r="D162" s="103">
        <v>44898</v>
      </c>
      <c r="E162" s="102" t="s">
        <v>289</v>
      </c>
      <c r="F162" s="102" t="s">
        <v>409</v>
      </c>
      <c r="G162" s="104" t="s">
        <v>301</v>
      </c>
      <c r="H162" s="102" t="s">
        <v>110</v>
      </c>
      <c r="I162" s="105"/>
      <c r="J162" s="105"/>
      <c r="K162" s="105">
        <v>150</v>
      </c>
      <c r="L162" s="105"/>
      <c r="M162" s="105"/>
      <c r="N162" s="105"/>
      <c r="O162" s="105"/>
      <c r="P162" s="102">
        <f t="shared" ref="P162:P164" si="40">I162+J162+K162+L162+M162+N162+O162+P161</f>
        <v>12709</v>
      </c>
      <c r="Q162" s="116" t="s">
        <v>276</v>
      </c>
      <c r="R162" s="104">
        <v>1.8</v>
      </c>
      <c r="S162" s="116" t="s">
        <v>306</v>
      </c>
      <c r="T162" s="110"/>
    </row>
    <row r="163" spans="3:20" ht="39.950000000000003" customHeight="1">
      <c r="C163" s="102">
        <f t="shared" si="35"/>
        <v>155</v>
      </c>
      <c r="D163" s="103">
        <v>44898</v>
      </c>
      <c r="E163" s="102" t="s">
        <v>409</v>
      </c>
      <c r="F163" s="102" t="s">
        <v>411</v>
      </c>
      <c r="G163" s="104" t="s">
        <v>301</v>
      </c>
      <c r="H163" s="102" t="s">
        <v>110</v>
      </c>
      <c r="I163" s="105"/>
      <c r="J163" s="105">
        <v>210</v>
      </c>
      <c r="K163" s="105"/>
      <c r="L163" s="105"/>
      <c r="M163" s="105"/>
      <c r="N163" s="105"/>
      <c r="O163" s="105"/>
      <c r="P163" s="102">
        <f t="shared" si="40"/>
        <v>12919</v>
      </c>
      <c r="Q163" s="116" t="s">
        <v>276</v>
      </c>
      <c r="R163" s="104">
        <v>1.8</v>
      </c>
      <c r="S163" s="116" t="s">
        <v>306</v>
      </c>
      <c r="T163" s="110"/>
    </row>
    <row r="164" spans="3:20" ht="39.950000000000003" customHeight="1">
      <c r="C164" s="102">
        <f t="shared" si="35"/>
        <v>156</v>
      </c>
      <c r="D164" s="103">
        <v>44898</v>
      </c>
      <c r="E164" s="102" t="s">
        <v>340</v>
      </c>
      <c r="F164" s="102" t="s">
        <v>318</v>
      </c>
      <c r="G164" s="104" t="s">
        <v>268</v>
      </c>
      <c r="H164" s="102" t="s">
        <v>110</v>
      </c>
      <c r="I164" s="105"/>
      <c r="J164" s="105"/>
      <c r="K164" s="105"/>
      <c r="L164" s="105"/>
      <c r="M164" s="105">
        <v>48</v>
      </c>
      <c r="N164" s="105"/>
      <c r="O164" s="105"/>
      <c r="P164" s="102">
        <f t="shared" si="40"/>
        <v>12967</v>
      </c>
      <c r="Q164" s="116" t="s">
        <v>276</v>
      </c>
      <c r="R164" s="104">
        <v>2.5</v>
      </c>
      <c r="S164" s="116" t="s">
        <v>306</v>
      </c>
      <c r="T164" s="110"/>
    </row>
    <row r="165" spans="3:20" ht="39.950000000000003" customHeight="1">
      <c r="C165" s="102">
        <f t="shared" si="35"/>
        <v>157</v>
      </c>
      <c r="D165" s="103">
        <v>44899</v>
      </c>
      <c r="E165" s="102" t="s">
        <v>291</v>
      </c>
      <c r="F165" s="102" t="s">
        <v>412</v>
      </c>
      <c r="G165" s="104" t="s">
        <v>395</v>
      </c>
      <c r="H165" s="102" t="s">
        <v>110</v>
      </c>
      <c r="I165" s="105"/>
      <c r="J165" s="105"/>
      <c r="K165" s="105">
        <v>78</v>
      </c>
      <c r="L165" s="105"/>
      <c r="M165" s="105"/>
      <c r="N165" s="105"/>
      <c r="O165" s="105"/>
      <c r="P165" s="102">
        <f t="shared" ref="P165:P169" si="41">I165+J165+K165+L165+M165+N165+O165+P164</f>
        <v>13045</v>
      </c>
      <c r="Q165" s="116" t="s">
        <v>276</v>
      </c>
      <c r="R165" s="104">
        <v>1.8</v>
      </c>
      <c r="S165" s="116" t="s">
        <v>306</v>
      </c>
      <c r="T165" s="110"/>
    </row>
    <row r="166" spans="3:20" ht="39.950000000000003" customHeight="1">
      <c r="C166" s="102">
        <f t="shared" si="35"/>
        <v>158</v>
      </c>
      <c r="D166" s="103">
        <v>44899</v>
      </c>
      <c r="E166" s="102" t="s">
        <v>412</v>
      </c>
      <c r="F166" s="102" t="s">
        <v>413</v>
      </c>
      <c r="G166" s="104" t="s">
        <v>268</v>
      </c>
      <c r="H166" s="102" t="s">
        <v>110</v>
      </c>
      <c r="I166" s="105"/>
      <c r="J166" s="105">
        <v>30</v>
      </c>
      <c r="K166" s="105"/>
      <c r="L166" s="105"/>
      <c r="M166" s="105"/>
      <c r="N166" s="105"/>
      <c r="O166" s="105"/>
      <c r="P166" s="102">
        <f t="shared" si="41"/>
        <v>13075</v>
      </c>
      <c r="Q166" s="116" t="s">
        <v>276</v>
      </c>
      <c r="R166" s="104">
        <v>1.8</v>
      </c>
      <c r="S166" s="116" t="s">
        <v>306</v>
      </c>
      <c r="T166" s="110"/>
    </row>
    <row r="167" spans="3:20" ht="39.950000000000003" customHeight="1">
      <c r="C167" s="102">
        <f t="shared" si="35"/>
        <v>159</v>
      </c>
      <c r="D167" s="103">
        <v>44899</v>
      </c>
      <c r="E167" s="102" t="s">
        <v>413</v>
      </c>
      <c r="F167" s="102" t="s">
        <v>409</v>
      </c>
      <c r="G167" s="104" t="s">
        <v>395</v>
      </c>
      <c r="H167" s="102" t="s">
        <v>110</v>
      </c>
      <c r="I167" s="105"/>
      <c r="J167" s="105">
        <v>50</v>
      </c>
      <c r="K167" s="105"/>
      <c r="L167" s="105"/>
      <c r="M167" s="105"/>
      <c r="N167" s="105"/>
      <c r="O167" s="105"/>
      <c r="P167" s="102">
        <f t="shared" si="41"/>
        <v>13125</v>
      </c>
      <c r="Q167" s="116" t="s">
        <v>276</v>
      </c>
      <c r="R167" s="104">
        <v>1.8</v>
      </c>
      <c r="S167" s="116" t="s">
        <v>306</v>
      </c>
      <c r="T167" s="110"/>
    </row>
    <row r="168" spans="3:20" ht="39.950000000000003" customHeight="1">
      <c r="C168" s="102">
        <f t="shared" si="35"/>
        <v>160</v>
      </c>
      <c r="D168" s="103">
        <v>44899</v>
      </c>
      <c r="E168" s="102" t="s">
        <v>286</v>
      </c>
      <c r="F168" s="102" t="s">
        <v>414</v>
      </c>
      <c r="G168" s="104" t="s">
        <v>268</v>
      </c>
      <c r="H168" s="102" t="s">
        <v>110</v>
      </c>
      <c r="I168" s="105"/>
      <c r="J168" s="105"/>
      <c r="K168" s="105">
        <v>86</v>
      </c>
      <c r="L168" s="105"/>
      <c r="M168" s="105"/>
      <c r="N168" s="105"/>
      <c r="O168" s="105"/>
      <c r="P168" s="102">
        <f t="shared" si="41"/>
        <v>13211</v>
      </c>
      <c r="Q168" s="116" t="s">
        <v>276</v>
      </c>
      <c r="R168" s="104">
        <v>1.8</v>
      </c>
      <c r="S168" s="116" t="s">
        <v>306</v>
      </c>
      <c r="T168" s="110"/>
    </row>
    <row r="169" spans="3:20" ht="39.950000000000003" customHeight="1">
      <c r="C169" s="102">
        <f t="shared" si="35"/>
        <v>161</v>
      </c>
      <c r="D169" s="103">
        <v>44899</v>
      </c>
      <c r="E169" s="102" t="s">
        <v>414</v>
      </c>
      <c r="F169" s="102" t="s">
        <v>415</v>
      </c>
      <c r="G169" s="104" t="s">
        <v>268</v>
      </c>
      <c r="H169" s="102" t="s">
        <v>110</v>
      </c>
      <c r="I169" s="105"/>
      <c r="J169" s="105"/>
      <c r="K169" s="105">
        <v>46</v>
      </c>
      <c r="L169" s="105"/>
      <c r="M169" s="105"/>
      <c r="N169" s="105"/>
      <c r="O169" s="105"/>
      <c r="P169" s="102">
        <f t="shared" si="41"/>
        <v>13257</v>
      </c>
      <c r="Q169" s="116" t="s">
        <v>276</v>
      </c>
      <c r="R169" s="104">
        <v>1.8</v>
      </c>
      <c r="S169" s="116" t="s">
        <v>306</v>
      </c>
      <c r="T169" s="110"/>
    </row>
    <row r="170" spans="3:20" ht="39.950000000000003" customHeight="1">
      <c r="C170" s="102">
        <f t="shared" si="35"/>
        <v>162</v>
      </c>
      <c r="D170" s="103">
        <v>44900</v>
      </c>
      <c r="E170" s="102" t="s">
        <v>391</v>
      </c>
      <c r="F170" s="102" t="s">
        <v>416</v>
      </c>
      <c r="G170" s="104" t="s">
        <v>373</v>
      </c>
      <c r="H170" s="102" t="s">
        <v>110</v>
      </c>
      <c r="I170" s="105"/>
      <c r="J170" s="105"/>
      <c r="K170" s="105">
        <v>50</v>
      </c>
      <c r="L170" s="105"/>
      <c r="M170" s="105"/>
      <c r="N170" s="105"/>
      <c r="O170" s="105"/>
      <c r="P170" s="102">
        <f t="shared" ref="P170:P172" si="42">I170+J170+K170+L170+M170+N170+O170+P169</f>
        <v>13307</v>
      </c>
      <c r="Q170" s="116" t="s">
        <v>276</v>
      </c>
      <c r="R170" s="104">
        <v>1.8</v>
      </c>
      <c r="S170" s="116" t="s">
        <v>306</v>
      </c>
      <c r="T170" s="110"/>
    </row>
    <row r="171" spans="3:20" ht="39.950000000000003" customHeight="1">
      <c r="C171" s="102">
        <f t="shared" si="35"/>
        <v>163</v>
      </c>
      <c r="D171" s="103">
        <v>44900</v>
      </c>
      <c r="E171" s="102" t="s">
        <v>384</v>
      </c>
      <c r="F171" s="102" t="s">
        <v>382</v>
      </c>
      <c r="G171" s="104" t="s">
        <v>268</v>
      </c>
      <c r="H171" s="102" t="s">
        <v>110</v>
      </c>
      <c r="I171" s="105"/>
      <c r="J171" s="105">
        <v>160</v>
      </c>
      <c r="K171" s="105"/>
      <c r="L171" s="105"/>
      <c r="M171" s="105"/>
      <c r="N171" s="105"/>
      <c r="O171" s="105"/>
      <c r="P171" s="102">
        <f t="shared" si="42"/>
        <v>13467</v>
      </c>
      <c r="Q171" s="116" t="s">
        <v>276</v>
      </c>
      <c r="R171" s="104">
        <v>1.8</v>
      </c>
      <c r="S171" s="116" t="s">
        <v>306</v>
      </c>
      <c r="T171" s="110"/>
    </row>
    <row r="172" spans="3:20" ht="39.950000000000003" customHeight="1">
      <c r="C172" s="102">
        <f t="shared" si="35"/>
        <v>164</v>
      </c>
      <c r="D172" s="103">
        <v>44900</v>
      </c>
      <c r="E172" s="102" t="s">
        <v>417</v>
      </c>
      <c r="F172" s="102" t="s">
        <v>418</v>
      </c>
      <c r="G172" s="104" t="s">
        <v>301</v>
      </c>
      <c r="H172" s="102" t="s">
        <v>110</v>
      </c>
      <c r="I172" s="105">
        <v>90</v>
      </c>
      <c r="J172" s="105"/>
      <c r="K172" s="105"/>
      <c r="L172" s="105"/>
      <c r="M172" s="105"/>
      <c r="N172" s="105"/>
      <c r="O172" s="105"/>
      <c r="P172" s="102">
        <f t="shared" si="42"/>
        <v>13557</v>
      </c>
      <c r="Q172" s="116" t="s">
        <v>276</v>
      </c>
      <c r="R172" s="104">
        <v>1.8</v>
      </c>
      <c r="S172" s="116" t="s">
        <v>306</v>
      </c>
      <c r="T172" s="110"/>
    </row>
    <row r="173" spans="3:20" ht="39.950000000000003" customHeight="1">
      <c r="C173" s="102">
        <f t="shared" si="35"/>
        <v>165</v>
      </c>
      <c r="D173" s="103">
        <v>44901</v>
      </c>
      <c r="E173" s="102" t="s">
        <v>412</v>
      </c>
      <c r="F173" s="102" t="s">
        <v>419</v>
      </c>
      <c r="G173" s="104" t="s">
        <v>268</v>
      </c>
      <c r="H173" s="102" t="s">
        <v>110</v>
      </c>
      <c r="I173" s="105">
        <v>20</v>
      </c>
      <c r="J173" s="105"/>
      <c r="K173" s="105"/>
      <c r="L173" s="105"/>
      <c r="M173" s="105"/>
      <c r="N173" s="105"/>
      <c r="O173" s="105"/>
      <c r="P173" s="102">
        <f t="shared" ref="P173:P177" si="43">I173+J173+K173+L173+M173+N173+O173+P172</f>
        <v>13577</v>
      </c>
      <c r="Q173" s="116" t="s">
        <v>420</v>
      </c>
      <c r="R173" s="104">
        <v>0</v>
      </c>
      <c r="S173" s="116" t="s">
        <v>306</v>
      </c>
      <c r="T173" s="110"/>
    </row>
    <row r="174" spans="3:20" ht="39.950000000000003" customHeight="1">
      <c r="C174" s="102">
        <f t="shared" si="35"/>
        <v>166</v>
      </c>
      <c r="D174" s="103">
        <v>44901</v>
      </c>
      <c r="E174" s="102" t="s">
        <v>411</v>
      </c>
      <c r="F174" s="102" t="s">
        <v>413</v>
      </c>
      <c r="G174" s="104" t="s">
        <v>268</v>
      </c>
      <c r="H174" s="102" t="s">
        <v>110</v>
      </c>
      <c r="I174" s="105"/>
      <c r="J174" s="105">
        <v>30</v>
      </c>
      <c r="K174" s="105"/>
      <c r="L174" s="105"/>
      <c r="M174" s="105"/>
      <c r="N174" s="105"/>
      <c r="O174" s="105"/>
      <c r="P174" s="102">
        <f t="shared" si="43"/>
        <v>13607</v>
      </c>
      <c r="Q174" s="116" t="s">
        <v>420</v>
      </c>
      <c r="R174" s="104">
        <v>0</v>
      </c>
      <c r="S174" s="116" t="s">
        <v>306</v>
      </c>
      <c r="T174" s="110"/>
    </row>
    <row r="175" spans="3:20" ht="39.950000000000003" customHeight="1">
      <c r="C175" s="102">
        <f t="shared" si="35"/>
        <v>167</v>
      </c>
      <c r="D175" s="103">
        <v>44901</v>
      </c>
      <c r="E175" s="102" t="s">
        <v>421</v>
      </c>
      <c r="F175" s="102" t="s">
        <v>422</v>
      </c>
      <c r="G175" s="104" t="s">
        <v>268</v>
      </c>
      <c r="H175" s="102" t="s">
        <v>110</v>
      </c>
      <c r="I175" s="105">
        <v>50</v>
      </c>
      <c r="J175" s="105"/>
      <c r="K175" s="105"/>
      <c r="L175" s="105"/>
      <c r="M175" s="105"/>
      <c r="N175" s="105"/>
      <c r="O175" s="105"/>
      <c r="P175" s="102">
        <f t="shared" si="43"/>
        <v>13657</v>
      </c>
      <c r="Q175" s="116" t="s">
        <v>276</v>
      </c>
      <c r="R175" s="104">
        <v>1.8</v>
      </c>
      <c r="S175" s="116" t="s">
        <v>306</v>
      </c>
      <c r="T175" s="110"/>
    </row>
    <row r="176" spans="3:20" ht="39.950000000000003" customHeight="1">
      <c r="C176" s="102">
        <f t="shared" si="35"/>
        <v>168</v>
      </c>
      <c r="D176" s="103">
        <v>44901</v>
      </c>
      <c r="E176" s="102" t="s">
        <v>418</v>
      </c>
      <c r="F176" s="102" t="s">
        <v>406</v>
      </c>
      <c r="G176" s="104" t="s">
        <v>301</v>
      </c>
      <c r="H176" s="102" t="s">
        <v>110</v>
      </c>
      <c r="I176" s="105">
        <v>48</v>
      </c>
      <c r="J176" s="105"/>
      <c r="K176" s="105"/>
      <c r="L176" s="105"/>
      <c r="M176" s="105"/>
      <c r="N176" s="105"/>
      <c r="O176" s="105"/>
      <c r="P176" s="102">
        <f t="shared" si="43"/>
        <v>13705</v>
      </c>
      <c r="Q176" s="116"/>
      <c r="R176" s="104">
        <v>1.8</v>
      </c>
      <c r="S176" s="116" t="s">
        <v>306</v>
      </c>
      <c r="T176" s="110"/>
    </row>
    <row r="177" spans="3:20" ht="39.950000000000003" customHeight="1">
      <c r="C177" s="102">
        <f t="shared" si="35"/>
        <v>169</v>
      </c>
      <c r="D177" s="103">
        <v>44901</v>
      </c>
      <c r="E177" s="102" t="s">
        <v>391</v>
      </c>
      <c r="F177" s="102" t="s">
        <v>416</v>
      </c>
      <c r="G177" s="104" t="s">
        <v>373</v>
      </c>
      <c r="H177" s="102" t="s">
        <v>110</v>
      </c>
      <c r="I177" s="105"/>
      <c r="J177" s="105"/>
      <c r="K177" s="105">
        <v>25</v>
      </c>
      <c r="L177" s="105"/>
      <c r="M177" s="105"/>
      <c r="N177" s="105"/>
      <c r="O177" s="105"/>
      <c r="P177" s="102">
        <f t="shared" si="43"/>
        <v>13730</v>
      </c>
      <c r="Q177" s="116"/>
      <c r="R177" s="104">
        <v>1.8</v>
      </c>
      <c r="S177" s="116" t="s">
        <v>306</v>
      </c>
      <c r="T177" s="110"/>
    </row>
    <row r="178" spans="3:20" ht="39.950000000000003" customHeight="1">
      <c r="C178" s="102">
        <f t="shared" si="35"/>
        <v>170</v>
      </c>
      <c r="D178" s="103">
        <v>44902</v>
      </c>
      <c r="E178" s="102" t="s">
        <v>391</v>
      </c>
      <c r="F178" s="102" t="s">
        <v>416</v>
      </c>
      <c r="G178" s="104" t="s">
        <v>373</v>
      </c>
      <c r="H178" s="102" t="s">
        <v>110</v>
      </c>
      <c r="I178" s="105"/>
      <c r="J178" s="105"/>
      <c r="K178" s="105">
        <v>20</v>
      </c>
      <c r="L178" s="105"/>
      <c r="M178" s="105"/>
      <c r="N178" s="105"/>
      <c r="O178" s="105"/>
      <c r="P178" s="102">
        <f t="shared" ref="P178:P180" si="44">I178+J178+K178+L178+M178+N178+O178+P177</f>
        <v>13750</v>
      </c>
      <c r="Q178" s="116" t="s">
        <v>269</v>
      </c>
      <c r="R178" s="104">
        <v>1.6</v>
      </c>
      <c r="S178" s="116" t="s">
        <v>306</v>
      </c>
      <c r="T178" s="110"/>
    </row>
    <row r="179" spans="3:20" ht="39.950000000000003" customHeight="1">
      <c r="C179" s="102">
        <f t="shared" si="35"/>
        <v>171</v>
      </c>
      <c r="D179" s="103">
        <v>44902</v>
      </c>
      <c r="E179" s="102" t="s">
        <v>423</v>
      </c>
      <c r="F179" s="102" t="s">
        <v>365</v>
      </c>
      <c r="G179" s="104" t="s">
        <v>268</v>
      </c>
      <c r="H179" s="102" t="s">
        <v>110</v>
      </c>
      <c r="I179" s="105">
        <v>30</v>
      </c>
      <c r="J179" s="105"/>
      <c r="K179" s="105"/>
      <c r="L179" s="105"/>
      <c r="M179" s="105"/>
      <c r="N179" s="105"/>
      <c r="O179" s="105"/>
      <c r="P179" s="102">
        <f t="shared" si="44"/>
        <v>13780</v>
      </c>
      <c r="Q179" s="116" t="s">
        <v>420</v>
      </c>
      <c r="R179" s="104">
        <v>0</v>
      </c>
      <c r="S179" s="116" t="s">
        <v>306</v>
      </c>
      <c r="T179" s="110"/>
    </row>
    <row r="180" spans="3:20" ht="39.950000000000003" customHeight="1">
      <c r="C180" s="102">
        <f t="shared" si="35"/>
        <v>172</v>
      </c>
      <c r="D180" s="103">
        <v>44902</v>
      </c>
      <c r="E180" s="102" t="s">
        <v>413</v>
      </c>
      <c r="F180" s="102" t="s">
        <v>424</v>
      </c>
      <c r="G180" s="104" t="s">
        <v>268</v>
      </c>
      <c r="H180" s="102" t="s">
        <v>110</v>
      </c>
      <c r="I180" s="105"/>
      <c r="J180" s="105">
        <v>50</v>
      </c>
      <c r="K180" s="105"/>
      <c r="L180" s="105"/>
      <c r="M180" s="105"/>
      <c r="N180" s="105"/>
      <c r="O180" s="105"/>
      <c r="P180" s="102">
        <f t="shared" si="44"/>
        <v>13830</v>
      </c>
      <c r="Q180" s="116" t="s">
        <v>420</v>
      </c>
      <c r="R180" s="104">
        <v>0</v>
      </c>
      <c r="S180" s="116" t="s">
        <v>306</v>
      </c>
      <c r="T180" s="110"/>
    </row>
    <row r="181" spans="3:20" ht="39.950000000000003" customHeight="1">
      <c r="C181" s="102">
        <f t="shared" si="35"/>
        <v>173</v>
      </c>
      <c r="D181" s="103">
        <v>44903</v>
      </c>
      <c r="E181" s="102" t="s">
        <v>384</v>
      </c>
      <c r="F181" s="102" t="s">
        <v>417</v>
      </c>
      <c r="G181" s="104" t="s">
        <v>268</v>
      </c>
      <c r="H181" s="102" t="s">
        <v>110</v>
      </c>
      <c r="I181" s="105"/>
      <c r="J181" s="105">
        <v>63</v>
      </c>
      <c r="K181" s="105"/>
      <c r="L181" s="105"/>
      <c r="M181" s="105"/>
      <c r="N181" s="105"/>
      <c r="O181" s="105"/>
      <c r="P181" s="102">
        <f t="shared" ref="P181:P182" si="45">I181+J181+K181+L181+M181+N181+O181+P180</f>
        <v>13893</v>
      </c>
      <c r="Q181" s="116" t="s">
        <v>276</v>
      </c>
      <c r="R181" s="104">
        <v>1.8</v>
      </c>
      <c r="S181" s="116" t="s">
        <v>306</v>
      </c>
      <c r="T181" s="110"/>
    </row>
    <row r="182" spans="3:20" ht="39.950000000000003" customHeight="1">
      <c r="C182" s="102">
        <f t="shared" si="35"/>
        <v>174</v>
      </c>
      <c r="D182" s="103">
        <v>44903</v>
      </c>
      <c r="E182" s="102" t="s">
        <v>367</v>
      </c>
      <c r="F182" s="102" t="s">
        <v>425</v>
      </c>
      <c r="G182" s="104" t="s">
        <v>268</v>
      </c>
      <c r="H182" s="102" t="s">
        <v>110</v>
      </c>
      <c r="I182" s="105">
        <v>130</v>
      </c>
      <c r="J182" s="105"/>
      <c r="K182" s="105"/>
      <c r="L182" s="105"/>
      <c r="M182" s="105"/>
      <c r="N182" s="105"/>
      <c r="O182" s="105"/>
      <c r="P182" s="102">
        <f t="shared" si="45"/>
        <v>14023</v>
      </c>
      <c r="Q182" s="116" t="s">
        <v>276</v>
      </c>
      <c r="R182" s="104"/>
      <c r="S182" s="116" t="s">
        <v>306</v>
      </c>
      <c r="T182" s="110"/>
    </row>
    <row r="183" spans="3:20" ht="39.950000000000003" customHeight="1">
      <c r="C183" s="102">
        <f t="shared" si="35"/>
        <v>175</v>
      </c>
      <c r="D183" s="103">
        <v>44904</v>
      </c>
      <c r="E183" s="102" t="s">
        <v>328</v>
      </c>
      <c r="F183" s="102" t="s">
        <v>326</v>
      </c>
      <c r="G183" s="104" t="s">
        <v>373</v>
      </c>
      <c r="H183" s="102" t="s">
        <v>110</v>
      </c>
      <c r="I183" s="105">
        <v>46</v>
      </c>
      <c r="J183" s="105"/>
      <c r="K183" s="105"/>
      <c r="L183" s="105"/>
      <c r="M183" s="105"/>
      <c r="N183" s="105"/>
      <c r="O183" s="105"/>
      <c r="P183" s="102">
        <f t="shared" ref="P183:P184" si="46">I183+J183+K183+L183+M183+N183+O183+P182</f>
        <v>14069</v>
      </c>
      <c r="Q183" s="116" t="s">
        <v>269</v>
      </c>
      <c r="R183" s="104">
        <v>1.8</v>
      </c>
      <c r="S183" s="116" t="s">
        <v>306</v>
      </c>
      <c r="T183" s="110"/>
    </row>
    <row r="184" spans="3:20" ht="39.950000000000003" customHeight="1">
      <c r="C184" s="102">
        <f t="shared" si="35"/>
        <v>176</v>
      </c>
      <c r="D184" s="103">
        <v>44904</v>
      </c>
      <c r="E184" s="102" t="s">
        <v>328</v>
      </c>
      <c r="F184" s="102" t="s">
        <v>302</v>
      </c>
      <c r="G184" s="104" t="s">
        <v>373</v>
      </c>
      <c r="H184" s="102" t="s">
        <v>110</v>
      </c>
      <c r="I184" s="105"/>
      <c r="J184" s="105">
        <v>86</v>
      </c>
      <c r="K184" s="105"/>
      <c r="L184" s="105"/>
      <c r="M184" s="105"/>
      <c r="N184" s="105"/>
      <c r="O184" s="105"/>
      <c r="P184" s="102">
        <f t="shared" si="46"/>
        <v>14155</v>
      </c>
      <c r="Q184" s="116" t="s">
        <v>269</v>
      </c>
      <c r="R184" s="104">
        <v>1.8</v>
      </c>
      <c r="S184" s="116" t="s">
        <v>306</v>
      </c>
      <c r="T184" s="110"/>
    </row>
    <row r="185" spans="3:20" ht="39.950000000000003" customHeight="1">
      <c r="C185" s="102">
        <f t="shared" si="35"/>
        <v>177</v>
      </c>
      <c r="D185" s="103">
        <v>44905</v>
      </c>
      <c r="E185" s="102" t="s">
        <v>360</v>
      </c>
      <c r="F185" s="102" t="s">
        <v>426</v>
      </c>
      <c r="G185" s="172" t="s">
        <v>268</v>
      </c>
      <c r="H185" s="102" t="s">
        <v>110</v>
      </c>
      <c r="I185" s="106"/>
      <c r="J185" s="106">
        <v>35</v>
      </c>
      <c r="K185" s="106"/>
      <c r="L185" s="106"/>
      <c r="M185" s="106"/>
      <c r="N185" s="106"/>
      <c r="O185" s="106"/>
      <c r="P185" s="102">
        <f t="shared" ref="P185:P186" si="47">I185+J185+K185+L185+M185+N185+O185+P184</f>
        <v>14190</v>
      </c>
      <c r="Q185" s="102"/>
      <c r="R185" s="172"/>
      <c r="S185" s="102" t="s">
        <v>306</v>
      </c>
      <c r="T185" s="110"/>
    </row>
    <row r="186" spans="3:20" ht="39.950000000000003" customHeight="1">
      <c r="C186" s="102">
        <f t="shared" si="35"/>
        <v>178</v>
      </c>
      <c r="D186" s="103">
        <v>44905</v>
      </c>
      <c r="E186" s="102" t="s">
        <v>359</v>
      </c>
      <c r="F186" s="102" t="s">
        <v>382</v>
      </c>
      <c r="G186" s="172" t="s">
        <v>301</v>
      </c>
      <c r="H186" s="102" t="s">
        <v>110</v>
      </c>
      <c r="I186" s="106"/>
      <c r="J186" s="106">
        <v>110</v>
      </c>
      <c r="K186" s="106"/>
      <c r="L186" s="106"/>
      <c r="M186" s="106"/>
      <c r="N186" s="106"/>
      <c r="O186" s="106"/>
      <c r="P186" s="102">
        <f t="shared" si="47"/>
        <v>14300</v>
      </c>
      <c r="Q186" s="102" t="s">
        <v>276</v>
      </c>
      <c r="R186" s="172">
        <v>1.8</v>
      </c>
      <c r="S186" s="102" t="s">
        <v>306</v>
      </c>
      <c r="T186" s="110"/>
    </row>
    <row r="187" spans="3:20" ht="39.950000000000003" customHeight="1">
      <c r="C187" s="102">
        <f t="shared" si="35"/>
        <v>179</v>
      </c>
      <c r="D187" s="103">
        <v>44906</v>
      </c>
      <c r="E187" s="102" t="s">
        <v>391</v>
      </c>
      <c r="F187" s="102" t="s">
        <v>416</v>
      </c>
      <c r="G187" s="172" t="s">
        <v>268</v>
      </c>
      <c r="H187" s="102" t="s">
        <v>110</v>
      </c>
      <c r="I187" s="106"/>
      <c r="J187" s="106"/>
      <c r="K187" s="106">
        <v>65</v>
      </c>
      <c r="L187" s="106"/>
      <c r="M187" s="106"/>
      <c r="N187" s="106"/>
      <c r="O187" s="106"/>
      <c r="P187" s="102">
        <f t="shared" ref="P187:P189" si="48">I187+J187+K187+L187+M187+N187+O187+P186</f>
        <v>14365</v>
      </c>
      <c r="Q187" s="102" t="s">
        <v>269</v>
      </c>
      <c r="R187" s="172">
        <v>1.8</v>
      </c>
      <c r="S187" s="102" t="s">
        <v>306</v>
      </c>
      <c r="T187" s="110"/>
    </row>
    <row r="188" spans="3:20" ht="39.950000000000003" customHeight="1">
      <c r="C188" s="102">
        <f t="shared" si="35"/>
        <v>180</v>
      </c>
      <c r="D188" s="103">
        <v>44906</v>
      </c>
      <c r="E188" s="102" t="s">
        <v>357</v>
      </c>
      <c r="F188" s="102" t="s">
        <v>427</v>
      </c>
      <c r="G188" s="172" t="s">
        <v>268</v>
      </c>
      <c r="H188" s="102" t="s">
        <v>110</v>
      </c>
      <c r="I188" s="106"/>
      <c r="J188" s="106">
        <v>51</v>
      </c>
      <c r="K188" s="106"/>
      <c r="L188" s="106"/>
      <c r="M188" s="106"/>
      <c r="N188" s="106"/>
      <c r="O188" s="106"/>
      <c r="P188" s="102">
        <f t="shared" si="48"/>
        <v>14416</v>
      </c>
      <c r="Q188" s="102" t="s">
        <v>276</v>
      </c>
      <c r="R188" s="172">
        <v>1.5</v>
      </c>
      <c r="S188" s="102" t="s">
        <v>306</v>
      </c>
      <c r="T188" s="110"/>
    </row>
    <row r="189" spans="3:20" ht="39.950000000000003" customHeight="1">
      <c r="C189" s="102">
        <f t="shared" si="35"/>
        <v>181</v>
      </c>
      <c r="D189" s="103">
        <v>44906</v>
      </c>
      <c r="E189" s="102" t="s">
        <v>428</v>
      </c>
      <c r="F189" s="102" t="s">
        <v>429</v>
      </c>
      <c r="G189" s="172" t="s">
        <v>268</v>
      </c>
      <c r="H189" s="102" t="s">
        <v>110</v>
      </c>
      <c r="I189" s="106">
        <v>24</v>
      </c>
      <c r="J189" s="106"/>
      <c r="K189" s="106"/>
      <c r="L189" s="106"/>
      <c r="M189" s="106"/>
      <c r="N189" s="106"/>
      <c r="O189" s="106"/>
      <c r="P189" s="102">
        <f t="shared" si="48"/>
        <v>14440</v>
      </c>
      <c r="Q189" s="102" t="s">
        <v>276</v>
      </c>
      <c r="R189" s="172">
        <v>1.8</v>
      </c>
      <c r="S189" s="102" t="s">
        <v>306</v>
      </c>
      <c r="T189" s="110"/>
    </row>
    <row r="190" spans="3:20" ht="39.950000000000003" customHeight="1">
      <c r="C190" s="102">
        <f t="shared" si="35"/>
        <v>182</v>
      </c>
      <c r="D190" s="103">
        <v>44907</v>
      </c>
      <c r="E190" s="102" t="s">
        <v>428</v>
      </c>
      <c r="F190" s="102" t="s">
        <v>413</v>
      </c>
      <c r="G190" s="172" t="s">
        <v>268</v>
      </c>
      <c r="H190" s="102" t="s">
        <v>110</v>
      </c>
      <c r="I190" s="106"/>
      <c r="J190" s="106">
        <v>102</v>
      </c>
      <c r="K190" s="106"/>
      <c r="L190" s="106"/>
      <c r="M190" s="106"/>
      <c r="N190" s="106"/>
      <c r="O190" s="106"/>
      <c r="P190" s="102">
        <f t="shared" ref="P190:P191" si="49">I190+J190+K190+L190+M190+N190+O190+P189</f>
        <v>14542</v>
      </c>
      <c r="Q190" s="102"/>
      <c r="R190" s="172"/>
      <c r="S190" s="102" t="s">
        <v>306</v>
      </c>
      <c r="T190" s="110"/>
    </row>
    <row r="191" spans="3:20" ht="39.950000000000003" customHeight="1">
      <c r="C191" s="102">
        <f t="shared" si="35"/>
        <v>183</v>
      </c>
      <c r="D191" s="103">
        <v>44907</v>
      </c>
      <c r="E191" s="102" t="s">
        <v>430</v>
      </c>
      <c r="F191" s="102" t="s">
        <v>391</v>
      </c>
      <c r="G191" s="172" t="s">
        <v>373</v>
      </c>
      <c r="H191" s="102" t="s">
        <v>110</v>
      </c>
      <c r="I191" s="106">
        <v>50</v>
      </c>
      <c r="J191" s="106"/>
      <c r="K191" s="106"/>
      <c r="L191" s="106"/>
      <c r="M191" s="106"/>
      <c r="N191" s="106"/>
      <c r="O191" s="106"/>
      <c r="P191" s="102">
        <f t="shared" si="49"/>
        <v>14592</v>
      </c>
      <c r="Q191" s="102" t="s">
        <v>269</v>
      </c>
      <c r="R191" s="172">
        <v>1.8</v>
      </c>
      <c r="S191" s="102" t="s">
        <v>306</v>
      </c>
      <c r="T191" s="110"/>
    </row>
    <row r="192" spans="3:20" ht="39.950000000000003" customHeight="1">
      <c r="C192" s="102">
        <f t="shared" si="35"/>
        <v>184</v>
      </c>
      <c r="D192" s="103">
        <v>44908</v>
      </c>
      <c r="E192" s="102" t="s">
        <v>377</v>
      </c>
      <c r="F192" s="102" t="s">
        <v>431</v>
      </c>
      <c r="G192" s="172" t="s">
        <v>268</v>
      </c>
      <c r="H192" s="102" t="s">
        <v>110</v>
      </c>
      <c r="I192" s="106">
        <v>78</v>
      </c>
      <c r="J192" s="106"/>
      <c r="K192" s="106"/>
      <c r="L192" s="106"/>
      <c r="M192" s="106"/>
      <c r="N192" s="106"/>
      <c r="O192" s="106"/>
      <c r="P192" s="102">
        <f t="shared" ref="P192:P194" si="50">I192+J192+K192+L192+M192+N192+O192+P191</f>
        <v>14670</v>
      </c>
      <c r="Q192" s="102" t="s">
        <v>269</v>
      </c>
      <c r="R192" s="172">
        <v>1.5</v>
      </c>
      <c r="S192" s="102" t="s">
        <v>306</v>
      </c>
      <c r="T192" s="110"/>
    </row>
    <row r="193" spans="3:20" ht="39.950000000000003" customHeight="1">
      <c r="C193" s="102">
        <f t="shared" si="35"/>
        <v>185</v>
      </c>
      <c r="D193" s="103">
        <v>44908</v>
      </c>
      <c r="E193" s="102" t="s">
        <v>428</v>
      </c>
      <c r="F193" s="102" t="s">
        <v>422</v>
      </c>
      <c r="G193" s="172" t="s">
        <v>268</v>
      </c>
      <c r="H193" s="102" t="s">
        <v>110</v>
      </c>
      <c r="I193" s="106">
        <v>70</v>
      </c>
      <c r="J193" s="106"/>
      <c r="K193" s="106"/>
      <c r="L193" s="106"/>
      <c r="M193" s="106"/>
      <c r="N193" s="106"/>
      <c r="O193" s="106"/>
      <c r="P193" s="102">
        <f t="shared" si="50"/>
        <v>14740</v>
      </c>
      <c r="Q193" s="102" t="s">
        <v>276</v>
      </c>
      <c r="R193" s="172">
        <v>1.9</v>
      </c>
      <c r="S193" s="102" t="s">
        <v>306</v>
      </c>
      <c r="T193" s="110"/>
    </row>
    <row r="194" spans="3:20" ht="39.950000000000003" customHeight="1">
      <c r="C194" s="102">
        <f t="shared" si="35"/>
        <v>186</v>
      </c>
      <c r="D194" s="103">
        <v>44908</v>
      </c>
      <c r="E194" s="102" t="s">
        <v>422</v>
      </c>
      <c r="F194" s="102" t="s">
        <v>421</v>
      </c>
      <c r="G194" s="172" t="s">
        <v>268</v>
      </c>
      <c r="H194" s="102" t="s">
        <v>110</v>
      </c>
      <c r="I194" s="106">
        <v>128</v>
      </c>
      <c r="J194" s="106"/>
      <c r="K194" s="106"/>
      <c r="L194" s="106"/>
      <c r="M194" s="106"/>
      <c r="N194" s="106"/>
      <c r="O194" s="106"/>
      <c r="P194" s="102">
        <f t="shared" si="50"/>
        <v>14868</v>
      </c>
      <c r="Q194" s="102" t="s">
        <v>276</v>
      </c>
      <c r="R194" s="172">
        <v>1.9</v>
      </c>
      <c r="S194" s="102" t="s">
        <v>306</v>
      </c>
      <c r="T194" s="110"/>
    </row>
    <row r="195" spans="3:20" ht="39.950000000000003" customHeight="1">
      <c r="C195" s="102">
        <f t="shared" si="35"/>
        <v>187</v>
      </c>
      <c r="D195" s="103">
        <v>44909</v>
      </c>
      <c r="E195" s="102" t="s">
        <v>417</v>
      </c>
      <c r="F195" s="102" t="s">
        <v>416</v>
      </c>
      <c r="G195" s="172" t="s">
        <v>268</v>
      </c>
      <c r="H195" s="102" t="s">
        <v>110</v>
      </c>
      <c r="I195" s="106">
        <v>50</v>
      </c>
      <c r="J195" s="106"/>
      <c r="K195" s="106"/>
      <c r="L195" s="106"/>
      <c r="M195" s="106"/>
      <c r="N195" s="106"/>
      <c r="O195" s="106"/>
      <c r="P195" s="102">
        <f t="shared" ref="P195:P198" si="51">I195+J195+K195+L195+M195+N195+O195+P194</f>
        <v>14918</v>
      </c>
      <c r="Q195" s="102" t="s">
        <v>276</v>
      </c>
      <c r="R195" s="172">
        <v>1.8</v>
      </c>
      <c r="S195" s="102" t="s">
        <v>306</v>
      </c>
      <c r="T195" s="110"/>
    </row>
    <row r="196" spans="3:20" ht="39.950000000000003" customHeight="1">
      <c r="C196" s="102">
        <f t="shared" si="35"/>
        <v>188</v>
      </c>
      <c r="D196" s="103">
        <v>44909</v>
      </c>
      <c r="E196" s="102" t="s">
        <v>432</v>
      </c>
      <c r="F196" s="102" t="s">
        <v>307</v>
      </c>
      <c r="G196" s="172" t="s">
        <v>268</v>
      </c>
      <c r="H196" s="102" t="s">
        <v>110</v>
      </c>
      <c r="I196" s="106">
        <v>30</v>
      </c>
      <c r="J196" s="106"/>
      <c r="K196" s="106"/>
      <c r="L196" s="106"/>
      <c r="M196" s="106"/>
      <c r="N196" s="106"/>
      <c r="O196" s="106"/>
      <c r="P196" s="102">
        <f t="shared" si="51"/>
        <v>14948</v>
      </c>
      <c r="Q196" s="102" t="s">
        <v>269</v>
      </c>
      <c r="R196" s="172">
        <v>1.5</v>
      </c>
      <c r="S196" s="102" t="s">
        <v>306</v>
      </c>
      <c r="T196" s="110"/>
    </row>
    <row r="197" spans="3:20" ht="39.950000000000003" customHeight="1">
      <c r="C197" s="102">
        <f t="shared" si="35"/>
        <v>189</v>
      </c>
      <c r="D197" s="103">
        <v>44909</v>
      </c>
      <c r="E197" s="102" t="s">
        <v>433</v>
      </c>
      <c r="F197" s="102" t="s">
        <v>434</v>
      </c>
      <c r="G197" s="172" t="s">
        <v>395</v>
      </c>
      <c r="H197" s="102" t="s">
        <v>110</v>
      </c>
      <c r="I197" s="106">
        <v>30</v>
      </c>
      <c r="J197" s="106"/>
      <c r="K197" s="106"/>
      <c r="L197" s="106"/>
      <c r="M197" s="106"/>
      <c r="N197" s="106"/>
      <c r="O197" s="106"/>
      <c r="P197" s="102">
        <f t="shared" si="51"/>
        <v>14978</v>
      </c>
      <c r="Q197" s="102" t="s">
        <v>276</v>
      </c>
      <c r="R197" s="172">
        <v>1.8</v>
      </c>
      <c r="S197" s="102" t="s">
        <v>306</v>
      </c>
      <c r="T197" s="110"/>
    </row>
    <row r="198" spans="3:20" ht="39.950000000000003" customHeight="1">
      <c r="C198" s="102">
        <f t="shared" si="35"/>
        <v>190</v>
      </c>
      <c r="D198" s="103">
        <v>44909</v>
      </c>
      <c r="E198" s="102" t="s">
        <v>433</v>
      </c>
      <c r="F198" s="102" t="s">
        <v>366</v>
      </c>
      <c r="G198" s="172" t="s">
        <v>301</v>
      </c>
      <c r="H198" s="102" t="s">
        <v>110</v>
      </c>
      <c r="I198" s="106"/>
      <c r="J198" s="106">
        <v>45</v>
      </c>
      <c r="K198" s="106"/>
      <c r="L198" s="106"/>
      <c r="M198" s="106"/>
      <c r="N198" s="106"/>
      <c r="O198" s="106"/>
      <c r="P198" s="102">
        <f t="shared" si="51"/>
        <v>15023</v>
      </c>
      <c r="Q198" s="102" t="s">
        <v>276</v>
      </c>
      <c r="R198" s="172">
        <v>1.8</v>
      </c>
      <c r="S198" s="102" t="s">
        <v>306</v>
      </c>
      <c r="T198" s="110"/>
    </row>
    <row r="199" spans="3:20" ht="39.950000000000003" customHeight="1">
      <c r="C199" s="102">
        <f t="shared" si="35"/>
        <v>191</v>
      </c>
      <c r="D199" s="103">
        <v>44910</v>
      </c>
      <c r="E199" s="102" t="s">
        <v>433</v>
      </c>
      <c r="F199" s="102" t="s">
        <v>366</v>
      </c>
      <c r="G199" s="172" t="s">
        <v>301</v>
      </c>
      <c r="H199" s="102" t="s">
        <v>110</v>
      </c>
      <c r="I199" s="106"/>
      <c r="J199" s="106">
        <v>6</v>
      </c>
      <c r="K199" s="106"/>
      <c r="L199" s="106"/>
      <c r="M199" s="106"/>
      <c r="N199" s="106"/>
      <c r="O199" s="106"/>
      <c r="P199" s="102">
        <f t="shared" ref="P199:P202" si="52">I199+J199+K199+L199+M199+N199+O199+P198</f>
        <v>15029</v>
      </c>
      <c r="Q199" s="102" t="s">
        <v>276</v>
      </c>
      <c r="R199" s="172">
        <v>1.8</v>
      </c>
      <c r="S199" s="102" t="s">
        <v>306</v>
      </c>
      <c r="T199" s="110"/>
    </row>
    <row r="200" spans="3:20" ht="39.950000000000003" customHeight="1">
      <c r="C200" s="102">
        <f t="shared" si="35"/>
        <v>192</v>
      </c>
      <c r="D200" s="103">
        <v>44910</v>
      </c>
      <c r="E200" s="102" t="s">
        <v>433</v>
      </c>
      <c r="F200" s="102" t="s">
        <v>362</v>
      </c>
      <c r="G200" s="172" t="s">
        <v>268</v>
      </c>
      <c r="H200" s="102" t="s">
        <v>110</v>
      </c>
      <c r="I200" s="106"/>
      <c r="J200" s="106">
        <v>30</v>
      </c>
      <c r="K200" s="106"/>
      <c r="L200" s="106"/>
      <c r="M200" s="106"/>
      <c r="N200" s="106"/>
      <c r="O200" s="106"/>
      <c r="P200" s="102">
        <f t="shared" si="52"/>
        <v>15059</v>
      </c>
      <c r="Q200" s="102" t="s">
        <v>276</v>
      </c>
      <c r="R200" s="172">
        <v>1.8</v>
      </c>
      <c r="S200" s="102" t="s">
        <v>306</v>
      </c>
      <c r="T200" s="110"/>
    </row>
    <row r="201" spans="3:20" ht="39.950000000000003" customHeight="1">
      <c r="C201" s="102">
        <f t="shared" si="35"/>
        <v>193</v>
      </c>
      <c r="D201" s="103">
        <v>44910</v>
      </c>
      <c r="E201" s="102" t="s">
        <v>362</v>
      </c>
      <c r="F201" s="102" t="s">
        <v>435</v>
      </c>
      <c r="G201" s="172" t="s">
        <v>268</v>
      </c>
      <c r="H201" s="102" t="s">
        <v>110</v>
      </c>
      <c r="I201" s="106"/>
      <c r="J201" s="106">
        <v>51</v>
      </c>
      <c r="K201" s="106"/>
      <c r="L201" s="106"/>
      <c r="M201" s="106"/>
      <c r="N201" s="106"/>
      <c r="O201" s="106"/>
      <c r="P201" s="102">
        <f t="shared" si="52"/>
        <v>15110</v>
      </c>
      <c r="Q201" s="102" t="s">
        <v>276</v>
      </c>
      <c r="R201" s="172">
        <v>1.8</v>
      </c>
      <c r="S201" s="102" t="s">
        <v>306</v>
      </c>
      <c r="T201" s="110"/>
    </row>
    <row r="202" spans="3:20" ht="39.950000000000003" customHeight="1">
      <c r="C202" s="102">
        <f t="shared" si="35"/>
        <v>194</v>
      </c>
      <c r="D202" s="103">
        <v>44910</v>
      </c>
      <c r="E202" s="102" t="s">
        <v>435</v>
      </c>
      <c r="F202" s="102" t="s">
        <v>436</v>
      </c>
      <c r="G202" s="172" t="s">
        <v>268</v>
      </c>
      <c r="H202" s="102" t="s">
        <v>110</v>
      </c>
      <c r="I202" s="106"/>
      <c r="J202" s="106">
        <v>80</v>
      </c>
      <c r="K202" s="106"/>
      <c r="L202" s="106"/>
      <c r="M202" s="106"/>
      <c r="N202" s="106"/>
      <c r="O202" s="106"/>
      <c r="P202" s="102">
        <f t="shared" si="52"/>
        <v>15190</v>
      </c>
      <c r="Q202" s="102" t="s">
        <v>276</v>
      </c>
      <c r="R202" s="172">
        <v>1.8</v>
      </c>
      <c r="S202" s="102" t="s">
        <v>306</v>
      </c>
      <c r="T202" s="110"/>
    </row>
    <row r="203" spans="3:20" ht="39.950000000000003" customHeight="1">
      <c r="C203" s="102">
        <f t="shared" ref="C203:C222" si="53">C202+1</f>
        <v>195</v>
      </c>
      <c r="D203" s="103">
        <v>44911</v>
      </c>
      <c r="E203" s="102" t="s">
        <v>437</v>
      </c>
      <c r="F203" s="102" t="s">
        <v>438</v>
      </c>
      <c r="G203" s="172" t="s">
        <v>301</v>
      </c>
      <c r="H203" s="102" t="s">
        <v>110</v>
      </c>
      <c r="I203" s="106">
        <v>82</v>
      </c>
      <c r="J203" s="106"/>
      <c r="K203" s="106"/>
      <c r="L203" s="106"/>
      <c r="M203" s="106"/>
      <c r="N203" s="106"/>
      <c r="O203" s="106"/>
      <c r="P203" s="102">
        <f t="shared" ref="P203:P205" si="54">I203+J203+K203+L203+M203+N203+O203+P202</f>
        <v>15272</v>
      </c>
      <c r="Q203" s="102" t="s">
        <v>276</v>
      </c>
      <c r="R203" s="172">
        <v>1.8</v>
      </c>
      <c r="S203" s="102" t="s">
        <v>306</v>
      </c>
      <c r="T203" s="110"/>
    </row>
    <row r="204" spans="3:20" ht="39.950000000000003" customHeight="1">
      <c r="C204" s="102">
        <f t="shared" si="53"/>
        <v>196</v>
      </c>
      <c r="D204" s="103">
        <v>44911</v>
      </c>
      <c r="E204" s="102" t="s">
        <v>417</v>
      </c>
      <c r="F204" s="102" t="s">
        <v>416</v>
      </c>
      <c r="G204" s="172" t="s">
        <v>301</v>
      </c>
      <c r="H204" s="102" t="s">
        <v>110</v>
      </c>
      <c r="I204" s="106">
        <v>39</v>
      </c>
      <c r="J204" s="106"/>
      <c r="K204" s="106"/>
      <c r="L204" s="106"/>
      <c r="M204" s="106"/>
      <c r="N204" s="106"/>
      <c r="O204" s="106"/>
      <c r="P204" s="102">
        <f t="shared" si="54"/>
        <v>15311</v>
      </c>
      <c r="Q204" s="102" t="s">
        <v>276</v>
      </c>
      <c r="R204" s="172">
        <v>1.8</v>
      </c>
      <c r="S204" s="102" t="s">
        <v>306</v>
      </c>
      <c r="T204" s="110"/>
    </row>
    <row r="205" spans="3:20" ht="39.950000000000003" customHeight="1">
      <c r="C205" s="102">
        <f t="shared" si="53"/>
        <v>197</v>
      </c>
      <c r="D205" s="103">
        <v>44911</v>
      </c>
      <c r="E205" s="102" t="s">
        <v>416</v>
      </c>
      <c r="F205" s="102" t="s">
        <v>439</v>
      </c>
      <c r="G205" s="172" t="s">
        <v>301</v>
      </c>
      <c r="H205" s="102" t="s">
        <v>110</v>
      </c>
      <c r="I205" s="106">
        <v>20</v>
      </c>
      <c r="J205" s="106"/>
      <c r="K205" s="106"/>
      <c r="L205" s="106"/>
      <c r="M205" s="106"/>
      <c r="N205" s="106"/>
      <c r="O205" s="106"/>
      <c r="P205" s="102">
        <f t="shared" si="54"/>
        <v>15331</v>
      </c>
      <c r="Q205" s="102" t="s">
        <v>276</v>
      </c>
      <c r="R205" s="172">
        <v>1.8</v>
      </c>
      <c r="S205" s="102" t="s">
        <v>306</v>
      </c>
      <c r="T205" s="110"/>
    </row>
    <row r="206" spans="3:20" ht="39.950000000000003" customHeight="1">
      <c r="C206" s="102">
        <f t="shared" si="53"/>
        <v>198</v>
      </c>
      <c r="D206" s="103">
        <v>44912</v>
      </c>
      <c r="E206" s="102" t="s">
        <v>333</v>
      </c>
      <c r="F206" s="102" t="s">
        <v>435</v>
      </c>
      <c r="G206" s="172" t="s">
        <v>301</v>
      </c>
      <c r="H206" s="102" t="s">
        <v>110</v>
      </c>
      <c r="I206" s="106"/>
      <c r="J206" s="106">
        <v>23</v>
      </c>
      <c r="K206" s="106"/>
      <c r="L206" s="106"/>
      <c r="M206" s="106"/>
      <c r="N206" s="106"/>
      <c r="O206" s="106"/>
      <c r="P206" s="102">
        <f t="shared" ref="P206:P207" si="55">I206+J206+K206+L206+M206+N206+O206+P205</f>
        <v>15354</v>
      </c>
      <c r="Q206" s="102" t="s">
        <v>276</v>
      </c>
      <c r="R206" s="172">
        <v>1.8</v>
      </c>
      <c r="S206" s="102" t="s">
        <v>306</v>
      </c>
      <c r="T206" s="110"/>
    </row>
    <row r="207" spans="3:20" ht="39.950000000000003" customHeight="1">
      <c r="C207" s="102">
        <f t="shared" si="53"/>
        <v>199</v>
      </c>
      <c r="D207" s="103">
        <v>44912</v>
      </c>
      <c r="E207" s="102" t="s">
        <v>416</v>
      </c>
      <c r="F207" s="102" t="s">
        <v>439</v>
      </c>
      <c r="G207" s="172" t="s">
        <v>268</v>
      </c>
      <c r="H207" s="102" t="s">
        <v>110</v>
      </c>
      <c r="I207" s="106">
        <v>30</v>
      </c>
      <c r="J207" s="106"/>
      <c r="K207" s="106"/>
      <c r="L207" s="106"/>
      <c r="M207" s="106"/>
      <c r="N207" s="106"/>
      <c r="O207" s="106"/>
      <c r="P207" s="102">
        <f t="shared" si="55"/>
        <v>15384</v>
      </c>
      <c r="Q207" s="102" t="s">
        <v>276</v>
      </c>
      <c r="R207" s="172">
        <v>1.5</v>
      </c>
      <c r="S207" s="102" t="s">
        <v>306</v>
      </c>
      <c r="T207" s="110"/>
    </row>
    <row r="208" spans="3:20" ht="39.950000000000003" customHeight="1">
      <c r="C208" s="102">
        <f t="shared" si="53"/>
        <v>200</v>
      </c>
      <c r="D208" s="103">
        <v>44913</v>
      </c>
      <c r="E208" s="102" t="s">
        <v>280</v>
      </c>
      <c r="F208" s="102" t="s">
        <v>440</v>
      </c>
      <c r="G208" s="172" t="s">
        <v>268</v>
      </c>
      <c r="H208" s="102" t="s">
        <v>110</v>
      </c>
      <c r="I208" s="106">
        <v>33</v>
      </c>
      <c r="J208" s="106"/>
      <c r="K208" s="106"/>
      <c r="L208" s="106"/>
      <c r="M208" s="106"/>
      <c r="N208" s="106"/>
      <c r="O208" s="106"/>
      <c r="P208" s="102">
        <f t="shared" ref="P208:P210" si="56">I208+J208+K208+L208+M208+N208+O208+P207</f>
        <v>15417</v>
      </c>
      <c r="Q208" s="102" t="s">
        <v>276</v>
      </c>
      <c r="R208" s="172">
        <v>1.8</v>
      </c>
      <c r="S208" s="102" t="s">
        <v>306</v>
      </c>
      <c r="T208" s="110"/>
    </row>
    <row r="209" spans="3:20" ht="39.950000000000003" customHeight="1">
      <c r="C209" s="102">
        <f t="shared" si="53"/>
        <v>201</v>
      </c>
      <c r="D209" s="103">
        <v>44913</v>
      </c>
      <c r="E209" s="102" t="s">
        <v>440</v>
      </c>
      <c r="F209" s="102" t="s">
        <v>277</v>
      </c>
      <c r="G209" s="172" t="s">
        <v>268</v>
      </c>
      <c r="H209" s="102" t="s">
        <v>110</v>
      </c>
      <c r="I209" s="106">
        <v>70</v>
      </c>
      <c r="J209" s="106"/>
      <c r="K209" s="106"/>
      <c r="L209" s="106"/>
      <c r="M209" s="106"/>
      <c r="N209" s="106"/>
      <c r="O209" s="106"/>
      <c r="P209" s="102">
        <f t="shared" si="56"/>
        <v>15487</v>
      </c>
      <c r="Q209" s="102" t="s">
        <v>276</v>
      </c>
      <c r="R209" s="172">
        <v>1.8</v>
      </c>
      <c r="S209" s="102" t="s">
        <v>306</v>
      </c>
      <c r="T209" s="110"/>
    </row>
    <row r="210" spans="3:20" ht="39.950000000000003" customHeight="1">
      <c r="C210" s="102">
        <f t="shared" si="53"/>
        <v>202</v>
      </c>
      <c r="D210" s="103">
        <v>44913</v>
      </c>
      <c r="E210" s="102" t="s">
        <v>440</v>
      </c>
      <c r="F210" s="102" t="s">
        <v>441</v>
      </c>
      <c r="G210" s="172" t="s">
        <v>268</v>
      </c>
      <c r="H210" s="102" t="s">
        <v>110</v>
      </c>
      <c r="I210" s="106">
        <v>20</v>
      </c>
      <c r="J210" s="106"/>
      <c r="K210" s="106"/>
      <c r="L210" s="106"/>
      <c r="M210" s="106"/>
      <c r="N210" s="106"/>
      <c r="O210" s="106"/>
      <c r="P210" s="102">
        <f t="shared" si="56"/>
        <v>15507</v>
      </c>
      <c r="Q210" s="102" t="s">
        <v>276</v>
      </c>
      <c r="R210" s="172">
        <v>1.5</v>
      </c>
      <c r="S210" s="102" t="s">
        <v>306</v>
      </c>
      <c r="T210" s="110"/>
    </row>
    <row r="211" spans="3:20" ht="39.950000000000003" customHeight="1">
      <c r="C211" s="102">
        <f t="shared" si="53"/>
        <v>203</v>
      </c>
      <c r="D211" s="103">
        <v>44914</v>
      </c>
      <c r="E211" s="102" t="s">
        <v>440</v>
      </c>
      <c r="F211" s="102" t="s">
        <v>277</v>
      </c>
      <c r="G211" s="172" t="s">
        <v>268</v>
      </c>
      <c r="H211" s="102" t="s">
        <v>110</v>
      </c>
      <c r="I211" s="106">
        <v>50</v>
      </c>
      <c r="J211" s="106"/>
      <c r="K211" s="106"/>
      <c r="L211" s="106"/>
      <c r="M211" s="106"/>
      <c r="N211" s="106"/>
      <c r="O211" s="106"/>
      <c r="P211" s="102">
        <f t="shared" ref="P211:P212" si="57">I211+J211+K211+L211+M211+N211+O211+P210</f>
        <v>15557</v>
      </c>
      <c r="Q211" s="102" t="s">
        <v>276</v>
      </c>
      <c r="R211" s="172">
        <v>1.5</v>
      </c>
      <c r="S211" s="102" t="s">
        <v>306</v>
      </c>
      <c r="T211" s="110"/>
    </row>
    <row r="212" spans="3:20" ht="39.950000000000003" customHeight="1">
      <c r="C212" s="102">
        <f t="shared" si="53"/>
        <v>204</v>
      </c>
      <c r="D212" s="103">
        <v>44914</v>
      </c>
      <c r="E212" s="102" t="s">
        <v>439</v>
      </c>
      <c r="F212" s="102" t="s">
        <v>349</v>
      </c>
      <c r="G212" s="172" t="s">
        <v>301</v>
      </c>
      <c r="H212" s="102" t="s">
        <v>110</v>
      </c>
      <c r="I212" s="106"/>
      <c r="J212" s="106"/>
      <c r="K212" s="106">
        <v>50</v>
      </c>
      <c r="L212" s="106"/>
      <c r="M212" s="106"/>
      <c r="N212" s="106"/>
      <c r="O212" s="106"/>
      <c r="P212" s="102">
        <f t="shared" si="57"/>
        <v>15607</v>
      </c>
      <c r="Q212" s="102" t="s">
        <v>269</v>
      </c>
      <c r="R212" s="172">
        <v>1.8</v>
      </c>
      <c r="S212" s="102" t="s">
        <v>306</v>
      </c>
      <c r="T212" s="110"/>
    </row>
    <row r="213" spans="3:20" ht="39.950000000000003" customHeight="1">
      <c r="C213" s="102">
        <f t="shared" si="53"/>
        <v>205</v>
      </c>
      <c r="D213" s="103">
        <v>44915</v>
      </c>
      <c r="E213" s="102" t="s">
        <v>439</v>
      </c>
      <c r="F213" s="102" t="s">
        <v>416</v>
      </c>
      <c r="G213" s="172" t="s">
        <v>301</v>
      </c>
      <c r="H213" s="102" t="s">
        <v>110</v>
      </c>
      <c r="I213" s="106">
        <v>30</v>
      </c>
      <c r="J213" s="106"/>
      <c r="K213" s="106"/>
      <c r="L213" s="106"/>
      <c r="M213" s="106"/>
      <c r="N213" s="106"/>
      <c r="O213" s="106"/>
      <c r="P213" s="102">
        <f t="shared" ref="P213:P215" si="58">I213+J213+K213+L213+M213+N213+O213+P212</f>
        <v>15637</v>
      </c>
      <c r="Q213" s="102" t="s">
        <v>276</v>
      </c>
      <c r="R213" s="172">
        <v>1.5</v>
      </c>
      <c r="S213" s="102" t="s">
        <v>306</v>
      </c>
      <c r="T213" s="110"/>
    </row>
    <row r="214" spans="3:20" ht="39.950000000000003" customHeight="1">
      <c r="C214" s="102">
        <f t="shared" si="53"/>
        <v>206</v>
      </c>
      <c r="D214" s="103">
        <v>44915</v>
      </c>
      <c r="E214" s="102" t="s">
        <v>439</v>
      </c>
      <c r="F214" s="102" t="s">
        <v>442</v>
      </c>
      <c r="G214" s="172" t="s">
        <v>373</v>
      </c>
      <c r="H214" s="102" t="s">
        <v>110</v>
      </c>
      <c r="I214" s="106">
        <v>20</v>
      </c>
      <c r="J214" s="106"/>
      <c r="K214" s="106"/>
      <c r="L214" s="106"/>
      <c r="M214" s="106"/>
      <c r="N214" s="106"/>
      <c r="O214" s="106"/>
      <c r="P214" s="102">
        <f t="shared" si="58"/>
        <v>15657</v>
      </c>
      <c r="Q214" s="102" t="s">
        <v>269</v>
      </c>
      <c r="R214" s="172">
        <v>1.5</v>
      </c>
      <c r="S214" s="102" t="s">
        <v>306</v>
      </c>
      <c r="T214" s="110"/>
    </row>
    <row r="215" spans="3:20" ht="39.950000000000003" customHeight="1">
      <c r="C215" s="102">
        <f t="shared" si="53"/>
        <v>207</v>
      </c>
      <c r="D215" s="103">
        <v>44915</v>
      </c>
      <c r="E215" s="102" t="s">
        <v>424</v>
      </c>
      <c r="F215" s="102" t="s">
        <v>443</v>
      </c>
      <c r="G215" s="172" t="s">
        <v>301</v>
      </c>
      <c r="H215" s="102" t="s">
        <v>110</v>
      </c>
      <c r="I215" s="106">
        <v>50</v>
      </c>
      <c r="J215" s="106"/>
      <c r="K215" s="106"/>
      <c r="L215" s="106"/>
      <c r="M215" s="106"/>
      <c r="N215" s="106"/>
      <c r="O215" s="106"/>
      <c r="P215" s="102">
        <f t="shared" si="58"/>
        <v>15707</v>
      </c>
      <c r="Q215" s="102" t="s">
        <v>269</v>
      </c>
      <c r="R215" s="172">
        <v>1.8</v>
      </c>
      <c r="S215" s="102" t="s">
        <v>306</v>
      </c>
      <c r="T215" s="110"/>
    </row>
    <row r="216" spans="3:20" ht="39.950000000000003" customHeight="1">
      <c r="C216" s="102">
        <f t="shared" si="53"/>
        <v>208</v>
      </c>
      <c r="D216" s="103">
        <v>44916</v>
      </c>
      <c r="E216" s="102" t="s">
        <v>330</v>
      </c>
      <c r="F216" s="102" t="s">
        <v>444</v>
      </c>
      <c r="G216" s="172" t="s">
        <v>268</v>
      </c>
      <c r="H216" s="102" t="s">
        <v>110</v>
      </c>
      <c r="I216" s="106">
        <v>25</v>
      </c>
      <c r="J216" s="106"/>
      <c r="K216" s="106"/>
      <c r="L216" s="106"/>
      <c r="M216" s="106"/>
      <c r="N216" s="106"/>
      <c r="O216" s="106"/>
      <c r="P216" s="102">
        <f t="shared" ref="P216:P217" si="59">I216+J216+K216+L216+M216+N216+O216+P215</f>
        <v>15732</v>
      </c>
      <c r="Q216" s="102" t="s">
        <v>276</v>
      </c>
      <c r="R216" s="172">
        <v>1.5</v>
      </c>
      <c r="S216" s="102" t="s">
        <v>306</v>
      </c>
      <c r="T216" s="110"/>
    </row>
    <row r="217" spans="3:20" ht="39.950000000000003" customHeight="1">
      <c r="C217" s="102">
        <f t="shared" si="53"/>
        <v>209</v>
      </c>
      <c r="D217" s="103">
        <v>44916</v>
      </c>
      <c r="E217" s="102" t="s">
        <v>440</v>
      </c>
      <c r="F217" s="102" t="s">
        <v>441</v>
      </c>
      <c r="G217" s="172" t="s">
        <v>268</v>
      </c>
      <c r="H217" s="102" t="s">
        <v>110</v>
      </c>
      <c r="I217" s="106">
        <v>73</v>
      </c>
      <c r="J217" s="106"/>
      <c r="K217" s="106"/>
      <c r="L217" s="106"/>
      <c r="M217" s="106"/>
      <c r="N217" s="106"/>
      <c r="O217" s="106"/>
      <c r="P217" s="102">
        <f t="shared" si="59"/>
        <v>15805</v>
      </c>
      <c r="Q217" s="102" t="s">
        <v>276</v>
      </c>
      <c r="R217" s="172">
        <v>1.5</v>
      </c>
      <c r="S217" s="102" t="s">
        <v>306</v>
      </c>
      <c r="T217" s="110"/>
    </row>
    <row r="218" spans="3:20" ht="39.950000000000003" customHeight="1">
      <c r="C218" s="102">
        <f t="shared" si="53"/>
        <v>210</v>
      </c>
      <c r="D218" s="103">
        <v>44917</v>
      </c>
      <c r="E218" s="102" t="s">
        <v>340</v>
      </c>
      <c r="F218" s="102" t="s">
        <v>341</v>
      </c>
      <c r="G218" s="172" t="s">
        <v>268</v>
      </c>
      <c r="H218" s="102" t="s">
        <v>110</v>
      </c>
      <c r="I218" s="106"/>
      <c r="J218" s="106"/>
      <c r="K218" s="106"/>
      <c r="L218" s="106"/>
      <c r="M218" s="106"/>
      <c r="N218" s="106">
        <v>132</v>
      </c>
      <c r="O218" s="106"/>
      <c r="P218" s="102">
        <f t="shared" ref="P218" si="60">I218+J218+K218+L218+M218+N218+O218+P217</f>
        <v>15937</v>
      </c>
      <c r="Q218" s="102" t="s">
        <v>276</v>
      </c>
      <c r="R218" s="172">
        <v>4.5</v>
      </c>
      <c r="S218" s="102" t="s">
        <v>306</v>
      </c>
      <c r="T218" s="110"/>
    </row>
    <row r="219" spans="3:20" ht="39.950000000000003" customHeight="1">
      <c r="C219" s="102">
        <f t="shared" si="53"/>
        <v>211</v>
      </c>
      <c r="D219" s="103">
        <v>44918</v>
      </c>
      <c r="E219" s="102" t="s">
        <v>415</v>
      </c>
      <c r="F219" s="102" t="s">
        <v>441</v>
      </c>
      <c r="G219" s="172" t="s">
        <v>268</v>
      </c>
      <c r="H219" s="102" t="s">
        <v>110</v>
      </c>
      <c r="I219" s="106">
        <v>65</v>
      </c>
      <c r="J219" s="106"/>
      <c r="K219" s="106"/>
      <c r="L219" s="106"/>
      <c r="M219" s="106"/>
      <c r="N219" s="106"/>
      <c r="O219" s="106"/>
      <c r="P219" s="102">
        <f t="shared" ref="P219" si="61">I219+J219+K219+L219+M219+N219+O219+P218</f>
        <v>16002</v>
      </c>
      <c r="Q219" s="102" t="s">
        <v>269</v>
      </c>
      <c r="R219" s="172">
        <v>1.5</v>
      </c>
      <c r="S219" s="102" t="s">
        <v>306</v>
      </c>
      <c r="T219" s="110"/>
    </row>
    <row r="220" spans="3:20" ht="39.950000000000003" customHeight="1">
      <c r="C220" s="102">
        <f t="shared" si="53"/>
        <v>212</v>
      </c>
      <c r="D220" s="103">
        <v>44919</v>
      </c>
      <c r="E220" s="102" t="s">
        <v>290</v>
      </c>
      <c r="F220" s="102" t="s">
        <v>445</v>
      </c>
      <c r="G220" s="172" t="s">
        <v>268</v>
      </c>
      <c r="H220" s="102" t="s">
        <v>110</v>
      </c>
      <c r="I220" s="106">
        <v>57</v>
      </c>
      <c r="J220" s="106"/>
      <c r="K220" s="106"/>
      <c r="L220" s="106"/>
      <c r="M220" s="106"/>
      <c r="N220" s="106"/>
      <c r="O220" s="106"/>
      <c r="P220" s="102">
        <f t="shared" ref="P220:P222" si="62">I220+J220+K220+L220+M220+N220+O220+P219</f>
        <v>16059</v>
      </c>
      <c r="Q220" s="102" t="s">
        <v>276</v>
      </c>
      <c r="R220" s="172">
        <v>1.5</v>
      </c>
      <c r="S220" s="102" t="s">
        <v>306</v>
      </c>
      <c r="T220" s="110"/>
    </row>
    <row r="221" spans="3:20" ht="39.950000000000003" customHeight="1">
      <c r="C221" s="102">
        <f t="shared" si="53"/>
        <v>213</v>
      </c>
      <c r="D221" s="103">
        <v>44920</v>
      </c>
      <c r="E221" s="102" t="s">
        <v>290</v>
      </c>
      <c r="F221" s="102" t="s">
        <v>445</v>
      </c>
      <c r="G221" s="172" t="s">
        <v>268</v>
      </c>
      <c r="H221" s="102" t="s">
        <v>110</v>
      </c>
      <c r="I221" s="106">
        <v>48</v>
      </c>
      <c r="J221" s="106"/>
      <c r="K221" s="106"/>
      <c r="L221" s="106"/>
      <c r="M221" s="106"/>
      <c r="N221" s="106"/>
      <c r="O221" s="106"/>
      <c r="P221" s="102">
        <f t="shared" si="62"/>
        <v>16107</v>
      </c>
      <c r="Q221" s="102" t="s">
        <v>269</v>
      </c>
      <c r="R221" s="172">
        <v>1.8</v>
      </c>
      <c r="S221" s="102" t="s">
        <v>306</v>
      </c>
      <c r="T221" s="110"/>
    </row>
    <row r="222" spans="3:20" ht="39.950000000000003" customHeight="1">
      <c r="C222" s="102">
        <f t="shared" si="53"/>
        <v>214</v>
      </c>
      <c r="D222" s="103">
        <v>44921</v>
      </c>
      <c r="E222" s="102" t="s">
        <v>316</v>
      </c>
      <c r="F222" s="102" t="s">
        <v>318</v>
      </c>
      <c r="G222" s="172" t="s">
        <v>268</v>
      </c>
      <c r="H222" s="102" t="s">
        <v>110</v>
      </c>
      <c r="I222" s="106"/>
      <c r="J222" s="106"/>
      <c r="K222" s="106">
        <v>50</v>
      </c>
      <c r="L222" s="106"/>
      <c r="M222" s="106"/>
      <c r="N222" s="106"/>
      <c r="O222" s="106"/>
      <c r="P222" s="102">
        <f t="shared" si="62"/>
        <v>16157</v>
      </c>
      <c r="Q222" s="102" t="s">
        <v>276</v>
      </c>
      <c r="R222" s="172">
        <v>4.5</v>
      </c>
      <c r="S222" s="102" t="s">
        <v>306</v>
      </c>
      <c r="T222" s="110"/>
    </row>
    <row r="223" spans="3:20" ht="39.950000000000003" customHeight="1">
      <c r="C223" s="102"/>
      <c r="D223" s="103"/>
      <c r="E223" s="102"/>
      <c r="F223" s="102"/>
      <c r="G223" s="172"/>
      <c r="H223" s="102"/>
      <c r="I223" s="106"/>
      <c r="J223" s="106"/>
      <c r="K223" s="106"/>
      <c r="L223" s="106"/>
      <c r="M223" s="106"/>
      <c r="N223" s="106"/>
      <c r="O223" s="106"/>
      <c r="P223" s="102"/>
      <c r="Q223" s="102"/>
      <c r="R223" s="172"/>
      <c r="S223" s="102"/>
      <c r="T223" s="110"/>
    </row>
    <row r="224" spans="3:20" ht="39.950000000000003" customHeight="1">
      <c r="C224" s="102"/>
      <c r="D224" s="103"/>
      <c r="E224" s="102"/>
      <c r="F224" s="102"/>
      <c r="G224" s="172"/>
      <c r="H224" s="102"/>
      <c r="I224" s="106"/>
      <c r="J224" s="106"/>
      <c r="K224" s="106"/>
      <c r="L224" s="106"/>
      <c r="M224" s="106"/>
      <c r="N224" s="106"/>
      <c r="O224" s="106"/>
      <c r="P224" s="102"/>
      <c r="Q224" s="102"/>
      <c r="R224" s="172"/>
      <c r="S224" s="102"/>
      <c r="T224" s="110"/>
    </row>
    <row r="225" spans="3:20" ht="39.950000000000003" customHeight="1">
      <c r="C225" s="102"/>
      <c r="D225" s="103"/>
      <c r="E225" s="102"/>
      <c r="F225" s="102"/>
      <c r="G225" s="172"/>
      <c r="H225" s="102"/>
      <c r="I225" s="106"/>
      <c r="J225" s="106"/>
      <c r="K225" s="106"/>
      <c r="L225" s="106"/>
      <c r="M225" s="106"/>
      <c r="N225" s="106"/>
      <c r="O225" s="106"/>
      <c r="P225" s="102"/>
      <c r="Q225" s="102"/>
      <c r="R225" s="172"/>
      <c r="S225" s="102"/>
      <c r="T225" s="110"/>
    </row>
    <row r="226" spans="3:20" ht="39.950000000000003" customHeight="1">
      <c r="C226" s="109"/>
      <c r="D226" s="110"/>
      <c r="E226" s="110"/>
      <c r="F226" s="110"/>
      <c r="G226" s="110"/>
      <c r="H226" s="110"/>
      <c r="I226" s="118"/>
      <c r="J226" s="118"/>
      <c r="K226" s="118"/>
      <c r="L226" s="135"/>
      <c r="M226" s="118"/>
      <c r="N226" s="118"/>
      <c r="O226" s="118"/>
      <c r="P226" s="110"/>
      <c r="Q226" s="110"/>
      <c r="R226" s="110"/>
      <c r="S226" s="110"/>
      <c r="T226" s="110"/>
    </row>
    <row r="227" spans="3:20" ht="39.950000000000003" customHeight="1">
      <c r="C227" s="109"/>
      <c r="D227" s="110"/>
      <c r="E227" s="110"/>
      <c r="F227" s="110"/>
      <c r="G227" s="110"/>
      <c r="H227" s="110"/>
      <c r="I227" s="118"/>
      <c r="J227" s="118"/>
      <c r="K227" s="118"/>
      <c r="L227" s="135"/>
      <c r="M227" s="118"/>
      <c r="N227" s="118"/>
      <c r="O227" s="118"/>
      <c r="P227" s="110"/>
      <c r="Q227" s="110"/>
      <c r="R227" s="110"/>
      <c r="S227" s="110"/>
      <c r="T227" s="110"/>
    </row>
    <row r="228" spans="3:20" ht="39.950000000000003" customHeight="1">
      <c r="C228" s="109"/>
      <c r="D228" s="110"/>
      <c r="E228" s="110"/>
      <c r="F228" s="110"/>
      <c r="G228" s="110"/>
      <c r="H228" s="110"/>
      <c r="I228" s="118"/>
      <c r="J228" s="118"/>
      <c r="K228" s="118"/>
      <c r="L228" s="135"/>
      <c r="M228" s="118"/>
      <c r="N228" s="118"/>
      <c r="O228" s="118"/>
      <c r="P228" s="110"/>
      <c r="Q228" s="110"/>
      <c r="R228" s="110"/>
      <c r="S228" s="110"/>
      <c r="T228" s="110"/>
    </row>
    <row r="229" spans="3:20" ht="39.950000000000003" customHeight="1">
      <c r="C229" s="109"/>
      <c r="D229" s="110"/>
      <c r="E229" s="110"/>
      <c r="F229" s="110"/>
      <c r="G229" s="110"/>
      <c r="H229" s="110"/>
      <c r="I229" s="118"/>
      <c r="J229" s="118"/>
      <c r="K229" s="118"/>
      <c r="L229" s="135"/>
      <c r="M229" s="118"/>
      <c r="N229" s="118"/>
      <c r="O229" s="118"/>
      <c r="P229" s="110"/>
      <c r="Q229" s="110"/>
      <c r="R229" s="110"/>
      <c r="S229" s="110"/>
      <c r="T229" s="110"/>
    </row>
    <row r="230" spans="3:20" ht="39.950000000000003" customHeight="1">
      <c r="C230" s="109"/>
      <c r="D230" s="110"/>
      <c r="E230" s="110"/>
      <c r="F230" s="110"/>
      <c r="G230" s="110"/>
      <c r="H230" s="110"/>
      <c r="I230" s="118"/>
      <c r="J230" s="118"/>
      <c r="K230" s="118"/>
      <c r="L230" s="135"/>
      <c r="M230" s="118"/>
      <c r="N230" s="118"/>
      <c r="O230" s="118"/>
      <c r="P230" s="110"/>
      <c r="Q230" s="110"/>
      <c r="R230" s="110"/>
      <c r="S230" s="110"/>
      <c r="T230" s="110"/>
    </row>
    <row r="231" spans="3:20" ht="39.950000000000003" customHeight="1">
      <c r="C231" s="109"/>
      <c r="D231" s="110"/>
      <c r="E231" s="110"/>
      <c r="F231" s="110"/>
      <c r="G231" s="110"/>
      <c r="H231" s="110"/>
      <c r="I231" s="118"/>
      <c r="J231" s="118"/>
      <c r="K231" s="118"/>
      <c r="L231" s="135"/>
      <c r="M231" s="118"/>
      <c r="N231" s="118"/>
      <c r="O231" s="118"/>
      <c r="P231" s="110"/>
      <c r="Q231" s="110"/>
      <c r="R231" s="110"/>
      <c r="S231" s="110"/>
      <c r="T231" s="110"/>
    </row>
    <row r="232" spans="3:20" ht="39.950000000000003" customHeight="1">
      <c r="C232" s="109"/>
      <c r="D232" s="110"/>
      <c r="E232" s="110"/>
      <c r="F232" s="110"/>
      <c r="G232" s="110"/>
      <c r="H232" s="110"/>
      <c r="I232" s="118"/>
      <c r="J232" s="118"/>
      <c r="K232" s="118"/>
      <c r="L232" s="135"/>
      <c r="M232" s="118"/>
      <c r="N232" s="118"/>
      <c r="O232" s="118"/>
      <c r="P232" s="110"/>
      <c r="Q232" s="110"/>
      <c r="R232" s="110"/>
      <c r="S232" s="110"/>
      <c r="T232" s="110"/>
    </row>
    <row r="233" spans="3:20" ht="39.950000000000003" customHeight="1">
      <c r="C233" s="109"/>
      <c r="D233" s="110"/>
      <c r="E233" s="110"/>
      <c r="F233" s="110"/>
      <c r="G233" s="110"/>
      <c r="H233" s="110"/>
      <c r="I233" s="118"/>
      <c r="J233" s="118"/>
      <c r="K233" s="118"/>
      <c r="L233" s="135"/>
      <c r="M233" s="118"/>
      <c r="N233" s="118"/>
      <c r="O233" s="118"/>
      <c r="P233" s="110"/>
      <c r="Q233" s="110"/>
      <c r="R233" s="110"/>
      <c r="S233" s="110"/>
      <c r="T233" s="110"/>
    </row>
    <row r="234" spans="3:20" ht="39.950000000000003" customHeight="1">
      <c r="C234" s="109"/>
      <c r="D234" s="110"/>
      <c r="E234" s="110"/>
      <c r="F234" s="110"/>
      <c r="G234" s="110"/>
      <c r="H234" s="110"/>
      <c r="I234" s="118"/>
      <c r="J234" s="118"/>
      <c r="K234" s="118"/>
      <c r="L234" s="135"/>
      <c r="M234" s="118"/>
      <c r="N234" s="118"/>
      <c r="O234" s="118"/>
      <c r="P234" s="110"/>
      <c r="Q234" s="110"/>
      <c r="R234" s="110"/>
      <c r="S234" s="110"/>
      <c r="T234" s="110"/>
    </row>
    <row r="235" spans="3:20" ht="39.950000000000003" customHeight="1">
      <c r="C235" s="109"/>
      <c r="D235" s="110"/>
      <c r="E235" s="110"/>
      <c r="F235" s="110"/>
      <c r="G235" s="110"/>
      <c r="H235" s="110"/>
      <c r="I235" s="118"/>
      <c r="J235" s="118"/>
      <c r="K235" s="118"/>
      <c r="L235" s="135"/>
      <c r="M235" s="118"/>
      <c r="N235" s="118"/>
      <c r="O235" s="118"/>
      <c r="P235" s="110"/>
      <c r="Q235" s="110"/>
      <c r="R235" s="110"/>
      <c r="S235" s="110"/>
      <c r="T235" s="110"/>
    </row>
    <row r="236" spans="3:20" ht="39.950000000000003" customHeight="1">
      <c r="C236" s="109"/>
      <c r="D236" s="110"/>
      <c r="E236" s="110"/>
      <c r="F236" s="110"/>
      <c r="G236" s="110"/>
      <c r="H236" s="110"/>
      <c r="I236" s="118"/>
      <c r="J236" s="118"/>
      <c r="K236" s="118"/>
      <c r="L236" s="135"/>
      <c r="M236" s="118"/>
      <c r="N236" s="118"/>
      <c r="O236" s="118"/>
      <c r="P236" s="110"/>
      <c r="Q236" s="110"/>
      <c r="R236" s="110"/>
      <c r="S236" s="110"/>
      <c r="T236" s="110"/>
    </row>
    <row r="237" spans="3:20" ht="39.950000000000003" customHeight="1">
      <c r="C237" s="109"/>
      <c r="D237" s="110"/>
      <c r="E237" s="110"/>
      <c r="F237" s="110"/>
      <c r="G237" s="110"/>
      <c r="H237" s="110"/>
      <c r="I237" s="118"/>
      <c r="J237" s="118"/>
      <c r="K237" s="118"/>
      <c r="L237" s="135"/>
      <c r="M237" s="118"/>
      <c r="N237" s="118"/>
      <c r="O237" s="118"/>
      <c r="P237" s="110"/>
      <c r="Q237" s="110"/>
      <c r="R237" s="110"/>
      <c r="S237" s="110"/>
      <c r="T237" s="110"/>
    </row>
    <row r="238" spans="3:20" ht="39.950000000000003" customHeight="1">
      <c r="C238" s="109"/>
      <c r="D238" s="110"/>
      <c r="E238" s="110"/>
      <c r="F238" s="110"/>
      <c r="G238" s="110"/>
      <c r="H238" s="110"/>
      <c r="I238" s="118"/>
      <c r="J238" s="118"/>
      <c r="K238" s="118"/>
      <c r="L238" s="135"/>
      <c r="M238" s="118"/>
      <c r="N238" s="118"/>
      <c r="O238" s="118"/>
      <c r="P238" s="110"/>
      <c r="Q238" s="110"/>
      <c r="R238" s="110"/>
      <c r="S238" s="110"/>
      <c r="T238" s="110"/>
    </row>
    <row r="239" spans="3:20" ht="39.950000000000003" customHeight="1">
      <c r="C239" s="109"/>
      <c r="D239" s="110"/>
      <c r="E239" s="110"/>
      <c r="F239" s="110"/>
      <c r="G239" s="110"/>
      <c r="H239" s="110"/>
      <c r="I239" s="118"/>
      <c r="J239" s="118"/>
      <c r="K239" s="118"/>
      <c r="L239" s="135"/>
      <c r="M239" s="118"/>
      <c r="N239" s="118"/>
      <c r="O239" s="118"/>
      <c r="P239" s="110"/>
      <c r="Q239" s="110"/>
      <c r="R239" s="110"/>
      <c r="S239" s="110"/>
      <c r="T239" s="110"/>
    </row>
    <row r="240" spans="3:20" ht="39.950000000000003" customHeight="1">
      <c r="C240" s="109"/>
      <c r="D240" s="110"/>
      <c r="E240" s="110"/>
      <c r="F240" s="110"/>
      <c r="G240" s="110"/>
      <c r="H240" s="110"/>
      <c r="I240" s="118"/>
      <c r="J240" s="118"/>
      <c r="K240" s="118"/>
      <c r="L240" s="135"/>
      <c r="M240" s="118"/>
      <c r="N240" s="118"/>
      <c r="O240" s="118"/>
      <c r="P240" s="110"/>
      <c r="Q240" s="110"/>
      <c r="R240" s="110"/>
      <c r="S240" s="110"/>
      <c r="T240" s="110"/>
    </row>
    <row r="241" spans="3:20" ht="39.950000000000003" customHeight="1">
      <c r="C241" s="109"/>
      <c r="D241" s="110"/>
      <c r="E241" s="110"/>
      <c r="F241" s="110"/>
      <c r="G241" s="110"/>
      <c r="H241" s="110"/>
      <c r="I241" s="118"/>
      <c r="J241" s="118"/>
      <c r="K241" s="118"/>
      <c r="L241" s="135"/>
      <c r="M241" s="118"/>
      <c r="N241" s="118"/>
      <c r="O241" s="118"/>
      <c r="P241" s="110"/>
      <c r="Q241" s="110"/>
      <c r="R241" s="110"/>
      <c r="S241" s="110"/>
      <c r="T241" s="110"/>
    </row>
    <row r="242" spans="3:20" ht="39.950000000000003" customHeight="1">
      <c r="C242" s="109"/>
      <c r="D242" s="110"/>
      <c r="E242" s="110"/>
      <c r="F242" s="110"/>
      <c r="G242" s="110"/>
      <c r="H242" s="110"/>
      <c r="I242" s="118"/>
      <c r="J242" s="118"/>
      <c r="K242" s="118"/>
      <c r="L242" s="135"/>
      <c r="M242" s="118"/>
      <c r="N242" s="118"/>
      <c r="O242" s="118"/>
      <c r="P242" s="110"/>
      <c r="Q242" s="110"/>
      <c r="R242" s="110"/>
      <c r="S242" s="110"/>
      <c r="T242" s="110"/>
    </row>
    <row r="243" spans="3:20" ht="39.950000000000003" customHeight="1">
      <c r="C243" s="109"/>
      <c r="D243" s="110"/>
      <c r="E243" s="110"/>
      <c r="F243" s="110"/>
      <c r="G243" s="110"/>
      <c r="H243" s="110"/>
      <c r="I243" s="118"/>
      <c r="J243" s="118"/>
      <c r="K243" s="118"/>
      <c r="L243" s="135"/>
      <c r="M243" s="118"/>
      <c r="N243" s="118"/>
      <c r="O243" s="118"/>
      <c r="P243" s="110"/>
      <c r="Q243" s="110"/>
      <c r="R243" s="110"/>
      <c r="S243" s="110"/>
      <c r="T243" s="110"/>
    </row>
    <row r="244" spans="3:20" ht="39.950000000000003" customHeight="1">
      <c r="C244" s="109"/>
      <c r="D244" s="110"/>
      <c r="E244" s="110"/>
      <c r="F244" s="110"/>
      <c r="G244" s="110"/>
      <c r="H244" s="110"/>
      <c r="I244" s="118"/>
      <c r="J244" s="118"/>
      <c r="K244" s="118"/>
      <c r="L244" s="135"/>
      <c r="M244" s="118"/>
      <c r="N244" s="118"/>
      <c r="O244" s="118"/>
      <c r="P244" s="110"/>
      <c r="Q244" s="110"/>
      <c r="R244" s="110"/>
      <c r="S244" s="110"/>
      <c r="T244" s="110"/>
    </row>
    <row r="245" spans="3:20" ht="39.950000000000003" customHeight="1">
      <c r="C245" s="109"/>
      <c r="D245" s="110"/>
      <c r="E245" s="110"/>
      <c r="F245" s="110"/>
      <c r="G245" s="110"/>
      <c r="H245" s="110"/>
      <c r="I245" s="118"/>
      <c r="J245" s="118"/>
      <c r="K245" s="118"/>
      <c r="L245" s="135"/>
      <c r="M245" s="118"/>
      <c r="N245" s="118"/>
      <c r="O245" s="118"/>
      <c r="P245" s="110"/>
      <c r="Q245" s="110"/>
      <c r="R245" s="110"/>
      <c r="S245" s="110"/>
      <c r="T245" s="110"/>
    </row>
    <row r="246" spans="3:20" ht="39.950000000000003" customHeight="1">
      <c r="C246" s="109"/>
      <c r="D246" s="110"/>
      <c r="E246" s="110"/>
      <c r="F246" s="110"/>
      <c r="G246" s="110"/>
      <c r="H246" s="110"/>
      <c r="I246" s="118"/>
      <c r="J246" s="118"/>
      <c r="K246" s="118"/>
      <c r="L246" s="135"/>
      <c r="M246" s="118"/>
      <c r="N246" s="118"/>
      <c r="O246" s="118"/>
      <c r="P246" s="110"/>
      <c r="Q246" s="110"/>
      <c r="R246" s="110"/>
      <c r="S246" s="110"/>
      <c r="T246" s="110"/>
    </row>
    <row r="247" spans="3:20" ht="39.950000000000003" customHeight="1">
      <c r="C247" s="109"/>
      <c r="D247" s="110"/>
      <c r="E247" s="110"/>
      <c r="F247" s="110"/>
      <c r="G247" s="110"/>
      <c r="H247" s="110"/>
      <c r="I247" s="118"/>
      <c r="J247" s="118"/>
      <c r="K247" s="118"/>
      <c r="L247" s="135"/>
      <c r="M247" s="118"/>
      <c r="N247" s="118"/>
      <c r="O247" s="118"/>
      <c r="P247" s="110"/>
      <c r="Q247" s="110"/>
      <c r="R247" s="110"/>
      <c r="S247" s="110"/>
      <c r="T247" s="110"/>
    </row>
    <row r="248" spans="3:20" ht="39.950000000000003" customHeight="1">
      <c r="C248" s="109"/>
      <c r="D248" s="110"/>
      <c r="E248" s="110"/>
      <c r="F248" s="110"/>
      <c r="G248" s="110"/>
      <c r="H248" s="110"/>
      <c r="I248" s="118"/>
      <c r="J248" s="118"/>
      <c r="K248" s="118"/>
      <c r="L248" s="135"/>
      <c r="M248" s="118"/>
      <c r="N248" s="118"/>
      <c r="O248" s="118"/>
      <c r="P248" s="110"/>
      <c r="Q248" s="110"/>
      <c r="R248" s="110"/>
      <c r="S248" s="110"/>
      <c r="T248" s="110"/>
    </row>
    <row r="249" spans="3:20" ht="39.950000000000003" customHeight="1">
      <c r="C249" s="109"/>
      <c r="D249" s="110"/>
      <c r="E249" s="110"/>
      <c r="F249" s="110"/>
      <c r="G249" s="110"/>
      <c r="H249" s="110"/>
      <c r="I249" s="118"/>
      <c r="J249" s="118"/>
      <c r="K249" s="118"/>
      <c r="L249" s="135"/>
      <c r="M249" s="118"/>
      <c r="N249" s="118"/>
      <c r="O249" s="118"/>
      <c r="P249" s="110"/>
      <c r="Q249" s="110"/>
      <c r="R249" s="110"/>
      <c r="S249" s="110"/>
      <c r="T249" s="110"/>
    </row>
    <row r="250" spans="3:20" ht="39.950000000000003" customHeight="1">
      <c r="C250" s="109"/>
      <c r="D250" s="110"/>
      <c r="E250" s="110"/>
      <c r="F250" s="110"/>
      <c r="G250" s="110"/>
      <c r="H250" s="110"/>
      <c r="I250" s="118"/>
      <c r="J250" s="118"/>
      <c r="K250" s="118"/>
      <c r="L250" s="135"/>
      <c r="M250" s="118"/>
      <c r="N250" s="118"/>
      <c r="O250" s="118"/>
      <c r="P250" s="110"/>
      <c r="Q250" s="110"/>
      <c r="R250" s="110"/>
      <c r="S250" s="110"/>
      <c r="T250" s="110"/>
    </row>
    <row r="251" spans="3:20" ht="39.950000000000003" customHeight="1">
      <c r="C251" s="109"/>
      <c r="D251" s="110"/>
      <c r="E251" s="110"/>
      <c r="F251" s="110"/>
      <c r="G251" s="110"/>
      <c r="H251" s="110"/>
      <c r="I251" s="118"/>
      <c r="J251" s="118"/>
      <c r="K251" s="118"/>
      <c r="L251" s="135"/>
      <c r="M251" s="118"/>
      <c r="N251" s="118"/>
      <c r="O251" s="118"/>
      <c r="P251" s="110"/>
      <c r="Q251" s="110"/>
      <c r="R251" s="110"/>
      <c r="S251" s="110"/>
      <c r="T251" s="110"/>
    </row>
    <row r="252" spans="3:20" ht="39.950000000000003" customHeight="1">
      <c r="C252" s="109"/>
      <c r="D252" s="110"/>
      <c r="E252" s="110"/>
      <c r="F252" s="110"/>
      <c r="G252" s="110"/>
      <c r="H252" s="110"/>
      <c r="I252" s="118"/>
      <c r="J252" s="118"/>
      <c r="K252" s="118"/>
      <c r="L252" s="135"/>
      <c r="M252" s="118"/>
      <c r="N252" s="118"/>
      <c r="O252" s="118"/>
      <c r="P252" s="110"/>
      <c r="Q252" s="110"/>
      <c r="R252" s="110"/>
      <c r="S252" s="110"/>
      <c r="T252" s="110"/>
    </row>
    <row r="253" spans="3:20" ht="39.950000000000003" customHeight="1">
      <c r="C253" s="109"/>
      <c r="D253" s="110"/>
      <c r="E253" s="110"/>
      <c r="F253" s="110"/>
      <c r="G253" s="110"/>
      <c r="H253" s="110"/>
      <c r="I253" s="118"/>
      <c r="J253" s="118"/>
      <c r="K253" s="118"/>
      <c r="L253" s="135"/>
      <c r="M253" s="118"/>
      <c r="N253" s="118"/>
      <c r="O253" s="118"/>
      <c r="P253" s="110"/>
      <c r="Q253" s="110"/>
      <c r="R253" s="110"/>
      <c r="S253" s="110"/>
      <c r="T253" s="110"/>
    </row>
    <row r="254" spans="3:20" ht="39.950000000000003" customHeight="1">
      <c r="C254" s="109"/>
      <c r="D254" s="110"/>
      <c r="E254" s="110"/>
      <c r="F254" s="110"/>
      <c r="G254" s="110"/>
      <c r="H254" s="110"/>
      <c r="I254" s="118"/>
      <c r="J254" s="118"/>
      <c r="K254" s="118"/>
      <c r="L254" s="135"/>
      <c r="M254" s="118"/>
      <c r="N254" s="118"/>
      <c r="O254" s="118"/>
      <c r="P254" s="110"/>
      <c r="Q254" s="110"/>
      <c r="R254" s="110"/>
      <c r="S254" s="110"/>
      <c r="T254" s="110"/>
    </row>
    <row r="255" spans="3:20" ht="39.950000000000003" customHeight="1">
      <c r="C255" s="109"/>
      <c r="D255" s="110"/>
      <c r="E255" s="110"/>
      <c r="F255" s="110"/>
      <c r="G255" s="110"/>
      <c r="H255" s="110"/>
      <c r="I255" s="118"/>
      <c r="J255" s="118"/>
      <c r="K255" s="118"/>
      <c r="L255" s="135"/>
      <c r="M255" s="118"/>
      <c r="N255" s="118"/>
      <c r="O255" s="118"/>
      <c r="P255" s="110"/>
      <c r="Q255" s="110"/>
      <c r="R255" s="110"/>
      <c r="S255" s="110"/>
      <c r="T255" s="110"/>
    </row>
    <row r="256" spans="3:20" ht="39.950000000000003" customHeight="1">
      <c r="C256" s="109"/>
      <c r="D256" s="110"/>
      <c r="E256" s="110"/>
      <c r="F256" s="110"/>
      <c r="G256" s="110"/>
      <c r="H256" s="110"/>
      <c r="I256" s="118"/>
      <c r="J256" s="118"/>
      <c r="K256" s="118"/>
      <c r="L256" s="135"/>
      <c r="M256" s="118"/>
      <c r="N256" s="118"/>
      <c r="O256" s="118"/>
      <c r="P256" s="110"/>
      <c r="Q256" s="110"/>
      <c r="R256" s="110"/>
      <c r="S256" s="110"/>
      <c r="T256" s="110"/>
    </row>
    <row r="257" spans="3:20" ht="39.950000000000003" customHeight="1">
      <c r="C257" s="109"/>
      <c r="D257" s="110"/>
      <c r="E257" s="110"/>
      <c r="F257" s="110"/>
      <c r="G257" s="110"/>
      <c r="H257" s="110"/>
      <c r="I257" s="118"/>
      <c r="J257" s="118"/>
      <c r="K257" s="118"/>
      <c r="L257" s="135"/>
      <c r="M257" s="118"/>
      <c r="N257" s="118"/>
      <c r="O257" s="118"/>
      <c r="P257" s="110"/>
      <c r="Q257" s="110"/>
      <c r="R257" s="110"/>
      <c r="S257" s="110"/>
      <c r="T257" s="110"/>
    </row>
    <row r="258" spans="3:20" ht="39.950000000000003" customHeight="1">
      <c r="C258" s="109"/>
      <c r="D258" s="110"/>
      <c r="E258" s="110"/>
      <c r="F258" s="110"/>
      <c r="G258" s="110"/>
      <c r="H258" s="110"/>
      <c r="I258" s="118"/>
      <c r="J258" s="118"/>
      <c r="K258" s="118"/>
      <c r="L258" s="135"/>
      <c r="M258" s="118"/>
      <c r="N258" s="118"/>
      <c r="O258" s="118"/>
      <c r="P258" s="110"/>
      <c r="Q258" s="110"/>
      <c r="R258" s="110"/>
      <c r="S258" s="110"/>
      <c r="T258" s="110"/>
    </row>
    <row r="259" spans="3:20" ht="39.950000000000003" customHeight="1">
      <c r="C259" s="109"/>
      <c r="D259" s="110"/>
      <c r="E259" s="110"/>
      <c r="F259" s="110"/>
      <c r="G259" s="110"/>
      <c r="H259" s="110"/>
      <c r="I259" s="118"/>
      <c r="J259" s="118"/>
      <c r="K259" s="118"/>
      <c r="L259" s="135"/>
      <c r="M259" s="118"/>
      <c r="N259" s="118"/>
      <c r="O259" s="118"/>
      <c r="P259" s="110"/>
      <c r="Q259" s="110"/>
      <c r="R259" s="110"/>
      <c r="S259" s="110"/>
      <c r="T259" s="110"/>
    </row>
    <row r="260" spans="3:20" ht="39.950000000000003" customHeight="1">
      <c r="C260" s="109"/>
      <c r="D260" s="110"/>
      <c r="E260" s="110"/>
      <c r="F260" s="110"/>
      <c r="G260" s="110"/>
      <c r="H260" s="110"/>
      <c r="I260" s="118"/>
      <c r="J260" s="118"/>
      <c r="K260" s="118"/>
      <c r="L260" s="135"/>
      <c r="M260" s="118"/>
      <c r="N260" s="118"/>
      <c r="O260" s="118"/>
      <c r="P260" s="110"/>
      <c r="Q260" s="110"/>
      <c r="R260" s="110"/>
      <c r="S260" s="110"/>
      <c r="T260" s="110"/>
    </row>
    <row r="261" spans="3:20" ht="39.950000000000003" customHeight="1">
      <c r="C261" s="109"/>
      <c r="D261" s="110"/>
      <c r="E261" s="110"/>
      <c r="F261" s="110"/>
      <c r="G261" s="110"/>
      <c r="H261" s="110"/>
      <c r="I261" s="118"/>
      <c r="J261" s="118"/>
      <c r="K261" s="118"/>
      <c r="L261" s="135"/>
      <c r="M261" s="118"/>
      <c r="N261" s="118"/>
      <c r="O261" s="118"/>
      <c r="P261" s="110"/>
      <c r="Q261" s="110"/>
      <c r="R261" s="110"/>
      <c r="S261" s="110"/>
      <c r="T261" s="110"/>
    </row>
    <row r="262" spans="3:20" ht="39.950000000000003" customHeight="1">
      <c r="C262" s="109"/>
      <c r="D262" s="110"/>
      <c r="E262" s="110"/>
      <c r="F262" s="110"/>
      <c r="G262" s="110"/>
      <c r="H262" s="110"/>
      <c r="I262" s="118"/>
      <c r="J262" s="118"/>
      <c r="K262" s="118"/>
      <c r="L262" s="135"/>
      <c r="M262" s="118"/>
      <c r="N262" s="118"/>
      <c r="O262" s="118"/>
      <c r="P262" s="110"/>
      <c r="Q262" s="110"/>
      <c r="R262" s="110"/>
      <c r="S262" s="110"/>
      <c r="T262" s="110"/>
    </row>
    <row r="263" spans="3:20" ht="39.950000000000003" customHeight="1">
      <c r="C263" s="109"/>
      <c r="D263" s="110"/>
      <c r="E263" s="110"/>
      <c r="F263" s="110"/>
      <c r="G263" s="110"/>
      <c r="H263" s="110"/>
      <c r="I263" s="118"/>
      <c r="J263" s="118"/>
      <c r="K263" s="118"/>
      <c r="L263" s="135"/>
      <c r="M263" s="118"/>
      <c r="N263" s="118"/>
      <c r="O263" s="118"/>
      <c r="P263" s="110"/>
      <c r="Q263" s="110"/>
      <c r="R263" s="110"/>
      <c r="S263" s="110"/>
      <c r="T263" s="110"/>
    </row>
    <row r="264" spans="3:20" ht="39.950000000000003" customHeight="1">
      <c r="C264" s="109"/>
      <c r="D264" s="110"/>
      <c r="E264" s="110"/>
      <c r="F264" s="110"/>
      <c r="G264" s="110"/>
      <c r="H264" s="110"/>
      <c r="I264" s="118"/>
      <c r="J264" s="118"/>
      <c r="K264" s="118"/>
      <c r="L264" s="135"/>
      <c r="M264" s="118"/>
      <c r="N264" s="118"/>
      <c r="O264" s="118"/>
      <c r="P264" s="110"/>
      <c r="Q264" s="110"/>
      <c r="R264" s="110"/>
      <c r="S264" s="110"/>
      <c r="T264" s="110"/>
    </row>
    <row r="265" spans="3:20" ht="39.950000000000003" customHeight="1">
      <c r="C265" s="109"/>
      <c r="D265" s="110"/>
      <c r="E265" s="110"/>
      <c r="F265" s="110"/>
      <c r="G265" s="110"/>
      <c r="H265" s="110"/>
      <c r="I265" s="118"/>
      <c r="J265" s="118"/>
      <c r="K265" s="118"/>
      <c r="L265" s="135"/>
      <c r="M265" s="118"/>
      <c r="N265" s="118"/>
      <c r="O265" s="118"/>
      <c r="P265" s="110"/>
      <c r="Q265" s="110"/>
      <c r="R265" s="110"/>
      <c r="S265" s="110"/>
      <c r="T265" s="110"/>
    </row>
    <row r="266" spans="3:20" ht="39.950000000000003" customHeight="1">
      <c r="C266" s="109"/>
      <c r="D266" s="110"/>
      <c r="E266" s="110"/>
      <c r="F266" s="110"/>
      <c r="G266" s="110"/>
      <c r="H266" s="110"/>
      <c r="I266" s="118"/>
      <c r="J266" s="118"/>
      <c r="K266" s="118"/>
      <c r="L266" s="135"/>
      <c r="M266" s="118"/>
      <c r="N266" s="118"/>
      <c r="O266" s="118"/>
      <c r="P266" s="110"/>
      <c r="Q266" s="110"/>
      <c r="R266" s="110"/>
      <c r="S266" s="110"/>
      <c r="T266" s="110"/>
    </row>
    <row r="267" spans="3:20" ht="39.950000000000003" customHeight="1">
      <c r="C267" s="109"/>
      <c r="D267" s="110"/>
      <c r="E267" s="110"/>
      <c r="F267" s="110"/>
      <c r="G267" s="110"/>
      <c r="H267" s="110"/>
      <c r="I267" s="118"/>
      <c r="J267" s="118"/>
      <c r="K267" s="118"/>
      <c r="L267" s="135"/>
      <c r="M267" s="118"/>
      <c r="N267" s="118"/>
      <c r="O267" s="118"/>
      <c r="P267" s="110"/>
      <c r="Q267" s="110"/>
      <c r="R267" s="110"/>
      <c r="S267" s="110"/>
      <c r="T267" s="110"/>
    </row>
    <row r="268" spans="3:20" ht="39.950000000000003" customHeight="1">
      <c r="C268" s="109"/>
      <c r="D268" s="110"/>
      <c r="E268" s="110"/>
      <c r="F268" s="110"/>
      <c r="G268" s="110"/>
      <c r="H268" s="110"/>
      <c r="I268" s="118"/>
      <c r="J268" s="118"/>
      <c r="K268" s="118"/>
      <c r="L268" s="135"/>
      <c r="M268" s="118"/>
      <c r="N268" s="118"/>
      <c r="O268" s="118"/>
      <c r="P268" s="110"/>
      <c r="Q268" s="110"/>
      <c r="R268" s="110"/>
      <c r="S268" s="110"/>
      <c r="T268" s="110"/>
    </row>
    <row r="269" spans="3:20" ht="39.950000000000003" customHeight="1">
      <c r="C269" s="109"/>
      <c r="D269" s="110"/>
      <c r="E269" s="110"/>
      <c r="F269" s="110"/>
      <c r="G269" s="110"/>
      <c r="H269" s="110"/>
      <c r="I269" s="118"/>
      <c r="J269" s="118"/>
      <c r="K269" s="118"/>
      <c r="L269" s="135"/>
      <c r="M269" s="118"/>
      <c r="N269" s="118"/>
      <c r="O269" s="118"/>
      <c r="P269" s="110"/>
      <c r="Q269" s="110"/>
      <c r="R269" s="110"/>
      <c r="S269" s="110"/>
      <c r="T269" s="110"/>
    </row>
    <row r="270" spans="3:20" ht="39.950000000000003" customHeight="1">
      <c r="C270" s="109"/>
      <c r="D270" s="110"/>
      <c r="E270" s="110"/>
      <c r="F270" s="110"/>
      <c r="G270" s="110"/>
      <c r="H270" s="110"/>
      <c r="I270" s="118"/>
      <c r="J270" s="118"/>
      <c r="K270" s="118"/>
      <c r="L270" s="135"/>
      <c r="M270" s="118"/>
      <c r="N270" s="118"/>
      <c r="O270" s="118"/>
      <c r="P270" s="110"/>
      <c r="Q270" s="110"/>
      <c r="R270" s="110"/>
      <c r="S270" s="110"/>
      <c r="T270" s="110"/>
    </row>
    <row r="271" spans="3:20" ht="39.950000000000003" customHeight="1">
      <c r="C271" s="109"/>
      <c r="D271" s="110"/>
      <c r="E271" s="110"/>
      <c r="F271" s="110"/>
      <c r="G271" s="110"/>
      <c r="H271" s="110"/>
      <c r="I271" s="118"/>
      <c r="J271" s="118"/>
      <c r="K271" s="118"/>
      <c r="L271" s="135"/>
      <c r="M271" s="118"/>
      <c r="N271" s="118"/>
      <c r="O271" s="118"/>
      <c r="P271" s="110"/>
      <c r="Q271" s="110"/>
      <c r="R271" s="110"/>
      <c r="S271" s="110"/>
      <c r="T271" s="110"/>
    </row>
    <row r="272" spans="3:20" ht="39.950000000000003" customHeight="1">
      <c r="C272" s="109"/>
      <c r="D272" s="110"/>
      <c r="E272" s="110"/>
      <c r="F272" s="110"/>
      <c r="G272" s="110"/>
      <c r="H272" s="110"/>
      <c r="I272" s="118"/>
      <c r="J272" s="118"/>
      <c r="K272" s="118"/>
      <c r="L272" s="135"/>
      <c r="M272" s="118"/>
      <c r="N272" s="118"/>
      <c r="O272" s="118"/>
      <c r="P272" s="110"/>
      <c r="Q272" s="110"/>
      <c r="R272" s="110"/>
      <c r="S272" s="110"/>
      <c r="T272" s="110"/>
    </row>
    <row r="273" spans="3:20" ht="39.950000000000003" customHeight="1">
      <c r="C273" s="109"/>
      <c r="D273" s="110"/>
      <c r="E273" s="110"/>
      <c r="F273" s="110"/>
      <c r="G273" s="110"/>
      <c r="H273" s="110"/>
      <c r="I273" s="118"/>
      <c r="J273" s="118"/>
      <c r="K273" s="118"/>
      <c r="L273" s="135"/>
      <c r="M273" s="118"/>
      <c r="N273" s="118"/>
      <c r="O273" s="118"/>
      <c r="P273" s="110"/>
      <c r="Q273" s="110"/>
      <c r="R273" s="110"/>
      <c r="S273" s="110"/>
      <c r="T273" s="110"/>
    </row>
    <row r="274" spans="3:20" ht="39.950000000000003" customHeight="1">
      <c r="C274" s="109"/>
      <c r="D274" s="110"/>
      <c r="E274" s="110"/>
      <c r="F274" s="110"/>
      <c r="G274" s="110"/>
      <c r="H274" s="110"/>
      <c r="I274" s="118"/>
      <c r="J274" s="118"/>
      <c r="K274" s="118"/>
      <c r="L274" s="135"/>
      <c r="M274" s="118"/>
      <c r="N274" s="118"/>
      <c r="O274" s="118"/>
      <c r="P274" s="110"/>
      <c r="Q274" s="110"/>
      <c r="R274" s="110"/>
      <c r="S274" s="110"/>
      <c r="T274" s="110"/>
    </row>
    <row r="275" spans="3:20" ht="39.950000000000003" customHeight="1">
      <c r="C275" s="109"/>
      <c r="D275" s="110"/>
      <c r="E275" s="110"/>
      <c r="F275" s="110"/>
      <c r="G275" s="110"/>
      <c r="H275" s="110"/>
      <c r="I275" s="118"/>
      <c r="J275" s="118"/>
      <c r="K275" s="118"/>
      <c r="L275" s="135"/>
      <c r="M275" s="118"/>
      <c r="N275" s="118"/>
      <c r="O275" s="118"/>
      <c r="P275" s="110"/>
      <c r="Q275" s="110"/>
      <c r="R275" s="110"/>
      <c r="S275" s="110"/>
      <c r="T275" s="110"/>
    </row>
    <row r="276" spans="3:20" ht="39.950000000000003" customHeight="1">
      <c r="C276" s="109"/>
      <c r="D276" s="110"/>
      <c r="E276" s="110"/>
      <c r="F276" s="110"/>
      <c r="G276" s="110"/>
      <c r="H276" s="110"/>
      <c r="I276" s="118"/>
      <c r="J276" s="118"/>
      <c r="K276" s="118"/>
      <c r="L276" s="135"/>
      <c r="M276" s="118"/>
      <c r="N276" s="118"/>
      <c r="O276" s="118"/>
      <c r="P276" s="110"/>
      <c r="Q276" s="110"/>
      <c r="R276" s="110"/>
      <c r="S276" s="110"/>
      <c r="T276" s="110"/>
    </row>
    <row r="277" spans="3:20" ht="39.950000000000003" customHeight="1">
      <c r="C277" s="109"/>
      <c r="D277" s="110"/>
      <c r="E277" s="110"/>
      <c r="F277" s="110"/>
      <c r="G277" s="110"/>
      <c r="H277" s="110"/>
      <c r="I277" s="118"/>
      <c r="J277" s="118"/>
      <c r="K277" s="118"/>
      <c r="L277" s="135"/>
      <c r="M277" s="118"/>
      <c r="N277" s="118"/>
      <c r="O277" s="118"/>
      <c r="P277" s="110"/>
      <c r="Q277" s="110"/>
      <c r="R277" s="110"/>
      <c r="S277" s="110"/>
      <c r="T277" s="110"/>
    </row>
    <row r="278" spans="3:20" ht="39.950000000000003" customHeight="1">
      <c r="C278" s="109"/>
      <c r="D278" s="110"/>
      <c r="E278" s="110"/>
      <c r="F278" s="110"/>
      <c r="G278" s="110"/>
      <c r="H278" s="110"/>
      <c r="I278" s="118"/>
      <c r="J278" s="118"/>
      <c r="K278" s="118"/>
      <c r="L278" s="135"/>
      <c r="M278" s="118"/>
      <c r="N278" s="118"/>
      <c r="O278" s="118"/>
      <c r="P278" s="110"/>
      <c r="Q278" s="110"/>
      <c r="R278" s="110"/>
      <c r="S278" s="110"/>
      <c r="T278" s="110"/>
    </row>
    <row r="279" spans="3:20" ht="39.950000000000003" customHeight="1">
      <c r="C279" s="109"/>
      <c r="D279" s="110"/>
      <c r="E279" s="110"/>
      <c r="F279" s="110"/>
      <c r="G279" s="110"/>
      <c r="H279" s="110"/>
      <c r="I279" s="118"/>
      <c r="J279" s="118"/>
      <c r="K279" s="118"/>
      <c r="L279" s="135"/>
      <c r="M279" s="118"/>
      <c r="N279" s="118"/>
      <c r="O279" s="118"/>
      <c r="P279" s="110"/>
      <c r="Q279" s="110"/>
      <c r="R279" s="110"/>
      <c r="S279" s="110"/>
      <c r="T279" s="110"/>
    </row>
    <row r="280" spans="3:20" ht="39.950000000000003" customHeight="1">
      <c r="C280" s="109"/>
      <c r="D280" s="110"/>
      <c r="E280" s="110"/>
      <c r="F280" s="110"/>
      <c r="G280" s="110"/>
      <c r="H280" s="110"/>
      <c r="I280" s="118"/>
      <c r="J280" s="118"/>
      <c r="K280" s="118"/>
      <c r="L280" s="135"/>
      <c r="M280" s="118"/>
      <c r="N280" s="118"/>
      <c r="O280" s="118"/>
      <c r="P280" s="110"/>
      <c r="Q280" s="110"/>
      <c r="R280" s="110"/>
      <c r="S280" s="110"/>
      <c r="T280" s="110"/>
    </row>
    <row r="281" spans="3:20" ht="39.950000000000003" customHeight="1">
      <c r="C281" s="109"/>
      <c r="D281" s="110"/>
      <c r="E281" s="110"/>
      <c r="F281" s="110"/>
      <c r="G281" s="110"/>
      <c r="H281" s="110"/>
      <c r="I281" s="118"/>
      <c r="J281" s="118"/>
      <c r="K281" s="118"/>
      <c r="L281" s="135"/>
      <c r="M281" s="118"/>
      <c r="N281" s="118"/>
      <c r="O281" s="118"/>
      <c r="P281" s="110"/>
      <c r="Q281" s="110"/>
      <c r="R281" s="110"/>
      <c r="S281" s="110"/>
      <c r="T281" s="110"/>
    </row>
    <row r="282" spans="3:20" ht="39.950000000000003" customHeight="1">
      <c r="C282" s="109"/>
      <c r="D282" s="110"/>
      <c r="E282" s="110"/>
      <c r="F282" s="110"/>
      <c r="G282" s="110"/>
      <c r="H282" s="110"/>
      <c r="I282" s="118"/>
      <c r="J282" s="118"/>
      <c r="K282" s="118"/>
      <c r="L282" s="135"/>
      <c r="M282" s="118"/>
      <c r="N282" s="118"/>
      <c r="O282" s="118"/>
      <c r="P282" s="110"/>
      <c r="Q282" s="110"/>
      <c r="R282" s="110"/>
      <c r="S282" s="110"/>
      <c r="T282" s="110"/>
    </row>
    <row r="283" spans="3:20" ht="39.950000000000003" customHeight="1">
      <c r="C283" s="109"/>
      <c r="D283" s="110"/>
      <c r="E283" s="110"/>
      <c r="F283" s="110"/>
      <c r="G283" s="110"/>
      <c r="H283" s="110"/>
      <c r="I283" s="118"/>
      <c r="J283" s="118"/>
      <c r="K283" s="118"/>
      <c r="L283" s="135"/>
      <c r="M283" s="118"/>
      <c r="N283" s="118"/>
      <c r="O283" s="118"/>
      <c r="P283" s="110"/>
      <c r="Q283" s="110"/>
      <c r="R283" s="110"/>
      <c r="S283" s="110"/>
      <c r="T283" s="110"/>
    </row>
    <row r="284" spans="3:20" ht="39.950000000000003" customHeight="1">
      <c r="C284" s="109"/>
      <c r="D284" s="110"/>
      <c r="E284" s="110"/>
      <c r="F284" s="110"/>
      <c r="G284" s="110"/>
      <c r="H284" s="110"/>
      <c r="I284" s="118"/>
      <c r="J284" s="118"/>
      <c r="K284" s="118"/>
      <c r="L284" s="135"/>
      <c r="M284" s="118"/>
      <c r="N284" s="118"/>
      <c r="O284" s="118"/>
      <c r="P284" s="110"/>
      <c r="Q284" s="110"/>
      <c r="R284" s="110"/>
      <c r="S284" s="110"/>
      <c r="T284" s="110"/>
    </row>
    <row r="285" spans="3:20" ht="39.950000000000003" customHeight="1">
      <c r="C285" s="109"/>
      <c r="D285" s="110"/>
      <c r="E285" s="110"/>
      <c r="F285" s="110"/>
      <c r="G285" s="110"/>
      <c r="H285" s="110"/>
      <c r="I285" s="118"/>
      <c r="J285" s="118"/>
      <c r="K285" s="118"/>
      <c r="L285" s="135"/>
      <c r="M285" s="118"/>
      <c r="N285" s="118"/>
      <c r="O285" s="118"/>
      <c r="P285" s="110"/>
      <c r="Q285" s="110"/>
      <c r="R285" s="110"/>
      <c r="S285" s="110"/>
      <c r="T285" s="110"/>
    </row>
    <row r="286" spans="3:20" ht="39.950000000000003" customHeight="1">
      <c r="C286" s="109"/>
      <c r="D286" s="110"/>
      <c r="E286" s="110"/>
      <c r="F286" s="110"/>
      <c r="G286" s="110"/>
      <c r="H286" s="110"/>
      <c r="I286" s="118"/>
      <c r="J286" s="118"/>
      <c r="K286" s="118"/>
      <c r="L286" s="135"/>
      <c r="M286" s="118"/>
      <c r="N286" s="118"/>
      <c r="O286" s="118"/>
      <c r="P286" s="110"/>
      <c r="Q286" s="110"/>
      <c r="R286" s="110"/>
      <c r="S286" s="110"/>
      <c r="T286" s="110"/>
    </row>
    <row r="287" spans="3:20" ht="39.950000000000003" customHeight="1">
      <c r="C287" s="109"/>
      <c r="D287" s="110"/>
      <c r="E287" s="110"/>
      <c r="F287" s="110"/>
      <c r="G287" s="110"/>
      <c r="H287" s="110"/>
      <c r="I287" s="118"/>
      <c r="J287" s="118"/>
      <c r="K287" s="118"/>
      <c r="L287" s="135"/>
      <c r="M287" s="118"/>
      <c r="N287" s="118"/>
      <c r="O287" s="118"/>
      <c r="P287" s="110"/>
      <c r="Q287" s="110"/>
      <c r="R287" s="110"/>
      <c r="S287" s="110"/>
      <c r="T287" s="110"/>
    </row>
    <row r="288" spans="3:20" ht="39.950000000000003" customHeight="1">
      <c r="C288" s="109"/>
      <c r="D288" s="110"/>
      <c r="E288" s="110"/>
      <c r="F288" s="110"/>
      <c r="G288" s="110"/>
      <c r="H288" s="110"/>
      <c r="I288" s="118"/>
      <c r="J288" s="118"/>
      <c r="K288" s="118"/>
      <c r="L288" s="135"/>
      <c r="M288" s="118"/>
      <c r="N288" s="118"/>
      <c r="O288" s="118"/>
      <c r="P288" s="110"/>
      <c r="Q288" s="110"/>
      <c r="R288" s="110"/>
      <c r="S288" s="110"/>
      <c r="T288" s="110"/>
    </row>
    <row r="289" spans="3:20" ht="39.950000000000003" customHeight="1">
      <c r="C289" s="109"/>
      <c r="D289" s="110"/>
      <c r="E289" s="110"/>
      <c r="F289" s="110"/>
      <c r="G289" s="110"/>
      <c r="H289" s="110"/>
      <c r="I289" s="118"/>
      <c r="J289" s="118"/>
      <c r="K289" s="118"/>
      <c r="L289" s="135"/>
      <c r="M289" s="118"/>
      <c r="N289" s="118"/>
      <c r="O289" s="118"/>
      <c r="P289" s="110"/>
      <c r="Q289" s="110"/>
      <c r="R289" s="110"/>
      <c r="S289" s="110"/>
      <c r="T289" s="110"/>
    </row>
    <row r="290" spans="3:20" ht="39.950000000000003" customHeight="1">
      <c r="C290" s="109"/>
      <c r="D290" s="110"/>
      <c r="E290" s="110"/>
      <c r="F290" s="110"/>
      <c r="G290" s="110"/>
      <c r="H290" s="110"/>
      <c r="I290" s="118"/>
      <c r="J290" s="118"/>
      <c r="K290" s="118"/>
      <c r="L290" s="135"/>
      <c r="M290" s="118"/>
      <c r="N290" s="118"/>
      <c r="O290" s="118"/>
      <c r="P290" s="110"/>
      <c r="Q290" s="110"/>
      <c r="R290" s="110"/>
      <c r="S290" s="110"/>
      <c r="T290" s="110"/>
    </row>
    <row r="291" spans="3:20" ht="39.950000000000003" customHeight="1">
      <c r="C291" s="109"/>
      <c r="D291" s="110"/>
      <c r="E291" s="110"/>
      <c r="F291" s="110"/>
      <c r="G291" s="110"/>
      <c r="H291" s="110"/>
      <c r="I291" s="118"/>
      <c r="J291" s="118"/>
      <c r="K291" s="118"/>
      <c r="L291" s="135"/>
      <c r="M291" s="118"/>
      <c r="N291" s="118"/>
      <c r="O291" s="118"/>
      <c r="P291" s="110"/>
      <c r="Q291" s="110"/>
      <c r="R291" s="110"/>
      <c r="S291" s="110"/>
      <c r="T291" s="110"/>
    </row>
    <row r="292" spans="3:20" ht="39.950000000000003" customHeight="1">
      <c r="C292" s="109"/>
      <c r="D292" s="110"/>
      <c r="E292" s="110"/>
      <c r="F292" s="110"/>
      <c r="G292" s="110"/>
      <c r="H292" s="110"/>
      <c r="I292" s="118"/>
      <c r="J292" s="118"/>
      <c r="K292" s="118"/>
      <c r="L292" s="135"/>
      <c r="M292" s="118"/>
      <c r="N292" s="118"/>
      <c r="O292" s="118"/>
      <c r="P292" s="110"/>
      <c r="Q292" s="110"/>
      <c r="R292" s="110"/>
      <c r="S292" s="110"/>
      <c r="T292" s="110"/>
    </row>
    <row r="293" spans="3:20" ht="39.950000000000003" customHeight="1">
      <c r="C293" s="109"/>
      <c r="D293" s="110"/>
      <c r="E293" s="110"/>
      <c r="F293" s="110"/>
      <c r="G293" s="110"/>
      <c r="H293" s="110"/>
      <c r="I293" s="118"/>
      <c r="J293" s="118"/>
      <c r="K293" s="118"/>
      <c r="L293" s="135"/>
      <c r="M293" s="118"/>
      <c r="N293" s="118"/>
      <c r="O293" s="118"/>
      <c r="P293" s="110"/>
      <c r="Q293" s="110"/>
      <c r="R293" s="110"/>
      <c r="S293" s="110"/>
      <c r="T293" s="110"/>
    </row>
    <row r="294" spans="3:20" ht="39.950000000000003" customHeight="1">
      <c r="C294" s="109"/>
      <c r="D294" s="110"/>
      <c r="E294" s="110"/>
      <c r="F294" s="110"/>
      <c r="G294" s="110"/>
      <c r="H294" s="110"/>
      <c r="I294" s="118"/>
      <c r="J294" s="118"/>
      <c r="K294" s="118"/>
      <c r="L294" s="135"/>
      <c r="M294" s="118"/>
      <c r="N294" s="118"/>
      <c r="O294" s="118"/>
      <c r="P294" s="110"/>
      <c r="Q294" s="110"/>
      <c r="R294" s="110"/>
      <c r="S294" s="110"/>
      <c r="T294" s="110"/>
    </row>
    <row r="295" spans="3:20" ht="39.950000000000003" customHeight="1">
      <c r="C295" s="109"/>
      <c r="D295" s="110"/>
      <c r="E295" s="110"/>
      <c r="F295" s="110"/>
      <c r="G295" s="110"/>
      <c r="H295" s="110"/>
      <c r="I295" s="118"/>
      <c r="J295" s="118"/>
      <c r="K295" s="118"/>
      <c r="L295" s="135"/>
      <c r="M295" s="118"/>
      <c r="N295" s="118"/>
      <c r="O295" s="118"/>
      <c r="P295" s="110"/>
      <c r="Q295" s="110"/>
      <c r="R295" s="110"/>
      <c r="S295" s="110"/>
      <c r="T295" s="110"/>
    </row>
    <row r="296" spans="3:20" ht="39.950000000000003" customHeight="1">
      <c r="C296" s="109"/>
      <c r="D296" s="110"/>
      <c r="E296" s="110"/>
      <c r="F296" s="110"/>
      <c r="G296" s="110"/>
      <c r="H296" s="110"/>
      <c r="I296" s="118"/>
      <c r="J296" s="118"/>
      <c r="K296" s="118"/>
      <c r="L296" s="135"/>
      <c r="M296" s="118"/>
      <c r="N296" s="118"/>
      <c r="O296" s="118"/>
      <c r="P296" s="110"/>
      <c r="Q296" s="110"/>
      <c r="R296" s="110"/>
      <c r="S296" s="110"/>
      <c r="T296" s="110"/>
    </row>
    <row r="297" spans="3:20" ht="39.950000000000003" customHeight="1">
      <c r="C297" s="109"/>
      <c r="D297" s="110"/>
      <c r="E297" s="110"/>
      <c r="F297" s="110"/>
      <c r="G297" s="110"/>
      <c r="H297" s="110"/>
      <c r="I297" s="118"/>
      <c r="J297" s="118"/>
      <c r="K297" s="118"/>
      <c r="L297" s="135"/>
      <c r="M297" s="118"/>
      <c r="N297" s="118"/>
      <c r="O297" s="118"/>
      <c r="P297" s="110"/>
      <c r="Q297" s="110"/>
      <c r="R297" s="110"/>
      <c r="S297" s="110"/>
      <c r="T297" s="110"/>
    </row>
    <row r="298" spans="3:20" ht="39.950000000000003" customHeight="1">
      <c r="C298" s="109"/>
      <c r="D298" s="110"/>
      <c r="E298" s="110"/>
      <c r="F298" s="110"/>
      <c r="G298" s="110"/>
      <c r="H298" s="110"/>
      <c r="I298" s="118"/>
      <c r="J298" s="118"/>
      <c r="K298" s="118"/>
      <c r="L298" s="135"/>
      <c r="M298" s="118"/>
      <c r="N298" s="118"/>
      <c r="O298" s="118"/>
      <c r="P298" s="110"/>
      <c r="Q298" s="110"/>
      <c r="R298" s="110"/>
      <c r="S298" s="110"/>
      <c r="T298" s="110"/>
    </row>
    <row r="299" spans="3:20" ht="39.950000000000003" customHeight="1">
      <c r="C299" s="109"/>
      <c r="D299" s="110"/>
      <c r="E299" s="110"/>
      <c r="F299" s="110"/>
      <c r="G299" s="110"/>
      <c r="H299" s="110"/>
      <c r="I299" s="118"/>
      <c r="J299" s="118"/>
      <c r="K299" s="118"/>
      <c r="L299" s="135"/>
      <c r="M299" s="118"/>
      <c r="N299" s="118"/>
      <c r="O299" s="118"/>
      <c r="P299" s="110"/>
      <c r="Q299" s="110"/>
      <c r="R299" s="110"/>
      <c r="S299" s="110"/>
      <c r="T299" s="110"/>
    </row>
    <row r="300" spans="3:20" ht="39.950000000000003" customHeight="1">
      <c r="C300" s="109"/>
      <c r="D300" s="110"/>
      <c r="E300" s="110"/>
      <c r="F300" s="110"/>
      <c r="G300" s="110"/>
      <c r="H300" s="110"/>
      <c r="I300" s="118"/>
      <c r="J300" s="118"/>
      <c r="K300" s="118"/>
      <c r="L300" s="135"/>
      <c r="M300" s="118"/>
      <c r="N300" s="118"/>
      <c r="O300" s="118"/>
      <c r="P300" s="110"/>
      <c r="Q300" s="110"/>
      <c r="R300" s="110"/>
      <c r="S300" s="110"/>
      <c r="T300" s="110"/>
    </row>
    <row r="301" spans="3:20" ht="39.950000000000003" customHeight="1">
      <c r="C301" s="109"/>
      <c r="D301" s="110"/>
      <c r="E301" s="110"/>
      <c r="F301" s="110"/>
      <c r="G301" s="110"/>
      <c r="H301" s="110"/>
      <c r="I301" s="118"/>
      <c r="J301" s="118"/>
      <c r="K301" s="118"/>
      <c r="L301" s="135"/>
      <c r="M301" s="118"/>
      <c r="N301" s="118"/>
      <c r="O301" s="118"/>
      <c r="P301" s="110"/>
      <c r="Q301" s="110"/>
      <c r="R301" s="110"/>
      <c r="S301" s="110"/>
      <c r="T301" s="110"/>
    </row>
    <row r="302" spans="3:20" ht="39.950000000000003" customHeight="1">
      <c r="C302" s="109"/>
      <c r="D302" s="110"/>
      <c r="E302" s="110"/>
      <c r="F302" s="110"/>
      <c r="G302" s="110"/>
      <c r="H302" s="110"/>
      <c r="I302" s="118"/>
      <c r="J302" s="118"/>
      <c r="K302" s="118"/>
      <c r="L302" s="135"/>
      <c r="M302" s="118"/>
      <c r="N302" s="118"/>
      <c r="O302" s="118"/>
      <c r="P302" s="110"/>
      <c r="Q302" s="110"/>
      <c r="R302" s="110"/>
      <c r="S302" s="110"/>
      <c r="T302" s="110"/>
    </row>
    <row r="303" spans="3:20" ht="39.950000000000003" customHeight="1">
      <c r="C303" s="109"/>
      <c r="D303" s="110"/>
      <c r="E303" s="110"/>
      <c r="F303" s="110"/>
      <c r="G303" s="110"/>
      <c r="H303" s="110"/>
      <c r="I303" s="118"/>
      <c r="J303" s="118"/>
      <c r="K303" s="118"/>
      <c r="L303" s="135"/>
      <c r="M303" s="118"/>
      <c r="N303" s="118"/>
      <c r="O303" s="118"/>
      <c r="P303" s="110"/>
      <c r="Q303" s="110"/>
      <c r="R303" s="110"/>
      <c r="S303" s="110"/>
      <c r="T303" s="110"/>
    </row>
    <row r="304" spans="3:20" ht="39.950000000000003" customHeight="1">
      <c r="C304" s="109"/>
      <c r="D304" s="110"/>
      <c r="E304" s="110"/>
      <c r="F304" s="110"/>
      <c r="G304" s="110"/>
      <c r="H304" s="110"/>
      <c r="I304" s="118"/>
      <c r="J304" s="118"/>
      <c r="K304" s="118"/>
      <c r="L304" s="135"/>
      <c r="M304" s="118"/>
      <c r="N304" s="118"/>
      <c r="O304" s="118"/>
      <c r="P304" s="110"/>
      <c r="Q304" s="110"/>
      <c r="R304" s="110"/>
      <c r="S304" s="110"/>
      <c r="T304" s="110"/>
    </row>
    <row r="305" spans="3:20" ht="39.950000000000003" customHeight="1">
      <c r="C305" s="109"/>
      <c r="D305" s="110"/>
      <c r="E305" s="110"/>
      <c r="F305" s="110"/>
      <c r="G305" s="110"/>
      <c r="H305" s="110"/>
      <c r="I305" s="118"/>
      <c r="J305" s="118"/>
      <c r="K305" s="118"/>
      <c r="L305" s="135"/>
      <c r="M305" s="118"/>
      <c r="N305" s="118"/>
      <c r="O305" s="118"/>
      <c r="P305" s="110"/>
      <c r="Q305" s="110"/>
      <c r="R305" s="110"/>
      <c r="S305" s="110"/>
      <c r="T305" s="110"/>
    </row>
    <row r="306" spans="3:20" ht="39.950000000000003" customHeight="1">
      <c r="C306" s="109"/>
      <c r="D306" s="110"/>
      <c r="E306" s="110"/>
      <c r="F306" s="110"/>
      <c r="G306" s="110"/>
      <c r="H306" s="110"/>
      <c r="I306" s="118"/>
      <c r="J306" s="118"/>
      <c r="K306" s="118"/>
      <c r="L306" s="135"/>
      <c r="M306" s="118"/>
      <c r="N306" s="118"/>
      <c r="O306" s="118"/>
      <c r="P306" s="110"/>
      <c r="Q306" s="110"/>
      <c r="R306" s="110"/>
      <c r="S306" s="110"/>
      <c r="T306" s="110"/>
    </row>
    <row r="307" spans="3:20" ht="39.950000000000003" customHeight="1">
      <c r="C307" s="109"/>
      <c r="D307" s="110"/>
      <c r="E307" s="110"/>
      <c r="F307" s="110"/>
      <c r="G307" s="110"/>
      <c r="H307" s="110"/>
      <c r="I307" s="118"/>
      <c r="J307" s="118"/>
      <c r="K307" s="118"/>
      <c r="L307" s="135"/>
      <c r="M307" s="118"/>
      <c r="N307" s="118"/>
      <c r="O307" s="118"/>
      <c r="P307" s="110"/>
      <c r="Q307" s="110"/>
      <c r="R307" s="110"/>
      <c r="S307" s="110"/>
      <c r="T307" s="110"/>
    </row>
    <row r="308" spans="3:20" ht="39.950000000000003" customHeight="1">
      <c r="C308" s="109"/>
      <c r="D308" s="110"/>
      <c r="E308" s="110"/>
      <c r="F308" s="110"/>
      <c r="G308" s="110"/>
      <c r="H308" s="110"/>
      <c r="I308" s="118"/>
      <c r="J308" s="118"/>
      <c r="K308" s="118"/>
      <c r="L308" s="135"/>
      <c r="M308" s="118"/>
      <c r="N308" s="118"/>
      <c r="O308" s="118"/>
      <c r="P308" s="110"/>
      <c r="Q308" s="110"/>
      <c r="R308" s="110"/>
      <c r="S308" s="110"/>
      <c r="T308" s="110"/>
    </row>
    <row r="309" spans="3:20" ht="39.950000000000003" customHeight="1">
      <c r="C309" s="109"/>
      <c r="D309" s="110"/>
      <c r="E309" s="110"/>
      <c r="F309" s="110"/>
      <c r="G309" s="110"/>
      <c r="H309" s="110"/>
      <c r="I309" s="118"/>
      <c r="J309" s="118"/>
      <c r="K309" s="118"/>
      <c r="L309" s="135"/>
      <c r="M309" s="118"/>
      <c r="N309" s="118"/>
      <c r="O309" s="118"/>
      <c r="P309" s="110"/>
      <c r="Q309" s="110"/>
      <c r="R309" s="110"/>
      <c r="S309" s="110"/>
      <c r="T309" s="110"/>
    </row>
    <row r="310" spans="3:20" ht="39.950000000000003" customHeight="1">
      <c r="C310" s="109"/>
      <c r="D310" s="110"/>
      <c r="E310" s="110"/>
      <c r="F310" s="110"/>
      <c r="G310" s="110"/>
      <c r="H310" s="110"/>
      <c r="I310" s="118"/>
      <c r="J310" s="118"/>
      <c r="K310" s="118"/>
      <c r="L310" s="135"/>
      <c r="M310" s="118"/>
      <c r="N310" s="118"/>
      <c r="O310" s="118"/>
      <c r="P310" s="110"/>
      <c r="Q310" s="110"/>
      <c r="R310" s="110"/>
      <c r="S310" s="110"/>
      <c r="T310" s="110"/>
    </row>
    <row r="311" spans="3:20" ht="39.950000000000003" customHeight="1">
      <c r="C311" s="109"/>
      <c r="D311" s="110"/>
      <c r="E311" s="110"/>
      <c r="F311" s="110"/>
      <c r="G311" s="110"/>
      <c r="H311" s="110"/>
      <c r="I311" s="118"/>
      <c r="J311" s="118"/>
      <c r="K311" s="118"/>
      <c r="L311" s="135"/>
      <c r="M311" s="118"/>
      <c r="N311" s="118"/>
      <c r="O311" s="118"/>
      <c r="P311" s="110"/>
      <c r="Q311" s="110"/>
      <c r="R311" s="110"/>
      <c r="S311" s="110"/>
      <c r="T311" s="110"/>
    </row>
    <row r="312" spans="3:20" ht="39.950000000000003" customHeight="1">
      <c r="C312" s="109"/>
      <c r="D312" s="110"/>
      <c r="E312" s="110"/>
      <c r="F312" s="110"/>
      <c r="G312" s="110"/>
      <c r="H312" s="110"/>
      <c r="I312" s="118"/>
      <c r="J312" s="118"/>
      <c r="K312" s="118"/>
      <c r="L312" s="135"/>
      <c r="M312" s="118"/>
      <c r="N312" s="118"/>
      <c r="O312" s="118"/>
      <c r="P312" s="110"/>
      <c r="Q312" s="110"/>
      <c r="R312" s="110"/>
      <c r="S312" s="110"/>
      <c r="T312" s="110"/>
    </row>
    <row r="313" spans="3:20" ht="39.950000000000003" customHeight="1">
      <c r="C313" s="109"/>
      <c r="D313" s="110"/>
      <c r="E313" s="110"/>
      <c r="F313" s="110"/>
      <c r="G313" s="110"/>
      <c r="H313" s="110"/>
      <c r="I313" s="118"/>
      <c r="J313" s="118"/>
      <c r="K313" s="118"/>
      <c r="L313" s="135"/>
      <c r="M313" s="118"/>
      <c r="N313" s="118"/>
      <c r="O313" s="118"/>
      <c r="P313" s="110"/>
      <c r="Q313" s="110"/>
      <c r="R313" s="110"/>
      <c r="S313" s="110"/>
      <c r="T313" s="110"/>
    </row>
    <row r="314" spans="3:20" ht="39.950000000000003" customHeight="1">
      <c r="C314" s="109"/>
      <c r="D314" s="110"/>
      <c r="E314" s="110"/>
      <c r="F314" s="110"/>
      <c r="G314" s="110"/>
      <c r="H314" s="110"/>
      <c r="I314" s="118"/>
      <c r="J314" s="118"/>
      <c r="K314" s="118"/>
      <c r="L314" s="135"/>
      <c r="M314" s="118"/>
      <c r="N314" s="118"/>
      <c r="O314" s="118"/>
      <c r="P314" s="110"/>
      <c r="Q314" s="110"/>
      <c r="R314" s="110"/>
      <c r="S314" s="110"/>
      <c r="T314" s="110"/>
    </row>
    <row r="315" spans="3:20" ht="39.950000000000003" customHeight="1">
      <c r="C315" s="109"/>
      <c r="D315" s="110"/>
      <c r="E315" s="110"/>
      <c r="F315" s="110"/>
      <c r="G315" s="110"/>
      <c r="H315" s="110"/>
      <c r="I315" s="118"/>
      <c r="J315" s="118"/>
      <c r="K315" s="118"/>
      <c r="L315" s="135"/>
      <c r="M315" s="118"/>
      <c r="N315" s="118"/>
      <c r="O315" s="118"/>
      <c r="P315" s="110"/>
      <c r="Q315" s="110"/>
      <c r="R315" s="110"/>
      <c r="S315" s="110"/>
      <c r="T315" s="110"/>
    </row>
    <row r="316" spans="3:20" ht="39.950000000000003" customHeight="1">
      <c r="C316" s="109"/>
      <c r="D316" s="110"/>
      <c r="E316" s="110"/>
      <c r="F316" s="110"/>
      <c r="G316" s="110"/>
      <c r="H316" s="110"/>
      <c r="I316" s="118"/>
      <c r="J316" s="118"/>
      <c r="K316" s="118"/>
      <c r="L316" s="135"/>
      <c r="M316" s="118"/>
      <c r="N316" s="118"/>
      <c r="O316" s="118"/>
      <c r="P316" s="110"/>
      <c r="Q316" s="110"/>
      <c r="R316" s="110"/>
      <c r="S316" s="110"/>
      <c r="T316" s="110"/>
    </row>
    <row r="317" spans="3:20" ht="39.950000000000003" customHeight="1">
      <c r="C317" s="109"/>
      <c r="D317" s="110"/>
      <c r="E317" s="110"/>
      <c r="F317" s="110"/>
      <c r="G317" s="110"/>
      <c r="H317" s="110"/>
      <c r="I317" s="118"/>
      <c r="J317" s="118"/>
      <c r="K317" s="118"/>
      <c r="L317" s="135"/>
      <c r="M317" s="118"/>
      <c r="N317" s="118"/>
      <c r="O317" s="118"/>
      <c r="P317" s="110"/>
      <c r="Q317" s="110"/>
      <c r="R317" s="110"/>
      <c r="S317" s="110"/>
      <c r="T317" s="110"/>
    </row>
    <row r="318" spans="3:20" ht="39.950000000000003" customHeight="1">
      <c r="C318" s="109"/>
      <c r="D318" s="110"/>
      <c r="E318" s="110"/>
      <c r="F318" s="110"/>
      <c r="G318" s="110"/>
      <c r="H318" s="110"/>
      <c r="I318" s="118"/>
      <c r="J318" s="118"/>
      <c r="K318" s="118"/>
      <c r="L318" s="135"/>
      <c r="M318" s="118"/>
      <c r="N318" s="118"/>
      <c r="O318" s="118"/>
      <c r="P318" s="110"/>
      <c r="Q318" s="110"/>
      <c r="R318" s="110"/>
      <c r="S318" s="110"/>
      <c r="T318" s="110"/>
    </row>
    <row r="319" spans="3:20" ht="39.950000000000003" customHeight="1">
      <c r="C319" s="109"/>
      <c r="D319" s="110"/>
      <c r="E319" s="110"/>
      <c r="F319" s="110"/>
      <c r="G319" s="110"/>
      <c r="H319" s="110"/>
      <c r="I319" s="118"/>
      <c r="J319" s="118"/>
      <c r="K319" s="118"/>
      <c r="L319" s="135"/>
      <c r="M319" s="118"/>
      <c r="N319" s="118"/>
      <c r="O319" s="118"/>
      <c r="P319" s="110"/>
      <c r="Q319" s="110"/>
      <c r="R319" s="110"/>
      <c r="S319" s="110"/>
      <c r="T319" s="110"/>
    </row>
    <row r="320" spans="3:20" ht="39.950000000000003" customHeight="1">
      <c r="C320" s="109"/>
      <c r="D320" s="110"/>
      <c r="E320" s="110"/>
      <c r="F320" s="110"/>
      <c r="G320" s="110"/>
      <c r="H320" s="110"/>
      <c r="I320" s="118"/>
      <c r="J320" s="118"/>
      <c r="K320" s="118"/>
      <c r="L320" s="135"/>
      <c r="M320" s="118"/>
      <c r="N320" s="118"/>
      <c r="O320" s="118"/>
      <c r="P320" s="110"/>
      <c r="Q320" s="110"/>
      <c r="R320" s="110"/>
      <c r="S320" s="110"/>
      <c r="T320" s="110"/>
    </row>
    <row r="321" spans="3:20" ht="39.950000000000003" customHeight="1">
      <c r="C321" s="109"/>
      <c r="D321" s="110"/>
      <c r="E321" s="110"/>
      <c r="F321" s="110"/>
      <c r="G321" s="110"/>
      <c r="H321" s="110"/>
      <c r="I321" s="118"/>
      <c r="J321" s="118"/>
      <c r="K321" s="118"/>
      <c r="L321" s="135"/>
      <c r="M321" s="118"/>
      <c r="N321" s="118"/>
      <c r="O321" s="118"/>
      <c r="P321" s="110"/>
      <c r="Q321" s="110"/>
      <c r="R321" s="110"/>
      <c r="S321" s="110"/>
      <c r="T321" s="110"/>
    </row>
    <row r="322" spans="3:20" ht="39.950000000000003" customHeight="1">
      <c r="C322" s="109"/>
      <c r="D322" s="110"/>
      <c r="E322" s="110"/>
      <c r="F322" s="110"/>
      <c r="G322" s="110"/>
      <c r="H322" s="110"/>
      <c r="I322" s="118"/>
      <c r="J322" s="118"/>
      <c r="K322" s="118"/>
      <c r="L322" s="135"/>
      <c r="M322" s="118"/>
      <c r="N322" s="118"/>
      <c r="O322" s="118"/>
      <c r="P322" s="110"/>
      <c r="Q322" s="110"/>
      <c r="R322" s="110"/>
      <c r="S322" s="110"/>
      <c r="T322" s="110"/>
    </row>
    <row r="323" spans="3:20" ht="39.950000000000003" customHeight="1">
      <c r="C323" s="109"/>
      <c r="D323" s="110"/>
      <c r="E323" s="110"/>
      <c r="F323" s="110"/>
      <c r="G323" s="110"/>
      <c r="H323" s="110"/>
      <c r="I323" s="118"/>
      <c r="J323" s="118"/>
      <c r="K323" s="118"/>
      <c r="L323" s="135"/>
      <c r="M323" s="118"/>
      <c r="N323" s="118"/>
      <c r="O323" s="118"/>
      <c r="P323" s="110"/>
      <c r="Q323" s="110"/>
      <c r="R323" s="110"/>
      <c r="S323" s="110"/>
      <c r="T323" s="110"/>
    </row>
    <row r="324" spans="3:20" ht="39.950000000000003" customHeight="1">
      <c r="C324" s="109"/>
      <c r="D324" s="110"/>
      <c r="E324" s="110"/>
      <c r="F324" s="110"/>
      <c r="G324" s="110"/>
      <c r="H324" s="110"/>
      <c r="I324" s="118"/>
      <c r="J324" s="118"/>
      <c r="K324" s="118"/>
      <c r="L324" s="135"/>
      <c r="M324" s="118"/>
      <c r="N324" s="118"/>
      <c r="O324" s="118"/>
      <c r="P324" s="110"/>
      <c r="Q324" s="110"/>
      <c r="R324" s="110"/>
      <c r="S324" s="110"/>
      <c r="T324" s="110"/>
    </row>
    <row r="325" spans="3:20" ht="39.950000000000003" customHeight="1">
      <c r="C325" s="109"/>
      <c r="D325" s="110"/>
      <c r="E325" s="110"/>
      <c r="F325" s="110"/>
      <c r="G325" s="110"/>
      <c r="H325" s="110"/>
      <c r="I325" s="118"/>
      <c r="J325" s="118"/>
      <c r="K325" s="118"/>
      <c r="L325" s="135"/>
      <c r="M325" s="118"/>
      <c r="N325" s="118"/>
      <c r="O325" s="118"/>
      <c r="P325" s="110"/>
      <c r="Q325" s="110"/>
      <c r="R325" s="110"/>
      <c r="S325" s="110"/>
      <c r="T325" s="110"/>
    </row>
    <row r="326" spans="3:20" ht="39.950000000000003" customHeight="1">
      <c r="C326" s="109"/>
      <c r="D326" s="110"/>
      <c r="E326" s="110"/>
      <c r="F326" s="110"/>
      <c r="G326" s="110"/>
      <c r="H326" s="110"/>
      <c r="I326" s="118"/>
      <c r="J326" s="118"/>
      <c r="K326" s="118"/>
      <c r="L326" s="135"/>
      <c r="M326" s="118"/>
      <c r="N326" s="118"/>
      <c r="O326" s="118"/>
      <c r="P326" s="110"/>
      <c r="Q326" s="110"/>
      <c r="R326" s="110"/>
      <c r="S326" s="110"/>
      <c r="T326" s="110"/>
    </row>
    <row r="327" spans="3:20" ht="39.950000000000003" customHeight="1">
      <c r="C327" s="109"/>
      <c r="D327" s="110"/>
      <c r="E327" s="110"/>
      <c r="F327" s="110"/>
      <c r="G327" s="110"/>
      <c r="H327" s="110"/>
      <c r="I327" s="118"/>
      <c r="J327" s="118"/>
      <c r="K327" s="118"/>
      <c r="L327" s="135"/>
      <c r="M327" s="118"/>
      <c r="N327" s="118"/>
      <c r="O327" s="118"/>
      <c r="P327" s="110"/>
      <c r="Q327" s="110"/>
      <c r="R327" s="110"/>
      <c r="S327" s="110"/>
      <c r="T327" s="110"/>
    </row>
    <row r="328" spans="3:20" ht="39.950000000000003" customHeight="1">
      <c r="C328" s="109"/>
      <c r="D328" s="110"/>
      <c r="E328" s="110"/>
      <c r="F328" s="110"/>
      <c r="G328" s="110"/>
      <c r="H328" s="110"/>
      <c r="I328" s="118"/>
      <c r="J328" s="118"/>
      <c r="K328" s="118"/>
      <c r="L328" s="135"/>
      <c r="M328" s="118"/>
      <c r="N328" s="118"/>
      <c r="O328" s="118"/>
      <c r="P328" s="110"/>
      <c r="Q328" s="110"/>
      <c r="R328" s="110"/>
      <c r="S328" s="110"/>
      <c r="T328" s="110"/>
    </row>
    <row r="329" spans="3:20" ht="39.950000000000003" customHeight="1">
      <c r="C329" s="109"/>
      <c r="D329" s="110"/>
      <c r="E329" s="110"/>
      <c r="F329" s="110"/>
      <c r="G329" s="110"/>
      <c r="H329" s="110"/>
      <c r="I329" s="118"/>
      <c r="J329" s="118"/>
      <c r="K329" s="118"/>
      <c r="L329" s="135"/>
      <c r="M329" s="118"/>
      <c r="N329" s="118"/>
      <c r="O329" s="118"/>
      <c r="P329" s="110"/>
      <c r="Q329" s="110"/>
      <c r="R329" s="110"/>
      <c r="S329" s="110"/>
      <c r="T329" s="110"/>
    </row>
    <row r="330" spans="3:20" ht="39.950000000000003" customHeight="1">
      <c r="C330" s="109"/>
      <c r="D330" s="110"/>
      <c r="E330" s="110"/>
      <c r="F330" s="110"/>
      <c r="G330" s="110"/>
      <c r="H330" s="110"/>
      <c r="I330" s="118"/>
      <c r="J330" s="118"/>
      <c r="K330" s="118"/>
      <c r="L330" s="135"/>
      <c r="M330" s="118"/>
      <c r="N330" s="118"/>
      <c r="O330" s="118"/>
      <c r="P330" s="110"/>
      <c r="Q330" s="110"/>
      <c r="R330" s="110"/>
      <c r="S330" s="110"/>
      <c r="T330" s="110"/>
    </row>
    <row r="331" spans="3:20" ht="39.950000000000003" customHeight="1">
      <c r="C331" s="109"/>
      <c r="D331" s="110"/>
      <c r="E331" s="110"/>
      <c r="F331" s="110"/>
      <c r="G331" s="110"/>
      <c r="H331" s="110"/>
      <c r="I331" s="118"/>
      <c r="J331" s="118"/>
      <c r="K331" s="118"/>
      <c r="L331" s="135"/>
      <c r="M331" s="118"/>
      <c r="N331" s="118"/>
      <c r="O331" s="118"/>
      <c r="P331" s="110"/>
      <c r="Q331" s="110"/>
      <c r="R331" s="110"/>
      <c r="S331" s="110"/>
      <c r="T331" s="110"/>
    </row>
    <row r="332" spans="3:20" ht="39.950000000000003" customHeight="1">
      <c r="C332" s="109"/>
      <c r="D332" s="110"/>
      <c r="E332" s="110"/>
      <c r="F332" s="110"/>
      <c r="G332" s="110"/>
      <c r="H332" s="110"/>
      <c r="I332" s="118"/>
      <c r="J332" s="118"/>
      <c r="K332" s="118"/>
      <c r="L332" s="135"/>
      <c r="M332" s="118"/>
      <c r="N332" s="118"/>
      <c r="O332" s="118"/>
      <c r="P332" s="110"/>
      <c r="Q332" s="110"/>
      <c r="R332" s="110"/>
      <c r="S332" s="110"/>
      <c r="T332" s="110"/>
    </row>
    <row r="333" spans="3:20" ht="39.950000000000003" customHeight="1">
      <c r="C333" s="109"/>
      <c r="D333" s="110"/>
      <c r="E333" s="110"/>
      <c r="F333" s="110"/>
      <c r="G333" s="110"/>
      <c r="H333" s="110"/>
      <c r="I333" s="118"/>
      <c r="J333" s="118"/>
      <c r="K333" s="118"/>
      <c r="L333" s="135"/>
      <c r="M333" s="118"/>
      <c r="N333" s="118"/>
      <c r="O333" s="118"/>
      <c r="P333" s="110"/>
      <c r="Q333" s="110"/>
      <c r="R333" s="110"/>
      <c r="S333" s="110"/>
      <c r="T333" s="110"/>
    </row>
    <row r="334" spans="3:20" ht="39.950000000000003" customHeight="1">
      <c r="C334" s="109"/>
      <c r="D334" s="110"/>
      <c r="E334" s="110"/>
      <c r="F334" s="110"/>
      <c r="G334" s="110"/>
      <c r="H334" s="110"/>
      <c r="I334" s="118"/>
      <c r="J334" s="118"/>
      <c r="K334" s="118"/>
      <c r="L334" s="135"/>
      <c r="M334" s="118"/>
      <c r="N334" s="118"/>
      <c r="O334" s="118"/>
      <c r="P334" s="110"/>
      <c r="Q334" s="110"/>
      <c r="R334" s="110"/>
      <c r="S334" s="110"/>
      <c r="T334" s="110"/>
    </row>
    <row r="335" spans="3:20" ht="39.950000000000003" customHeight="1">
      <c r="C335" s="109"/>
      <c r="D335" s="110"/>
      <c r="E335" s="110"/>
      <c r="F335" s="110"/>
      <c r="G335" s="110"/>
      <c r="H335" s="110"/>
      <c r="I335" s="118"/>
      <c r="J335" s="118"/>
      <c r="K335" s="118"/>
      <c r="L335" s="135"/>
      <c r="M335" s="118"/>
      <c r="N335" s="118"/>
      <c r="O335" s="118"/>
      <c r="P335" s="110"/>
      <c r="Q335" s="110"/>
      <c r="R335" s="110"/>
      <c r="S335" s="110"/>
      <c r="T335" s="110"/>
    </row>
    <row r="336" spans="3:20" ht="39.950000000000003" customHeight="1">
      <c r="C336" s="109"/>
      <c r="D336" s="110"/>
      <c r="E336" s="110"/>
      <c r="F336" s="110"/>
      <c r="G336" s="110"/>
      <c r="H336" s="110"/>
      <c r="I336" s="118"/>
      <c r="J336" s="118"/>
      <c r="K336" s="118"/>
      <c r="L336" s="135"/>
      <c r="M336" s="118"/>
      <c r="N336" s="118"/>
      <c r="O336" s="118"/>
      <c r="P336" s="110"/>
      <c r="Q336" s="110"/>
      <c r="R336" s="110"/>
      <c r="S336" s="110"/>
      <c r="T336" s="110"/>
    </row>
    <row r="337" spans="3:20" ht="39.950000000000003" customHeight="1">
      <c r="C337" s="109"/>
      <c r="D337" s="110"/>
      <c r="E337" s="110"/>
      <c r="F337" s="110"/>
      <c r="G337" s="110"/>
      <c r="H337" s="110"/>
      <c r="I337" s="118"/>
      <c r="J337" s="118"/>
      <c r="K337" s="118"/>
      <c r="L337" s="135"/>
      <c r="M337" s="118"/>
      <c r="N337" s="118"/>
      <c r="O337" s="118"/>
      <c r="P337" s="110"/>
      <c r="Q337" s="110"/>
      <c r="R337" s="110"/>
      <c r="S337" s="110"/>
      <c r="T337" s="110"/>
    </row>
    <row r="338" spans="3:20" ht="39.950000000000003" customHeight="1">
      <c r="C338" s="109"/>
      <c r="D338" s="110"/>
      <c r="E338" s="110"/>
      <c r="F338" s="110"/>
      <c r="G338" s="110"/>
      <c r="H338" s="110"/>
      <c r="I338" s="118"/>
      <c r="J338" s="118"/>
      <c r="K338" s="118"/>
      <c r="L338" s="135"/>
      <c r="M338" s="118"/>
      <c r="N338" s="118"/>
      <c r="O338" s="118"/>
      <c r="P338" s="110"/>
      <c r="Q338" s="110"/>
      <c r="R338" s="110"/>
      <c r="S338" s="110"/>
      <c r="T338" s="110"/>
    </row>
    <row r="339" spans="3:20" ht="39.950000000000003" customHeight="1">
      <c r="C339" s="109"/>
      <c r="D339" s="110"/>
      <c r="E339" s="110"/>
      <c r="F339" s="110"/>
      <c r="G339" s="110"/>
      <c r="H339" s="110"/>
      <c r="I339" s="118"/>
      <c r="J339" s="118"/>
      <c r="K339" s="118"/>
      <c r="L339" s="135"/>
      <c r="M339" s="118"/>
      <c r="N339" s="118"/>
      <c r="O339" s="118"/>
      <c r="P339" s="110"/>
      <c r="Q339" s="110"/>
      <c r="R339" s="110"/>
      <c r="S339" s="110"/>
      <c r="T339" s="110"/>
    </row>
    <row r="340" spans="3:20" ht="39.950000000000003" customHeight="1">
      <c r="C340" s="109"/>
      <c r="D340" s="110"/>
      <c r="E340" s="110"/>
      <c r="F340" s="110"/>
      <c r="G340" s="110"/>
      <c r="H340" s="110"/>
      <c r="I340" s="118"/>
      <c r="J340" s="118"/>
      <c r="K340" s="118"/>
      <c r="L340" s="135"/>
      <c r="M340" s="118"/>
      <c r="N340" s="118"/>
      <c r="O340" s="118"/>
      <c r="P340" s="110"/>
      <c r="Q340" s="110"/>
      <c r="R340" s="110"/>
      <c r="S340" s="110"/>
      <c r="T340" s="110"/>
    </row>
    <row r="341" spans="3:20" ht="39.950000000000003" customHeight="1">
      <c r="C341" s="109"/>
      <c r="D341" s="110"/>
      <c r="E341" s="110"/>
      <c r="F341" s="110"/>
      <c r="G341" s="110"/>
      <c r="H341" s="110"/>
      <c r="I341" s="118"/>
      <c r="J341" s="118"/>
      <c r="K341" s="118"/>
      <c r="L341" s="135"/>
      <c r="M341" s="118"/>
      <c r="N341" s="118"/>
      <c r="O341" s="118"/>
      <c r="P341" s="110"/>
      <c r="Q341" s="110"/>
      <c r="R341" s="110"/>
      <c r="S341" s="110"/>
      <c r="T341" s="110"/>
    </row>
    <row r="342" spans="3:20" ht="39.950000000000003" customHeight="1">
      <c r="C342" s="109"/>
      <c r="D342" s="110"/>
      <c r="E342" s="110"/>
      <c r="F342" s="110"/>
      <c r="G342" s="110"/>
      <c r="H342" s="110"/>
      <c r="I342" s="118"/>
      <c r="J342" s="118"/>
      <c r="K342" s="118"/>
      <c r="L342" s="135"/>
      <c r="M342" s="118"/>
      <c r="N342" s="118"/>
      <c r="O342" s="118"/>
      <c r="P342" s="110"/>
      <c r="Q342" s="110"/>
      <c r="R342" s="110"/>
      <c r="S342" s="110"/>
      <c r="T342" s="110"/>
    </row>
    <row r="343" spans="3:20" ht="39.950000000000003" customHeight="1">
      <c r="C343" s="109"/>
      <c r="D343" s="110"/>
      <c r="E343" s="110"/>
      <c r="F343" s="110"/>
      <c r="G343" s="110"/>
      <c r="H343" s="110"/>
      <c r="I343" s="118"/>
      <c r="J343" s="118"/>
      <c r="K343" s="118"/>
      <c r="L343" s="135"/>
      <c r="M343" s="118"/>
      <c r="N343" s="118"/>
      <c r="O343" s="118"/>
      <c r="P343" s="110"/>
      <c r="Q343" s="110"/>
      <c r="R343" s="110"/>
      <c r="S343" s="110"/>
      <c r="T343" s="110"/>
    </row>
    <row r="344" spans="3:20" ht="39.950000000000003" customHeight="1">
      <c r="C344" s="109"/>
      <c r="D344" s="110"/>
      <c r="E344" s="110"/>
      <c r="F344" s="110"/>
      <c r="G344" s="110"/>
      <c r="H344" s="110"/>
      <c r="I344" s="118"/>
      <c r="J344" s="118"/>
      <c r="K344" s="118"/>
      <c r="L344" s="135"/>
      <c r="M344" s="118"/>
      <c r="N344" s="118"/>
      <c r="O344" s="118"/>
      <c r="P344" s="110"/>
      <c r="Q344" s="110"/>
      <c r="R344" s="110"/>
      <c r="S344" s="110"/>
      <c r="T344" s="110"/>
    </row>
    <row r="345" spans="3:20" ht="39.950000000000003" customHeight="1">
      <c r="C345" s="109"/>
      <c r="D345" s="110"/>
      <c r="E345" s="110"/>
      <c r="F345" s="110"/>
      <c r="G345" s="110"/>
      <c r="H345" s="110"/>
      <c r="I345" s="118"/>
      <c r="J345" s="118"/>
      <c r="K345" s="118"/>
      <c r="L345" s="135"/>
      <c r="M345" s="118"/>
      <c r="N345" s="118"/>
      <c r="O345" s="118"/>
      <c r="P345" s="110"/>
      <c r="Q345" s="110"/>
      <c r="R345" s="110"/>
      <c r="S345" s="110"/>
      <c r="T345" s="110"/>
    </row>
    <row r="346" spans="3:20" ht="39.950000000000003" customHeight="1">
      <c r="C346" s="109"/>
      <c r="D346" s="110"/>
      <c r="E346" s="110"/>
      <c r="F346" s="110"/>
      <c r="G346" s="110"/>
      <c r="H346" s="110"/>
      <c r="I346" s="118"/>
      <c r="J346" s="118"/>
      <c r="K346" s="118"/>
      <c r="L346" s="135"/>
      <c r="M346" s="118"/>
      <c r="N346" s="118"/>
      <c r="O346" s="118"/>
      <c r="P346" s="110"/>
      <c r="Q346" s="110"/>
      <c r="R346" s="110"/>
      <c r="S346" s="110"/>
      <c r="T346" s="110"/>
    </row>
    <row r="347" spans="3:20" ht="39.950000000000003" customHeight="1">
      <c r="C347" s="109"/>
      <c r="D347" s="110"/>
      <c r="E347" s="110"/>
      <c r="F347" s="110"/>
      <c r="G347" s="110"/>
      <c r="H347" s="110"/>
      <c r="I347" s="118"/>
      <c r="J347" s="118"/>
      <c r="K347" s="118"/>
      <c r="L347" s="135"/>
      <c r="M347" s="118"/>
      <c r="N347" s="118"/>
      <c r="O347" s="118"/>
      <c r="P347" s="110"/>
      <c r="Q347" s="110"/>
      <c r="R347" s="110"/>
      <c r="S347" s="110"/>
      <c r="T347" s="110"/>
    </row>
    <row r="348" spans="3:20" ht="39.950000000000003" customHeight="1">
      <c r="C348" s="109"/>
      <c r="D348" s="110"/>
      <c r="E348" s="110"/>
      <c r="F348" s="110"/>
      <c r="G348" s="110"/>
      <c r="H348" s="110"/>
      <c r="I348" s="118"/>
      <c r="J348" s="118"/>
      <c r="K348" s="118"/>
      <c r="L348" s="135"/>
      <c r="M348" s="118"/>
      <c r="N348" s="118"/>
      <c r="O348" s="118"/>
      <c r="P348" s="110"/>
      <c r="Q348" s="110"/>
      <c r="R348" s="110"/>
      <c r="S348" s="110"/>
      <c r="T348" s="110"/>
    </row>
    <row r="349" spans="3:20" ht="39.950000000000003" customHeight="1">
      <c r="C349" s="109"/>
      <c r="D349" s="110"/>
      <c r="E349" s="110"/>
      <c r="F349" s="110"/>
      <c r="G349" s="110"/>
      <c r="H349" s="110"/>
      <c r="I349" s="118"/>
      <c r="J349" s="118"/>
      <c r="K349" s="118"/>
      <c r="L349" s="135"/>
      <c r="M349" s="118"/>
      <c r="N349" s="118"/>
      <c r="O349" s="118"/>
      <c r="P349" s="110"/>
      <c r="Q349" s="110"/>
      <c r="R349" s="110"/>
      <c r="S349" s="110"/>
      <c r="T349" s="110"/>
    </row>
    <row r="350" spans="3:20" ht="39.950000000000003" customHeight="1">
      <c r="C350" s="109"/>
      <c r="D350" s="110"/>
      <c r="E350" s="110"/>
      <c r="F350" s="110"/>
      <c r="G350" s="110"/>
      <c r="H350" s="110"/>
      <c r="I350" s="118"/>
      <c r="J350" s="118"/>
      <c r="K350" s="118"/>
      <c r="L350" s="135"/>
      <c r="M350" s="118"/>
      <c r="N350" s="118"/>
      <c r="O350" s="118"/>
      <c r="P350" s="110"/>
      <c r="Q350" s="110"/>
      <c r="R350" s="110"/>
      <c r="S350" s="110"/>
      <c r="T350" s="110"/>
    </row>
    <row r="351" spans="3:20" ht="39.950000000000003" customHeight="1">
      <c r="C351" s="109"/>
      <c r="D351" s="110"/>
      <c r="E351" s="110"/>
      <c r="F351" s="110"/>
      <c r="G351" s="110"/>
      <c r="H351" s="110"/>
      <c r="I351" s="118"/>
      <c r="J351" s="118"/>
      <c r="K351" s="118"/>
      <c r="L351" s="135"/>
      <c r="M351" s="118"/>
      <c r="N351" s="118"/>
      <c r="O351" s="118"/>
      <c r="P351" s="110"/>
      <c r="Q351" s="110"/>
      <c r="R351" s="110"/>
      <c r="S351" s="110"/>
      <c r="T351" s="110"/>
    </row>
    <row r="352" spans="3:20" ht="39.950000000000003" customHeight="1">
      <c r="C352" s="109"/>
      <c r="D352" s="110"/>
      <c r="E352" s="110"/>
      <c r="F352" s="110"/>
      <c r="G352" s="110"/>
      <c r="H352" s="110"/>
      <c r="I352" s="118"/>
      <c r="J352" s="118"/>
      <c r="K352" s="118"/>
      <c r="L352" s="135"/>
      <c r="M352" s="118"/>
      <c r="N352" s="118"/>
      <c r="O352" s="118"/>
      <c r="P352" s="110"/>
      <c r="Q352" s="110"/>
      <c r="R352" s="110"/>
      <c r="S352" s="110"/>
      <c r="T352" s="110"/>
    </row>
    <row r="353" spans="3:20" ht="39.950000000000003" customHeight="1">
      <c r="C353" s="109"/>
      <c r="D353" s="110"/>
      <c r="E353" s="110"/>
      <c r="F353" s="110"/>
      <c r="G353" s="110"/>
      <c r="H353" s="110"/>
      <c r="I353" s="118"/>
      <c r="J353" s="118"/>
      <c r="K353" s="118"/>
      <c r="L353" s="135"/>
      <c r="M353" s="118"/>
      <c r="N353" s="118"/>
      <c r="O353" s="118"/>
      <c r="P353" s="110"/>
      <c r="Q353" s="110"/>
      <c r="R353" s="110"/>
      <c r="S353" s="110"/>
      <c r="T353" s="110"/>
    </row>
    <row r="354" spans="3:20" ht="39.950000000000003" customHeight="1">
      <c r="C354" s="109"/>
      <c r="D354" s="110"/>
      <c r="E354" s="110"/>
      <c r="F354" s="110"/>
      <c r="G354" s="110"/>
      <c r="H354" s="110"/>
      <c r="I354" s="118"/>
      <c r="J354" s="118"/>
      <c r="K354" s="118"/>
      <c r="L354" s="135"/>
      <c r="M354" s="118"/>
      <c r="N354" s="118"/>
      <c r="O354" s="118"/>
      <c r="P354" s="110"/>
      <c r="Q354" s="110"/>
      <c r="R354" s="110"/>
      <c r="S354" s="110"/>
      <c r="T354" s="110"/>
    </row>
    <row r="355" spans="3:20" ht="39.950000000000003" customHeight="1">
      <c r="C355" s="109"/>
      <c r="D355" s="110"/>
      <c r="E355" s="110"/>
      <c r="F355" s="110"/>
      <c r="G355" s="110"/>
      <c r="H355" s="110"/>
      <c r="I355" s="118"/>
      <c r="J355" s="118"/>
      <c r="K355" s="118"/>
      <c r="L355" s="135"/>
      <c r="M355" s="118"/>
      <c r="N355" s="118"/>
      <c r="O355" s="118"/>
      <c r="P355" s="110"/>
      <c r="Q355" s="110"/>
      <c r="R355" s="110"/>
      <c r="S355" s="110"/>
      <c r="T355" s="110"/>
    </row>
    <row r="356" spans="3:20" ht="39.950000000000003" customHeight="1">
      <c r="C356" s="109"/>
      <c r="D356" s="110"/>
      <c r="E356" s="110"/>
      <c r="F356" s="110"/>
      <c r="G356" s="110"/>
      <c r="H356" s="110"/>
      <c r="I356" s="118"/>
      <c r="J356" s="118"/>
      <c r="K356" s="118"/>
      <c r="L356" s="135"/>
      <c r="M356" s="118"/>
      <c r="N356" s="118"/>
      <c r="O356" s="118"/>
      <c r="P356" s="110"/>
      <c r="Q356" s="110"/>
      <c r="R356" s="110"/>
      <c r="S356" s="110"/>
      <c r="T356" s="110"/>
    </row>
    <row r="357" spans="3:20" ht="39.950000000000003" customHeight="1">
      <c r="C357" s="109"/>
      <c r="D357" s="110"/>
      <c r="E357" s="110"/>
      <c r="F357" s="110"/>
      <c r="G357" s="110"/>
      <c r="H357" s="110"/>
      <c r="I357" s="118"/>
      <c r="J357" s="118"/>
      <c r="K357" s="118"/>
      <c r="L357" s="135"/>
      <c r="M357" s="118"/>
      <c r="N357" s="118"/>
      <c r="O357" s="118"/>
      <c r="P357" s="110"/>
      <c r="Q357" s="110"/>
      <c r="R357" s="110"/>
      <c r="S357" s="110"/>
      <c r="T357" s="110"/>
    </row>
    <row r="358" spans="3:20" ht="39.950000000000003" customHeight="1">
      <c r="C358" s="109"/>
      <c r="D358" s="110"/>
      <c r="E358" s="110"/>
      <c r="F358" s="110"/>
      <c r="G358" s="110"/>
      <c r="H358" s="110"/>
      <c r="I358" s="118"/>
      <c r="J358" s="118"/>
      <c r="K358" s="118"/>
      <c r="L358" s="135"/>
      <c r="M358" s="118"/>
      <c r="N358" s="118"/>
      <c r="O358" s="118"/>
      <c r="P358" s="110"/>
      <c r="Q358" s="110"/>
      <c r="R358" s="110"/>
      <c r="S358" s="110"/>
      <c r="T358" s="110"/>
    </row>
    <row r="359" spans="3:20" ht="39.950000000000003" customHeight="1">
      <c r="C359" s="109"/>
      <c r="D359" s="110"/>
      <c r="E359" s="110"/>
      <c r="F359" s="110"/>
      <c r="G359" s="110"/>
      <c r="H359" s="110"/>
      <c r="I359" s="118"/>
      <c r="J359" s="118"/>
      <c r="K359" s="118"/>
      <c r="L359" s="135"/>
      <c r="M359" s="118"/>
      <c r="N359" s="118"/>
      <c r="O359" s="118"/>
      <c r="P359" s="110"/>
      <c r="Q359" s="110"/>
      <c r="R359" s="110"/>
      <c r="S359" s="110"/>
      <c r="T359" s="110"/>
    </row>
    <row r="360" spans="3:20" ht="39.950000000000003" customHeight="1">
      <c r="C360" s="109"/>
      <c r="D360" s="110"/>
      <c r="E360" s="110"/>
      <c r="F360" s="110"/>
      <c r="G360" s="110"/>
      <c r="H360" s="110"/>
      <c r="I360" s="118"/>
      <c r="J360" s="118"/>
      <c r="K360" s="118"/>
      <c r="L360" s="135"/>
      <c r="M360" s="118"/>
      <c r="N360" s="118"/>
      <c r="O360" s="118"/>
      <c r="P360" s="110"/>
      <c r="Q360" s="110"/>
      <c r="R360" s="110"/>
      <c r="S360" s="110"/>
      <c r="T360" s="110"/>
    </row>
    <row r="361" spans="3:20" ht="39.950000000000003" customHeight="1">
      <c r="C361" s="109"/>
      <c r="D361" s="110"/>
      <c r="E361" s="110"/>
      <c r="F361" s="110"/>
      <c r="G361" s="110"/>
      <c r="H361" s="110"/>
      <c r="I361" s="118"/>
      <c r="J361" s="118"/>
      <c r="K361" s="118"/>
      <c r="L361" s="135"/>
      <c r="M361" s="118"/>
      <c r="N361" s="118"/>
      <c r="O361" s="118"/>
      <c r="P361" s="110"/>
      <c r="Q361" s="110"/>
      <c r="R361" s="110"/>
      <c r="S361" s="110"/>
      <c r="T361" s="110"/>
    </row>
    <row r="362" spans="3:20" ht="39.950000000000003" customHeight="1">
      <c r="C362" s="109"/>
      <c r="D362" s="110"/>
      <c r="E362" s="110"/>
      <c r="F362" s="110"/>
      <c r="G362" s="110"/>
      <c r="H362" s="110"/>
      <c r="I362" s="118"/>
      <c r="J362" s="118"/>
      <c r="K362" s="118"/>
      <c r="L362" s="135"/>
      <c r="M362" s="118"/>
      <c r="N362" s="118"/>
      <c r="O362" s="118"/>
      <c r="P362" s="110"/>
      <c r="Q362" s="110"/>
      <c r="R362" s="110"/>
      <c r="S362" s="110"/>
      <c r="T362" s="110"/>
    </row>
    <row r="363" spans="3:20" ht="39.950000000000003" customHeight="1">
      <c r="C363" s="109"/>
      <c r="D363" s="110"/>
      <c r="E363" s="110"/>
      <c r="F363" s="110"/>
      <c r="G363" s="110"/>
      <c r="H363" s="110"/>
      <c r="I363" s="118"/>
      <c r="J363" s="118"/>
      <c r="K363" s="118"/>
      <c r="L363" s="135"/>
      <c r="M363" s="118"/>
      <c r="N363" s="118"/>
      <c r="O363" s="118"/>
      <c r="P363" s="110"/>
      <c r="Q363" s="110"/>
      <c r="R363" s="110"/>
      <c r="S363" s="110"/>
      <c r="T363" s="110"/>
    </row>
    <row r="364" spans="3:20" ht="39.950000000000003" customHeight="1">
      <c r="C364" s="109"/>
      <c r="D364" s="110"/>
      <c r="E364" s="110"/>
      <c r="F364" s="110"/>
      <c r="G364" s="110"/>
      <c r="H364" s="110"/>
      <c r="I364" s="118"/>
      <c r="J364" s="118"/>
      <c r="K364" s="118"/>
      <c r="L364" s="135"/>
      <c r="M364" s="118"/>
      <c r="N364" s="118"/>
      <c r="O364" s="118"/>
      <c r="P364" s="110"/>
      <c r="Q364" s="110"/>
      <c r="R364" s="110"/>
      <c r="S364" s="110"/>
      <c r="T364" s="110"/>
    </row>
    <row r="365" spans="3:20" ht="39.950000000000003" customHeight="1">
      <c r="C365" s="109"/>
      <c r="D365" s="110"/>
      <c r="E365" s="110"/>
      <c r="F365" s="110"/>
      <c r="G365" s="110"/>
      <c r="H365" s="110"/>
      <c r="I365" s="118"/>
      <c r="J365" s="118"/>
      <c r="K365" s="118"/>
      <c r="L365" s="135"/>
      <c r="M365" s="118"/>
      <c r="N365" s="118"/>
      <c r="O365" s="118"/>
      <c r="P365" s="110"/>
      <c r="Q365" s="110"/>
      <c r="R365" s="110"/>
      <c r="S365" s="110"/>
      <c r="T365" s="110"/>
    </row>
    <row r="366" spans="3:20" ht="39.950000000000003" customHeight="1">
      <c r="C366" s="109"/>
      <c r="D366" s="110"/>
      <c r="E366" s="110"/>
      <c r="F366" s="110"/>
      <c r="G366" s="110"/>
      <c r="H366" s="110"/>
      <c r="I366" s="118"/>
      <c r="J366" s="118"/>
      <c r="K366" s="118"/>
      <c r="L366" s="135"/>
      <c r="M366" s="118"/>
      <c r="N366" s="118"/>
      <c r="O366" s="118"/>
      <c r="P366" s="110"/>
      <c r="Q366" s="110"/>
      <c r="R366" s="110"/>
      <c r="S366" s="110"/>
      <c r="T366" s="110"/>
    </row>
    <row r="367" spans="3:20" ht="39.950000000000003" customHeight="1">
      <c r="C367" s="109"/>
      <c r="D367" s="110"/>
      <c r="E367" s="110"/>
      <c r="F367" s="110"/>
      <c r="G367" s="110"/>
      <c r="H367" s="110"/>
      <c r="I367" s="118"/>
      <c r="J367" s="118"/>
      <c r="K367" s="118"/>
      <c r="L367" s="135"/>
      <c r="M367" s="118"/>
      <c r="N367" s="118"/>
      <c r="O367" s="118"/>
      <c r="P367" s="110"/>
      <c r="Q367" s="110"/>
      <c r="R367" s="110"/>
      <c r="S367" s="110"/>
      <c r="T367" s="110"/>
    </row>
    <row r="368" spans="3:20" ht="39.950000000000003" customHeight="1">
      <c r="C368" s="109"/>
      <c r="D368" s="110"/>
      <c r="E368" s="110"/>
      <c r="F368" s="110"/>
      <c r="G368" s="110"/>
      <c r="H368" s="110"/>
      <c r="I368" s="118"/>
      <c r="J368" s="118"/>
      <c r="K368" s="118"/>
      <c r="L368" s="135"/>
      <c r="M368" s="118"/>
      <c r="N368" s="118"/>
      <c r="O368" s="118"/>
      <c r="P368" s="110"/>
      <c r="Q368" s="110"/>
      <c r="R368" s="110"/>
      <c r="S368" s="110"/>
      <c r="T368" s="110"/>
    </row>
    <row r="369" spans="3:20" ht="39.950000000000003" customHeight="1">
      <c r="C369" s="109"/>
      <c r="D369" s="110"/>
      <c r="E369" s="110"/>
      <c r="F369" s="110"/>
      <c r="G369" s="110"/>
      <c r="H369" s="110"/>
      <c r="I369" s="118"/>
      <c r="J369" s="118"/>
      <c r="K369" s="118"/>
      <c r="L369" s="135"/>
      <c r="M369" s="118"/>
      <c r="N369" s="118"/>
      <c r="O369" s="118"/>
      <c r="P369" s="110"/>
      <c r="Q369" s="110"/>
      <c r="R369" s="110"/>
      <c r="S369" s="110"/>
      <c r="T369" s="110"/>
    </row>
    <row r="370" spans="3:20" ht="39.950000000000003" customHeight="1">
      <c r="C370" s="109"/>
      <c r="D370" s="110"/>
      <c r="E370" s="110"/>
      <c r="F370" s="110"/>
      <c r="G370" s="110"/>
      <c r="H370" s="110"/>
      <c r="I370" s="118"/>
      <c r="J370" s="118"/>
      <c r="K370" s="118"/>
      <c r="L370" s="135"/>
      <c r="M370" s="118"/>
      <c r="N370" s="118"/>
      <c r="O370" s="118"/>
      <c r="P370" s="110"/>
      <c r="Q370" s="110"/>
      <c r="R370" s="110"/>
      <c r="S370" s="110"/>
      <c r="T370" s="110"/>
    </row>
    <row r="371" spans="3:20" ht="39.950000000000003" customHeight="1">
      <c r="C371" s="109"/>
      <c r="D371" s="110"/>
      <c r="E371" s="110"/>
      <c r="F371" s="110"/>
      <c r="G371" s="110"/>
      <c r="H371" s="110"/>
      <c r="I371" s="118"/>
      <c r="J371" s="118"/>
      <c r="K371" s="118"/>
      <c r="L371" s="135"/>
      <c r="M371" s="118"/>
      <c r="N371" s="118"/>
      <c r="O371" s="118"/>
      <c r="P371" s="110"/>
      <c r="Q371" s="110"/>
      <c r="R371" s="110"/>
      <c r="S371" s="110"/>
      <c r="T371" s="110"/>
    </row>
    <row r="372" spans="3:20" ht="39.950000000000003" customHeight="1">
      <c r="C372" s="109"/>
      <c r="D372" s="110"/>
      <c r="E372" s="110"/>
      <c r="F372" s="110"/>
      <c r="G372" s="110"/>
      <c r="H372" s="110"/>
      <c r="I372" s="118"/>
      <c r="J372" s="118"/>
      <c r="K372" s="118"/>
      <c r="L372" s="135"/>
      <c r="M372" s="118"/>
      <c r="N372" s="118"/>
      <c r="O372" s="118"/>
      <c r="P372" s="110"/>
      <c r="Q372" s="110"/>
      <c r="R372" s="110"/>
      <c r="S372" s="110"/>
      <c r="T372" s="110"/>
    </row>
    <row r="373" spans="3:20" ht="39.950000000000003" customHeight="1">
      <c r="C373" s="109"/>
      <c r="D373" s="110"/>
      <c r="E373" s="110"/>
      <c r="F373" s="110"/>
      <c r="G373" s="110"/>
      <c r="H373" s="110"/>
      <c r="I373" s="118"/>
      <c r="J373" s="118"/>
      <c r="K373" s="118"/>
      <c r="L373" s="135"/>
      <c r="M373" s="118"/>
      <c r="N373" s="118"/>
      <c r="O373" s="118"/>
      <c r="P373" s="110"/>
      <c r="Q373" s="110"/>
      <c r="R373" s="110"/>
      <c r="S373" s="110"/>
      <c r="T373" s="110"/>
    </row>
    <row r="374" spans="3:20" ht="39.950000000000003" customHeight="1">
      <c r="C374" s="109"/>
      <c r="D374" s="110"/>
      <c r="E374" s="110"/>
      <c r="F374" s="110"/>
      <c r="G374" s="110"/>
      <c r="H374" s="110"/>
      <c r="I374" s="118"/>
      <c r="J374" s="118"/>
      <c r="K374" s="118"/>
      <c r="L374" s="135"/>
      <c r="M374" s="118"/>
      <c r="N374" s="118"/>
      <c r="O374" s="118"/>
      <c r="P374" s="110"/>
      <c r="Q374" s="110"/>
      <c r="R374" s="110"/>
      <c r="S374" s="110"/>
      <c r="T374" s="110"/>
    </row>
    <row r="375" spans="3:20" ht="39.950000000000003" customHeight="1">
      <c r="C375" s="109"/>
      <c r="D375" s="110"/>
      <c r="E375" s="110"/>
      <c r="F375" s="110"/>
      <c r="G375" s="110"/>
      <c r="H375" s="110"/>
      <c r="I375" s="118"/>
      <c r="J375" s="118"/>
      <c r="K375" s="118"/>
      <c r="L375" s="135"/>
      <c r="M375" s="118"/>
      <c r="N375" s="118"/>
      <c r="O375" s="118"/>
      <c r="P375" s="110"/>
      <c r="Q375" s="110"/>
      <c r="R375" s="110"/>
      <c r="S375" s="110"/>
      <c r="T375" s="110"/>
    </row>
    <row r="376" spans="3:20" ht="39.950000000000003" customHeight="1">
      <c r="C376" s="109"/>
      <c r="D376" s="110"/>
      <c r="E376" s="110"/>
      <c r="F376" s="110"/>
      <c r="G376" s="110"/>
      <c r="H376" s="110"/>
      <c r="I376" s="118"/>
      <c r="J376" s="118"/>
      <c r="K376" s="118"/>
      <c r="L376" s="135"/>
      <c r="M376" s="118"/>
      <c r="N376" s="118"/>
      <c r="O376" s="118"/>
      <c r="P376" s="110"/>
      <c r="Q376" s="110"/>
      <c r="R376" s="110"/>
      <c r="S376" s="110"/>
      <c r="T376" s="110"/>
    </row>
    <row r="377" spans="3:20" ht="39.950000000000003" customHeight="1">
      <c r="C377" s="109"/>
      <c r="D377" s="110"/>
      <c r="E377" s="110"/>
      <c r="F377" s="110"/>
      <c r="G377" s="110"/>
      <c r="H377" s="110"/>
      <c r="I377" s="118"/>
      <c r="J377" s="118"/>
      <c r="K377" s="118"/>
      <c r="L377" s="135"/>
      <c r="M377" s="118"/>
      <c r="N377" s="118"/>
      <c r="O377" s="118"/>
      <c r="P377" s="110"/>
      <c r="Q377" s="110"/>
      <c r="R377" s="110"/>
      <c r="S377" s="110"/>
      <c r="T377" s="110"/>
    </row>
    <row r="378" spans="3:20" ht="39.950000000000003" customHeight="1">
      <c r="C378" s="109"/>
      <c r="D378" s="110"/>
      <c r="E378" s="110"/>
      <c r="F378" s="110"/>
      <c r="G378" s="110"/>
      <c r="H378" s="110"/>
      <c r="I378" s="118"/>
      <c r="J378" s="118"/>
      <c r="K378" s="118"/>
      <c r="L378" s="135"/>
      <c r="M378" s="118"/>
      <c r="N378" s="118"/>
      <c r="O378" s="118"/>
      <c r="P378" s="110"/>
      <c r="Q378" s="110"/>
      <c r="R378" s="110"/>
      <c r="S378" s="110"/>
      <c r="T378" s="110"/>
    </row>
    <row r="379" spans="3:20" ht="39.950000000000003" customHeight="1">
      <c r="C379" s="109"/>
      <c r="D379" s="110"/>
      <c r="E379" s="110"/>
      <c r="F379" s="110"/>
      <c r="G379" s="110"/>
      <c r="H379" s="110"/>
      <c r="I379" s="118"/>
      <c r="J379" s="118"/>
      <c r="K379" s="118"/>
      <c r="L379" s="135"/>
      <c r="M379" s="118"/>
      <c r="N379" s="118"/>
      <c r="O379" s="118"/>
      <c r="P379" s="110"/>
      <c r="Q379" s="110"/>
      <c r="R379" s="110"/>
      <c r="S379" s="110"/>
      <c r="T379" s="110"/>
    </row>
    <row r="380" spans="3:20" ht="39.950000000000003" customHeight="1">
      <c r="C380" s="109"/>
      <c r="D380" s="110"/>
      <c r="E380" s="110"/>
      <c r="F380" s="110"/>
      <c r="G380" s="110"/>
      <c r="H380" s="110"/>
      <c r="I380" s="118"/>
      <c r="J380" s="118"/>
      <c r="K380" s="118"/>
      <c r="L380" s="135"/>
      <c r="M380" s="118"/>
      <c r="N380" s="118"/>
      <c r="O380" s="118"/>
      <c r="P380" s="110"/>
      <c r="Q380" s="110"/>
      <c r="R380" s="110"/>
      <c r="S380" s="110"/>
      <c r="T380" s="110"/>
    </row>
    <row r="381" spans="3:20" ht="39.950000000000003" customHeight="1">
      <c r="C381" s="109"/>
      <c r="D381" s="110"/>
      <c r="E381" s="110"/>
      <c r="F381" s="110"/>
      <c r="G381" s="110"/>
      <c r="H381" s="110"/>
      <c r="I381" s="118"/>
      <c r="J381" s="118"/>
      <c r="K381" s="118"/>
      <c r="L381" s="135"/>
      <c r="M381" s="118"/>
      <c r="N381" s="118"/>
      <c r="O381" s="118"/>
      <c r="P381" s="110"/>
      <c r="Q381" s="110"/>
      <c r="R381" s="110"/>
      <c r="S381" s="110"/>
      <c r="T381" s="110"/>
    </row>
    <row r="382" spans="3:20" ht="39.950000000000003" customHeight="1">
      <c r="C382" s="109"/>
      <c r="D382" s="110"/>
      <c r="E382" s="110"/>
      <c r="F382" s="110"/>
      <c r="G382" s="110"/>
      <c r="H382" s="110"/>
      <c r="I382" s="118"/>
      <c r="J382" s="118"/>
      <c r="K382" s="118"/>
      <c r="L382" s="135"/>
      <c r="M382" s="118"/>
      <c r="N382" s="118"/>
      <c r="O382" s="118"/>
      <c r="P382" s="110"/>
      <c r="Q382" s="110"/>
      <c r="R382" s="110"/>
      <c r="S382" s="110"/>
      <c r="T382" s="110"/>
    </row>
    <row r="383" spans="3:20" ht="39.950000000000003" customHeight="1">
      <c r="C383" s="109"/>
      <c r="D383" s="110"/>
      <c r="E383" s="110"/>
      <c r="F383" s="110"/>
      <c r="G383" s="110"/>
      <c r="H383" s="110"/>
      <c r="I383" s="118"/>
      <c r="J383" s="118"/>
      <c r="K383" s="118"/>
      <c r="L383" s="135"/>
      <c r="M383" s="118"/>
      <c r="N383" s="118"/>
      <c r="O383" s="118"/>
      <c r="P383" s="110"/>
      <c r="Q383" s="110"/>
      <c r="R383" s="110"/>
      <c r="S383" s="110"/>
      <c r="T383" s="110"/>
    </row>
    <row r="384" spans="3:20" ht="39.950000000000003" customHeight="1">
      <c r="C384" s="109"/>
      <c r="D384" s="110"/>
      <c r="E384" s="110"/>
      <c r="F384" s="110"/>
      <c r="G384" s="110"/>
      <c r="H384" s="110"/>
      <c r="I384" s="118"/>
      <c r="J384" s="118"/>
      <c r="K384" s="118"/>
      <c r="L384" s="135"/>
      <c r="M384" s="118"/>
      <c r="N384" s="118"/>
      <c r="O384" s="118"/>
      <c r="P384" s="110"/>
      <c r="Q384" s="110"/>
      <c r="R384" s="110"/>
      <c r="S384" s="110"/>
      <c r="T384" s="110"/>
    </row>
    <row r="385" spans="3:20" ht="39.950000000000003" customHeight="1">
      <c r="C385" s="109"/>
      <c r="D385" s="110"/>
      <c r="E385" s="110"/>
      <c r="F385" s="110"/>
      <c r="G385" s="110"/>
      <c r="H385" s="110"/>
      <c r="I385" s="118"/>
      <c r="J385" s="118"/>
      <c r="K385" s="118"/>
      <c r="L385" s="135"/>
      <c r="M385" s="118"/>
      <c r="N385" s="118"/>
      <c r="O385" s="118"/>
      <c r="P385" s="110"/>
      <c r="Q385" s="110"/>
      <c r="R385" s="110"/>
      <c r="S385" s="110"/>
      <c r="T385" s="110"/>
    </row>
    <row r="386" spans="3:20" ht="39.950000000000003" customHeight="1">
      <c r="C386" s="109"/>
      <c r="D386" s="110"/>
      <c r="E386" s="110"/>
      <c r="F386" s="110"/>
      <c r="G386" s="110"/>
      <c r="H386" s="110"/>
      <c r="I386" s="118"/>
      <c r="J386" s="118"/>
      <c r="K386" s="118"/>
      <c r="L386" s="135"/>
      <c r="M386" s="118"/>
      <c r="N386" s="118"/>
      <c r="O386" s="118"/>
      <c r="P386" s="110"/>
      <c r="Q386" s="110"/>
      <c r="R386" s="110"/>
      <c r="S386" s="110"/>
      <c r="T386" s="110"/>
    </row>
    <row r="387" spans="3:20" ht="39.950000000000003" customHeight="1">
      <c r="C387" s="109"/>
      <c r="D387" s="110"/>
      <c r="E387" s="110"/>
      <c r="F387" s="110"/>
      <c r="G387" s="110"/>
      <c r="H387" s="110"/>
      <c r="I387" s="118"/>
      <c r="J387" s="118"/>
      <c r="K387" s="118"/>
      <c r="L387" s="135"/>
      <c r="M387" s="118"/>
      <c r="N387" s="118"/>
      <c r="O387" s="118"/>
      <c r="P387" s="110"/>
      <c r="Q387" s="110"/>
      <c r="R387" s="110"/>
      <c r="S387" s="110"/>
      <c r="T387" s="110"/>
    </row>
    <row r="388" spans="3:20" ht="39.950000000000003" customHeight="1">
      <c r="C388" s="109"/>
      <c r="D388" s="110"/>
      <c r="E388" s="110"/>
      <c r="F388" s="110"/>
      <c r="G388" s="110"/>
      <c r="H388" s="110"/>
      <c r="I388" s="118"/>
      <c r="J388" s="118"/>
      <c r="K388" s="118"/>
      <c r="L388" s="135"/>
      <c r="M388" s="118"/>
      <c r="N388" s="118"/>
      <c r="O388" s="118"/>
      <c r="P388" s="110"/>
      <c r="Q388" s="110"/>
      <c r="R388" s="110"/>
      <c r="S388" s="110"/>
      <c r="T388" s="110"/>
    </row>
    <row r="389" spans="3:20" ht="39.950000000000003" customHeight="1">
      <c r="C389" s="109"/>
      <c r="D389" s="110"/>
      <c r="E389" s="110"/>
      <c r="F389" s="110"/>
      <c r="G389" s="110"/>
      <c r="H389" s="110"/>
      <c r="I389" s="118"/>
      <c r="J389" s="118"/>
      <c r="K389" s="118"/>
      <c r="L389" s="135"/>
      <c r="M389" s="118"/>
      <c r="N389" s="118"/>
      <c r="O389" s="118"/>
      <c r="P389" s="110"/>
      <c r="Q389" s="110"/>
      <c r="R389" s="110"/>
      <c r="S389" s="110"/>
      <c r="T389" s="110"/>
    </row>
    <row r="390" spans="3:20" ht="39.950000000000003" customHeight="1">
      <c r="C390" s="109"/>
      <c r="D390" s="110"/>
      <c r="E390" s="110"/>
      <c r="F390" s="110"/>
      <c r="G390" s="110"/>
      <c r="H390" s="110"/>
      <c r="I390" s="118"/>
      <c r="J390" s="118"/>
      <c r="K390" s="118"/>
      <c r="L390" s="135"/>
      <c r="M390" s="118"/>
      <c r="N390" s="118"/>
      <c r="O390" s="118"/>
      <c r="P390" s="110"/>
      <c r="Q390" s="110"/>
      <c r="R390" s="110"/>
      <c r="S390" s="110"/>
      <c r="T390" s="110"/>
    </row>
    <row r="391" spans="3:20" ht="39.950000000000003" customHeight="1">
      <c r="C391" s="109"/>
      <c r="D391" s="110"/>
      <c r="E391" s="110"/>
      <c r="F391" s="110"/>
      <c r="G391" s="110"/>
      <c r="H391" s="110"/>
      <c r="I391" s="118"/>
      <c r="J391" s="118"/>
      <c r="K391" s="118"/>
      <c r="L391" s="135"/>
      <c r="M391" s="118"/>
      <c r="N391" s="118"/>
      <c r="O391" s="118"/>
      <c r="P391" s="110"/>
      <c r="Q391" s="110"/>
      <c r="R391" s="110"/>
      <c r="S391" s="110"/>
      <c r="T391" s="110"/>
    </row>
    <row r="392" spans="3:20" ht="39.950000000000003" customHeight="1">
      <c r="C392" s="109"/>
      <c r="D392" s="110"/>
      <c r="E392" s="110"/>
      <c r="F392" s="110"/>
      <c r="G392" s="110"/>
      <c r="H392" s="110"/>
      <c r="I392" s="118"/>
      <c r="J392" s="118"/>
      <c r="K392" s="118"/>
      <c r="L392" s="135"/>
      <c r="M392" s="118"/>
      <c r="N392" s="118"/>
      <c r="O392" s="118"/>
      <c r="P392" s="110"/>
      <c r="Q392" s="110"/>
      <c r="R392" s="110"/>
      <c r="S392" s="110"/>
      <c r="T392" s="110"/>
    </row>
    <row r="393" spans="3:20" ht="39.950000000000003" customHeight="1">
      <c r="C393" s="109"/>
      <c r="D393" s="110"/>
      <c r="E393" s="110"/>
      <c r="F393" s="110"/>
      <c r="G393" s="110"/>
      <c r="H393" s="110"/>
      <c r="I393" s="118"/>
      <c r="J393" s="118"/>
      <c r="K393" s="118"/>
      <c r="L393" s="135"/>
      <c r="M393" s="118"/>
      <c r="N393" s="118"/>
      <c r="O393" s="118"/>
      <c r="P393" s="110"/>
      <c r="Q393" s="110"/>
      <c r="R393" s="110"/>
      <c r="S393" s="110"/>
      <c r="T393" s="110"/>
    </row>
    <row r="394" spans="3:20" ht="39.950000000000003" customHeight="1">
      <c r="C394" s="109"/>
      <c r="D394" s="110"/>
      <c r="E394" s="110"/>
      <c r="F394" s="110"/>
      <c r="G394" s="110"/>
      <c r="H394" s="110"/>
      <c r="I394" s="118"/>
      <c r="J394" s="118"/>
      <c r="K394" s="118"/>
      <c r="L394" s="135"/>
      <c r="M394" s="118"/>
      <c r="N394" s="118"/>
      <c r="O394" s="118"/>
      <c r="P394" s="110"/>
      <c r="Q394" s="110"/>
      <c r="R394" s="110"/>
      <c r="S394" s="110"/>
      <c r="T394" s="110"/>
    </row>
    <row r="395" spans="3:20" ht="39.950000000000003" customHeight="1">
      <c r="C395" s="109"/>
      <c r="D395" s="110"/>
      <c r="E395" s="110"/>
      <c r="F395" s="110"/>
      <c r="G395" s="110"/>
      <c r="H395" s="110"/>
      <c r="I395" s="118"/>
      <c r="J395" s="118"/>
      <c r="K395" s="118"/>
      <c r="L395" s="135"/>
      <c r="M395" s="118"/>
      <c r="N395" s="118"/>
      <c r="O395" s="118"/>
      <c r="P395" s="110"/>
      <c r="Q395" s="110"/>
      <c r="R395" s="110"/>
      <c r="S395" s="110"/>
      <c r="T395" s="110"/>
    </row>
    <row r="396" spans="3:20" ht="39.950000000000003" customHeight="1">
      <c r="C396" s="109"/>
      <c r="D396" s="110"/>
      <c r="E396" s="110"/>
      <c r="F396" s="110"/>
      <c r="G396" s="110"/>
      <c r="H396" s="110"/>
      <c r="I396" s="118"/>
      <c r="J396" s="118"/>
      <c r="K396" s="118"/>
      <c r="L396" s="135"/>
      <c r="M396" s="118"/>
      <c r="N396" s="118"/>
      <c r="O396" s="118"/>
      <c r="P396" s="110"/>
      <c r="Q396" s="110"/>
      <c r="R396" s="110"/>
      <c r="S396" s="110"/>
      <c r="T396" s="110"/>
    </row>
    <row r="397" spans="3:20" ht="39.950000000000003" customHeight="1">
      <c r="C397" s="109"/>
      <c r="D397" s="110"/>
      <c r="E397" s="110"/>
      <c r="F397" s="110"/>
      <c r="G397" s="110"/>
      <c r="H397" s="110"/>
      <c r="I397" s="118"/>
      <c r="J397" s="118"/>
      <c r="K397" s="118"/>
      <c r="L397" s="135"/>
      <c r="M397" s="118"/>
      <c r="N397" s="118"/>
      <c r="O397" s="118"/>
      <c r="P397" s="110"/>
      <c r="Q397" s="110"/>
      <c r="R397" s="110"/>
      <c r="S397" s="110"/>
      <c r="T397" s="110"/>
    </row>
    <row r="398" spans="3:20" ht="39.950000000000003" customHeight="1">
      <c r="C398" s="109"/>
      <c r="D398" s="110"/>
      <c r="E398" s="110"/>
      <c r="F398" s="110"/>
      <c r="G398" s="110"/>
      <c r="H398" s="110"/>
      <c r="I398" s="118"/>
      <c r="J398" s="118"/>
      <c r="K398" s="118"/>
      <c r="L398" s="135"/>
      <c r="M398" s="118"/>
      <c r="N398" s="118"/>
      <c r="O398" s="118"/>
      <c r="P398" s="110"/>
      <c r="Q398" s="110"/>
      <c r="R398" s="110"/>
      <c r="S398" s="110"/>
      <c r="T398" s="110"/>
    </row>
    <row r="399" spans="3:20" ht="39.950000000000003" customHeight="1">
      <c r="C399" s="109"/>
      <c r="D399" s="110"/>
      <c r="E399" s="110"/>
      <c r="F399" s="110"/>
      <c r="G399" s="110"/>
      <c r="H399" s="110"/>
      <c r="I399" s="118"/>
      <c r="J399" s="118"/>
      <c r="K399" s="118"/>
      <c r="L399" s="135"/>
      <c r="M399" s="118"/>
      <c r="N399" s="118"/>
      <c r="O399" s="118"/>
      <c r="P399" s="110"/>
      <c r="Q399" s="110"/>
      <c r="R399" s="110"/>
      <c r="S399" s="110"/>
      <c r="T399" s="110"/>
    </row>
    <row r="400" spans="3:20" ht="39.950000000000003" customHeight="1">
      <c r="C400" s="109"/>
      <c r="D400" s="110"/>
      <c r="E400" s="110"/>
      <c r="F400" s="110"/>
      <c r="G400" s="110"/>
      <c r="H400" s="110"/>
      <c r="I400" s="118"/>
      <c r="J400" s="118"/>
      <c r="K400" s="118"/>
      <c r="L400" s="135"/>
      <c r="M400" s="118"/>
      <c r="N400" s="118"/>
      <c r="O400" s="118"/>
      <c r="P400" s="110"/>
      <c r="Q400" s="110"/>
      <c r="R400" s="110"/>
      <c r="S400" s="110"/>
      <c r="T400" s="110"/>
    </row>
    <row r="401" spans="3:20" ht="39.950000000000003" customHeight="1">
      <c r="C401" s="109"/>
      <c r="D401" s="110"/>
      <c r="E401" s="110"/>
      <c r="F401" s="110"/>
      <c r="G401" s="110"/>
      <c r="H401" s="110"/>
      <c r="I401" s="118"/>
      <c r="J401" s="118"/>
      <c r="K401" s="118"/>
      <c r="L401" s="135"/>
      <c r="M401" s="118"/>
      <c r="N401" s="118"/>
      <c r="O401" s="118"/>
      <c r="P401" s="110"/>
      <c r="Q401" s="110"/>
      <c r="R401" s="110"/>
      <c r="S401" s="110"/>
      <c r="T401" s="110"/>
    </row>
    <row r="402" spans="3:20" ht="39.950000000000003" customHeight="1">
      <c r="C402" s="109"/>
      <c r="D402" s="110"/>
      <c r="E402" s="110"/>
      <c r="F402" s="110"/>
      <c r="G402" s="110"/>
      <c r="H402" s="110"/>
      <c r="I402" s="118"/>
      <c r="J402" s="118"/>
      <c r="K402" s="118"/>
      <c r="L402" s="135"/>
      <c r="M402" s="118"/>
      <c r="N402" s="118"/>
      <c r="O402" s="118"/>
      <c r="P402" s="110"/>
      <c r="Q402" s="110"/>
      <c r="R402" s="110"/>
      <c r="S402" s="110"/>
      <c r="T402" s="110"/>
    </row>
    <row r="403" spans="3:20" ht="39.950000000000003" customHeight="1">
      <c r="C403" s="109"/>
      <c r="D403" s="110"/>
      <c r="E403" s="110"/>
      <c r="F403" s="110"/>
      <c r="G403" s="110"/>
      <c r="H403" s="110"/>
      <c r="I403" s="118"/>
      <c r="J403" s="118"/>
      <c r="K403" s="118"/>
      <c r="L403" s="135"/>
      <c r="M403" s="118"/>
      <c r="N403" s="118"/>
      <c r="O403" s="118"/>
      <c r="P403" s="110"/>
      <c r="Q403" s="110"/>
      <c r="R403" s="110"/>
      <c r="S403" s="110"/>
      <c r="T403" s="110"/>
    </row>
    <row r="404" spans="3:20" ht="39.950000000000003" customHeight="1">
      <c r="C404" s="109"/>
      <c r="D404" s="110"/>
      <c r="E404" s="110"/>
      <c r="F404" s="110"/>
      <c r="G404" s="110"/>
      <c r="H404" s="110"/>
      <c r="I404" s="118"/>
      <c r="J404" s="118"/>
      <c r="K404" s="118"/>
      <c r="L404" s="135"/>
      <c r="M404" s="118"/>
      <c r="N404" s="118"/>
      <c r="O404" s="118"/>
      <c r="P404" s="110"/>
      <c r="Q404" s="110"/>
      <c r="R404" s="110"/>
      <c r="S404" s="110"/>
      <c r="T404" s="110"/>
    </row>
    <row r="405" spans="3:20" ht="39.950000000000003" customHeight="1">
      <c r="C405" s="109"/>
      <c r="D405" s="110"/>
      <c r="E405" s="110"/>
      <c r="F405" s="110"/>
      <c r="G405" s="110"/>
      <c r="H405" s="110"/>
      <c r="I405" s="118"/>
      <c r="J405" s="118"/>
      <c r="K405" s="118"/>
      <c r="L405" s="135"/>
      <c r="M405" s="118"/>
      <c r="N405" s="118"/>
      <c r="O405" s="118"/>
      <c r="P405" s="110"/>
      <c r="Q405" s="110"/>
      <c r="R405" s="110"/>
      <c r="S405" s="110"/>
      <c r="T405" s="110"/>
    </row>
    <row r="406" spans="3:20" ht="39.950000000000003" customHeight="1">
      <c r="C406" s="109"/>
      <c r="D406" s="110"/>
      <c r="E406" s="110"/>
      <c r="F406" s="110"/>
      <c r="G406" s="110"/>
      <c r="H406" s="110"/>
      <c r="I406" s="118"/>
      <c r="J406" s="118"/>
      <c r="K406" s="118"/>
      <c r="L406" s="135"/>
      <c r="M406" s="118"/>
      <c r="N406" s="118"/>
      <c r="O406" s="118"/>
      <c r="P406" s="110"/>
      <c r="Q406" s="110"/>
      <c r="R406" s="110"/>
      <c r="S406" s="110"/>
      <c r="T406" s="110"/>
    </row>
    <row r="407" spans="3:20" ht="39.950000000000003" customHeight="1">
      <c r="C407" s="109"/>
      <c r="D407" s="110"/>
      <c r="E407" s="110"/>
      <c r="F407" s="110"/>
      <c r="G407" s="110"/>
      <c r="H407" s="110"/>
      <c r="I407" s="118"/>
      <c r="J407" s="118"/>
      <c r="K407" s="118"/>
      <c r="L407" s="135"/>
      <c r="M407" s="118"/>
      <c r="N407" s="118"/>
      <c r="O407" s="118"/>
      <c r="P407" s="110"/>
      <c r="Q407" s="110"/>
      <c r="R407" s="110"/>
      <c r="S407" s="110"/>
      <c r="T407" s="110"/>
    </row>
    <row r="408" spans="3:20" ht="39.950000000000003" customHeight="1">
      <c r="C408" s="109"/>
      <c r="D408" s="110"/>
      <c r="E408" s="110"/>
      <c r="F408" s="110"/>
      <c r="G408" s="110"/>
      <c r="H408" s="110"/>
      <c r="I408" s="118"/>
      <c r="J408" s="118"/>
      <c r="K408" s="118"/>
      <c r="L408" s="135"/>
      <c r="M408" s="118"/>
      <c r="N408" s="118"/>
      <c r="O408" s="118"/>
      <c r="P408" s="110"/>
      <c r="Q408" s="110"/>
      <c r="R408" s="110"/>
      <c r="S408" s="110"/>
      <c r="T408" s="110"/>
    </row>
    <row r="409" spans="3:20" ht="39.950000000000003" customHeight="1">
      <c r="C409" s="109"/>
      <c r="D409" s="110"/>
      <c r="E409" s="110"/>
      <c r="F409" s="110"/>
      <c r="G409" s="110"/>
      <c r="H409" s="110"/>
      <c r="I409" s="118"/>
      <c r="J409" s="118"/>
      <c r="K409" s="118"/>
      <c r="L409" s="135"/>
      <c r="M409" s="118"/>
      <c r="N409" s="118"/>
      <c r="O409" s="118"/>
      <c r="P409" s="110"/>
      <c r="Q409" s="110"/>
      <c r="R409" s="110"/>
      <c r="S409" s="110"/>
      <c r="T409" s="110"/>
    </row>
    <row r="410" spans="3:20" ht="39.950000000000003" customHeight="1">
      <c r="C410" s="109"/>
      <c r="D410" s="110"/>
      <c r="E410" s="110"/>
      <c r="F410" s="110"/>
      <c r="G410" s="110"/>
      <c r="H410" s="110"/>
      <c r="I410" s="118"/>
      <c r="J410" s="118"/>
      <c r="K410" s="118"/>
      <c r="L410" s="135"/>
      <c r="M410" s="118"/>
      <c r="N410" s="118"/>
      <c r="O410" s="118"/>
      <c r="P410" s="110"/>
      <c r="Q410" s="110"/>
      <c r="R410" s="110"/>
      <c r="S410" s="110"/>
      <c r="T410" s="110"/>
    </row>
    <row r="411" spans="3:20" ht="39.950000000000003" customHeight="1">
      <c r="C411" s="109"/>
      <c r="D411" s="110"/>
      <c r="E411" s="110"/>
      <c r="F411" s="110"/>
      <c r="G411" s="110"/>
      <c r="H411" s="110"/>
      <c r="I411" s="118"/>
      <c r="J411" s="118"/>
      <c r="K411" s="118"/>
      <c r="L411" s="135"/>
      <c r="M411" s="118"/>
      <c r="N411" s="118"/>
      <c r="O411" s="118"/>
      <c r="P411" s="110"/>
      <c r="Q411" s="110"/>
      <c r="R411" s="110"/>
      <c r="S411" s="110"/>
      <c r="T411" s="110"/>
    </row>
    <row r="412" spans="3:20" ht="39.950000000000003" customHeight="1">
      <c r="C412" s="109"/>
      <c r="D412" s="110"/>
      <c r="E412" s="110"/>
      <c r="F412" s="110"/>
      <c r="G412" s="110"/>
      <c r="H412" s="110"/>
      <c r="I412" s="118"/>
      <c r="J412" s="118"/>
      <c r="K412" s="118"/>
      <c r="L412" s="135"/>
      <c r="M412" s="118"/>
      <c r="N412" s="118"/>
      <c r="O412" s="118"/>
      <c r="P412" s="110"/>
      <c r="Q412" s="110"/>
      <c r="R412" s="110"/>
      <c r="S412" s="110"/>
      <c r="T412" s="110"/>
    </row>
    <row r="413" spans="3:20" ht="39.950000000000003" customHeight="1">
      <c r="C413" s="109"/>
      <c r="D413" s="110"/>
      <c r="E413" s="110"/>
      <c r="F413" s="110"/>
      <c r="G413" s="110"/>
      <c r="H413" s="110"/>
      <c r="I413" s="118"/>
      <c r="J413" s="118"/>
      <c r="K413" s="118"/>
      <c r="L413" s="135"/>
      <c r="M413" s="118"/>
      <c r="N413" s="118"/>
      <c r="O413" s="118"/>
      <c r="P413" s="110"/>
      <c r="Q413" s="110"/>
      <c r="R413" s="110"/>
      <c r="S413" s="110"/>
      <c r="T413" s="110"/>
    </row>
    <row r="414" spans="3:20" ht="39.950000000000003" customHeight="1">
      <c r="C414" s="109"/>
      <c r="D414" s="110"/>
      <c r="E414" s="110"/>
      <c r="F414" s="110"/>
      <c r="G414" s="110"/>
      <c r="H414" s="110"/>
      <c r="I414" s="118"/>
      <c r="J414" s="118"/>
      <c r="K414" s="118"/>
      <c r="L414" s="135"/>
      <c r="M414" s="118"/>
      <c r="N414" s="118"/>
      <c r="O414" s="118"/>
      <c r="P414" s="110"/>
      <c r="Q414" s="110"/>
      <c r="R414" s="110"/>
      <c r="S414" s="110"/>
      <c r="T414" s="110"/>
    </row>
    <row r="415" spans="3:20" ht="39.950000000000003" customHeight="1">
      <c r="C415" s="109"/>
      <c r="D415" s="110"/>
      <c r="E415" s="110"/>
      <c r="F415" s="110"/>
      <c r="G415" s="110"/>
      <c r="H415" s="110"/>
      <c r="I415" s="118"/>
      <c r="J415" s="118"/>
      <c r="K415" s="118"/>
      <c r="L415" s="135"/>
      <c r="M415" s="118"/>
      <c r="N415" s="118"/>
      <c r="O415" s="118"/>
      <c r="P415" s="110"/>
      <c r="Q415" s="110"/>
      <c r="R415" s="110"/>
      <c r="S415" s="110"/>
      <c r="T415" s="110"/>
    </row>
    <row r="416" spans="3:20" ht="39.950000000000003" customHeight="1">
      <c r="C416" s="109"/>
      <c r="D416" s="110"/>
      <c r="E416" s="110"/>
      <c r="F416" s="110"/>
      <c r="G416" s="110"/>
      <c r="H416" s="110"/>
      <c r="I416" s="118"/>
      <c r="J416" s="118"/>
      <c r="K416" s="118"/>
      <c r="L416" s="135"/>
      <c r="M416" s="118"/>
      <c r="N416" s="118"/>
      <c r="O416" s="118"/>
      <c r="P416" s="110"/>
      <c r="Q416" s="110"/>
      <c r="R416" s="110"/>
      <c r="S416" s="110"/>
      <c r="T416" s="110"/>
    </row>
    <row r="417" spans="3:20" ht="39.950000000000003" customHeight="1">
      <c r="C417" s="109"/>
      <c r="D417" s="110"/>
      <c r="E417" s="110"/>
      <c r="F417" s="110"/>
      <c r="G417" s="110"/>
      <c r="H417" s="110"/>
      <c r="I417" s="118"/>
      <c r="J417" s="118"/>
      <c r="K417" s="118"/>
      <c r="L417" s="135"/>
      <c r="M417" s="118"/>
      <c r="N417" s="118"/>
      <c r="O417" s="118"/>
      <c r="P417" s="110"/>
      <c r="Q417" s="110"/>
      <c r="R417" s="110"/>
      <c r="S417" s="110"/>
      <c r="T417" s="110"/>
    </row>
    <row r="418" spans="3:20" ht="39.950000000000003" customHeight="1">
      <c r="C418" s="109"/>
      <c r="D418" s="110"/>
      <c r="E418" s="110"/>
      <c r="F418" s="110"/>
      <c r="G418" s="110"/>
      <c r="H418" s="110"/>
      <c r="I418" s="118"/>
      <c r="J418" s="118"/>
      <c r="K418" s="118"/>
      <c r="L418" s="135"/>
      <c r="M418" s="118"/>
      <c r="N418" s="118"/>
      <c r="O418" s="118"/>
      <c r="P418" s="110"/>
      <c r="Q418" s="110"/>
      <c r="R418" s="110"/>
      <c r="S418" s="110"/>
      <c r="T418" s="110"/>
    </row>
    <row r="419" spans="3:20" ht="39.950000000000003" customHeight="1">
      <c r="C419" s="109"/>
      <c r="D419" s="110"/>
      <c r="E419" s="110"/>
      <c r="F419" s="110"/>
      <c r="G419" s="110"/>
      <c r="H419" s="110"/>
      <c r="I419" s="118"/>
      <c r="J419" s="118"/>
      <c r="K419" s="118"/>
      <c r="L419" s="135"/>
      <c r="M419" s="118"/>
      <c r="N419" s="118"/>
      <c r="O419" s="118"/>
      <c r="P419" s="110"/>
      <c r="Q419" s="110"/>
      <c r="R419" s="110"/>
      <c r="S419" s="110"/>
      <c r="T419" s="110"/>
    </row>
    <row r="420" spans="3:20" ht="39.950000000000003" customHeight="1">
      <c r="C420" s="109"/>
      <c r="D420" s="110"/>
      <c r="E420" s="110"/>
      <c r="F420" s="110"/>
      <c r="G420" s="110"/>
      <c r="H420" s="110"/>
      <c r="I420" s="118"/>
      <c r="J420" s="118"/>
      <c r="K420" s="118"/>
      <c r="L420" s="135"/>
      <c r="M420" s="118"/>
      <c r="N420" s="118"/>
      <c r="O420" s="118"/>
      <c r="P420" s="110"/>
      <c r="Q420" s="110"/>
      <c r="R420" s="110"/>
      <c r="S420" s="110"/>
      <c r="T420" s="110"/>
    </row>
    <row r="421" spans="3:20" ht="39.950000000000003" customHeight="1">
      <c r="C421" s="109"/>
      <c r="D421" s="110"/>
      <c r="E421" s="110"/>
      <c r="F421" s="110"/>
      <c r="G421" s="110"/>
      <c r="H421" s="110"/>
      <c r="I421" s="118"/>
      <c r="J421" s="118"/>
      <c r="K421" s="118"/>
      <c r="L421" s="135"/>
      <c r="M421" s="118"/>
      <c r="N421" s="118"/>
      <c r="O421" s="118"/>
      <c r="P421" s="110"/>
      <c r="Q421" s="110"/>
      <c r="R421" s="110"/>
      <c r="S421" s="110"/>
      <c r="T421" s="110"/>
    </row>
    <row r="422" spans="3:20" ht="39.950000000000003" customHeight="1">
      <c r="C422" s="109"/>
      <c r="D422" s="110"/>
      <c r="E422" s="110"/>
      <c r="F422" s="110"/>
      <c r="G422" s="110"/>
      <c r="H422" s="110"/>
      <c r="I422" s="118"/>
      <c r="J422" s="118"/>
      <c r="K422" s="118"/>
      <c r="L422" s="135"/>
      <c r="M422" s="118"/>
      <c r="N422" s="118"/>
      <c r="O422" s="118"/>
      <c r="P422" s="110"/>
      <c r="Q422" s="110"/>
      <c r="R422" s="110"/>
      <c r="S422" s="110"/>
      <c r="T422" s="110"/>
    </row>
    <row r="423" spans="3:20" ht="39.950000000000003" customHeight="1">
      <c r="C423" s="109"/>
      <c r="D423" s="110"/>
      <c r="E423" s="110"/>
      <c r="F423" s="110"/>
      <c r="G423" s="110"/>
      <c r="H423" s="110"/>
      <c r="I423" s="118"/>
      <c r="J423" s="118"/>
      <c r="K423" s="118"/>
      <c r="L423" s="135"/>
      <c r="M423" s="118"/>
      <c r="N423" s="118"/>
      <c r="O423" s="118"/>
      <c r="P423" s="110"/>
      <c r="Q423" s="110"/>
      <c r="R423" s="110"/>
      <c r="S423" s="110"/>
      <c r="T423" s="110"/>
    </row>
    <row r="424" spans="3:20" ht="39.950000000000003" customHeight="1">
      <c r="C424" s="109"/>
      <c r="D424" s="110"/>
      <c r="E424" s="110"/>
      <c r="F424" s="110"/>
      <c r="G424" s="110"/>
      <c r="H424" s="110"/>
      <c r="I424" s="118"/>
      <c r="J424" s="118"/>
      <c r="K424" s="118"/>
      <c r="L424" s="135"/>
      <c r="M424" s="118"/>
      <c r="N424" s="118"/>
      <c r="O424" s="118"/>
      <c r="P424" s="110"/>
      <c r="Q424" s="110"/>
      <c r="R424" s="110"/>
      <c r="S424" s="110"/>
      <c r="T424" s="110"/>
    </row>
    <row r="425" spans="3:20" ht="39.950000000000003" customHeight="1">
      <c r="C425" s="109"/>
      <c r="D425" s="110"/>
      <c r="E425" s="110"/>
      <c r="F425" s="110"/>
      <c r="G425" s="110"/>
      <c r="H425" s="110"/>
      <c r="I425" s="118"/>
      <c r="J425" s="118"/>
      <c r="K425" s="118"/>
      <c r="L425" s="135"/>
      <c r="M425" s="118"/>
      <c r="N425" s="118"/>
      <c r="O425" s="118"/>
      <c r="P425" s="110"/>
      <c r="Q425" s="110"/>
      <c r="R425" s="110"/>
      <c r="S425" s="110"/>
      <c r="T425" s="110"/>
    </row>
    <row r="426" spans="3:20" ht="39.950000000000003" customHeight="1">
      <c r="C426" s="109"/>
      <c r="D426" s="110"/>
      <c r="E426" s="110"/>
      <c r="F426" s="110"/>
      <c r="G426" s="110"/>
      <c r="H426" s="110"/>
      <c r="I426" s="118"/>
      <c r="J426" s="118"/>
      <c r="K426" s="118"/>
      <c r="L426" s="135"/>
      <c r="M426" s="118"/>
      <c r="N426" s="118"/>
      <c r="O426" s="118"/>
      <c r="P426" s="110"/>
      <c r="Q426" s="110"/>
      <c r="R426" s="110"/>
      <c r="S426" s="110"/>
      <c r="T426" s="110"/>
    </row>
    <row r="427" spans="3:20" ht="39.950000000000003" customHeight="1">
      <c r="C427" s="109"/>
      <c r="D427" s="110"/>
      <c r="E427" s="110"/>
      <c r="F427" s="110"/>
      <c r="G427" s="110"/>
      <c r="H427" s="110"/>
      <c r="I427" s="118"/>
      <c r="J427" s="118"/>
      <c r="K427" s="118"/>
      <c r="L427" s="135"/>
      <c r="M427" s="118"/>
      <c r="N427" s="118"/>
      <c r="O427" s="118"/>
      <c r="P427" s="110"/>
      <c r="Q427" s="110"/>
      <c r="R427" s="110"/>
      <c r="S427" s="110"/>
      <c r="T427" s="110"/>
    </row>
    <row r="428" spans="3:20" ht="39.950000000000003" customHeight="1">
      <c r="C428" s="109"/>
      <c r="D428" s="110"/>
      <c r="E428" s="110"/>
      <c r="F428" s="110"/>
      <c r="G428" s="110"/>
      <c r="H428" s="110"/>
      <c r="I428" s="118"/>
      <c r="J428" s="118"/>
      <c r="K428" s="118"/>
      <c r="L428" s="135"/>
      <c r="M428" s="118"/>
      <c r="N428" s="118"/>
      <c r="O428" s="118"/>
      <c r="P428" s="110"/>
      <c r="Q428" s="110"/>
      <c r="R428" s="110"/>
      <c r="S428" s="110"/>
      <c r="T428" s="110"/>
    </row>
    <row r="429" spans="3:20" ht="39.950000000000003" customHeight="1">
      <c r="C429" s="109"/>
      <c r="D429" s="110"/>
      <c r="E429" s="110"/>
      <c r="F429" s="110"/>
      <c r="G429" s="110"/>
      <c r="H429" s="110"/>
      <c r="I429" s="118"/>
      <c r="J429" s="118"/>
      <c r="K429" s="118"/>
      <c r="L429" s="135"/>
      <c r="M429" s="118"/>
      <c r="N429" s="118"/>
      <c r="O429" s="118"/>
      <c r="P429" s="110"/>
      <c r="Q429" s="110"/>
      <c r="R429" s="110"/>
      <c r="S429" s="110"/>
      <c r="T429" s="110"/>
    </row>
    <row r="430" spans="3:20" ht="39.950000000000003" customHeight="1">
      <c r="C430" s="109"/>
      <c r="D430" s="110"/>
      <c r="E430" s="110"/>
      <c r="F430" s="110"/>
      <c r="G430" s="110"/>
      <c r="H430" s="110"/>
      <c r="I430" s="118"/>
      <c r="J430" s="118"/>
      <c r="K430" s="118"/>
      <c r="L430" s="135"/>
      <c r="M430" s="118"/>
      <c r="N430" s="118"/>
      <c r="O430" s="118"/>
      <c r="P430" s="110"/>
      <c r="Q430" s="110"/>
      <c r="R430" s="110"/>
      <c r="S430" s="110"/>
      <c r="T430" s="110"/>
    </row>
    <row r="431" spans="3:20" ht="39.950000000000003" customHeight="1">
      <c r="C431" s="109"/>
      <c r="D431" s="110"/>
      <c r="E431" s="110"/>
      <c r="F431" s="110"/>
      <c r="G431" s="110"/>
      <c r="H431" s="110"/>
      <c r="I431" s="118"/>
      <c r="J431" s="118"/>
      <c r="K431" s="118"/>
      <c r="L431" s="135"/>
      <c r="M431" s="118"/>
      <c r="N431" s="118"/>
      <c r="O431" s="118"/>
      <c r="P431" s="110"/>
      <c r="Q431" s="110"/>
      <c r="R431" s="110"/>
      <c r="S431" s="110"/>
      <c r="T431" s="110"/>
    </row>
    <row r="432" spans="3:20" ht="39.950000000000003" customHeight="1">
      <c r="C432" s="109"/>
      <c r="D432" s="110"/>
      <c r="E432" s="110"/>
      <c r="F432" s="110"/>
      <c r="G432" s="110"/>
      <c r="H432" s="110"/>
      <c r="I432" s="118"/>
      <c r="J432" s="118"/>
      <c r="K432" s="118"/>
      <c r="L432" s="135"/>
      <c r="M432" s="118"/>
      <c r="N432" s="118"/>
      <c r="O432" s="118"/>
      <c r="P432" s="110"/>
      <c r="Q432" s="110"/>
      <c r="R432" s="110"/>
      <c r="S432" s="110"/>
      <c r="T432" s="110"/>
    </row>
    <row r="433" spans="3:20" ht="39.950000000000003" customHeight="1">
      <c r="C433" s="109"/>
      <c r="D433" s="110"/>
      <c r="E433" s="110"/>
      <c r="F433" s="110"/>
      <c r="G433" s="110"/>
      <c r="H433" s="110"/>
      <c r="I433" s="118"/>
      <c r="J433" s="118"/>
      <c r="K433" s="118"/>
      <c r="L433" s="135"/>
      <c r="M433" s="118"/>
      <c r="N433" s="118"/>
      <c r="O433" s="118"/>
      <c r="P433" s="110"/>
      <c r="Q433" s="110"/>
      <c r="R433" s="110"/>
      <c r="S433" s="110"/>
      <c r="T433" s="110"/>
    </row>
    <row r="434" spans="3:20" ht="39.950000000000003" customHeight="1">
      <c r="C434" s="109"/>
      <c r="D434" s="110"/>
      <c r="E434" s="110"/>
      <c r="F434" s="110"/>
      <c r="G434" s="110"/>
      <c r="H434" s="110"/>
      <c r="I434" s="118"/>
      <c r="J434" s="118"/>
      <c r="K434" s="118"/>
      <c r="L434" s="135"/>
      <c r="M434" s="118"/>
      <c r="N434" s="118"/>
      <c r="O434" s="118"/>
      <c r="P434" s="110"/>
      <c r="Q434" s="110"/>
      <c r="R434" s="110"/>
      <c r="S434" s="110"/>
      <c r="T434" s="110"/>
    </row>
    <row r="435" spans="3:20" ht="39.950000000000003" customHeight="1">
      <c r="C435" s="109"/>
      <c r="D435" s="110"/>
      <c r="E435" s="110"/>
      <c r="F435" s="110"/>
      <c r="G435" s="110"/>
      <c r="H435" s="110"/>
      <c r="I435" s="118"/>
      <c r="J435" s="118"/>
      <c r="K435" s="118"/>
      <c r="L435" s="135"/>
      <c r="M435" s="118"/>
      <c r="N435" s="118"/>
      <c r="O435" s="118"/>
      <c r="P435" s="110"/>
      <c r="Q435" s="110"/>
      <c r="R435" s="110"/>
      <c r="S435" s="110"/>
      <c r="T435" s="110"/>
    </row>
    <row r="436" spans="3:20" ht="39.950000000000003" customHeight="1">
      <c r="C436" s="109"/>
      <c r="D436" s="110"/>
      <c r="E436" s="110"/>
      <c r="F436" s="110"/>
      <c r="G436" s="110"/>
      <c r="H436" s="110"/>
      <c r="I436" s="118"/>
      <c r="J436" s="118"/>
      <c r="K436" s="118"/>
      <c r="L436" s="135"/>
      <c r="M436" s="118"/>
      <c r="N436" s="118"/>
      <c r="O436" s="118"/>
      <c r="P436" s="110"/>
      <c r="Q436" s="110"/>
      <c r="R436" s="110"/>
      <c r="S436" s="110"/>
      <c r="T436" s="110"/>
    </row>
    <row r="437" spans="3:20" ht="39.950000000000003" customHeight="1">
      <c r="C437" s="109"/>
      <c r="D437" s="110"/>
      <c r="E437" s="110"/>
      <c r="F437" s="110"/>
      <c r="G437" s="110"/>
      <c r="H437" s="110"/>
      <c r="I437" s="118"/>
      <c r="J437" s="118"/>
      <c r="K437" s="118"/>
      <c r="L437" s="135"/>
      <c r="M437" s="118"/>
      <c r="N437" s="118"/>
      <c r="O437" s="118"/>
      <c r="P437" s="110"/>
      <c r="Q437" s="110"/>
      <c r="R437" s="110"/>
      <c r="S437" s="110"/>
      <c r="T437" s="110"/>
    </row>
    <row r="438" spans="3:20" ht="39.950000000000003" customHeight="1">
      <c r="C438" s="109"/>
      <c r="D438" s="110"/>
      <c r="E438" s="110"/>
      <c r="F438" s="110"/>
      <c r="G438" s="110"/>
      <c r="H438" s="110"/>
      <c r="I438" s="118"/>
      <c r="J438" s="118"/>
      <c r="K438" s="118"/>
      <c r="L438" s="135"/>
      <c r="M438" s="118"/>
      <c r="N438" s="118"/>
      <c r="O438" s="118"/>
      <c r="P438" s="110"/>
      <c r="Q438" s="110"/>
      <c r="R438" s="110"/>
      <c r="S438" s="110"/>
      <c r="T438" s="110"/>
    </row>
    <row r="439" spans="3:20" ht="39.950000000000003" customHeight="1">
      <c r="C439" s="109"/>
      <c r="D439" s="110"/>
      <c r="E439" s="110"/>
      <c r="F439" s="110"/>
      <c r="G439" s="110"/>
      <c r="H439" s="110"/>
      <c r="I439" s="118"/>
      <c r="J439" s="118"/>
      <c r="K439" s="118"/>
      <c r="L439" s="135"/>
      <c r="M439" s="118"/>
      <c r="N439" s="118"/>
      <c r="O439" s="118"/>
      <c r="P439" s="110"/>
      <c r="Q439" s="110"/>
      <c r="R439" s="110"/>
      <c r="S439" s="110"/>
      <c r="T439" s="110"/>
    </row>
    <row r="440" spans="3:20" ht="39.950000000000003" customHeight="1">
      <c r="C440" s="109"/>
      <c r="D440" s="110"/>
      <c r="E440" s="110"/>
      <c r="F440" s="110"/>
      <c r="G440" s="110"/>
      <c r="H440" s="110"/>
      <c r="I440" s="118"/>
      <c r="J440" s="118"/>
      <c r="K440" s="118"/>
      <c r="L440" s="135"/>
      <c r="M440" s="118"/>
      <c r="N440" s="118"/>
      <c r="O440" s="118"/>
      <c r="P440" s="110"/>
      <c r="Q440" s="110"/>
      <c r="R440" s="110"/>
      <c r="S440" s="110"/>
      <c r="T440" s="110"/>
    </row>
    <row r="441" spans="3:20" ht="39.950000000000003" customHeight="1">
      <c r="C441" s="109"/>
      <c r="D441" s="110"/>
      <c r="E441" s="110"/>
      <c r="F441" s="110"/>
      <c r="G441" s="110"/>
      <c r="H441" s="110"/>
      <c r="I441" s="118"/>
      <c r="J441" s="118"/>
      <c r="K441" s="118"/>
      <c r="L441" s="135"/>
      <c r="M441" s="118"/>
      <c r="N441" s="118"/>
      <c r="O441" s="118"/>
      <c r="P441" s="110"/>
      <c r="Q441" s="110"/>
      <c r="R441" s="110"/>
      <c r="S441" s="110"/>
      <c r="T441" s="110"/>
    </row>
    <row r="442" spans="3:20" ht="39.950000000000003" customHeight="1">
      <c r="C442" s="109"/>
      <c r="D442" s="110"/>
      <c r="E442" s="110"/>
      <c r="F442" s="110"/>
      <c r="G442" s="110"/>
      <c r="H442" s="110"/>
      <c r="I442" s="118"/>
      <c r="J442" s="118"/>
      <c r="K442" s="118"/>
      <c r="L442" s="135"/>
      <c r="M442" s="118"/>
      <c r="N442" s="118"/>
      <c r="O442" s="118"/>
      <c r="P442" s="110"/>
      <c r="Q442" s="110"/>
      <c r="R442" s="110"/>
      <c r="S442" s="110"/>
      <c r="T442" s="110"/>
    </row>
    <row r="443" spans="3:20" ht="39.950000000000003" customHeight="1">
      <c r="C443" s="109"/>
      <c r="D443" s="110"/>
      <c r="E443" s="110"/>
      <c r="F443" s="110"/>
      <c r="G443" s="110"/>
      <c r="H443" s="110"/>
      <c r="I443" s="118"/>
      <c r="J443" s="118"/>
      <c r="K443" s="118"/>
      <c r="L443" s="135"/>
      <c r="M443" s="118"/>
      <c r="N443" s="118"/>
      <c r="O443" s="118"/>
      <c r="P443" s="110"/>
      <c r="Q443" s="110"/>
      <c r="R443" s="110"/>
      <c r="S443" s="110"/>
      <c r="T443" s="110"/>
    </row>
    <row r="444" spans="3:20" ht="39.950000000000003" customHeight="1">
      <c r="C444" s="109"/>
      <c r="D444" s="110"/>
      <c r="E444" s="110"/>
      <c r="F444" s="110"/>
      <c r="G444" s="110"/>
      <c r="H444" s="110"/>
      <c r="I444" s="118"/>
      <c r="J444" s="118"/>
      <c r="K444" s="118"/>
      <c r="L444" s="135"/>
      <c r="M444" s="118"/>
      <c r="N444" s="118"/>
      <c r="O444" s="118"/>
      <c r="P444" s="110"/>
      <c r="Q444" s="110"/>
      <c r="R444" s="110"/>
      <c r="S444" s="110"/>
      <c r="T444" s="110"/>
    </row>
    <row r="445" spans="3:20" ht="39.950000000000003" customHeight="1">
      <c r="C445" s="109"/>
      <c r="D445" s="110"/>
      <c r="E445" s="110"/>
      <c r="F445" s="110"/>
      <c r="G445" s="110"/>
      <c r="H445" s="110"/>
      <c r="I445" s="118"/>
      <c r="J445" s="118"/>
      <c r="K445" s="118"/>
      <c r="L445" s="135"/>
      <c r="M445" s="118"/>
      <c r="N445" s="118"/>
      <c r="O445" s="118"/>
      <c r="P445" s="110"/>
      <c r="Q445" s="110"/>
      <c r="R445" s="110"/>
      <c r="S445" s="110"/>
      <c r="T445" s="110"/>
    </row>
    <row r="446" spans="3:20" ht="39.950000000000003" customHeight="1">
      <c r="C446" s="109"/>
      <c r="D446" s="110"/>
      <c r="E446" s="110"/>
      <c r="F446" s="110"/>
      <c r="G446" s="110"/>
      <c r="H446" s="110"/>
      <c r="I446" s="118"/>
      <c r="J446" s="118"/>
      <c r="K446" s="118"/>
      <c r="L446" s="135"/>
      <c r="M446" s="118"/>
      <c r="N446" s="118"/>
      <c r="O446" s="118"/>
      <c r="P446" s="110"/>
      <c r="Q446" s="110"/>
      <c r="R446" s="110"/>
      <c r="S446" s="110"/>
      <c r="T446" s="110"/>
    </row>
    <row r="447" spans="3:20" ht="39.950000000000003" customHeight="1">
      <c r="C447" s="109"/>
      <c r="D447" s="110"/>
      <c r="E447" s="110"/>
      <c r="F447" s="110"/>
      <c r="G447" s="110"/>
      <c r="H447" s="110"/>
      <c r="I447" s="118"/>
      <c r="J447" s="118"/>
      <c r="K447" s="118"/>
      <c r="L447" s="135"/>
      <c r="M447" s="118"/>
      <c r="N447" s="118"/>
      <c r="O447" s="118"/>
      <c r="P447" s="110"/>
      <c r="Q447" s="110"/>
      <c r="R447" s="110"/>
      <c r="S447" s="110"/>
      <c r="T447" s="110"/>
    </row>
    <row r="448" spans="3:20" ht="39.950000000000003" customHeight="1">
      <c r="C448" s="109"/>
      <c r="D448" s="110"/>
      <c r="E448" s="110"/>
      <c r="F448" s="110"/>
      <c r="G448" s="110"/>
      <c r="H448" s="110"/>
      <c r="I448" s="118"/>
      <c r="J448" s="118"/>
      <c r="K448" s="118"/>
      <c r="L448" s="135"/>
      <c r="M448" s="118"/>
      <c r="N448" s="118"/>
      <c r="O448" s="118"/>
      <c r="P448" s="110"/>
      <c r="Q448" s="110"/>
      <c r="R448" s="110"/>
      <c r="S448" s="110"/>
      <c r="T448" s="110"/>
    </row>
    <row r="449" spans="3:20" ht="39.950000000000003" customHeight="1">
      <c r="C449" s="109"/>
      <c r="D449" s="110"/>
      <c r="E449" s="110"/>
      <c r="F449" s="110"/>
      <c r="G449" s="110"/>
      <c r="H449" s="110"/>
      <c r="I449" s="118"/>
      <c r="J449" s="118"/>
      <c r="K449" s="118"/>
      <c r="L449" s="135"/>
      <c r="M449" s="118"/>
      <c r="N449" s="118"/>
      <c r="O449" s="118"/>
      <c r="P449" s="110"/>
      <c r="Q449" s="110"/>
      <c r="R449" s="110"/>
      <c r="S449" s="110"/>
      <c r="T449" s="110"/>
    </row>
    <row r="450" spans="3:20" ht="39.950000000000003" customHeight="1">
      <c r="C450" s="109"/>
      <c r="D450" s="110"/>
      <c r="E450" s="110"/>
      <c r="F450" s="110"/>
      <c r="G450" s="110"/>
      <c r="H450" s="110"/>
      <c r="I450" s="118"/>
      <c r="J450" s="118"/>
      <c r="K450" s="118"/>
      <c r="L450" s="135"/>
      <c r="M450" s="118"/>
      <c r="N450" s="118"/>
      <c r="O450" s="118"/>
      <c r="P450" s="110"/>
      <c r="Q450" s="110"/>
      <c r="R450" s="110"/>
      <c r="S450" s="110"/>
      <c r="T450" s="110"/>
    </row>
    <row r="451" spans="3:20" ht="39.950000000000003" customHeight="1">
      <c r="C451" s="109"/>
      <c r="D451" s="110"/>
      <c r="E451" s="110"/>
      <c r="F451" s="110"/>
      <c r="G451" s="110"/>
      <c r="H451" s="110"/>
      <c r="I451" s="118"/>
      <c r="J451" s="118"/>
      <c r="K451" s="118"/>
      <c r="L451" s="135"/>
      <c r="M451" s="118"/>
      <c r="N451" s="118"/>
      <c r="O451" s="118"/>
      <c r="P451" s="110"/>
      <c r="Q451" s="110"/>
      <c r="R451" s="110"/>
      <c r="S451" s="110"/>
      <c r="T451" s="110"/>
    </row>
    <row r="452" spans="3:20" ht="39.950000000000003" customHeight="1">
      <c r="C452" s="109"/>
      <c r="D452" s="110"/>
      <c r="E452" s="110"/>
      <c r="F452" s="110"/>
      <c r="G452" s="110"/>
      <c r="H452" s="110"/>
      <c r="I452" s="118"/>
      <c r="J452" s="118"/>
      <c r="K452" s="118"/>
      <c r="L452" s="135"/>
      <c r="M452" s="118"/>
      <c r="N452" s="118"/>
      <c r="O452" s="118"/>
      <c r="P452" s="110"/>
      <c r="Q452" s="110"/>
      <c r="R452" s="110"/>
      <c r="S452" s="110"/>
      <c r="T452" s="110"/>
    </row>
    <row r="453" spans="3:20" ht="39.950000000000003" customHeight="1">
      <c r="C453" s="109"/>
      <c r="D453" s="110"/>
      <c r="E453" s="110"/>
      <c r="F453" s="110"/>
      <c r="G453" s="110"/>
      <c r="H453" s="110"/>
      <c r="I453" s="118"/>
      <c r="J453" s="118"/>
      <c r="K453" s="118"/>
      <c r="L453" s="135"/>
      <c r="M453" s="118"/>
      <c r="N453" s="118"/>
      <c r="O453" s="118"/>
      <c r="P453" s="110"/>
      <c r="Q453" s="110"/>
      <c r="R453" s="110"/>
      <c r="S453" s="110"/>
      <c r="T453" s="110"/>
    </row>
    <row r="454" spans="3:20" ht="39.950000000000003" customHeight="1">
      <c r="C454" s="109"/>
      <c r="D454" s="110"/>
      <c r="E454" s="110"/>
      <c r="F454" s="110"/>
      <c r="G454" s="110"/>
      <c r="H454" s="110"/>
      <c r="I454" s="118"/>
      <c r="J454" s="118"/>
      <c r="K454" s="118"/>
      <c r="L454" s="135"/>
      <c r="M454" s="118"/>
      <c r="N454" s="118"/>
      <c r="O454" s="118"/>
      <c r="P454" s="110"/>
      <c r="Q454" s="110"/>
      <c r="R454" s="110"/>
      <c r="S454" s="110"/>
      <c r="T454" s="110"/>
    </row>
    <row r="455" spans="3:20" ht="39.950000000000003" customHeight="1">
      <c r="C455" s="109"/>
      <c r="D455" s="110"/>
      <c r="E455" s="110"/>
      <c r="F455" s="110"/>
      <c r="G455" s="110"/>
      <c r="H455" s="110"/>
      <c r="I455" s="118"/>
      <c r="J455" s="118"/>
      <c r="K455" s="118"/>
      <c r="L455" s="135"/>
      <c r="M455" s="118"/>
      <c r="N455" s="118"/>
      <c r="O455" s="118"/>
      <c r="P455" s="110"/>
      <c r="Q455" s="110"/>
      <c r="R455" s="110"/>
      <c r="S455" s="110"/>
      <c r="T455" s="110"/>
    </row>
    <row r="456" spans="3:20" ht="39.950000000000003" customHeight="1">
      <c r="C456" s="109"/>
      <c r="D456" s="110"/>
      <c r="E456" s="110"/>
      <c r="F456" s="110"/>
      <c r="G456" s="110"/>
      <c r="H456" s="110"/>
      <c r="I456" s="118"/>
      <c r="J456" s="118"/>
      <c r="K456" s="118"/>
      <c r="L456" s="135"/>
      <c r="M456" s="118"/>
      <c r="N456" s="118"/>
      <c r="O456" s="118"/>
      <c r="P456" s="110"/>
      <c r="Q456" s="110"/>
      <c r="R456" s="110"/>
      <c r="S456" s="110"/>
      <c r="T456" s="110"/>
    </row>
    <row r="457" spans="3:20" ht="39.950000000000003" customHeight="1">
      <c r="C457" s="109"/>
      <c r="D457" s="110"/>
      <c r="E457" s="110"/>
      <c r="F457" s="110"/>
      <c r="G457" s="110"/>
      <c r="H457" s="110"/>
      <c r="I457" s="118"/>
      <c r="J457" s="118"/>
      <c r="K457" s="118"/>
      <c r="L457" s="135"/>
      <c r="M457" s="118"/>
      <c r="N457" s="118"/>
      <c r="O457" s="118"/>
      <c r="P457" s="110"/>
      <c r="Q457" s="110"/>
      <c r="R457" s="110"/>
      <c r="S457" s="110"/>
      <c r="T457" s="110"/>
    </row>
    <row r="458" spans="3:20" ht="39.950000000000003" customHeight="1">
      <c r="C458" s="109"/>
      <c r="D458" s="110"/>
      <c r="E458" s="110"/>
      <c r="F458" s="110"/>
      <c r="G458" s="110"/>
      <c r="H458" s="110"/>
      <c r="I458" s="118"/>
      <c r="J458" s="118"/>
      <c r="K458" s="118"/>
      <c r="L458" s="135"/>
      <c r="M458" s="118"/>
      <c r="N458" s="118"/>
      <c r="O458" s="118"/>
      <c r="P458" s="110"/>
      <c r="Q458" s="110"/>
      <c r="R458" s="110"/>
      <c r="S458" s="110"/>
      <c r="T458" s="110"/>
    </row>
    <row r="459" spans="3:20" ht="39.950000000000003" customHeight="1">
      <c r="C459" s="109"/>
      <c r="D459" s="110"/>
      <c r="E459" s="110"/>
      <c r="F459" s="110"/>
      <c r="G459" s="110"/>
      <c r="H459" s="110"/>
      <c r="I459" s="118"/>
      <c r="J459" s="118"/>
      <c r="K459" s="118"/>
      <c r="L459" s="135"/>
      <c r="M459" s="118"/>
      <c r="N459" s="118"/>
      <c r="O459" s="118"/>
      <c r="P459" s="110"/>
      <c r="Q459" s="110"/>
      <c r="R459" s="110"/>
      <c r="S459" s="110"/>
      <c r="T459" s="110"/>
    </row>
    <row r="460" spans="3:20" ht="39.950000000000003" customHeight="1">
      <c r="C460" s="109"/>
      <c r="D460" s="110"/>
      <c r="E460" s="110"/>
      <c r="F460" s="110"/>
      <c r="G460" s="110"/>
      <c r="H460" s="110"/>
      <c r="I460" s="118"/>
      <c r="J460" s="118"/>
      <c r="K460" s="118"/>
      <c r="L460" s="135"/>
      <c r="M460" s="118"/>
      <c r="N460" s="118"/>
      <c r="O460" s="118"/>
      <c r="P460" s="110"/>
      <c r="Q460" s="110"/>
      <c r="R460" s="110"/>
      <c r="S460" s="110"/>
      <c r="T460" s="110"/>
    </row>
    <row r="461" spans="3:20" ht="39.950000000000003" customHeight="1">
      <c r="C461" s="109"/>
      <c r="D461" s="110"/>
      <c r="E461" s="110"/>
      <c r="F461" s="110"/>
      <c r="G461" s="110"/>
      <c r="H461" s="110"/>
      <c r="I461" s="118"/>
      <c r="J461" s="118"/>
      <c r="K461" s="118"/>
      <c r="L461" s="135"/>
      <c r="M461" s="118"/>
      <c r="N461" s="118"/>
      <c r="O461" s="118"/>
      <c r="P461" s="110"/>
      <c r="Q461" s="110"/>
      <c r="R461" s="110"/>
      <c r="S461" s="110"/>
      <c r="T461" s="110"/>
    </row>
    <row r="462" spans="3:20" ht="39.950000000000003" customHeight="1">
      <c r="C462" s="109"/>
      <c r="D462" s="110"/>
      <c r="E462" s="110"/>
      <c r="F462" s="110"/>
      <c r="G462" s="110"/>
      <c r="H462" s="110"/>
      <c r="I462" s="118"/>
      <c r="J462" s="118"/>
      <c r="K462" s="118"/>
      <c r="L462" s="135"/>
      <c r="M462" s="118"/>
      <c r="N462" s="118"/>
      <c r="O462" s="118"/>
      <c r="P462" s="110"/>
      <c r="Q462" s="110"/>
      <c r="R462" s="110"/>
      <c r="S462" s="110"/>
      <c r="T462" s="110"/>
    </row>
    <row r="463" spans="3:20" ht="39.950000000000003" customHeight="1">
      <c r="C463" s="109"/>
      <c r="D463" s="110"/>
      <c r="E463" s="110"/>
      <c r="F463" s="110"/>
      <c r="G463" s="110"/>
      <c r="H463" s="110"/>
      <c r="I463" s="118"/>
      <c r="J463" s="118"/>
      <c r="K463" s="118"/>
      <c r="L463" s="135"/>
      <c r="M463" s="118"/>
      <c r="N463" s="118"/>
      <c r="O463" s="118"/>
      <c r="P463" s="110"/>
      <c r="Q463" s="110"/>
      <c r="R463" s="110"/>
      <c r="S463" s="110"/>
      <c r="T463" s="110"/>
    </row>
    <row r="464" spans="3:20" ht="39.950000000000003" customHeight="1">
      <c r="C464" s="109"/>
      <c r="D464" s="110"/>
      <c r="E464" s="110"/>
      <c r="F464" s="110"/>
      <c r="G464" s="110"/>
      <c r="H464" s="110"/>
      <c r="I464" s="118"/>
      <c r="J464" s="118"/>
      <c r="K464" s="118"/>
      <c r="L464" s="135"/>
      <c r="M464" s="118"/>
      <c r="N464" s="118"/>
      <c r="O464" s="118"/>
      <c r="P464" s="110"/>
      <c r="Q464" s="110"/>
      <c r="R464" s="110"/>
      <c r="S464" s="110"/>
      <c r="T464" s="110"/>
    </row>
    <row r="465" spans="3:20" ht="39.950000000000003" customHeight="1">
      <c r="C465" s="109"/>
      <c r="D465" s="110"/>
      <c r="E465" s="110"/>
      <c r="F465" s="110"/>
      <c r="G465" s="110"/>
      <c r="H465" s="110"/>
      <c r="I465" s="118"/>
      <c r="J465" s="118"/>
      <c r="K465" s="118"/>
      <c r="L465" s="135"/>
      <c r="M465" s="118"/>
      <c r="N465" s="118"/>
      <c r="O465" s="118"/>
      <c r="P465" s="110"/>
      <c r="Q465" s="110"/>
      <c r="R465" s="110"/>
      <c r="S465" s="110"/>
      <c r="T465" s="110"/>
    </row>
    <row r="466" spans="3:20" ht="39.950000000000003" customHeight="1">
      <c r="C466" s="109"/>
      <c r="D466" s="110"/>
      <c r="E466" s="110"/>
      <c r="F466" s="110"/>
      <c r="G466" s="110"/>
      <c r="H466" s="110"/>
      <c r="I466" s="118"/>
      <c r="J466" s="118"/>
      <c r="K466" s="118"/>
      <c r="L466" s="135"/>
      <c r="M466" s="118"/>
      <c r="N466" s="118"/>
      <c r="O466" s="118"/>
      <c r="P466" s="110"/>
      <c r="Q466" s="110"/>
      <c r="R466" s="110"/>
      <c r="S466" s="110"/>
      <c r="T466" s="110"/>
    </row>
    <row r="467" spans="3:20" ht="39.950000000000003" customHeight="1">
      <c r="C467" s="109"/>
      <c r="D467" s="110"/>
      <c r="E467" s="110"/>
      <c r="F467" s="110"/>
      <c r="G467" s="110"/>
      <c r="H467" s="110"/>
      <c r="I467" s="118"/>
      <c r="J467" s="118"/>
      <c r="K467" s="118"/>
      <c r="L467" s="135"/>
      <c r="M467" s="118"/>
      <c r="N467" s="118"/>
      <c r="O467" s="118"/>
      <c r="P467" s="110"/>
      <c r="Q467" s="110"/>
      <c r="R467" s="110"/>
      <c r="S467" s="110"/>
      <c r="T467" s="110"/>
    </row>
    <row r="468" spans="3:20" ht="39.950000000000003" customHeight="1">
      <c r="C468" s="109"/>
      <c r="D468" s="110"/>
      <c r="E468" s="110"/>
      <c r="F468" s="110"/>
      <c r="G468" s="110"/>
      <c r="H468" s="110"/>
      <c r="I468" s="118"/>
      <c r="J468" s="118"/>
      <c r="K468" s="118"/>
      <c r="L468" s="135"/>
      <c r="M468" s="118"/>
      <c r="N468" s="118"/>
      <c r="O468" s="118"/>
      <c r="P468" s="110"/>
      <c r="Q468" s="110"/>
      <c r="R468" s="110"/>
      <c r="S468" s="110"/>
      <c r="T468" s="110"/>
    </row>
    <row r="469" spans="3:20" ht="39.950000000000003" customHeight="1">
      <c r="C469" s="109"/>
      <c r="D469" s="110"/>
      <c r="E469" s="110"/>
      <c r="F469" s="110"/>
      <c r="G469" s="110"/>
      <c r="H469" s="110"/>
      <c r="I469" s="118"/>
      <c r="J469" s="118"/>
      <c r="K469" s="118"/>
      <c r="L469" s="135"/>
      <c r="M469" s="118"/>
      <c r="N469" s="118"/>
      <c r="O469" s="118"/>
      <c r="P469" s="110"/>
      <c r="Q469" s="110"/>
      <c r="R469" s="110"/>
      <c r="S469" s="110"/>
      <c r="T469" s="110"/>
    </row>
    <row r="470" spans="3:20" ht="39.950000000000003" customHeight="1">
      <c r="C470" s="109"/>
      <c r="D470" s="110"/>
      <c r="E470" s="110"/>
      <c r="F470" s="110"/>
      <c r="G470" s="110"/>
      <c r="H470" s="110"/>
      <c r="I470" s="118"/>
      <c r="J470" s="118"/>
      <c r="K470" s="118"/>
      <c r="L470" s="135"/>
      <c r="M470" s="118"/>
      <c r="N470" s="118"/>
      <c r="O470" s="118"/>
      <c r="P470" s="110"/>
      <c r="Q470" s="110"/>
      <c r="R470" s="110"/>
      <c r="S470" s="110"/>
      <c r="T470" s="110"/>
    </row>
    <row r="471" spans="3:20" ht="39.950000000000003" customHeight="1">
      <c r="C471" s="109"/>
      <c r="D471" s="110"/>
      <c r="E471" s="110"/>
      <c r="F471" s="110"/>
      <c r="G471" s="110"/>
      <c r="H471" s="110"/>
      <c r="I471" s="118"/>
      <c r="J471" s="118"/>
      <c r="K471" s="118"/>
      <c r="L471" s="135"/>
      <c r="M471" s="118"/>
      <c r="N471" s="118"/>
      <c r="O471" s="118"/>
      <c r="P471" s="110"/>
      <c r="Q471" s="110"/>
      <c r="R471" s="110"/>
      <c r="S471" s="110"/>
      <c r="T471" s="110"/>
    </row>
    <row r="472" spans="3:20" ht="39.950000000000003" customHeight="1">
      <c r="C472" s="109"/>
      <c r="D472" s="110"/>
      <c r="E472" s="110"/>
      <c r="F472" s="110"/>
      <c r="G472" s="110"/>
      <c r="H472" s="110"/>
      <c r="I472" s="118"/>
      <c r="J472" s="118"/>
      <c r="K472" s="118"/>
      <c r="L472" s="135"/>
      <c r="M472" s="118"/>
      <c r="N472" s="118"/>
      <c r="O472" s="118"/>
      <c r="P472" s="110"/>
      <c r="Q472" s="110"/>
      <c r="R472" s="110"/>
      <c r="S472" s="110"/>
      <c r="T472" s="110"/>
    </row>
    <row r="473" spans="3:20" ht="39.950000000000003" customHeight="1">
      <c r="C473" s="109"/>
      <c r="D473" s="110"/>
      <c r="E473" s="110"/>
      <c r="F473" s="110"/>
      <c r="G473" s="110"/>
      <c r="H473" s="110"/>
      <c r="I473" s="118"/>
      <c r="J473" s="118"/>
      <c r="K473" s="118"/>
      <c r="L473" s="135"/>
      <c r="M473" s="118"/>
      <c r="N473" s="118"/>
      <c r="O473" s="118"/>
      <c r="P473" s="110"/>
      <c r="Q473" s="110"/>
      <c r="R473" s="110"/>
      <c r="S473" s="110"/>
      <c r="T473" s="110"/>
    </row>
    <row r="474" spans="3:20" ht="39.950000000000003" customHeight="1">
      <c r="C474" s="109"/>
      <c r="D474" s="110"/>
      <c r="E474" s="110"/>
      <c r="F474" s="110"/>
      <c r="G474" s="110"/>
      <c r="H474" s="110"/>
      <c r="I474" s="118"/>
      <c r="J474" s="118"/>
      <c r="K474" s="118"/>
      <c r="L474" s="135"/>
      <c r="M474" s="118"/>
      <c r="N474" s="118"/>
      <c r="O474" s="118"/>
      <c r="P474" s="110"/>
      <c r="Q474" s="110"/>
      <c r="R474" s="110"/>
      <c r="S474" s="110"/>
      <c r="T474" s="110"/>
    </row>
    <row r="475" spans="3:20" ht="39.950000000000003" customHeight="1">
      <c r="C475" s="109"/>
      <c r="D475" s="110"/>
      <c r="E475" s="110"/>
      <c r="F475" s="110"/>
      <c r="G475" s="110"/>
      <c r="H475" s="110"/>
      <c r="I475" s="118"/>
      <c r="J475" s="118"/>
      <c r="K475" s="118"/>
      <c r="L475" s="135"/>
      <c r="M475" s="118"/>
      <c r="N475" s="118"/>
      <c r="O475" s="118"/>
      <c r="P475" s="110"/>
      <c r="Q475" s="110"/>
      <c r="R475" s="110"/>
      <c r="S475" s="110"/>
      <c r="T475" s="110"/>
    </row>
    <row r="476" spans="3:20" ht="39.950000000000003" customHeight="1">
      <c r="C476" s="109"/>
      <c r="D476" s="110"/>
      <c r="E476" s="110"/>
      <c r="F476" s="110"/>
      <c r="G476" s="110"/>
      <c r="H476" s="110"/>
      <c r="I476" s="118"/>
      <c r="J476" s="118"/>
      <c r="K476" s="118"/>
      <c r="L476" s="135"/>
      <c r="M476" s="118"/>
      <c r="N476" s="118"/>
      <c r="O476" s="118"/>
      <c r="P476" s="110"/>
      <c r="Q476" s="110"/>
      <c r="R476" s="110"/>
      <c r="S476" s="110"/>
      <c r="T476" s="110"/>
    </row>
    <row r="477" spans="3:20" ht="39.950000000000003" customHeight="1">
      <c r="C477" s="109"/>
      <c r="D477" s="110"/>
      <c r="E477" s="110"/>
      <c r="F477" s="110"/>
      <c r="G477" s="110"/>
      <c r="H477" s="110"/>
      <c r="I477" s="118"/>
      <c r="J477" s="118"/>
      <c r="K477" s="118"/>
      <c r="L477" s="135"/>
      <c r="M477" s="118"/>
      <c r="N477" s="118"/>
      <c r="O477" s="118"/>
      <c r="P477" s="110"/>
      <c r="Q477" s="110"/>
      <c r="R477" s="110"/>
      <c r="S477" s="110"/>
      <c r="T477" s="110"/>
    </row>
    <row r="478" spans="3:20" ht="39.950000000000003" customHeight="1">
      <c r="C478" s="109"/>
      <c r="D478" s="110"/>
      <c r="E478" s="110"/>
      <c r="F478" s="110"/>
      <c r="G478" s="110"/>
      <c r="H478" s="110"/>
      <c r="I478" s="118"/>
      <c r="J478" s="118"/>
      <c r="K478" s="118"/>
      <c r="L478" s="135"/>
      <c r="M478" s="118"/>
      <c r="N478" s="118"/>
      <c r="O478" s="118"/>
      <c r="P478" s="110"/>
      <c r="Q478" s="110"/>
      <c r="R478" s="110"/>
      <c r="S478" s="110"/>
      <c r="T478" s="110"/>
    </row>
    <row r="479" spans="3:20" ht="39.950000000000003" customHeight="1">
      <c r="C479" s="109"/>
      <c r="D479" s="110"/>
      <c r="E479" s="110"/>
      <c r="F479" s="110"/>
      <c r="G479" s="110"/>
      <c r="H479" s="110"/>
      <c r="I479" s="118"/>
      <c r="J479" s="118"/>
      <c r="K479" s="118"/>
      <c r="L479" s="135"/>
      <c r="M479" s="118"/>
      <c r="N479" s="118"/>
      <c r="O479" s="118"/>
      <c r="P479" s="110"/>
      <c r="Q479" s="110"/>
      <c r="R479" s="110"/>
      <c r="S479" s="110"/>
      <c r="T479" s="110"/>
    </row>
    <row r="480" spans="3:20" ht="39.950000000000003" customHeight="1">
      <c r="C480" s="109"/>
      <c r="D480" s="110"/>
      <c r="E480" s="110"/>
      <c r="F480" s="110"/>
      <c r="G480" s="110"/>
      <c r="H480" s="110"/>
      <c r="I480" s="118"/>
      <c r="J480" s="118"/>
      <c r="K480" s="118"/>
      <c r="L480" s="135"/>
      <c r="M480" s="118"/>
      <c r="N480" s="118"/>
      <c r="O480" s="118"/>
      <c r="P480" s="110"/>
      <c r="Q480" s="110"/>
      <c r="R480" s="110"/>
      <c r="S480" s="110"/>
      <c r="T480" s="110"/>
    </row>
    <row r="481" spans="3:20" ht="39.950000000000003" customHeight="1">
      <c r="C481" s="109"/>
      <c r="D481" s="110"/>
      <c r="E481" s="110"/>
      <c r="F481" s="110"/>
      <c r="G481" s="110"/>
      <c r="H481" s="110"/>
      <c r="I481" s="118"/>
      <c r="J481" s="118"/>
      <c r="K481" s="118"/>
      <c r="L481" s="135"/>
      <c r="M481" s="118"/>
      <c r="N481" s="118"/>
      <c r="O481" s="118"/>
      <c r="P481" s="110"/>
      <c r="Q481" s="110"/>
      <c r="R481" s="110"/>
      <c r="S481" s="110"/>
      <c r="T481" s="110"/>
    </row>
    <row r="482" spans="3:20" ht="39.950000000000003" customHeight="1">
      <c r="C482" s="109"/>
      <c r="D482" s="110"/>
      <c r="E482" s="110"/>
      <c r="F482" s="110"/>
      <c r="G482" s="110"/>
      <c r="H482" s="110"/>
      <c r="I482" s="118"/>
      <c r="J482" s="118"/>
      <c r="K482" s="118"/>
      <c r="L482" s="135"/>
      <c r="M482" s="118"/>
      <c r="N482" s="118"/>
      <c r="O482" s="118"/>
      <c r="P482" s="110"/>
      <c r="Q482" s="110"/>
      <c r="R482" s="110"/>
      <c r="S482" s="110"/>
      <c r="T482" s="110"/>
    </row>
    <row r="483" spans="3:20" ht="39.950000000000003" customHeight="1">
      <c r="C483" s="109"/>
      <c r="D483" s="110"/>
      <c r="E483" s="110"/>
      <c r="F483" s="110"/>
      <c r="G483" s="110"/>
      <c r="H483" s="110"/>
      <c r="I483" s="118"/>
      <c r="J483" s="118"/>
      <c r="K483" s="118"/>
      <c r="L483" s="135"/>
      <c r="M483" s="118"/>
      <c r="N483" s="118"/>
      <c r="O483" s="118"/>
      <c r="P483" s="110"/>
      <c r="Q483" s="110"/>
      <c r="R483" s="110"/>
      <c r="S483" s="110"/>
      <c r="T483" s="110"/>
    </row>
    <row r="484" spans="3:20" ht="39.950000000000003" customHeight="1">
      <c r="C484" s="109"/>
      <c r="D484" s="110"/>
      <c r="E484" s="110"/>
      <c r="F484" s="110"/>
      <c r="G484" s="110"/>
      <c r="H484" s="110"/>
      <c r="I484" s="118"/>
      <c r="J484" s="118"/>
      <c r="K484" s="118"/>
      <c r="L484" s="135"/>
      <c r="M484" s="118"/>
      <c r="N484" s="118"/>
      <c r="O484" s="118"/>
      <c r="P484" s="110"/>
      <c r="Q484" s="110"/>
      <c r="R484" s="110"/>
      <c r="S484" s="110"/>
      <c r="T484" s="110"/>
    </row>
    <row r="485" spans="3:20" ht="39.950000000000003" customHeight="1">
      <c r="C485" s="109"/>
      <c r="D485" s="110"/>
      <c r="E485" s="110"/>
      <c r="F485" s="110"/>
      <c r="G485" s="110"/>
      <c r="H485" s="110"/>
      <c r="I485" s="118"/>
      <c r="J485" s="118"/>
      <c r="K485" s="118"/>
      <c r="L485" s="135"/>
      <c r="M485" s="118"/>
      <c r="N485" s="118"/>
      <c r="O485" s="118"/>
      <c r="P485" s="110"/>
      <c r="Q485" s="110"/>
      <c r="R485" s="110"/>
      <c r="S485" s="110"/>
      <c r="T485" s="110"/>
    </row>
    <row r="486" spans="3:20" ht="39.950000000000003" customHeight="1">
      <c r="C486" s="109"/>
      <c r="D486" s="110"/>
      <c r="E486" s="110"/>
      <c r="F486" s="110"/>
      <c r="G486" s="110"/>
      <c r="H486" s="110"/>
      <c r="I486" s="118"/>
      <c r="J486" s="118"/>
      <c r="K486" s="118"/>
      <c r="L486" s="135"/>
      <c r="M486" s="118"/>
      <c r="N486" s="118"/>
      <c r="O486" s="118"/>
      <c r="P486" s="110"/>
      <c r="Q486" s="110"/>
      <c r="R486" s="110"/>
      <c r="S486" s="110"/>
      <c r="T486" s="110"/>
    </row>
    <row r="487" spans="3:20" ht="39.950000000000003" customHeight="1">
      <c r="C487" s="109"/>
      <c r="D487" s="110"/>
      <c r="E487" s="110"/>
      <c r="F487" s="110"/>
      <c r="G487" s="110"/>
      <c r="H487" s="110"/>
      <c r="I487" s="118"/>
      <c r="J487" s="118"/>
      <c r="K487" s="118"/>
      <c r="L487" s="135"/>
      <c r="M487" s="118"/>
      <c r="N487" s="118"/>
      <c r="O487" s="118"/>
      <c r="P487" s="110"/>
      <c r="Q487" s="110"/>
      <c r="R487" s="110"/>
      <c r="S487" s="110"/>
      <c r="T487" s="110"/>
    </row>
    <row r="488" spans="3:20" ht="39.950000000000003" customHeight="1">
      <c r="C488" s="109"/>
      <c r="D488" s="110"/>
      <c r="E488" s="110"/>
      <c r="F488" s="110"/>
      <c r="G488" s="110"/>
      <c r="H488" s="110"/>
      <c r="I488" s="118"/>
      <c r="J488" s="118"/>
      <c r="K488" s="118"/>
      <c r="L488" s="135"/>
      <c r="M488" s="118"/>
      <c r="N488" s="118"/>
      <c r="O488" s="118"/>
      <c r="P488" s="110"/>
      <c r="Q488" s="110"/>
      <c r="R488" s="110"/>
      <c r="S488" s="110"/>
      <c r="T488" s="110"/>
    </row>
    <row r="489" spans="3:20" ht="39.950000000000003" customHeight="1">
      <c r="C489" s="109"/>
      <c r="D489" s="110"/>
      <c r="E489" s="110"/>
      <c r="F489" s="110"/>
      <c r="G489" s="110"/>
      <c r="H489" s="110"/>
      <c r="I489" s="118"/>
      <c r="J489" s="118"/>
      <c r="K489" s="118"/>
      <c r="L489" s="135"/>
      <c r="M489" s="118"/>
      <c r="N489" s="118"/>
      <c r="O489" s="118"/>
      <c r="P489" s="110"/>
      <c r="Q489" s="110"/>
      <c r="R489" s="110"/>
      <c r="S489" s="110"/>
      <c r="T489" s="110"/>
    </row>
    <row r="490" spans="3:20" ht="39.950000000000003" customHeight="1">
      <c r="C490" s="109"/>
      <c r="D490" s="110"/>
      <c r="E490" s="110"/>
      <c r="F490" s="110"/>
      <c r="G490" s="110"/>
      <c r="H490" s="110"/>
      <c r="I490" s="118"/>
      <c r="J490" s="118"/>
      <c r="K490" s="118"/>
      <c r="L490" s="135"/>
      <c r="M490" s="118"/>
      <c r="N490" s="118"/>
      <c r="O490" s="118"/>
      <c r="P490" s="110"/>
      <c r="Q490" s="110"/>
      <c r="R490" s="110"/>
      <c r="S490" s="110"/>
      <c r="T490" s="110"/>
    </row>
    <row r="491" spans="3:20" ht="39.950000000000003" customHeight="1">
      <c r="C491" s="109"/>
      <c r="D491" s="110"/>
      <c r="E491" s="110"/>
      <c r="F491" s="110"/>
      <c r="G491" s="110"/>
      <c r="H491" s="110"/>
      <c r="I491" s="118"/>
      <c r="J491" s="118"/>
      <c r="K491" s="118"/>
      <c r="L491" s="135"/>
      <c r="M491" s="118"/>
      <c r="N491" s="118"/>
      <c r="O491" s="118"/>
      <c r="P491" s="110"/>
      <c r="Q491" s="110"/>
      <c r="R491" s="110"/>
      <c r="S491" s="110"/>
      <c r="T491" s="110"/>
    </row>
    <row r="492" spans="3:20" ht="39.950000000000003" customHeight="1">
      <c r="C492" s="109"/>
      <c r="D492" s="110"/>
      <c r="E492" s="110"/>
      <c r="F492" s="110"/>
      <c r="G492" s="110"/>
      <c r="H492" s="110"/>
      <c r="I492" s="118"/>
      <c r="J492" s="118"/>
      <c r="K492" s="118"/>
      <c r="L492" s="135"/>
      <c r="M492" s="118"/>
      <c r="N492" s="118"/>
      <c r="O492" s="118"/>
      <c r="P492" s="110"/>
      <c r="Q492" s="110"/>
      <c r="R492" s="110"/>
      <c r="S492" s="110"/>
      <c r="T492" s="110"/>
    </row>
    <row r="493" spans="3:20" ht="39.950000000000003" customHeight="1">
      <c r="C493" s="109"/>
      <c r="D493" s="110"/>
      <c r="E493" s="110"/>
      <c r="F493" s="110"/>
      <c r="G493" s="110"/>
      <c r="H493" s="110"/>
      <c r="I493" s="118"/>
      <c r="J493" s="118"/>
      <c r="K493" s="118"/>
      <c r="L493" s="135"/>
      <c r="M493" s="118"/>
      <c r="N493" s="118"/>
      <c r="O493" s="118"/>
      <c r="P493" s="110"/>
      <c r="Q493" s="110"/>
      <c r="R493" s="110"/>
      <c r="S493" s="110"/>
      <c r="T493" s="110"/>
    </row>
    <row r="494" spans="3:20" ht="39.950000000000003" customHeight="1">
      <c r="C494" s="109"/>
      <c r="D494" s="110"/>
      <c r="E494" s="110"/>
      <c r="F494" s="110"/>
      <c r="G494" s="110"/>
      <c r="H494" s="110"/>
      <c r="I494" s="118"/>
      <c r="J494" s="118"/>
      <c r="K494" s="118"/>
      <c r="L494" s="135"/>
      <c r="M494" s="118"/>
      <c r="N494" s="118"/>
      <c r="O494" s="118"/>
      <c r="P494" s="110"/>
      <c r="Q494" s="110"/>
      <c r="R494" s="110"/>
      <c r="S494" s="110"/>
      <c r="T494" s="110"/>
    </row>
    <row r="495" spans="3:20" ht="39.950000000000003" customHeight="1">
      <c r="C495" s="109"/>
      <c r="D495" s="110"/>
      <c r="E495" s="110"/>
      <c r="F495" s="110"/>
      <c r="G495" s="110"/>
      <c r="H495" s="110"/>
      <c r="I495" s="118"/>
      <c r="J495" s="118"/>
      <c r="K495" s="118"/>
      <c r="L495" s="135"/>
      <c r="M495" s="118"/>
      <c r="N495" s="118"/>
      <c r="O495" s="118"/>
      <c r="P495" s="110"/>
      <c r="Q495" s="110"/>
      <c r="R495" s="110"/>
      <c r="S495" s="110"/>
      <c r="T495" s="110"/>
    </row>
    <row r="496" spans="3:20" ht="39.950000000000003" customHeight="1">
      <c r="C496" s="109"/>
      <c r="D496" s="110"/>
      <c r="E496" s="110"/>
      <c r="F496" s="110"/>
      <c r="G496" s="110"/>
      <c r="H496" s="110"/>
      <c r="I496" s="118"/>
      <c r="J496" s="118"/>
      <c r="K496" s="118"/>
      <c r="L496" s="135"/>
      <c r="M496" s="118"/>
      <c r="N496" s="118"/>
      <c r="O496" s="118"/>
      <c r="P496" s="110"/>
      <c r="Q496" s="110"/>
      <c r="R496" s="110"/>
      <c r="S496" s="110"/>
      <c r="T496" s="110"/>
    </row>
    <row r="497" spans="3:20" ht="39.950000000000003" customHeight="1">
      <c r="C497" s="109"/>
      <c r="D497" s="110"/>
      <c r="E497" s="110"/>
      <c r="F497" s="110"/>
      <c r="G497" s="110"/>
      <c r="H497" s="110"/>
      <c r="I497" s="118"/>
      <c r="J497" s="118"/>
      <c r="K497" s="118"/>
      <c r="L497" s="135"/>
      <c r="M497" s="118"/>
      <c r="N497" s="118"/>
      <c r="O497" s="118"/>
      <c r="P497" s="110"/>
      <c r="Q497" s="110"/>
      <c r="R497" s="110"/>
      <c r="S497" s="110"/>
      <c r="T497" s="110"/>
    </row>
    <row r="498" spans="3:20" ht="39.950000000000003" customHeight="1">
      <c r="C498" s="109"/>
      <c r="D498" s="110"/>
      <c r="E498" s="110"/>
      <c r="F498" s="110"/>
      <c r="G498" s="110"/>
      <c r="H498" s="110"/>
      <c r="I498" s="118"/>
      <c r="J498" s="118"/>
      <c r="K498" s="118"/>
      <c r="L498" s="135"/>
      <c r="M498" s="118"/>
      <c r="N498" s="118"/>
      <c r="O498" s="118"/>
      <c r="P498" s="110"/>
      <c r="Q498" s="110"/>
      <c r="R498" s="110"/>
      <c r="S498" s="110"/>
      <c r="T498" s="110"/>
    </row>
    <row r="499" spans="3:20" ht="39.950000000000003" customHeight="1">
      <c r="C499" s="109"/>
      <c r="D499" s="110"/>
      <c r="E499" s="110"/>
      <c r="F499" s="110"/>
      <c r="G499" s="110"/>
      <c r="H499" s="110"/>
      <c r="I499" s="118"/>
      <c r="J499" s="118"/>
      <c r="K499" s="118"/>
      <c r="L499" s="135"/>
      <c r="M499" s="118"/>
      <c r="N499" s="118"/>
      <c r="O499" s="118"/>
      <c r="P499" s="110"/>
      <c r="Q499" s="110"/>
      <c r="R499" s="110"/>
      <c r="S499" s="110"/>
      <c r="T499" s="110"/>
    </row>
    <row r="500" spans="3:20" ht="39.950000000000003" customHeight="1">
      <c r="C500" s="109"/>
      <c r="D500" s="110"/>
      <c r="E500" s="110"/>
      <c r="F500" s="110"/>
      <c r="G500" s="110"/>
      <c r="H500" s="110"/>
      <c r="I500" s="118"/>
      <c r="J500" s="118"/>
      <c r="K500" s="118"/>
      <c r="L500" s="135"/>
      <c r="M500" s="118"/>
      <c r="N500" s="118"/>
      <c r="O500" s="118"/>
      <c r="P500" s="110"/>
      <c r="Q500" s="110"/>
      <c r="R500" s="110"/>
      <c r="S500" s="110"/>
      <c r="T500" s="110"/>
    </row>
    <row r="501" spans="3:20" ht="39.950000000000003" customHeight="1">
      <c r="C501" s="109"/>
      <c r="D501" s="110"/>
      <c r="E501" s="110"/>
      <c r="F501" s="110"/>
      <c r="G501" s="110"/>
      <c r="H501" s="110"/>
      <c r="I501" s="118"/>
      <c r="J501" s="118"/>
      <c r="K501" s="118"/>
      <c r="L501" s="135"/>
      <c r="M501" s="118"/>
      <c r="N501" s="118"/>
      <c r="O501" s="118"/>
      <c r="P501" s="110"/>
      <c r="Q501" s="110"/>
      <c r="R501" s="110"/>
      <c r="S501" s="110"/>
      <c r="T501" s="110"/>
    </row>
    <row r="502" spans="3:20" ht="39.950000000000003" customHeight="1">
      <c r="C502" s="109"/>
      <c r="D502" s="110"/>
      <c r="E502" s="110"/>
      <c r="F502" s="110"/>
      <c r="G502" s="110"/>
      <c r="H502" s="110"/>
      <c r="I502" s="118"/>
      <c r="J502" s="118"/>
      <c r="K502" s="118"/>
      <c r="L502" s="135"/>
      <c r="M502" s="118"/>
      <c r="N502" s="118"/>
      <c r="O502" s="118"/>
      <c r="P502" s="110"/>
      <c r="Q502" s="110"/>
      <c r="R502" s="110"/>
      <c r="S502" s="110"/>
      <c r="T502" s="110"/>
    </row>
    <row r="503" spans="3:20" ht="39.950000000000003" customHeight="1">
      <c r="C503" s="109"/>
      <c r="D503" s="110"/>
      <c r="E503" s="110"/>
      <c r="F503" s="110"/>
      <c r="G503" s="110"/>
      <c r="H503" s="110"/>
      <c r="I503" s="118"/>
      <c r="J503" s="118"/>
      <c r="K503" s="118"/>
      <c r="L503" s="135"/>
      <c r="M503" s="118"/>
      <c r="N503" s="118"/>
      <c r="O503" s="118"/>
      <c r="P503" s="110"/>
      <c r="Q503" s="110"/>
      <c r="R503" s="110"/>
      <c r="S503" s="110"/>
      <c r="T503" s="110"/>
    </row>
    <row r="504" spans="3:20" ht="39.950000000000003" customHeight="1">
      <c r="C504" s="109"/>
      <c r="D504" s="110"/>
      <c r="E504" s="110"/>
      <c r="F504" s="110"/>
      <c r="G504" s="110"/>
      <c r="H504" s="110"/>
      <c r="I504" s="118"/>
      <c r="J504" s="118"/>
      <c r="K504" s="118"/>
      <c r="L504" s="135"/>
      <c r="M504" s="118"/>
      <c r="N504" s="118"/>
      <c r="O504" s="118"/>
      <c r="P504" s="110"/>
      <c r="Q504" s="110"/>
      <c r="R504" s="110"/>
      <c r="S504" s="110"/>
      <c r="T504" s="110"/>
    </row>
    <row r="505" spans="3:20" ht="39.950000000000003" customHeight="1">
      <c r="C505" s="109"/>
      <c r="D505" s="110"/>
      <c r="E505" s="110"/>
      <c r="F505" s="110"/>
      <c r="G505" s="110"/>
      <c r="H505" s="110"/>
      <c r="I505" s="118"/>
      <c r="J505" s="118"/>
      <c r="K505" s="118"/>
      <c r="L505" s="135"/>
      <c r="M505" s="118"/>
      <c r="N505" s="118"/>
      <c r="O505" s="118"/>
      <c r="P505" s="110"/>
      <c r="Q505" s="110"/>
      <c r="R505" s="110"/>
      <c r="S505" s="110"/>
      <c r="T505" s="110"/>
    </row>
    <row r="506" spans="3:20" ht="39.950000000000003" customHeight="1">
      <c r="C506" s="109"/>
      <c r="D506" s="110"/>
      <c r="E506" s="110"/>
      <c r="F506" s="110"/>
      <c r="G506" s="110"/>
      <c r="H506" s="110"/>
      <c r="I506" s="118"/>
      <c r="J506" s="118"/>
      <c r="K506" s="118"/>
      <c r="L506" s="135"/>
      <c r="M506" s="118"/>
      <c r="N506" s="118"/>
      <c r="O506" s="118"/>
      <c r="P506" s="110"/>
      <c r="Q506" s="110"/>
      <c r="R506" s="110"/>
      <c r="S506" s="110"/>
      <c r="T506" s="110"/>
    </row>
    <row r="507" spans="3:20" ht="39.950000000000003" customHeight="1">
      <c r="C507" s="109"/>
      <c r="D507" s="110"/>
      <c r="E507" s="110"/>
      <c r="F507" s="110"/>
      <c r="G507" s="110"/>
      <c r="H507" s="110"/>
      <c r="I507" s="118"/>
      <c r="J507" s="118"/>
      <c r="K507" s="118"/>
      <c r="L507" s="135"/>
      <c r="M507" s="118"/>
      <c r="N507" s="118"/>
      <c r="O507" s="118"/>
      <c r="P507" s="110"/>
      <c r="Q507" s="110"/>
      <c r="R507" s="110"/>
      <c r="S507" s="110"/>
      <c r="T507" s="110"/>
    </row>
    <row r="508" spans="3:20" ht="39.950000000000003" customHeight="1">
      <c r="C508" s="109"/>
      <c r="D508" s="110"/>
      <c r="E508" s="110"/>
      <c r="F508" s="110"/>
      <c r="G508" s="110"/>
      <c r="H508" s="110"/>
      <c r="I508" s="118"/>
      <c r="J508" s="118"/>
      <c r="K508" s="118"/>
      <c r="L508" s="135"/>
      <c r="M508" s="118"/>
      <c r="N508" s="118"/>
      <c r="O508" s="118"/>
      <c r="P508" s="110"/>
      <c r="Q508" s="110"/>
      <c r="R508" s="110"/>
      <c r="S508" s="110"/>
      <c r="T508" s="110"/>
    </row>
    <row r="509" spans="3:20" ht="39.950000000000003" customHeight="1">
      <c r="C509" s="109"/>
      <c r="D509" s="110"/>
      <c r="E509" s="110"/>
      <c r="F509" s="110"/>
      <c r="G509" s="110"/>
      <c r="H509" s="110"/>
      <c r="I509" s="118"/>
      <c r="J509" s="118"/>
      <c r="K509" s="118"/>
      <c r="L509" s="135"/>
      <c r="M509" s="118"/>
      <c r="N509" s="118"/>
      <c r="O509" s="118"/>
      <c r="P509" s="110"/>
      <c r="Q509" s="110"/>
      <c r="R509" s="110"/>
      <c r="S509" s="110"/>
      <c r="T509" s="110"/>
    </row>
    <row r="510" spans="3:20" ht="39.950000000000003" customHeight="1">
      <c r="C510" s="109"/>
      <c r="D510" s="110"/>
      <c r="E510" s="110"/>
      <c r="F510" s="110"/>
      <c r="G510" s="110"/>
      <c r="H510" s="110"/>
      <c r="I510" s="118"/>
      <c r="J510" s="118"/>
      <c r="K510" s="118"/>
      <c r="L510" s="135"/>
      <c r="M510" s="118"/>
      <c r="N510" s="118"/>
      <c r="O510" s="118"/>
      <c r="P510" s="110"/>
      <c r="Q510" s="110"/>
      <c r="R510" s="110"/>
      <c r="S510" s="110"/>
      <c r="T510" s="110"/>
    </row>
    <row r="511" spans="3:20" ht="39.950000000000003" customHeight="1">
      <c r="C511" s="109"/>
      <c r="D511" s="110"/>
      <c r="E511" s="110"/>
      <c r="F511" s="110"/>
      <c r="G511" s="110"/>
      <c r="H511" s="110"/>
      <c r="I511" s="118"/>
      <c r="J511" s="118"/>
      <c r="K511" s="118"/>
      <c r="L511" s="135"/>
      <c r="M511" s="118"/>
      <c r="N511" s="118"/>
      <c r="O511" s="118"/>
      <c r="P511" s="110"/>
      <c r="Q511" s="110"/>
      <c r="R511" s="110"/>
      <c r="S511" s="110"/>
      <c r="T511" s="110"/>
    </row>
    <row r="512" spans="3:20" ht="39.950000000000003" customHeight="1">
      <c r="C512" s="109"/>
      <c r="D512" s="110"/>
      <c r="E512" s="110"/>
      <c r="F512" s="110"/>
      <c r="G512" s="110"/>
      <c r="H512" s="110"/>
      <c r="I512" s="118"/>
      <c r="J512" s="118"/>
      <c r="K512" s="118"/>
      <c r="L512" s="135"/>
      <c r="M512" s="118"/>
      <c r="N512" s="118"/>
      <c r="O512" s="118"/>
      <c r="P512" s="110"/>
      <c r="Q512" s="110"/>
      <c r="R512" s="110"/>
      <c r="S512" s="110"/>
      <c r="T512" s="110"/>
    </row>
    <row r="513" spans="3:20" ht="39.950000000000003" customHeight="1">
      <c r="C513" s="109"/>
      <c r="D513" s="110"/>
      <c r="E513" s="110"/>
      <c r="F513" s="110"/>
      <c r="G513" s="110"/>
      <c r="H513" s="110"/>
      <c r="I513" s="118"/>
      <c r="J513" s="118"/>
      <c r="K513" s="118"/>
      <c r="L513" s="135"/>
      <c r="M513" s="118"/>
      <c r="N513" s="118"/>
      <c r="O513" s="118"/>
      <c r="P513" s="110"/>
      <c r="Q513" s="110"/>
      <c r="R513" s="110"/>
      <c r="S513" s="110"/>
      <c r="T513" s="110"/>
    </row>
    <row r="514" spans="3:20" ht="39.950000000000003" customHeight="1">
      <c r="C514" s="109"/>
      <c r="D514" s="110"/>
      <c r="E514" s="110"/>
      <c r="F514" s="110"/>
      <c r="G514" s="110"/>
      <c r="H514" s="110"/>
      <c r="I514" s="118"/>
      <c r="J514" s="118"/>
      <c r="K514" s="118"/>
      <c r="L514" s="135"/>
      <c r="M514" s="118"/>
      <c r="N514" s="118"/>
      <c r="O514" s="118"/>
      <c r="P514" s="110"/>
      <c r="Q514" s="110"/>
      <c r="R514" s="110"/>
      <c r="S514" s="110"/>
      <c r="T514" s="110"/>
    </row>
    <row r="515" spans="3:20" ht="39.950000000000003" customHeight="1">
      <c r="C515" s="109"/>
      <c r="D515" s="110"/>
      <c r="E515" s="110"/>
      <c r="F515" s="110"/>
      <c r="G515" s="110"/>
      <c r="H515" s="110"/>
      <c r="I515" s="118"/>
      <c r="J515" s="118"/>
      <c r="K515" s="118"/>
      <c r="L515" s="135"/>
      <c r="M515" s="118"/>
      <c r="N515" s="118"/>
      <c r="O515" s="118"/>
      <c r="P515" s="110"/>
      <c r="Q515" s="110"/>
      <c r="R515" s="110"/>
      <c r="S515" s="110"/>
      <c r="T515" s="110"/>
    </row>
    <row r="516" spans="3:20" ht="39.950000000000003" customHeight="1">
      <c r="C516" s="109"/>
      <c r="D516" s="110"/>
      <c r="E516" s="110"/>
      <c r="F516" s="110"/>
      <c r="G516" s="110"/>
      <c r="H516" s="110"/>
      <c r="I516" s="118"/>
      <c r="J516" s="118"/>
      <c r="K516" s="118"/>
      <c r="L516" s="135"/>
      <c r="M516" s="118"/>
      <c r="N516" s="118"/>
      <c r="O516" s="118"/>
      <c r="P516" s="110"/>
      <c r="Q516" s="110"/>
      <c r="R516" s="110"/>
      <c r="S516" s="110"/>
      <c r="T516" s="110"/>
    </row>
    <row r="517" spans="3:20" ht="39.950000000000003" customHeight="1">
      <c r="C517" s="109"/>
      <c r="D517" s="110"/>
      <c r="E517" s="110"/>
      <c r="F517" s="110"/>
      <c r="G517" s="110"/>
      <c r="H517" s="110"/>
      <c r="I517" s="118"/>
      <c r="J517" s="118"/>
      <c r="K517" s="118"/>
      <c r="L517" s="135"/>
      <c r="M517" s="118"/>
      <c r="N517" s="118"/>
      <c r="O517" s="118"/>
      <c r="P517" s="110"/>
      <c r="Q517" s="110"/>
      <c r="R517" s="110"/>
      <c r="S517" s="110"/>
      <c r="T517" s="110"/>
    </row>
    <row r="518" spans="3:20" ht="39.950000000000003" customHeight="1">
      <c r="C518" s="109"/>
      <c r="D518" s="110"/>
      <c r="E518" s="110"/>
      <c r="F518" s="110"/>
      <c r="G518" s="110"/>
      <c r="H518" s="110"/>
      <c r="I518" s="118"/>
      <c r="J518" s="118"/>
      <c r="K518" s="118"/>
      <c r="L518" s="135"/>
      <c r="M518" s="118"/>
      <c r="N518" s="118"/>
      <c r="O518" s="118"/>
      <c r="P518" s="110"/>
      <c r="Q518" s="110"/>
      <c r="R518" s="110"/>
      <c r="S518" s="110"/>
      <c r="T518" s="110"/>
    </row>
    <row r="519" spans="3:20" ht="39.950000000000003" customHeight="1">
      <c r="C519" s="109"/>
      <c r="D519" s="110"/>
      <c r="E519" s="110"/>
      <c r="F519" s="110"/>
      <c r="G519" s="110"/>
      <c r="H519" s="110"/>
      <c r="I519" s="118"/>
      <c r="J519" s="118"/>
      <c r="K519" s="118"/>
      <c r="L519" s="135"/>
      <c r="M519" s="118"/>
      <c r="N519" s="118"/>
      <c r="O519" s="118"/>
      <c r="P519" s="110"/>
      <c r="Q519" s="110"/>
      <c r="R519" s="110"/>
      <c r="S519" s="110"/>
      <c r="T519" s="110"/>
    </row>
    <row r="520" spans="3:20" ht="39.950000000000003" customHeight="1">
      <c r="C520" s="109"/>
      <c r="D520" s="110"/>
      <c r="E520" s="110"/>
      <c r="F520" s="110"/>
      <c r="G520" s="110"/>
      <c r="H520" s="110"/>
      <c r="I520" s="118"/>
      <c r="J520" s="118"/>
      <c r="K520" s="118"/>
      <c r="L520" s="135"/>
      <c r="M520" s="118"/>
      <c r="N520" s="118"/>
      <c r="O520" s="118"/>
      <c r="P520" s="110"/>
      <c r="Q520" s="110"/>
      <c r="R520" s="110"/>
      <c r="S520" s="110"/>
      <c r="T520" s="110"/>
    </row>
    <row r="521" spans="3:20" ht="39.950000000000003" customHeight="1">
      <c r="C521" s="109"/>
      <c r="D521" s="110"/>
      <c r="E521" s="110"/>
      <c r="F521" s="110"/>
      <c r="G521" s="110"/>
      <c r="H521" s="110"/>
      <c r="I521" s="118"/>
      <c r="J521" s="118"/>
      <c r="K521" s="118"/>
      <c r="L521" s="135"/>
      <c r="M521" s="118"/>
      <c r="N521" s="118"/>
      <c r="O521" s="118"/>
      <c r="P521" s="110"/>
      <c r="Q521" s="110"/>
      <c r="R521" s="110"/>
      <c r="S521" s="110"/>
      <c r="T521" s="110"/>
    </row>
    <row r="522" spans="3:20" ht="39.950000000000003" customHeight="1">
      <c r="C522" s="109"/>
      <c r="D522" s="110"/>
      <c r="E522" s="110"/>
      <c r="F522" s="110"/>
      <c r="G522" s="110"/>
      <c r="H522" s="110"/>
      <c r="I522" s="118"/>
      <c r="J522" s="118"/>
      <c r="K522" s="118"/>
      <c r="L522" s="135"/>
      <c r="M522" s="118"/>
      <c r="N522" s="118"/>
      <c r="O522" s="118"/>
      <c r="P522" s="110"/>
      <c r="Q522" s="110"/>
      <c r="R522" s="110"/>
      <c r="S522" s="110"/>
      <c r="T522" s="110"/>
    </row>
    <row r="523" spans="3:20" ht="39.950000000000003" customHeight="1">
      <c r="C523" s="109"/>
      <c r="D523" s="110"/>
      <c r="E523" s="110"/>
      <c r="F523" s="110"/>
      <c r="G523" s="110"/>
      <c r="H523" s="110"/>
      <c r="I523" s="118"/>
      <c r="J523" s="118"/>
      <c r="K523" s="118"/>
      <c r="L523" s="135"/>
      <c r="M523" s="118"/>
      <c r="N523" s="118"/>
      <c r="O523" s="118"/>
      <c r="P523" s="110"/>
      <c r="Q523" s="110"/>
      <c r="R523" s="110"/>
      <c r="S523" s="110"/>
      <c r="T523" s="110"/>
    </row>
    <row r="524" spans="3:20" ht="39.950000000000003" customHeight="1">
      <c r="C524" s="109"/>
      <c r="D524" s="110"/>
      <c r="E524" s="110"/>
      <c r="F524" s="110"/>
      <c r="G524" s="110"/>
      <c r="H524" s="110"/>
      <c r="I524" s="118"/>
      <c r="J524" s="118"/>
      <c r="K524" s="118"/>
      <c r="L524" s="135"/>
      <c r="M524" s="118"/>
      <c r="N524" s="118"/>
      <c r="O524" s="118"/>
      <c r="P524" s="110"/>
      <c r="Q524" s="110"/>
      <c r="R524" s="110"/>
      <c r="S524" s="110"/>
      <c r="T524" s="110"/>
    </row>
    <row r="525" spans="3:20" ht="39.950000000000003" customHeight="1">
      <c r="C525" s="109"/>
      <c r="D525" s="110"/>
      <c r="E525" s="110"/>
      <c r="F525" s="110"/>
      <c r="G525" s="110"/>
      <c r="H525" s="110"/>
      <c r="I525" s="118"/>
      <c r="J525" s="118"/>
      <c r="K525" s="118"/>
      <c r="L525" s="135"/>
      <c r="M525" s="118"/>
      <c r="N525" s="118"/>
      <c r="O525" s="118"/>
      <c r="P525" s="110"/>
      <c r="Q525" s="110"/>
      <c r="R525" s="110"/>
      <c r="S525" s="110"/>
      <c r="T525" s="110"/>
    </row>
    <row r="526" spans="3:20" ht="39.950000000000003" customHeight="1">
      <c r="C526" s="109"/>
      <c r="D526" s="110"/>
      <c r="E526" s="110"/>
      <c r="F526" s="110"/>
      <c r="G526" s="110"/>
      <c r="H526" s="110"/>
      <c r="I526" s="118"/>
      <c r="J526" s="118"/>
      <c r="K526" s="118"/>
      <c r="L526" s="135"/>
      <c r="M526" s="118"/>
      <c r="N526" s="118"/>
      <c r="O526" s="118"/>
      <c r="P526" s="110"/>
      <c r="Q526" s="110"/>
      <c r="R526" s="110"/>
      <c r="S526" s="110"/>
      <c r="T526" s="110"/>
    </row>
    <row r="527" spans="3:20" ht="39.950000000000003" customHeight="1">
      <c r="C527" s="109"/>
      <c r="D527" s="110"/>
      <c r="E527" s="110"/>
      <c r="F527" s="110"/>
      <c r="G527" s="110"/>
      <c r="H527" s="110"/>
      <c r="I527" s="118"/>
      <c r="J527" s="118"/>
      <c r="K527" s="118"/>
      <c r="L527" s="135"/>
      <c r="M527" s="118"/>
      <c r="N527" s="118"/>
      <c r="O527" s="118"/>
      <c r="P527" s="110"/>
      <c r="Q527" s="110"/>
      <c r="R527" s="110"/>
      <c r="S527" s="110"/>
      <c r="T527" s="110"/>
    </row>
    <row r="528" spans="3:20" ht="39.950000000000003" customHeight="1">
      <c r="C528" s="109"/>
      <c r="D528" s="110"/>
      <c r="E528" s="110"/>
      <c r="F528" s="110"/>
      <c r="G528" s="110"/>
      <c r="H528" s="110"/>
      <c r="I528" s="118"/>
      <c r="J528" s="118"/>
      <c r="K528" s="118"/>
      <c r="L528" s="135"/>
      <c r="M528" s="118"/>
      <c r="N528" s="118"/>
      <c r="O528" s="118"/>
      <c r="P528" s="110"/>
      <c r="Q528" s="110"/>
      <c r="R528" s="110"/>
      <c r="S528" s="110"/>
      <c r="T528" s="110"/>
    </row>
    <row r="529" spans="3:20" ht="39.950000000000003" customHeight="1">
      <c r="C529" s="109"/>
      <c r="D529" s="110"/>
      <c r="E529" s="110"/>
      <c r="F529" s="110"/>
      <c r="G529" s="110"/>
      <c r="H529" s="110"/>
      <c r="I529" s="118"/>
      <c r="J529" s="118"/>
      <c r="K529" s="118"/>
      <c r="L529" s="135"/>
      <c r="M529" s="118"/>
      <c r="N529" s="118"/>
      <c r="O529" s="118"/>
      <c r="P529" s="110"/>
      <c r="Q529" s="110"/>
      <c r="R529" s="110"/>
      <c r="S529" s="110"/>
      <c r="T529" s="110"/>
    </row>
    <row r="530" spans="3:20" ht="39.950000000000003" customHeight="1">
      <c r="C530" s="109"/>
      <c r="D530" s="110"/>
      <c r="E530" s="110"/>
      <c r="F530" s="110"/>
      <c r="G530" s="110"/>
      <c r="H530" s="110"/>
      <c r="I530" s="118"/>
      <c r="J530" s="118"/>
      <c r="K530" s="118"/>
      <c r="L530" s="135"/>
      <c r="M530" s="118"/>
      <c r="N530" s="118"/>
      <c r="O530" s="118"/>
      <c r="P530" s="110"/>
      <c r="Q530" s="110"/>
      <c r="R530" s="110"/>
      <c r="S530" s="110"/>
      <c r="T530" s="110"/>
    </row>
    <row r="531" spans="3:20" ht="39.950000000000003" customHeight="1">
      <c r="C531" s="109"/>
      <c r="D531" s="110"/>
      <c r="E531" s="110"/>
      <c r="F531" s="110"/>
      <c r="G531" s="110"/>
      <c r="H531" s="110"/>
      <c r="I531" s="118"/>
      <c r="J531" s="118"/>
      <c r="K531" s="118"/>
      <c r="L531" s="135"/>
      <c r="M531" s="118"/>
      <c r="N531" s="118"/>
      <c r="O531" s="118"/>
      <c r="P531" s="110"/>
      <c r="Q531" s="110"/>
      <c r="R531" s="110"/>
      <c r="S531" s="110"/>
      <c r="T531" s="110"/>
    </row>
    <row r="532" spans="3:20" ht="39.950000000000003" customHeight="1">
      <c r="C532" s="109"/>
      <c r="D532" s="110"/>
      <c r="E532" s="110"/>
      <c r="F532" s="110"/>
      <c r="G532" s="110"/>
      <c r="H532" s="110"/>
      <c r="I532" s="118"/>
      <c r="J532" s="118"/>
      <c r="K532" s="118"/>
      <c r="L532" s="135"/>
      <c r="M532" s="118"/>
      <c r="N532" s="118"/>
      <c r="O532" s="118"/>
      <c r="P532" s="110"/>
      <c r="Q532" s="110"/>
      <c r="R532" s="110"/>
      <c r="S532" s="110"/>
      <c r="T532" s="110"/>
    </row>
    <row r="533" spans="3:20" ht="39.950000000000003" customHeight="1">
      <c r="C533" s="109"/>
      <c r="D533" s="110"/>
      <c r="E533" s="110"/>
      <c r="F533" s="110"/>
      <c r="G533" s="110"/>
      <c r="H533" s="110"/>
      <c r="I533" s="118"/>
      <c r="J533" s="118"/>
      <c r="K533" s="118"/>
      <c r="L533" s="135"/>
      <c r="M533" s="118"/>
      <c r="N533" s="118"/>
      <c r="O533" s="118"/>
      <c r="P533" s="110"/>
      <c r="Q533" s="110"/>
      <c r="R533" s="110"/>
      <c r="S533" s="110"/>
      <c r="T533" s="110"/>
    </row>
    <row r="534" spans="3:20" ht="39.950000000000003" customHeight="1">
      <c r="C534" s="109"/>
      <c r="D534" s="110"/>
      <c r="E534" s="110"/>
      <c r="F534" s="110"/>
      <c r="G534" s="110"/>
      <c r="H534" s="110"/>
      <c r="I534" s="118"/>
      <c r="J534" s="118"/>
      <c r="K534" s="118"/>
      <c r="L534" s="135"/>
      <c r="M534" s="118"/>
      <c r="N534" s="118"/>
      <c r="O534" s="118"/>
      <c r="P534" s="110"/>
      <c r="Q534" s="110"/>
      <c r="R534" s="110"/>
      <c r="S534" s="110"/>
      <c r="T534" s="110"/>
    </row>
    <row r="535" spans="3:20" ht="39.950000000000003" customHeight="1">
      <c r="C535" s="109"/>
      <c r="D535" s="110"/>
      <c r="E535" s="110"/>
      <c r="F535" s="110"/>
      <c r="G535" s="110"/>
      <c r="H535" s="110"/>
      <c r="I535" s="118"/>
      <c r="J535" s="118"/>
      <c r="K535" s="118"/>
      <c r="L535" s="135"/>
      <c r="M535" s="118"/>
      <c r="N535" s="118"/>
      <c r="O535" s="118"/>
      <c r="P535" s="110"/>
      <c r="Q535" s="110"/>
      <c r="R535" s="110"/>
      <c r="S535" s="110"/>
      <c r="T535" s="110"/>
    </row>
    <row r="536" spans="3:20" ht="39.950000000000003" customHeight="1">
      <c r="C536" s="109"/>
      <c r="D536" s="110"/>
      <c r="E536" s="110"/>
      <c r="F536" s="110"/>
      <c r="G536" s="110"/>
      <c r="H536" s="110"/>
      <c r="I536" s="118"/>
      <c r="J536" s="118"/>
      <c r="K536" s="118"/>
      <c r="L536" s="135"/>
      <c r="M536" s="118"/>
      <c r="N536" s="118"/>
      <c r="O536" s="118"/>
      <c r="P536" s="110"/>
      <c r="Q536" s="110"/>
      <c r="R536" s="110"/>
      <c r="S536" s="110"/>
      <c r="T536" s="110"/>
    </row>
    <row r="537" spans="3:20" ht="39.950000000000003" customHeight="1">
      <c r="C537" s="109"/>
      <c r="D537" s="110"/>
      <c r="E537" s="110"/>
      <c r="F537" s="110"/>
      <c r="G537" s="110"/>
      <c r="H537" s="110"/>
      <c r="I537" s="118"/>
      <c r="J537" s="118"/>
      <c r="K537" s="118"/>
      <c r="L537" s="135"/>
      <c r="M537" s="118"/>
      <c r="N537" s="118"/>
      <c r="O537" s="118"/>
      <c r="P537" s="110"/>
      <c r="Q537" s="110"/>
      <c r="R537" s="110"/>
      <c r="S537" s="110"/>
      <c r="T537" s="110"/>
    </row>
    <row r="538" spans="3:20" ht="39.950000000000003" customHeight="1">
      <c r="C538" s="109"/>
      <c r="D538" s="110"/>
      <c r="E538" s="110"/>
      <c r="F538" s="110"/>
      <c r="G538" s="110"/>
      <c r="H538" s="110"/>
      <c r="I538" s="118"/>
      <c r="J538" s="118"/>
      <c r="K538" s="118"/>
      <c r="L538" s="135"/>
      <c r="M538" s="118"/>
      <c r="N538" s="118"/>
      <c r="O538" s="118"/>
      <c r="P538" s="110"/>
      <c r="Q538" s="110"/>
      <c r="R538" s="110"/>
      <c r="S538" s="110"/>
      <c r="T538" s="110"/>
    </row>
    <row r="539" spans="3:20" ht="39.950000000000003" customHeight="1">
      <c r="C539" s="109"/>
      <c r="D539" s="110"/>
      <c r="E539" s="110"/>
      <c r="F539" s="110"/>
      <c r="G539" s="110"/>
      <c r="H539" s="110"/>
      <c r="I539" s="118"/>
      <c r="J539" s="118"/>
      <c r="K539" s="118"/>
      <c r="L539" s="135"/>
      <c r="M539" s="118"/>
      <c r="N539" s="118"/>
      <c r="O539" s="118"/>
      <c r="P539" s="110"/>
      <c r="Q539" s="110"/>
      <c r="R539" s="110"/>
      <c r="S539" s="110"/>
      <c r="T539" s="110"/>
    </row>
    <row r="540" spans="3:20" ht="39.950000000000003" customHeight="1">
      <c r="C540" s="109"/>
      <c r="D540" s="110"/>
      <c r="E540" s="110"/>
      <c r="F540" s="110"/>
      <c r="G540" s="110"/>
      <c r="H540" s="110"/>
      <c r="I540" s="118"/>
      <c r="J540" s="118"/>
      <c r="K540" s="118"/>
      <c r="L540" s="135"/>
      <c r="M540" s="118"/>
      <c r="N540" s="118"/>
      <c r="O540" s="118"/>
      <c r="P540" s="110"/>
      <c r="Q540" s="110"/>
      <c r="R540" s="110"/>
      <c r="S540" s="110"/>
      <c r="T540" s="110"/>
    </row>
    <row r="541" spans="3:20" ht="39.950000000000003" customHeight="1">
      <c r="C541" s="109"/>
      <c r="D541" s="110"/>
      <c r="E541" s="110"/>
      <c r="F541" s="110"/>
      <c r="G541" s="110"/>
      <c r="H541" s="110"/>
      <c r="I541" s="118"/>
      <c r="J541" s="118"/>
      <c r="K541" s="118"/>
      <c r="L541" s="135"/>
      <c r="M541" s="118"/>
      <c r="N541" s="118"/>
      <c r="O541" s="118"/>
      <c r="P541" s="110"/>
      <c r="Q541" s="110"/>
      <c r="R541" s="110"/>
      <c r="S541" s="110"/>
      <c r="T541" s="110"/>
    </row>
    <row r="542" spans="3:20" ht="39.950000000000003" customHeight="1">
      <c r="C542" s="109"/>
      <c r="D542" s="110"/>
      <c r="E542" s="110"/>
      <c r="F542" s="110"/>
      <c r="G542" s="110"/>
      <c r="H542" s="110"/>
      <c r="I542" s="118"/>
      <c r="J542" s="118"/>
      <c r="K542" s="118"/>
      <c r="L542" s="135"/>
      <c r="M542" s="118"/>
      <c r="N542" s="118"/>
      <c r="O542" s="118"/>
      <c r="P542" s="110"/>
      <c r="Q542" s="110"/>
      <c r="R542" s="110"/>
      <c r="S542" s="110"/>
      <c r="T542" s="110"/>
    </row>
    <row r="543" spans="3:20" ht="39.950000000000003" customHeight="1">
      <c r="C543" s="109"/>
      <c r="D543" s="110"/>
      <c r="E543" s="110"/>
      <c r="F543" s="110"/>
      <c r="G543" s="110"/>
      <c r="H543" s="110"/>
      <c r="I543" s="118"/>
      <c r="J543" s="118"/>
      <c r="K543" s="118"/>
      <c r="L543" s="135"/>
      <c r="M543" s="118"/>
      <c r="N543" s="118"/>
      <c r="O543" s="118"/>
      <c r="P543" s="110"/>
      <c r="Q543" s="110"/>
      <c r="R543" s="110"/>
      <c r="S543" s="110"/>
      <c r="T543" s="110"/>
    </row>
    <row r="544" spans="3:20" ht="39.950000000000003" customHeight="1">
      <c r="C544" s="109"/>
      <c r="D544" s="110"/>
      <c r="E544" s="110"/>
      <c r="F544" s="110"/>
      <c r="G544" s="110"/>
      <c r="H544" s="110"/>
      <c r="I544" s="118"/>
      <c r="J544" s="118"/>
      <c r="K544" s="118"/>
      <c r="L544" s="135"/>
      <c r="M544" s="118"/>
      <c r="N544" s="118"/>
      <c r="O544" s="118"/>
      <c r="P544" s="110"/>
      <c r="Q544" s="110"/>
      <c r="R544" s="110"/>
      <c r="S544" s="110"/>
      <c r="T544" s="110"/>
    </row>
    <row r="545" spans="3:20" ht="39.950000000000003" customHeight="1">
      <c r="C545" s="109"/>
      <c r="D545" s="110"/>
      <c r="E545" s="110"/>
      <c r="F545" s="110"/>
      <c r="G545" s="110"/>
      <c r="H545" s="110"/>
      <c r="I545" s="118"/>
      <c r="J545" s="118"/>
      <c r="K545" s="118"/>
      <c r="L545" s="135"/>
      <c r="M545" s="118"/>
      <c r="N545" s="118"/>
      <c r="O545" s="118"/>
      <c r="P545" s="110"/>
      <c r="Q545" s="110"/>
      <c r="R545" s="110"/>
      <c r="S545" s="110"/>
      <c r="T545" s="110"/>
    </row>
    <row r="546" spans="3:20" ht="39.950000000000003" customHeight="1">
      <c r="C546" s="109"/>
      <c r="D546" s="110"/>
      <c r="E546" s="110"/>
      <c r="F546" s="110"/>
      <c r="G546" s="110"/>
      <c r="H546" s="110"/>
      <c r="I546" s="118"/>
      <c r="J546" s="118"/>
      <c r="K546" s="118"/>
      <c r="L546" s="135"/>
      <c r="M546" s="118"/>
      <c r="N546" s="118"/>
      <c r="O546" s="118"/>
      <c r="P546" s="110"/>
      <c r="Q546" s="110"/>
      <c r="R546" s="110"/>
      <c r="S546" s="110"/>
      <c r="T546" s="110"/>
    </row>
    <row r="547" spans="3:20" ht="39.950000000000003" customHeight="1">
      <c r="C547" s="109"/>
      <c r="D547" s="110"/>
      <c r="E547" s="110"/>
      <c r="F547" s="110"/>
      <c r="G547" s="110"/>
      <c r="H547" s="110"/>
      <c r="I547" s="118"/>
      <c r="J547" s="118"/>
      <c r="K547" s="118"/>
      <c r="L547" s="135"/>
      <c r="M547" s="118"/>
      <c r="N547" s="118"/>
      <c r="O547" s="118"/>
      <c r="P547" s="110"/>
      <c r="Q547" s="110"/>
      <c r="R547" s="110"/>
      <c r="S547" s="110"/>
      <c r="T547" s="110"/>
    </row>
    <row r="548" spans="3:20" ht="39.950000000000003" customHeight="1">
      <c r="C548" s="109"/>
      <c r="D548" s="110"/>
      <c r="E548" s="110"/>
      <c r="F548" s="110"/>
      <c r="G548" s="110"/>
      <c r="H548" s="110"/>
      <c r="I548" s="118"/>
      <c r="J548" s="118"/>
      <c r="K548" s="118"/>
      <c r="L548" s="135"/>
      <c r="M548" s="118"/>
      <c r="N548" s="118"/>
      <c r="O548" s="118"/>
      <c r="P548" s="110"/>
      <c r="Q548" s="110"/>
      <c r="R548" s="110"/>
      <c r="S548" s="110"/>
      <c r="T548" s="110"/>
    </row>
    <row r="549" spans="3:20" ht="39.950000000000003" customHeight="1">
      <c r="C549" s="109"/>
      <c r="D549" s="110"/>
      <c r="E549" s="110"/>
      <c r="F549" s="110"/>
      <c r="G549" s="110"/>
      <c r="H549" s="110"/>
      <c r="I549" s="118"/>
      <c r="J549" s="118"/>
      <c r="K549" s="118"/>
      <c r="L549" s="135"/>
      <c r="M549" s="118"/>
      <c r="N549" s="118"/>
      <c r="O549" s="118"/>
      <c r="P549" s="110"/>
      <c r="Q549" s="110"/>
      <c r="R549" s="110"/>
      <c r="S549" s="110"/>
      <c r="T549" s="110"/>
    </row>
    <row r="550" spans="3:20" ht="39.950000000000003" customHeight="1">
      <c r="C550" s="109"/>
      <c r="D550" s="110"/>
      <c r="E550" s="110"/>
      <c r="F550" s="110"/>
      <c r="G550" s="110"/>
      <c r="H550" s="110"/>
      <c r="I550" s="118"/>
      <c r="J550" s="118"/>
      <c r="K550" s="118"/>
      <c r="L550" s="135"/>
      <c r="M550" s="118"/>
      <c r="N550" s="118"/>
      <c r="O550" s="118"/>
      <c r="P550" s="110"/>
      <c r="Q550" s="110"/>
      <c r="R550" s="110"/>
      <c r="S550" s="110"/>
      <c r="T550" s="110"/>
    </row>
    <row r="551" spans="3:20" ht="39.950000000000003" customHeight="1">
      <c r="C551" s="109"/>
      <c r="D551" s="110"/>
      <c r="E551" s="110"/>
      <c r="F551" s="110"/>
      <c r="G551" s="110"/>
      <c r="H551" s="110"/>
      <c r="I551" s="118"/>
      <c r="J551" s="118"/>
      <c r="K551" s="118"/>
      <c r="L551" s="135"/>
      <c r="M551" s="118"/>
      <c r="N551" s="118"/>
      <c r="O551" s="118"/>
      <c r="P551" s="110"/>
      <c r="Q551" s="110"/>
      <c r="R551" s="110"/>
      <c r="S551" s="110"/>
      <c r="T551" s="110"/>
    </row>
    <row r="552" spans="3:20" ht="39.950000000000003" customHeight="1">
      <c r="C552" s="109"/>
      <c r="D552" s="110"/>
      <c r="E552" s="110"/>
      <c r="F552" s="110"/>
      <c r="G552" s="110"/>
      <c r="H552" s="110"/>
      <c r="I552" s="118"/>
      <c r="J552" s="118"/>
      <c r="K552" s="118"/>
      <c r="L552" s="135"/>
      <c r="M552" s="118"/>
      <c r="N552" s="118"/>
      <c r="O552" s="118"/>
      <c r="P552" s="110"/>
      <c r="Q552" s="110"/>
      <c r="R552" s="110"/>
      <c r="S552" s="110"/>
      <c r="T552" s="110"/>
    </row>
    <row r="553" spans="3:20" ht="39.950000000000003" customHeight="1">
      <c r="C553" s="109"/>
      <c r="D553" s="110"/>
      <c r="E553" s="110"/>
      <c r="F553" s="110"/>
      <c r="G553" s="110"/>
      <c r="H553" s="110"/>
      <c r="I553" s="118"/>
      <c r="J553" s="118"/>
      <c r="K553" s="118"/>
      <c r="L553" s="135"/>
      <c r="M553" s="118"/>
      <c r="N553" s="118"/>
      <c r="O553" s="118"/>
      <c r="P553" s="110"/>
      <c r="Q553" s="110"/>
      <c r="R553" s="110"/>
      <c r="S553" s="110"/>
      <c r="T553" s="110"/>
    </row>
    <row r="554" spans="3:20" ht="39.950000000000003" customHeight="1">
      <c r="C554" s="109"/>
      <c r="D554" s="110"/>
      <c r="E554" s="110"/>
      <c r="F554" s="110"/>
      <c r="G554" s="110"/>
      <c r="H554" s="110"/>
      <c r="I554" s="118"/>
      <c r="J554" s="118"/>
      <c r="K554" s="118"/>
      <c r="L554" s="135"/>
      <c r="M554" s="118"/>
      <c r="N554" s="118"/>
      <c r="O554" s="118"/>
      <c r="P554" s="110"/>
      <c r="Q554" s="110"/>
      <c r="R554" s="110"/>
      <c r="S554" s="110"/>
      <c r="T554" s="110"/>
    </row>
    <row r="555" spans="3:20" ht="39.950000000000003" customHeight="1">
      <c r="C555" s="109"/>
      <c r="D555" s="110"/>
      <c r="E555" s="110"/>
      <c r="F555" s="110"/>
      <c r="G555" s="110"/>
      <c r="H555" s="110"/>
      <c r="I555" s="118"/>
      <c r="J555" s="118"/>
      <c r="K555" s="118"/>
      <c r="L555" s="135"/>
      <c r="M555" s="118"/>
      <c r="N555" s="118"/>
      <c r="O555" s="118"/>
      <c r="P555" s="110"/>
      <c r="Q555" s="110"/>
      <c r="R555" s="110"/>
      <c r="S555" s="110"/>
      <c r="T555" s="110"/>
    </row>
    <row r="556" spans="3:20" ht="39.950000000000003" customHeight="1">
      <c r="C556" s="109"/>
      <c r="D556" s="110"/>
      <c r="E556" s="110"/>
      <c r="F556" s="110"/>
      <c r="G556" s="110"/>
      <c r="H556" s="110"/>
      <c r="I556" s="118"/>
      <c r="J556" s="118"/>
      <c r="K556" s="118"/>
      <c r="L556" s="135"/>
      <c r="M556" s="118"/>
      <c r="N556" s="118"/>
      <c r="O556" s="118"/>
      <c r="P556" s="110"/>
      <c r="Q556" s="110"/>
      <c r="R556" s="110"/>
      <c r="S556" s="110"/>
      <c r="T556" s="110"/>
    </row>
    <row r="557" spans="3:20" ht="39.950000000000003" customHeight="1">
      <c r="C557" s="109"/>
      <c r="D557" s="110"/>
      <c r="E557" s="110"/>
      <c r="F557" s="110"/>
      <c r="G557" s="110"/>
      <c r="H557" s="110"/>
      <c r="I557" s="118"/>
      <c r="J557" s="118"/>
      <c r="K557" s="118"/>
      <c r="L557" s="135"/>
      <c r="M557" s="118"/>
      <c r="N557" s="118"/>
      <c r="O557" s="118"/>
      <c r="P557" s="110"/>
      <c r="Q557" s="110"/>
      <c r="R557" s="110"/>
      <c r="S557" s="110"/>
      <c r="T557" s="110"/>
    </row>
    <row r="558" spans="3:20" ht="39.950000000000003" customHeight="1">
      <c r="C558" s="109"/>
      <c r="D558" s="110"/>
      <c r="E558" s="110"/>
      <c r="F558" s="110"/>
      <c r="G558" s="110"/>
      <c r="H558" s="110"/>
      <c r="I558" s="118"/>
      <c r="J558" s="118"/>
      <c r="K558" s="118"/>
      <c r="L558" s="135"/>
      <c r="M558" s="118"/>
      <c r="N558" s="118"/>
      <c r="O558" s="118"/>
      <c r="P558" s="110"/>
      <c r="Q558" s="110"/>
      <c r="R558" s="110"/>
      <c r="S558" s="110"/>
      <c r="T558" s="110"/>
    </row>
    <row r="559" spans="3:20" ht="39.950000000000003" customHeight="1">
      <c r="C559" s="109"/>
      <c r="D559" s="110"/>
      <c r="E559" s="110"/>
      <c r="F559" s="110"/>
      <c r="G559" s="110"/>
      <c r="H559" s="110"/>
      <c r="I559" s="118"/>
      <c r="J559" s="118"/>
      <c r="K559" s="118"/>
      <c r="L559" s="135"/>
      <c r="M559" s="118"/>
      <c r="N559" s="118"/>
      <c r="O559" s="118"/>
      <c r="P559" s="110"/>
      <c r="Q559" s="110"/>
      <c r="R559" s="110"/>
      <c r="S559" s="110"/>
      <c r="T559" s="110"/>
    </row>
    <row r="560" spans="3:20" ht="39.950000000000003" customHeight="1">
      <c r="C560" s="109"/>
      <c r="D560" s="110"/>
      <c r="E560" s="110"/>
      <c r="F560" s="110"/>
      <c r="G560" s="110"/>
      <c r="H560" s="110"/>
      <c r="I560" s="118"/>
      <c r="J560" s="118"/>
      <c r="K560" s="118"/>
      <c r="L560" s="135"/>
      <c r="M560" s="118"/>
      <c r="N560" s="118"/>
      <c r="O560" s="118"/>
      <c r="P560" s="110"/>
      <c r="Q560" s="110"/>
      <c r="R560" s="110"/>
      <c r="S560" s="110"/>
      <c r="T560" s="110"/>
    </row>
    <row r="561" spans="3:20" ht="39.950000000000003" customHeight="1">
      <c r="C561" s="109"/>
      <c r="D561" s="110"/>
      <c r="E561" s="110"/>
      <c r="F561" s="110"/>
      <c r="G561" s="110"/>
      <c r="H561" s="110"/>
      <c r="I561" s="118"/>
      <c r="J561" s="118"/>
      <c r="K561" s="118"/>
      <c r="L561" s="135"/>
      <c r="M561" s="118"/>
      <c r="N561" s="118"/>
      <c r="O561" s="118"/>
      <c r="P561" s="110"/>
      <c r="Q561" s="110"/>
      <c r="R561" s="110"/>
      <c r="S561" s="110"/>
      <c r="T561" s="110"/>
    </row>
    <row r="562" spans="3:20" ht="39.950000000000003" customHeight="1">
      <c r="C562" s="109"/>
      <c r="D562" s="110"/>
      <c r="E562" s="110"/>
      <c r="F562" s="110"/>
      <c r="G562" s="110"/>
      <c r="H562" s="110"/>
      <c r="I562" s="118"/>
      <c r="J562" s="118"/>
      <c r="K562" s="118"/>
      <c r="L562" s="135"/>
      <c r="M562" s="118"/>
      <c r="N562" s="118"/>
      <c r="O562" s="118"/>
      <c r="P562" s="110"/>
      <c r="Q562" s="110"/>
      <c r="R562" s="110"/>
      <c r="S562" s="110"/>
      <c r="T562" s="110"/>
    </row>
    <row r="563" spans="3:20" ht="39.950000000000003" customHeight="1">
      <c r="C563" s="109"/>
      <c r="D563" s="110"/>
      <c r="E563" s="110"/>
      <c r="F563" s="110"/>
      <c r="G563" s="110"/>
      <c r="H563" s="110"/>
      <c r="I563" s="118"/>
      <c r="J563" s="118"/>
      <c r="K563" s="118"/>
      <c r="L563" s="135"/>
      <c r="M563" s="118"/>
      <c r="N563" s="118"/>
      <c r="O563" s="118"/>
      <c r="P563" s="110"/>
      <c r="Q563" s="110"/>
      <c r="R563" s="110"/>
      <c r="S563" s="110"/>
      <c r="T563" s="110"/>
    </row>
    <row r="564" spans="3:20" ht="39.950000000000003" customHeight="1">
      <c r="C564" s="109"/>
      <c r="D564" s="110"/>
      <c r="E564" s="110"/>
      <c r="F564" s="110"/>
      <c r="G564" s="110"/>
      <c r="H564" s="110"/>
      <c r="I564" s="118"/>
      <c r="J564" s="118"/>
      <c r="K564" s="118"/>
      <c r="L564" s="135"/>
      <c r="M564" s="118"/>
      <c r="N564" s="118"/>
      <c r="O564" s="118"/>
      <c r="P564" s="110"/>
      <c r="Q564" s="110"/>
      <c r="R564" s="110"/>
      <c r="S564" s="110"/>
      <c r="T564" s="110"/>
    </row>
    <row r="565" spans="3:20" ht="39.950000000000003" customHeight="1">
      <c r="C565" s="109"/>
      <c r="D565" s="110"/>
      <c r="E565" s="110"/>
      <c r="F565" s="110"/>
      <c r="G565" s="110"/>
      <c r="H565" s="110"/>
      <c r="I565" s="118"/>
      <c r="J565" s="118"/>
      <c r="K565" s="118"/>
      <c r="L565" s="135"/>
      <c r="M565" s="118"/>
      <c r="N565" s="118"/>
      <c r="O565" s="118"/>
      <c r="P565" s="110"/>
      <c r="Q565" s="110"/>
      <c r="R565" s="110"/>
      <c r="S565" s="110"/>
      <c r="T565" s="110"/>
    </row>
    <row r="566" spans="3:20" ht="39.950000000000003" customHeight="1">
      <c r="C566" s="109"/>
      <c r="D566" s="110"/>
      <c r="E566" s="110"/>
      <c r="F566" s="110"/>
      <c r="G566" s="110"/>
      <c r="H566" s="110"/>
      <c r="I566" s="118"/>
      <c r="J566" s="118"/>
      <c r="K566" s="118"/>
      <c r="L566" s="135"/>
      <c r="M566" s="118"/>
      <c r="N566" s="118"/>
      <c r="O566" s="118"/>
      <c r="P566" s="110"/>
      <c r="Q566" s="110"/>
      <c r="R566" s="110"/>
      <c r="S566" s="110"/>
      <c r="T566" s="110"/>
    </row>
    <row r="567" spans="3:20" ht="39.950000000000003" customHeight="1">
      <c r="C567" s="109"/>
      <c r="D567" s="110"/>
      <c r="E567" s="110"/>
      <c r="F567" s="110"/>
      <c r="G567" s="110"/>
      <c r="H567" s="110"/>
      <c r="I567" s="118"/>
      <c r="J567" s="118"/>
      <c r="K567" s="118"/>
      <c r="L567" s="135"/>
      <c r="M567" s="118"/>
      <c r="N567" s="118"/>
      <c r="O567" s="118"/>
      <c r="P567" s="110"/>
      <c r="Q567" s="110"/>
      <c r="R567" s="110"/>
      <c r="S567" s="110"/>
      <c r="T567" s="110"/>
    </row>
    <row r="568" spans="3:20" ht="39.950000000000003" customHeight="1">
      <c r="C568" s="109"/>
      <c r="D568" s="110"/>
      <c r="E568" s="110"/>
      <c r="F568" s="110"/>
      <c r="G568" s="110"/>
      <c r="H568" s="110"/>
      <c r="I568" s="118"/>
      <c r="J568" s="118"/>
      <c r="K568" s="118"/>
      <c r="L568" s="135"/>
      <c r="M568" s="118"/>
      <c r="N568" s="118"/>
      <c r="O568" s="118"/>
      <c r="P568" s="110"/>
      <c r="Q568" s="110"/>
      <c r="R568" s="110"/>
      <c r="S568" s="110"/>
      <c r="T568" s="110"/>
    </row>
    <row r="569" spans="3:20" ht="39.950000000000003" customHeight="1">
      <c r="C569" s="109"/>
      <c r="D569" s="110"/>
      <c r="E569" s="110"/>
      <c r="F569" s="110"/>
      <c r="G569" s="110"/>
      <c r="H569" s="110"/>
      <c r="I569" s="118"/>
      <c r="J569" s="118"/>
      <c r="K569" s="118"/>
      <c r="L569" s="135"/>
      <c r="M569" s="118"/>
      <c r="N569" s="118"/>
      <c r="O569" s="118"/>
      <c r="P569" s="110"/>
      <c r="Q569" s="110"/>
      <c r="R569" s="110"/>
      <c r="S569" s="110"/>
      <c r="T569" s="110"/>
    </row>
    <row r="570" spans="3:20" ht="39.950000000000003" customHeight="1">
      <c r="C570" s="109"/>
      <c r="D570" s="110"/>
      <c r="E570" s="110"/>
      <c r="F570" s="110"/>
      <c r="G570" s="110"/>
      <c r="H570" s="110"/>
      <c r="I570" s="118"/>
      <c r="J570" s="118"/>
      <c r="K570" s="118"/>
      <c r="L570" s="135"/>
      <c r="M570" s="118"/>
      <c r="N570" s="118"/>
      <c r="O570" s="118"/>
      <c r="P570" s="110"/>
      <c r="Q570" s="110"/>
      <c r="R570" s="110"/>
      <c r="S570" s="110"/>
      <c r="T570" s="110"/>
    </row>
    <row r="571" spans="3:20" ht="39.950000000000003" customHeight="1">
      <c r="C571" s="109"/>
      <c r="D571" s="110"/>
      <c r="E571" s="110"/>
      <c r="F571" s="110"/>
      <c r="G571" s="110"/>
      <c r="H571" s="110"/>
      <c r="I571" s="118"/>
      <c r="J571" s="118"/>
      <c r="K571" s="118"/>
      <c r="L571" s="135"/>
      <c r="M571" s="118"/>
      <c r="N571" s="118"/>
      <c r="O571" s="118"/>
      <c r="P571" s="110"/>
      <c r="Q571" s="110"/>
      <c r="R571" s="110"/>
      <c r="S571" s="110"/>
      <c r="T571" s="110"/>
    </row>
    <row r="572" spans="3:20" ht="39.950000000000003" customHeight="1">
      <c r="C572" s="109"/>
      <c r="D572" s="110"/>
      <c r="E572" s="110"/>
      <c r="F572" s="110"/>
      <c r="G572" s="110"/>
      <c r="H572" s="110"/>
      <c r="I572" s="118"/>
      <c r="J572" s="118"/>
      <c r="K572" s="118"/>
      <c r="L572" s="135"/>
      <c r="M572" s="118"/>
      <c r="N572" s="118"/>
      <c r="O572" s="118"/>
      <c r="P572" s="110"/>
      <c r="Q572" s="110"/>
      <c r="R572" s="110"/>
      <c r="S572" s="110"/>
      <c r="T572" s="110"/>
    </row>
    <row r="573" spans="3:20" ht="39.950000000000003" customHeight="1">
      <c r="C573" s="109"/>
      <c r="D573" s="110"/>
      <c r="E573" s="110"/>
      <c r="F573" s="110"/>
      <c r="G573" s="110"/>
      <c r="H573" s="110"/>
      <c r="I573" s="118"/>
      <c r="J573" s="118"/>
      <c r="K573" s="118"/>
      <c r="L573" s="135"/>
      <c r="M573" s="118"/>
      <c r="N573" s="118"/>
      <c r="O573" s="118"/>
      <c r="P573" s="110"/>
      <c r="Q573" s="110"/>
      <c r="R573" s="110"/>
      <c r="S573" s="110"/>
      <c r="T573" s="110"/>
    </row>
    <row r="574" spans="3:20" ht="39.950000000000003" customHeight="1">
      <c r="C574" s="109"/>
      <c r="D574" s="110"/>
      <c r="E574" s="110"/>
      <c r="F574" s="110"/>
      <c r="G574" s="110"/>
      <c r="H574" s="110"/>
      <c r="I574" s="118"/>
      <c r="J574" s="118"/>
      <c r="K574" s="118"/>
      <c r="L574" s="135"/>
      <c r="M574" s="118"/>
      <c r="N574" s="118"/>
      <c r="O574" s="118"/>
      <c r="P574" s="110"/>
      <c r="Q574" s="110"/>
      <c r="R574" s="110"/>
      <c r="S574" s="110"/>
      <c r="T574" s="110"/>
    </row>
    <row r="575" spans="3:20" ht="39.950000000000003" customHeight="1">
      <c r="C575" s="109"/>
      <c r="D575" s="110"/>
      <c r="E575" s="110"/>
      <c r="F575" s="110"/>
      <c r="G575" s="110"/>
      <c r="H575" s="110"/>
      <c r="I575" s="118"/>
      <c r="J575" s="118"/>
      <c r="K575" s="118"/>
      <c r="L575" s="135"/>
      <c r="M575" s="118"/>
      <c r="N575" s="118"/>
      <c r="O575" s="118"/>
      <c r="P575" s="110"/>
      <c r="Q575" s="110"/>
      <c r="R575" s="110"/>
      <c r="S575" s="110"/>
      <c r="T575" s="110"/>
    </row>
    <row r="576" spans="3:20" ht="39.950000000000003" customHeight="1">
      <c r="C576" s="109"/>
      <c r="D576" s="110"/>
      <c r="E576" s="110"/>
      <c r="F576" s="110"/>
      <c r="G576" s="110"/>
      <c r="H576" s="110"/>
      <c r="I576" s="118"/>
      <c r="J576" s="118"/>
      <c r="K576" s="118"/>
      <c r="L576" s="135"/>
      <c r="M576" s="118"/>
      <c r="N576" s="118"/>
      <c r="O576" s="118"/>
      <c r="P576" s="110"/>
      <c r="Q576" s="110"/>
      <c r="R576" s="110"/>
      <c r="S576" s="110"/>
      <c r="T576" s="110"/>
    </row>
    <row r="577" spans="3:20" ht="39.950000000000003" customHeight="1">
      <c r="C577" s="109"/>
      <c r="D577" s="110"/>
      <c r="E577" s="110"/>
      <c r="F577" s="110"/>
      <c r="G577" s="110"/>
      <c r="H577" s="110"/>
      <c r="I577" s="118"/>
      <c r="J577" s="118"/>
      <c r="K577" s="118"/>
      <c r="L577" s="135"/>
      <c r="M577" s="118"/>
      <c r="N577" s="118"/>
      <c r="O577" s="118"/>
      <c r="P577" s="110"/>
      <c r="Q577" s="110"/>
      <c r="R577" s="110"/>
      <c r="S577" s="110"/>
      <c r="T577" s="110"/>
    </row>
    <row r="578" spans="3:20" ht="39.950000000000003" customHeight="1">
      <c r="C578" s="109"/>
      <c r="D578" s="110"/>
      <c r="E578" s="110"/>
      <c r="F578" s="110"/>
      <c r="G578" s="110"/>
      <c r="H578" s="110"/>
      <c r="I578" s="118"/>
      <c r="J578" s="118"/>
      <c r="K578" s="118"/>
      <c r="L578" s="135"/>
      <c r="M578" s="118"/>
      <c r="N578" s="118"/>
      <c r="O578" s="118"/>
      <c r="P578" s="110"/>
      <c r="Q578" s="110"/>
      <c r="R578" s="110"/>
      <c r="S578" s="110"/>
      <c r="T578" s="110"/>
    </row>
    <row r="579" spans="3:20" ht="39.950000000000003" customHeight="1">
      <c r="C579" s="109"/>
      <c r="D579" s="110"/>
      <c r="E579" s="110"/>
      <c r="F579" s="110"/>
      <c r="G579" s="110"/>
      <c r="H579" s="110"/>
      <c r="I579" s="118"/>
      <c r="J579" s="118"/>
      <c r="K579" s="118"/>
      <c r="L579" s="135"/>
      <c r="M579" s="118"/>
      <c r="N579" s="118"/>
      <c r="O579" s="118"/>
      <c r="P579" s="110"/>
      <c r="Q579" s="110"/>
      <c r="R579" s="110"/>
      <c r="S579" s="110"/>
      <c r="T579" s="110"/>
    </row>
    <row r="580" spans="3:20" ht="39.950000000000003" customHeight="1">
      <c r="C580" s="109"/>
      <c r="D580" s="110"/>
      <c r="E580" s="110"/>
      <c r="F580" s="110"/>
      <c r="G580" s="110"/>
      <c r="H580" s="110"/>
      <c r="I580" s="118"/>
      <c r="J580" s="118"/>
      <c r="K580" s="118"/>
      <c r="L580" s="135"/>
      <c r="M580" s="118"/>
      <c r="N580" s="118"/>
      <c r="O580" s="118"/>
      <c r="P580" s="110"/>
      <c r="Q580" s="110"/>
      <c r="R580" s="110"/>
      <c r="S580" s="110"/>
      <c r="T580" s="110"/>
    </row>
    <row r="581" spans="3:20" ht="39.950000000000003" customHeight="1">
      <c r="C581" s="109"/>
      <c r="D581" s="110"/>
      <c r="E581" s="110"/>
      <c r="F581" s="110"/>
      <c r="G581" s="110"/>
      <c r="H581" s="110"/>
      <c r="I581" s="118"/>
      <c r="J581" s="118"/>
      <c r="K581" s="118"/>
      <c r="L581" s="135"/>
      <c r="M581" s="118"/>
      <c r="N581" s="118"/>
      <c r="O581" s="118"/>
      <c r="P581" s="110"/>
      <c r="Q581" s="110"/>
      <c r="R581" s="110"/>
      <c r="S581" s="110"/>
      <c r="T581" s="110"/>
    </row>
    <row r="582" spans="3:20" ht="39.950000000000003" customHeight="1">
      <c r="C582" s="109"/>
      <c r="D582" s="110"/>
      <c r="E582" s="110"/>
      <c r="F582" s="110"/>
      <c r="G582" s="110"/>
      <c r="H582" s="110"/>
      <c r="I582" s="118"/>
      <c r="J582" s="118"/>
      <c r="K582" s="118"/>
      <c r="L582" s="135"/>
      <c r="M582" s="118"/>
      <c r="N582" s="118"/>
      <c r="O582" s="118"/>
      <c r="P582" s="110"/>
      <c r="Q582" s="110"/>
      <c r="R582" s="110"/>
      <c r="S582" s="110"/>
      <c r="T582" s="110"/>
    </row>
    <row r="583" spans="3:20" ht="39.950000000000003" customHeight="1">
      <c r="C583" s="109"/>
      <c r="D583" s="110"/>
      <c r="E583" s="110"/>
      <c r="F583" s="110"/>
      <c r="G583" s="110"/>
      <c r="H583" s="110"/>
      <c r="I583" s="118"/>
      <c r="J583" s="118"/>
      <c r="K583" s="118"/>
      <c r="L583" s="135"/>
      <c r="M583" s="118"/>
      <c r="N583" s="118"/>
      <c r="O583" s="118"/>
      <c r="P583" s="110"/>
      <c r="Q583" s="110"/>
      <c r="R583" s="110"/>
      <c r="S583" s="110"/>
      <c r="T583" s="110"/>
    </row>
    <row r="584" spans="3:20" ht="39.950000000000003" customHeight="1">
      <c r="C584" s="109"/>
      <c r="D584" s="110"/>
      <c r="E584" s="110"/>
      <c r="F584" s="110"/>
      <c r="G584" s="110"/>
      <c r="H584" s="110"/>
      <c r="I584" s="118"/>
      <c r="J584" s="118"/>
      <c r="K584" s="118"/>
      <c r="L584" s="135"/>
      <c r="M584" s="118"/>
      <c r="N584" s="118"/>
      <c r="O584" s="118"/>
      <c r="P584" s="110"/>
      <c r="Q584" s="110"/>
      <c r="R584" s="110"/>
      <c r="S584" s="110"/>
      <c r="T584" s="110"/>
    </row>
    <row r="585" spans="3:20" ht="39.950000000000003" customHeight="1">
      <c r="C585" s="109"/>
      <c r="D585" s="110"/>
      <c r="E585" s="110"/>
      <c r="F585" s="110"/>
      <c r="G585" s="110"/>
      <c r="H585" s="110"/>
      <c r="I585" s="118"/>
      <c r="J585" s="118"/>
      <c r="K585" s="118"/>
      <c r="L585" s="135"/>
      <c r="M585" s="118"/>
      <c r="N585" s="118"/>
      <c r="O585" s="118"/>
      <c r="P585" s="110"/>
      <c r="Q585" s="110"/>
      <c r="R585" s="110"/>
      <c r="S585" s="110"/>
      <c r="T585" s="110"/>
    </row>
    <row r="586" spans="3:20" ht="39.950000000000003" customHeight="1">
      <c r="C586" s="109"/>
      <c r="D586" s="110"/>
      <c r="E586" s="110"/>
      <c r="F586" s="110"/>
      <c r="G586" s="110"/>
      <c r="H586" s="110"/>
      <c r="I586" s="118"/>
      <c r="J586" s="118"/>
      <c r="K586" s="118"/>
      <c r="L586" s="135"/>
      <c r="M586" s="118"/>
      <c r="N586" s="118"/>
      <c r="O586" s="118"/>
      <c r="P586" s="110"/>
      <c r="Q586" s="110"/>
      <c r="R586" s="110"/>
      <c r="S586" s="110"/>
      <c r="T586" s="110"/>
    </row>
    <row r="587" spans="3:20" ht="39.950000000000003" customHeight="1">
      <c r="C587" s="109"/>
      <c r="D587" s="110"/>
      <c r="E587" s="110"/>
      <c r="F587" s="110"/>
      <c r="G587" s="110"/>
      <c r="H587" s="110"/>
      <c r="I587" s="118"/>
      <c r="J587" s="118"/>
      <c r="K587" s="118"/>
      <c r="L587" s="135"/>
      <c r="M587" s="118"/>
      <c r="N587" s="118"/>
      <c r="O587" s="118"/>
      <c r="P587" s="110"/>
      <c r="Q587" s="110"/>
      <c r="R587" s="110"/>
      <c r="S587" s="110"/>
      <c r="T587" s="110"/>
    </row>
    <row r="588" spans="3:20" ht="39.950000000000003" customHeight="1">
      <c r="C588" s="109"/>
      <c r="D588" s="110"/>
      <c r="E588" s="110"/>
      <c r="F588" s="110"/>
      <c r="G588" s="110"/>
      <c r="H588" s="110"/>
      <c r="I588" s="118"/>
      <c r="J588" s="118"/>
      <c r="K588" s="118"/>
      <c r="L588" s="135"/>
      <c r="M588" s="118"/>
      <c r="N588" s="118"/>
      <c r="O588" s="118"/>
      <c r="P588" s="110"/>
      <c r="Q588" s="110"/>
      <c r="R588" s="110"/>
      <c r="S588" s="110"/>
      <c r="T588" s="110"/>
    </row>
    <row r="589" spans="3:20" ht="39.950000000000003" customHeight="1">
      <c r="C589" s="109"/>
      <c r="D589" s="110"/>
      <c r="E589" s="110"/>
      <c r="F589" s="110"/>
      <c r="G589" s="110"/>
      <c r="H589" s="110"/>
      <c r="I589" s="118"/>
      <c r="J589" s="118"/>
      <c r="K589" s="118"/>
      <c r="L589" s="135"/>
      <c r="M589" s="118"/>
      <c r="N589" s="118"/>
      <c r="O589" s="118"/>
      <c r="P589" s="110"/>
      <c r="Q589" s="110"/>
      <c r="R589" s="110"/>
      <c r="S589" s="110"/>
      <c r="T589" s="110"/>
    </row>
    <row r="590" spans="3:20" ht="39.950000000000003" customHeight="1">
      <c r="C590" s="109"/>
      <c r="D590" s="110"/>
      <c r="E590" s="110"/>
      <c r="F590" s="110"/>
      <c r="G590" s="110"/>
      <c r="H590" s="110"/>
      <c r="I590" s="118"/>
      <c r="J590" s="118"/>
      <c r="K590" s="118"/>
      <c r="L590" s="135"/>
      <c r="M590" s="118"/>
      <c r="N590" s="118"/>
      <c r="O590" s="118"/>
      <c r="P590" s="110"/>
      <c r="Q590" s="110"/>
      <c r="R590" s="110"/>
      <c r="S590" s="110"/>
      <c r="T590" s="110"/>
    </row>
    <row r="591" spans="3:20" ht="39.950000000000003" customHeight="1">
      <c r="C591" s="109"/>
      <c r="D591" s="110"/>
      <c r="E591" s="110"/>
      <c r="F591" s="110"/>
      <c r="G591" s="110"/>
      <c r="H591" s="110"/>
      <c r="I591" s="118"/>
      <c r="J591" s="118"/>
      <c r="K591" s="118"/>
      <c r="L591" s="135"/>
      <c r="M591" s="118"/>
      <c r="N591" s="118"/>
      <c r="O591" s="118"/>
      <c r="P591" s="110"/>
      <c r="Q591" s="110"/>
      <c r="R591" s="110"/>
      <c r="S591" s="110"/>
      <c r="T591" s="110"/>
    </row>
    <row r="592" spans="3:20" ht="39.950000000000003" customHeight="1">
      <c r="C592" s="109"/>
      <c r="D592" s="110"/>
      <c r="E592" s="110"/>
      <c r="F592" s="110"/>
      <c r="G592" s="110"/>
      <c r="H592" s="110"/>
      <c r="I592" s="118"/>
      <c r="J592" s="118"/>
      <c r="K592" s="118"/>
      <c r="L592" s="135"/>
      <c r="M592" s="118"/>
      <c r="N592" s="118"/>
      <c r="O592" s="118"/>
      <c r="P592" s="110"/>
      <c r="Q592" s="110"/>
      <c r="R592" s="110"/>
      <c r="S592" s="110"/>
      <c r="T592" s="110"/>
    </row>
    <row r="593" spans="3:20" ht="39.950000000000003" customHeight="1">
      <c r="C593" s="109"/>
      <c r="D593" s="110"/>
      <c r="E593" s="110"/>
      <c r="F593" s="110"/>
      <c r="G593" s="110"/>
      <c r="H593" s="110"/>
      <c r="I593" s="118"/>
      <c r="J593" s="118"/>
      <c r="K593" s="118"/>
      <c r="L593" s="135"/>
      <c r="M593" s="118"/>
      <c r="N593" s="118"/>
      <c r="O593" s="118"/>
      <c r="P593" s="110"/>
      <c r="Q593" s="110"/>
      <c r="R593" s="110"/>
      <c r="S593" s="110"/>
      <c r="T593" s="110"/>
    </row>
    <row r="594" spans="3:20" ht="39.950000000000003" customHeight="1">
      <c r="C594" s="109"/>
      <c r="D594" s="110"/>
      <c r="E594" s="110"/>
      <c r="F594" s="110"/>
      <c r="G594" s="110"/>
      <c r="H594" s="110"/>
      <c r="I594" s="118"/>
      <c r="J594" s="118"/>
      <c r="K594" s="118"/>
      <c r="L594" s="135"/>
      <c r="M594" s="118"/>
      <c r="N594" s="118"/>
      <c r="O594" s="118"/>
      <c r="P594" s="110"/>
      <c r="Q594" s="110"/>
      <c r="R594" s="110"/>
      <c r="S594" s="110"/>
      <c r="T594" s="110"/>
    </row>
    <row r="595" spans="3:20" ht="39.950000000000003" customHeight="1">
      <c r="C595" s="109"/>
      <c r="D595" s="110"/>
      <c r="E595" s="110"/>
      <c r="F595" s="110"/>
      <c r="G595" s="110"/>
      <c r="H595" s="110"/>
      <c r="I595" s="118"/>
      <c r="J595" s="118"/>
      <c r="K595" s="118"/>
      <c r="L595" s="135"/>
      <c r="M595" s="118"/>
      <c r="N595" s="118"/>
      <c r="O595" s="118"/>
      <c r="P595" s="110"/>
      <c r="Q595" s="110"/>
      <c r="R595" s="110"/>
      <c r="S595" s="110"/>
      <c r="T595" s="110"/>
    </row>
    <row r="596" spans="3:20" ht="39.950000000000003" customHeight="1">
      <c r="C596" s="109"/>
      <c r="D596" s="110"/>
      <c r="E596" s="110"/>
      <c r="F596" s="110"/>
      <c r="G596" s="110"/>
      <c r="H596" s="110"/>
      <c r="I596" s="118"/>
      <c r="J596" s="118"/>
      <c r="K596" s="118"/>
      <c r="L596" s="135"/>
      <c r="M596" s="118"/>
      <c r="N596" s="118"/>
      <c r="O596" s="118"/>
      <c r="P596" s="110"/>
      <c r="Q596" s="110"/>
      <c r="R596" s="110"/>
      <c r="S596" s="110"/>
      <c r="T596" s="110"/>
    </row>
    <row r="597" spans="3:20" ht="39.950000000000003" customHeight="1">
      <c r="C597" s="109"/>
      <c r="D597" s="110"/>
      <c r="E597" s="110"/>
      <c r="F597" s="110"/>
      <c r="G597" s="110"/>
      <c r="H597" s="110"/>
      <c r="I597" s="118"/>
      <c r="J597" s="118"/>
      <c r="K597" s="118"/>
      <c r="L597" s="135"/>
      <c r="M597" s="118"/>
      <c r="N597" s="118"/>
      <c r="O597" s="118"/>
      <c r="P597" s="110"/>
      <c r="Q597" s="110"/>
      <c r="R597" s="110"/>
      <c r="S597" s="110"/>
      <c r="T597" s="110"/>
    </row>
    <row r="598" spans="3:20" ht="39.950000000000003" customHeight="1">
      <c r="C598" s="109"/>
      <c r="D598" s="110"/>
      <c r="E598" s="110"/>
      <c r="F598" s="110"/>
      <c r="G598" s="110"/>
      <c r="H598" s="110"/>
      <c r="I598" s="118"/>
      <c r="J598" s="118"/>
      <c r="K598" s="118"/>
      <c r="L598" s="135"/>
      <c r="M598" s="118"/>
      <c r="N598" s="118"/>
      <c r="O598" s="118"/>
      <c r="P598" s="110"/>
      <c r="Q598" s="110"/>
      <c r="R598" s="110"/>
      <c r="S598" s="110"/>
      <c r="T598" s="110"/>
    </row>
    <row r="599" spans="3:20" ht="39.950000000000003" customHeight="1">
      <c r="C599" s="109"/>
      <c r="D599" s="110"/>
      <c r="E599" s="110"/>
      <c r="F599" s="110"/>
      <c r="G599" s="110"/>
      <c r="H599" s="110"/>
      <c r="I599" s="118"/>
      <c r="J599" s="118"/>
      <c r="K599" s="118"/>
      <c r="L599" s="135"/>
      <c r="M599" s="118"/>
      <c r="N599" s="118"/>
      <c r="O599" s="118"/>
      <c r="P599" s="110"/>
      <c r="Q599" s="110"/>
      <c r="R599" s="110"/>
      <c r="S599" s="110"/>
      <c r="T599" s="110"/>
    </row>
    <row r="600" spans="3:20" ht="39.950000000000003" customHeight="1">
      <c r="C600" s="109"/>
      <c r="D600" s="110"/>
      <c r="E600" s="110"/>
      <c r="F600" s="110"/>
      <c r="G600" s="110"/>
      <c r="H600" s="110"/>
      <c r="I600" s="118"/>
      <c r="J600" s="118"/>
      <c r="K600" s="118"/>
      <c r="L600" s="135"/>
      <c r="M600" s="118"/>
      <c r="N600" s="118"/>
      <c r="O600" s="118"/>
      <c r="P600" s="110"/>
      <c r="Q600" s="110"/>
      <c r="R600" s="110"/>
      <c r="S600" s="110"/>
      <c r="T600" s="110"/>
    </row>
    <row r="601" spans="3:20" ht="39.950000000000003" customHeight="1">
      <c r="C601" s="109"/>
      <c r="D601" s="110"/>
      <c r="E601" s="110"/>
      <c r="F601" s="110"/>
      <c r="G601" s="110"/>
      <c r="H601" s="110"/>
      <c r="I601" s="118"/>
      <c r="J601" s="118"/>
      <c r="K601" s="118"/>
      <c r="L601" s="135"/>
      <c r="M601" s="118"/>
      <c r="N601" s="118"/>
      <c r="O601" s="118"/>
      <c r="P601" s="110"/>
      <c r="Q601" s="110"/>
      <c r="R601" s="110"/>
      <c r="S601" s="110"/>
      <c r="T601" s="110"/>
    </row>
    <row r="602" spans="3:20" ht="39.950000000000003" customHeight="1">
      <c r="C602" s="109"/>
      <c r="D602" s="110"/>
      <c r="E602" s="110"/>
      <c r="F602" s="110"/>
      <c r="G602" s="110"/>
      <c r="H602" s="110"/>
      <c r="I602" s="118"/>
      <c r="J602" s="118"/>
      <c r="K602" s="118"/>
      <c r="L602" s="135"/>
      <c r="M602" s="118"/>
      <c r="N602" s="118"/>
      <c r="O602" s="118"/>
      <c r="P602" s="110"/>
      <c r="Q602" s="110"/>
      <c r="R602" s="110"/>
      <c r="S602" s="110"/>
      <c r="T602" s="110"/>
    </row>
    <row r="603" spans="3:20" ht="39.950000000000003" customHeight="1">
      <c r="C603" s="109"/>
      <c r="D603" s="110"/>
      <c r="E603" s="110"/>
      <c r="F603" s="110"/>
      <c r="G603" s="110"/>
      <c r="H603" s="110"/>
      <c r="I603" s="118"/>
      <c r="J603" s="118"/>
      <c r="K603" s="118"/>
      <c r="L603" s="135"/>
      <c r="M603" s="118"/>
      <c r="N603" s="118"/>
      <c r="O603" s="118"/>
      <c r="P603" s="110"/>
      <c r="Q603" s="110"/>
      <c r="R603" s="110"/>
      <c r="S603" s="110"/>
      <c r="T603" s="110"/>
    </row>
    <row r="604" spans="3:20" ht="39.950000000000003" customHeight="1">
      <c r="C604" s="109"/>
      <c r="D604" s="110"/>
      <c r="E604" s="110"/>
      <c r="F604" s="110"/>
      <c r="G604" s="110"/>
      <c r="H604" s="110"/>
      <c r="I604" s="118"/>
      <c r="J604" s="118"/>
      <c r="K604" s="118"/>
      <c r="L604" s="135"/>
      <c r="M604" s="118"/>
      <c r="N604" s="118"/>
      <c r="O604" s="118"/>
      <c r="P604" s="110"/>
      <c r="Q604" s="110"/>
      <c r="R604" s="110"/>
      <c r="S604" s="110"/>
      <c r="T604" s="110"/>
    </row>
    <row r="605" spans="3:20" ht="39.950000000000003" customHeight="1">
      <c r="C605" s="109"/>
      <c r="D605" s="110"/>
      <c r="E605" s="110"/>
      <c r="F605" s="110"/>
      <c r="G605" s="110"/>
      <c r="H605" s="110"/>
      <c r="I605" s="118"/>
      <c r="J605" s="118"/>
      <c r="K605" s="118"/>
      <c r="L605" s="135"/>
      <c r="M605" s="118"/>
      <c r="N605" s="118"/>
      <c r="O605" s="118"/>
      <c r="P605" s="110"/>
      <c r="Q605" s="110"/>
      <c r="R605" s="110"/>
      <c r="S605" s="110"/>
      <c r="T605" s="110"/>
    </row>
    <row r="606" spans="3:20" ht="39.950000000000003" customHeight="1">
      <c r="C606" s="109"/>
      <c r="D606" s="110"/>
      <c r="E606" s="110"/>
      <c r="F606" s="110"/>
      <c r="G606" s="110"/>
      <c r="H606" s="110"/>
      <c r="I606" s="118"/>
      <c r="J606" s="118"/>
      <c r="K606" s="118"/>
      <c r="L606" s="135"/>
      <c r="M606" s="118"/>
      <c r="N606" s="118"/>
      <c r="O606" s="118"/>
      <c r="P606" s="110"/>
      <c r="Q606" s="110"/>
      <c r="R606" s="110"/>
      <c r="S606" s="110"/>
      <c r="T606" s="110"/>
    </row>
    <row r="607" spans="3:20" ht="39.950000000000003" customHeight="1">
      <c r="C607" s="109"/>
      <c r="D607" s="110"/>
      <c r="E607" s="110"/>
      <c r="F607" s="110"/>
      <c r="G607" s="110"/>
      <c r="H607" s="110"/>
      <c r="I607" s="118"/>
      <c r="J607" s="118"/>
      <c r="K607" s="118"/>
      <c r="L607" s="135"/>
      <c r="M607" s="118"/>
      <c r="N607" s="118"/>
      <c r="O607" s="118"/>
      <c r="P607" s="110"/>
      <c r="Q607" s="110"/>
      <c r="R607" s="110"/>
      <c r="S607" s="110"/>
      <c r="T607" s="110"/>
    </row>
    <row r="608" spans="3:20" ht="39.950000000000003" customHeight="1">
      <c r="C608" s="109"/>
      <c r="D608" s="110"/>
      <c r="E608" s="110"/>
      <c r="F608" s="110"/>
      <c r="G608" s="110"/>
      <c r="H608" s="110"/>
      <c r="I608" s="118"/>
      <c r="J608" s="118"/>
      <c r="K608" s="118"/>
      <c r="L608" s="135"/>
      <c r="M608" s="118"/>
      <c r="N608" s="118"/>
      <c r="O608" s="118"/>
      <c r="P608" s="110"/>
      <c r="Q608" s="110"/>
      <c r="R608" s="110"/>
      <c r="S608" s="110"/>
      <c r="T608" s="110"/>
    </row>
    <row r="609" spans="3:20" ht="39.950000000000003" customHeight="1">
      <c r="C609" s="109"/>
      <c r="D609" s="110"/>
      <c r="E609" s="110"/>
      <c r="F609" s="110"/>
      <c r="G609" s="110"/>
      <c r="H609" s="110"/>
      <c r="I609" s="118"/>
      <c r="J609" s="118"/>
      <c r="K609" s="118"/>
      <c r="L609" s="135"/>
      <c r="M609" s="118"/>
      <c r="N609" s="118"/>
      <c r="O609" s="118"/>
      <c r="P609" s="110"/>
      <c r="Q609" s="110"/>
      <c r="R609" s="110"/>
      <c r="S609" s="110"/>
      <c r="T609" s="110"/>
    </row>
    <row r="610" spans="3:20" ht="39.950000000000003" customHeight="1">
      <c r="C610" s="109"/>
      <c r="D610" s="110"/>
      <c r="E610" s="110"/>
      <c r="F610" s="110"/>
      <c r="G610" s="110"/>
      <c r="H610" s="110"/>
      <c r="I610" s="118"/>
      <c r="J610" s="118"/>
      <c r="K610" s="118"/>
      <c r="L610" s="135"/>
      <c r="M610" s="118"/>
      <c r="N610" s="118"/>
      <c r="O610" s="118"/>
      <c r="P610" s="110"/>
      <c r="Q610" s="110"/>
      <c r="R610" s="110"/>
      <c r="S610" s="110"/>
      <c r="T610" s="110"/>
    </row>
    <row r="611" spans="3:20" ht="39.950000000000003" customHeight="1">
      <c r="C611" s="109"/>
      <c r="D611" s="110"/>
      <c r="E611" s="110"/>
      <c r="F611" s="110"/>
      <c r="G611" s="110"/>
      <c r="H611" s="110"/>
      <c r="I611" s="118"/>
      <c r="J611" s="118"/>
      <c r="K611" s="118"/>
      <c r="L611" s="135"/>
      <c r="M611" s="118"/>
      <c r="N611" s="118"/>
      <c r="O611" s="118"/>
      <c r="P611" s="110"/>
      <c r="Q611" s="110"/>
      <c r="R611" s="110"/>
      <c r="S611" s="110"/>
      <c r="T611" s="110"/>
    </row>
    <row r="612" spans="3:20" ht="39.950000000000003" customHeight="1">
      <c r="C612" s="109"/>
      <c r="D612" s="110"/>
      <c r="E612" s="110"/>
      <c r="F612" s="110"/>
      <c r="G612" s="110"/>
      <c r="H612" s="110"/>
      <c r="I612" s="118"/>
      <c r="J612" s="118"/>
      <c r="K612" s="118"/>
      <c r="L612" s="135"/>
      <c r="M612" s="118"/>
      <c r="N612" s="118"/>
      <c r="O612" s="118"/>
      <c r="P612" s="110"/>
      <c r="Q612" s="110"/>
      <c r="R612" s="110"/>
      <c r="S612" s="110"/>
      <c r="T612" s="110"/>
    </row>
    <row r="613" spans="3:20" ht="39.950000000000003" customHeight="1">
      <c r="C613" s="109"/>
      <c r="D613" s="110"/>
      <c r="E613" s="110"/>
      <c r="F613" s="110"/>
      <c r="G613" s="110"/>
      <c r="H613" s="110"/>
      <c r="I613" s="118"/>
      <c r="J613" s="118"/>
      <c r="K613" s="118"/>
      <c r="L613" s="135"/>
      <c r="M613" s="118"/>
      <c r="N613" s="118"/>
      <c r="O613" s="118"/>
      <c r="P613" s="110"/>
      <c r="Q613" s="110"/>
      <c r="R613" s="110"/>
      <c r="S613" s="110"/>
      <c r="T613" s="110"/>
    </row>
    <row r="614" spans="3:20" ht="39.950000000000003" customHeight="1">
      <c r="C614" s="109"/>
      <c r="D614" s="110"/>
      <c r="E614" s="110"/>
      <c r="F614" s="110"/>
      <c r="G614" s="110"/>
      <c r="H614" s="110"/>
      <c r="I614" s="118"/>
      <c r="J614" s="118"/>
      <c r="K614" s="118"/>
      <c r="L614" s="135"/>
      <c r="M614" s="118"/>
      <c r="N614" s="118"/>
      <c r="O614" s="118"/>
      <c r="P614" s="110"/>
      <c r="Q614" s="110"/>
      <c r="R614" s="110"/>
      <c r="S614" s="110"/>
      <c r="T614" s="110"/>
    </row>
    <row r="615" spans="3:20" ht="39.950000000000003" customHeight="1">
      <c r="C615" s="109"/>
      <c r="D615" s="110"/>
      <c r="E615" s="110"/>
      <c r="F615" s="110"/>
      <c r="G615" s="110"/>
      <c r="H615" s="110"/>
      <c r="I615" s="118"/>
      <c r="J615" s="118"/>
      <c r="K615" s="118"/>
      <c r="L615" s="135"/>
      <c r="M615" s="118"/>
      <c r="N615" s="118"/>
      <c r="O615" s="118"/>
      <c r="P615" s="110"/>
      <c r="Q615" s="110"/>
      <c r="R615" s="110"/>
      <c r="S615" s="110"/>
      <c r="T615" s="110"/>
    </row>
    <row r="616" spans="3:20" ht="39.950000000000003" customHeight="1">
      <c r="C616" s="109"/>
      <c r="D616" s="110"/>
      <c r="E616" s="110"/>
      <c r="F616" s="110"/>
      <c r="G616" s="110"/>
      <c r="H616" s="110"/>
      <c r="I616" s="118"/>
      <c r="J616" s="118"/>
      <c r="K616" s="118"/>
      <c r="L616" s="135"/>
      <c r="M616" s="118"/>
      <c r="N616" s="118"/>
      <c r="O616" s="118"/>
      <c r="P616" s="110"/>
      <c r="Q616" s="110"/>
      <c r="R616" s="110"/>
      <c r="S616" s="110"/>
      <c r="T616" s="110"/>
    </row>
    <row r="617" spans="3:20" ht="39.950000000000003" customHeight="1">
      <c r="C617" s="109"/>
      <c r="D617" s="110"/>
      <c r="E617" s="110"/>
      <c r="F617" s="110"/>
      <c r="G617" s="110"/>
      <c r="H617" s="110"/>
      <c r="I617" s="118"/>
      <c r="J617" s="118"/>
      <c r="K617" s="118"/>
      <c r="L617" s="135"/>
      <c r="M617" s="118"/>
      <c r="N617" s="118"/>
      <c r="O617" s="118"/>
      <c r="P617" s="110"/>
      <c r="Q617" s="110"/>
      <c r="R617" s="110"/>
      <c r="S617" s="110"/>
      <c r="T617" s="110"/>
    </row>
    <row r="618" spans="3:20" ht="39.950000000000003" customHeight="1">
      <c r="C618" s="109"/>
      <c r="D618" s="110"/>
      <c r="E618" s="110"/>
      <c r="F618" s="110"/>
      <c r="G618" s="110"/>
      <c r="H618" s="110"/>
      <c r="I618" s="118"/>
      <c r="J618" s="118"/>
      <c r="K618" s="118"/>
      <c r="L618" s="135"/>
      <c r="M618" s="118"/>
      <c r="N618" s="118"/>
      <c r="O618" s="118"/>
      <c r="P618" s="110"/>
      <c r="Q618" s="110"/>
      <c r="R618" s="110"/>
      <c r="S618" s="110"/>
      <c r="T618" s="110"/>
    </row>
    <row r="619" spans="3:20" ht="39.950000000000003" customHeight="1">
      <c r="C619" s="109"/>
      <c r="D619" s="110"/>
      <c r="E619" s="110"/>
      <c r="F619" s="110"/>
      <c r="G619" s="110"/>
      <c r="H619" s="110"/>
      <c r="I619" s="118"/>
      <c r="J619" s="118"/>
      <c r="K619" s="118"/>
      <c r="L619" s="135"/>
      <c r="M619" s="118"/>
      <c r="N619" s="118"/>
      <c r="O619" s="118"/>
      <c r="P619" s="110"/>
      <c r="Q619" s="110"/>
      <c r="R619" s="110"/>
      <c r="S619" s="110"/>
      <c r="T619" s="110"/>
    </row>
    <row r="620" spans="3:20" ht="39.950000000000003" customHeight="1">
      <c r="C620" s="109"/>
      <c r="D620" s="110"/>
      <c r="E620" s="110"/>
      <c r="F620" s="110"/>
      <c r="G620" s="110"/>
      <c r="H620" s="110"/>
      <c r="I620" s="118"/>
      <c r="J620" s="118"/>
      <c r="K620" s="118"/>
      <c r="L620" s="135"/>
      <c r="M620" s="118"/>
      <c r="N620" s="118"/>
      <c r="O620" s="118"/>
      <c r="P620" s="110"/>
      <c r="Q620" s="110"/>
      <c r="R620" s="110"/>
      <c r="S620" s="110"/>
      <c r="T620" s="110"/>
    </row>
    <row r="621" spans="3:20" ht="39.950000000000003" customHeight="1">
      <c r="C621" s="109"/>
      <c r="D621" s="110"/>
      <c r="E621" s="110"/>
      <c r="F621" s="110"/>
      <c r="G621" s="110"/>
      <c r="H621" s="110"/>
      <c r="I621" s="118"/>
      <c r="J621" s="118"/>
      <c r="K621" s="118"/>
      <c r="L621" s="135"/>
      <c r="M621" s="118"/>
      <c r="N621" s="118"/>
      <c r="O621" s="118"/>
      <c r="P621" s="110"/>
      <c r="Q621" s="110"/>
      <c r="R621" s="110"/>
      <c r="S621" s="110"/>
      <c r="T621" s="110"/>
    </row>
    <row r="622" spans="3:20" ht="39.950000000000003" customHeight="1">
      <c r="C622" s="109"/>
      <c r="D622" s="110"/>
      <c r="E622" s="110"/>
      <c r="F622" s="110"/>
      <c r="G622" s="110"/>
      <c r="H622" s="110"/>
      <c r="I622" s="118"/>
      <c r="J622" s="118"/>
      <c r="K622" s="118"/>
      <c r="L622" s="135"/>
      <c r="M622" s="118"/>
      <c r="N622" s="118"/>
      <c r="O622" s="118"/>
      <c r="P622" s="110"/>
      <c r="Q622" s="110"/>
      <c r="R622" s="110"/>
      <c r="S622" s="110"/>
      <c r="T622" s="110"/>
    </row>
    <row r="623" spans="3:20" ht="39.950000000000003" customHeight="1">
      <c r="C623" s="109"/>
      <c r="D623" s="110"/>
      <c r="E623" s="110"/>
      <c r="F623" s="110"/>
      <c r="G623" s="110"/>
      <c r="H623" s="110"/>
      <c r="I623" s="118"/>
      <c r="J623" s="118"/>
      <c r="K623" s="118"/>
      <c r="L623" s="135"/>
      <c r="M623" s="118"/>
      <c r="N623" s="118"/>
      <c r="O623" s="118"/>
      <c r="P623" s="110"/>
      <c r="Q623" s="110"/>
      <c r="R623" s="110"/>
      <c r="S623" s="110"/>
      <c r="T623" s="110"/>
    </row>
    <row r="624" spans="3:20" ht="39.950000000000003" customHeight="1">
      <c r="C624" s="109"/>
      <c r="D624" s="110"/>
      <c r="E624" s="110"/>
      <c r="F624" s="110"/>
      <c r="G624" s="110"/>
      <c r="H624" s="110"/>
      <c r="I624" s="118"/>
      <c r="J624" s="118"/>
      <c r="K624" s="118"/>
      <c r="L624" s="135"/>
      <c r="M624" s="118"/>
      <c r="N624" s="118"/>
      <c r="O624" s="118"/>
      <c r="P624" s="110"/>
      <c r="Q624" s="110"/>
      <c r="R624" s="110"/>
      <c r="S624" s="110"/>
      <c r="T624" s="110"/>
    </row>
    <row r="625" spans="3:20" ht="39.950000000000003" customHeight="1">
      <c r="C625" s="109"/>
      <c r="D625" s="110"/>
      <c r="E625" s="110"/>
      <c r="F625" s="110"/>
      <c r="G625" s="110"/>
      <c r="H625" s="110"/>
      <c r="I625" s="118"/>
      <c r="J625" s="118"/>
      <c r="K625" s="118"/>
      <c r="L625" s="135"/>
      <c r="M625" s="118"/>
      <c r="N625" s="118"/>
      <c r="O625" s="118"/>
      <c r="P625" s="110"/>
      <c r="Q625" s="110"/>
      <c r="R625" s="110"/>
      <c r="S625" s="110"/>
      <c r="T625" s="110"/>
    </row>
    <row r="626" spans="3:20" ht="39.950000000000003" customHeight="1">
      <c r="C626" s="109"/>
      <c r="D626" s="110"/>
      <c r="E626" s="110"/>
      <c r="F626" s="110"/>
      <c r="G626" s="110"/>
      <c r="H626" s="110"/>
      <c r="I626" s="118"/>
      <c r="J626" s="118"/>
      <c r="K626" s="118"/>
      <c r="L626" s="135"/>
      <c r="M626" s="118"/>
      <c r="N626" s="118"/>
      <c r="O626" s="118"/>
      <c r="P626" s="110"/>
      <c r="Q626" s="110"/>
      <c r="R626" s="110"/>
      <c r="S626" s="110"/>
      <c r="T626" s="110"/>
    </row>
    <row r="627" spans="3:20" ht="39.950000000000003" customHeight="1">
      <c r="C627" s="109"/>
      <c r="D627" s="110"/>
      <c r="E627" s="110"/>
      <c r="F627" s="110"/>
      <c r="G627" s="110"/>
      <c r="H627" s="110"/>
      <c r="I627" s="118"/>
      <c r="J627" s="118"/>
      <c r="K627" s="118"/>
      <c r="L627" s="135"/>
      <c r="M627" s="118"/>
      <c r="N627" s="118"/>
      <c r="O627" s="118"/>
      <c r="P627" s="110"/>
      <c r="Q627" s="110"/>
      <c r="R627" s="110"/>
      <c r="S627" s="110"/>
      <c r="T627" s="110"/>
    </row>
    <row r="628" spans="3:20" ht="39.950000000000003" customHeight="1">
      <c r="C628" s="109"/>
      <c r="D628" s="110"/>
      <c r="E628" s="110"/>
      <c r="F628" s="110"/>
      <c r="G628" s="110"/>
      <c r="H628" s="110"/>
      <c r="I628" s="118"/>
      <c r="J628" s="118"/>
      <c r="K628" s="118"/>
      <c r="L628" s="135"/>
      <c r="M628" s="118"/>
      <c r="N628" s="118"/>
      <c r="O628" s="118"/>
      <c r="P628" s="110"/>
      <c r="Q628" s="110"/>
      <c r="R628" s="110"/>
      <c r="S628" s="110"/>
      <c r="T628" s="110"/>
    </row>
    <row r="629" spans="3:20" ht="39.950000000000003" customHeight="1">
      <c r="C629" s="109"/>
      <c r="D629" s="110"/>
      <c r="E629" s="110"/>
      <c r="F629" s="110"/>
      <c r="G629" s="110"/>
      <c r="H629" s="110"/>
      <c r="I629" s="118"/>
      <c r="J629" s="118"/>
      <c r="K629" s="118"/>
      <c r="L629" s="135"/>
      <c r="M629" s="118"/>
      <c r="N629" s="118"/>
      <c r="O629" s="118"/>
      <c r="P629" s="110"/>
      <c r="Q629" s="110"/>
      <c r="R629" s="110"/>
      <c r="S629" s="110"/>
      <c r="T629" s="110"/>
    </row>
    <row r="630" spans="3:20" ht="39.950000000000003" customHeight="1">
      <c r="C630" s="109"/>
      <c r="D630" s="110"/>
      <c r="E630" s="110"/>
      <c r="F630" s="110"/>
      <c r="G630" s="110"/>
      <c r="H630" s="110"/>
      <c r="I630" s="118"/>
      <c r="J630" s="118"/>
      <c r="K630" s="118"/>
      <c r="L630" s="135"/>
      <c r="M630" s="118"/>
      <c r="N630" s="118"/>
      <c r="O630" s="118"/>
      <c r="P630" s="110"/>
      <c r="Q630" s="110"/>
      <c r="R630" s="110"/>
      <c r="S630" s="110"/>
      <c r="T630" s="110"/>
    </row>
    <row r="631" spans="3:20" ht="39.950000000000003" customHeight="1">
      <c r="C631" s="109"/>
      <c r="D631" s="110"/>
      <c r="E631" s="110"/>
      <c r="F631" s="110"/>
      <c r="G631" s="110"/>
      <c r="H631" s="110"/>
      <c r="I631" s="118"/>
      <c r="J631" s="118"/>
      <c r="K631" s="118"/>
      <c r="L631" s="135"/>
      <c r="M631" s="118"/>
      <c r="N631" s="118"/>
      <c r="O631" s="118"/>
      <c r="P631" s="110"/>
      <c r="Q631" s="110"/>
      <c r="R631" s="110"/>
      <c r="S631" s="110"/>
      <c r="T631" s="110"/>
    </row>
    <row r="632" spans="3:20" ht="39.950000000000003" customHeight="1">
      <c r="C632" s="109"/>
      <c r="D632" s="110"/>
      <c r="E632" s="110"/>
      <c r="F632" s="110"/>
      <c r="G632" s="110"/>
      <c r="H632" s="110"/>
      <c r="I632" s="118"/>
      <c r="J632" s="118"/>
      <c r="K632" s="118"/>
      <c r="L632" s="135"/>
      <c r="M632" s="118"/>
      <c r="N632" s="118"/>
      <c r="O632" s="118"/>
      <c r="P632" s="110"/>
      <c r="Q632" s="110"/>
      <c r="R632" s="110"/>
      <c r="S632" s="110"/>
      <c r="T632" s="110"/>
    </row>
    <row r="633" spans="3:20" ht="39.950000000000003" customHeight="1">
      <c r="C633" s="109"/>
      <c r="D633" s="110"/>
      <c r="E633" s="110"/>
      <c r="F633" s="110"/>
      <c r="G633" s="110"/>
      <c r="H633" s="110"/>
      <c r="I633" s="118"/>
      <c r="J633" s="118"/>
      <c r="K633" s="118"/>
      <c r="L633" s="135"/>
      <c r="M633" s="118"/>
      <c r="N633" s="118"/>
      <c r="O633" s="118"/>
      <c r="P633" s="110"/>
      <c r="Q633" s="110"/>
      <c r="R633" s="110"/>
      <c r="S633" s="110"/>
      <c r="T633" s="110"/>
    </row>
    <row r="634" spans="3:20" ht="39.950000000000003" customHeight="1">
      <c r="C634" s="109"/>
      <c r="D634" s="110"/>
      <c r="E634" s="110"/>
      <c r="F634" s="110"/>
      <c r="G634" s="110"/>
      <c r="H634" s="110"/>
      <c r="I634" s="118"/>
      <c r="J634" s="118"/>
      <c r="K634" s="118"/>
      <c r="L634" s="135"/>
      <c r="M634" s="118"/>
      <c r="N634" s="118"/>
      <c r="O634" s="118"/>
      <c r="P634" s="110"/>
      <c r="Q634" s="110"/>
      <c r="R634" s="110"/>
      <c r="S634" s="110"/>
      <c r="T634" s="110"/>
    </row>
    <row r="635" spans="3:20" ht="39.950000000000003" customHeight="1">
      <c r="C635" s="109"/>
      <c r="D635" s="110"/>
      <c r="E635" s="110"/>
      <c r="F635" s="110"/>
      <c r="G635" s="110"/>
      <c r="H635" s="110"/>
      <c r="I635" s="118"/>
      <c r="J635" s="118"/>
      <c r="K635" s="118"/>
      <c r="L635" s="135"/>
      <c r="M635" s="118"/>
      <c r="N635" s="118"/>
      <c r="O635" s="118"/>
      <c r="P635" s="110"/>
      <c r="Q635" s="110"/>
      <c r="R635" s="110"/>
      <c r="S635" s="110"/>
      <c r="T635" s="110"/>
    </row>
    <row r="636" spans="3:20" ht="39.950000000000003" customHeight="1">
      <c r="C636" s="109"/>
      <c r="D636" s="110"/>
      <c r="E636" s="110"/>
      <c r="F636" s="110"/>
      <c r="G636" s="110"/>
      <c r="H636" s="110"/>
      <c r="I636" s="118"/>
      <c r="J636" s="118"/>
      <c r="K636" s="118"/>
      <c r="L636" s="135"/>
      <c r="M636" s="118"/>
      <c r="N636" s="118"/>
      <c r="O636" s="118"/>
      <c r="P636" s="110"/>
      <c r="Q636" s="110"/>
      <c r="R636" s="110"/>
      <c r="S636" s="110"/>
      <c r="T636" s="110"/>
    </row>
    <row r="637" spans="3:20" ht="39.950000000000003" customHeight="1">
      <c r="C637" s="109"/>
      <c r="D637" s="110"/>
      <c r="E637" s="110"/>
      <c r="F637" s="110"/>
      <c r="G637" s="110"/>
      <c r="H637" s="110"/>
      <c r="I637" s="118"/>
      <c r="J637" s="118"/>
      <c r="K637" s="118"/>
      <c r="L637" s="135"/>
      <c r="M637" s="118"/>
      <c r="N637" s="118"/>
      <c r="O637" s="118"/>
      <c r="P637" s="110"/>
      <c r="Q637" s="110"/>
      <c r="R637" s="110"/>
      <c r="S637" s="110"/>
      <c r="T637" s="110"/>
    </row>
    <row r="638" spans="3:20" ht="39.950000000000003" customHeight="1">
      <c r="C638" s="109"/>
      <c r="D638" s="110"/>
      <c r="E638" s="110"/>
      <c r="F638" s="110"/>
      <c r="G638" s="110"/>
      <c r="H638" s="110"/>
      <c r="I638" s="118"/>
      <c r="J638" s="118"/>
      <c r="K638" s="118"/>
      <c r="L638" s="135"/>
      <c r="M638" s="118"/>
      <c r="N638" s="118"/>
      <c r="O638" s="118"/>
      <c r="P638" s="110"/>
      <c r="Q638" s="110"/>
      <c r="R638" s="110"/>
      <c r="S638" s="110"/>
      <c r="T638" s="110"/>
    </row>
    <row r="639" spans="3:20" ht="39.950000000000003" customHeight="1">
      <c r="C639" s="109"/>
      <c r="D639" s="110"/>
      <c r="E639" s="110"/>
      <c r="F639" s="110"/>
      <c r="G639" s="110"/>
      <c r="H639" s="110"/>
      <c r="I639" s="118"/>
      <c r="J639" s="118"/>
      <c r="K639" s="118"/>
      <c r="L639" s="135"/>
      <c r="M639" s="118"/>
      <c r="N639" s="118"/>
      <c r="O639" s="118"/>
      <c r="P639" s="110"/>
      <c r="Q639" s="110"/>
      <c r="R639" s="110"/>
      <c r="S639" s="110"/>
      <c r="T639" s="110"/>
    </row>
    <row r="640" spans="3:20" ht="39.950000000000003" customHeight="1">
      <c r="C640" s="109"/>
      <c r="D640" s="110"/>
      <c r="E640" s="110"/>
      <c r="F640" s="110"/>
      <c r="G640" s="110"/>
      <c r="H640" s="110"/>
      <c r="I640" s="118"/>
      <c r="J640" s="118"/>
      <c r="K640" s="118"/>
      <c r="L640" s="135"/>
      <c r="M640" s="118"/>
      <c r="N640" s="118"/>
      <c r="O640" s="118"/>
      <c r="P640" s="110"/>
      <c r="Q640" s="110"/>
      <c r="R640" s="110"/>
      <c r="S640" s="110"/>
      <c r="T640" s="110"/>
    </row>
    <row r="641" spans="3:20" ht="39.950000000000003" customHeight="1">
      <c r="C641" s="109"/>
      <c r="D641" s="110"/>
      <c r="E641" s="110"/>
      <c r="F641" s="110"/>
      <c r="G641" s="110"/>
      <c r="H641" s="110"/>
      <c r="I641" s="118"/>
      <c r="J641" s="118"/>
      <c r="K641" s="118"/>
      <c r="L641" s="135"/>
      <c r="M641" s="118"/>
      <c r="N641" s="118"/>
      <c r="O641" s="118"/>
      <c r="P641" s="110"/>
      <c r="Q641" s="110"/>
      <c r="R641" s="110"/>
      <c r="S641" s="110"/>
      <c r="T641" s="110"/>
    </row>
    <row r="642" spans="3:20" ht="39.950000000000003" customHeight="1">
      <c r="C642" s="109"/>
      <c r="D642" s="110"/>
      <c r="E642" s="110"/>
      <c r="F642" s="110"/>
      <c r="G642" s="110"/>
      <c r="H642" s="110"/>
      <c r="I642" s="118"/>
      <c r="J642" s="118"/>
      <c r="K642" s="118"/>
      <c r="L642" s="135"/>
      <c r="M642" s="118"/>
      <c r="N642" s="118"/>
      <c r="O642" s="118"/>
      <c r="P642" s="110"/>
      <c r="Q642" s="110"/>
      <c r="R642" s="110"/>
      <c r="S642" s="110"/>
      <c r="T642" s="110"/>
    </row>
    <row r="643" spans="3:20" ht="39.950000000000003" customHeight="1">
      <c r="C643" s="109"/>
      <c r="D643" s="110"/>
      <c r="E643" s="110"/>
      <c r="F643" s="110"/>
      <c r="G643" s="110"/>
      <c r="H643" s="110"/>
      <c r="I643" s="118"/>
      <c r="J643" s="118"/>
      <c r="K643" s="118"/>
      <c r="L643" s="135"/>
      <c r="M643" s="118"/>
      <c r="N643" s="118"/>
      <c r="O643" s="118"/>
      <c r="P643" s="110"/>
      <c r="Q643" s="110"/>
      <c r="R643" s="110"/>
      <c r="S643" s="110"/>
      <c r="T643" s="110"/>
    </row>
    <row r="644" spans="3:20" ht="39.950000000000003" customHeight="1">
      <c r="C644" s="109"/>
      <c r="D644" s="110"/>
      <c r="E644" s="110"/>
      <c r="F644" s="110"/>
      <c r="G644" s="110"/>
      <c r="H644" s="110"/>
      <c r="I644" s="118"/>
      <c r="J644" s="118"/>
      <c r="K644" s="118"/>
      <c r="L644" s="135"/>
      <c r="M644" s="118"/>
      <c r="N644" s="118"/>
      <c r="O644" s="118"/>
      <c r="P644" s="110"/>
      <c r="Q644" s="110"/>
      <c r="R644" s="110"/>
      <c r="S644" s="110"/>
      <c r="T644" s="110"/>
    </row>
    <row r="645" spans="3:20" ht="39.950000000000003" customHeight="1">
      <c r="C645" s="109"/>
      <c r="D645" s="110"/>
      <c r="E645" s="110"/>
      <c r="F645" s="110"/>
      <c r="G645" s="110"/>
      <c r="H645" s="110"/>
      <c r="I645" s="118"/>
      <c r="J645" s="118"/>
      <c r="K645" s="118"/>
      <c r="L645" s="135"/>
      <c r="M645" s="118"/>
      <c r="N645" s="118"/>
      <c r="O645" s="118"/>
      <c r="P645" s="110"/>
      <c r="Q645" s="110"/>
      <c r="R645" s="110"/>
      <c r="S645" s="110"/>
      <c r="T645" s="110"/>
    </row>
    <row r="646" spans="3:20" ht="39.950000000000003" customHeight="1">
      <c r="C646" s="109"/>
      <c r="D646" s="110"/>
      <c r="E646" s="110"/>
      <c r="F646" s="110"/>
      <c r="G646" s="110"/>
      <c r="H646" s="110"/>
      <c r="I646" s="118"/>
      <c r="J646" s="118"/>
      <c r="K646" s="118"/>
      <c r="L646" s="135"/>
      <c r="M646" s="118"/>
      <c r="N646" s="118"/>
      <c r="O646" s="118"/>
      <c r="P646" s="110"/>
      <c r="Q646" s="110"/>
      <c r="R646" s="110"/>
      <c r="S646" s="110"/>
      <c r="T646" s="110"/>
    </row>
    <row r="647" spans="3:20" ht="39.950000000000003" customHeight="1">
      <c r="C647" s="109"/>
      <c r="D647" s="110"/>
      <c r="E647" s="110"/>
      <c r="F647" s="110"/>
      <c r="G647" s="110"/>
      <c r="H647" s="110"/>
      <c r="I647" s="118"/>
      <c r="J647" s="118"/>
      <c r="K647" s="118"/>
      <c r="L647" s="135"/>
      <c r="M647" s="118"/>
      <c r="N647" s="118"/>
      <c r="O647" s="118"/>
      <c r="P647" s="110"/>
      <c r="Q647" s="110"/>
      <c r="R647" s="110"/>
      <c r="S647" s="110"/>
      <c r="T647" s="110"/>
    </row>
    <row r="648" spans="3:20" ht="39.950000000000003" customHeight="1">
      <c r="C648" s="109"/>
      <c r="D648" s="110"/>
      <c r="E648" s="110"/>
      <c r="F648" s="110"/>
      <c r="G648" s="110"/>
      <c r="H648" s="110"/>
      <c r="I648" s="118"/>
      <c r="J648" s="118"/>
      <c r="K648" s="118"/>
      <c r="L648" s="135"/>
      <c r="M648" s="118"/>
      <c r="N648" s="118"/>
      <c r="O648" s="118"/>
      <c r="P648" s="110"/>
      <c r="Q648" s="110"/>
      <c r="R648" s="110"/>
      <c r="S648" s="110"/>
      <c r="T648" s="110"/>
    </row>
    <row r="649" spans="3:20" ht="39.950000000000003" customHeight="1">
      <c r="C649" s="109"/>
      <c r="D649" s="110"/>
      <c r="E649" s="110"/>
      <c r="F649" s="110"/>
      <c r="G649" s="110"/>
      <c r="H649" s="110"/>
      <c r="I649" s="118"/>
      <c r="J649" s="118"/>
      <c r="K649" s="118"/>
      <c r="L649" s="135"/>
      <c r="M649" s="118"/>
      <c r="N649" s="118"/>
      <c r="O649" s="118"/>
      <c r="P649" s="110"/>
      <c r="Q649" s="110"/>
      <c r="R649" s="110"/>
      <c r="S649" s="110"/>
      <c r="T649" s="110"/>
    </row>
    <row r="650" spans="3:20" ht="39.950000000000003" customHeight="1">
      <c r="C650" s="109"/>
      <c r="D650" s="110"/>
      <c r="E650" s="110"/>
      <c r="F650" s="110"/>
      <c r="G650" s="110"/>
      <c r="H650" s="110"/>
      <c r="I650" s="118"/>
      <c r="J650" s="118"/>
      <c r="K650" s="118"/>
      <c r="L650" s="135"/>
      <c r="M650" s="118"/>
      <c r="N650" s="118"/>
      <c r="O650" s="118"/>
      <c r="P650" s="110"/>
      <c r="Q650" s="110"/>
      <c r="R650" s="110"/>
      <c r="S650" s="110"/>
      <c r="T650" s="110"/>
    </row>
    <row r="651" spans="3:20" ht="39.950000000000003" customHeight="1">
      <c r="C651" s="109"/>
      <c r="D651" s="110"/>
      <c r="E651" s="110"/>
      <c r="F651" s="110"/>
      <c r="G651" s="110"/>
      <c r="H651" s="110"/>
      <c r="I651" s="118"/>
      <c r="J651" s="118"/>
      <c r="K651" s="118"/>
      <c r="L651" s="135"/>
      <c r="M651" s="118"/>
      <c r="N651" s="118"/>
      <c r="O651" s="118"/>
      <c r="P651" s="110"/>
      <c r="Q651" s="110"/>
      <c r="R651" s="110"/>
      <c r="S651" s="110"/>
      <c r="T651" s="110"/>
    </row>
    <row r="652" spans="3:20" ht="39.950000000000003" customHeight="1">
      <c r="C652" s="109"/>
      <c r="D652" s="110"/>
      <c r="E652" s="110"/>
      <c r="F652" s="110"/>
      <c r="G652" s="110"/>
      <c r="H652" s="110"/>
      <c r="I652" s="118"/>
      <c r="J652" s="118"/>
      <c r="K652" s="118"/>
      <c r="L652" s="135"/>
      <c r="M652" s="118"/>
      <c r="N652" s="118"/>
      <c r="O652" s="118"/>
      <c r="P652" s="110"/>
      <c r="Q652" s="110"/>
      <c r="R652" s="110"/>
      <c r="S652" s="110"/>
      <c r="T652" s="110"/>
    </row>
    <row r="653" spans="3:20" ht="39.950000000000003" customHeight="1">
      <c r="C653" s="109"/>
      <c r="D653" s="110"/>
      <c r="E653" s="110"/>
      <c r="F653" s="110"/>
      <c r="G653" s="110"/>
      <c r="H653" s="110"/>
      <c r="I653" s="118"/>
      <c r="J653" s="118"/>
      <c r="K653" s="118"/>
      <c r="L653" s="135"/>
      <c r="M653" s="118"/>
      <c r="N653" s="118"/>
      <c r="O653" s="118"/>
      <c r="P653" s="110"/>
      <c r="Q653" s="110"/>
      <c r="R653" s="110"/>
      <c r="S653" s="110"/>
      <c r="T653" s="110"/>
    </row>
    <row r="654" spans="3:20" ht="39.950000000000003" customHeight="1">
      <c r="C654" s="109"/>
      <c r="D654" s="110"/>
      <c r="E654" s="110"/>
      <c r="F654" s="110"/>
      <c r="G654" s="110"/>
      <c r="H654" s="110"/>
      <c r="I654" s="118"/>
      <c r="J654" s="118"/>
      <c r="K654" s="118"/>
      <c r="L654" s="135"/>
      <c r="M654" s="118"/>
      <c r="N654" s="118"/>
      <c r="O654" s="118"/>
      <c r="P654" s="110"/>
      <c r="Q654" s="110"/>
      <c r="R654" s="110"/>
      <c r="S654" s="110"/>
      <c r="T654" s="110"/>
    </row>
    <row r="655" spans="3:20" ht="39.950000000000003" customHeight="1">
      <c r="C655" s="109"/>
      <c r="D655" s="110"/>
      <c r="E655" s="110"/>
      <c r="F655" s="110"/>
      <c r="G655" s="110"/>
      <c r="H655" s="110"/>
      <c r="I655" s="118"/>
      <c r="J655" s="118"/>
      <c r="K655" s="118"/>
      <c r="L655" s="135"/>
      <c r="M655" s="118"/>
      <c r="N655" s="118"/>
      <c r="O655" s="118"/>
      <c r="P655" s="110"/>
      <c r="Q655" s="110"/>
      <c r="R655" s="110"/>
      <c r="S655" s="110"/>
      <c r="T655" s="110"/>
    </row>
    <row r="656" spans="3:20" ht="39.950000000000003" customHeight="1">
      <c r="C656" s="109"/>
      <c r="D656" s="110"/>
      <c r="E656" s="110"/>
      <c r="F656" s="110"/>
      <c r="G656" s="110"/>
      <c r="H656" s="110"/>
      <c r="I656" s="118"/>
      <c r="J656" s="118"/>
      <c r="K656" s="118"/>
      <c r="L656" s="135"/>
      <c r="M656" s="118"/>
      <c r="N656" s="118"/>
      <c r="O656" s="118"/>
      <c r="P656" s="110"/>
      <c r="Q656" s="110"/>
      <c r="R656" s="110"/>
      <c r="S656" s="110"/>
      <c r="T656" s="110"/>
    </row>
    <row r="657" spans="3:20" ht="39.950000000000003" customHeight="1">
      <c r="C657" s="109"/>
      <c r="D657" s="110"/>
      <c r="E657" s="110"/>
      <c r="F657" s="110"/>
      <c r="G657" s="110"/>
      <c r="H657" s="110"/>
      <c r="I657" s="118"/>
      <c r="J657" s="118"/>
      <c r="K657" s="118"/>
      <c r="L657" s="135"/>
      <c r="M657" s="118"/>
      <c r="N657" s="118"/>
      <c r="O657" s="118"/>
      <c r="P657" s="110"/>
      <c r="Q657" s="110"/>
      <c r="R657" s="110"/>
      <c r="S657" s="110"/>
      <c r="T657" s="110"/>
    </row>
    <row r="658" spans="3:20" ht="39.950000000000003" customHeight="1">
      <c r="C658" s="109"/>
      <c r="D658" s="110"/>
      <c r="E658" s="110"/>
      <c r="F658" s="110"/>
      <c r="G658" s="110"/>
      <c r="H658" s="110"/>
      <c r="I658" s="118"/>
      <c r="J658" s="118"/>
      <c r="K658" s="118"/>
      <c r="L658" s="135"/>
      <c r="M658" s="118"/>
      <c r="N658" s="118"/>
      <c r="O658" s="118"/>
      <c r="P658" s="110"/>
      <c r="Q658" s="110"/>
      <c r="R658" s="110"/>
      <c r="S658" s="110"/>
      <c r="T658" s="110"/>
    </row>
    <row r="659" spans="3:20" ht="39.950000000000003" customHeight="1">
      <c r="C659" s="109"/>
      <c r="D659" s="110"/>
      <c r="E659" s="110"/>
      <c r="F659" s="110"/>
      <c r="G659" s="110"/>
      <c r="H659" s="110"/>
      <c r="I659" s="118"/>
      <c r="J659" s="118"/>
      <c r="K659" s="118"/>
      <c r="L659" s="135"/>
      <c r="M659" s="118"/>
      <c r="N659" s="118"/>
      <c r="O659" s="118"/>
      <c r="P659" s="110"/>
      <c r="Q659" s="110"/>
      <c r="R659" s="110"/>
      <c r="S659" s="110"/>
      <c r="T659" s="110"/>
    </row>
    <row r="660" spans="3:20" ht="39.950000000000003" customHeight="1">
      <c r="C660" s="109"/>
      <c r="D660" s="110"/>
      <c r="E660" s="110"/>
      <c r="F660" s="110"/>
      <c r="G660" s="110"/>
      <c r="H660" s="110"/>
      <c r="I660" s="118"/>
      <c r="J660" s="118"/>
      <c r="K660" s="118"/>
      <c r="L660" s="135"/>
      <c r="M660" s="118"/>
      <c r="N660" s="118"/>
      <c r="O660" s="118"/>
      <c r="P660" s="110"/>
      <c r="Q660" s="110"/>
      <c r="R660" s="110"/>
      <c r="S660" s="110"/>
      <c r="T660" s="110"/>
    </row>
    <row r="661" spans="3:20" ht="39.950000000000003" customHeight="1">
      <c r="C661" s="109"/>
      <c r="D661" s="110"/>
      <c r="E661" s="110"/>
      <c r="F661" s="110"/>
      <c r="G661" s="110"/>
      <c r="H661" s="110"/>
      <c r="I661" s="118"/>
      <c r="J661" s="118"/>
      <c r="K661" s="118"/>
      <c r="L661" s="135"/>
      <c r="M661" s="118"/>
      <c r="N661" s="118"/>
      <c r="O661" s="118"/>
      <c r="P661" s="110"/>
      <c r="Q661" s="110"/>
      <c r="R661" s="110"/>
      <c r="S661" s="110"/>
      <c r="T661" s="110"/>
    </row>
    <row r="662" spans="3:20" ht="39.950000000000003" customHeight="1">
      <c r="C662" s="109"/>
      <c r="D662" s="110"/>
      <c r="E662" s="110"/>
      <c r="F662" s="110"/>
      <c r="G662" s="110"/>
      <c r="H662" s="110"/>
      <c r="I662" s="118"/>
      <c r="J662" s="118"/>
      <c r="K662" s="118"/>
      <c r="L662" s="135"/>
      <c r="M662" s="118"/>
      <c r="N662" s="118"/>
      <c r="O662" s="118"/>
      <c r="P662" s="110"/>
      <c r="Q662" s="110"/>
      <c r="R662" s="110"/>
      <c r="S662" s="110"/>
      <c r="T662" s="110"/>
    </row>
    <row r="663" spans="3:20" ht="39.950000000000003" customHeight="1">
      <c r="C663" s="109"/>
      <c r="D663" s="110"/>
      <c r="E663" s="110"/>
      <c r="F663" s="110"/>
      <c r="G663" s="110"/>
      <c r="H663" s="110"/>
      <c r="I663" s="118"/>
      <c r="J663" s="118"/>
      <c r="K663" s="118"/>
      <c r="L663" s="135"/>
      <c r="M663" s="118"/>
      <c r="N663" s="118"/>
      <c r="O663" s="118"/>
      <c r="P663" s="110"/>
      <c r="Q663" s="110"/>
      <c r="R663" s="110"/>
      <c r="S663" s="110"/>
      <c r="T663" s="110"/>
    </row>
    <row r="664" spans="3:20" ht="39.950000000000003" customHeight="1">
      <c r="C664" s="109"/>
      <c r="D664" s="110"/>
      <c r="E664" s="110"/>
      <c r="F664" s="110"/>
      <c r="G664" s="110"/>
      <c r="H664" s="110"/>
      <c r="I664" s="118"/>
      <c r="J664" s="118"/>
      <c r="K664" s="118"/>
      <c r="L664" s="135"/>
      <c r="M664" s="118"/>
      <c r="N664" s="118"/>
      <c r="O664" s="118"/>
      <c r="P664" s="110"/>
      <c r="Q664" s="110"/>
      <c r="R664" s="110"/>
      <c r="S664" s="110"/>
      <c r="T664" s="110"/>
    </row>
    <row r="665" spans="3:20" ht="39.950000000000003" customHeight="1">
      <c r="C665" s="109"/>
      <c r="D665" s="110"/>
      <c r="E665" s="110"/>
      <c r="F665" s="110"/>
      <c r="G665" s="110"/>
      <c r="H665" s="110"/>
      <c r="I665" s="118"/>
      <c r="J665" s="118"/>
      <c r="K665" s="118"/>
      <c r="L665" s="135"/>
      <c r="M665" s="118"/>
      <c r="N665" s="118"/>
      <c r="O665" s="118"/>
      <c r="P665" s="110"/>
      <c r="Q665" s="110"/>
      <c r="R665" s="110"/>
      <c r="S665" s="110"/>
      <c r="T665" s="110"/>
    </row>
    <row r="666" spans="3:20" ht="39.950000000000003" customHeight="1">
      <c r="C666" s="109"/>
      <c r="D666" s="110"/>
      <c r="E666" s="110"/>
      <c r="F666" s="110"/>
      <c r="G666" s="110"/>
      <c r="H666" s="110"/>
      <c r="I666" s="118"/>
      <c r="J666" s="118"/>
      <c r="K666" s="118"/>
      <c r="L666" s="135"/>
      <c r="M666" s="118"/>
      <c r="N666" s="118"/>
      <c r="O666" s="118"/>
      <c r="P666" s="110"/>
      <c r="Q666" s="110"/>
      <c r="R666" s="110"/>
      <c r="S666" s="110"/>
      <c r="T666" s="110"/>
    </row>
    <row r="667" spans="3:20" ht="39.950000000000003" customHeight="1">
      <c r="C667" s="109"/>
      <c r="D667" s="110"/>
      <c r="E667" s="110"/>
      <c r="F667" s="110"/>
      <c r="G667" s="110"/>
      <c r="H667" s="110"/>
      <c r="I667" s="118"/>
      <c r="J667" s="118"/>
      <c r="K667" s="118"/>
      <c r="L667" s="135"/>
      <c r="M667" s="118"/>
      <c r="N667" s="118"/>
      <c r="O667" s="118"/>
      <c r="P667" s="110"/>
      <c r="Q667" s="110"/>
      <c r="R667" s="110"/>
      <c r="S667" s="110"/>
      <c r="T667" s="110"/>
    </row>
    <row r="668" spans="3:20" ht="39.950000000000003" customHeight="1">
      <c r="C668" s="109"/>
      <c r="D668" s="110"/>
      <c r="E668" s="110"/>
      <c r="F668" s="110"/>
      <c r="G668" s="110"/>
      <c r="H668" s="110"/>
      <c r="I668" s="118"/>
      <c r="J668" s="118"/>
      <c r="K668" s="118"/>
      <c r="L668" s="135"/>
      <c r="M668" s="118"/>
      <c r="N668" s="118"/>
      <c r="O668" s="118"/>
      <c r="P668" s="110"/>
      <c r="Q668" s="110"/>
      <c r="R668" s="110"/>
      <c r="S668" s="110"/>
      <c r="T668" s="110"/>
    </row>
    <row r="669" spans="3:20" ht="39.950000000000003" customHeight="1">
      <c r="C669" s="109"/>
      <c r="D669" s="110"/>
      <c r="E669" s="110"/>
      <c r="F669" s="110"/>
      <c r="G669" s="110"/>
      <c r="H669" s="110"/>
      <c r="I669" s="118"/>
      <c r="J669" s="118"/>
      <c r="K669" s="118"/>
      <c r="L669" s="135"/>
      <c r="M669" s="118"/>
      <c r="N669" s="118"/>
      <c r="O669" s="118"/>
      <c r="P669" s="110"/>
      <c r="Q669" s="110"/>
      <c r="R669" s="110"/>
      <c r="S669" s="110"/>
      <c r="T669" s="110"/>
    </row>
    <row r="670" spans="3:20" ht="39.950000000000003" customHeight="1">
      <c r="C670" s="109"/>
      <c r="D670" s="110"/>
      <c r="E670" s="110"/>
      <c r="F670" s="110"/>
      <c r="G670" s="110"/>
      <c r="H670" s="110"/>
      <c r="I670" s="118"/>
      <c r="J670" s="118"/>
      <c r="K670" s="118"/>
      <c r="L670" s="135"/>
      <c r="M670" s="118"/>
      <c r="N670" s="118"/>
      <c r="O670" s="118"/>
      <c r="P670" s="110"/>
      <c r="Q670" s="110"/>
      <c r="R670" s="110"/>
      <c r="S670" s="110"/>
      <c r="T670" s="110"/>
    </row>
    <row r="671" spans="3:20" ht="39.950000000000003" customHeight="1">
      <c r="C671" s="109"/>
      <c r="D671" s="110"/>
      <c r="E671" s="110"/>
      <c r="F671" s="110"/>
      <c r="G671" s="110"/>
      <c r="H671" s="110"/>
      <c r="I671" s="118"/>
      <c r="J671" s="118"/>
      <c r="K671" s="118"/>
      <c r="L671" s="135"/>
      <c r="M671" s="118"/>
      <c r="N671" s="118"/>
      <c r="O671" s="118"/>
      <c r="P671" s="110"/>
      <c r="Q671" s="110"/>
      <c r="R671" s="110"/>
      <c r="S671" s="110"/>
      <c r="T671" s="110"/>
    </row>
    <row r="672" spans="3:20" ht="39.950000000000003" customHeight="1">
      <c r="C672" s="109"/>
      <c r="D672" s="110"/>
      <c r="E672" s="110"/>
      <c r="F672" s="110"/>
      <c r="G672" s="110"/>
      <c r="H672" s="110"/>
      <c r="I672" s="118"/>
      <c r="J672" s="118"/>
      <c r="K672" s="118"/>
      <c r="L672" s="135"/>
      <c r="M672" s="118"/>
      <c r="N672" s="118"/>
      <c r="O672" s="118"/>
      <c r="P672" s="110"/>
      <c r="Q672" s="110"/>
      <c r="R672" s="110"/>
      <c r="S672" s="110"/>
      <c r="T672" s="110"/>
    </row>
    <row r="673" spans="3:20" ht="39.950000000000003" customHeight="1">
      <c r="C673" s="109"/>
      <c r="D673" s="110"/>
      <c r="E673" s="110"/>
      <c r="F673" s="110"/>
      <c r="G673" s="110"/>
      <c r="H673" s="110"/>
      <c r="I673" s="118"/>
      <c r="J673" s="118"/>
      <c r="K673" s="118"/>
      <c r="L673" s="135"/>
      <c r="M673" s="118"/>
      <c r="N673" s="118"/>
      <c r="O673" s="118"/>
      <c r="P673" s="110"/>
      <c r="Q673" s="110"/>
      <c r="R673" s="110"/>
      <c r="S673" s="110"/>
      <c r="T673" s="110"/>
    </row>
    <row r="674" spans="3:20" ht="39.950000000000003" customHeight="1">
      <c r="C674" s="109"/>
      <c r="D674" s="110"/>
      <c r="E674" s="110"/>
      <c r="F674" s="110"/>
      <c r="G674" s="110"/>
      <c r="H674" s="110"/>
      <c r="I674" s="118"/>
      <c r="J674" s="118"/>
      <c r="K674" s="118"/>
      <c r="L674" s="135"/>
      <c r="M674" s="118"/>
      <c r="N674" s="118"/>
      <c r="O674" s="118"/>
      <c r="P674" s="110"/>
      <c r="Q674" s="110"/>
      <c r="R674" s="110"/>
      <c r="S674" s="110"/>
      <c r="T674" s="110"/>
    </row>
    <row r="675" spans="3:20" ht="39.950000000000003" customHeight="1">
      <c r="C675" s="109"/>
      <c r="D675" s="110"/>
      <c r="E675" s="110"/>
      <c r="F675" s="110"/>
      <c r="G675" s="110"/>
      <c r="H675" s="110"/>
      <c r="I675" s="118"/>
      <c r="J675" s="118"/>
      <c r="K675" s="118"/>
      <c r="L675" s="135"/>
      <c r="M675" s="118"/>
      <c r="N675" s="118"/>
      <c r="O675" s="118"/>
      <c r="P675" s="110"/>
      <c r="Q675" s="110"/>
      <c r="R675" s="110"/>
      <c r="S675" s="110"/>
      <c r="T675" s="110"/>
    </row>
    <row r="676" spans="3:20" ht="39.950000000000003" customHeight="1">
      <c r="C676" s="109"/>
      <c r="D676" s="110"/>
      <c r="E676" s="110"/>
      <c r="F676" s="110"/>
      <c r="G676" s="110"/>
      <c r="H676" s="110"/>
      <c r="I676" s="118"/>
      <c r="J676" s="118"/>
      <c r="K676" s="118"/>
      <c r="L676" s="135"/>
      <c r="M676" s="118"/>
      <c r="N676" s="118"/>
      <c r="O676" s="118"/>
      <c r="P676" s="110"/>
      <c r="Q676" s="110"/>
      <c r="R676" s="110"/>
      <c r="S676" s="110"/>
      <c r="T676" s="110"/>
    </row>
    <row r="677" spans="3:20" ht="39.950000000000003" customHeight="1">
      <c r="C677" s="109"/>
      <c r="D677" s="110"/>
      <c r="E677" s="110"/>
      <c r="F677" s="110"/>
      <c r="G677" s="110"/>
      <c r="H677" s="110"/>
      <c r="I677" s="118"/>
      <c r="J677" s="118"/>
      <c r="K677" s="118"/>
      <c r="L677" s="135"/>
      <c r="M677" s="118"/>
      <c r="N677" s="118"/>
      <c r="O677" s="118"/>
      <c r="P677" s="110"/>
      <c r="Q677" s="110"/>
      <c r="R677" s="110"/>
      <c r="S677" s="110"/>
      <c r="T677" s="110"/>
    </row>
    <row r="678" spans="3:20" ht="39.950000000000003" customHeight="1">
      <c r="C678" s="109"/>
      <c r="D678" s="110"/>
      <c r="E678" s="110"/>
      <c r="F678" s="110"/>
      <c r="G678" s="110"/>
      <c r="H678" s="110"/>
      <c r="I678" s="118"/>
      <c r="J678" s="118"/>
      <c r="K678" s="118"/>
      <c r="L678" s="135"/>
      <c r="M678" s="118"/>
      <c r="N678" s="118"/>
      <c r="O678" s="118"/>
      <c r="P678" s="110"/>
      <c r="Q678" s="110"/>
      <c r="R678" s="110"/>
      <c r="S678" s="110"/>
      <c r="T678" s="110"/>
    </row>
    <row r="679" spans="3:20" ht="39.950000000000003" customHeight="1">
      <c r="C679" s="109"/>
      <c r="D679" s="110"/>
      <c r="E679" s="110"/>
      <c r="F679" s="110"/>
      <c r="G679" s="110"/>
      <c r="H679" s="110"/>
      <c r="I679" s="118"/>
      <c r="J679" s="118"/>
      <c r="K679" s="118"/>
      <c r="L679" s="135"/>
      <c r="M679" s="118"/>
      <c r="N679" s="118"/>
      <c r="O679" s="118"/>
      <c r="P679" s="110"/>
      <c r="Q679" s="110"/>
      <c r="R679" s="110"/>
      <c r="S679" s="110"/>
      <c r="T679" s="110"/>
    </row>
    <row r="680" spans="3:20" ht="39.950000000000003" customHeight="1">
      <c r="C680" s="109"/>
      <c r="D680" s="110"/>
      <c r="E680" s="110"/>
      <c r="F680" s="110"/>
      <c r="G680" s="110"/>
      <c r="H680" s="110"/>
      <c r="I680" s="118"/>
      <c r="J680" s="118"/>
      <c r="K680" s="118"/>
      <c r="L680" s="135"/>
      <c r="M680" s="118"/>
      <c r="N680" s="118"/>
      <c r="O680" s="118"/>
      <c r="P680" s="110"/>
      <c r="Q680" s="110"/>
      <c r="R680" s="110"/>
      <c r="S680" s="110"/>
      <c r="T680" s="110"/>
    </row>
    <row r="681" spans="3:20" ht="39.950000000000003" customHeight="1">
      <c r="C681" s="109"/>
      <c r="D681" s="110"/>
      <c r="E681" s="110"/>
      <c r="F681" s="110"/>
      <c r="G681" s="110"/>
      <c r="H681" s="110"/>
      <c r="I681" s="118"/>
      <c r="J681" s="118"/>
      <c r="K681" s="118"/>
      <c r="L681" s="135"/>
      <c r="M681" s="118"/>
      <c r="N681" s="118"/>
      <c r="O681" s="118"/>
      <c r="P681" s="110"/>
      <c r="Q681" s="110"/>
      <c r="R681" s="110"/>
      <c r="S681" s="110"/>
      <c r="T681" s="110"/>
    </row>
    <row r="682" spans="3:20" ht="39.950000000000003" customHeight="1">
      <c r="C682" s="109"/>
      <c r="D682" s="110"/>
      <c r="E682" s="110"/>
      <c r="F682" s="110"/>
      <c r="G682" s="110"/>
      <c r="H682" s="110"/>
      <c r="I682" s="118"/>
      <c r="J682" s="118"/>
      <c r="K682" s="118"/>
      <c r="L682" s="135"/>
      <c r="M682" s="118"/>
      <c r="N682" s="118"/>
      <c r="O682" s="118"/>
      <c r="P682" s="110"/>
      <c r="Q682" s="110"/>
      <c r="R682" s="110"/>
      <c r="S682" s="110"/>
      <c r="T682" s="110"/>
    </row>
    <row r="683" spans="3:20" ht="39.950000000000003" customHeight="1">
      <c r="C683" s="109"/>
      <c r="D683" s="110"/>
      <c r="E683" s="110"/>
      <c r="F683" s="110"/>
      <c r="G683" s="110"/>
      <c r="H683" s="110"/>
      <c r="I683" s="118"/>
      <c r="J683" s="118"/>
      <c r="K683" s="118"/>
      <c r="L683" s="135"/>
      <c r="M683" s="118"/>
      <c r="N683" s="118"/>
      <c r="O683" s="118"/>
      <c r="P683" s="110"/>
      <c r="Q683" s="110"/>
      <c r="R683" s="110"/>
      <c r="S683" s="110"/>
      <c r="T683" s="110"/>
    </row>
    <row r="684" spans="3:20" ht="39.950000000000003" customHeight="1">
      <c r="C684" s="109"/>
      <c r="D684" s="110"/>
      <c r="E684" s="110"/>
      <c r="F684" s="110"/>
      <c r="G684" s="110"/>
      <c r="H684" s="110"/>
      <c r="I684" s="118"/>
      <c r="J684" s="118"/>
      <c r="K684" s="118"/>
      <c r="L684" s="135"/>
      <c r="M684" s="118"/>
      <c r="N684" s="118"/>
      <c r="O684" s="118"/>
      <c r="P684" s="110"/>
      <c r="Q684" s="110"/>
      <c r="R684" s="110"/>
      <c r="S684" s="110"/>
      <c r="T684" s="110"/>
    </row>
    <row r="685" spans="3:20" ht="39.950000000000003" customHeight="1">
      <c r="C685" s="109"/>
      <c r="D685" s="110"/>
      <c r="E685" s="110"/>
      <c r="F685" s="110"/>
      <c r="G685" s="110"/>
      <c r="H685" s="110"/>
      <c r="I685" s="118"/>
      <c r="J685" s="118"/>
      <c r="K685" s="118"/>
      <c r="L685" s="135"/>
      <c r="M685" s="118"/>
      <c r="N685" s="118"/>
      <c r="O685" s="118"/>
      <c r="P685" s="110"/>
      <c r="Q685" s="110"/>
      <c r="R685" s="110"/>
      <c r="S685" s="110"/>
      <c r="T685" s="110"/>
    </row>
    <row r="686" spans="3:20" ht="39.950000000000003" customHeight="1">
      <c r="C686" s="109"/>
      <c r="D686" s="110"/>
      <c r="E686" s="110"/>
      <c r="F686" s="110"/>
      <c r="G686" s="110"/>
      <c r="H686" s="110"/>
      <c r="I686" s="118"/>
      <c r="J686" s="118"/>
      <c r="K686" s="118"/>
      <c r="L686" s="135"/>
      <c r="M686" s="118"/>
      <c r="N686" s="118"/>
      <c r="O686" s="118"/>
      <c r="P686" s="110"/>
      <c r="Q686" s="110"/>
      <c r="R686" s="110"/>
      <c r="S686" s="110"/>
      <c r="T686" s="110"/>
    </row>
    <row r="687" spans="3:20" ht="39.950000000000003" customHeight="1">
      <c r="C687" s="109"/>
      <c r="D687" s="110"/>
      <c r="E687" s="110"/>
      <c r="F687" s="110"/>
      <c r="G687" s="110"/>
      <c r="H687" s="110"/>
      <c r="I687" s="118"/>
      <c r="J687" s="118"/>
      <c r="K687" s="118"/>
      <c r="L687" s="135"/>
      <c r="M687" s="118"/>
      <c r="N687" s="118"/>
      <c r="O687" s="118"/>
      <c r="P687" s="110"/>
      <c r="Q687" s="110"/>
      <c r="R687" s="110"/>
      <c r="S687" s="110"/>
      <c r="T687" s="110"/>
    </row>
    <row r="688" spans="3:20" ht="39.950000000000003" customHeight="1">
      <c r="C688" s="109"/>
      <c r="D688" s="110"/>
      <c r="E688" s="110"/>
      <c r="F688" s="110"/>
      <c r="G688" s="110"/>
      <c r="H688" s="110"/>
      <c r="I688" s="118"/>
      <c r="J688" s="118"/>
      <c r="K688" s="118"/>
      <c r="L688" s="135"/>
      <c r="M688" s="118"/>
      <c r="N688" s="118"/>
      <c r="O688" s="118"/>
      <c r="P688" s="110"/>
      <c r="Q688" s="110"/>
      <c r="R688" s="110"/>
      <c r="S688" s="110"/>
      <c r="T688" s="110"/>
    </row>
    <row r="689" spans="3:20" ht="39.950000000000003" customHeight="1">
      <c r="C689" s="109"/>
      <c r="D689" s="110"/>
      <c r="E689" s="110"/>
      <c r="F689" s="110"/>
      <c r="G689" s="110"/>
      <c r="H689" s="110"/>
      <c r="I689" s="118"/>
      <c r="J689" s="118"/>
      <c r="K689" s="118"/>
      <c r="L689" s="135"/>
      <c r="M689" s="118"/>
      <c r="N689" s="118"/>
      <c r="O689" s="118"/>
      <c r="P689" s="110"/>
      <c r="Q689" s="110"/>
      <c r="R689" s="110"/>
      <c r="S689" s="110"/>
      <c r="T689" s="110"/>
    </row>
    <row r="690" spans="3:20" ht="39.950000000000003" customHeight="1">
      <c r="C690" s="109"/>
      <c r="D690" s="110"/>
      <c r="E690" s="110"/>
      <c r="F690" s="110"/>
      <c r="G690" s="110"/>
      <c r="H690" s="110"/>
      <c r="I690" s="118"/>
      <c r="J690" s="118"/>
      <c r="K690" s="118"/>
      <c r="L690" s="135"/>
      <c r="M690" s="118"/>
      <c r="N690" s="118"/>
      <c r="O690" s="118"/>
      <c r="P690" s="110"/>
      <c r="Q690" s="110"/>
      <c r="R690" s="110"/>
      <c r="S690" s="110"/>
      <c r="T690" s="110"/>
    </row>
    <row r="691" spans="3:20" ht="39.950000000000003" customHeight="1">
      <c r="C691" s="109"/>
      <c r="D691" s="110"/>
      <c r="E691" s="110"/>
      <c r="F691" s="110"/>
      <c r="G691" s="110"/>
      <c r="H691" s="110"/>
      <c r="I691" s="118"/>
      <c r="J691" s="118"/>
      <c r="K691" s="118"/>
      <c r="L691" s="135"/>
      <c r="M691" s="118"/>
      <c r="N691" s="118"/>
      <c r="O691" s="118"/>
      <c r="P691" s="110"/>
      <c r="Q691" s="110"/>
      <c r="R691" s="110"/>
      <c r="S691" s="110"/>
      <c r="T691" s="110"/>
    </row>
    <row r="692" spans="3:20" ht="39.950000000000003" customHeight="1">
      <c r="C692" s="109"/>
      <c r="D692" s="110"/>
      <c r="E692" s="110"/>
      <c r="F692" s="110"/>
      <c r="G692" s="110"/>
      <c r="H692" s="110"/>
      <c r="I692" s="118"/>
      <c r="J692" s="118"/>
      <c r="K692" s="118"/>
      <c r="L692" s="135"/>
      <c r="M692" s="118"/>
      <c r="N692" s="118"/>
      <c r="O692" s="118"/>
      <c r="P692" s="110"/>
      <c r="Q692" s="110"/>
      <c r="R692" s="110"/>
      <c r="S692" s="110"/>
      <c r="T692" s="110"/>
    </row>
    <row r="693" spans="3:20" ht="39.950000000000003" customHeight="1">
      <c r="C693" s="109"/>
      <c r="D693" s="110"/>
      <c r="E693" s="110"/>
      <c r="F693" s="110"/>
      <c r="G693" s="110"/>
      <c r="H693" s="110"/>
      <c r="I693" s="118"/>
      <c r="J693" s="118"/>
      <c r="K693" s="118"/>
      <c r="L693" s="135"/>
      <c r="M693" s="118"/>
      <c r="N693" s="118"/>
      <c r="O693" s="118"/>
      <c r="P693" s="110"/>
      <c r="Q693" s="110"/>
      <c r="R693" s="110"/>
      <c r="S693" s="110"/>
      <c r="T693" s="110"/>
    </row>
    <row r="694" spans="3:20" ht="39.950000000000003" customHeight="1">
      <c r="C694" s="109"/>
      <c r="D694" s="110"/>
      <c r="E694" s="110"/>
      <c r="F694" s="110"/>
      <c r="G694" s="110"/>
      <c r="H694" s="110"/>
      <c r="I694" s="118"/>
      <c r="J694" s="118"/>
      <c r="K694" s="118"/>
      <c r="L694" s="135"/>
      <c r="M694" s="118"/>
      <c r="N694" s="118"/>
      <c r="O694" s="118"/>
      <c r="P694" s="110"/>
      <c r="Q694" s="110"/>
      <c r="R694" s="110"/>
      <c r="S694" s="110"/>
      <c r="T694" s="110"/>
    </row>
    <row r="695" spans="3:20" ht="39.950000000000003" customHeight="1">
      <c r="C695" s="109"/>
      <c r="D695" s="110"/>
      <c r="E695" s="110"/>
      <c r="F695" s="110"/>
      <c r="G695" s="110"/>
      <c r="H695" s="110"/>
      <c r="I695" s="118"/>
      <c r="J695" s="118"/>
      <c r="K695" s="118"/>
      <c r="L695" s="135"/>
      <c r="M695" s="118"/>
      <c r="N695" s="118"/>
      <c r="O695" s="118"/>
      <c r="P695" s="110"/>
      <c r="Q695" s="110"/>
      <c r="R695" s="110"/>
      <c r="S695" s="110"/>
      <c r="T695" s="110"/>
    </row>
    <row r="696" spans="3:20" ht="39.950000000000003" customHeight="1">
      <c r="C696" s="109"/>
      <c r="D696" s="110"/>
      <c r="E696" s="110"/>
      <c r="F696" s="110"/>
      <c r="G696" s="110"/>
      <c r="H696" s="110"/>
      <c r="I696" s="118"/>
      <c r="J696" s="118"/>
      <c r="K696" s="118"/>
      <c r="L696" s="135"/>
      <c r="M696" s="118"/>
      <c r="N696" s="118"/>
      <c r="O696" s="118"/>
      <c r="P696" s="110"/>
      <c r="Q696" s="110"/>
      <c r="R696" s="110"/>
      <c r="S696" s="110"/>
      <c r="T696" s="110"/>
    </row>
    <row r="697" spans="3:20" ht="39.950000000000003" customHeight="1">
      <c r="C697" s="109"/>
      <c r="D697" s="110"/>
      <c r="E697" s="110"/>
      <c r="F697" s="110"/>
      <c r="G697" s="110"/>
      <c r="H697" s="110"/>
      <c r="I697" s="118"/>
      <c r="J697" s="118"/>
      <c r="K697" s="118"/>
      <c r="L697" s="135"/>
      <c r="M697" s="118"/>
      <c r="N697" s="118"/>
      <c r="O697" s="118"/>
      <c r="P697" s="110"/>
      <c r="Q697" s="110"/>
      <c r="R697" s="110"/>
      <c r="S697" s="110"/>
      <c r="T697" s="110"/>
    </row>
    <row r="698" spans="3:20" ht="39.950000000000003" customHeight="1">
      <c r="C698" s="109"/>
      <c r="D698" s="110"/>
      <c r="E698" s="110"/>
      <c r="F698" s="110"/>
      <c r="G698" s="110"/>
      <c r="H698" s="110"/>
      <c r="I698" s="118"/>
      <c r="J698" s="118"/>
      <c r="K698" s="118"/>
      <c r="L698" s="135"/>
      <c r="M698" s="118"/>
      <c r="N698" s="118"/>
      <c r="O698" s="118"/>
      <c r="P698" s="110"/>
      <c r="Q698" s="110"/>
      <c r="R698" s="110"/>
      <c r="S698" s="110"/>
      <c r="T698" s="110"/>
    </row>
    <row r="699" spans="3:20" ht="39.950000000000003" customHeight="1">
      <c r="C699" s="109"/>
      <c r="D699" s="110"/>
      <c r="E699" s="110"/>
      <c r="F699" s="110"/>
      <c r="G699" s="110"/>
      <c r="H699" s="110"/>
      <c r="I699" s="118"/>
      <c r="J699" s="118"/>
      <c r="K699" s="118"/>
      <c r="L699" s="135"/>
      <c r="M699" s="118"/>
      <c r="N699" s="118"/>
      <c r="O699" s="118"/>
      <c r="P699" s="110"/>
      <c r="Q699" s="110"/>
      <c r="R699" s="110"/>
      <c r="S699" s="110"/>
      <c r="T699" s="110"/>
    </row>
    <row r="700" spans="3:20" ht="39.950000000000003" customHeight="1">
      <c r="C700" s="109"/>
      <c r="D700" s="110"/>
      <c r="E700" s="110"/>
      <c r="F700" s="110"/>
      <c r="G700" s="110"/>
      <c r="H700" s="110"/>
      <c r="I700" s="118"/>
      <c r="J700" s="118"/>
      <c r="K700" s="118"/>
      <c r="L700" s="135"/>
      <c r="M700" s="118"/>
      <c r="N700" s="118"/>
      <c r="O700" s="118"/>
      <c r="P700" s="110"/>
      <c r="Q700" s="110"/>
      <c r="R700" s="110"/>
      <c r="S700" s="110"/>
      <c r="T700" s="110"/>
    </row>
    <row r="701" spans="3:20" ht="39.950000000000003" customHeight="1">
      <c r="C701" s="109"/>
      <c r="D701" s="110"/>
      <c r="E701" s="110"/>
      <c r="F701" s="110"/>
      <c r="G701" s="110"/>
      <c r="H701" s="110"/>
      <c r="I701" s="118"/>
      <c r="J701" s="118"/>
      <c r="K701" s="118"/>
      <c r="L701" s="135"/>
      <c r="M701" s="118"/>
      <c r="N701" s="118"/>
      <c r="O701" s="118"/>
      <c r="P701" s="110"/>
      <c r="Q701" s="110"/>
      <c r="R701" s="110"/>
      <c r="S701" s="110"/>
      <c r="T701" s="110"/>
    </row>
    <row r="702" spans="3:20" ht="39.950000000000003" customHeight="1">
      <c r="C702" s="109"/>
      <c r="D702" s="110"/>
      <c r="E702" s="110"/>
      <c r="F702" s="110"/>
      <c r="G702" s="110"/>
      <c r="H702" s="110"/>
      <c r="I702" s="118"/>
      <c r="J702" s="118"/>
      <c r="K702" s="118"/>
      <c r="L702" s="135"/>
      <c r="M702" s="118"/>
      <c r="N702" s="118"/>
      <c r="O702" s="118"/>
      <c r="P702" s="110"/>
      <c r="Q702" s="110"/>
      <c r="R702" s="110"/>
      <c r="S702" s="110"/>
      <c r="T702" s="110"/>
    </row>
    <row r="703" spans="3:20" ht="39.950000000000003" customHeight="1">
      <c r="C703" s="109"/>
      <c r="D703" s="110"/>
      <c r="E703" s="110"/>
      <c r="F703" s="110"/>
      <c r="G703" s="110"/>
      <c r="H703" s="110"/>
      <c r="I703" s="118"/>
      <c r="J703" s="118"/>
      <c r="K703" s="118"/>
      <c r="L703" s="135"/>
      <c r="M703" s="118"/>
      <c r="N703" s="118"/>
      <c r="O703" s="118"/>
      <c r="P703" s="110"/>
      <c r="Q703" s="110"/>
      <c r="R703" s="110"/>
      <c r="S703" s="110"/>
      <c r="T703" s="110"/>
    </row>
    <row r="704" spans="3:20" ht="39.950000000000003" customHeight="1">
      <c r="C704" s="109"/>
      <c r="D704" s="110"/>
      <c r="E704" s="110"/>
      <c r="F704" s="110"/>
      <c r="G704" s="110"/>
      <c r="H704" s="110"/>
      <c r="I704" s="118"/>
      <c r="J704" s="118"/>
      <c r="K704" s="118"/>
      <c r="L704" s="135"/>
      <c r="M704" s="118"/>
      <c r="N704" s="118"/>
      <c r="O704" s="118"/>
      <c r="P704" s="110"/>
      <c r="Q704" s="110"/>
      <c r="R704" s="110"/>
      <c r="S704" s="110"/>
      <c r="T704" s="110"/>
    </row>
    <row r="705" spans="3:20" ht="39.950000000000003" customHeight="1">
      <c r="C705" s="109"/>
      <c r="D705" s="110"/>
      <c r="E705" s="110"/>
      <c r="F705" s="110"/>
      <c r="G705" s="110"/>
      <c r="H705" s="110"/>
      <c r="I705" s="118"/>
      <c r="J705" s="118"/>
      <c r="K705" s="118"/>
      <c r="L705" s="135"/>
      <c r="M705" s="118"/>
      <c r="N705" s="118"/>
      <c r="O705" s="118"/>
      <c r="P705" s="110"/>
      <c r="Q705" s="110"/>
      <c r="R705" s="110"/>
      <c r="S705" s="110"/>
      <c r="T705" s="110"/>
    </row>
    <row r="706" spans="3:20" ht="39.950000000000003" customHeight="1">
      <c r="C706" s="109"/>
      <c r="D706" s="110"/>
      <c r="E706" s="110"/>
      <c r="F706" s="110"/>
      <c r="G706" s="110"/>
      <c r="H706" s="110"/>
      <c r="I706" s="118"/>
      <c r="J706" s="118"/>
      <c r="K706" s="118"/>
      <c r="L706" s="135"/>
      <c r="M706" s="118"/>
      <c r="N706" s="118"/>
      <c r="O706" s="118"/>
      <c r="P706" s="110"/>
      <c r="Q706" s="110"/>
      <c r="R706" s="110"/>
      <c r="S706" s="110"/>
      <c r="T706" s="110"/>
    </row>
    <row r="707" spans="3:20" ht="39.950000000000003" customHeight="1">
      <c r="C707" s="109"/>
      <c r="D707" s="110"/>
      <c r="E707" s="110"/>
      <c r="F707" s="110"/>
      <c r="G707" s="110"/>
      <c r="H707" s="110"/>
      <c r="I707" s="118"/>
      <c r="J707" s="118"/>
      <c r="K707" s="118"/>
      <c r="L707" s="135"/>
      <c r="M707" s="118"/>
      <c r="N707" s="118"/>
      <c r="O707" s="118"/>
      <c r="P707" s="110"/>
      <c r="Q707" s="110"/>
      <c r="R707" s="110"/>
      <c r="S707" s="110"/>
      <c r="T707" s="110"/>
    </row>
    <row r="708" spans="3:20" ht="39.950000000000003" customHeight="1">
      <c r="C708" s="109"/>
      <c r="D708" s="110"/>
      <c r="E708" s="110"/>
      <c r="F708" s="110"/>
      <c r="G708" s="110"/>
      <c r="H708" s="110"/>
      <c r="I708" s="118"/>
      <c r="J708" s="118"/>
      <c r="K708" s="118"/>
      <c r="L708" s="135"/>
      <c r="M708" s="118"/>
      <c r="N708" s="118"/>
      <c r="O708" s="118"/>
      <c r="P708" s="110"/>
      <c r="Q708" s="110"/>
      <c r="R708" s="110"/>
      <c r="S708" s="110"/>
      <c r="T708" s="110"/>
    </row>
    <row r="709" spans="3:20" ht="39.950000000000003" customHeight="1">
      <c r="C709" s="109"/>
      <c r="D709" s="110"/>
      <c r="E709" s="110"/>
      <c r="F709" s="110"/>
      <c r="G709" s="110"/>
      <c r="H709" s="110"/>
      <c r="I709" s="118"/>
      <c r="J709" s="118"/>
      <c r="K709" s="118"/>
      <c r="L709" s="135"/>
      <c r="M709" s="118"/>
      <c r="N709" s="118"/>
      <c r="O709" s="118"/>
      <c r="P709" s="110"/>
      <c r="Q709" s="110"/>
      <c r="R709" s="110"/>
      <c r="S709" s="110"/>
      <c r="T709" s="110"/>
    </row>
    <row r="710" spans="3:20" ht="39.950000000000003" customHeight="1">
      <c r="C710" s="109"/>
      <c r="D710" s="110"/>
      <c r="E710" s="110"/>
      <c r="F710" s="110"/>
      <c r="G710" s="110"/>
      <c r="H710" s="110"/>
      <c r="I710" s="118"/>
      <c r="J710" s="118"/>
      <c r="K710" s="118"/>
      <c r="L710" s="135"/>
      <c r="M710" s="118"/>
      <c r="N710" s="118"/>
      <c r="O710" s="118"/>
      <c r="P710" s="110"/>
      <c r="Q710" s="110"/>
      <c r="R710" s="110"/>
      <c r="S710" s="110"/>
      <c r="T710" s="110"/>
    </row>
    <row r="711" spans="3:20" ht="39.950000000000003" customHeight="1">
      <c r="C711" s="109"/>
      <c r="D711" s="110"/>
      <c r="E711" s="110"/>
      <c r="F711" s="110"/>
      <c r="G711" s="110"/>
      <c r="H711" s="110"/>
      <c r="I711" s="118"/>
      <c r="J711" s="118"/>
      <c r="K711" s="118"/>
      <c r="L711" s="135"/>
      <c r="M711" s="118"/>
      <c r="N711" s="118"/>
      <c r="O711" s="118"/>
      <c r="P711" s="110"/>
      <c r="Q711" s="110"/>
      <c r="R711" s="110"/>
      <c r="S711" s="110"/>
      <c r="T711" s="110"/>
    </row>
    <row r="712" spans="3:20" ht="39.950000000000003" customHeight="1">
      <c r="C712" s="109"/>
      <c r="D712" s="110"/>
      <c r="E712" s="110"/>
      <c r="F712" s="110"/>
      <c r="G712" s="110"/>
      <c r="H712" s="110"/>
      <c r="I712" s="118"/>
      <c r="J712" s="118"/>
      <c r="K712" s="118"/>
      <c r="L712" s="135"/>
      <c r="M712" s="118"/>
      <c r="N712" s="118"/>
      <c r="O712" s="118"/>
      <c r="P712" s="110"/>
      <c r="Q712" s="110"/>
      <c r="R712" s="110"/>
      <c r="S712" s="110"/>
      <c r="T712" s="110"/>
    </row>
    <row r="713" spans="3:20" ht="39.950000000000003" customHeight="1">
      <c r="C713" s="109"/>
      <c r="D713" s="110"/>
      <c r="E713" s="110"/>
      <c r="F713" s="110"/>
      <c r="G713" s="110"/>
      <c r="H713" s="110"/>
      <c r="I713" s="118"/>
      <c r="J713" s="118"/>
      <c r="K713" s="118"/>
      <c r="L713" s="135"/>
      <c r="M713" s="118"/>
      <c r="N713" s="118"/>
      <c r="O713" s="118"/>
      <c r="P713" s="110"/>
      <c r="Q713" s="110"/>
      <c r="R713" s="110"/>
      <c r="S713" s="110"/>
      <c r="T713" s="110"/>
    </row>
    <row r="714" spans="3:20" ht="39.950000000000003" customHeight="1">
      <c r="C714" s="109"/>
      <c r="D714" s="110"/>
      <c r="E714" s="110"/>
      <c r="F714" s="110"/>
      <c r="G714" s="110"/>
      <c r="H714" s="110"/>
      <c r="I714" s="118"/>
      <c r="J714" s="118"/>
      <c r="K714" s="118"/>
      <c r="L714" s="135"/>
      <c r="M714" s="118"/>
      <c r="N714" s="118"/>
      <c r="O714" s="118"/>
      <c r="P714" s="110"/>
      <c r="Q714" s="110"/>
      <c r="R714" s="110"/>
      <c r="S714" s="110"/>
      <c r="T714" s="110"/>
    </row>
    <row r="715" spans="3:20" ht="39.950000000000003" customHeight="1">
      <c r="C715" s="109"/>
      <c r="D715" s="110"/>
      <c r="E715" s="110"/>
      <c r="F715" s="110"/>
      <c r="G715" s="110"/>
      <c r="H715" s="110"/>
      <c r="I715" s="118"/>
      <c r="J715" s="118"/>
      <c r="K715" s="118"/>
      <c r="L715" s="135"/>
      <c r="M715" s="118"/>
      <c r="N715" s="118"/>
      <c r="O715" s="118"/>
      <c r="P715" s="110"/>
      <c r="Q715" s="110"/>
      <c r="R715" s="110"/>
      <c r="S715" s="110"/>
      <c r="T715" s="110"/>
    </row>
    <row r="716" spans="3:20" ht="39.950000000000003" customHeight="1">
      <c r="C716" s="109"/>
      <c r="D716" s="110"/>
      <c r="E716" s="110"/>
      <c r="F716" s="110"/>
      <c r="G716" s="110"/>
      <c r="H716" s="110"/>
      <c r="I716" s="118"/>
      <c r="J716" s="118"/>
      <c r="K716" s="118"/>
      <c r="L716" s="135"/>
      <c r="M716" s="118"/>
      <c r="N716" s="118"/>
      <c r="O716" s="118"/>
      <c r="P716" s="110"/>
      <c r="Q716" s="110"/>
      <c r="R716" s="110"/>
      <c r="S716" s="110"/>
      <c r="T716" s="110"/>
    </row>
    <row r="717" spans="3:20" ht="39.950000000000003" customHeight="1">
      <c r="C717" s="109"/>
      <c r="D717" s="110"/>
      <c r="E717" s="110"/>
      <c r="F717" s="110"/>
      <c r="G717" s="110"/>
      <c r="H717" s="110"/>
      <c r="I717" s="118"/>
      <c r="J717" s="118"/>
      <c r="K717" s="118"/>
      <c r="L717" s="135"/>
      <c r="M717" s="118"/>
      <c r="N717" s="118"/>
      <c r="O717" s="118"/>
      <c r="P717" s="110"/>
      <c r="Q717" s="110"/>
      <c r="R717" s="110"/>
      <c r="S717" s="110"/>
      <c r="T717" s="110"/>
    </row>
    <row r="718" spans="3:20" ht="39.950000000000003" customHeight="1">
      <c r="C718" s="109"/>
      <c r="D718" s="110"/>
      <c r="E718" s="110"/>
      <c r="F718" s="110"/>
      <c r="G718" s="110"/>
      <c r="H718" s="110"/>
      <c r="I718" s="118"/>
      <c r="J718" s="118"/>
      <c r="K718" s="118"/>
      <c r="L718" s="135"/>
      <c r="M718" s="118"/>
      <c r="N718" s="118"/>
      <c r="O718" s="118"/>
      <c r="P718" s="110"/>
      <c r="Q718" s="110"/>
      <c r="R718" s="110"/>
      <c r="S718" s="110"/>
      <c r="T718" s="110"/>
    </row>
    <row r="719" spans="3:20" ht="39.950000000000003" customHeight="1">
      <c r="C719" s="109"/>
      <c r="D719" s="110"/>
      <c r="E719" s="110"/>
      <c r="F719" s="110"/>
      <c r="G719" s="110"/>
      <c r="H719" s="110"/>
      <c r="I719" s="118"/>
      <c r="J719" s="118"/>
      <c r="K719" s="118"/>
      <c r="L719" s="135"/>
      <c r="M719" s="118"/>
      <c r="N719" s="118"/>
      <c r="O719" s="118"/>
      <c r="P719" s="110"/>
      <c r="Q719" s="110"/>
      <c r="R719" s="110"/>
      <c r="S719" s="110"/>
      <c r="T719" s="110"/>
    </row>
    <row r="720" spans="3:20" ht="39.950000000000003" customHeight="1">
      <c r="C720" s="109"/>
      <c r="D720" s="110"/>
      <c r="E720" s="110"/>
      <c r="F720" s="110"/>
      <c r="G720" s="110"/>
      <c r="H720" s="110"/>
      <c r="I720" s="118"/>
      <c r="J720" s="118"/>
      <c r="K720" s="118"/>
      <c r="L720" s="135"/>
      <c r="M720" s="118"/>
      <c r="N720" s="118"/>
      <c r="O720" s="118"/>
      <c r="P720" s="110"/>
      <c r="Q720" s="110"/>
      <c r="R720" s="110"/>
      <c r="S720" s="110"/>
      <c r="T720" s="110"/>
    </row>
    <row r="721" spans="3:20" ht="39.950000000000003" customHeight="1">
      <c r="C721" s="109"/>
      <c r="D721" s="110"/>
      <c r="E721" s="110"/>
      <c r="F721" s="110"/>
      <c r="G721" s="110"/>
      <c r="H721" s="110"/>
      <c r="I721" s="118"/>
      <c r="J721" s="118"/>
      <c r="K721" s="118"/>
      <c r="L721" s="135"/>
      <c r="M721" s="118"/>
      <c r="N721" s="118"/>
      <c r="O721" s="118"/>
      <c r="P721" s="110"/>
      <c r="Q721" s="110"/>
      <c r="R721" s="110"/>
      <c r="S721" s="110"/>
      <c r="T721" s="110"/>
    </row>
    <row r="722" spans="3:20" ht="39.950000000000003" customHeight="1">
      <c r="C722" s="109"/>
      <c r="D722" s="110"/>
      <c r="E722" s="110"/>
      <c r="F722" s="110"/>
      <c r="G722" s="110"/>
      <c r="H722" s="110"/>
      <c r="I722" s="118"/>
      <c r="J722" s="118"/>
      <c r="K722" s="118"/>
      <c r="L722" s="135"/>
      <c r="M722" s="118"/>
      <c r="N722" s="118"/>
      <c r="O722" s="118"/>
      <c r="P722" s="110"/>
      <c r="Q722" s="110"/>
      <c r="R722" s="110"/>
      <c r="S722" s="110"/>
      <c r="T722" s="110"/>
    </row>
    <row r="723" spans="3:20" ht="39.950000000000003" customHeight="1">
      <c r="C723" s="109"/>
      <c r="D723" s="110"/>
      <c r="E723" s="110"/>
      <c r="F723" s="110"/>
      <c r="G723" s="110"/>
      <c r="H723" s="110"/>
      <c r="I723" s="118"/>
      <c r="J723" s="118"/>
      <c r="K723" s="118"/>
      <c r="L723" s="135"/>
      <c r="M723" s="118"/>
      <c r="N723" s="118"/>
      <c r="O723" s="118"/>
      <c r="P723" s="110"/>
      <c r="Q723" s="110"/>
      <c r="R723" s="110"/>
      <c r="S723" s="110"/>
      <c r="T723" s="110"/>
    </row>
    <row r="724" spans="3:20" ht="39.950000000000003" customHeight="1">
      <c r="C724" s="109"/>
      <c r="D724" s="110"/>
      <c r="E724" s="110"/>
      <c r="F724" s="110"/>
      <c r="G724" s="110"/>
      <c r="H724" s="110"/>
      <c r="I724" s="118"/>
      <c r="J724" s="118"/>
      <c r="K724" s="118"/>
      <c r="L724" s="135"/>
      <c r="M724" s="118"/>
      <c r="N724" s="118"/>
      <c r="O724" s="118"/>
      <c r="P724" s="110"/>
      <c r="Q724" s="110"/>
      <c r="R724" s="110"/>
      <c r="S724" s="110"/>
      <c r="T724" s="110"/>
    </row>
    <row r="725" spans="3:20" ht="39.950000000000003" customHeight="1">
      <c r="C725" s="109"/>
      <c r="D725" s="110"/>
      <c r="E725" s="110"/>
      <c r="F725" s="110"/>
      <c r="G725" s="110"/>
      <c r="H725" s="110"/>
      <c r="I725" s="118"/>
      <c r="J725" s="118"/>
      <c r="K725" s="118"/>
      <c r="L725" s="135"/>
      <c r="M725" s="118"/>
      <c r="N725" s="118"/>
      <c r="O725" s="118"/>
      <c r="P725" s="110"/>
      <c r="Q725" s="110"/>
      <c r="R725" s="110"/>
      <c r="S725" s="110"/>
      <c r="T725" s="110"/>
    </row>
    <row r="726" spans="3:20" ht="39.950000000000003" customHeight="1">
      <c r="C726" s="109"/>
      <c r="D726" s="110"/>
      <c r="E726" s="110"/>
      <c r="F726" s="110"/>
      <c r="G726" s="110"/>
      <c r="H726" s="110"/>
      <c r="I726" s="118"/>
      <c r="J726" s="118"/>
      <c r="K726" s="118"/>
      <c r="L726" s="135"/>
      <c r="M726" s="118"/>
      <c r="N726" s="118"/>
      <c r="O726" s="118"/>
      <c r="P726" s="110"/>
      <c r="Q726" s="110"/>
      <c r="R726" s="110"/>
      <c r="S726" s="110"/>
      <c r="T726" s="110"/>
    </row>
    <row r="727" spans="3:20" ht="39.950000000000003" customHeight="1">
      <c r="C727" s="109"/>
      <c r="D727" s="110"/>
      <c r="E727" s="110"/>
      <c r="F727" s="110"/>
      <c r="G727" s="110"/>
      <c r="H727" s="110"/>
      <c r="I727" s="118"/>
      <c r="J727" s="118"/>
      <c r="K727" s="118"/>
      <c r="L727" s="135"/>
      <c r="M727" s="118"/>
      <c r="N727" s="118"/>
      <c r="O727" s="118"/>
      <c r="P727" s="110"/>
      <c r="Q727" s="110"/>
      <c r="R727" s="110"/>
      <c r="S727" s="110"/>
      <c r="T727" s="110"/>
    </row>
    <row r="728" spans="3:20" ht="39.950000000000003" customHeight="1">
      <c r="C728" s="109"/>
      <c r="D728" s="110"/>
      <c r="E728" s="110"/>
      <c r="F728" s="110"/>
      <c r="G728" s="110"/>
      <c r="H728" s="110"/>
      <c r="I728" s="118"/>
      <c r="J728" s="118"/>
      <c r="K728" s="118"/>
      <c r="L728" s="135"/>
      <c r="M728" s="118"/>
      <c r="N728" s="118"/>
      <c r="O728" s="118"/>
      <c r="P728" s="110"/>
      <c r="Q728" s="110"/>
      <c r="R728" s="110"/>
      <c r="S728" s="110"/>
      <c r="T728" s="110"/>
    </row>
    <row r="729" spans="3:20" ht="39.950000000000003" customHeight="1">
      <c r="C729" s="109"/>
      <c r="D729" s="110"/>
      <c r="E729" s="110"/>
      <c r="F729" s="110"/>
      <c r="G729" s="110"/>
      <c r="H729" s="110"/>
      <c r="I729" s="118"/>
      <c r="J729" s="118"/>
      <c r="K729" s="118"/>
      <c r="L729" s="135"/>
      <c r="M729" s="118"/>
      <c r="N729" s="118"/>
      <c r="O729" s="118"/>
      <c r="P729" s="110"/>
      <c r="Q729" s="110"/>
      <c r="R729" s="110"/>
      <c r="S729" s="110"/>
      <c r="T729" s="110"/>
    </row>
    <row r="730" spans="3:20" ht="39.950000000000003" customHeight="1">
      <c r="C730" s="109"/>
      <c r="D730" s="110"/>
      <c r="E730" s="110"/>
      <c r="F730" s="110"/>
      <c r="G730" s="110"/>
      <c r="H730" s="110"/>
      <c r="I730" s="118"/>
      <c r="J730" s="118"/>
      <c r="K730" s="118"/>
      <c r="L730" s="135"/>
      <c r="M730" s="118"/>
      <c r="N730" s="118"/>
      <c r="O730" s="118"/>
      <c r="P730" s="110"/>
      <c r="Q730" s="110"/>
      <c r="R730" s="110"/>
      <c r="S730" s="110"/>
      <c r="T730" s="110"/>
    </row>
    <row r="731" spans="3:20" ht="39.950000000000003" customHeight="1">
      <c r="C731" s="109"/>
      <c r="D731" s="110"/>
      <c r="E731" s="110"/>
      <c r="F731" s="110"/>
      <c r="G731" s="110"/>
      <c r="H731" s="110"/>
      <c r="I731" s="118"/>
      <c r="J731" s="118"/>
      <c r="K731" s="118"/>
      <c r="L731" s="135"/>
      <c r="M731" s="118"/>
      <c r="N731" s="118"/>
      <c r="O731" s="118"/>
      <c r="P731" s="110"/>
      <c r="Q731" s="110"/>
      <c r="R731" s="110"/>
      <c r="S731" s="110"/>
      <c r="T731" s="110"/>
    </row>
    <row r="732" spans="3:20" ht="39.950000000000003" customHeight="1">
      <c r="C732" s="109"/>
      <c r="D732" s="110"/>
      <c r="E732" s="110"/>
      <c r="F732" s="110"/>
      <c r="G732" s="110"/>
      <c r="H732" s="110"/>
      <c r="I732" s="118"/>
      <c r="J732" s="118"/>
      <c r="K732" s="118"/>
      <c r="L732" s="135"/>
      <c r="M732" s="118"/>
      <c r="N732" s="118"/>
      <c r="O732" s="118"/>
      <c r="P732" s="110"/>
      <c r="Q732" s="110"/>
      <c r="R732" s="110"/>
      <c r="S732" s="110"/>
      <c r="T732" s="110"/>
    </row>
    <row r="733" spans="3:20" ht="39.950000000000003" customHeight="1">
      <c r="C733" s="109"/>
      <c r="D733" s="110"/>
      <c r="E733" s="110"/>
      <c r="F733" s="110"/>
      <c r="G733" s="110"/>
      <c r="H733" s="110"/>
      <c r="I733" s="118"/>
      <c r="J733" s="118"/>
      <c r="K733" s="118"/>
      <c r="L733" s="135"/>
      <c r="M733" s="118"/>
      <c r="N733" s="118"/>
      <c r="O733" s="118"/>
      <c r="P733" s="110"/>
      <c r="Q733" s="110"/>
      <c r="R733" s="110"/>
      <c r="S733" s="110"/>
      <c r="T733" s="110"/>
    </row>
    <row r="734" spans="3:20" ht="39.950000000000003" customHeight="1">
      <c r="C734" s="109"/>
      <c r="D734" s="110"/>
      <c r="E734" s="110"/>
      <c r="F734" s="110"/>
      <c r="G734" s="110"/>
      <c r="H734" s="110"/>
      <c r="I734" s="118"/>
      <c r="J734" s="118"/>
      <c r="K734" s="118"/>
      <c r="L734" s="135"/>
      <c r="M734" s="118"/>
      <c r="N734" s="118"/>
      <c r="O734" s="118"/>
      <c r="P734" s="110"/>
      <c r="Q734" s="110"/>
      <c r="R734" s="110"/>
      <c r="S734" s="110"/>
      <c r="T734" s="110"/>
    </row>
    <row r="735" spans="3:20" ht="39.950000000000003" customHeight="1">
      <c r="C735" s="109"/>
      <c r="D735" s="110"/>
      <c r="E735" s="110"/>
      <c r="F735" s="110"/>
      <c r="G735" s="110"/>
      <c r="H735" s="110"/>
      <c r="I735" s="118"/>
      <c r="J735" s="118"/>
      <c r="K735" s="118"/>
      <c r="L735" s="135"/>
      <c r="M735" s="118"/>
      <c r="N735" s="118"/>
      <c r="O735" s="118"/>
      <c r="P735" s="110"/>
      <c r="Q735" s="110"/>
      <c r="R735" s="110"/>
      <c r="S735" s="110"/>
      <c r="T735" s="110"/>
    </row>
    <row r="736" spans="3:20" ht="39.950000000000003" customHeight="1">
      <c r="C736" s="109"/>
      <c r="D736" s="110"/>
      <c r="E736" s="110"/>
      <c r="F736" s="110"/>
      <c r="G736" s="110"/>
      <c r="H736" s="110"/>
      <c r="I736" s="118"/>
      <c r="J736" s="118"/>
      <c r="K736" s="118"/>
      <c r="L736" s="135"/>
      <c r="M736" s="118"/>
      <c r="N736" s="118"/>
      <c r="O736" s="118"/>
      <c r="P736" s="110"/>
      <c r="Q736" s="110"/>
      <c r="R736" s="110"/>
      <c r="S736" s="110"/>
      <c r="T736" s="110"/>
    </row>
    <row r="737" spans="3:20" ht="39.950000000000003" customHeight="1">
      <c r="C737" s="109"/>
      <c r="D737" s="110"/>
      <c r="E737" s="110"/>
      <c r="F737" s="110"/>
      <c r="G737" s="110"/>
      <c r="H737" s="110"/>
      <c r="I737" s="118"/>
      <c r="J737" s="118"/>
      <c r="K737" s="118"/>
      <c r="L737" s="135"/>
      <c r="M737" s="118"/>
      <c r="N737" s="118"/>
      <c r="O737" s="118"/>
      <c r="P737" s="110"/>
      <c r="Q737" s="110"/>
      <c r="R737" s="110"/>
      <c r="S737" s="110"/>
      <c r="T737" s="110"/>
    </row>
    <row r="738" spans="3:20" ht="39.950000000000003" customHeight="1">
      <c r="C738" s="109"/>
      <c r="D738" s="110"/>
      <c r="E738" s="110"/>
      <c r="F738" s="110"/>
      <c r="G738" s="110"/>
      <c r="H738" s="110"/>
      <c r="I738" s="118"/>
      <c r="J738" s="118"/>
      <c r="K738" s="118"/>
      <c r="L738" s="135"/>
      <c r="M738" s="118"/>
      <c r="N738" s="118"/>
      <c r="O738" s="118"/>
      <c r="P738" s="110"/>
      <c r="Q738" s="110"/>
      <c r="R738" s="110"/>
      <c r="S738" s="110"/>
      <c r="T738" s="110"/>
    </row>
    <row r="739" spans="3:20" ht="39.950000000000003" customHeight="1">
      <c r="C739" s="109"/>
      <c r="D739" s="110"/>
      <c r="E739" s="110"/>
      <c r="F739" s="110"/>
      <c r="G739" s="110"/>
      <c r="H739" s="110"/>
      <c r="I739" s="118"/>
      <c r="J739" s="118"/>
      <c r="K739" s="118"/>
      <c r="L739" s="135"/>
      <c r="M739" s="118"/>
      <c r="N739" s="118"/>
      <c r="O739" s="118"/>
      <c r="P739" s="110"/>
      <c r="Q739" s="110"/>
      <c r="R739" s="110"/>
      <c r="S739" s="110"/>
      <c r="T739" s="110"/>
    </row>
    <row r="740" spans="3:20" ht="39.950000000000003" customHeight="1">
      <c r="C740" s="109"/>
      <c r="D740" s="110"/>
      <c r="E740" s="110"/>
      <c r="F740" s="110"/>
      <c r="G740" s="110"/>
      <c r="H740" s="110"/>
      <c r="I740" s="118"/>
      <c r="J740" s="118"/>
      <c r="K740" s="118"/>
      <c r="L740" s="135"/>
      <c r="M740" s="118"/>
      <c r="N740" s="118"/>
      <c r="O740" s="118"/>
      <c r="P740" s="110"/>
      <c r="Q740" s="110"/>
      <c r="R740" s="110"/>
      <c r="S740" s="110"/>
      <c r="T740" s="110"/>
    </row>
    <row r="741" spans="3:20" ht="39.950000000000003" customHeight="1">
      <c r="C741" s="109"/>
      <c r="D741" s="110"/>
      <c r="E741" s="110"/>
      <c r="F741" s="110"/>
      <c r="G741" s="110"/>
      <c r="H741" s="110"/>
      <c r="I741" s="118"/>
      <c r="J741" s="118"/>
      <c r="K741" s="118"/>
      <c r="L741" s="135"/>
      <c r="M741" s="118"/>
      <c r="N741" s="118"/>
      <c r="O741" s="118"/>
      <c r="P741" s="110"/>
      <c r="Q741" s="110"/>
      <c r="R741" s="110"/>
      <c r="S741" s="110"/>
      <c r="T741" s="110"/>
    </row>
    <row r="742" spans="3:20" ht="39.950000000000003" customHeight="1">
      <c r="C742" s="109"/>
      <c r="D742" s="110"/>
      <c r="E742" s="110"/>
      <c r="F742" s="110"/>
      <c r="G742" s="110"/>
      <c r="H742" s="110"/>
      <c r="I742" s="118"/>
      <c r="J742" s="118"/>
      <c r="K742" s="118"/>
      <c r="L742" s="135"/>
      <c r="M742" s="118"/>
      <c r="N742" s="118"/>
      <c r="O742" s="118"/>
      <c r="P742" s="110"/>
      <c r="Q742" s="110"/>
      <c r="R742" s="110"/>
      <c r="S742" s="110"/>
      <c r="T742" s="110"/>
    </row>
    <row r="743" spans="3:20" ht="39.950000000000003" customHeight="1">
      <c r="C743" s="109"/>
      <c r="D743" s="110"/>
      <c r="E743" s="110"/>
      <c r="F743" s="110"/>
      <c r="G743" s="110"/>
      <c r="H743" s="110"/>
      <c r="I743" s="118"/>
      <c r="J743" s="118"/>
      <c r="K743" s="118"/>
      <c r="L743" s="135"/>
      <c r="M743" s="118"/>
      <c r="N743" s="118"/>
      <c r="O743" s="118"/>
      <c r="P743" s="110"/>
      <c r="Q743" s="110"/>
      <c r="R743" s="110"/>
      <c r="S743" s="110"/>
      <c r="T743" s="110"/>
    </row>
    <row r="744" spans="3:20" ht="39.950000000000003" customHeight="1">
      <c r="C744" s="109"/>
      <c r="D744" s="110"/>
      <c r="E744" s="110"/>
      <c r="F744" s="110"/>
      <c r="G744" s="110"/>
      <c r="H744" s="110"/>
      <c r="I744" s="118"/>
      <c r="J744" s="118"/>
      <c r="K744" s="118"/>
      <c r="L744" s="135"/>
      <c r="M744" s="118"/>
      <c r="N744" s="118"/>
      <c r="O744" s="118"/>
      <c r="P744" s="110"/>
      <c r="Q744" s="110"/>
      <c r="R744" s="110"/>
      <c r="S744" s="110"/>
      <c r="T744" s="110"/>
    </row>
    <row r="745" spans="3:20" ht="39.950000000000003" customHeight="1">
      <c r="C745" s="109"/>
      <c r="D745" s="110"/>
      <c r="E745" s="110"/>
      <c r="F745" s="110"/>
      <c r="G745" s="110"/>
      <c r="H745" s="110"/>
      <c r="I745" s="118"/>
      <c r="J745" s="118"/>
      <c r="K745" s="118"/>
      <c r="L745" s="135"/>
      <c r="M745" s="118"/>
      <c r="N745" s="118"/>
      <c r="O745" s="118"/>
      <c r="P745" s="110"/>
      <c r="Q745" s="110"/>
      <c r="R745" s="110"/>
      <c r="S745" s="110"/>
      <c r="T745" s="110"/>
    </row>
    <row r="746" spans="3:20" ht="39.950000000000003" customHeight="1">
      <c r="C746" s="109"/>
      <c r="D746" s="110"/>
      <c r="E746" s="110"/>
      <c r="F746" s="110"/>
      <c r="G746" s="110"/>
      <c r="H746" s="110"/>
      <c r="I746" s="118"/>
      <c r="J746" s="118"/>
      <c r="K746" s="118"/>
      <c r="L746" s="135"/>
      <c r="M746" s="118"/>
      <c r="N746" s="118"/>
      <c r="O746" s="118"/>
      <c r="P746" s="110"/>
      <c r="Q746" s="110"/>
      <c r="R746" s="110"/>
      <c r="S746" s="110"/>
      <c r="T746" s="110"/>
    </row>
    <row r="747" spans="3:20" ht="39.950000000000003" customHeight="1">
      <c r="C747" s="109"/>
      <c r="D747" s="110"/>
      <c r="E747" s="110"/>
      <c r="F747" s="110"/>
      <c r="G747" s="110"/>
      <c r="H747" s="110"/>
      <c r="I747" s="118"/>
      <c r="J747" s="118"/>
      <c r="K747" s="118"/>
      <c r="L747" s="135"/>
      <c r="M747" s="118"/>
      <c r="N747" s="118"/>
      <c r="O747" s="118"/>
      <c r="P747" s="110"/>
      <c r="Q747" s="110"/>
      <c r="R747" s="110"/>
      <c r="S747" s="110"/>
      <c r="T747" s="110"/>
    </row>
    <row r="748" spans="3:20" ht="39.950000000000003" customHeight="1">
      <c r="C748" s="109"/>
      <c r="D748" s="110"/>
      <c r="E748" s="110"/>
      <c r="F748" s="110"/>
      <c r="G748" s="110"/>
      <c r="H748" s="110"/>
      <c r="I748" s="118"/>
      <c r="J748" s="118"/>
      <c r="K748" s="118"/>
      <c r="L748" s="135"/>
      <c r="M748" s="118"/>
      <c r="N748" s="118"/>
      <c r="O748" s="118"/>
      <c r="P748" s="110"/>
      <c r="Q748" s="110"/>
      <c r="R748" s="110"/>
      <c r="S748" s="110"/>
      <c r="T748" s="110"/>
    </row>
    <row r="749" spans="3:20" ht="39.950000000000003" customHeight="1">
      <c r="C749" s="109"/>
      <c r="D749" s="110"/>
      <c r="E749" s="110"/>
      <c r="F749" s="110"/>
      <c r="G749" s="110"/>
      <c r="H749" s="110"/>
      <c r="I749" s="118"/>
      <c r="J749" s="118"/>
      <c r="K749" s="118"/>
      <c r="L749" s="135"/>
      <c r="M749" s="118"/>
      <c r="N749" s="118"/>
      <c r="O749" s="118"/>
      <c r="P749" s="110"/>
      <c r="Q749" s="110"/>
      <c r="R749" s="110"/>
      <c r="S749" s="110"/>
      <c r="T749" s="110"/>
    </row>
    <row r="750" spans="3:20" ht="39.950000000000003" customHeight="1">
      <c r="C750" s="109"/>
      <c r="D750" s="110"/>
      <c r="E750" s="110"/>
      <c r="F750" s="110"/>
      <c r="G750" s="110"/>
      <c r="H750" s="110"/>
      <c r="I750" s="118"/>
      <c r="J750" s="118"/>
      <c r="K750" s="118"/>
      <c r="L750" s="135"/>
      <c r="M750" s="118"/>
      <c r="N750" s="118"/>
      <c r="O750" s="118"/>
      <c r="P750" s="110"/>
      <c r="Q750" s="110"/>
      <c r="R750" s="110"/>
      <c r="S750" s="110"/>
      <c r="T750" s="110"/>
    </row>
    <row r="751" spans="3:20" ht="39.950000000000003" customHeight="1">
      <c r="C751" s="109"/>
      <c r="D751" s="110"/>
      <c r="E751" s="110"/>
      <c r="F751" s="110"/>
      <c r="G751" s="110"/>
      <c r="H751" s="110"/>
      <c r="I751" s="118"/>
      <c r="J751" s="118"/>
      <c r="K751" s="118"/>
      <c r="L751" s="135"/>
      <c r="M751" s="118"/>
      <c r="N751" s="118"/>
      <c r="O751" s="118"/>
      <c r="P751" s="110"/>
      <c r="Q751" s="110"/>
      <c r="R751" s="110"/>
      <c r="S751" s="110"/>
      <c r="T751" s="110"/>
    </row>
    <row r="752" spans="3:20" ht="39.950000000000003" customHeight="1">
      <c r="C752" s="109"/>
      <c r="D752" s="110"/>
      <c r="E752" s="110"/>
      <c r="F752" s="110"/>
      <c r="G752" s="110"/>
      <c r="H752" s="110"/>
      <c r="I752" s="118"/>
      <c r="J752" s="118"/>
      <c r="K752" s="118"/>
      <c r="L752" s="135"/>
      <c r="M752" s="118"/>
      <c r="N752" s="118"/>
      <c r="O752" s="118"/>
      <c r="P752" s="110"/>
      <c r="Q752" s="110"/>
      <c r="R752" s="110"/>
      <c r="S752" s="110"/>
      <c r="T752" s="110"/>
    </row>
    <row r="753" spans="3:20" ht="39.950000000000003" customHeight="1">
      <c r="C753" s="109"/>
      <c r="D753" s="110"/>
      <c r="E753" s="110"/>
      <c r="F753" s="110"/>
      <c r="G753" s="110"/>
      <c r="H753" s="110"/>
      <c r="I753" s="118"/>
      <c r="J753" s="118"/>
      <c r="K753" s="118"/>
      <c r="L753" s="135"/>
      <c r="M753" s="118"/>
      <c r="N753" s="118"/>
      <c r="O753" s="118"/>
      <c r="P753" s="110"/>
      <c r="Q753" s="110"/>
      <c r="R753" s="110"/>
      <c r="S753" s="110"/>
      <c r="T753" s="110"/>
    </row>
    <row r="754" spans="3:20" ht="39.950000000000003" customHeight="1">
      <c r="C754" s="109"/>
      <c r="D754" s="110"/>
      <c r="E754" s="110"/>
      <c r="F754" s="110"/>
      <c r="G754" s="110"/>
      <c r="H754" s="110"/>
      <c r="I754" s="118"/>
      <c r="J754" s="118"/>
      <c r="K754" s="118"/>
      <c r="L754" s="135"/>
      <c r="M754" s="118"/>
      <c r="N754" s="118"/>
      <c r="O754" s="118"/>
      <c r="P754" s="110"/>
      <c r="Q754" s="110"/>
      <c r="R754" s="110"/>
      <c r="S754" s="110"/>
      <c r="T754" s="110"/>
    </row>
    <row r="755" spans="3:20" ht="39.950000000000003" customHeight="1">
      <c r="C755" s="109"/>
      <c r="D755" s="110"/>
      <c r="E755" s="110"/>
      <c r="F755" s="110"/>
      <c r="G755" s="110"/>
      <c r="H755" s="110"/>
      <c r="I755" s="118"/>
      <c r="J755" s="118"/>
      <c r="K755" s="118"/>
      <c r="L755" s="135"/>
      <c r="M755" s="118"/>
      <c r="N755" s="118"/>
      <c r="O755" s="118"/>
      <c r="P755" s="110"/>
      <c r="Q755" s="110"/>
      <c r="R755" s="110"/>
      <c r="S755" s="110"/>
      <c r="T755" s="110"/>
    </row>
    <row r="756" spans="3:20" ht="39.950000000000003" customHeight="1">
      <c r="C756" s="109"/>
      <c r="D756" s="110"/>
      <c r="E756" s="110"/>
      <c r="F756" s="110"/>
      <c r="G756" s="110"/>
      <c r="H756" s="110"/>
      <c r="I756" s="118"/>
      <c r="J756" s="118"/>
      <c r="K756" s="118"/>
      <c r="L756" s="135"/>
      <c r="M756" s="118"/>
      <c r="N756" s="118"/>
      <c r="O756" s="118"/>
      <c r="P756" s="110"/>
      <c r="Q756" s="110"/>
      <c r="R756" s="110"/>
      <c r="S756" s="110"/>
      <c r="T756" s="110"/>
    </row>
    <row r="757" spans="3:20" ht="39.950000000000003" customHeight="1">
      <c r="C757" s="109"/>
      <c r="D757" s="110"/>
      <c r="E757" s="110"/>
      <c r="F757" s="110"/>
      <c r="G757" s="110"/>
      <c r="H757" s="110"/>
      <c r="I757" s="118"/>
      <c r="J757" s="118"/>
      <c r="K757" s="118"/>
      <c r="L757" s="135"/>
      <c r="M757" s="118"/>
      <c r="N757" s="118"/>
      <c r="O757" s="118"/>
      <c r="P757" s="110"/>
      <c r="Q757" s="110"/>
      <c r="R757" s="110"/>
      <c r="S757" s="110"/>
      <c r="T757" s="110"/>
    </row>
    <row r="758" spans="3:20" ht="39.950000000000003" customHeight="1">
      <c r="C758" s="109"/>
      <c r="D758" s="110"/>
      <c r="E758" s="110"/>
      <c r="F758" s="110"/>
      <c r="G758" s="110"/>
      <c r="H758" s="110"/>
      <c r="I758" s="118"/>
      <c r="J758" s="118"/>
      <c r="K758" s="118"/>
      <c r="L758" s="135"/>
      <c r="M758" s="118"/>
      <c r="N758" s="118"/>
      <c r="O758" s="118"/>
      <c r="P758" s="110"/>
      <c r="Q758" s="110"/>
      <c r="R758" s="110"/>
      <c r="S758" s="110"/>
      <c r="T758" s="110"/>
    </row>
    <row r="759" spans="3:20" ht="39.950000000000003" customHeight="1">
      <c r="C759" s="109"/>
      <c r="D759" s="110"/>
      <c r="E759" s="110"/>
      <c r="F759" s="110"/>
      <c r="G759" s="110"/>
      <c r="H759" s="110"/>
      <c r="I759" s="118"/>
      <c r="J759" s="118"/>
      <c r="K759" s="118"/>
      <c r="L759" s="135"/>
      <c r="M759" s="118"/>
      <c r="N759" s="118"/>
      <c r="O759" s="118"/>
      <c r="P759" s="110"/>
      <c r="Q759" s="110"/>
      <c r="R759" s="110"/>
      <c r="S759" s="110"/>
      <c r="T759" s="110"/>
    </row>
    <row r="760" spans="3:20" ht="39.950000000000003" customHeight="1">
      <c r="C760" s="109"/>
      <c r="D760" s="110"/>
      <c r="E760" s="110"/>
      <c r="F760" s="110"/>
      <c r="G760" s="110"/>
      <c r="H760" s="110"/>
      <c r="I760" s="118"/>
      <c r="J760" s="118"/>
      <c r="K760" s="118"/>
      <c r="L760" s="135"/>
      <c r="M760" s="118"/>
      <c r="N760" s="118"/>
      <c r="O760" s="118"/>
      <c r="P760" s="110"/>
      <c r="Q760" s="110"/>
      <c r="R760" s="110"/>
      <c r="S760" s="110"/>
      <c r="T760" s="110"/>
    </row>
    <row r="761" spans="3:20" ht="39.950000000000003" customHeight="1">
      <c r="C761" s="109"/>
      <c r="D761" s="110"/>
      <c r="E761" s="110"/>
      <c r="F761" s="110"/>
      <c r="G761" s="110"/>
      <c r="H761" s="110"/>
      <c r="I761" s="118"/>
      <c r="J761" s="118"/>
      <c r="K761" s="118"/>
      <c r="L761" s="135"/>
      <c r="M761" s="118"/>
      <c r="N761" s="118"/>
      <c r="O761" s="118"/>
      <c r="P761" s="110"/>
      <c r="Q761" s="110"/>
      <c r="R761" s="110"/>
      <c r="S761" s="110"/>
      <c r="T761" s="110"/>
    </row>
    <row r="762" spans="3:20" ht="39.950000000000003" customHeight="1">
      <c r="C762" s="109"/>
      <c r="D762" s="110"/>
      <c r="E762" s="110"/>
      <c r="F762" s="110"/>
      <c r="G762" s="110"/>
      <c r="H762" s="110"/>
      <c r="I762" s="118"/>
      <c r="J762" s="118"/>
      <c r="K762" s="118"/>
      <c r="L762" s="135"/>
      <c r="M762" s="118"/>
      <c r="N762" s="118"/>
      <c r="O762" s="118"/>
      <c r="P762" s="110"/>
      <c r="Q762" s="110"/>
      <c r="R762" s="110"/>
      <c r="S762" s="110"/>
      <c r="T762" s="110"/>
    </row>
    <row r="763" spans="3:20" ht="39.950000000000003" customHeight="1">
      <c r="C763" s="109"/>
      <c r="D763" s="110"/>
      <c r="E763" s="110"/>
      <c r="F763" s="110"/>
      <c r="G763" s="110"/>
      <c r="H763" s="110"/>
      <c r="I763" s="118"/>
      <c r="J763" s="118"/>
      <c r="K763" s="118"/>
      <c r="L763" s="135"/>
      <c r="M763" s="118"/>
      <c r="N763" s="118"/>
      <c r="O763" s="118"/>
      <c r="P763" s="110"/>
      <c r="Q763" s="110"/>
      <c r="R763" s="110"/>
      <c r="S763" s="110"/>
      <c r="T763" s="110"/>
    </row>
    <row r="764" spans="3:20" ht="39.950000000000003" customHeight="1">
      <c r="C764" s="109"/>
      <c r="D764" s="110"/>
      <c r="E764" s="110"/>
      <c r="F764" s="110"/>
      <c r="G764" s="110"/>
      <c r="H764" s="110"/>
      <c r="I764" s="118"/>
      <c r="J764" s="118"/>
      <c r="K764" s="118"/>
      <c r="L764" s="135"/>
      <c r="M764" s="118"/>
      <c r="N764" s="118"/>
      <c r="O764" s="118"/>
      <c r="P764" s="110"/>
      <c r="Q764" s="110"/>
      <c r="R764" s="110"/>
      <c r="S764" s="110"/>
      <c r="T764" s="110"/>
    </row>
    <row r="765" spans="3:20" ht="39.950000000000003" customHeight="1">
      <c r="C765" s="109"/>
      <c r="D765" s="110"/>
      <c r="E765" s="110"/>
      <c r="F765" s="110"/>
      <c r="G765" s="110"/>
      <c r="H765" s="110"/>
      <c r="I765" s="118"/>
      <c r="J765" s="118"/>
      <c r="K765" s="118"/>
      <c r="L765" s="135"/>
      <c r="M765" s="118"/>
      <c r="N765" s="118"/>
      <c r="O765" s="118"/>
      <c r="P765" s="110"/>
      <c r="Q765" s="110"/>
      <c r="R765" s="110"/>
      <c r="S765" s="110"/>
      <c r="T765" s="110"/>
    </row>
    <row r="766" spans="3:20" ht="39.950000000000003" customHeight="1">
      <c r="C766" s="109"/>
      <c r="D766" s="110"/>
      <c r="E766" s="110"/>
      <c r="F766" s="110"/>
      <c r="G766" s="110"/>
      <c r="H766" s="110"/>
      <c r="I766" s="118"/>
      <c r="J766" s="118"/>
      <c r="K766" s="118"/>
      <c r="L766" s="135"/>
      <c r="M766" s="118"/>
      <c r="N766" s="118"/>
      <c r="O766" s="118"/>
      <c r="P766" s="110"/>
      <c r="Q766" s="110"/>
      <c r="R766" s="110"/>
      <c r="S766" s="110"/>
      <c r="T766" s="110"/>
    </row>
    <row r="767" spans="3:20" ht="39.950000000000003" customHeight="1">
      <c r="C767" s="109"/>
      <c r="D767" s="110"/>
      <c r="E767" s="110"/>
      <c r="F767" s="110"/>
      <c r="G767" s="110"/>
      <c r="H767" s="110"/>
      <c r="I767" s="118"/>
      <c r="J767" s="118"/>
      <c r="K767" s="118"/>
      <c r="L767" s="135"/>
      <c r="M767" s="118"/>
      <c r="N767" s="118"/>
      <c r="O767" s="118"/>
      <c r="P767" s="110"/>
      <c r="Q767" s="110"/>
      <c r="R767" s="110"/>
      <c r="S767" s="110"/>
      <c r="T767" s="110"/>
    </row>
    <row r="768" spans="3:20" ht="39.950000000000003" customHeight="1">
      <c r="C768" s="109"/>
      <c r="D768" s="110"/>
      <c r="E768" s="110"/>
      <c r="F768" s="110"/>
      <c r="G768" s="110"/>
      <c r="H768" s="110"/>
      <c r="I768" s="118"/>
      <c r="J768" s="118"/>
      <c r="K768" s="118"/>
      <c r="L768" s="135"/>
      <c r="M768" s="118"/>
      <c r="N768" s="118"/>
      <c r="O768" s="118"/>
      <c r="P768" s="110"/>
      <c r="Q768" s="110"/>
      <c r="R768" s="110"/>
      <c r="S768" s="110"/>
      <c r="T768" s="110"/>
    </row>
    <row r="769" spans="3:20" ht="39.950000000000003" customHeight="1">
      <c r="C769" s="109"/>
      <c r="D769" s="110"/>
      <c r="E769" s="110"/>
      <c r="F769" s="110"/>
      <c r="G769" s="110"/>
      <c r="H769" s="110"/>
      <c r="I769" s="118"/>
      <c r="J769" s="118"/>
      <c r="K769" s="118"/>
      <c r="L769" s="135"/>
      <c r="M769" s="118"/>
      <c r="N769" s="118"/>
      <c r="O769" s="118"/>
      <c r="P769" s="110"/>
      <c r="Q769" s="110"/>
      <c r="R769" s="110"/>
      <c r="S769" s="110"/>
      <c r="T769" s="110"/>
    </row>
    <row r="770" spans="3:20" ht="39.950000000000003" customHeight="1">
      <c r="C770" s="109"/>
      <c r="D770" s="110"/>
      <c r="E770" s="110"/>
      <c r="F770" s="110"/>
      <c r="G770" s="110"/>
      <c r="H770" s="110"/>
      <c r="I770" s="118"/>
      <c r="J770" s="118"/>
      <c r="K770" s="118"/>
      <c r="L770" s="135"/>
      <c r="M770" s="118"/>
      <c r="N770" s="118"/>
      <c r="O770" s="118"/>
      <c r="P770" s="110"/>
      <c r="Q770" s="110"/>
      <c r="R770" s="110"/>
      <c r="S770" s="110"/>
      <c r="T770" s="110"/>
    </row>
    <row r="771" spans="3:20" ht="39.950000000000003" customHeight="1">
      <c r="C771" s="109"/>
      <c r="D771" s="110"/>
      <c r="E771" s="110"/>
      <c r="F771" s="110"/>
      <c r="G771" s="110"/>
      <c r="H771" s="110"/>
      <c r="I771" s="118"/>
      <c r="J771" s="118"/>
      <c r="K771" s="118"/>
      <c r="L771" s="135"/>
      <c r="M771" s="118"/>
      <c r="N771" s="118"/>
      <c r="O771" s="118"/>
      <c r="P771" s="110"/>
      <c r="Q771" s="110"/>
      <c r="R771" s="110"/>
      <c r="S771" s="110"/>
      <c r="T771" s="110"/>
    </row>
    <row r="772" spans="3:20" ht="39.950000000000003" customHeight="1">
      <c r="C772" s="109"/>
      <c r="D772" s="110"/>
      <c r="E772" s="110"/>
      <c r="F772" s="110"/>
      <c r="G772" s="110"/>
      <c r="H772" s="110"/>
      <c r="I772" s="118"/>
      <c r="J772" s="118"/>
      <c r="K772" s="118"/>
      <c r="L772" s="135"/>
      <c r="M772" s="118"/>
      <c r="N772" s="118"/>
      <c r="O772" s="118"/>
      <c r="P772" s="110"/>
      <c r="Q772" s="110"/>
      <c r="R772" s="110"/>
      <c r="S772" s="110"/>
      <c r="T772" s="110"/>
    </row>
    <row r="773" spans="3:20" ht="39.950000000000003" customHeight="1">
      <c r="C773" s="109"/>
      <c r="D773" s="110"/>
      <c r="E773" s="110"/>
      <c r="F773" s="110"/>
      <c r="G773" s="110"/>
      <c r="H773" s="110"/>
      <c r="I773" s="118"/>
      <c r="J773" s="118"/>
      <c r="K773" s="118"/>
      <c r="L773" s="135"/>
      <c r="M773" s="118"/>
      <c r="N773" s="118"/>
      <c r="O773" s="118"/>
      <c r="P773" s="110"/>
      <c r="Q773" s="110"/>
      <c r="R773" s="110"/>
      <c r="S773" s="110"/>
      <c r="T773" s="110"/>
    </row>
    <row r="774" spans="3:20" ht="39.950000000000003" customHeight="1">
      <c r="C774" s="109"/>
      <c r="D774" s="110"/>
      <c r="E774" s="110"/>
      <c r="F774" s="110"/>
      <c r="G774" s="110"/>
      <c r="H774" s="110"/>
      <c r="I774" s="118"/>
      <c r="J774" s="118"/>
      <c r="K774" s="118"/>
      <c r="L774" s="135"/>
      <c r="M774" s="118"/>
      <c r="N774" s="118"/>
      <c r="O774" s="118"/>
      <c r="P774" s="110"/>
      <c r="Q774" s="110"/>
      <c r="R774" s="110"/>
      <c r="S774" s="110"/>
      <c r="T774" s="110"/>
    </row>
    <row r="775" spans="3:20" ht="39.950000000000003" customHeight="1">
      <c r="C775" s="109"/>
      <c r="D775" s="110"/>
      <c r="E775" s="110"/>
      <c r="F775" s="110"/>
      <c r="G775" s="110"/>
      <c r="H775" s="110"/>
      <c r="I775" s="118"/>
      <c r="J775" s="118"/>
      <c r="K775" s="118"/>
      <c r="L775" s="135"/>
      <c r="M775" s="118"/>
      <c r="N775" s="118"/>
      <c r="O775" s="118"/>
      <c r="P775" s="110"/>
      <c r="Q775" s="110"/>
      <c r="R775" s="110"/>
      <c r="S775" s="110"/>
      <c r="T775" s="110"/>
    </row>
    <row r="776" spans="3:20" ht="39.950000000000003" customHeight="1">
      <c r="C776" s="109"/>
      <c r="D776" s="110"/>
      <c r="E776" s="110"/>
      <c r="F776" s="110"/>
      <c r="G776" s="110"/>
      <c r="H776" s="110"/>
      <c r="I776" s="118"/>
      <c r="J776" s="118"/>
      <c r="K776" s="118"/>
      <c r="L776" s="135"/>
      <c r="M776" s="118"/>
      <c r="N776" s="118"/>
      <c r="O776" s="118"/>
      <c r="P776" s="110"/>
      <c r="Q776" s="110"/>
      <c r="R776" s="110"/>
      <c r="S776" s="110"/>
      <c r="T776" s="110"/>
    </row>
    <row r="777" spans="3:20" ht="39.950000000000003" customHeight="1">
      <c r="C777" s="109"/>
      <c r="D777" s="110"/>
      <c r="E777" s="110"/>
      <c r="F777" s="110"/>
      <c r="G777" s="110"/>
      <c r="H777" s="110"/>
      <c r="I777" s="118"/>
      <c r="J777" s="118"/>
      <c r="K777" s="118"/>
      <c r="L777" s="135"/>
      <c r="M777" s="118"/>
      <c r="N777" s="118"/>
      <c r="O777" s="118"/>
      <c r="P777" s="110"/>
      <c r="Q777" s="110"/>
      <c r="R777" s="110"/>
      <c r="S777" s="110"/>
      <c r="T777" s="110"/>
    </row>
    <row r="778" spans="3:20" ht="39.950000000000003" customHeight="1">
      <c r="C778" s="109"/>
      <c r="D778" s="110"/>
      <c r="E778" s="110"/>
      <c r="F778" s="110"/>
      <c r="G778" s="110"/>
      <c r="H778" s="110"/>
      <c r="I778" s="118"/>
      <c r="J778" s="118"/>
      <c r="K778" s="118"/>
      <c r="L778" s="135"/>
      <c r="M778" s="118"/>
      <c r="N778" s="118"/>
      <c r="O778" s="118"/>
      <c r="P778" s="110"/>
      <c r="Q778" s="110"/>
      <c r="R778" s="110"/>
      <c r="S778" s="110"/>
      <c r="T778" s="110"/>
    </row>
    <row r="779" spans="3:20" ht="39.950000000000003" customHeight="1">
      <c r="C779" s="109"/>
      <c r="D779" s="110"/>
      <c r="E779" s="110"/>
      <c r="F779" s="110"/>
      <c r="G779" s="110"/>
      <c r="H779" s="110"/>
      <c r="I779" s="118"/>
      <c r="J779" s="118"/>
      <c r="K779" s="118"/>
      <c r="L779" s="135"/>
      <c r="M779" s="118"/>
      <c r="N779" s="118"/>
      <c r="O779" s="118"/>
      <c r="P779" s="110"/>
      <c r="Q779" s="110"/>
      <c r="R779" s="110"/>
      <c r="S779" s="110"/>
      <c r="T779" s="110"/>
    </row>
    <row r="780" spans="3:20" ht="39.950000000000003" customHeight="1">
      <c r="C780" s="109"/>
      <c r="D780" s="110"/>
      <c r="E780" s="110"/>
      <c r="F780" s="110"/>
      <c r="G780" s="110"/>
      <c r="H780" s="110"/>
      <c r="I780" s="118"/>
      <c r="J780" s="118"/>
      <c r="K780" s="118"/>
      <c r="L780" s="135"/>
      <c r="M780" s="118"/>
      <c r="N780" s="118"/>
      <c r="O780" s="118"/>
      <c r="P780" s="110"/>
      <c r="Q780" s="110"/>
      <c r="R780" s="110"/>
      <c r="S780" s="110"/>
      <c r="T780" s="110"/>
    </row>
    <row r="781" spans="3:20" ht="39.950000000000003" customHeight="1">
      <c r="C781" s="109"/>
      <c r="D781" s="110"/>
      <c r="E781" s="110"/>
      <c r="F781" s="110"/>
      <c r="G781" s="110"/>
      <c r="H781" s="110"/>
      <c r="I781" s="118"/>
      <c r="J781" s="118"/>
      <c r="K781" s="118"/>
      <c r="L781" s="135"/>
      <c r="M781" s="118"/>
      <c r="N781" s="118"/>
      <c r="O781" s="118"/>
      <c r="P781" s="110"/>
      <c r="Q781" s="110"/>
      <c r="R781" s="110"/>
      <c r="S781" s="110"/>
      <c r="T781" s="110"/>
    </row>
    <row r="782" spans="3:20" ht="39.950000000000003" customHeight="1">
      <c r="C782" s="109"/>
      <c r="D782" s="110"/>
      <c r="E782" s="110"/>
      <c r="F782" s="110"/>
      <c r="G782" s="110"/>
      <c r="H782" s="110"/>
      <c r="I782" s="118"/>
      <c r="J782" s="118"/>
      <c r="K782" s="118"/>
      <c r="L782" s="135"/>
      <c r="M782" s="118"/>
      <c r="N782" s="118"/>
      <c r="O782" s="118"/>
      <c r="P782" s="110"/>
      <c r="Q782" s="110"/>
      <c r="R782" s="110"/>
      <c r="S782" s="110"/>
      <c r="T782" s="110"/>
    </row>
    <row r="783" spans="3:20" ht="39.950000000000003" customHeight="1">
      <c r="C783" s="109"/>
      <c r="D783" s="110"/>
      <c r="E783" s="110"/>
      <c r="F783" s="110"/>
      <c r="G783" s="110"/>
      <c r="H783" s="110"/>
      <c r="I783" s="118"/>
      <c r="J783" s="118"/>
      <c r="K783" s="118"/>
      <c r="L783" s="135"/>
      <c r="M783" s="118"/>
      <c r="N783" s="118"/>
      <c r="O783" s="118"/>
      <c r="P783" s="110"/>
      <c r="Q783" s="110"/>
      <c r="R783" s="110"/>
      <c r="S783" s="110"/>
      <c r="T783" s="110"/>
    </row>
    <row r="784" spans="3:20" ht="39.950000000000003" customHeight="1">
      <c r="C784" s="109"/>
      <c r="D784" s="110"/>
      <c r="E784" s="110"/>
      <c r="F784" s="110"/>
      <c r="G784" s="110"/>
      <c r="H784" s="110"/>
      <c r="I784" s="118"/>
      <c r="J784" s="118"/>
      <c r="K784" s="118"/>
      <c r="L784" s="135"/>
      <c r="M784" s="118"/>
      <c r="N784" s="118"/>
      <c r="O784" s="118"/>
      <c r="P784" s="110"/>
      <c r="Q784" s="110"/>
      <c r="R784" s="110"/>
      <c r="S784" s="110"/>
      <c r="T784" s="110"/>
    </row>
    <row r="785" spans="3:20" ht="39.950000000000003" customHeight="1">
      <c r="C785" s="109"/>
      <c r="D785" s="110"/>
      <c r="E785" s="110"/>
      <c r="F785" s="110"/>
      <c r="G785" s="110"/>
      <c r="H785" s="110"/>
      <c r="I785" s="118"/>
      <c r="J785" s="118"/>
      <c r="K785" s="118"/>
      <c r="L785" s="135"/>
      <c r="M785" s="118"/>
      <c r="N785" s="118"/>
      <c r="O785" s="118"/>
      <c r="P785" s="110"/>
      <c r="Q785" s="110"/>
      <c r="R785" s="110"/>
      <c r="S785" s="110"/>
      <c r="T785" s="110"/>
    </row>
    <row r="786" spans="3:20" ht="39.950000000000003" customHeight="1">
      <c r="C786" s="109"/>
      <c r="D786" s="110"/>
      <c r="E786" s="110"/>
      <c r="F786" s="110"/>
      <c r="G786" s="110"/>
      <c r="H786" s="110"/>
      <c r="I786" s="118"/>
      <c r="J786" s="118"/>
      <c r="K786" s="118"/>
      <c r="L786" s="135"/>
      <c r="M786" s="118"/>
      <c r="N786" s="118"/>
      <c r="O786" s="118"/>
      <c r="P786" s="110"/>
      <c r="Q786" s="110"/>
      <c r="R786" s="110"/>
      <c r="S786" s="110"/>
      <c r="T786" s="110"/>
    </row>
    <row r="787" spans="3:20" ht="39.950000000000003" customHeight="1">
      <c r="C787" s="109"/>
      <c r="D787" s="110"/>
      <c r="E787" s="110"/>
      <c r="F787" s="110"/>
      <c r="G787" s="110"/>
      <c r="H787" s="110"/>
      <c r="I787" s="118"/>
      <c r="J787" s="118"/>
      <c r="K787" s="118"/>
      <c r="L787" s="135"/>
      <c r="M787" s="118"/>
      <c r="N787" s="118"/>
      <c r="O787" s="118"/>
      <c r="P787" s="110"/>
      <c r="Q787" s="110"/>
      <c r="R787" s="110"/>
      <c r="S787" s="110"/>
      <c r="T787" s="110"/>
    </row>
    <row r="788" spans="3:20" ht="39.950000000000003" customHeight="1">
      <c r="C788" s="109"/>
      <c r="D788" s="110"/>
      <c r="E788" s="110"/>
      <c r="F788" s="110"/>
      <c r="G788" s="110"/>
      <c r="H788" s="110"/>
      <c r="I788" s="118"/>
      <c r="J788" s="118"/>
      <c r="K788" s="118"/>
      <c r="L788" s="135"/>
      <c r="M788" s="118"/>
      <c r="N788" s="118"/>
      <c r="O788" s="118"/>
      <c r="P788" s="110"/>
      <c r="Q788" s="110"/>
      <c r="R788" s="110"/>
      <c r="S788" s="110"/>
      <c r="T788" s="110"/>
    </row>
    <row r="789" spans="3:20" ht="39.950000000000003" customHeight="1">
      <c r="C789" s="109"/>
      <c r="D789" s="110"/>
      <c r="E789" s="110"/>
      <c r="F789" s="110"/>
      <c r="G789" s="110"/>
      <c r="H789" s="110"/>
      <c r="I789" s="118"/>
      <c r="J789" s="118"/>
      <c r="K789" s="118"/>
      <c r="L789" s="135"/>
      <c r="M789" s="118"/>
      <c r="N789" s="118"/>
      <c r="O789" s="118"/>
      <c r="P789" s="110"/>
      <c r="Q789" s="110"/>
      <c r="R789" s="110"/>
      <c r="S789" s="110"/>
      <c r="T789" s="110"/>
    </row>
    <row r="790" spans="3:20" ht="39.950000000000003" customHeight="1">
      <c r="C790" s="109"/>
      <c r="D790" s="110"/>
      <c r="E790" s="110"/>
      <c r="F790" s="110"/>
      <c r="G790" s="110"/>
      <c r="H790" s="110"/>
      <c r="I790" s="118"/>
      <c r="J790" s="118"/>
      <c r="K790" s="118"/>
      <c r="L790" s="135"/>
      <c r="M790" s="118"/>
      <c r="N790" s="118"/>
      <c r="O790" s="118"/>
      <c r="P790" s="110"/>
      <c r="Q790" s="110"/>
      <c r="R790" s="110"/>
      <c r="S790" s="110"/>
      <c r="T790" s="110"/>
    </row>
    <row r="791" spans="3:20" ht="39.950000000000003" customHeight="1">
      <c r="C791" s="109"/>
      <c r="D791" s="110"/>
      <c r="E791" s="110"/>
      <c r="F791" s="110"/>
      <c r="G791" s="110"/>
      <c r="H791" s="110"/>
      <c r="I791" s="118"/>
      <c r="J791" s="118"/>
      <c r="K791" s="118"/>
      <c r="L791" s="135"/>
      <c r="M791" s="118"/>
      <c r="N791" s="118"/>
      <c r="O791" s="118"/>
      <c r="P791" s="110"/>
      <c r="Q791" s="110"/>
      <c r="R791" s="110"/>
      <c r="S791" s="110"/>
      <c r="T791" s="110"/>
    </row>
    <row r="792" spans="3:20" ht="39.950000000000003" customHeight="1">
      <c r="C792" s="109"/>
      <c r="D792" s="110"/>
      <c r="E792" s="110"/>
      <c r="F792" s="110"/>
      <c r="G792" s="110"/>
      <c r="H792" s="110"/>
      <c r="I792" s="118"/>
      <c r="J792" s="118"/>
      <c r="K792" s="118"/>
      <c r="L792" s="135"/>
      <c r="M792" s="118"/>
      <c r="N792" s="118"/>
      <c r="O792" s="118"/>
      <c r="P792" s="110"/>
      <c r="Q792" s="110"/>
      <c r="R792" s="110"/>
      <c r="S792" s="110"/>
      <c r="T792" s="110"/>
    </row>
    <row r="793" spans="3:20" ht="39.950000000000003" customHeight="1">
      <c r="C793" s="109"/>
      <c r="D793" s="110"/>
      <c r="E793" s="110"/>
      <c r="F793" s="110"/>
      <c r="G793" s="110"/>
      <c r="H793" s="110"/>
      <c r="I793" s="118"/>
      <c r="J793" s="118"/>
      <c r="K793" s="118"/>
      <c r="L793" s="135"/>
      <c r="M793" s="118"/>
      <c r="N793" s="118"/>
      <c r="O793" s="118"/>
      <c r="P793" s="110"/>
      <c r="Q793" s="110"/>
      <c r="R793" s="110"/>
      <c r="S793" s="110"/>
      <c r="T793" s="110"/>
    </row>
    <row r="794" spans="3:20" ht="39.950000000000003" customHeight="1">
      <c r="C794" s="109"/>
      <c r="D794" s="110"/>
      <c r="E794" s="110"/>
      <c r="F794" s="110"/>
      <c r="G794" s="110"/>
      <c r="H794" s="110"/>
      <c r="I794" s="118"/>
      <c r="J794" s="118"/>
      <c r="K794" s="118"/>
      <c r="L794" s="135"/>
      <c r="M794" s="118"/>
      <c r="N794" s="118"/>
      <c r="O794" s="118"/>
      <c r="P794" s="110"/>
      <c r="Q794" s="110"/>
      <c r="R794" s="110"/>
      <c r="S794" s="110"/>
      <c r="T794" s="110"/>
    </row>
    <row r="795" spans="3:20" ht="39.950000000000003" customHeight="1">
      <c r="C795" s="109"/>
      <c r="D795" s="110"/>
      <c r="E795" s="110"/>
      <c r="F795" s="110"/>
      <c r="G795" s="110"/>
      <c r="H795" s="110"/>
      <c r="I795" s="118"/>
      <c r="J795" s="118"/>
      <c r="K795" s="118"/>
      <c r="L795" s="135"/>
      <c r="M795" s="118"/>
      <c r="N795" s="118"/>
      <c r="O795" s="118"/>
      <c r="P795" s="110"/>
      <c r="Q795" s="110"/>
      <c r="R795" s="110"/>
      <c r="S795" s="110"/>
      <c r="T795" s="110"/>
    </row>
    <row r="796" spans="3:20" ht="39.950000000000003" customHeight="1">
      <c r="C796" s="109"/>
      <c r="D796" s="110"/>
      <c r="E796" s="110"/>
      <c r="F796" s="110"/>
      <c r="G796" s="110"/>
      <c r="H796" s="110"/>
      <c r="I796" s="118"/>
      <c r="J796" s="118"/>
      <c r="K796" s="118"/>
      <c r="L796" s="135"/>
      <c r="M796" s="118"/>
      <c r="N796" s="118"/>
      <c r="O796" s="118"/>
      <c r="P796" s="110"/>
      <c r="Q796" s="110"/>
      <c r="R796" s="110"/>
      <c r="S796" s="110"/>
      <c r="T796" s="110"/>
    </row>
    <row r="797" spans="3:20" ht="39.950000000000003" customHeight="1">
      <c r="C797" s="109"/>
      <c r="D797" s="110"/>
      <c r="E797" s="110"/>
      <c r="F797" s="110"/>
      <c r="G797" s="110"/>
      <c r="H797" s="110"/>
      <c r="I797" s="118"/>
      <c r="J797" s="118"/>
      <c r="K797" s="118"/>
      <c r="L797" s="135"/>
      <c r="M797" s="118"/>
      <c r="N797" s="118"/>
      <c r="O797" s="118"/>
      <c r="P797" s="110"/>
      <c r="Q797" s="110"/>
      <c r="R797" s="110"/>
      <c r="S797" s="110"/>
      <c r="T797" s="110"/>
    </row>
    <row r="798" spans="3:20" ht="39.950000000000003" customHeight="1">
      <c r="C798" s="109"/>
      <c r="D798" s="110"/>
      <c r="E798" s="110"/>
      <c r="F798" s="110"/>
      <c r="G798" s="110"/>
      <c r="H798" s="110"/>
      <c r="I798" s="118"/>
      <c r="J798" s="118"/>
      <c r="K798" s="118"/>
      <c r="L798" s="135"/>
      <c r="M798" s="118"/>
      <c r="N798" s="118"/>
      <c r="O798" s="118"/>
      <c r="P798" s="110"/>
      <c r="Q798" s="110"/>
      <c r="R798" s="110"/>
      <c r="S798" s="110"/>
      <c r="T798" s="110"/>
    </row>
    <row r="799" spans="3:20" ht="39.950000000000003" customHeight="1">
      <c r="C799" s="109"/>
      <c r="D799" s="110"/>
      <c r="E799" s="110"/>
      <c r="F799" s="110"/>
      <c r="G799" s="110"/>
      <c r="H799" s="110"/>
      <c r="I799" s="118"/>
      <c r="J799" s="118"/>
      <c r="K799" s="118"/>
      <c r="L799" s="135"/>
      <c r="M799" s="118"/>
      <c r="N799" s="118"/>
      <c r="O799" s="118"/>
      <c r="P799" s="110"/>
      <c r="Q799" s="110"/>
      <c r="R799" s="110"/>
      <c r="S799" s="110"/>
      <c r="T799" s="110"/>
    </row>
    <row r="800" spans="3:20" ht="39.950000000000003" customHeight="1">
      <c r="C800" s="109"/>
      <c r="D800" s="110"/>
      <c r="E800" s="110"/>
      <c r="F800" s="110"/>
      <c r="G800" s="110"/>
      <c r="H800" s="110"/>
      <c r="I800" s="118"/>
      <c r="J800" s="118"/>
      <c r="K800" s="118"/>
      <c r="L800" s="135"/>
      <c r="M800" s="118"/>
      <c r="N800" s="118"/>
      <c r="O800" s="118"/>
      <c r="P800" s="110"/>
      <c r="Q800" s="110"/>
      <c r="R800" s="110"/>
      <c r="S800" s="110"/>
      <c r="T800" s="110"/>
    </row>
    <row r="801" spans="3:20" ht="39.950000000000003" customHeight="1">
      <c r="C801" s="109"/>
      <c r="D801" s="110"/>
      <c r="E801" s="110"/>
      <c r="F801" s="110"/>
      <c r="G801" s="110"/>
      <c r="H801" s="110"/>
      <c r="I801" s="118"/>
      <c r="J801" s="118"/>
      <c r="K801" s="118"/>
      <c r="L801" s="135"/>
      <c r="M801" s="118"/>
      <c r="N801" s="118"/>
      <c r="O801" s="118"/>
      <c r="P801" s="110"/>
      <c r="Q801" s="110"/>
      <c r="R801" s="110"/>
      <c r="S801" s="110"/>
      <c r="T801" s="110"/>
    </row>
    <row r="802" spans="3:20" ht="39.950000000000003" customHeight="1">
      <c r="C802" s="109"/>
      <c r="D802" s="110"/>
      <c r="E802" s="110"/>
      <c r="F802" s="110"/>
      <c r="G802" s="110"/>
      <c r="H802" s="110"/>
      <c r="I802" s="118"/>
      <c r="J802" s="118"/>
      <c r="K802" s="118"/>
      <c r="L802" s="135"/>
      <c r="M802" s="118"/>
      <c r="N802" s="118"/>
      <c r="O802" s="118"/>
      <c r="P802" s="110"/>
      <c r="Q802" s="110"/>
      <c r="R802" s="110"/>
      <c r="S802" s="110"/>
      <c r="T802" s="110"/>
    </row>
    <row r="803" spans="3:20" ht="39.950000000000003" customHeight="1">
      <c r="C803" s="109"/>
      <c r="D803" s="110"/>
      <c r="E803" s="110"/>
      <c r="F803" s="110"/>
      <c r="G803" s="110"/>
      <c r="H803" s="110"/>
      <c r="I803" s="118"/>
      <c r="J803" s="118"/>
      <c r="K803" s="118"/>
      <c r="L803" s="135"/>
      <c r="M803" s="118"/>
      <c r="N803" s="118"/>
      <c r="O803" s="118"/>
      <c r="P803" s="110"/>
      <c r="Q803" s="110"/>
      <c r="R803" s="110"/>
      <c r="S803" s="110"/>
      <c r="T803" s="110"/>
    </row>
    <row r="804" spans="3:20" ht="39.950000000000003" customHeight="1">
      <c r="C804" s="109"/>
      <c r="D804" s="110"/>
      <c r="E804" s="110"/>
      <c r="F804" s="110"/>
      <c r="G804" s="110"/>
      <c r="H804" s="110"/>
      <c r="I804" s="118"/>
      <c r="J804" s="118"/>
      <c r="K804" s="118"/>
      <c r="L804" s="135"/>
      <c r="M804" s="118"/>
      <c r="N804" s="118"/>
      <c r="O804" s="118"/>
      <c r="P804" s="110"/>
      <c r="Q804" s="110"/>
      <c r="R804" s="110"/>
      <c r="S804" s="110"/>
      <c r="T804" s="110"/>
    </row>
    <row r="805" spans="3:20" ht="39.950000000000003" customHeight="1">
      <c r="C805" s="109"/>
      <c r="D805" s="110"/>
      <c r="E805" s="110"/>
      <c r="F805" s="110"/>
      <c r="G805" s="110"/>
      <c r="H805" s="110"/>
      <c r="I805" s="118"/>
      <c r="J805" s="118"/>
      <c r="K805" s="118"/>
      <c r="L805" s="135"/>
      <c r="M805" s="118"/>
      <c r="N805" s="118"/>
      <c r="O805" s="118"/>
      <c r="P805" s="110"/>
      <c r="Q805" s="110"/>
      <c r="R805" s="110"/>
      <c r="S805" s="110"/>
      <c r="T805" s="110"/>
    </row>
    <row r="806" spans="3:20" ht="39.950000000000003" customHeight="1">
      <c r="C806" s="109"/>
      <c r="D806" s="110"/>
      <c r="E806" s="110"/>
      <c r="F806" s="110"/>
      <c r="G806" s="110"/>
      <c r="H806" s="110"/>
      <c r="I806" s="118"/>
      <c r="J806" s="118"/>
      <c r="K806" s="118"/>
      <c r="L806" s="135"/>
      <c r="M806" s="118"/>
      <c r="N806" s="118"/>
      <c r="O806" s="118"/>
      <c r="P806" s="110"/>
      <c r="Q806" s="110"/>
      <c r="R806" s="110"/>
      <c r="S806" s="110"/>
      <c r="T806" s="110"/>
    </row>
    <row r="807" spans="3:20" ht="39.950000000000003" customHeight="1">
      <c r="C807" s="109"/>
      <c r="D807" s="110"/>
      <c r="E807" s="110"/>
      <c r="F807" s="110"/>
      <c r="G807" s="110"/>
      <c r="H807" s="110"/>
      <c r="I807" s="118"/>
      <c r="J807" s="118"/>
      <c r="K807" s="118"/>
      <c r="L807" s="135"/>
      <c r="M807" s="118"/>
      <c r="N807" s="118"/>
      <c r="O807" s="118"/>
      <c r="P807" s="110"/>
      <c r="Q807" s="110"/>
      <c r="R807" s="110"/>
      <c r="S807" s="110"/>
      <c r="T807" s="110"/>
    </row>
    <row r="808" spans="3:20" ht="39.950000000000003" customHeight="1">
      <c r="C808" s="109"/>
      <c r="D808" s="110"/>
      <c r="E808" s="110"/>
      <c r="F808" s="110"/>
      <c r="G808" s="110"/>
      <c r="H808" s="110"/>
      <c r="I808" s="118"/>
      <c r="J808" s="118"/>
      <c r="K808" s="118"/>
      <c r="L808" s="135"/>
      <c r="M808" s="118"/>
      <c r="N808" s="118"/>
      <c r="O808" s="118"/>
      <c r="P808" s="110"/>
      <c r="Q808" s="110"/>
      <c r="R808" s="110"/>
      <c r="S808" s="110"/>
      <c r="T808" s="110"/>
    </row>
    <row r="809" spans="3:20" ht="39.950000000000003" customHeight="1">
      <c r="C809" s="109"/>
      <c r="D809" s="110"/>
      <c r="E809" s="110"/>
      <c r="F809" s="110"/>
      <c r="G809" s="110"/>
      <c r="H809" s="110"/>
      <c r="I809" s="118"/>
      <c r="J809" s="118"/>
      <c r="K809" s="118"/>
      <c r="L809" s="135"/>
      <c r="M809" s="118"/>
      <c r="N809" s="118"/>
      <c r="O809" s="118"/>
      <c r="P809" s="110"/>
      <c r="Q809" s="110"/>
      <c r="R809" s="110"/>
      <c r="S809" s="110"/>
      <c r="T809" s="110"/>
    </row>
    <row r="810" spans="3:20" ht="39.950000000000003" customHeight="1">
      <c r="C810" s="109"/>
      <c r="D810" s="110"/>
      <c r="E810" s="110"/>
      <c r="F810" s="110"/>
      <c r="G810" s="110"/>
      <c r="H810" s="110"/>
      <c r="I810" s="118"/>
      <c r="J810" s="118"/>
      <c r="K810" s="118"/>
      <c r="L810" s="135"/>
      <c r="M810" s="118"/>
      <c r="N810" s="118"/>
      <c r="O810" s="118"/>
      <c r="P810" s="110"/>
      <c r="Q810" s="110"/>
      <c r="R810" s="110"/>
      <c r="S810" s="110"/>
      <c r="T810" s="110"/>
    </row>
    <row r="811" spans="3:20" ht="39.950000000000003" customHeight="1">
      <c r="C811" s="109"/>
      <c r="D811" s="110"/>
      <c r="E811" s="110"/>
      <c r="F811" s="110"/>
      <c r="G811" s="110"/>
      <c r="H811" s="110"/>
      <c r="I811" s="118"/>
      <c r="J811" s="118"/>
      <c r="K811" s="118"/>
      <c r="L811" s="135"/>
      <c r="M811" s="118"/>
      <c r="N811" s="118"/>
      <c r="O811" s="118"/>
      <c r="P811" s="110"/>
      <c r="Q811" s="110"/>
      <c r="R811" s="110"/>
      <c r="S811" s="110"/>
      <c r="T811" s="110"/>
    </row>
    <row r="812" spans="3:20" ht="39.950000000000003" customHeight="1">
      <c r="C812" s="109"/>
      <c r="D812" s="110"/>
      <c r="E812" s="110"/>
      <c r="F812" s="110"/>
      <c r="G812" s="110"/>
      <c r="H812" s="110"/>
      <c r="I812" s="118"/>
      <c r="J812" s="118"/>
      <c r="K812" s="118"/>
      <c r="L812" s="135"/>
      <c r="M812" s="118"/>
      <c r="N812" s="118"/>
      <c r="O812" s="118"/>
      <c r="P812" s="110"/>
      <c r="Q812" s="110"/>
      <c r="R812" s="110"/>
      <c r="S812" s="110"/>
      <c r="T812" s="110"/>
    </row>
    <row r="813" spans="3:20" ht="39.950000000000003" customHeight="1">
      <c r="C813" s="109"/>
      <c r="D813" s="110"/>
      <c r="E813" s="110"/>
      <c r="F813" s="110"/>
      <c r="G813" s="110"/>
      <c r="H813" s="110"/>
      <c r="I813" s="118"/>
      <c r="J813" s="118"/>
      <c r="K813" s="118"/>
      <c r="L813" s="135"/>
      <c r="M813" s="118"/>
      <c r="N813" s="118"/>
      <c r="O813" s="118"/>
      <c r="P813" s="110"/>
      <c r="Q813" s="110"/>
      <c r="R813" s="110"/>
      <c r="S813" s="110"/>
      <c r="T813" s="110"/>
    </row>
    <row r="814" spans="3:20" ht="39.950000000000003" customHeight="1">
      <c r="C814" s="109"/>
      <c r="D814" s="110"/>
      <c r="E814" s="110"/>
      <c r="F814" s="110"/>
      <c r="G814" s="110"/>
      <c r="H814" s="110"/>
      <c r="I814" s="118"/>
      <c r="J814" s="118"/>
      <c r="K814" s="118"/>
      <c r="L814" s="135"/>
      <c r="M814" s="118"/>
      <c r="N814" s="118"/>
      <c r="O814" s="118"/>
      <c r="P814" s="110"/>
      <c r="Q814" s="110"/>
      <c r="R814" s="110"/>
      <c r="S814" s="110"/>
      <c r="T814" s="110"/>
    </row>
    <row r="815" spans="3:20" ht="39.950000000000003" customHeight="1">
      <c r="C815" s="109"/>
      <c r="D815" s="110"/>
      <c r="E815" s="110"/>
      <c r="F815" s="110"/>
      <c r="G815" s="110"/>
      <c r="H815" s="110"/>
      <c r="I815" s="118"/>
      <c r="J815" s="118"/>
      <c r="K815" s="118"/>
      <c r="L815" s="135"/>
      <c r="M815" s="118"/>
      <c r="N815" s="118"/>
      <c r="O815" s="118"/>
      <c r="P815" s="110"/>
      <c r="Q815" s="110"/>
      <c r="R815" s="110"/>
      <c r="S815" s="110"/>
      <c r="T815" s="110"/>
    </row>
    <row r="816" spans="3:20" ht="39.950000000000003" customHeight="1">
      <c r="C816" s="109"/>
      <c r="D816" s="110"/>
      <c r="E816" s="110"/>
      <c r="F816" s="110"/>
      <c r="G816" s="110"/>
      <c r="H816" s="110"/>
      <c r="I816" s="118"/>
      <c r="J816" s="118"/>
      <c r="K816" s="118"/>
      <c r="L816" s="135"/>
      <c r="M816" s="118"/>
      <c r="N816" s="118"/>
      <c r="O816" s="118"/>
      <c r="P816" s="110"/>
      <c r="Q816" s="110"/>
      <c r="R816" s="110"/>
      <c r="S816" s="110"/>
      <c r="T816" s="110"/>
    </row>
    <row r="817" spans="3:20" ht="39.950000000000003" customHeight="1">
      <c r="C817" s="109"/>
      <c r="D817" s="110"/>
      <c r="E817" s="110"/>
      <c r="F817" s="110"/>
      <c r="G817" s="110"/>
      <c r="H817" s="110"/>
      <c r="I817" s="118"/>
      <c r="J817" s="118"/>
      <c r="K817" s="118"/>
      <c r="L817" s="135"/>
      <c r="M817" s="118"/>
      <c r="N817" s="118"/>
      <c r="O817" s="118"/>
      <c r="P817" s="110"/>
      <c r="Q817" s="110"/>
      <c r="R817" s="110"/>
      <c r="S817" s="110"/>
      <c r="T817" s="110"/>
    </row>
    <row r="818" spans="3:20" ht="39.950000000000003" customHeight="1">
      <c r="C818" s="109"/>
      <c r="D818" s="110"/>
      <c r="E818" s="110"/>
      <c r="F818" s="110"/>
      <c r="G818" s="110"/>
      <c r="H818" s="110"/>
      <c r="I818" s="118"/>
      <c r="J818" s="118"/>
      <c r="K818" s="118"/>
      <c r="L818" s="135"/>
      <c r="M818" s="118"/>
      <c r="N818" s="118"/>
      <c r="O818" s="118"/>
      <c r="P818" s="110"/>
      <c r="Q818" s="110"/>
      <c r="R818" s="110"/>
      <c r="S818" s="110"/>
      <c r="T818" s="110"/>
    </row>
    <row r="819" spans="3:20" ht="39.950000000000003" customHeight="1">
      <c r="C819" s="109"/>
      <c r="D819" s="110"/>
      <c r="E819" s="110"/>
      <c r="F819" s="110"/>
      <c r="G819" s="110"/>
      <c r="H819" s="110"/>
      <c r="I819" s="118"/>
      <c r="J819" s="118"/>
      <c r="K819" s="118"/>
      <c r="L819" s="135"/>
      <c r="M819" s="118"/>
      <c r="N819" s="118"/>
      <c r="O819" s="118"/>
      <c r="P819" s="110"/>
      <c r="Q819" s="110"/>
      <c r="R819" s="110"/>
      <c r="S819" s="110"/>
      <c r="T819" s="110"/>
    </row>
    <row r="820" spans="3:20" ht="39.950000000000003" customHeight="1">
      <c r="C820" s="109"/>
      <c r="D820" s="110"/>
      <c r="E820" s="110"/>
      <c r="F820" s="110"/>
      <c r="G820" s="110"/>
      <c r="H820" s="110"/>
      <c r="I820" s="118"/>
      <c r="J820" s="118"/>
      <c r="K820" s="118"/>
      <c r="L820" s="135"/>
      <c r="M820" s="118"/>
      <c r="N820" s="118"/>
      <c r="O820" s="118"/>
      <c r="P820" s="110"/>
      <c r="Q820" s="110"/>
      <c r="R820" s="110"/>
      <c r="S820" s="110"/>
      <c r="T820" s="110"/>
    </row>
    <row r="821" spans="3:20" ht="39.950000000000003" customHeight="1">
      <c r="C821" s="109"/>
      <c r="D821" s="110"/>
      <c r="E821" s="110"/>
      <c r="F821" s="110"/>
      <c r="G821" s="110"/>
      <c r="H821" s="110"/>
      <c r="I821" s="118"/>
      <c r="J821" s="118"/>
      <c r="K821" s="118"/>
      <c r="L821" s="135"/>
      <c r="M821" s="118"/>
      <c r="N821" s="118"/>
      <c r="O821" s="118"/>
      <c r="P821" s="110"/>
      <c r="Q821" s="110"/>
      <c r="R821" s="110"/>
      <c r="S821" s="110"/>
      <c r="T821" s="110"/>
    </row>
    <row r="822" spans="3:20" ht="39.950000000000003" customHeight="1">
      <c r="C822" s="109"/>
      <c r="D822" s="110"/>
      <c r="E822" s="110"/>
      <c r="F822" s="110"/>
      <c r="G822" s="110"/>
      <c r="H822" s="110"/>
      <c r="I822" s="118"/>
      <c r="J822" s="118"/>
      <c r="K822" s="118"/>
      <c r="L822" s="135"/>
      <c r="M822" s="118"/>
      <c r="N822" s="118"/>
      <c r="O822" s="118"/>
      <c r="P822" s="110"/>
      <c r="Q822" s="110"/>
      <c r="R822" s="110"/>
      <c r="S822" s="110"/>
      <c r="T822" s="110"/>
    </row>
    <row r="823" spans="3:20" ht="39.950000000000003" customHeight="1">
      <c r="C823" s="109"/>
      <c r="D823" s="110"/>
      <c r="E823" s="110"/>
      <c r="F823" s="110"/>
      <c r="G823" s="110"/>
      <c r="H823" s="110"/>
      <c r="I823" s="118"/>
      <c r="J823" s="118"/>
      <c r="K823" s="118"/>
      <c r="L823" s="135"/>
      <c r="M823" s="118"/>
      <c r="N823" s="118"/>
      <c r="O823" s="118"/>
      <c r="P823" s="110"/>
      <c r="Q823" s="110"/>
      <c r="R823" s="110"/>
      <c r="S823" s="110"/>
      <c r="T823" s="110"/>
    </row>
    <row r="824" spans="3:20" ht="39.950000000000003" customHeight="1">
      <c r="C824" s="109"/>
      <c r="D824" s="110"/>
      <c r="E824" s="110"/>
      <c r="F824" s="110"/>
      <c r="G824" s="110"/>
      <c r="H824" s="110"/>
      <c r="I824" s="118"/>
      <c r="J824" s="118"/>
      <c r="K824" s="118"/>
      <c r="L824" s="135"/>
      <c r="M824" s="118"/>
      <c r="N824" s="118"/>
      <c r="O824" s="118"/>
      <c r="P824" s="110"/>
      <c r="Q824" s="110"/>
      <c r="R824" s="110"/>
      <c r="S824" s="110"/>
      <c r="T824" s="110"/>
    </row>
    <row r="825" spans="3:20" ht="39.950000000000003" customHeight="1">
      <c r="C825" s="109"/>
      <c r="D825" s="110"/>
      <c r="E825" s="110"/>
      <c r="F825" s="110"/>
      <c r="G825" s="110"/>
      <c r="H825" s="110"/>
      <c r="I825" s="118"/>
      <c r="J825" s="118"/>
      <c r="K825" s="118"/>
      <c r="L825" s="135"/>
      <c r="M825" s="118"/>
      <c r="N825" s="118"/>
      <c r="O825" s="118"/>
      <c r="P825" s="110"/>
      <c r="Q825" s="110"/>
      <c r="R825" s="110"/>
      <c r="S825" s="110"/>
      <c r="T825" s="110"/>
    </row>
    <row r="826" spans="3:20" ht="39.950000000000003" customHeight="1">
      <c r="C826" s="109"/>
      <c r="D826" s="110"/>
      <c r="E826" s="110"/>
      <c r="F826" s="110"/>
      <c r="G826" s="110"/>
      <c r="H826" s="110"/>
      <c r="I826" s="118"/>
      <c r="J826" s="118"/>
      <c r="K826" s="118"/>
      <c r="L826" s="135"/>
      <c r="M826" s="118"/>
      <c r="N826" s="118"/>
      <c r="O826" s="118"/>
      <c r="P826" s="110"/>
      <c r="Q826" s="110"/>
      <c r="R826" s="110"/>
      <c r="S826" s="110"/>
      <c r="T826" s="110"/>
    </row>
    <row r="827" spans="3:20" ht="39.950000000000003" customHeight="1">
      <c r="C827" s="109"/>
      <c r="D827" s="110"/>
      <c r="E827" s="110"/>
      <c r="F827" s="110"/>
      <c r="G827" s="110"/>
      <c r="H827" s="110"/>
      <c r="I827" s="118"/>
      <c r="J827" s="118"/>
      <c r="K827" s="118"/>
      <c r="L827" s="135"/>
      <c r="M827" s="118"/>
      <c r="N827" s="118"/>
      <c r="O827" s="118"/>
      <c r="P827" s="110"/>
      <c r="Q827" s="110"/>
      <c r="R827" s="110"/>
      <c r="S827" s="110"/>
      <c r="T827" s="110"/>
    </row>
    <row r="828" spans="3:20" ht="39.950000000000003" customHeight="1">
      <c r="C828" s="109"/>
      <c r="D828" s="110"/>
      <c r="E828" s="110"/>
      <c r="F828" s="110"/>
      <c r="G828" s="110"/>
      <c r="H828" s="110"/>
      <c r="I828" s="118"/>
      <c r="J828" s="118"/>
      <c r="K828" s="118"/>
      <c r="L828" s="135"/>
      <c r="M828" s="118"/>
      <c r="N828" s="118"/>
      <c r="O828" s="118"/>
      <c r="P828" s="110"/>
      <c r="Q828" s="110"/>
      <c r="R828" s="110"/>
      <c r="S828" s="110"/>
      <c r="T828" s="110"/>
    </row>
    <row r="829" spans="3:20" ht="39.950000000000003" customHeight="1">
      <c r="C829" s="109"/>
      <c r="D829" s="110"/>
      <c r="E829" s="110"/>
      <c r="F829" s="110"/>
      <c r="G829" s="110"/>
      <c r="H829" s="110"/>
      <c r="I829" s="118"/>
      <c r="J829" s="118"/>
      <c r="K829" s="118"/>
      <c r="L829" s="135"/>
      <c r="M829" s="118"/>
      <c r="N829" s="118"/>
      <c r="O829" s="118"/>
      <c r="P829" s="110"/>
      <c r="Q829" s="110"/>
      <c r="R829" s="110"/>
      <c r="S829" s="110"/>
      <c r="T829" s="110"/>
    </row>
    <row r="830" spans="3:20" ht="39.950000000000003" customHeight="1">
      <c r="C830" s="109"/>
      <c r="D830" s="110"/>
      <c r="E830" s="110"/>
      <c r="F830" s="110"/>
      <c r="G830" s="110"/>
      <c r="H830" s="110"/>
      <c r="I830" s="118"/>
      <c r="J830" s="118"/>
      <c r="K830" s="118"/>
      <c r="L830" s="135"/>
      <c r="M830" s="118"/>
      <c r="N830" s="118"/>
      <c r="O830" s="118"/>
      <c r="P830" s="110"/>
      <c r="Q830" s="110"/>
      <c r="R830" s="110"/>
      <c r="S830" s="110"/>
      <c r="T830" s="110"/>
    </row>
    <row r="831" spans="3:20" ht="39.950000000000003" customHeight="1">
      <c r="C831" s="109"/>
      <c r="D831" s="110"/>
      <c r="E831" s="110"/>
      <c r="F831" s="110"/>
      <c r="G831" s="110"/>
      <c r="H831" s="110"/>
      <c r="I831" s="118"/>
      <c r="J831" s="118"/>
      <c r="K831" s="118"/>
      <c r="L831" s="135"/>
      <c r="M831" s="118"/>
      <c r="N831" s="118"/>
      <c r="O831" s="118"/>
      <c r="P831" s="110"/>
      <c r="Q831" s="110"/>
      <c r="R831" s="110"/>
      <c r="S831" s="110"/>
      <c r="T831" s="110"/>
    </row>
    <row r="832" spans="3:20" ht="39.950000000000003" customHeight="1">
      <c r="C832" s="109"/>
      <c r="D832" s="110"/>
      <c r="E832" s="110"/>
      <c r="F832" s="110"/>
      <c r="G832" s="110"/>
      <c r="H832" s="110"/>
      <c r="I832" s="118"/>
      <c r="J832" s="118"/>
      <c r="K832" s="118"/>
      <c r="L832" s="135"/>
      <c r="M832" s="118"/>
      <c r="N832" s="118"/>
      <c r="O832" s="118"/>
      <c r="P832" s="110"/>
      <c r="Q832" s="110"/>
      <c r="R832" s="110"/>
      <c r="S832" s="110"/>
      <c r="T832" s="110"/>
    </row>
    <row r="833" spans="3:20" ht="39.950000000000003" customHeight="1">
      <c r="C833" s="109"/>
      <c r="D833" s="110"/>
      <c r="E833" s="110"/>
      <c r="F833" s="110"/>
      <c r="G833" s="110"/>
      <c r="H833" s="110"/>
      <c r="I833" s="118"/>
      <c r="J833" s="118"/>
      <c r="K833" s="118"/>
      <c r="L833" s="135"/>
      <c r="M833" s="118"/>
      <c r="N833" s="118"/>
      <c r="O833" s="118"/>
      <c r="P833" s="110"/>
      <c r="Q833" s="110"/>
      <c r="R833" s="110"/>
      <c r="S833" s="110"/>
      <c r="T833" s="110"/>
    </row>
    <row r="834" spans="3:20" ht="39.950000000000003" customHeight="1">
      <c r="C834" s="109"/>
      <c r="D834" s="110"/>
      <c r="E834" s="110"/>
      <c r="F834" s="110"/>
      <c r="G834" s="110"/>
      <c r="H834" s="110"/>
      <c r="I834" s="118"/>
      <c r="J834" s="118"/>
      <c r="K834" s="118"/>
      <c r="L834" s="135"/>
      <c r="M834" s="118"/>
      <c r="N834" s="118"/>
      <c r="O834" s="118"/>
      <c r="P834" s="110"/>
      <c r="Q834" s="110"/>
      <c r="R834" s="110"/>
      <c r="S834" s="110"/>
      <c r="T834" s="110"/>
    </row>
    <row r="835" spans="3:20" ht="39.950000000000003" customHeight="1">
      <c r="C835" s="109"/>
      <c r="D835" s="110"/>
      <c r="E835" s="110"/>
      <c r="F835" s="110"/>
      <c r="G835" s="110"/>
      <c r="H835" s="110"/>
      <c r="I835" s="118"/>
      <c r="J835" s="118"/>
      <c r="K835" s="118"/>
      <c r="L835" s="135"/>
      <c r="M835" s="118"/>
      <c r="N835" s="118"/>
      <c r="O835" s="118"/>
      <c r="P835" s="110"/>
      <c r="Q835" s="110"/>
      <c r="R835" s="110"/>
      <c r="S835" s="110"/>
      <c r="T835" s="110"/>
    </row>
    <row r="836" spans="3:20" ht="39.950000000000003" customHeight="1">
      <c r="C836" s="109"/>
      <c r="D836" s="110"/>
      <c r="E836" s="110"/>
      <c r="F836" s="110"/>
      <c r="G836" s="110"/>
      <c r="H836" s="110"/>
      <c r="I836" s="118"/>
      <c r="J836" s="118"/>
      <c r="K836" s="118"/>
      <c r="L836" s="135"/>
      <c r="M836" s="118"/>
      <c r="N836" s="118"/>
      <c r="O836" s="118"/>
      <c r="P836" s="110"/>
      <c r="Q836" s="110"/>
      <c r="R836" s="110"/>
      <c r="S836" s="110"/>
      <c r="T836" s="110"/>
    </row>
    <row r="837" spans="3:20" ht="39.950000000000003" customHeight="1">
      <c r="C837" s="109"/>
      <c r="D837" s="110"/>
      <c r="E837" s="110"/>
      <c r="F837" s="110"/>
      <c r="G837" s="110"/>
      <c r="H837" s="110"/>
      <c r="I837" s="118"/>
      <c r="J837" s="118"/>
      <c r="K837" s="118"/>
      <c r="L837" s="135"/>
      <c r="M837" s="118"/>
      <c r="N837" s="118"/>
      <c r="O837" s="118"/>
      <c r="P837" s="110"/>
      <c r="Q837" s="110"/>
      <c r="R837" s="110"/>
      <c r="S837" s="110"/>
      <c r="T837" s="110"/>
    </row>
    <row r="838" spans="3:20" ht="39.950000000000003" customHeight="1">
      <c r="C838" s="109"/>
      <c r="D838" s="110"/>
      <c r="E838" s="110"/>
      <c r="F838" s="110"/>
      <c r="G838" s="110"/>
      <c r="H838" s="110"/>
      <c r="I838" s="118"/>
      <c r="J838" s="118"/>
      <c r="K838" s="118"/>
      <c r="L838" s="135"/>
      <c r="M838" s="118"/>
      <c r="N838" s="118"/>
      <c r="O838" s="118"/>
      <c r="P838" s="110"/>
      <c r="Q838" s="110"/>
      <c r="R838" s="110"/>
      <c r="S838" s="110"/>
      <c r="T838" s="110"/>
    </row>
    <row r="839" spans="3:20" ht="39.950000000000003" customHeight="1">
      <c r="C839" s="109"/>
      <c r="D839" s="110"/>
      <c r="E839" s="110"/>
      <c r="F839" s="110"/>
      <c r="G839" s="110"/>
      <c r="H839" s="110"/>
      <c r="I839" s="118"/>
      <c r="J839" s="118"/>
      <c r="K839" s="118"/>
      <c r="L839" s="135"/>
      <c r="M839" s="118"/>
      <c r="N839" s="118"/>
      <c r="O839" s="118"/>
      <c r="P839" s="110"/>
      <c r="Q839" s="110"/>
      <c r="R839" s="110"/>
      <c r="S839" s="110"/>
      <c r="T839" s="110"/>
    </row>
    <row r="840" spans="3:20" ht="39.950000000000003" customHeight="1">
      <c r="C840" s="109"/>
      <c r="D840" s="110"/>
      <c r="E840" s="110"/>
      <c r="F840" s="110"/>
      <c r="G840" s="110"/>
      <c r="H840" s="110"/>
      <c r="I840" s="118"/>
      <c r="J840" s="118"/>
      <c r="K840" s="118"/>
      <c r="L840" s="135"/>
      <c r="M840" s="118"/>
      <c r="N840" s="118"/>
      <c r="O840" s="118"/>
      <c r="P840" s="110"/>
      <c r="Q840" s="110"/>
      <c r="R840" s="110"/>
      <c r="S840" s="110"/>
      <c r="T840" s="110"/>
    </row>
    <row r="841" spans="3:20" ht="39.950000000000003" customHeight="1">
      <c r="C841" s="109"/>
      <c r="D841" s="110"/>
      <c r="E841" s="110"/>
      <c r="F841" s="110"/>
      <c r="G841" s="110"/>
      <c r="H841" s="110"/>
      <c r="I841" s="118"/>
      <c r="J841" s="118"/>
      <c r="K841" s="118"/>
      <c r="L841" s="135"/>
      <c r="M841" s="118"/>
      <c r="N841" s="118"/>
      <c r="O841" s="118"/>
      <c r="P841" s="110"/>
      <c r="Q841" s="110"/>
      <c r="R841" s="110"/>
      <c r="S841" s="110"/>
      <c r="T841" s="110"/>
    </row>
    <row r="842" spans="3:20" ht="39.950000000000003" customHeight="1">
      <c r="C842" s="109"/>
      <c r="D842" s="110"/>
      <c r="E842" s="110"/>
      <c r="F842" s="110"/>
      <c r="G842" s="110"/>
      <c r="H842" s="110"/>
      <c r="I842" s="118"/>
      <c r="J842" s="118"/>
      <c r="K842" s="118"/>
      <c r="L842" s="135"/>
      <c r="M842" s="118"/>
      <c r="N842" s="118"/>
      <c r="O842" s="118"/>
      <c r="P842" s="110"/>
      <c r="Q842" s="110"/>
      <c r="R842" s="110"/>
      <c r="S842" s="110"/>
      <c r="T842" s="110"/>
    </row>
    <row r="843" spans="3:20" ht="39.950000000000003" customHeight="1">
      <c r="C843" s="109"/>
      <c r="D843" s="110"/>
      <c r="E843" s="110"/>
      <c r="F843" s="110"/>
      <c r="G843" s="110"/>
      <c r="H843" s="110"/>
      <c r="I843" s="118"/>
      <c r="J843" s="118"/>
      <c r="K843" s="118"/>
      <c r="L843" s="135"/>
      <c r="M843" s="118"/>
      <c r="N843" s="118"/>
      <c r="O843" s="118"/>
      <c r="P843" s="110"/>
      <c r="Q843" s="110"/>
      <c r="R843" s="110"/>
      <c r="S843" s="110"/>
      <c r="T843" s="110"/>
    </row>
    <row r="844" spans="3:20" ht="39.950000000000003" customHeight="1">
      <c r="C844" s="109"/>
      <c r="D844" s="110"/>
      <c r="E844" s="110"/>
      <c r="F844" s="110"/>
      <c r="G844" s="110"/>
      <c r="H844" s="110"/>
      <c r="I844" s="118"/>
      <c r="J844" s="118"/>
      <c r="K844" s="118"/>
      <c r="L844" s="135"/>
      <c r="M844" s="118"/>
      <c r="N844" s="118"/>
      <c r="O844" s="118"/>
      <c r="P844" s="110"/>
      <c r="Q844" s="110"/>
      <c r="R844" s="110"/>
      <c r="S844" s="110"/>
      <c r="T844" s="110"/>
    </row>
    <row r="845" spans="3:20" ht="39.950000000000003" customHeight="1">
      <c r="C845" s="109"/>
      <c r="D845" s="110"/>
      <c r="E845" s="110"/>
      <c r="F845" s="110"/>
      <c r="G845" s="110"/>
      <c r="H845" s="110"/>
      <c r="I845" s="118"/>
      <c r="J845" s="118"/>
      <c r="K845" s="118"/>
      <c r="L845" s="135"/>
      <c r="M845" s="118"/>
      <c r="N845" s="118"/>
      <c r="O845" s="118"/>
      <c r="P845" s="110"/>
      <c r="Q845" s="110"/>
      <c r="R845" s="110"/>
      <c r="S845" s="110"/>
      <c r="T845" s="110"/>
    </row>
    <row r="846" spans="3:20" ht="39.950000000000003" customHeight="1">
      <c r="C846" s="109"/>
      <c r="D846" s="110"/>
      <c r="E846" s="110"/>
      <c r="F846" s="110"/>
      <c r="G846" s="110"/>
      <c r="H846" s="110"/>
      <c r="I846" s="118"/>
      <c r="J846" s="118"/>
      <c r="K846" s="118"/>
      <c r="L846" s="135"/>
      <c r="M846" s="118"/>
      <c r="N846" s="118"/>
      <c r="O846" s="118"/>
      <c r="P846" s="110"/>
      <c r="Q846" s="110"/>
      <c r="R846" s="110"/>
      <c r="S846" s="110"/>
      <c r="T846" s="110"/>
    </row>
    <row r="847" spans="3:20" ht="39.950000000000003" customHeight="1">
      <c r="C847" s="109"/>
      <c r="D847" s="110"/>
      <c r="E847" s="110"/>
      <c r="F847" s="110"/>
      <c r="G847" s="110"/>
      <c r="H847" s="110"/>
      <c r="I847" s="118"/>
      <c r="J847" s="118"/>
      <c r="K847" s="118"/>
      <c r="L847" s="135"/>
      <c r="M847" s="118"/>
      <c r="N847" s="118"/>
      <c r="O847" s="118"/>
      <c r="P847" s="110"/>
      <c r="Q847" s="110"/>
      <c r="R847" s="110"/>
      <c r="S847" s="110"/>
      <c r="T847" s="110"/>
    </row>
    <row r="848" spans="3:20" ht="39.950000000000003" customHeight="1">
      <c r="C848" s="109"/>
      <c r="D848" s="110"/>
      <c r="E848" s="110"/>
      <c r="F848" s="110"/>
      <c r="G848" s="110"/>
      <c r="H848" s="110"/>
      <c r="I848" s="118"/>
      <c r="J848" s="118"/>
      <c r="K848" s="118"/>
      <c r="L848" s="135"/>
      <c r="M848" s="118"/>
      <c r="N848" s="118"/>
      <c r="O848" s="118"/>
      <c r="P848" s="110"/>
      <c r="Q848" s="110"/>
      <c r="R848" s="110"/>
      <c r="S848" s="110"/>
      <c r="T848" s="110"/>
    </row>
    <row r="849" spans="3:20" ht="39.950000000000003" customHeight="1">
      <c r="C849" s="109"/>
      <c r="D849" s="110"/>
      <c r="E849" s="110"/>
      <c r="F849" s="110"/>
      <c r="G849" s="110"/>
      <c r="H849" s="110"/>
      <c r="I849" s="118"/>
      <c r="J849" s="118"/>
      <c r="K849" s="118"/>
      <c r="L849" s="135"/>
      <c r="M849" s="118"/>
      <c r="N849" s="118"/>
      <c r="O849" s="118"/>
      <c r="P849" s="110"/>
      <c r="Q849" s="110"/>
      <c r="R849" s="110"/>
      <c r="S849" s="110"/>
      <c r="T849" s="110"/>
    </row>
    <row r="850" spans="3:20" ht="39.950000000000003" customHeight="1">
      <c r="C850" s="109"/>
      <c r="D850" s="110"/>
      <c r="E850" s="110"/>
      <c r="F850" s="110"/>
      <c r="G850" s="110"/>
      <c r="H850" s="110"/>
      <c r="I850" s="118"/>
      <c r="J850" s="118"/>
      <c r="K850" s="118"/>
      <c r="L850" s="135"/>
      <c r="M850" s="118"/>
      <c r="N850" s="118"/>
      <c r="O850" s="118"/>
      <c r="P850" s="110"/>
      <c r="Q850" s="110"/>
      <c r="R850" s="110"/>
      <c r="S850" s="110"/>
      <c r="T850" s="110"/>
    </row>
    <row r="851" spans="3:20" ht="39.950000000000003" customHeight="1">
      <c r="C851" s="109"/>
      <c r="D851" s="110"/>
      <c r="E851" s="110"/>
      <c r="F851" s="110"/>
      <c r="G851" s="110"/>
      <c r="H851" s="110"/>
      <c r="I851" s="118"/>
      <c r="J851" s="118"/>
      <c r="K851" s="118"/>
      <c r="L851" s="135"/>
      <c r="M851" s="118"/>
      <c r="N851" s="118"/>
      <c r="O851" s="118"/>
      <c r="P851" s="110"/>
      <c r="Q851" s="110"/>
      <c r="R851" s="110"/>
      <c r="S851" s="110"/>
      <c r="T851" s="110"/>
    </row>
    <row r="852" spans="3:20" ht="39.950000000000003" customHeight="1">
      <c r="C852" s="109"/>
      <c r="D852" s="110"/>
      <c r="E852" s="110"/>
      <c r="F852" s="110"/>
      <c r="G852" s="110"/>
      <c r="H852" s="110"/>
      <c r="I852" s="118"/>
      <c r="J852" s="118"/>
      <c r="K852" s="118"/>
      <c r="L852" s="135"/>
      <c r="M852" s="118"/>
      <c r="N852" s="118"/>
      <c r="O852" s="118"/>
      <c r="P852" s="110"/>
      <c r="Q852" s="110"/>
      <c r="R852" s="110"/>
      <c r="S852" s="110"/>
      <c r="T852" s="110"/>
    </row>
    <row r="853" spans="3:20" ht="39.950000000000003" customHeight="1">
      <c r="C853" s="109"/>
      <c r="D853" s="110"/>
      <c r="E853" s="110"/>
      <c r="F853" s="110"/>
      <c r="G853" s="110"/>
      <c r="H853" s="110"/>
      <c r="I853" s="118"/>
      <c r="J853" s="118"/>
      <c r="K853" s="118"/>
      <c r="L853" s="135"/>
      <c r="M853" s="118"/>
      <c r="N853" s="118"/>
      <c r="O853" s="118"/>
      <c r="P853" s="110"/>
      <c r="Q853" s="110"/>
      <c r="R853" s="110"/>
      <c r="S853" s="110"/>
      <c r="T853" s="110"/>
    </row>
    <row r="854" spans="3:20" ht="39.950000000000003" customHeight="1">
      <c r="C854" s="109"/>
      <c r="D854" s="110"/>
      <c r="E854" s="110"/>
      <c r="F854" s="110"/>
      <c r="G854" s="110"/>
      <c r="H854" s="110"/>
      <c r="I854" s="118"/>
      <c r="J854" s="118"/>
      <c r="K854" s="118"/>
      <c r="L854" s="135"/>
      <c r="M854" s="118"/>
      <c r="N854" s="118"/>
      <c r="O854" s="118"/>
      <c r="P854" s="110"/>
      <c r="Q854" s="110"/>
      <c r="R854" s="110"/>
      <c r="S854" s="110"/>
      <c r="T854" s="110"/>
    </row>
    <row r="855" spans="3:20" ht="39.950000000000003" customHeight="1">
      <c r="C855" s="109"/>
      <c r="D855" s="110"/>
      <c r="E855" s="110"/>
      <c r="F855" s="110"/>
      <c r="G855" s="110"/>
      <c r="H855" s="110"/>
      <c r="I855" s="118"/>
      <c r="J855" s="118"/>
      <c r="K855" s="118"/>
      <c r="L855" s="135"/>
      <c r="M855" s="118"/>
      <c r="N855" s="118"/>
      <c r="O855" s="118"/>
      <c r="P855" s="110"/>
      <c r="Q855" s="110"/>
      <c r="R855" s="110"/>
      <c r="S855" s="110"/>
      <c r="T855" s="110"/>
    </row>
    <row r="856" spans="3:20" ht="39.950000000000003" customHeight="1">
      <c r="C856" s="109"/>
      <c r="D856" s="110"/>
      <c r="E856" s="110"/>
      <c r="F856" s="110"/>
      <c r="G856" s="110"/>
      <c r="H856" s="110"/>
      <c r="I856" s="118"/>
      <c r="J856" s="118"/>
      <c r="K856" s="118"/>
      <c r="L856" s="135"/>
      <c r="M856" s="118"/>
      <c r="N856" s="118"/>
      <c r="O856" s="118"/>
      <c r="P856" s="110"/>
      <c r="Q856" s="110"/>
      <c r="R856" s="110"/>
      <c r="S856" s="110"/>
      <c r="T856" s="110"/>
    </row>
    <row r="857" spans="3:20" ht="39.950000000000003" customHeight="1">
      <c r="C857" s="109"/>
      <c r="D857" s="110"/>
      <c r="E857" s="110"/>
      <c r="F857" s="110"/>
      <c r="G857" s="110"/>
      <c r="H857" s="110"/>
      <c r="I857" s="118"/>
      <c r="J857" s="118"/>
      <c r="K857" s="118"/>
      <c r="L857" s="135"/>
      <c r="M857" s="118"/>
      <c r="N857" s="118"/>
      <c r="O857" s="118"/>
      <c r="P857" s="110"/>
      <c r="Q857" s="110"/>
      <c r="R857" s="110"/>
      <c r="S857" s="110"/>
      <c r="T857" s="110"/>
    </row>
    <row r="858" spans="3:20" ht="39.950000000000003" customHeight="1">
      <c r="C858" s="109"/>
      <c r="D858" s="110"/>
      <c r="E858" s="110"/>
      <c r="F858" s="110"/>
      <c r="G858" s="110"/>
      <c r="H858" s="110"/>
      <c r="I858" s="118"/>
      <c r="J858" s="118"/>
      <c r="K858" s="118"/>
      <c r="L858" s="135"/>
      <c r="M858" s="118"/>
      <c r="N858" s="118"/>
      <c r="O858" s="118"/>
      <c r="P858" s="110"/>
      <c r="Q858" s="110"/>
      <c r="R858" s="110"/>
      <c r="S858" s="110"/>
      <c r="T858" s="110"/>
    </row>
    <row r="859" spans="3:20" ht="39.950000000000003" customHeight="1">
      <c r="C859" s="109"/>
      <c r="D859" s="110"/>
      <c r="E859" s="110"/>
      <c r="F859" s="110"/>
      <c r="G859" s="110"/>
      <c r="H859" s="110"/>
      <c r="I859" s="118"/>
      <c r="J859" s="118"/>
      <c r="K859" s="118"/>
      <c r="L859" s="135"/>
      <c r="M859" s="118"/>
      <c r="N859" s="118"/>
      <c r="O859" s="118"/>
      <c r="P859" s="110"/>
      <c r="Q859" s="110"/>
      <c r="R859" s="110"/>
      <c r="S859" s="110"/>
      <c r="T859" s="110"/>
    </row>
    <row r="860" spans="3:20" ht="39.950000000000003" customHeight="1">
      <c r="C860" s="109"/>
      <c r="D860" s="110"/>
      <c r="E860" s="110"/>
      <c r="F860" s="110"/>
      <c r="G860" s="110"/>
      <c r="H860" s="110"/>
      <c r="I860" s="118"/>
      <c r="J860" s="118"/>
      <c r="K860" s="118"/>
      <c r="L860" s="135"/>
      <c r="M860" s="118"/>
      <c r="N860" s="118"/>
      <c r="O860" s="118"/>
      <c r="P860" s="110"/>
      <c r="Q860" s="110"/>
      <c r="R860" s="110"/>
      <c r="S860" s="110"/>
      <c r="T860" s="110"/>
    </row>
    <row r="861" spans="3:20" ht="39.950000000000003" customHeight="1">
      <c r="C861" s="109"/>
      <c r="D861" s="110"/>
      <c r="E861" s="110"/>
      <c r="F861" s="110"/>
      <c r="G861" s="110"/>
      <c r="H861" s="110"/>
      <c r="I861" s="118"/>
      <c r="J861" s="118"/>
      <c r="K861" s="118"/>
      <c r="L861" s="135"/>
      <c r="M861" s="118"/>
      <c r="N861" s="118"/>
      <c r="O861" s="118"/>
      <c r="P861" s="110"/>
      <c r="Q861" s="110"/>
      <c r="R861" s="110"/>
      <c r="S861" s="110"/>
      <c r="T861" s="110"/>
    </row>
    <row r="862" spans="3:20" ht="39.950000000000003" customHeight="1">
      <c r="C862" s="109"/>
      <c r="D862" s="110"/>
      <c r="E862" s="110"/>
      <c r="F862" s="110"/>
      <c r="G862" s="110"/>
      <c r="H862" s="110"/>
      <c r="I862" s="118"/>
      <c r="J862" s="118"/>
      <c r="K862" s="118"/>
      <c r="L862" s="135"/>
      <c r="M862" s="118"/>
      <c r="N862" s="118"/>
      <c r="O862" s="118"/>
      <c r="P862" s="110"/>
      <c r="Q862" s="110"/>
      <c r="R862" s="110"/>
      <c r="S862" s="110"/>
      <c r="T862" s="110"/>
    </row>
    <row r="863" spans="3:20" ht="39.950000000000003" customHeight="1">
      <c r="C863" s="109"/>
      <c r="D863" s="110"/>
      <c r="E863" s="110"/>
      <c r="F863" s="110"/>
      <c r="G863" s="110"/>
      <c r="H863" s="110"/>
      <c r="I863" s="118"/>
      <c r="J863" s="118"/>
      <c r="K863" s="118"/>
      <c r="L863" s="135"/>
      <c r="M863" s="118"/>
      <c r="N863" s="118"/>
      <c r="O863" s="118"/>
      <c r="P863" s="110"/>
      <c r="Q863" s="110"/>
      <c r="R863" s="110"/>
      <c r="S863" s="110"/>
      <c r="T863" s="110"/>
    </row>
    <row r="864" spans="3:20" ht="39.950000000000003" customHeight="1">
      <c r="C864" s="109"/>
      <c r="D864" s="110"/>
      <c r="E864" s="110"/>
      <c r="F864" s="110"/>
      <c r="G864" s="110"/>
      <c r="H864" s="110"/>
      <c r="I864" s="118"/>
      <c r="J864" s="118"/>
      <c r="K864" s="118"/>
      <c r="L864" s="135"/>
      <c r="M864" s="118"/>
      <c r="N864" s="118"/>
      <c r="O864" s="118"/>
      <c r="P864" s="110"/>
      <c r="Q864" s="110"/>
      <c r="R864" s="110"/>
      <c r="S864" s="110"/>
      <c r="T864" s="110"/>
    </row>
    <row r="865" spans="3:20" ht="39.950000000000003" customHeight="1">
      <c r="C865" s="109"/>
      <c r="D865" s="110"/>
      <c r="E865" s="110"/>
      <c r="F865" s="110"/>
      <c r="G865" s="110"/>
      <c r="H865" s="110"/>
      <c r="I865" s="118"/>
      <c r="J865" s="118"/>
      <c r="K865" s="118"/>
      <c r="L865" s="135"/>
      <c r="M865" s="118"/>
      <c r="N865" s="118"/>
      <c r="O865" s="118"/>
      <c r="P865" s="110"/>
      <c r="Q865" s="110"/>
      <c r="R865" s="110"/>
      <c r="S865" s="110"/>
      <c r="T865" s="110"/>
    </row>
    <row r="866" spans="3:20" ht="39.950000000000003" customHeight="1">
      <c r="C866" s="109"/>
      <c r="D866" s="110"/>
      <c r="E866" s="110"/>
      <c r="F866" s="110"/>
      <c r="G866" s="110"/>
      <c r="H866" s="110"/>
      <c r="I866" s="118"/>
      <c r="J866" s="118"/>
      <c r="K866" s="118"/>
      <c r="L866" s="135"/>
      <c r="M866" s="118"/>
      <c r="N866" s="118"/>
      <c r="O866" s="118"/>
      <c r="P866" s="110"/>
      <c r="Q866" s="110"/>
      <c r="R866" s="110"/>
      <c r="S866" s="110"/>
      <c r="T866" s="110"/>
    </row>
    <row r="867" spans="3:20" ht="39.950000000000003" customHeight="1">
      <c r="C867" s="109"/>
      <c r="D867" s="110"/>
      <c r="E867" s="110"/>
      <c r="F867" s="110"/>
      <c r="G867" s="110"/>
      <c r="H867" s="110"/>
      <c r="I867" s="118"/>
      <c r="J867" s="118"/>
      <c r="K867" s="118"/>
      <c r="L867" s="135"/>
      <c r="M867" s="118"/>
      <c r="N867" s="118"/>
      <c r="O867" s="118"/>
      <c r="P867" s="110"/>
      <c r="Q867" s="110"/>
      <c r="R867" s="110"/>
      <c r="S867" s="110"/>
      <c r="T867" s="110"/>
    </row>
    <row r="868" spans="3:20" ht="39.950000000000003" customHeight="1">
      <c r="C868" s="109"/>
      <c r="D868" s="110"/>
      <c r="E868" s="110"/>
      <c r="F868" s="110"/>
      <c r="G868" s="110"/>
      <c r="H868" s="110"/>
      <c r="I868" s="118"/>
      <c r="J868" s="118"/>
      <c r="K868" s="118"/>
      <c r="L868" s="135"/>
      <c r="M868" s="118"/>
      <c r="N868" s="118"/>
      <c r="O868" s="118"/>
      <c r="P868" s="110"/>
      <c r="Q868" s="110"/>
      <c r="R868" s="110"/>
      <c r="S868" s="110"/>
      <c r="T868" s="110"/>
    </row>
    <row r="869" spans="3:20" ht="39.950000000000003" customHeight="1">
      <c r="C869" s="109"/>
      <c r="D869" s="110"/>
      <c r="E869" s="110"/>
      <c r="F869" s="110"/>
      <c r="G869" s="110"/>
      <c r="H869" s="110"/>
      <c r="I869" s="118"/>
      <c r="J869" s="118"/>
      <c r="K869" s="118"/>
      <c r="L869" s="135"/>
      <c r="M869" s="118"/>
      <c r="N869" s="118"/>
      <c r="O869" s="118"/>
      <c r="P869" s="110"/>
      <c r="Q869" s="110"/>
      <c r="R869" s="110"/>
      <c r="S869" s="110"/>
      <c r="T869" s="110"/>
    </row>
    <row r="870" spans="3:20" ht="39.950000000000003" customHeight="1">
      <c r="C870" s="109"/>
      <c r="D870" s="110"/>
      <c r="E870" s="110"/>
      <c r="F870" s="110"/>
      <c r="G870" s="110"/>
      <c r="H870" s="110"/>
      <c r="I870" s="118"/>
      <c r="J870" s="118"/>
      <c r="K870" s="118"/>
      <c r="L870" s="135"/>
      <c r="M870" s="118"/>
      <c r="N870" s="118"/>
      <c r="O870" s="118"/>
      <c r="P870" s="110"/>
      <c r="Q870" s="110"/>
      <c r="R870" s="110"/>
      <c r="S870" s="110"/>
      <c r="T870" s="110"/>
    </row>
    <row r="871" spans="3:20" ht="39.950000000000003" customHeight="1">
      <c r="C871" s="109"/>
      <c r="D871" s="110"/>
      <c r="E871" s="110"/>
      <c r="F871" s="110"/>
      <c r="G871" s="110"/>
      <c r="H871" s="110"/>
      <c r="I871" s="118"/>
      <c r="J871" s="118"/>
      <c r="K871" s="118"/>
      <c r="L871" s="135"/>
      <c r="M871" s="118"/>
      <c r="N871" s="118"/>
      <c r="O871" s="118"/>
      <c r="P871" s="110"/>
      <c r="Q871" s="110"/>
      <c r="R871" s="110"/>
      <c r="S871" s="110"/>
      <c r="T871" s="110"/>
    </row>
    <row r="872" spans="3:20" ht="39.950000000000003" customHeight="1">
      <c r="C872" s="109"/>
      <c r="D872" s="110"/>
      <c r="E872" s="110"/>
      <c r="F872" s="110"/>
      <c r="G872" s="110"/>
      <c r="H872" s="110"/>
      <c r="I872" s="118"/>
      <c r="J872" s="118"/>
      <c r="K872" s="118"/>
      <c r="L872" s="135"/>
      <c r="M872" s="118"/>
      <c r="N872" s="118"/>
      <c r="O872" s="118"/>
      <c r="P872" s="110"/>
      <c r="Q872" s="110"/>
      <c r="R872" s="110"/>
      <c r="S872" s="110"/>
      <c r="T872" s="110"/>
    </row>
    <row r="873" spans="3:20" ht="39.950000000000003" customHeight="1">
      <c r="C873" s="109"/>
      <c r="D873" s="110"/>
      <c r="E873" s="110"/>
      <c r="F873" s="110"/>
      <c r="G873" s="110"/>
      <c r="H873" s="110"/>
      <c r="I873" s="118"/>
      <c r="J873" s="118"/>
      <c r="K873" s="118"/>
      <c r="L873" s="135"/>
      <c r="M873" s="118"/>
      <c r="N873" s="118"/>
      <c r="O873" s="118"/>
      <c r="P873" s="110"/>
      <c r="Q873" s="110"/>
      <c r="R873" s="110"/>
      <c r="S873" s="110"/>
      <c r="T873" s="110"/>
    </row>
    <row r="874" spans="3:20" ht="39.950000000000003" customHeight="1">
      <c r="C874" s="109"/>
      <c r="D874" s="110"/>
      <c r="E874" s="110"/>
      <c r="F874" s="110"/>
      <c r="G874" s="110"/>
      <c r="H874" s="110"/>
      <c r="I874" s="118"/>
      <c r="J874" s="118"/>
      <c r="K874" s="118"/>
      <c r="L874" s="135"/>
      <c r="M874" s="118"/>
      <c r="N874" s="118"/>
      <c r="O874" s="118"/>
      <c r="P874" s="110"/>
      <c r="Q874" s="110"/>
      <c r="R874" s="110"/>
      <c r="S874" s="110"/>
      <c r="T874" s="110"/>
    </row>
    <row r="875" spans="3:20" ht="39.950000000000003" customHeight="1">
      <c r="C875" s="109"/>
      <c r="D875" s="110"/>
      <c r="E875" s="110"/>
      <c r="F875" s="110"/>
      <c r="G875" s="110"/>
      <c r="H875" s="110"/>
      <c r="I875" s="118"/>
      <c r="J875" s="118"/>
      <c r="K875" s="118"/>
      <c r="L875" s="135"/>
      <c r="M875" s="118"/>
      <c r="N875" s="118"/>
      <c r="O875" s="118"/>
      <c r="P875" s="110"/>
      <c r="Q875" s="110"/>
      <c r="R875" s="110"/>
      <c r="S875" s="110"/>
      <c r="T875" s="110"/>
    </row>
    <row r="876" spans="3:20" ht="39.950000000000003" customHeight="1">
      <c r="C876" s="109"/>
      <c r="D876" s="110"/>
      <c r="E876" s="110"/>
      <c r="F876" s="110"/>
      <c r="G876" s="110"/>
      <c r="H876" s="110"/>
      <c r="I876" s="118"/>
      <c r="J876" s="118"/>
      <c r="K876" s="118"/>
      <c r="L876" s="135"/>
      <c r="M876" s="118"/>
      <c r="N876" s="118"/>
      <c r="O876" s="118"/>
      <c r="P876" s="110"/>
      <c r="Q876" s="110"/>
      <c r="R876" s="110"/>
      <c r="S876" s="110"/>
      <c r="T876" s="110"/>
    </row>
    <row r="877" spans="3:20" ht="39.950000000000003" customHeight="1">
      <c r="C877" s="109"/>
      <c r="D877" s="110"/>
      <c r="E877" s="110"/>
      <c r="F877" s="110"/>
      <c r="G877" s="110"/>
      <c r="H877" s="110"/>
      <c r="I877" s="118"/>
      <c r="J877" s="118"/>
      <c r="K877" s="118"/>
      <c r="L877" s="135"/>
      <c r="M877" s="118"/>
      <c r="N877" s="118"/>
      <c r="O877" s="118"/>
      <c r="P877" s="110"/>
      <c r="Q877" s="110"/>
      <c r="R877" s="110"/>
      <c r="S877" s="110"/>
      <c r="T877" s="110"/>
    </row>
    <row r="878" spans="3:20" ht="39.950000000000003" customHeight="1">
      <c r="C878" s="109"/>
      <c r="D878" s="110"/>
      <c r="E878" s="110"/>
      <c r="F878" s="110"/>
      <c r="G878" s="110"/>
      <c r="H878" s="110"/>
      <c r="I878" s="118"/>
      <c r="J878" s="118"/>
      <c r="K878" s="118"/>
      <c r="L878" s="135"/>
      <c r="M878" s="118"/>
      <c r="N878" s="118"/>
      <c r="O878" s="118"/>
      <c r="P878" s="110"/>
      <c r="Q878" s="110"/>
      <c r="R878" s="110"/>
      <c r="S878" s="110"/>
      <c r="T878" s="110"/>
    </row>
    <row r="879" spans="3:20" ht="39.950000000000003" customHeight="1">
      <c r="C879" s="109"/>
      <c r="D879" s="110"/>
      <c r="E879" s="110"/>
      <c r="F879" s="110"/>
      <c r="G879" s="110"/>
      <c r="H879" s="110"/>
      <c r="I879" s="118"/>
      <c r="J879" s="118"/>
      <c r="K879" s="118"/>
      <c r="L879" s="135"/>
      <c r="M879" s="118"/>
      <c r="N879" s="118"/>
      <c r="O879" s="118"/>
      <c r="P879" s="110"/>
      <c r="Q879" s="110"/>
      <c r="R879" s="110"/>
      <c r="S879" s="110"/>
      <c r="T879" s="110"/>
    </row>
    <row r="880" spans="3:20" ht="39.950000000000003" customHeight="1">
      <c r="C880" s="109"/>
      <c r="D880" s="110"/>
      <c r="E880" s="110"/>
      <c r="F880" s="110"/>
      <c r="G880" s="110"/>
      <c r="H880" s="110"/>
      <c r="I880" s="118"/>
      <c r="J880" s="118"/>
      <c r="K880" s="118"/>
      <c r="L880" s="135"/>
      <c r="M880" s="118"/>
      <c r="N880" s="118"/>
      <c r="O880" s="118"/>
      <c r="P880" s="110"/>
      <c r="Q880" s="110"/>
      <c r="R880" s="110"/>
      <c r="S880" s="110"/>
      <c r="T880" s="110"/>
    </row>
    <row r="881" spans="3:20" ht="39.950000000000003" customHeight="1">
      <c r="C881" s="109"/>
      <c r="D881" s="110"/>
      <c r="E881" s="110"/>
      <c r="F881" s="110"/>
      <c r="G881" s="110"/>
      <c r="H881" s="110"/>
      <c r="I881" s="118"/>
      <c r="J881" s="118"/>
      <c r="K881" s="118"/>
      <c r="L881" s="135"/>
      <c r="M881" s="118"/>
      <c r="N881" s="118"/>
      <c r="O881" s="118"/>
      <c r="P881" s="110"/>
      <c r="Q881" s="110"/>
      <c r="R881" s="110"/>
      <c r="S881" s="110"/>
      <c r="T881" s="110"/>
    </row>
    <row r="882" spans="3:20" ht="39.950000000000003" customHeight="1">
      <c r="C882" s="109"/>
      <c r="D882" s="110"/>
      <c r="E882" s="110"/>
      <c r="F882" s="110"/>
      <c r="G882" s="110"/>
      <c r="H882" s="110"/>
      <c r="I882" s="118"/>
      <c r="J882" s="118"/>
      <c r="K882" s="118"/>
      <c r="L882" s="135"/>
      <c r="M882" s="118"/>
      <c r="N882" s="118"/>
      <c r="O882" s="118"/>
      <c r="P882" s="110"/>
      <c r="Q882" s="110"/>
      <c r="R882" s="110"/>
      <c r="S882" s="110"/>
      <c r="T882" s="110"/>
    </row>
    <row r="883" spans="3:20" ht="39.950000000000003" customHeight="1">
      <c r="C883" s="109"/>
      <c r="D883" s="110"/>
      <c r="E883" s="110"/>
      <c r="F883" s="110"/>
      <c r="G883" s="110"/>
      <c r="H883" s="110"/>
      <c r="I883" s="118"/>
      <c r="J883" s="118"/>
      <c r="K883" s="118"/>
      <c r="L883" s="135"/>
      <c r="M883" s="118"/>
      <c r="N883" s="118"/>
      <c r="O883" s="118"/>
      <c r="P883" s="110"/>
      <c r="Q883" s="110"/>
      <c r="R883" s="110"/>
      <c r="S883" s="110"/>
      <c r="T883" s="110"/>
    </row>
    <row r="884" spans="3:20" ht="39.950000000000003" customHeight="1">
      <c r="C884" s="109"/>
      <c r="D884" s="110"/>
      <c r="E884" s="110"/>
      <c r="F884" s="110"/>
      <c r="G884" s="110"/>
      <c r="H884" s="110"/>
      <c r="I884" s="118"/>
      <c r="J884" s="118"/>
      <c r="K884" s="118"/>
      <c r="L884" s="135"/>
      <c r="M884" s="118"/>
      <c r="N884" s="118"/>
      <c r="O884" s="118"/>
      <c r="P884" s="110"/>
      <c r="Q884" s="110"/>
      <c r="R884" s="110"/>
      <c r="S884" s="110"/>
      <c r="T884" s="110"/>
    </row>
    <row r="885" spans="3:20" ht="39.950000000000003" customHeight="1">
      <c r="C885" s="109"/>
      <c r="D885" s="110"/>
      <c r="E885" s="110"/>
      <c r="F885" s="110"/>
      <c r="G885" s="110"/>
      <c r="H885" s="110"/>
      <c r="I885" s="118"/>
      <c r="J885" s="118"/>
      <c r="K885" s="118"/>
      <c r="L885" s="135"/>
      <c r="M885" s="118"/>
      <c r="N885" s="118"/>
      <c r="O885" s="118"/>
      <c r="P885" s="110"/>
      <c r="Q885" s="110"/>
      <c r="R885" s="110"/>
      <c r="S885" s="110"/>
      <c r="T885" s="110"/>
    </row>
    <row r="886" spans="3:20" ht="39.950000000000003" customHeight="1">
      <c r="C886" s="109"/>
      <c r="D886" s="110"/>
      <c r="E886" s="110"/>
      <c r="F886" s="110"/>
      <c r="G886" s="110"/>
      <c r="H886" s="110"/>
      <c r="I886" s="118"/>
      <c r="J886" s="118"/>
      <c r="K886" s="118"/>
      <c r="L886" s="135"/>
      <c r="M886" s="118"/>
      <c r="N886" s="118"/>
      <c r="O886" s="118"/>
      <c r="P886" s="110"/>
      <c r="Q886" s="110"/>
      <c r="R886" s="110"/>
      <c r="S886" s="110"/>
      <c r="T886" s="110"/>
    </row>
    <row r="887" spans="3:20" ht="39.950000000000003" customHeight="1">
      <c r="C887" s="109"/>
      <c r="D887" s="110"/>
      <c r="E887" s="110"/>
      <c r="F887" s="110"/>
      <c r="G887" s="110"/>
      <c r="H887" s="110"/>
      <c r="I887" s="118"/>
      <c r="J887" s="118"/>
      <c r="K887" s="118"/>
      <c r="L887" s="135"/>
      <c r="M887" s="118"/>
      <c r="N887" s="118"/>
      <c r="O887" s="118"/>
      <c r="P887" s="110"/>
      <c r="Q887" s="110"/>
      <c r="R887" s="110"/>
      <c r="S887" s="110"/>
      <c r="T887" s="110"/>
    </row>
    <row r="888" spans="3:20" ht="39.950000000000003" customHeight="1">
      <c r="C888" s="109"/>
      <c r="D888" s="110"/>
      <c r="E888" s="110"/>
      <c r="F888" s="110"/>
      <c r="G888" s="110"/>
      <c r="H888" s="110"/>
      <c r="I888" s="118"/>
      <c r="J888" s="118"/>
      <c r="K888" s="118"/>
      <c r="L888" s="135"/>
      <c r="M888" s="118"/>
      <c r="N888" s="118"/>
      <c r="O888" s="118"/>
      <c r="P888" s="110"/>
      <c r="Q888" s="110"/>
      <c r="R888" s="110"/>
      <c r="S888" s="110"/>
      <c r="T888" s="110"/>
    </row>
    <row r="889" spans="3:20" ht="39.950000000000003" customHeight="1">
      <c r="C889" s="109"/>
      <c r="D889" s="110"/>
      <c r="E889" s="110"/>
      <c r="F889" s="110"/>
      <c r="G889" s="110"/>
      <c r="H889" s="110"/>
      <c r="I889" s="118"/>
      <c r="J889" s="118"/>
      <c r="K889" s="118"/>
      <c r="L889" s="135"/>
      <c r="M889" s="118"/>
      <c r="N889" s="118"/>
      <c r="O889" s="118"/>
      <c r="P889" s="110"/>
      <c r="Q889" s="110"/>
      <c r="R889" s="110"/>
      <c r="S889" s="110"/>
      <c r="T889" s="110"/>
    </row>
    <row r="890" spans="3:20" ht="39.950000000000003" customHeight="1">
      <c r="C890" s="109"/>
      <c r="D890" s="110"/>
      <c r="E890" s="110"/>
      <c r="F890" s="110"/>
      <c r="G890" s="110"/>
      <c r="H890" s="110"/>
      <c r="I890" s="118"/>
      <c r="J890" s="118"/>
      <c r="K890" s="118"/>
      <c r="L890" s="135"/>
      <c r="M890" s="118"/>
      <c r="N890" s="118"/>
      <c r="O890" s="118"/>
      <c r="P890" s="110"/>
      <c r="Q890" s="110"/>
      <c r="R890" s="110"/>
      <c r="S890" s="110"/>
      <c r="T890" s="110"/>
    </row>
    <row r="891" spans="3:20" ht="39.950000000000003" customHeight="1">
      <c r="C891" s="109"/>
      <c r="D891" s="110"/>
      <c r="E891" s="110"/>
      <c r="F891" s="110"/>
      <c r="G891" s="110"/>
      <c r="H891" s="110"/>
      <c r="I891" s="118"/>
      <c r="J891" s="118"/>
      <c r="K891" s="118"/>
      <c r="L891" s="135"/>
      <c r="M891" s="118"/>
      <c r="N891" s="118"/>
      <c r="O891" s="118"/>
      <c r="P891" s="110"/>
      <c r="Q891" s="110"/>
      <c r="R891" s="110"/>
      <c r="S891" s="110"/>
      <c r="T891" s="110"/>
    </row>
    <row r="892" spans="3:20" ht="39.950000000000003" customHeight="1">
      <c r="C892" s="109"/>
      <c r="D892" s="110"/>
      <c r="E892" s="110"/>
      <c r="F892" s="110"/>
      <c r="G892" s="110"/>
      <c r="H892" s="110"/>
      <c r="I892" s="118"/>
      <c r="J892" s="118"/>
      <c r="K892" s="118"/>
      <c r="L892" s="135"/>
      <c r="M892" s="118"/>
      <c r="N892" s="118"/>
      <c r="O892" s="118"/>
      <c r="P892" s="110"/>
      <c r="Q892" s="110"/>
      <c r="R892" s="110"/>
      <c r="S892" s="110"/>
      <c r="T892" s="110"/>
    </row>
    <row r="893" spans="3:20" ht="39.950000000000003" customHeight="1">
      <c r="C893" s="109"/>
      <c r="D893" s="110"/>
      <c r="E893" s="110"/>
      <c r="F893" s="110"/>
      <c r="G893" s="110"/>
      <c r="H893" s="110"/>
      <c r="I893" s="118"/>
      <c r="J893" s="118"/>
      <c r="K893" s="118"/>
      <c r="L893" s="135"/>
      <c r="M893" s="118"/>
      <c r="N893" s="118"/>
      <c r="O893" s="118"/>
      <c r="P893" s="110"/>
      <c r="Q893" s="110"/>
      <c r="R893" s="110"/>
      <c r="S893" s="110"/>
      <c r="T893" s="110"/>
    </row>
    <row r="894" spans="3:20" ht="39.950000000000003" customHeight="1">
      <c r="C894" s="109"/>
      <c r="D894" s="110"/>
      <c r="E894" s="110"/>
      <c r="F894" s="110"/>
      <c r="G894" s="110"/>
      <c r="H894" s="110"/>
      <c r="I894" s="118"/>
      <c r="J894" s="118"/>
      <c r="K894" s="118"/>
      <c r="L894" s="135"/>
      <c r="M894" s="118"/>
      <c r="N894" s="118"/>
      <c r="O894" s="118"/>
      <c r="P894" s="110"/>
      <c r="Q894" s="110"/>
      <c r="R894" s="110"/>
      <c r="S894" s="110"/>
      <c r="T894" s="110"/>
    </row>
    <row r="895" spans="3:20" ht="39.950000000000003" customHeight="1">
      <c r="C895" s="109"/>
      <c r="D895" s="110"/>
      <c r="E895" s="110"/>
      <c r="F895" s="110"/>
      <c r="G895" s="110"/>
      <c r="H895" s="110"/>
      <c r="I895" s="118"/>
      <c r="J895" s="118"/>
      <c r="K895" s="118"/>
      <c r="L895" s="135"/>
      <c r="M895" s="118"/>
      <c r="N895" s="118"/>
      <c r="O895" s="118"/>
      <c r="P895" s="110"/>
      <c r="Q895" s="110"/>
      <c r="R895" s="110"/>
      <c r="S895" s="110"/>
      <c r="T895" s="110"/>
    </row>
    <row r="896" spans="3:20" ht="39.950000000000003" customHeight="1">
      <c r="C896" s="109"/>
      <c r="D896" s="110"/>
      <c r="E896" s="110"/>
      <c r="F896" s="110"/>
      <c r="G896" s="110"/>
      <c r="H896" s="110"/>
      <c r="I896" s="118"/>
      <c r="J896" s="118"/>
      <c r="K896" s="118"/>
      <c r="L896" s="135"/>
      <c r="M896" s="118"/>
      <c r="N896" s="118"/>
      <c r="O896" s="118"/>
      <c r="P896" s="110"/>
      <c r="Q896" s="110"/>
      <c r="R896" s="110"/>
      <c r="S896" s="110"/>
      <c r="T896" s="110"/>
    </row>
    <row r="897" spans="3:20" ht="39.950000000000003" customHeight="1">
      <c r="C897" s="109"/>
      <c r="D897" s="110"/>
      <c r="E897" s="110"/>
      <c r="F897" s="110"/>
      <c r="G897" s="110"/>
      <c r="H897" s="110"/>
      <c r="I897" s="118"/>
      <c r="J897" s="118"/>
      <c r="K897" s="118"/>
      <c r="L897" s="135"/>
      <c r="M897" s="118"/>
      <c r="N897" s="118"/>
      <c r="O897" s="118"/>
      <c r="P897" s="110"/>
      <c r="Q897" s="110"/>
      <c r="R897" s="110"/>
      <c r="S897" s="110"/>
      <c r="T897" s="110"/>
    </row>
    <row r="898" spans="3:20" ht="39.950000000000003" customHeight="1">
      <c r="C898" s="109"/>
      <c r="D898" s="110"/>
      <c r="E898" s="110"/>
      <c r="F898" s="110"/>
      <c r="G898" s="110"/>
      <c r="H898" s="110"/>
      <c r="I898" s="118"/>
      <c r="J898" s="118"/>
      <c r="K898" s="118"/>
      <c r="L898" s="135"/>
      <c r="M898" s="118"/>
      <c r="N898" s="118"/>
      <c r="O898" s="118"/>
      <c r="P898" s="110"/>
      <c r="Q898" s="110"/>
      <c r="R898" s="110"/>
      <c r="S898" s="110"/>
      <c r="T898" s="110"/>
    </row>
    <row r="899" spans="3:20" ht="39.950000000000003" customHeight="1">
      <c r="C899" s="109"/>
      <c r="D899" s="110"/>
      <c r="E899" s="110"/>
      <c r="F899" s="110"/>
      <c r="G899" s="110"/>
      <c r="H899" s="110"/>
      <c r="I899" s="118"/>
      <c r="J899" s="118"/>
      <c r="K899" s="118"/>
      <c r="L899" s="135"/>
      <c r="M899" s="118"/>
      <c r="N899" s="118"/>
      <c r="O899" s="118"/>
      <c r="P899" s="110"/>
      <c r="Q899" s="110"/>
      <c r="R899" s="110"/>
      <c r="S899" s="110"/>
      <c r="T899" s="110"/>
    </row>
    <row r="900" spans="3:20" ht="39.950000000000003" customHeight="1">
      <c r="C900" s="109"/>
      <c r="D900" s="110"/>
      <c r="E900" s="110"/>
      <c r="F900" s="110"/>
      <c r="G900" s="110"/>
      <c r="H900" s="110"/>
      <c r="I900" s="118"/>
      <c r="J900" s="118"/>
      <c r="K900" s="118"/>
      <c r="L900" s="135"/>
      <c r="M900" s="118"/>
      <c r="N900" s="118"/>
      <c r="O900" s="118"/>
      <c r="P900" s="110"/>
      <c r="Q900" s="110"/>
      <c r="R900" s="110"/>
      <c r="S900" s="110"/>
      <c r="T900" s="110"/>
    </row>
    <row r="901" spans="3:20" ht="39.950000000000003" customHeight="1">
      <c r="C901" s="109"/>
      <c r="D901" s="110"/>
      <c r="E901" s="110"/>
      <c r="F901" s="110"/>
      <c r="G901" s="110"/>
      <c r="H901" s="110"/>
      <c r="I901" s="118"/>
      <c r="J901" s="118"/>
      <c r="K901" s="118"/>
      <c r="L901" s="135"/>
      <c r="M901" s="118"/>
      <c r="N901" s="118"/>
      <c r="O901" s="118"/>
      <c r="P901" s="110"/>
      <c r="Q901" s="110"/>
      <c r="R901" s="110"/>
      <c r="S901" s="110"/>
      <c r="T901" s="110"/>
    </row>
    <row r="902" spans="3:20" ht="39.950000000000003" customHeight="1">
      <c r="C902" s="109"/>
      <c r="D902" s="110"/>
      <c r="E902" s="110"/>
      <c r="F902" s="110"/>
      <c r="G902" s="110"/>
      <c r="H902" s="110"/>
      <c r="I902" s="118"/>
      <c r="J902" s="118"/>
      <c r="K902" s="118"/>
      <c r="L902" s="135"/>
      <c r="M902" s="118"/>
      <c r="N902" s="118"/>
      <c r="O902" s="118"/>
      <c r="P902" s="110"/>
      <c r="Q902" s="110"/>
      <c r="R902" s="110"/>
      <c r="S902" s="110"/>
      <c r="T902" s="110"/>
    </row>
    <row r="903" spans="3:20" ht="39.950000000000003" customHeight="1">
      <c r="C903" s="109"/>
      <c r="D903" s="110"/>
      <c r="E903" s="110"/>
      <c r="F903" s="110"/>
      <c r="G903" s="110"/>
      <c r="H903" s="110"/>
      <c r="I903" s="118"/>
      <c r="J903" s="118"/>
      <c r="K903" s="118"/>
      <c r="L903" s="135"/>
      <c r="M903" s="118"/>
      <c r="N903" s="118"/>
      <c r="O903" s="118"/>
      <c r="P903" s="110"/>
      <c r="Q903" s="110"/>
      <c r="R903" s="110"/>
      <c r="S903" s="110"/>
      <c r="T903" s="110"/>
    </row>
    <row r="904" spans="3:20" ht="39.950000000000003" customHeight="1">
      <c r="C904" s="109"/>
      <c r="D904" s="110"/>
      <c r="E904" s="110"/>
      <c r="F904" s="110"/>
      <c r="G904" s="110"/>
      <c r="H904" s="110"/>
      <c r="I904" s="118"/>
      <c r="J904" s="118"/>
      <c r="K904" s="118"/>
      <c r="L904" s="135"/>
      <c r="M904" s="118"/>
      <c r="N904" s="118"/>
      <c r="O904" s="118"/>
      <c r="P904" s="110"/>
      <c r="Q904" s="110"/>
      <c r="R904" s="110"/>
      <c r="S904" s="110"/>
      <c r="T904" s="110"/>
    </row>
    <row r="905" spans="3:20" ht="39.950000000000003" customHeight="1">
      <c r="C905" s="109"/>
      <c r="D905" s="110"/>
      <c r="E905" s="110"/>
      <c r="F905" s="110"/>
      <c r="G905" s="110"/>
      <c r="H905" s="110"/>
      <c r="I905" s="118"/>
      <c r="J905" s="118"/>
      <c r="K905" s="118"/>
      <c r="L905" s="135"/>
      <c r="M905" s="118"/>
      <c r="N905" s="118"/>
      <c r="O905" s="118"/>
      <c r="P905" s="110"/>
      <c r="Q905" s="110"/>
      <c r="R905" s="110"/>
      <c r="S905" s="110"/>
      <c r="T905" s="110"/>
    </row>
    <row r="906" spans="3:20" ht="39.950000000000003" customHeight="1">
      <c r="C906" s="109"/>
      <c r="D906" s="110"/>
      <c r="E906" s="110"/>
      <c r="F906" s="110"/>
      <c r="G906" s="110"/>
      <c r="H906" s="110"/>
      <c r="I906" s="118"/>
      <c r="J906" s="118"/>
      <c r="K906" s="118"/>
      <c r="L906" s="135"/>
      <c r="M906" s="118"/>
      <c r="N906" s="118"/>
      <c r="O906" s="118"/>
      <c r="P906" s="110"/>
      <c r="Q906" s="110"/>
      <c r="R906" s="110"/>
      <c r="S906" s="110"/>
      <c r="T906" s="110"/>
    </row>
    <row r="907" spans="3:20" ht="39.950000000000003" customHeight="1">
      <c r="C907" s="109"/>
      <c r="D907" s="110"/>
      <c r="E907" s="110"/>
      <c r="F907" s="110"/>
      <c r="G907" s="110"/>
      <c r="H907" s="110"/>
      <c r="I907" s="118"/>
      <c r="J907" s="118"/>
      <c r="K907" s="118"/>
      <c r="L907" s="135"/>
      <c r="M907" s="118"/>
      <c r="N907" s="118"/>
      <c r="O907" s="118"/>
      <c r="P907" s="110"/>
      <c r="Q907" s="110"/>
      <c r="R907" s="110"/>
      <c r="S907" s="110"/>
      <c r="T907" s="110"/>
    </row>
    <row r="908" spans="3:20" ht="39.950000000000003" customHeight="1">
      <c r="C908" s="109"/>
      <c r="D908" s="110"/>
      <c r="E908" s="110"/>
      <c r="F908" s="110"/>
      <c r="G908" s="110"/>
      <c r="H908" s="110"/>
      <c r="I908" s="118"/>
      <c r="J908" s="118"/>
      <c r="K908" s="118"/>
      <c r="L908" s="135"/>
      <c r="M908" s="118"/>
      <c r="N908" s="118"/>
      <c r="O908" s="118"/>
      <c r="P908" s="110"/>
      <c r="Q908" s="110"/>
      <c r="R908" s="110"/>
      <c r="S908" s="110"/>
      <c r="T908" s="110"/>
    </row>
    <row r="909" spans="3:20" ht="39.950000000000003" customHeight="1">
      <c r="C909" s="109"/>
      <c r="D909" s="110"/>
      <c r="E909" s="110"/>
      <c r="F909" s="110"/>
      <c r="G909" s="110"/>
      <c r="H909" s="110"/>
      <c r="I909" s="118"/>
      <c r="J909" s="118"/>
      <c r="K909" s="118"/>
      <c r="L909" s="135"/>
      <c r="M909" s="118"/>
      <c r="N909" s="118"/>
      <c r="O909" s="118"/>
      <c r="P909" s="110"/>
      <c r="Q909" s="110"/>
      <c r="R909" s="110"/>
      <c r="S909" s="110"/>
      <c r="T909" s="110"/>
    </row>
    <row r="910" spans="3:20" ht="39.950000000000003" customHeight="1">
      <c r="C910" s="109"/>
      <c r="D910" s="110"/>
      <c r="E910" s="110"/>
      <c r="F910" s="110"/>
      <c r="G910" s="110"/>
      <c r="H910" s="110"/>
      <c r="I910" s="118"/>
      <c r="J910" s="118"/>
      <c r="K910" s="118"/>
      <c r="L910" s="135"/>
      <c r="M910" s="118"/>
      <c r="N910" s="118"/>
      <c r="O910" s="118"/>
      <c r="P910" s="110"/>
      <c r="Q910" s="110"/>
      <c r="R910" s="110"/>
      <c r="S910" s="110"/>
      <c r="T910" s="110"/>
    </row>
    <row r="911" spans="3:20" ht="39.950000000000003" customHeight="1">
      <c r="C911" s="109"/>
      <c r="D911" s="110"/>
      <c r="E911" s="110"/>
      <c r="F911" s="110"/>
      <c r="G911" s="110"/>
      <c r="H911" s="110"/>
      <c r="I911" s="118"/>
      <c r="J911" s="118"/>
      <c r="K911" s="118"/>
      <c r="L911" s="135"/>
      <c r="M911" s="118"/>
      <c r="N911" s="118"/>
      <c r="O911" s="118"/>
      <c r="P911" s="110"/>
      <c r="Q911" s="110"/>
      <c r="R911" s="110"/>
      <c r="S911" s="110"/>
      <c r="T911" s="110"/>
    </row>
    <row r="912" spans="3:20" ht="39.950000000000003" customHeight="1">
      <c r="C912" s="109"/>
      <c r="D912" s="110"/>
      <c r="E912" s="110"/>
      <c r="F912" s="110"/>
      <c r="G912" s="110"/>
      <c r="H912" s="110"/>
      <c r="I912" s="118"/>
      <c r="J912" s="118"/>
      <c r="K912" s="118"/>
      <c r="L912" s="135"/>
      <c r="M912" s="118"/>
      <c r="N912" s="118"/>
      <c r="O912" s="118"/>
      <c r="P912" s="110"/>
      <c r="Q912" s="110"/>
      <c r="R912" s="110"/>
      <c r="S912" s="110"/>
      <c r="T912" s="110"/>
    </row>
    <row r="913" spans="3:20" ht="39.950000000000003" customHeight="1">
      <c r="C913" s="109"/>
      <c r="D913" s="110"/>
      <c r="E913" s="110"/>
      <c r="F913" s="110"/>
      <c r="G913" s="110"/>
      <c r="H913" s="110"/>
      <c r="I913" s="118"/>
      <c r="J913" s="118"/>
      <c r="K913" s="118"/>
      <c r="L913" s="135"/>
      <c r="M913" s="118"/>
      <c r="N913" s="118"/>
      <c r="O913" s="118"/>
      <c r="P913" s="110"/>
      <c r="Q913" s="110"/>
      <c r="R913" s="110"/>
      <c r="S913" s="110"/>
      <c r="T913" s="110"/>
    </row>
    <row r="914" spans="3:20" ht="39.950000000000003" customHeight="1">
      <c r="C914" s="109"/>
      <c r="D914" s="110"/>
      <c r="E914" s="110"/>
      <c r="F914" s="110"/>
      <c r="G914" s="110"/>
      <c r="H914" s="110"/>
      <c r="I914" s="118"/>
      <c r="J914" s="118"/>
      <c r="K914" s="118"/>
      <c r="L914" s="135"/>
      <c r="M914" s="118"/>
      <c r="N914" s="118"/>
      <c r="O914" s="118"/>
      <c r="P914" s="110"/>
      <c r="Q914" s="110"/>
      <c r="R914" s="110"/>
      <c r="S914" s="110"/>
      <c r="T914" s="110"/>
    </row>
    <row r="915" spans="3:20" ht="39.950000000000003" customHeight="1">
      <c r="C915" s="109"/>
      <c r="D915" s="110"/>
      <c r="E915" s="110"/>
      <c r="F915" s="110"/>
      <c r="G915" s="110"/>
      <c r="H915" s="110"/>
      <c r="I915" s="118"/>
      <c r="J915" s="118"/>
      <c r="K915" s="118"/>
      <c r="L915" s="135"/>
      <c r="M915" s="118"/>
      <c r="N915" s="118"/>
      <c r="O915" s="118"/>
      <c r="P915" s="110"/>
      <c r="Q915" s="110"/>
      <c r="R915" s="110"/>
      <c r="S915" s="110"/>
      <c r="T915" s="110"/>
    </row>
    <row r="916" spans="3:20" ht="39.950000000000003" customHeight="1">
      <c r="C916" s="109"/>
      <c r="D916" s="110"/>
      <c r="E916" s="110"/>
      <c r="F916" s="110"/>
      <c r="G916" s="110"/>
      <c r="H916" s="110"/>
      <c r="I916" s="118"/>
      <c r="J916" s="118"/>
      <c r="K916" s="118"/>
      <c r="L916" s="135"/>
      <c r="M916" s="118"/>
      <c r="N916" s="118"/>
      <c r="O916" s="118"/>
      <c r="P916" s="110"/>
      <c r="Q916" s="110"/>
      <c r="R916" s="110"/>
      <c r="S916" s="110"/>
      <c r="T916" s="110"/>
    </row>
    <row r="917" spans="3:20" ht="39.950000000000003" customHeight="1">
      <c r="C917" s="109"/>
      <c r="D917" s="110"/>
      <c r="E917" s="110"/>
      <c r="F917" s="110"/>
      <c r="G917" s="110"/>
      <c r="H917" s="110"/>
      <c r="I917" s="118"/>
      <c r="J917" s="118"/>
      <c r="K917" s="118"/>
      <c r="L917" s="135"/>
      <c r="M917" s="118"/>
      <c r="N917" s="118"/>
      <c r="O917" s="118"/>
      <c r="P917" s="110"/>
      <c r="Q917" s="110"/>
      <c r="R917" s="110"/>
      <c r="S917" s="110"/>
      <c r="T917" s="110"/>
    </row>
    <row r="918" spans="3:20" ht="39.950000000000003" customHeight="1">
      <c r="C918" s="109"/>
      <c r="D918" s="110"/>
      <c r="E918" s="110"/>
      <c r="F918" s="110"/>
      <c r="G918" s="110"/>
      <c r="H918" s="110"/>
      <c r="I918" s="118"/>
      <c r="J918" s="118"/>
      <c r="K918" s="118"/>
      <c r="L918" s="135"/>
      <c r="M918" s="118"/>
      <c r="N918" s="118"/>
      <c r="O918" s="118"/>
      <c r="P918" s="110"/>
      <c r="Q918" s="110"/>
      <c r="R918" s="110"/>
      <c r="S918" s="110"/>
      <c r="T918" s="110"/>
    </row>
    <row r="919" spans="3:20" ht="39.950000000000003" customHeight="1">
      <c r="C919" s="109"/>
      <c r="D919" s="110"/>
      <c r="E919" s="110"/>
      <c r="F919" s="110"/>
      <c r="G919" s="110"/>
      <c r="H919" s="110"/>
      <c r="I919" s="118"/>
      <c r="J919" s="118"/>
      <c r="K919" s="118"/>
      <c r="L919" s="135"/>
      <c r="M919" s="118"/>
      <c r="N919" s="118"/>
      <c r="O919" s="118"/>
      <c r="P919" s="110"/>
      <c r="Q919" s="110"/>
      <c r="R919" s="110"/>
      <c r="S919" s="110"/>
      <c r="T919" s="110"/>
    </row>
    <row r="920" spans="3:20" ht="39.950000000000003" customHeight="1">
      <c r="C920" s="109"/>
      <c r="D920" s="110"/>
      <c r="E920" s="110"/>
      <c r="F920" s="110"/>
      <c r="G920" s="110"/>
      <c r="H920" s="110"/>
      <c r="I920" s="118"/>
      <c r="J920" s="118"/>
      <c r="K920" s="118"/>
      <c r="L920" s="135"/>
      <c r="M920" s="118"/>
      <c r="N920" s="118"/>
      <c r="O920" s="118"/>
      <c r="P920" s="110"/>
      <c r="Q920" s="110"/>
      <c r="R920" s="110"/>
      <c r="S920" s="110"/>
      <c r="T920" s="110"/>
    </row>
    <row r="921" spans="3:20" ht="39.950000000000003" customHeight="1">
      <c r="C921" s="109"/>
      <c r="D921" s="110"/>
      <c r="E921" s="110"/>
      <c r="F921" s="110"/>
      <c r="G921" s="110"/>
      <c r="H921" s="110"/>
      <c r="I921" s="118"/>
      <c r="J921" s="118"/>
      <c r="K921" s="118"/>
      <c r="L921" s="135"/>
      <c r="M921" s="118"/>
      <c r="N921" s="118"/>
      <c r="O921" s="118"/>
      <c r="P921" s="110"/>
      <c r="Q921" s="110"/>
      <c r="R921" s="110"/>
      <c r="S921" s="110"/>
      <c r="T921" s="110"/>
    </row>
    <row r="922" spans="3:20" ht="39.950000000000003" customHeight="1">
      <c r="C922" s="109"/>
      <c r="D922" s="110"/>
      <c r="E922" s="110"/>
      <c r="F922" s="110"/>
      <c r="G922" s="110"/>
      <c r="H922" s="110"/>
      <c r="I922" s="118"/>
      <c r="J922" s="118"/>
      <c r="K922" s="118"/>
      <c r="L922" s="135"/>
      <c r="M922" s="118"/>
      <c r="N922" s="118"/>
      <c r="O922" s="118"/>
      <c r="P922" s="110"/>
      <c r="Q922" s="110"/>
      <c r="R922" s="110"/>
      <c r="S922" s="110"/>
      <c r="T922" s="110"/>
    </row>
    <row r="923" spans="3:20" ht="39.950000000000003" customHeight="1">
      <c r="C923" s="109"/>
      <c r="D923" s="110"/>
      <c r="E923" s="110"/>
      <c r="F923" s="110"/>
      <c r="G923" s="110"/>
      <c r="H923" s="110"/>
      <c r="I923" s="118"/>
      <c r="J923" s="118"/>
      <c r="K923" s="118"/>
      <c r="L923" s="135"/>
      <c r="M923" s="118"/>
      <c r="N923" s="118"/>
      <c r="O923" s="118"/>
      <c r="P923" s="110"/>
      <c r="Q923" s="110"/>
      <c r="R923" s="110"/>
      <c r="S923" s="110"/>
      <c r="T923" s="110"/>
    </row>
    <row r="924" spans="3:20" ht="39.950000000000003" customHeight="1">
      <c r="C924" s="109"/>
      <c r="D924" s="110"/>
      <c r="E924" s="110"/>
      <c r="F924" s="110"/>
      <c r="G924" s="110"/>
      <c r="H924" s="110"/>
      <c r="I924" s="118"/>
      <c r="J924" s="118"/>
      <c r="K924" s="118"/>
      <c r="L924" s="135"/>
      <c r="M924" s="118"/>
      <c r="N924" s="118"/>
      <c r="O924" s="118"/>
      <c r="P924" s="110"/>
      <c r="Q924" s="110"/>
      <c r="R924" s="110"/>
      <c r="S924" s="110"/>
      <c r="T924" s="110"/>
    </row>
    <row r="925" spans="3:20" ht="39.950000000000003" customHeight="1">
      <c r="C925" s="109"/>
      <c r="D925" s="110"/>
      <c r="E925" s="110"/>
      <c r="F925" s="110"/>
      <c r="G925" s="110"/>
      <c r="H925" s="110"/>
      <c r="I925" s="118"/>
      <c r="J925" s="118"/>
      <c r="K925" s="118"/>
      <c r="L925" s="135"/>
      <c r="M925" s="118"/>
      <c r="N925" s="118"/>
      <c r="O925" s="118"/>
      <c r="P925" s="110"/>
      <c r="Q925" s="110"/>
      <c r="R925" s="110"/>
      <c r="S925" s="110"/>
      <c r="T925" s="110"/>
    </row>
    <row r="926" spans="3:20" ht="39.950000000000003" customHeight="1">
      <c r="C926" s="109"/>
      <c r="D926" s="110"/>
      <c r="E926" s="110"/>
      <c r="F926" s="110"/>
      <c r="G926" s="110"/>
      <c r="H926" s="110"/>
      <c r="I926" s="118"/>
      <c r="J926" s="118"/>
      <c r="K926" s="118"/>
      <c r="L926" s="135"/>
      <c r="M926" s="118"/>
      <c r="N926" s="118"/>
      <c r="O926" s="118"/>
      <c r="P926" s="110"/>
      <c r="Q926" s="110"/>
      <c r="R926" s="110"/>
      <c r="S926" s="110"/>
      <c r="T926" s="110"/>
    </row>
    <row r="927" spans="3:20" ht="39.950000000000003" customHeight="1">
      <c r="C927" s="109"/>
      <c r="D927" s="110"/>
      <c r="E927" s="110"/>
      <c r="F927" s="110"/>
      <c r="G927" s="110"/>
      <c r="H927" s="110"/>
      <c r="I927" s="118"/>
      <c r="J927" s="118"/>
      <c r="K927" s="118"/>
      <c r="L927" s="135"/>
      <c r="M927" s="118"/>
      <c r="N927" s="118"/>
      <c r="O927" s="118"/>
      <c r="P927" s="110"/>
      <c r="Q927" s="110"/>
      <c r="R927" s="110"/>
      <c r="S927" s="110"/>
      <c r="T927" s="110"/>
    </row>
    <row r="928" spans="3:20" ht="39.950000000000003" customHeight="1">
      <c r="C928" s="109"/>
      <c r="D928" s="110"/>
      <c r="E928" s="110"/>
      <c r="F928" s="110"/>
      <c r="G928" s="110"/>
      <c r="H928" s="110"/>
      <c r="I928" s="118"/>
      <c r="J928" s="118"/>
      <c r="K928" s="118"/>
      <c r="L928" s="135"/>
      <c r="M928" s="118"/>
      <c r="N928" s="118"/>
      <c r="O928" s="118"/>
      <c r="P928" s="110"/>
      <c r="Q928" s="110"/>
      <c r="R928" s="110"/>
      <c r="S928" s="110"/>
      <c r="T928" s="110"/>
    </row>
    <row r="929" spans="3:20" ht="39.950000000000003" customHeight="1">
      <c r="C929" s="109"/>
      <c r="D929" s="110"/>
      <c r="E929" s="110"/>
      <c r="F929" s="110"/>
      <c r="G929" s="110"/>
      <c r="H929" s="110"/>
      <c r="I929" s="118"/>
      <c r="J929" s="118"/>
      <c r="K929" s="118"/>
      <c r="L929" s="135"/>
      <c r="M929" s="118"/>
      <c r="N929" s="118"/>
      <c r="O929" s="118"/>
      <c r="P929" s="110"/>
      <c r="Q929" s="110"/>
      <c r="R929" s="110"/>
      <c r="S929" s="110"/>
      <c r="T929" s="110"/>
    </row>
    <row r="930" spans="3:20" ht="39.950000000000003" customHeight="1">
      <c r="C930" s="109"/>
      <c r="D930" s="110"/>
      <c r="E930" s="110"/>
      <c r="F930" s="110"/>
      <c r="G930" s="110"/>
      <c r="H930" s="110"/>
      <c r="I930" s="118"/>
      <c r="J930" s="118"/>
      <c r="K930" s="118"/>
      <c r="L930" s="135"/>
      <c r="M930" s="118"/>
      <c r="N930" s="118"/>
      <c r="O930" s="118"/>
      <c r="P930" s="110"/>
      <c r="Q930" s="110"/>
      <c r="R930" s="110"/>
      <c r="S930" s="110"/>
      <c r="T930" s="110"/>
    </row>
    <row r="931" spans="3:20" ht="39.950000000000003" customHeight="1">
      <c r="C931" s="109"/>
      <c r="D931" s="110"/>
      <c r="E931" s="110"/>
      <c r="F931" s="110"/>
      <c r="G931" s="110"/>
      <c r="H931" s="110"/>
      <c r="I931" s="118"/>
      <c r="J931" s="118"/>
      <c r="K931" s="118"/>
      <c r="L931" s="135"/>
      <c r="M931" s="118"/>
      <c r="N931" s="118"/>
      <c r="O931" s="118"/>
      <c r="P931" s="110"/>
      <c r="Q931" s="110"/>
      <c r="R931" s="110"/>
      <c r="S931" s="110"/>
      <c r="T931" s="110"/>
    </row>
    <row r="932" spans="3:20" ht="39.950000000000003" customHeight="1">
      <c r="C932" s="109"/>
      <c r="D932" s="110"/>
      <c r="E932" s="110"/>
      <c r="F932" s="110"/>
      <c r="G932" s="110"/>
      <c r="H932" s="110"/>
      <c r="I932" s="118"/>
      <c r="J932" s="118"/>
      <c r="K932" s="118"/>
      <c r="L932" s="135"/>
      <c r="M932" s="118"/>
      <c r="N932" s="118"/>
      <c r="O932" s="118"/>
      <c r="P932" s="110"/>
      <c r="Q932" s="110"/>
      <c r="R932" s="110"/>
      <c r="S932" s="110"/>
      <c r="T932" s="110"/>
    </row>
    <row r="933" spans="3:20" ht="39.950000000000003" customHeight="1">
      <c r="C933" s="109"/>
      <c r="D933" s="110"/>
      <c r="E933" s="110"/>
      <c r="F933" s="110"/>
      <c r="G933" s="110"/>
      <c r="H933" s="110"/>
      <c r="I933" s="118"/>
      <c r="J933" s="118"/>
      <c r="K933" s="118"/>
      <c r="L933" s="135"/>
      <c r="M933" s="118"/>
      <c r="N933" s="118"/>
      <c r="O933" s="118"/>
      <c r="P933" s="110"/>
      <c r="Q933" s="110"/>
      <c r="R933" s="110"/>
      <c r="S933" s="110"/>
      <c r="T933" s="110"/>
    </row>
    <row r="934" spans="3:20" ht="39.950000000000003" customHeight="1">
      <c r="C934" s="109"/>
      <c r="D934" s="110"/>
      <c r="E934" s="110"/>
      <c r="F934" s="110"/>
      <c r="G934" s="110"/>
      <c r="H934" s="110"/>
      <c r="I934" s="118"/>
      <c r="J934" s="118"/>
      <c r="K934" s="118"/>
      <c r="L934" s="135"/>
      <c r="M934" s="118"/>
      <c r="N934" s="118"/>
      <c r="O934" s="118"/>
      <c r="P934" s="110"/>
      <c r="Q934" s="110"/>
      <c r="R934" s="110"/>
      <c r="S934" s="110"/>
      <c r="T934" s="110"/>
    </row>
    <row r="935" spans="3:20" ht="39.950000000000003" customHeight="1">
      <c r="C935" s="109"/>
      <c r="D935" s="110"/>
      <c r="E935" s="110"/>
      <c r="F935" s="110"/>
      <c r="G935" s="110"/>
      <c r="H935" s="110"/>
      <c r="I935" s="118"/>
      <c r="J935" s="118"/>
      <c r="K935" s="118"/>
      <c r="L935" s="135"/>
      <c r="M935" s="118"/>
      <c r="N935" s="118"/>
      <c r="O935" s="118"/>
      <c r="P935" s="110"/>
      <c r="Q935" s="110"/>
      <c r="R935" s="110"/>
      <c r="S935" s="110"/>
      <c r="T935" s="110"/>
    </row>
    <row r="936" spans="3:20" ht="39.950000000000003" customHeight="1">
      <c r="C936" s="109"/>
      <c r="D936" s="110"/>
      <c r="E936" s="110"/>
      <c r="F936" s="110"/>
      <c r="G936" s="110"/>
      <c r="H936" s="110"/>
      <c r="I936" s="118"/>
      <c r="J936" s="118"/>
      <c r="K936" s="118"/>
      <c r="L936" s="135"/>
      <c r="M936" s="118"/>
      <c r="N936" s="118"/>
      <c r="O936" s="118"/>
      <c r="P936" s="110"/>
      <c r="Q936" s="110"/>
      <c r="R936" s="110"/>
      <c r="S936" s="110"/>
      <c r="T936" s="110"/>
    </row>
    <row r="937" spans="3:20" ht="39.950000000000003" customHeight="1">
      <c r="C937" s="109"/>
      <c r="D937" s="110"/>
      <c r="E937" s="110"/>
      <c r="F937" s="110"/>
      <c r="G937" s="110"/>
      <c r="H937" s="110"/>
      <c r="I937" s="118"/>
      <c r="J937" s="118"/>
      <c r="K937" s="118"/>
      <c r="L937" s="135"/>
      <c r="M937" s="118"/>
      <c r="N937" s="118"/>
      <c r="O937" s="118"/>
      <c r="P937" s="110"/>
      <c r="Q937" s="110"/>
      <c r="R937" s="110"/>
      <c r="S937" s="110"/>
      <c r="T937" s="110"/>
    </row>
    <row r="938" spans="3:20" ht="39.950000000000003" customHeight="1">
      <c r="C938" s="109"/>
      <c r="D938" s="110"/>
      <c r="E938" s="110"/>
      <c r="F938" s="110"/>
      <c r="G938" s="110"/>
      <c r="H938" s="110"/>
      <c r="I938" s="118"/>
      <c r="J938" s="118"/>
      <c r="K938" s="118"/>
      <c r="L938" s="135"/>
      <c r="M938" s="118"/>
      <c r="N938" s="118"/>
      <c r="O938" s="118"/>
      <c r="P938" s="110"/>
      <c r="Q938" s="110"/>
      <c r="R938" s="110"/>
      <c r="S938" s="110"/>
      <c r="T938" s="110"/>
    </row>
    <row r="939" spans="3:20" ht="39.950000000000003" customHeight="1">
      <c r="C939" s="109"/>
      <c r="D939" s="110"/>
      <c r="E939" s="110"/>
      <c r="F939" s="110"/>
      <c r="G939" s="110"/>
      <c r="H939" s="110"/>
      <c r="I939" s="118"/>
      <c r="J939" s="118"/>
      <c r="K939" s="118"/>
      <c r="L939" s="135"/>
      <c r="M939" s="118"/>
      <c r="N939" s="118"/>
      <c r="O939" s="118"/>
      <c r="P939" s="110"/>
      <c r="Q939" s="110"/>
      <c r="R939" s="110"/>
      <c r="S939" s="110"/>
      <c r="T939" s="110"/>
    </row>
    <row r="940" spans="3:20" ht="39.950000000000003" customHeight="1">
      <c r="C940" s="109"/>
      <c r="D940" s="110"/>
      <c r="E940" s="110"/>
      <c r="F940" s="110"/>
      <c r="G940" s="110"/>
      <c r="H940" s="110"/>
      <c r="I940" s="118"/>
      <c r="J940" s="118"/>
      <c r="K940" s="118"/>
      <c r="L940" s="135"/>
      <c r="M940" s="118"/>
      <c r="N940" s="118"/>
      <c r="O940" s="118"/>
      <c r="P940" s="110"/>
      <c r="Q940" s="110"/>
      <c r="R940" s="110"/>
      <c r="S940" s="110"/>
      <c r="T940" s="110"/>
    </row>
    <row r="941" spans="3:20" ht="39.950000000000003" customHeight="1">
      <c r="C941" s="109"/>
      <c r="D941" s="110"/>
      <c r="E941" s="110"/>
      <c r="F941" s="110"/>
      <c r="G941" s="110"/>
      <c r="H941" s="110"/>
      <c r="I941" s="118"/>
      <c r="J941" s="118"/>
      <c r="K941" s="118"/>
      <c r="L941" s="135"/>
      <c r="M941" s="118"/>
      <c r="N941" s="118"/>
      <c r="O941" s="118"/>
      <c r="P941" s="110"/>
      <c r="Q941" s="110"/>
      <c r="R941" s="110"/>
      <c r="S941" s="110"/>
      <c r="T941" s="110"/>
    </row>
    <row r="942" spans="3:20" ht="39.950000000000003" customHeight="1">
      <c r="C942" s="109"/>
      <c r="D942" s="110"/>
      <c r="E942" s="110"/>
      <c r="F942" s="110"/>
      <c r="G942" s="110"/>
      <c r="H942" s="110"/>
      <c r="I942" s="118"/>
      <c r="J942" s="118"/>
      <c r="K942" s="118"/>
      <c r="L942" s="135"/>
      <c r="M942" s="118"/>
      <c r="N942" s="118"/>
      <c r="O942" s="118"/>
      <c r="P942" s="110"/>
      <c r="Q942" s="110"/>
      <c r="R942" s="110"/>
      <c r="S942" s="110"/>
      <c r="T942" s="110"/>
    </row>
    <row r="943" spans="3:20" ht="39.950000000000003" customHeight="1">
      <c r="C943" s="109"/>
      <c r="D943" s="110"/>
      <c r="E943" s="110"/>
      <c r="F943" s="110"/>
      <c r="G943" s="110"/>
      <c r="H943" s="110"/>
      <c r="I943" s="118"/>
      <c r="J943" s="118"/>
      <c r="K943" s="118"/>
      <c r="L943" s="135"/>
      <c r="M943" s="118"/>
      <c r="N943" s="118"/>
      <c r="O943" s="118"/>
      <c r="P943" s="110"/>
      <c r="Q943" s="110"/>
      <c r="R943" s="110"/>
      <c r="S943" s="110"/>
      <c r="T943" s="110"/>
    </row>
    <row r="944" spans="3:20" ht="39.950000000000003" customHeight="1">
      <c r="C944" s="109"/>
      <c r="D944" s="110"/>
      <c r="E944" s="110"/>
      <c r="F944" s="110"/>
      <c r="G944" s="110"/>
      <c r="H944" s="110"/>
      <c r="I944" s="118"/>
      <c r="J944" s="118"/>
      <c r="K944" s="118"/>
      <c r="L944" s="135"/>
      <c r="M944" s="118"/>
      <c r="N944" s="118"/>
      <c r="O944" s="118"/>
      <c r="P944" s="110"/>
      <c r="Q944" s="110"/>
      <c r="R944" s="110"/>
      <c r="S944" s="110"/>
      <c r="T944" s="110"/>
    </row>
    <row r="945" spans="3:20" ht="39.950000000000003" customHeight="1">
      <c r="C945" s="109"/>
      <c r="D945" s="110"/>
      <c r="E945" s="110"/>
      <c r="F945" s="110"/>
      <c r="G945" s="110"/>
      <c r="H945" s="110"/>
      <c r="I945" s="118"/>
      <c r="J945" s="118"/>
      <c r="K945" s="118"/>
      <c r="L945" s="135"/>
      <c r="M945" s="118"/>
      <c r="N945" s="118"/>
      <c r="O945" s="118"/>
      <c r="P945" s="110"/>
      <c r="Q945" s="110"/>
      <c r="R945" s="110"/>
      <c r="S945" s="110"/>
      <c r="T945" s="110"/>
    </row>
    <row r="946" spans="3:20" ht="39.950000000000003" customHeight="1">
      <c r="C946" s="109"/>
      <c r="D946" s="110"/>
      <c r="E946" s="110"/>
      <c r="F946" s="110"/>
      <c r="G946" s="110"/>
      <c r="H946" s="110"/>
      <c r="I946" s="118"/>
      <c r="J946" s="118"/>
      <c r="K946" s="118"/>
      <c r="L946" s="135"/>
      <c r="M946" s="118"/>
      <c r="N946" s="118"/>
      <c r="O946" s="118"/>
      <c r="P946" s="110"/>
      <c r="Q946" s="110"/>
      <c r="R946" s="110"/>
      <c r="S946" s="110"/>
      <c r="T946" s="110"/>
    </row>
    <row r="947" spans="3:20" ht="39.950000000000003" customHeight="1">
      <c r="C947" s="109"/>
      <c r="D947" s="110"/>
      <c r="E947" s="110"/>
      <c r="F947" s="110"/>
      <c r="G947" s="110"/>
      <c r="H947" s="110"/>
      <c r="I947" s="118"/>
      <c r="J947" s="118"/>
      <c r="K947" s="118"/>
      <c r="L947" s="135"/>
      <c r="M947" s="118"/>
      <c r="N947" s="118"/>
      <c r="O947" s="118"/>
      <c r="P947" s="110"/>
      <c r="Q947" s="110"/>
      <c r="R947" s="110"/>
      <c r="S947" s="110"/>
      <c r="T947" s="110"/>
    </row>
    <row r="948" spans="3:20" ht="39.950000000000003" customHeight="1">
      <c r="C948" s="109"/>
      <c r="D948" s="110"/>
      <c r="E948" s="110"/>
      <c r="F948" s="110"/>
      <c r="G948" s="110"/>
      <c r="H948" s="110"/>
      <c r="I948" s="118"/>
      <c r="J948" s="118"/>
      <c r="K948" s="118"/>
      <c r="L948" s="135"/>
      <c r="M948" s="118"/>
      <c r="N948" s="118"/>
      <c r="O948" s="118"/>
      <c r="P948" s="110"/>
      <c r="Q948" s="110"/>
      <c r="R948" s="110"/>
      <c r="S948" s="110"/>
      <c r="T948" s="110"/>
    </row>
    <row r="949" spans="3:20" ht="39.950000000000003" customHeight="1">
      <c r="C949" s="109"/>
      <c r="D949" s="110"/>
      <c r="E949" s="110"/>
      <c r="F949" s="110"/>
      <c r="G949" s="110"/>
      <c r="H949" s="110"/>
      <c r="I949" s="118"/>
      <c r="J949" s="118"/>
      <c r="K949" s="118"/>
      <c r="L949" s="135"/>
      <c r="M949" s="118"/>
      <c r="N949" s="118"/>
      <c r="O949" s="118"/>
      <c r="P949" s="110"/>
      <c r="Q949" s="110"/>
      <c r="R949" s="110"/>
      <c r="S949" s="110"/>
      <c r="T949" s="110"/>
    </row>
    <row r="950" spans="3:20" ht="39.950000000000003" customHeight="1">
      <c r="C950" s="109"/>
      <c r="D950" s="110"/>
      <c r="E950" s="110"/>
      <c r="F950" s="110"/>
      <c r="G950" s="110"/>
      <c r="H950" s="110"/>
      <c r="I950" s="118"/>
      <c r="J950" s="118"/>
      <c r="K950" s="118"/>
      <c r="L950" s="135"/>
      <c r="M950" s="118"/>
      <c r="N950" s="118"/>
      <c r="O950" s="118"/>
      <c r="P950" s="110"/>
      <c r="Q950" s="110"/>
      <c r="R950" s="110"/>
      <c r="S950" s="110"/>
      <c r="T950" s="110"/>
    </row>
    <row r="951" spans="3:20" ht="39.950000000000003" customHeight="1">
      <c r="C951" s="109"/>
      <c r="D951" s="110"/>
      <c r="E951" s="110"/>
      <c r="F951" s="110"/>
      <c r="G951" s="110"/>
      <c r="H951" s="110"/>
      <c r="I951" s="118"/>
      <c r="J951" s="118"/>
      <c r="K951" s="118"/>
      <c r="L951" s="135"/>
      <c r="M951" s="118"/>
      <c r="N951" s="118"/>
      <c r="O951" s="118"/>
      <c r="P951" s="110"/>
      <c r="Q951" s="110"/>
      <c r="R951" s="110"/>
      <c r="S951" s="110"/>
      <c r="T951" s="110"/>
    </row>
    <row r="952" spans="3:20" ht="39.950000000000003" customHeight="1">
      <c r="C952" s="109"/>
      <c r="D952" s="110"/>
      <c r="E952" s="110"/>
      <c r="F952" s="110"/>
      <c r="G952" s="110"/>
      <c r="H952" s="110"/>
      <c r="I952" s="118"/>
      <c r="J952" s="118"/>
      <c r="K952" s="118"/>
      <c r="L952" s="135"/>
      <c r="M952" s="118"/>
      <c r="N952" s="118"/>
      <c r="O952" s="118"/>
      <c r="P952" s="110"/>
      <c r="Q952" s="110"/>
      <c r="R952" s="110"/>
      <c r="S952" s="110"/>
      <c r="T952" s="110"/>
    </row>
    <row r="953" spans="3:20" ht="39.950000000000003" customHeight="1">
      <c r="C953" s="109"/>
      <c r="D953" s="110"/>
      <c r="E953" s="110"/>
      <c r="F953" s="110"/>
      <c r="G953" s="110"/>
      <c r="H953" s="110"/>
      <c r="I953" s="118"/>
      <c r="J953" s="118"/>
      <c r="K953" s="118"/>
      <c r="L953" s="135"/>
      <c r="M953" s="118"/>
      <c r="N953" s="118"/>
      <c r="O953" s="118"/>
      <c r="P953" s="110"/>
      <c r="Q953" s="110"/>
      <c r="R953" s="110"/>
      <c r="S953" s="110"/>
      <c r="T953" s="110"/>
    </row>
    <row r="954" spans="3:20" ht="39.950000000000003" customHeight="1">
      <c r="C954" s="109"/>
      <c r="D954" s="110"/>
      <c r="E954" s="110"/>
      <c r="F954" s="110"/>
      <c r="G954" s="110"/>
      <c r="H954" s="110"/>
      <c r="I954" s="118"/>
      <c r="J954" s="118"/>
      <c r="K954" s="118"/>
      <c r="L954" s="135"/>
      <c r="M954" s="118"/>
      <c r="N954" s="118"/>
      <c r="O954" s="118"/>
      <c r="P954" s="110"/>
      <c r="Q954" s="110"/>
      <c r="R954" s="110"/>
      <c r="S954" s="110"/>
      <c r="T954" s="110"/>
    </row>
    <row r="955" spans="3:20" ht="39.950000000000003" customHeight="1">
      <c r="C955" s="109"/>
      <c r="D955" s="110"/>
      <c r="E955" s="110"/>
      <c r="F955" s="110"/>
      <c r="G955" s="110"/>
      <c r="H955" s="110"/>
      <c r="I955" s="118"/>
      <c r="J955" s="118"/>
      <c r="K955" s="118"/>
      <c r="L955" s="135"/>
      <c r="M955" s="118"/>
      <c r="N955" s="118"/>
      <c r="O955" s="118"/>
      <c r="P955" s="110"/>
      <c r="Q955" s="110"/>
      <c r="R955" s="110"/>
      <c r="S955" s="110"/>
      <c r="T955" s="110"/>
    </row>
    <row r="956" spans="3:20" ht="39.950000000000003" customHeight="1">
      <c r="C956" s="109"/>
      <c r="D956" s="110"/>
      <c r="E956" s="110"/>
      <c r="F956" s="110"/>
      <c r="G956" s="110"/>
      <c r="H956" s="110"/>
      <c r="I956" s="118"/>
      <c r="J956" s="118"/>
      <c r="K956" s="118"/>
      <c r="L956" s="135"/>
      <c r="M956" s="118"/>
      <c r="N956" s="118"/>
      <c r="O956" s="118"/>
      <c r="P956" s="110"/>
      <c r="Q956" s="110"/>
      <c r="R956" s="110"/>
      <c r="S956" s="110"/>
      <c r="T956" s="110"/>
    </row>
    <row r="957" spans="3:20" ht="39.950000000000003" customHeight="1">
      <c r="C957" s="109"/>
      <c r="D957" s="110"/>
      <c r="E957" s="110"/>
      <c r="F957" s="110"/>
      <c r="G957" s="110"/>
      <c r="H957" s="110"/>
      <c r="I957" s="118"/>
      <c r="J957" s="118"/>
      <c r="K957" s="118"/>
      <c r="L957" s="135"/>
      <c r="M957" s="118"/>
      <c r="N957" s="118"/>
      <c r="O957" s="118"/>
      <c r="P957" s="110"/>
      <c r="Q957" s="110"/>
      <c r="R957" s="110"/>
      <c r="S957" s="110"/>
      <c r="T957" s="110"/>
    </row>
    <row r="958" spans="3:20" ht="39.950000000000003" customHeight="1">
      <c r="C958" s="109"/>
      <c r="D958" s="110"/>
      <c r="E958" s="110"/>
      <c r="F958" s="110"/>
      <c r="G958" s="110"/>
      <c r="H958" s="110"/>
      <c r="I958" s="118"/>
      <c r="J958" s="118"/>
      <c r="K958" s="118"/>
      <c r="L958" s="135"/>
      <c r="M958" s="118"/>
      <c r="N958" s="118"/>
      <c r="O958" s="118"/>
      <c r="P958" s="110"/>
      <c r="Q958" s="110"/>
      <c r="R958" s="110"/>
      <c r="S958" s="110"/>
      <c r="T958" s="110"/>
    </row>
    <row r="959" spans="3:20" ht="39.950000000000003" customHeight="1">
      <c r="C959" s="109"/>
      <c r="D959" s="110"/>
      <c r="E959" s="110"/>
      <c r="F959" s="110"/>
      <c r="G959" s="110"/>
      <c r="H959" s="110"/>
      <c r="I959" s="118"/>
      <c r="J959" s="118"/>
      <c r="K959" s="118"/>
      <c r="L959" s="135"/>
      <c r="M959" s="118"/>
      <c r="N959" s="118"/>
      <c r="O959" s="118"/>
      <c r="P959" s="110"/>
      <c r="Q959" s="110"/>
      <c r="R959" s="110"/>
      <c r="S959" s="110"/>
      <c r="T959" s="110"/>
    </row>
    <row r="960" spans="3:20" ht="39.950000000000003" customHeight="1">
      <c r="C960" s="109"/>
      <c r="D960" s="110"/>
      <c r="E960" s="110"/>
      <c r="F960" s="110"/>
      <c r="G960" s="110"/>
      <c r="H960" s="110"/>
      <c r="I960" s="118"/>
      <c r="J960" s="118"/>
      <c r="K960" s="118"/>
      <c r="L960" s="135"/>
      <c r="M960" s="118"/>
      <c r="N960" s="118"/>
      <c r="O960" s="118"/>
      <c r="P960" s="110"/>
      <c r="Q960" s="110"/>
      <c r="R960" s="110"/>
      <c r="S960" s="110"/>
      <c r="T960" s="110"/>
    </row>
    <row r="961" spans="3:20" ht="39.950000000000003" customHeight="1">
      <c r="C961" s="109"/>
      <c r="D961" s="110"/>
      <c r="E961" s="110"/>
      <c r="F961" s="110"/>
      <c r="G961" s="110"/>
      <c r="H961" s="110"/>
      <c r="I961" s="118"/>
      <c r="J961" s="118"/>
      <c r="K961" s="118"/>
      <c r="L961" s="135"/>
      <c r="M961" s="118"/>
      <c r="N961" s="118"/>
      <c r="O961" s="118"/>
      <c r="P961" s="110"/>
      <c r="Q961" s="110"/>
      <c r="R961" s="110"/>
      <c r="S961" s="110"/>
      <c r="T961" s="110"/>
    </row>
    <row r="962" spans="3:20" ht="39.950000000000003" customHeight="1">
      <c r="C962" s="109"/>
      <c r="D962" s="110"/>
      <c r="E962" s="110"/>
      <c r="F962" s="110"/>
      <c r="G962" s="110"/>
      <c r="H962" s="110"/>
      <c r="I962" s="118"/>
      <c r="J962" s="118"/>
      <c r="K962" s="118"/>
      <c r="L962" s="135"/>
      <c r="M962" s="118"/>
      <c r="N962" s="118"/>
      <c r="O962" s="118"/>
      <c r="P962" s="110"/>
      <c r="Q962" s="110"/>
      <c r="R962" s="110"/>
      <c r="S962" s="110"/>
      <c r="T962" s="110"/>
    </row>
    <row r="963" spans="3:20" ht="39.950000000000003" customHeight="1">
      <c r="C963" s="109"/>
      <c r="D963" s="110"/>
      <c r="E963" s="110"/>
      <c r="F963" s="110"/>
      <c r="G963" s="110"/>
      <c r="H963" s="110"/>
      <c r="I963" s="118"/>
      <c r="J963" s="118"/>
      <c r="K963" s="118"/>
      <c r="L963" s="135"/>
      <c r="M963" s="118"/>
      <c r="N963" s="118"/>
      <c r="O963" s="118"/>
      <c r="P963" s="110"/>
      <c r="Q963" s="110"/>
      <c r="R963" s="110"/>
      <c r="S963" s="110"/>
      <c r="T963" s="110"/>
    </row>
    <row r="964" spans="3:20" ht="39.950000000000003" customHeight="1">
      <c r="C964" s="109"/>
      <c r="D964" s="110"/>
      <c r="E964" s="110"/>
      <c r="F964" s="110"/>
      <c r="G964" s="110"/>
      <c r="H964" s="110"/>
      <c r="I964" s="118"/>
      <c r="J964" s="118"/>
      <c r="K964" s="118"/>
      <c r="L964" s="135"/>
      <c r="M964" s="118"/>
      <c r="N964" s="118"/>
      <c r="O964" s="118"/>
      <c r="P964" s="110"/>
      <c r="Q964" s="110"/>
      <c r="R964" s="110"/>
      <c r="S964" s="110"/>
      <c r="T964" s="110"/>
    </row>
    <row r="965" spans="3:20" ht="39.950000000000003" customHeight="1">
      <c r="C965" s="109"/>
      <c r="D965" s="110"/>
      <c r="E965" s="110"/>
      <c r="F965" s="110"/>
      <c r="G965" s="110"/>
      <c r="H965" s="110"/>
      <c r="I965" s="118"/>
      <c r="J965" s="118"/>
      <c r="K965" s="118"/>
      <c r="L965" s="135"/>
      <c r="M965" s="118"/>
      <c r="N965" s="118"/>
      <c r="O965" s="118"/>
      <c r="P965" s="110"/>
      <c r="Q965" s="110"/>
      <c r="R965" s="110"/>
      <c r="S965" s="110"/>
      <c r="T965" s="110"/>
    </row>
    <row r="966" spans="3:20" ht="39.950000000000003" customHeight="1">
      <c r="C966" s="109"/>
      <c r="D966" s="110"/>
      <c r="E966" s="110"/>
      <c r="F966" s="110"/>
      <c r="G966" s="110"/>
      <c r="H966" s="110"/>
      <c r="I966" s="118"/>
      <c r="J966" s="118"/>
      <c r="K966" s="118"/>
      <c r="L966" s="135"/>
      <c r="M966" s="118"/>
      <c r="N966" s="118"/>
      <c r="O966" s="118"/>
      <c r="P966" s="110"/>
      <c r="Q966" s="110"/>
      <c r="R966" s="110"/>
      <c r="S966" s="110"/>
      <c r="T966" s="110"/>
    </row>
    <row r="967" spans="3:20" ht="39.950000000000003" customHeight="1">
      <c r="C967" s="109"/>
      <c r="D967" s="110"/>
      <c r="E967" s="110"/>
      <c r="F967" s="110"/>
      <c r="G967" s="110"/>
      <c r="H967" s="110"/>
      <c r="I967" s="118"/>
      <c r="J967" s="118"/>
      <c r="K967" s="118"/>
      <c r="L967" s="135"/>
      <c r="M967" s="118"/>
      <c r="N967" s="118"/>
      <c r="O967" s="118"/>
      <c r="P967" s="110"/>
      <c r="Q967" s="110"/>
      <c r="R967" s="110"/>
      <c r="S967" s="110"/>
      <c r="T967" s="110"/>
    </row>
    <row r="968" spans="3:20" ht="39.950000000000003" customHeight="1">
      <c r="C968" s="109"/>
      <c r="D968" s="110"/>
      <c r="E968" s="110"/>
      <c r="F968" s="110"/>
      <c r="G968" s="110"/>
      <c r="H968" s="110"/>
      <c r="I968" s="118"/>
      <c r="J968" s="118"/>
      <c r="K968" s="118"/>
      <c r="L968" s="135"/>
      <c r="M968" s="118"/>
      <c r="N968" s="118"/>
      <c r="O968" s="118"/>
      <c r="P968" s="110"/>
      <c r="Q968" s="110"/>
      <c r="R968" s="110"/>
      <c r="S968" s="110"/>
      <c r="T968" s="110"/>
    </row>
    <row r="969" spans="3:20" ht="39.950000000000003" customHeight="1">
      <c r="C969" s="109"/>
      <c r="D969" s="110"/>
      <c r="E969" s="110"/>
      <c r="F969" s="110"/>
      <c r="G969" s="110"/>
      <c r="H969" s="110"/>
      <c r="I969" s="118"/>
      <c r="J969" s="118"/>
      <c r="K969" s="118"/>
      <c r="L969" s="135"/>
      <c r="M969" s="118"/>
      <c r="N969" s="118"/>
      <c r="O969" s="118"/>
      <c r="P969" s="110"/>
      <c r="Q969" s="110"/>
      <c r="R969" s="110"/>
      <c r="S969" s="110"/>
      <c r="T969" s="110"/>
    </row>
    <row r="970" spans="3:20" ht="39.950000000000003" customHeight="1">
      <c r="C970" s="109"/>
      <c r="D970" s="110"/>
      <c r="E970" s="110"/>
      <c r="F970" s="110"/>
      <c r="G970" s="110"/>
      <c r="H970" s="110"/>
      <c r="I970" s="118"/>
      <c r="J970" s="118"/>
      <c r="K970" s="118"/>
      <c r="L970" s="135"/>
      <c r="M970" s="118"/>
      <c r="N970" s="118"/>
      <c r="O970" s="118"/>
      <c r="P970" s="110"/>
      <c r="Q970" s="110"/>
      <c r="R970" s="110"/>
      <c r="S970" s="110"/>
      <c r="T970" s="110"/>
    </row>
    <row r="971" spans="3:20" ht="39.950000000000003" customHeight="1">
      <c r="C971" s="109"/>
      <c r="D971" s="110"/>
      <c r="E971" s="110"/>
      <c r="F971" s="110"/>
      <c r="G971" s="110"/>
      <c r="H971" s="110"/>
      <c r="I971" s="118"/>
      <c r="J971" s="118"/>
      <c r="K971" s="118"/>
      <c r="L971" s="135"/>
      <c r="M971" s="118"/>
      <c r="N971" s="118"/>
      <c r="O971" s="118"/>
      <c r="P971" s="110"/>
      <c r="Q971" s="110"/>
      <c r="R971" s="110"/>
      <c r="S971" s="110"/>
      <c r="T971" s="110"/>
    </row>
    <row r="972" spans="3:20" ht="39.950000000000003" customHeight="1">
      <c r="C972" s="109"/>
      <c r="D972" s="110"/>
      <c r="E972" s="110"/>
      <c r="F972" s="110"/>
      <c r="G972" s="110"/>
      <c r="H972" s="110"/>
      <c r="I972" s="118"/>
      <c r="J972" s="118"/>
      <c r="K972" s="118"/>
      <c r="L972" s="135"/>
      <c r="M972" s="118"/>
      <c r="N972" s="118"/>
      <c r="O972" s="118"/>
      <c r="P972" s="110"/>
      <c r="Q972" s="110"/>
      <c r="R972" s="110"/>
      <c r="S972" s="110"/>
      <c r="T972" s="110"/>
    </row>
    <row r="973" spans="3:20" ht="39.950000000000003" customHeight="1">
      <c r="C973" s="109"/>
      <c r="D973" s="110"/>
      <c r="E973" s="110"/>
      <c r="F973" s="110"/>
      <c r="G973" s="110"/>
      <c r="H973" s="110"/>
      <c r="I973" s="118"/>
      <c r="J973" s="118"/>
      <c r="K973" s="118"/>
      <c r="L973" s="135"/>
      <c r="M973" s="118"/>
      <c r="N973" s="118"/>
      <c r="O973" s="118"/>
      <c r="P973" s="110"/>
      <c r="Q973" s="110"/>
      <c r="R973" s="110"/>
      <c r="S973" s="110"/>
      <c r="T973" s="110"/>
    </row>
    <row r="974" spans="3:20" ht="39.950000000000003" customHeight="1">
      <c r="C974" s="109"/>
      <c r="D974" s="110"/>
      <c r="E974" s="110"/>
      <c r="F974" s="110"/>
      <c r="G974" s="110"/>
      <c r="H974" s="110"/>
      <c r="I974" s="118"/>
      <c r="J974" s="118"/>
      <c r="K974" s="118"/>
      <c r="L974" s="135"/>
      <c r="M974" s="118"/>
      <c r="N974" s="118"/>
      <c r="O974" s="118"/>
      <c r="P974" s="110"/>
      <c r="Q974" s="110"/>
      <c r="R974" s="110"/>
      <c r="S974" s="110"/>
      <c r="T974" s="110"/>
    </row>
    <row r="975" spans="3:20" ht="39.950000000000003" customHeight="1">
      <c r="C975" s="109"/>
      <c r="D975" s="110"/>
      <c r="E975" s="110"/>
      <c r="F975" s="110"/>
      <c r="G975" s="110"/>
      <c r="H975" s="110"/>
      <c r="I975" s="118"/>
      <c r="J975" s="118"/>
      <c r="K975" s="118"/>
      <c r="L975" s="135"/>
      <c r="M975" s="118"/>
      <c r="N975" s="118"/>
      <c r="O975" s="118"/>
      <c r="P975" s="110"/>
      <c r="Q975" s="110"/>
      <c r="R975" s="110"/>
      <c r="S975" s="110"/>
      <c r="T975" s="110"/>
    </row>
    <row r="976" spans="3:20" ht="39.950000000000003" customHeight="1">
      <c r="C976" s="109"/>
      <c r="D976" s="110"/>
      <c r="E976" s="110"/>
      <c r="F976" s="110"/>
      <c r="G976" s="110"/>
      <c r="H976" s="110"/>
      <c r="I976" s="118"/>
      <c r="J976" s="118"/>
      <c r="K976" s="118"/>
      <c r="L976" s="135"/>
      <c r="M976" s="118"/>
      <c r="N976" s="118"/>
      <c r="O976" s="118"/>
      <c r="P976" s="110"/>
      <c r="Q976" s="110"/>
      <c r="R976" s="110"/>
      <c r="S976" s="110"/>
      <c r="T976" s="110"/>
    </row>
    <row r="977" spans="3:20" ht="39.950000000000003" customHeight="1">
      <c r="C977" s="109"/>
      <c r="D977" s="110"/>
      <c r="E977" s="110"/>
      <c r="F977" s="110"/>
      <c r="G977" s="110"/>
      <c r="H977" s="110"/>
      <c r="I977" s="118"/>
      <c r="J977" s="118"/>
      <c r="K977" s="118"/>
      <c r="L977" s="135"/>
      <c r="M977" s="118"/>
      <c r="N977" s="118"/>
      <c r="O977" s="118"/>
      <c r="P977" s="110"/>
      <c r="Q977" s="110"/>
      <c r="R977" s="110"/>
      <c r="S977" s="110"/>
      <c r="T977" s="110"/>
    </row>
    <row r="978" spans="3:20" ht="39.950000000000003" customHeight="1">
      <c r="C978" s="109"/>
      <c r="D978" s="110"/>
      <c r="E978" s="110"/>
      <c r="F978" s="110"/>
      <c r="G978" s="110"/>
      <c r="H978" s="110"/>
      <c r="I978" s="118"/>
      <c r="J978" s="118"/>
      <c r="K978" s="118"/>
      <c r="L978" s="135"/>
      <c r="M978" s="118"/>
      <c r="N978" s="118"/>
      <c r="O978" s="118"/>
      <c r="P978" s="110"/>
      <c r="Q978" s="110"/>
      <c r="R978" s="110"/>
      <c r="S978" s="110"/>
      <c r="T978" s="110"/>
    </row>
    <row r="979" spans="3:20" ht="39.950000000000003" customHeight="1">
      <c r="C979" s="109"/>
      <c r="D979" s="110"/>
      <c r="E979" s="110"/>
      <c r="F979" s="110"/>
      <c r="G979" s="110"/>
      <c r="H979" s="110"/>
      <c r="I979" s="118"/>
      <c r="J979" s="118"/>
      <c r="K979" s="118"/>
      <c r="L979" s="135"/>
      <c r="M979" s="118"/>
      <c r="N979" s="118"/>
      <c r="O979" s="118"/>
      <c r="P979" s="110"/>
      <c r="Q979" s="110"/>
      <c r="R979" s="110"/>
      <c r="S979" s="110"/>
      <c r="T979" s="110"/>
    </row>
    <row r="980" spans="3:20" ht="39.950000000000003" customHeight="1">
      <c r="C980" s="109"/>
      <c r="D980" s="110"/>
      <c r="E980" s="110"/>
      <c r="F980" s="110"/>
      <c r="G980" s="110"/>
      <c r="H980" s="110"/>
      <c r="I980" s="118"/>
      <c r="J980" s="118"/>
      <c r="K980" s="118"/>
      <c r="L980" s="135"/>
      <c r="M980" s="118"/>
      <c r="N980" s="118"/>
      <c r="O980" s="118"/>
      <c r="P980" s="110"/>
      <c r="Q980" s="110"/>
      <c r="R980" s="110"/>
      <c r="S980" s="110"/>
      <c r="T980" s="110"/>
    </row>
    <row r="981" spans="3:20" ht="39.950000000000003" customHeight="1">
      <c r="C981" s="109"/>
      <c r="D981" s="110"/>
      <c r="E981" s="110"/>
      <c r="F981" s="110"/>
      <c r="G981" s="110"/>
      <c r="H981" s="110"/>
      <c r="I981" s="118"/>
      <c r="J981" s="118"/>
      <c r="K981" s="118"/>
      <c r="L981" s="135"/>
      <c r="M981" s="118"/>
      <c r="N981" s="118"/>
      <c r="O981" s="118"/>
      <c r="P981" s="110"/>
      <c r="Q981" s="110"/>
      <c r="R981" s="110"/>
      <c r="S981" s="110"/>
      <c r="T981" s="110"/>
    </row>
    <row r="982" spans="3:20" ht="39.950000000000003" customHeight="1">
      <c r="C982" s="109"/>
      <c r="D982" s="110"/>
      <c r="E982" s="110"/>
      <c r="F982" s="110"/>
      <c r="G982" s="110"/>
      <c r="H982" s="110"/>
      <c r="I982" s="118"/>
      <c r="J982" s="118"/>
      <c r="K982" s="118"/>
      <c r="L982" s="135"/>
      <c r="M982" s="118"/>
      <c r="N982" s="118"/>
      <c r="O982" s="118"/>
      <c r="P982" s="110"/>
      <c r="Q982" s="110"/>
      <c r="R982" s="110"/>
      <c r="S982" s="110"/>
      <c r="T982" s="110"/>
    </row>
    <row r="983" spans="3:20" ht="39.950000000000003" customHeight="1">
      <c r="C983" s="109"/>
      <c r="D983" s="110"/>
      <c r="E983" s="110"/>
      <c r="F983" s="110"/>
      <c r="G983" s="110"/>
      <c r="H983" s="110"/>
      <c r="I983" s="118"/>
      <c r="J983" s="118"/>
      <c r="K983" s="118"/>
      <c r="L983" s="135"/>
      <c r="M983" s="118"/>
      <c r="N983" s="118"/>
      <c r="O983" s="118"/>
      <c r="P983" s="110"/>
      <c r="Q983" s="110"/>
      <c r="R983" s="110"/>
      <c r="S983" s="110"/>
      <c r="T983" s="110"/>
    </row>
    <row r="984" spans="3:20" ht="39.950000000000003" customHeight="1">
      <c r="C984" s="109"/>
      <c r="D984" s="110"/>
      <c r="E984" s="110"/>
      <c r="F984" s="110"/>
      <c r="G984" s="110"/>
      <c r="H984" s="110"/>
      <c r="I984" s="118"/>
      <c r="J984" s="118"/>
      <c r="K984" s="118"/>
      <c r="L984" s="135"/>
      <c r="M984" s="118"/>
      <c r="N984" s="118"/>
      <c r="O984" s="118"/>
      <c r="P984" s="110"/>
      <c r="Q984" s="110"/>
      <c r="R984" s="110"/>
      <c r="S984" s="110"/>
      <c r="T984" s="110"/>
    </row>
    <row r="985" spans="3:20" ht="39.950000000000003" customHeight="1">
      <c r="C985" s="109"/>
      <c r="D985" s="110"/>
      <c r="E985" s="110"/>
      <c r="F985" s="110"/>
      <c r="G985" s="110"/>
      <c r="H985" s="110"/>
      <c r="I985" s="118"/>
      <c r="J985" s="118"/>
      <c r="K985" s="118"/>
      <c r="L985" s="135"/>
      <c r="M985" s="118"/>
      <c r="N985" s="118"/>
      <c r="O985" s="118"/>
      <c r="P985" s="110"/>
      <c r="Q985" s="110"/>
      <c r="R985" s="110"/>
      <c r="S985" s="110"/>
      <c r="T985" s="110"/>
    </row>
    <row r="986" spans="3:20" ht="39.950000000000003" customHeight="1">
      <c r="C986" s="109"/>
      <c r="D986" s="110"/>
      <c r="E986" s="110"/>
      <c r="F986" s="110"/>
      <c r="G986" s="110"/>
      <c r="H986" s="110"/>
      <c r="I986" s="118"/>
      <c r="J986" s="118"/>
      <c r="K986" s="118"/>
      <c r="L986" s="135"/>
      <c r="M986" s="118"/>
      <c r="N986" s="118"/>
      <c r="O986" s="118"/>
      <c r="P986" s="110"/>
      <c r="Q986" s="110"/>
      <c r="R986" s="110"/>
      <c r="S986" s="110"/>
      <c r="T986" s="110"/>
    </row>
    <row r="987" spans="3:20" ht="39.950000000000003" customHeight="1">
      <c r="C987" s="109"/>
      <c r="D987" s="110"/>
      <c r="E987" s="110"/>
      <c r="F987" s="110"/>
      <c r="G987" s="110"/>
      <c r="H987" s="110"/>
      <c r="I987" s="118"/>
      <c r="J987" s="118"/>
      <c r="K987" s="118"/>
      <c r="L987" s="135"/>
      <c r="M987" s="118"/>
      <c r="N987" s="118"/>
      <c r="O987" s="118"/>
      <c r="P987" s="110"/>
      <c r="Q987" s="110"/>
      <c r="R987" s="110"/>
      <c r="S987" s="110"/>
      <c r="T987" s="110"/>
    </row>
    <row r="988" spans="3:20" ht="39.950000000000003" customHeight="1">
      <c r="C988" s="109"/>
      <c r="D988" s="110"/>
      <c r="E988" s="110"/>
      <c r="F988" s="110"/>
      <c r="G988" s="110"/>
      <c r="H988" s="110"/>
      <c r="I988" s="118"/>
      <c r="J988" s="118"/>
      <c r="K988" s="118"/>
      <c r="L988" s="135"/>
      <c r="M988" s="118"/>
      <c r="N988" s="118"/>
      <c r="O988" s="118"/>
      <c r="P988" s="110"/>
      <c r="Q988" s="110"/>
      <c r="R988" s="110"/>
      <c r="S988" s="110"/>
      <c r="T988" s="110"/>
    </row>
    <row r="989" spans="3:20" ht="39.950000000000003" customHeight="1">
      <c r="C989" s="109"/>
      <c r="D989" s="110"/>
      <c r="E989" s="110"/>
      <c r="F989" s="110"/>
      <c r="G989" s="110"/>
      <c r="H989" s="110"/>
      <c r="I989" s="118"/>
      <c r="J989" s="118"/>
      <c r="K989" s="118"/>
      <c r="L989" s="135"/>
      <c r="M989" s="118"/>
      <c r="N989" s="118"/>
      <c r="O989" s="118"/>
      <c r="P989" s="110"/>
      <c r="Q989" s="110"/>
      <c r="R989" s="110"/>
      <c r="S989" s="110"/>
      <c r="T989" s="110"/>
    </row>
    <row r="990" spans="3:20" ht="39.950000000000003" customHeight="1">
      <c r="C990" s="109"/>
      <c r="D990" s="110"/>
      <c r="E990" s="110"/>
      <c r="F990" s="110"/>
      <c r="G990" s="110"/>
      <c r="H990" s="110"/>
      <c r="I990" s="118"/>
      <c r="J990" s="118"/>
      <c r="K990" s="118"/>
      <c r="L990" s="135"/>
      <c r="M990" s="118"/>
      <c r="N990" s="118"/>
      <c r="O990" s="118"/>
      <c r="P990" s="110"/>
      <c r="Q990" s="110"/>
      <c r="R990" s="110"/>
      <c r="S990" s="110"/>
      <c r="T990" s="110"/>
    </row>
    <row r="991" spans="3:20" ht="39.950000000000003" customHeight="1">
      <c r="C991" s="109"/>
      <c r="D991" s="110"/>
      <c r="E991" s="110"/>
      <c r="F991" s="110"/>
      <c r="G991" s="110"/>
      <c r="H991" s="110"/>
      <c r="I991" s="118"/>
      <c r="J991" s="118"/>
      <c r="K991" s="118"/>
      <c r="L991" s="135"/>
      <c r="M991" s="118"/>
      <c r="N991" s="118"/>
      <c r="O991" s="118"/>
      <c r="P991" s="110"/>
      <c r="Q991" s="110"/>
      <c r="R991" s="110"/>
      <c r="S991" s="110"/>
      <c r="T991" s="110"/>
    </row>
    <row r="992" spans="3:20" ht="39.950000000000003" customHeight="1">
      <c r="C992" s="109"/>
      <c r="D992" s="110"/>
      <c r="E992" s="110"/>
      <c r="F992" s="110"/>
      <c r="G992" s="110"/>
      <c r="H992" s="110"/>
      <c r="I992" s="118"/>
      <c r="J992" s="118"/>
      <c r="K992" s="118"/>
      <c r="L992" s="135"/>
      <c r="M992" s="118"/>
      <c r="N992" s="118"/>
      <c r="O992" s="118"/>
      <c r="P992" s="110"/>
      <c r="Q992" s="110"/>
      <c r="R992" s="110"/>
      <c r="S992" s="110"/>
      <c r="T992" s="110"/>
    </row>
    <row r="993" spans="3:20" ht="39.950000000000003" customHeight="1">
      <c r="C993" s="109"/>
      <c r="D993" s="110"/>
      <c r="E993" s="110"/>
      <c r="F993" s="110"/>
      <c r="G993" s="110"/>
      <c r="H993" s="110"/>
      <c r="I993" s="118"/>
      <c r="J993" s="118"/>
      <c r="K993" s="118"/>
      <c r="L993" s="135"/>
      <c r="M993" s="118"/>
      <c r="N993" s="118"/>
      <c r="O993" s="118"/>
      <c r="P993" s="110"/>
      <c r="Q993" s="110"/>
      <c r="R993" s="110"/>
      <c r="S993" s="110"/>
      <c r="T993" s="110"/>
    </row>
    <row r="994" spans="3:20" ht="39.950000000000003" customHeight="1">
      <c r="C994" s="109"/>
      <c r="D994" s="110"/>
      <c r="E994" s="110"/>
      <c r="F994" s="110"/>
      <c r="G994" s="110"/>
      <c r="H994" s="110"/>
      <c r="I994" s="118"/>
      <c r="J994" s="118"/>
      <c r="K994" s="118"/>
      <c r="L994" s="135"/>
      <c r="M994" s="118"/>
      <c r="N994" s="118"/>
      <c r="O994" s="118"/>
      <c r="P994" s="110"/>
      <c r="Q994" s="110"/>
      <c r="R994" s="110"/>
      <c r="S994" s="110"/>
      <c r="T994" s="110"/>
    </row>
    <row r="995" spans="3:20" ht="39.950000000000003" customHeight="1">
      <c r="C995" s="109"/>
      <c r="D995" s="110"/>
      <c r="E995" s="110"/>
      <c r="F995" s="110"/>
      <c r="G995" s="110"/>
      <c r="H995" s="110"/>
      <c r="I995" s="118"/>
      <c r="J995" s="118"/>
      <c r="K995" s="118"/>
      <c r="L995" s="135"/>
      <c r="M995" s="118"/>
      <c r="N995" s="118"/>
      <c r="O995" s="118"/>
      <c r="P995" s="110"/>
      <c r="Q995" s="110"/>
      <c r="R995" s="110"/>
      <c r="S995" s="110"/>
      <c r="T995" s="110"/>
    </row>
    <row r="996" spans="3:20" ht="39.950000000000003" customHeight="1">
      <c r="C996" s="109"/>
      <c r="D996" s="110"/>
      <c r="E996" s="110"/>
      <c r="F996" s="110"/>
      <c r="G996" s="110"/>
      <c r="H996" s="110"/>
      <c r="I996" s="118"/>
      <c r="J996" s="118"/>
      <c r="K996" s="118"/>
      <c r="L996" s="135"/>
      <c r="M996" s="118"/>
      <c r="N996" s="118"/>
      <c r="O996" s="118"/>
      <c r="P996" s="110"/>
      <c r="Q996" s="110"/>
      <c r="R996" s="110"/>
      <c r="S996" s="110"/>
      <c r="T996" s="110"/>
    </row>
    <row r="997" spans="3:20" ht="39.950000000000003" customHeight="1">
      <c r="C997" s="109"/>
      <c r="D997" s="110"/>
      <c r="E997" s="110"/>
      <c r="F997" s="110"/>
      <c r="G997" s="110"/>
      <c r="H997" s="110"/>
      <c r="I997" s="118"/>
      <c r="J997" s="118"/>
      <c r="K997" s="118"/>
      <c r="L997" s="135"/>
      <c r="M997" s="118"/>
      <c r="N997" s="118"/>
      <c r="O997" s="118"/>
      <c r="P997" s="110"/>
      <c r="Q997" s="110"/>
      <c r="R997" s="110"/>
      <c r="S997" s="110"/>
      <c r="T997" s="110"/>
    </row>
    <row r="998" spans="3:20" ht="39.950000000000003" customHeight="1">
      <c r="C998" s="109"/>
      <c r="D998" s="110"/>
      <c r="E998" s="110"/>
      <c r="F998" s="110"/>
      <c r="G998" s="110"/>
      <c r="H998" s="110"/>
      <c r="I998" s="118"/>
      <c r="J998" s="118"/>
      <c r="K998" s="118"/>
      <c r="L998" s="135"/>
      <c r="M998" s="118"/>
      <c r="N998" s="118"/>
      <c r="O998" s="118"/>
      <c r="P998" s="110"/>
      <c r="Q998" s="110"/>
      <c r="R998" s="110"/>
      <c r="S998" s="110"/>
      <c r="T998" s="110"/>
    </row>
    <row r="999" spans="3:20" ht="39.950000000000003" customHeight="1">
      <c r="C999" s="109"/>
      <c r="D999" s="110"/>
      <c r="E999" s="110"/>
      <c r="F999" s="110"/>
      <c r="G999" s="110"/>
      <c r="H999" s="110"/>
      <c r="I999" s="118"/>
      <c r="J999" s="118"/>
      <c r="K999" s="118"/>
      <c r="L999" s="135"/>
      <c r="M999" s="118"/>
      <c r="N999" s="118"/>
      <c r="O999" s="118"/>
      <c r="P999" s="110"/>
      <c r="Q999" s="110"/>
      <c r="R999" s="110"/>
      <c r="S999" s="110"/>
      <c r="T999" s="110"/>
    </row>
    <row r="1000" spans="3:20" ht="39.950000000000003" customHeight="1">
      <c r="C1000" s="109"/>
      <c r="D1000" s="110"/>
      <c r="E1000" s="110"/>
      <c r="F1000" s="110"/>
      <c r="G1000" s="110"/>
      <c r="H1000" s="110"/>
      <c r="I1000" s="118"/>
      <c r="J1000" s="118"/>
      <c r="K1000" s="118"/>
      <c r="L1000" s="135"/>
      <c r="M1000" s="118"/>
      <c r="N1000" s="118"/>
      <c r="O1000" s="118"/>
      <c r="P1000" s="110"/>
      <c r="Q1000" s="110"/>
      <c r="R1000" s="110"/>
      <c r="S1000" s="110"/>
      <c r="T1000" s="110"/>
    </row>
    <row r="1001" spans="3:20" ht="39.950000000000003" customHeight="1">
      <c r="C1001" s="109"/>
      <c r="D1001" s="110"/>
      <c r="E1001" s="110"/>
      <c r="F1001" s="110"/>
      <c r="G1001" s="110"/>
      <c r="H1001" s="110"/>
      <c r="I1001" s="118"/>
      <c r="J1001" s="118"/>
      <c r="K1001" s="118"/>
      <c r="L1001" s="135"/>
      <c r="M1001" s="118"/>
      <c r="N1001" s="118"/>
      <c r="O1001" s="118"/>
      <c r="P1001" s="110"/>
      <c r="Q1001" s="110"/>
      <c r="R1001" s="110"/>
      <c r="S1001" s="110"/>
      <c r="T1001" s="110"/>
    </row>
    <row r="1002" spans="3:20" ht="39.950000000000003" customHeight="1">
      <c r="C1002" s="109"/>
      <c r="D1002" s="110"/>
      <c r="E1002" s="110"/>
      <c r="F1002" s="110"/>
      <c r="G1002" s="110"/>
      <c r="H1002" s="110"/>
      <c r="I1002" s="118"/>
      <c r="J1002" s="118"/>
      <c r="K1002" s="118"/>
      <c r="L1002" s="135"/>
      <c r="M1002" s="118"/>
      <c r="N1002" s="118"/>
      <c r="O1002" s="118"/>
      <c r="P1002" s="110"/>
      <c r="Q1002" s="110"/>
      <c r="R1002" s="110"/>
      <c r="S1002" s="110"/>
      <c r="T1002" s="110"/>
    </row>
    <row r="1003" spans="3:20" ht="39.950000000000003" customHeight="1">
      <c r="C1003" s="109"/>
      <c r="D1003" s="110"/>
      <c r="E1003" s="110"/>
      <c r="F1003" s="110"/>
      <c r="G1003" s="110"/>
      <c r="H1003" s="110"/>
      <c r="I1003" s="118"/>
      <c r="J1003" s="118"/>
      <c r="K1003" s="118"/>
      <c r="L1003" s="135"/>
      <c r="M1003" s="118"/>
      <c r="N1003" s="118"/>
      <c r="O1003" s="118"/>
      <c r="P1003" s="110"/>
      <c r="Q1003" s="110"/>
      <c r="R1003" s="110"/>
      <c r="S1003" s="110"/>
      <c r="T1003" s="110"/>
    </row>
    <row r="1004" spans="3:20" ht="39.950000000000003" customHeight="1">
      <c r="C1004" s="109"/>
      <c r="D1004" s="110"/>
      <c r="E1004" s="110"/>
      <c r="F1004" s="110"/>
      <c r="G1004" s="110"/>
      <c r="H1004" s="110"/>
      <c r="I1004" s="118"/>
      <c r="J1004" s="118"/>
      <c r="K1004" s="118"/>
      <c r="L1004" s="135"/>
      <c r="M1004" s="118"/>
      <c r="N1004" s="118"/>
      <c r="O1004" s="118"/>
      <c r="P1004" s="110"/>
      <c r="Q1004" s="110"/>
      <c r="R1004" s="110"/>
      <c r="S1004" s="110"/>
      <c r="T1004" s="110"/>
    </row>
    <row r="1005" spans="3:20" ht="39.950000000000003" customHeight="1">
      <c r="C1005" s="109"/>
      <c r="D1005" s="110"/>
      <c r="E1005" s="110"/>
      <c r="F1005" s="110"/>
      <c r="G1005" s="110"/>
      <c r="H1005" s="110"/>
      <c r="I1005" s="118"/>
      <c r="J1005" s="118"/>
      <c r="K1005" s="118"/>
      <c r="L1005" s="135"/>
      <c r="M1005" s="118"/>
      <c r="N1005" s="118"/>
      <c r="O1005" s="118"/>
      <c r="P1005" s="110"/>
      <c r="Q1005" s="110"/>
      <c r="R1005" s="110"/>
      <c r="S1005" s="110"/>
      <c r="T1005" s="110"/>
    </row>
    <row r="1006" spans="3:20" ht="39.950000000000003" customHeight="1">
      <c r="C1006" s="109"/>
      <c r="D1006" s="110"/>
      <c r="E1006" s="110"/>
      <c r="F1006" s="110"/>
      <c r="G1006" s="110"/>
      <c r="H1006" s="110"/>
      <c r="I1006" s="118"/>
      <c r="J1006" s="118"/>
      <c r="K1006" s="118"/>
      <c r="L1006" s="135"/>
      <c r="M1006" s="118"/>
      <c r="N1006" s="118"/>
      <c r="O1006" s="118"/>
      <c r="P1006" s="110"/>
      <c r="Q1006" s="110"/>
      <c r="R1006" s="110"/>
      <c r="S1006" s="110"/>
      <c r="T1006" s="110"/>
    </row>
    <row r="1007" spans="3:20" ht="39.950000000000003" customHeight="1">
      <c r="C1007" s="109"/>
      <c r="D1007" s="110"/>
      <c r="E1007" s="110"/>
      <c r="F1007" s="110"/>
      <c r="G1007" s="110"/>
      <c r="H1007" s="110"/>
      <c r="I1007" s="118"/>
      <c r="J1007" s="118"/>
      <c r="K1007" s="118"/>
      <c r="L1007" s="135"/>
      <c r="M1007" s="118"/>
      <c r="N1007" s="118"/>
      <c r="O1007" s="118"/>
      <c r="P1007" s="110"/>
      <c r="Q1007" s="110"/>
      <c r="R1007" s="110"/>
      <c r="S1007" s="110"/>
      <c r="T1007" s="110"/>
    </row>
    <row r="1008" spans="3:20" ht="39.950000000000003" customHeight="1">
      <c r="C1008" s="109"/>
      <c r="D1008" s="110"/>
      <c r="E1008" s="110"/>
      <c r="F1008" s="110"/>
      <c r="G1008" s="110"/>
      <c r="H1008" s="110"/>
      <c r="I1008" s="118"/>
      <c r="J1008" s="118"/>
      <c r="K1008" s="118"/>
      <c r="L1008" s="135"/>
      <c r="M1008" s="118"/>
      <c r="N1008" s="118"/>
      <c r="O1008" s="118"/>
      <c r="P1008" s="110"/>
      <c r="Q1008" s="110"/>
      <c r="R1008" s="110"/>
      <c r="S1008" s="110"/>
      <c r="T1008" s="110"/>
    </row>
    <row r="1009" spans="3:20" ht="39.950000000000003" customHeight="1">
      <c r="C1009" s="109"/>
      <c r="D1009" s="110"/>
      <c r="E1009" s="110"/>
      <c r="F1009" s="110"/>
      <c r="G1009" s="110"/>
      <c r="H1009" s="110"/>
      <c r="I1009" s="118"/>
      <c r="J1009" s="118"/>
      <c r="K1009" s="118"/>
      <c r="L1009" s="135"/>
      <c r="M1009" s="118"/>
      <c r="N1009" s="118"/>
      <c r="O1009" s="118"/>
      <c r="P1009" s="110"/>
      <c r="Q1009" s="110"/>
      <c r="R1009" s="110"/>
      <c r="S1009" s="110"/>
      <c r="T1009" s="110"/>
    </row>
    <row r="1010" spans="3:20" ht="39.950000000000003" customHeight="1">
      <c r="C1010" s="109"/>
      <c r="D1010" s="110"/>
      <c r="E1010" s="110"/>
      <c r="F1010" s="110"/>
      <c r="G1010" s="110"/>
      <c r="H1010" s="110"/>
      <c r="I1010" s="118"/>
      <c r="J1010" s="118"/>
      <c r="K1010" s="118"/>
      <c r="L1010" s="135"/>
      <c r="M1010" s="118"/>
      <c r="N1010" s="118"/>
      <c r="O1010" s="118"/>
      <c r="P1010" s="110"/>
      <c r="Q1010" s="110"/>
      <c r="R1010" s="110"/>
      <c r="S1010" s="110"/>
      <c r="T1010" s="110"/>
    </row>
    <row r="1011" spans="3:20" ht="39.950000000000003" customHeight="1">
      <c r="C1011" s="109"/>
      <c r="D1011" s="110"/>
      <c r="E1011" s="110"/>
      <c r="F1011" s="110"/>
      <c r="G1011" s="110"/>
      <c r="H1011" s="110"/>
      <c r="I1011" s="118"/>
      <c r="J1011" s="118"/>
      <c r="K1011" s="118"/>
      <c r="L1011" s="135"/>
      <c r="M1011" s="118"/>
      <c r="N1011" s="118"/>
      <c r="O1011" s="118"/>
      <c r="P1011" s="110"/>
      <c r="Q1011" s="110"/>
      <c r="R1011" s="110"/>
      <c r="S1011" s="110"/>
      <c r="T1011" s="110"/>
    </row>
    <row r="1012" spans="3:20" ht="39.950000000000003" customHeight="1">
      <c r="C1012" s="109"/>
      <c r="D1012" s="110"/>
      <c r="E1012" s="110"/>
      <c r="F1012" s="110"/>
      <c r="G1012" s="110"/>
      <c r="H1012" s="110"/>
      <c r="I1012" s="118"/>
      <c r="J1012" s="118"/>
      <c r="K1012" s="118"/>
      <c r="L1012" s="135"/>
      <c r="M1012" s="118"/>
      <c r="N1012" s="118"/>
      <c r="O1012" s="118"/>
      <c r="P1012" s="110"/>
      <c r="Q1012" s="110"/>
      <c r="R1012" s="110"/>
      <c r="S1012" s="110"/>
      <c r="T1012" s="110"/>
    </row>
    <row r="1013" spans="3:20" ht="39.950000000000003" customHeight="1">
      <c r="C1013" s="109"/>
      <c r="D1013" s="110"/>
      <c r="E1013" s="110"/>
      <c r="F1013" s="110"/>
      <c r="G1013" s="110"/>
      <c r="H1013" s="110"/>
      <c r="I1013" s="118"/>
      <c r="J1013" s="118"/>
      <c r="K1013" s="118"/>
      <c r="L1013" s="135"/>
      <c r="M1013" s="118"/>
      <c r="N1013" s="118"/>
      <c r="O1013" s="118"/>
      <c r="P1013" s="110"/>
      <c r="Q1013" s="110"/>
      <c r="R1013" s="110"/>
      <c r="S1013" s="110"/>
      <c r="T1013" s="110"/>
    </row>
    <row r="1014" spans="3:20" ht="39.950000000000003" customHeight="1">
      <c r="C1014" s="109"/>
      <c r="D1014" s="110"/>
      <c r="E1014" s="110"/>
      <c r="F1014" s="110"/>
      <c r="G1014" s="110"/>
      <c r="H1014" s="110"/>
      <c r="I1014" s="118"/>
      <c r="J1014" s="118"/>
      <c r="K1014" s="118"/>
      <c r="L1014" s="135"/>
      <c r="M1014" s="118"/>
      <c r="N1014" s="118"/>
      <c r="O1014" s="118"/>
      <c r="P1014" s="110"/>
      <c r="Q1014" s="110"/>
      <c r="R1014" s="110"/>
      <c r="S1014" s="110"/>
      <c r="T1014" s="110"/>
    </row>
    <row r="1015" spans="3:20" ht="39.950000000000003" customHeight="1">
      <c r="C1015" s="109"/>
      <c r="D1015" s="110"/>
      <c r="E1015" s="110"/>
      <c r="F1015" s="110"/>
      <c r="G1015" s="110"/>
      <c r="H1015" s="110"/>
      <c r="I1015" s="118"/>
      <c r="J1015" s="118"/>
      <c r="K1015" s="118"/>
      <c r="L1015" s="135"/>
      <c r="M1015" s="118"/>
      <c r="N1015" s="118"/>
      <c r="O1015" s="118"/>
      <c r="P1015" s="110"/>
      <c r="Q1015" s="110"/>
      <c r="R1015" s="110"/>
      <c r="S1015" s="110"/>
      <c r="T1015" s="110"/>
    </row>
    <row r="1016" spans="3:20" ht="39.950000000000003" customHeight="1">
      <c r="C1016" s="109"/>
      <c r="D1016" s="110"/>
      <c r="E1016" s="110"/>
      <c r="F1016" s="110"/>
      <c r="G1016" s="110"/>
      <c r="H1016" s="110"/>
      <c r="I1016" s="118"/>
      <c r="J1016" s="118"/>
      <c r="K1016" s="118"/>
      <c r="L1016" s="135"/>
      <c r="M1016" s="118"/>
      <c r="N1016" s="118"/>
      <c r="O1016" s="118"/>
      <c r="P1016" s="110"/>
      <c r="Q1016" s="110"/>
      <c r="R1016" s="110"/>
      <c r="S1016" s="110"/>
      <c r="T1016" s="110"/>
    </row>
    <row r="1017" spans="3:20" ht="39.950000000000003" customHeight="1">
      <c r="C1017" s="109"/>
      <c r="D1017" s="110"/>
      <c r="E1017" s="110"/>
      <c r="F1017" s="110"/>
      <c r="G1017" s="110"/>
      <c r="H1017" s="110"/>
      <c r="I1017" s="118"/>
      <c r="J1017" s="118"/>
      <c r="K1017" s="118"/>
      <c r="L1017" s="135"/>
      <c r="M1017" s="118"/>
      <c r="N1017" s="118"/>
      <c r="O1017" s="118"/>
      <c r="P1017" s="110"/>
      <c r="Q1017" s="110"/>
      <c r="R1017" s="110"/>
      <c r="S1017" s="110"/>
      <c r="T1017" s="110"/>
    </row>
    <row r="1018" spans="3:20" ht="39.950000000000003" customHeight="1">
      <c r="C1018" s="109"/>
      <c r="D1018" s="110"/>
      <c r="E1018" s="110"/>
      <c r="F1018" s="110"/>
      <c r="G1018" s="110"/>
      <c r="H1018" s="110"/>
      <c r="I1018" s="118"/>
      <c r="J1018" s="118"/>
      <c r="K1018" s="118"/>
      <c r="L1018" s="135"/>
      <c r="M1018" s="118"/>
      <c r="N1018" s="118"/>
      <c r="O1018" s="118"/>
      <c r="P1018" s="110"/>
      <c r="Q1018" s="110"/>
      <c r="R1018" s="110"/>
      <c r="S1018" s="110"/>
      <c r="T1018" s="110"/>
    </row>
    <row r="1019" spans="3:20" ht="39.950000000000003" customHeight="1">
      <c r="C1019" s="109"/>
      <c r="D1019" s="110"/>
      <c r="E1019" s="110"/>
      <c r="F1019" s="110"/>
      <c r="G1019" s="110"/>
      <c r="H1019" s="110"/>
      <c r="I1019" s="118"/>
      <c r="J1019" s="118"/>
      <c r="K1019" s="118"/>
      <c r="L1019" s="135"/>
      <c r="M1019" s="118"/>
      <c r="N1019" s="118"/>
      <c r="O1019" s="118"/>
      <c r="P1019" s="110"/>
      <c r="Q1019" s="110"/>
      <c r="R1019" s="110"/>
      <c r="S1019" s="110"/>
      <c r="T1019" s="110"/>
    </row>
    <row r="1020" spans="3:20" ht="39.950000000000003" customHeight="1">
      <c r="C1020" s="109"/>
      <c r="D1020" s="110"/>
      <c r="E1020" s="110"/>
      <c r="F1020" s="110"/>
      <c r="G1020" s="110"/>
      <c r="H1020" s="110"/>
      <c r="I1020" s="118"/>
      <c r="J1020" s="118"/>
      <c r="K1020" s="118"/>
      <c r="L1020" s="135"/>
      <c r="M1020" s="118"/>
      <c r="N1020" s="118"/>
      <c r="O1020" s="118"/>
      <c r="P1020" s="110"/>
      <c r="Q1020" s="110"/>
      <c r="R1020" s="110"/>
      <c r="S1020" s="110"/>
      <c r="T1020" s="110"/>
    </row>
    <row r="1021" spans="3:20" ht="39.950000000000003" customHeight="1">
      <c r="C1021" s="109"/>
      <c r="D1021" s="110"/>
      <c r="E1021" s="110"/>
      <c r="F1021" s="110"/>
      <c r="G1021" s="110"/>
      <c r="H1021" s="110"/>
      <c r="I1021" s="118"/>
      <c r="J1021" s="118"/>
      <c r="K1021" s="118"/>
      <c r="L1021" s="135"/>
      <c r="M1021" s="118"/>
      <c r="N1021" s="118"/>
      <c r="O1021" s="118"/>
      <c r="P1021" s="110"/>
      <c r="Q1021" s="110"/>
      <c r="R1021" s="110"/>
      <c r="S1021" s="110"/>
      <c r="T1021" s="110"/>
    </row>
    <row r="1022" spans="3:20" ht="39.950000000000003" customHeight="1">
      <c r="C1022" s="109"/>
      <c r="D1022" s="110"/>
      <c r="E1022" s="110"/>
      <c r="F1022" s="110"/>
      <c r="G1022" s="110"/>
      <c r="H1022" s="110"/>
      <c r="I1022" s="118"/>
      <c r="J1022" s="118"/>
      <c r="K1022" s="118"/>
      <c r="L1022" s="135"/>
      <c r="M1022" s="118"/>
      <c r="N1022" s="118"/>
      <c r="O1022" s="118"/>
      <c r="P1022" s="110"/>
      <c r="Q1022" s="110"/>
      <c r="R1022" s="110"/>
      <c r="S1022" s="110"/>
      <c r="T1022" s="110"/>
    </row>
    <row r="1023" spans="3:20" ht="39.950000000000003" customHeight="1">
      <c r="C1023" s="109"/>
      <c r="D1023" s="110"/>
      <c r="E1023" s="110"/>
      <c r="F1023" s="110"/>
      <c r="G1023" s="110"/>
      <c r="H1023" s="110"/>
      <c r="I1023" s="118"/>
      <c r="J1023" s="118"/>
      <c r="K1023" s="118"/>
      <c r="L1023" s="135"/>
      <c r="M1023" s="118"/>
      <c r="N1023" s="118"/>
      <c r="O1023" s="118"/>
      <c r="P1023" s="110"/>
      <c r="Q1023" s="110"/>
      <c r="R1023" s="110"/>
      <c r="S1023" s="110"/>
      <c r="T1023" s="110"/>
    </row>
    <row r="1024" spans="3:20" ht="39.950000000000003" customHeight="1">
      <c r="C1024" s="109"/>
      <c r="D1024" s="110"/>
      <c r="E1024" s="110"/>
      <c r="F1024" s="110"/>
      <c r="G1024" s="110"/>
      <c r="H1024" s="110"/>
      <c r="I1024" s="118"/>
      <c r="J1024" s="118"/>
      <c r="K1024" s="118"/>
      <c r="L1024" s="135"/>
      <c r="M1024" s="118"/>
      <c r="N1024" s="118"/>
      <c r="O1024" s="118"/>
      <c r="P1024" s="110"/>
      <c r="Q1024" s="110"/>
      <c r="R1024" s="110"/>
      <c r="S1024" s="110"/>
      <c r="T1024" s="110"/>
    </row>
    <row r="1025" spans="3:20" ht="39.950000000000003" customHeight="1">
      <c r="C1025" s="109"/>
      <c r="D1025" s="110"/>
      <c r="E1025" s="110"/>
      <c r="F1025" s="110"/>
      <c r="G1025" s="110"/>
      <c r="H1025" s="110"/>
      <c r="I1025" s="118"/>
      <c r="J1025" s="118"/>
      <c r="K1025" s="118"/>
      <c r="L1025" s="135"/>
      <c r="M1025" s="118"/>
      <c r="N1025" s="118"/>
      <c r="O1025" s="118"/>
      <c r="P1025" s="110"/>
      <c r="Q1025" s="110"/>
      <c r="R1025" s="110"/>
      <c r="S1025" s="110"/>
      <c r="T1025" s="110"/>
    </row>
    <row r="1026" spans="3:20" ht="39.950000000000003" customHeight="1">
      <c r="C1026" s="109"/>
      <c r="D1026" s="110"/>
      <c r="E1026" s="110"/>
      <c r="F1026" s="110"/>
      <c r="G1026" s="110"/>
      <c r="H1026" s="110"/>
      <c r="I1026" s="118"/>
      <c r="J1026" s="118"/>
      <c r="K1026" s="118"/>
      <c r="L1026" s="135"/>
      <c r="M1026" s="118"/>
      <c r="N1026" s="118"/>
      <c r="O1026" s="118"/>
      <c r="P1026" s="110"/>
      <c r="Q1026" s="110"/>
      <c r="R1026" s="110"/>
      <c r="S1026" s="110"/>
      <c r="T1026" s="110"/>
    </row>
    <row r="1027" spans="3:20" ht="39.950000000000003" customHeight="1">
      <c r="C1027" s="109"/>
      <c r="D1027" s="110"/>
      <c r="E1027" s="110"/>
      <c r="F1027" s="110"/>
      <c r="G1027" s="110"/>
      <c r="H1027" s="110"/>
      <c r="I1027" s="118"/>
      <c r="J1027" s="118"/>
      <c r="K1027" s="118"/>
      <c r="L1027" s="135"/>
      <c r="M1027" s="118"/>
      <c r="N1027" s="118"/>
      <c r="O1027" s="118"/>
      <c r="P1027" s="110"/>
      <c r="Q1027" s="110"/>
      <c r="R1027" s="110"/>
      <c r="S1027" s="110"/>
      <c r="T1027" s="110"/>
    </row>
    <row r="1028" spans="3:20" ht="39.950000000000003" customHeight="1">
      <c r="C1028" s="109"/>
      <c r="D1028" s="110"/>
      <c r="E1028" s="110"/>
      <c r="F1028" s="110"/>
      <c r="G1028" s="110"/>
      <c r="H1028" s="110"/>
      <c r="I1028" s="118"/>
      <c r="J1028" s="118"/>
      <c r="K1028" s="118"/>
      <c r="L1028" s="135"/>
      <c r="M1028" s="118"/>
      <c r="N1028" s="118"/>
      <c r="O1028" s="118"/>
      <c r="P1028" s="110"/>
      <c r="Q1028" s="110"/>
      <c r="R1028" s="110"/>
      <c r="S1028" s="110"/>
      <c r="T1028" s="110"/>
    </row>
    <row r="1029" spans="3:20" ht="39.950000000000003" customHeight="1">
      <c r="C1029" s="109"/>
      <c r="D1029" s="110"/>
      <c r="E1029" s="110"/>
      <c r="F1029" s="110"/>
      <c r="G1029" s="110"/>
      <c r="H1029" s="110"/>
      <c r="I1029" s="118"/>
      <c r="J1029" s="118"/>
      <c r="K1029" s="118"/>
      <c r="L1029" s="135"/>
      <c r="M1029" s="118"/>
      <c r="N1029" s="118"/>
      <c r="O1029" s="118"/>
      <c r="P1029" s="110"/>
      <c r="Q1029" s="110"/>
      <c r="R1029" s="110"/>
      <c r="S1029" s="110"/>
      <c r="T1029" s="110"/>
    </row>
    <row r="1030" spans="3:20" ht="39.950000000000003" customHeight="1">
      <c r="C1030" s="109"/>
      <c r="D1030" s="110"/>
      <c r="E1030" s="110"/>
      <c r="F1030" s="110"/>
      <c r="G1030" s="110"/>
      <c r="H1030" s="110"/>
      <c r="I1030" s="118"/>
      <c r="J1030" s="118"/>
      <c r="K1030" s="118"/>
      <c r="L1030" s="135"/>
      <c r="M1030" s="118"/>
      <c r="N1030" s="118"/>
      <c r="O1030" s="118"/>
      <c r="P1030" s="110"/>
      <c r="Q1030" s="110"/>
      <c r="R1030" s="110"/>
      <c r="S1030" s="110"/>
      <c r="T1030" s="110"/>
    </row>
    <row r="1031" spans="3:20" ht="39.950000000000003" customHeight="1">
      <c r="C1031" s="109"/>
      <c r="D1031" s="110"/>
      <c r="E1031" s="110"/>
      <c r="F1031" s="110"/>
      <c r="G1031" s="110"/>
      <c r="H1031" s="110"/>
      <c r="I1031" s="118"/>
      <c r="J1031" s="118"/>
      <c r="K1031" s="118"/>
      <c r="L1031" s="135"/>
      <c r="M1031" s="118"/>
      <c r="N1031" s="118"/>
      <c r="O1031" s="118"/>
      <c r="P1031" s="110"/>
      <c r="Q1031" s="110"/>
      <c r="R1031" s="110"/>
      <c r="S1031" s="110"/>
      <c r="T1031" s="110"/>
    </row>
    <row r="1032" spans="3:20" ht="39.950000000000003" customHeight="1">
      <c r="C1032" s="109"/>
      <c r="D1032" s="110"/>
      <c r="E1032" s="110"/>
      <c r="F1032" s="110"/>
      <c r="G1032" s="110"/>
      <c r="H1032" s="110"/>
      <c r="I1032" s="118"/>
      <c r="J1032" s="118"/>
      <c r="K1032" s="118"/>
      <c r="L1032" s="135"/>
      <c r="M1032" s="118"/>
      <c r="N1032" s="118"/>
      <c r="O1032" s="118"/>
      <c r="P1032" s="110"/>
      <c r="Q1032" s="110"/>
      <c r="R1032" s="110"/>
      <c r="S1032" s="110"/>
      <c r="T1032" s="110"/>
    </row>
    <row r="1033" spans="3:20" ht="39.950000000000003" customHeight="1">
      <c r="C1033" s="109"/>
      <c r="D1033" s="110"/>
      <c r="E1033" s="110"/>
      <c r="F1033" s="110"/>
      <c r="G1033" s="110"/>
      <c r="H1033" s="110"/>
      <c r="I1033" s="118"/>
      <c r="J1033" s="118"/>
      <c r="K1033" s="118"/>
      <c r="L1033" s="135"/>
      <c r="M1033" s="118"/>
      <c r="N1033" s="118"/>
      <c r="O1033" s="118"/>
      <c r="P1033" s="110"/>
      <c r="Q1033" s="110"/>
      <c r="R1033" s="110"/>
      <c r="S1033" s="110"/>
      <c r="T1033" s="110"/>
    </row>
    <row r="1034" spans="3:20" ht="39.950000000000003" customHeight="1">
      <c r="C1034" s="109"/>
      <c r="D1034" s="110"/>
      <c r="E1034" s="110"/>
      <c r="F1034" s="110"/>
      <c r="G1034" s="110"/>
      <c r="H1034" s="110"/>
      <c r="I1034" s="118"/>
      <c r="J1034" s="118"/>
      <c r="K1034" s="118"/>
      <c r="L1034" s="135"/>
      <c r="M1034" s="118"/>
      <c r="N1034" s="118"/>
      <c r="O1034" s="118"/>
      <c r="P1034" s="110"/>
      <c r="Q1034" s="110"/>
      <c r="R1034" s="110"/>
      <c r="S1034" s="110"/>
      <c r="T1034" s="110"/>
    </row>
    <row r="1035" spans="3:20" ht="39.950000000000003" customHeight="1">
      <c r="C1035" s="109"/>
      <c r="D1035" s="110"/>
      <c r="E1035" s="110"/>
      <c r="F1035" s="110"/>
      <c r="G1035" s="110"/>
      <c r="H1035" s="110"/>
      <c r="I1035" s="118"/>
      <c r="J1035" s="118"/>
      <c r="K1035" s="118"/>
      <c r="L1035" s="135"/>
      <c r="M1035" s="118"/>
      <c r="N1035" s="118"/>
      <c r="O1035" s="118"/>
      <c r="P1035" s="110"/>
      <c r="Q1035" s="110"/>
      <c r="R1035" s="110"/>
      <c r="S1035" s="110"/>
      <c r="T1035" s="110"/>
    </row>
    <row r="1036" spans="3:20" ht="39.950000000000003" customHeight="1">
      <c r="C1036" s="109"/>
      <c r="D1036" s="110"/>
      <c r="E1036" s="110"/>
      <c r="F1036" s="110"/>
      <c r="G1036" s="110"/>
      <c r="H1036" s="110"/>
      <c r="I1036" s="118"/>
      <c r="J1036" s="118"/>
      <c r="K1036" s="118"/>
      <c r="L1036" s="135"/>
      <c r="M1036" s="118"/>
      <c r="N1036" s="118"/>
      <c r="O1036" s="118"/>
      <c r="P1036" s="110"/>
      <c r="Q1036" s="110"/>
      <c r="R1036" s="110"/>
      <c r="S1036" s="110"/>
      <c r="T1036" s="110"/>
    </row>
    <row r="1037" spans="3:20" ht="39.950000000000003" customHeight="1">
      <c r="C1037" s="109"/>
      <c r="D1037" s="110"/>
      <c r="E1037" s="110"/>
      <c r="F1037" s="110"/>
      <c r="G1037" s="110"/>
      <c r="H1037" s="110"/>
      <c r="I1037" s="118"/>
      <c r="J1037" s="118"/>
      <c r="K1037" s="118"/>
      <c r="L1037" s="135"/>
      <c r="M1037" s="118"/>
      <c r="N1037" s="118"/>
      <c r="O1037" s="118"/>
      <c r="P1037" s="110"/>
      <c r="Q1037" s="110"/>
      <c r="R1037" s="110"/>
      <c r="S1037" s="110"/>
      <c r="T1037" s="110"/>
    </row>
    <row r="1038" spans="3:20" ht="39.950000000000003" customHeight="1">
      <c r="C1038" s="109"/>
      <c r="D1038" s="110"/>
      <c r="E1038" s="110"/>
      <c r="F1038" s="110"/>
      <c r="G1038" s="110"/>
      <c r="H1038" s="110"/>
      <c r="I1038" s="118"/>
      <c r="J1038" s="118"/>
      <c r="K1038" s="118"/>
      <c r="L1038" s="135"/>
      <c r="M1038" s="118"/>
      <c r="N1038" s="118"/>
      <c r="O1038" s="118"/>
      <c r="P1038" s="110"/>
      <c r="Q1038" s="110"/>
      <c r="R1038" s="110"/>
      <c r="S1038" s="110"/>
      <c r="T1038" s="110"/>
    </row>
    <row r="1039" spans="3:20" ht="39.950000000000003" customHeight="1">
      <c r="C1039" s="109"/>
      <c r="D1039" s="110"/>
      <c r="E1039" s="110"/>
      <c r="F1039" s="110"/>
      <c r="G1039" s="110"/>
      <c r="H1039" s="110"/>
      <c r="I1039" s="118"/>
      <c r="J1039" s="118"/>
      <c r="K1039" s="118"/>
      <c r="L1039" s="135"/>
      <c r="M1039" s="118"/>
      <c r="N1039" s="118"/>
      <c r="O1039" s="118"/>
      <c r="P1039" s="110"/>
      <c r="Q1039" s="110"/>
      <c r="R1039" s="110"/>
      <c r="S1039" s="110"/>
      <c r="T1039" s="110"/>
    </row>
    <row r="1040" spans="3:20" ht="39.950000000000003" customHeight="1">
      <c r="C1040" s="109"/>
      <c r="D1040" s="110"/>
      <c r="E1040" s="110"/>
      <c r="F1040" s="110"/>
      <c r="G1040" s="110"/>
      <c r="H1040" s="110"/>
      <c r="I1040" s="118"/>
      <c r="J1040" s="118"/>
      <c r="K1040" s="118"/>
      <c r="L1040" s="135"/>
      <c r="M1040" s="118"/>
      <c r="N1040" s="118"/>
      <c r="O1040" s="118"/>
      <c r="P1040" s="110"/>
      <c r="Q1040" s="110"/>
      <c r="R1040" s="110"/>
      <c r="S1040" s="110"/>
      <c r="T1040" s="110"/>
    </row>
    <row r="1041" spans="3:20" ht="39.950000000000003" customHeight="1">
      <c r="C1041" s="109"/>
      <c r="D1041" s="110"/>
      <c r="E1041" s="110"/>
      <c r="F1041" s="110"/>
      <c r="G1041" s="110"/>
      <c r="H1041" s="110"/>
      <c r="I1041" s="118"/>
      <c r="J1041" s="118"/>
      <c r="K1041" s="118"/>
      <c r="L1041" s="135"/>
      <c r="M1041" s="118"/>
      <c r="N1041" s="118"/>
      <c r="O1041" s="118"/>
      <c r="P1041" s="110"/>
      <c r="Q1041" s="110"/>
      <c r="R1041" s="110"/>
      <c r="S1041" s="110"/>
      <c r="T1041" s="110"/>
    </row>
    <row r="1042" spans="3:20" ht="39.950000000000003" customHeight="1">
      <c r="C1042" s="109"/>
      <c r="D1042" s="110"/>
      <c r="E1042" s="110"/>
      <c r="F1042" s="110"/>
      <c r="G1042" s="110"/>
      <c r="H1042" s="110"/>
      <c r="I1042" s="118"/>
      <c r="J1042" s="118"/>
      <c r="K1042" s="118"/>
      <c r="L1042" s="135"/>
      <c r="M1042" s="118"/>
      <c r="N1042" s="118"/>
      <c r="O1042" s="118"/>
      <c r="P1042" s="110"/>
      <c r="Q1042" s="110"/>
      <c r="R1042" s="110"/>
      <c r="S1042" s="110"/>
      <c r="T1042" s="110"/>
    </row>
    <row r="1043" spans="3:20" ht="39.950000000000003" customHeight="1">
      <c r="C1043" s="109"/>
      <c r="D1043" s="110"/>
      <c r="E1043" s="110"/>
      <c r="F1043" s="110"/>
      <c r="G1043" s="110"/>
      <c r="H1043" s="110"/>
      <c r="I1043" s="118"/>
      <c r="J1043" s="118"/>
      <c r="K1043" s="118"/>
      <c r="L1043" s="135"/>
      <c r="M1043" s="118"/>
      <c r="N1043" s="118"/>
      <c r="O1043" s="118"/>
      <c r="P1043" s="110"/>
      <c r="Q1043" s="110"/>
      <c r="R1043" s="110"/>
      <c r="S1043" s="110"/>
      <c r="T1043" s="110"/>
    </row>
    <row r="1044" spans="3:20" ht="39.950000000000003" customHeight="1">
      <c r="C1044" s="109"/>
      <c r="D1044" s="110"/>
      <c r="E1044" s="110"/>
      <c r="F1044" s="110"/>
      <c r="G1044" s="110"/>
      <c r="H1044" s="110"/>
      <c r="I1044" s="118"/>
      <c r="J1044" s="118"/>
      <c r="K1044" s="118"/>
      <c r="L1044" s="135"/>
      <c r="M1044" s="118"/>
      <c r="N1044" s="118"/>
      <c r="O1044" s="118"/>
      <c r="P1044" s="110"/>
      <c r="Q1044" s="110"/>
      <c r="R1044" s="110"/>
      <c r="S1044" s="110"/>
      <c r="T1044" s="110"/>
    </row>
    <row r="1045" spans="3:20" ht="39.950000000000003" customHeight="1">
      <c r="C1045" s="109"/>
      <c r="D1045" s="110"/>
      <c r="E1045" s="110"/>
      <c r="F1045" s="110"/>
      <c r="G1045" s="110"/>
      <c r="H1045" s="110"/>
      <c r="I1045" s="118"/>
      <c r="J1045" s="118"/>
      <c r="K1045" s="118"/>
      <c r="L1045" s="135"/>
      <c r="M1045" s="118"/>
      <c r="N1045" s="118"/>
      <c r="O1045" s="118"/>
      <c r="P1045" s="110"/>
      <c r="Q1045" s="110"/>
      <c r="R1045" s="110"/>
      <c r="S1045" s="110"/>
      <c r="T1045" s="110"/>
    </row>
    <row r="1046" spans="3:20" ht="39.950000000000003" customHeight="1">
      <c r="C1046" s="109"/>
      <c r="D1046" s="110"/>
      <c r="E1046" s="110"/>
      <c r="F1046" s="110"/>
      <c r="G1046" s="110"/>
      <c r="H1046" s="110"/>
      <c r="I1046" s="118"/>
      <c r="J1046" s="118"/>
      <c r="K1046" s="118"/>
      <c r="L1046" s="135"/>
      <c r="M1046" s="118"/>
      <c r="N1046" s="118"/>
      <c r="O1046" s="118"/>
      <c r="P1046" s="110"/>
      <c r="Q1046" s="110"/>
      <c r="R1046" s="110"/>
      <c r="S1046" s="110"/>
      <c r="T1046" s="110"/>
    </row>
    <row r="1047" spans="3:20" ht="39.950000000000003" customHeight="1">
      <c r="C1047" s="109"/>
      <c r="D1047" s="110"/>
      <c r="E1047" s="110"/>
      <c r="F1047" s="110"/>
      <c r="G1047" s="110"/>
      <c r="H1047" s="110"/>
      <c r="I1047" s="118"/>
      <c r="J1047" s="118"/>
      <c r="K1047" s="118"/>
      <c r="L1047" s="135"/>
      <c r="M1047" s="118"/>
      <c r="N1047" s="118"/>
      <c r="O1047" s="118"/>
      <c r="P1047" s="110"/>
      <c r="Q1047" s="110"/>
      <c r="R1047" s="110"/>
      <c r="S1047" s="110"/>
      <c r="T1047" s="110"/>
    </row>
    <row r="1048" spans="3:20" ht="39.950000000000003" customHeight="1">
      <c r="C1048" s="109"/>
      <c r="D1048" s="110"/>
      <c r="E1048" s="110"/>
      <c r="F1048" s="110"/>
      <c r="G1048" s="110"/>
      <c r="H1048" s="110"/>
      <c r="I1048" s="118"/>
      <c r="J1048" s="118"/>
      <c r="K1048" s="118"/>
      <c r="L1048" s="135"/>
      <c r="M1048" s="118"/>
      <c r="N1048" s="118"/>
      <c r="O1048" s="118"/>
      <c r="P1048" s="110"/>
      <c r="Q1048" s="110"/>
      <c r="R1048" s="110"/>
      <c r="S1048" s="110"/>
      <c r="T1048" s="110"/>
    </row>
    <row r="1049" spans="3:20" ht="39.950000000000003" customHeight="1">
      <c r="C1049" s="109"/>
      <c r="D1049" s="110"/>
      <c r="E1049" s="110"/>
      <c r="F1049" s="110"/>
      <c r="G1049" s="110"/>
      <c r="H1049" s="110"/>
      <c r="I1049" s="118"/>
      <c r="J1049" s="118"/>
      <c r="K1049" s="118"/>
      <c r="L1049" s="135"/>
      <c r="M1049" s="118"/>
      <c r="N1049" s="118"/>
      <c r="O1049" s="118"/>
      <c r="P1049" s="110"/>
      <c r="Q1049" s="110"/>
      <c r="R1049" s="110"/>
      <c r="S1049" s="110"/>
      <c r="T1049" s="110"/>
    </row>
    <row r="1050" spans="3:20" ht="39.950000000000003" customHeight="1">
      <c r="C1050" s="109"/>
      <c r="D1050" s="110"/>
      <c r="E1050" s="110"/>
      <c r="F1050" s="110"/>
      <c r="G1050" s="110"/>
      <c r="H1050" s="110"/>
      <c r="I1050" s="118"/>
      <c r="J1050" s="118"/>
      <c r="K1050" s="118"/>
      <c r="L1050" s="135"/>
      <c r="M1050" s="118"/>
      <c r="N1050" s="118"/>
      <c r="O1050" s="118"/>
      <c r="P1050" s="110"/>
      <c r="Q1050" s="110"/>
      <c r="R1050" s="110"/>
      <c r="S1050" s="110"/>
      <c r="T1050" s="110"/>
    </row>
    <row r="1051" spans="3:20" ht="39.950000000000003" customHeight="1">
      <c r="C1051" s="109"/>
      <c r="D1051" s="110"/>
      <c r="E1051" s="110"/>
      <c r="F1051" s="110"/>
      <c r="G1051" s="110"/>
      <c r="H1051" s="110"/>
      <c r="I1051" s="118"/>
      <c r="J1051" s="118"/>
      <c r="K1051" s="118"/>
      <c r="L1051" s="135"/>
      <c r="M1051" s="118"/>
      <c r="N1051" s="118"/>
      <c r="O1051" s="118"/>
      <c r="P1051" s="110"/>
      <c r="Q1051" s="110"/>
      <c r="R1051" s="110"/>
      <c r="S1051" s="110"/>
      <c r="T1051" s="110"/>
    </row>
    <row r="1052" spans="3:20" ht="6.75" customHeight="1">
      <c r="C1052" s="109"/>
      <c r="D1052" s="110"/>
      <c r="E1052" s="110"/>
      <c r="F1052" s="110"/>
      <c r="G1052" s="110"/>
      <c r="H1052" s="110"/>
      <c r="I1052" s="118"/>
      <c r="J1052" s="118"/>
      <c r="K1052" s="118"/>
      <c r="L1052" s="135"/>
      <c r="M1052" s="118"/>
      <c r="N1052" s="118"/>
      <c r="O1052" s="118"/>
      <c r="P1052" s="110"/>
      <c r="Q1052" s="110"/>
      <c r="R1052" s="110"/>
      <c r="S1052" s="110"/>
      <c r="T1052" s="110"/>
    </row>
    <row r="1053" spans="3:20" ht="15.75" customHeight="1">
      <c r="C1053" s="109"/>
      <c r="D1053" s="110"/>
      <c r="E1053" s="110"/>
      <c r="F1053" s="110"/>
      <c r="G1053" s="110"/>
      <c r="H1053" s="110"/>
      <c r="I1053" s="118"/>
      <c r="J1053" s="118"/>
      <c r="K1053" s="118"/>
      <c r="L1053" s="135"/>
      <c r="M1053" s="118"/>
      <c r="N1053" s="118"/>
      <c r="O1053" s="118"/>
      <c r="P1053" s="110"/>
      <c r="Q1053" s="110"/>
      <c r="R1053" s="110"/>
      <c r="S1053" s="110"/>
      <c r="T1053" s="110"/>
    </row>
    <row r="1054" spans="3:20" s="130" customFormat="1" ht="39.950000000000003" customHeight="1">
      <c r="C1054" s="120"/>
      <c r="D1054" s="121"/>
      <c r="E1054" s="121"/>
      <c r="F1054" s="121"/>
      <c r="G1054" s="121"/>
      <c r="H1054" s="121"/>
      <c r="I1054" s="120">
        <f>SUM(I9:I1053)</f>
        <v>6395</v>
      </c>
      <c r="J1054" s="120">
        <f t="shared" ref="J1054:O1054" si="63">SUM(J9:J1053)</f>
        <v>2482</v>
      </c>
      <c r="K1054" s="120">
        <f t="shared" si="63"/>
        <v>2454</v>
      </c>
      <c r="L1054" s="120">
        <f t="shared" si="63"/>
        <v>1592</v>
      </c>
      <c r="M1054" s="120">
        <f t="shared" si="63"/>
        <v>48</v>
      </c>
      <c r="N1054" s="120">
        <f t="shared" si="63"/>
        <v>3186</v>
      </c>
      <c r="O1054" s="120">
        <f t="shared" si="63"/>
        <v>0</v>
      </c>
      <c r="P1054" s="120">
        <f>I1054+J1054+K1054+L1054+M1054+N1054+O1054</f>
        <v>16157</v>
      </c>
      <c r="Q1054" s="121"/>
      <c r="R1054" s="121"/>
      <c r="S1054" s="121"/>
      <c r="T1054" s="121"/>
    </row>
    <row r="1055" spans="3:20" ht="33.75" customHeight="1">
      <c r="I1055" s="126">
        <v>8788</v>
      </c>
      <c r="J1055" s="126">
        <v>3444</v>
      </c>
      <c r="K1055" s="126">
        <v>2620</v>
      </c>
      <c r="L1055" s="173">
        <v>1493</v>
      </c>
      <c r="M1055" s="126">
        <v>48</v>
      </c>
      <c r="N1055" s="126">
        <v>3486</v>
      </c>
      <c r="O1055" s="126">
        <v>43</v>
      </c>
      <c r="P1055" s="170">
        <f>I1055+J1055+K1055+L1055+M1055+N1055+O1055</f>
        <v>19922</v>
      </c>
    </row>
    <row r="1056" spans="3:20" ht="18">
      <c r="I1056" s="137">
        <f>I1055-I1054</f>
        <v>2393</v>
      </c>
      <c r="J1056" s="137">
        <f t="shared" ref="J1056:P1056" si="64">J1055-J1054</f>
        <v>962</v>
      </c>
      <c r="K1056" s="137">
        <f t="shared" si="64"/>
        <v>166</v>
      </c>
      <c r="L1056" s="174">
        <f t="shared" si="64"/>
        <v>-99</v>
      </c>
      <c r="M1056" s="137">
        <f t="shared" si="64"/>
        <v>0</v>
      </c>
      <c r="N1056" s="137">
        <f t="shared" si="64"/>
        <v>300</v>
      </c>
      <c r="O1056" s="137">
        <f t="shared" si="64"/>
        <v>43</v>
      </c>
      <c r="P1056" s="137">
        <f t="shared" si="64"/>
        <v>3765</v>
      </c>
    </row>
    <row r="1057" spans="9:14" ht="18">
      <c r="N1057" s="137"/>
    </row>
    <row r="1065" spans="9:14">
      <c r="I1065" s="131">
        <v>2952</v>
      </c>
    </row>
    <row r="1066" spans="9:14">
      <c r="I1066" s="131">
        <v>950</v>
      </c>
    </row>
    <row r="1067" spans="9:14">
      <c r="I1067" s="131">
        <v>1879</v>
      </c>
    </row>
    <row r="1068" spans="9:14">
      <c r="I1068" s="131">
        <v>974</v>
      </c>
    </row>
    <row r="1069" spans="9:14">
      <c r="I1069" s="131">
        <v>1328</v>
      </c>
    </row>
  </sheetData>
  <mergeCells count="22">
    <mergeCell ref="E5:F5"/>
    <mergeCell ref="C6:D6"/>
    <mergeCell ref="E6:T6"/>
    <mergeCell ref="I7:O7"/>
    <mergeCell ref="C7:C8"/>
    <mergeCell ref="D7:D8"/>
    <mergeCell ref="E7:E8"/>
    <mergeCell ref="F7:F8"/>
    <mergeCell ref="G7:G8"/>
    <mergeCell ref="H7:H8"/>
    <mergeCell ref="P7:P8"/>
    <mergeCell ref="Q7:Q8"/>
    <mergeCell ref="R7:R8"/>
    <mergeCell ref="S7:S8"/>
    <mergeCell ref="T7:T8"/>
    <mergeCell ref="G2:T5"/>
    <mergeCell ref="C2:D2"/>
    <mergeCell ref="E2:F2"/>
    <mergeCell ref="C3:D3"/>
    <mergeCell ref="E3:F3"/>
    <mergeCell ref="C4:D4"/>
    <mergeCell ref="E4:F4"/>
  </mergeCells>
  <printOptions horizontalCentered="1"/>
  <pageMargins left="0" right="0" top="0.65" bottom="0.5" header="0.62" footer="0.51"/>
  <pageSetup paperSize="9" scale="56" orientation="landscape" r:id="rId1"/>
  <headerFooter>
    <oddFooter>&amp;CPage No.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1056"/>
  <sheetViews>
    <sheetView showRuler="0" view="pageBreakPreview" topLeftCell="C130" zoomScale="85" zoomScaleNormal="55" zoomScalePageLayoutView="55" workbookViewId="0">
      <selection activeCell="J49" sqref="J49"/>
    </sheetView>
  </sheetViews>
  <sheetFormatPr defaultColWidth="9.140625" defaultRowHeight="12.75"/>
  <cols>
    <col min="1" max="1" width="9" style="123" hidden="1" customWidth="1"/>
    <col min="2" max="2" width="2.5703125" style="123" customWidth="1"/>
    <col min="3" max="3" width="8" style="123" customWidth="1"/>
    <col min="4" max="4" width="15.140625" style="123" customWidth="1"/>
    <col min="5" max="6" width="16" style="123" customWidth="1"/>
    <col min="7" max="7" width="15.7109375" style="123" customWidth="1"/>
    <col min="8" max="8" width="13" style="123" customWidth="1"/>
    <col min="9" max="13" width="12.7109375" style="131" customWidth="1"/>
    <col min="14" max="14" width="15.7109375" style="123" customWidth="1"/>
    <col min="15" max="15" width="13" style="123" customWidth="1"/>
    <col min="16" max="16" width="13.7109375" style="123" customWidth="1"/>
    <col min="17" max="17" width="19.28515625" style="123" customWidth="1"/>
    <col min="18" max="18" width="17.7109375" style="123" customWidth="1"/>
    <col min="19" max="16384" width="9.140625" style="123"/>
  </cols>
  <sheetData>
    <row r="2" spans="3:18" ht="30" customHeight="1">
      <c r="C2" s="712" t="s">
        <v>261</v>
      </c>
      <c r="D2" s="712"/>
      <c r="E2" s="713" t="s">
        <v>22</v>
      </c>
      <c r="F2" s="713"/>
      <c r="G2" s="720"/>
      <c r="H2" s="720"/>
      <c r="I2" s="720"/>
      <c r="J2" s="720"/>
      <c r="K2" s="720"/>
      <c r="L2" s="720"/>
      <c r="M2" s="720"/>
      <c r="N2" s="720"/>
      <c r="O2" s="720"/>
      <c r="P2" s="720"/>
      <c r="Q2" s="720"/>
      <c r="R2" s="720"/>
    </row>
    <row r="3" spans="3:18" ht="30" customHeight="1">
      <c r="C3" s="712" t="s">
        <v>262</v>
      </c>
      <c r="D3" s="712"/>
      <c r="E3" s="713" t="s">
        <v>24</v>
      </c>
      <c r="F3" s="713"/>
      <c r="G3" s="720"/>
      <c r="H3" s="720"/>
      <c r="I3" s="720"/>
      <c r="J3" s="720"/>
      <c r="K3" s="720"/>
      <c r="L3" s="720"/>
      <c r="M3" s="720"/>
      <c r="N3" s="720"/>
      <c r="O3" s="720"/>
      <c r="P3" s="720"/>
      <c r="Q3" s="720"/>
      <c r="R3" s="720"/>
    </row>
    <row r="4" spans="3:18" ht="30" customHeight="1">
      <c r="C4" s="712" t="s">
        <v>263</v>
      </c>
      <c r="D4" s="712"/>
      <c r="E4" s="713">
        <v>8526</v>
      </c>
      <c r="F4" s="713"/>
      <c r="G4" s="720"/>
      <c r="H4" s="720"/>
      <c r="I4" s="720"/>
      <c r="J4" s="720"/>
      <c r="K4" s="720"/>
      <c r="L4" s="720"/>
      <c r="M4" s="720"/>
      <c r="N4" s="720"/>
      <c r="O4" s="720"/>
      <c r="P4" s="720"/>
      <c r="Q4" s="720"/>
      <c r="R4" s="720"/>
    </row>
    <row r="5" spans="3:18" ht="30" customHeight="1">
      <c r="C5" s="14" t="s">
        <v>264</v>
      </c>
      <c r="D5" s="14"/>
      <c r="E5" s="713">
        <v>216</v>
      </c>
      <c r="F5" s="713"/>
      <c r="G5" s="720"/>
      <c r="H5" s="720"/>
      <c r="I5" s="720"/>
      <c r="J5" s="720"/>
      <c r="K5" s="720"/>
      <c r="L5" s="720"/>
      <c r="M5" s="720"/>
      <c r="N5" s="720"/>
      <c r="O5" s="720"/>
      <c r="P5" s="720"/>
      <c r="Q5" s="720"/>
      <c r="R5" s="720"/>
    </row>
    <row r="6" spans="3:18" ht="44.25" customHeight="1">
      <c r="C6" s="714" t="s">
        <v>87</v>
      </c>
      <c r="D6" s="714"/>
      <c r="E6" s="715" t="s">
        <v>446</v>
      </c>
      <c r="F6" s="715"/>
      <c r="G6" s="715"/>
      <c r="H6" s="715"/>
      <c r="I6" s="716"/>
      <c r="J6" s="716"/>
      <c r="K6" s="716"/>
      <c r="L6" s="716"/>
      <c r="M6" s="716"/>
      <c r="N6" s="715"/>
      <c r="O6" s="715"/>
      <c r="P6" s="715"/>
      <c r="Q6" s="715"/>
      <c r="R6" s="715"/>
    </row>
    <row r="7" spans="3:18" s="128" customFormat="1" ht="30" customHeight="1">
      <c r="C7" s="718" t="s">
        <v>89</v>
      </c>
      <c r="D7" s="718" t="s">
        <v>90</v>
      </c>
      <c r="E7" s="719" t="s">
        <v>91</v>
      </c>
      <c r="F7" s="719" t="s">
        <v>92</v>
      </c>
      <c r="G7" s="719" t="s">
        <v>93</v>
      </c>
      <c r="H7" s="719" t="s">
        <v>94</v>
      </c>
      <c r="I7" s="717" t="s">
        <v>95</v>
      </c>
      <c r="J7" s="717"/>
      <c r="K7" s="717"/>
      <c r="L7" s="717"/>
      <c r="M7" s="717"/>
      <c r="N7" s="719" t="s">
        <v>96</v>
      </c>
      <c r="O7" s="719" t="s">
        <v>97</v>
      </c>
      <c r="P7" s="719" t="s">
        <v>98</v>
      </c>
      <c r="Q7" s="719" t="s">
        <v>99</v>
      </c>
      <c r="R7" s="719" t="s">
        <v>265</v>
      </c>
    </row>
    <row r="8" spans="3:18" s="128" customFormat="1" ht="30" customHeight="1">
      <c r="C8" s="718"/>
      <c r="D8" s="718"/>
      <c r="E8" s="719"/>
      <c r="F8" s="719"/>
      <c r="G8" s="719"/>
      <c r="H8" s="719"/>
      <c r="I8" s="4" t="s">
        <v>101</v>
      </c>
      <c r="J8" s="4" t="s">
        <v>102</v>
      </c>
      <c r="K8" s="4" t="s">
        <v>103</v>
      </c>
      <c r="L8" s="4" t="s">
        <v>104</v>
      </c>
      <c r="M8" s="4" t="s">
        <v>106</v>
      </c>
      <c r="N8" s="719"/>
      <c r="O8" s="719"/>
      <c r="P8" s="719"/>
      <c r="Q8" s="719"/>
      <c r="R8" s="719"/>
    </row>
    <row r="9" spans="3:18" ht="39.950000000000003" customHeight="1">
      <c r="C9" s="102">
        <f t="shared" ref="C9:C72" si="0">C8+1</f>
        <v>1</v>
      </c>
      <c r="D9" s="103">
        <v>44894</v>
      </c>
      <c r="E9" s="102" t="s">
        <v>368</v>
      </c>
      <c r="F9" s="102" t="s">
        <v>350</v>
      </c>
      <c r="G9" s="104" t="s">
        <v>268</v>
      </c>
      <c r="H9" s="102" t="s">
        <v>110</v>
      </c>
      <c r="I9" s="105">
        <v>54</v>
      </c>
      <c r="J9" s="105"/>
      <c r="K9" s="105"/>
      <c r="L9" s="105"/>
      <c r="M9" s="105"/>
      <c r="N9" s="104">
        <f>I9</f>
        <v>54</v>
      </c>
      <c r="O9" s="104" t="s">
        <v>276</v>
      </c>
      <c r="P9" s="157">
        <v>2.4</v>
      </c>
      <c r="Q9" s="104" t="s">
        <v>447</v>
      </c>
      <c r="R9" s="104"/>
    </row>
    <row r="10" spans="3:18" ht="39.950000000000003" customHeight="1">
      <c r="C10" s="102">
        <f t="shared" si="0"/>
        <v>2</v>
      </c>
      <c r="D10" s="103">
        <v>44894</v>
      </c>
      <c r="E10" s="102" t="s">
        <v>350</v>
      </c>
      <c r="F10" s="102" t="s">
        <v>448</v>
      </c>
      <c r="G10" s="104" t="s">
        <v>268</v>
      </c>
      <c r="H10" s="102" t="s">
        <v>110</v>
      </c>
      <c r="I10" s="105">
        <v>96</v>
      </c>
      <c r="J10" s="105"/>
      <c r="K10" s="105"/>
      <c r="L10" s="105"/>
      <c r="M10" s="105"/>
      <c r="N10" s="104">
        <f>M10+L10+K10+J10+I10+N9</f>
        <v>150</v>
      </c>
      <c r="O10" s="104" t="s">
        <v>276</v>
      </c>
      <c r="P10" s="157">
        <v>2.7</v>
      </c>
      <c r="Q10" s="104" t="s">
        <v>447</v>
      </c>
      <c r="R10" s="104"/>
    </row>
    <row r="11" spans="3:18" ht="39.950000000000003" customHeight="1">
      <c r="C11" s="102">
        <f t="shared" si="0"/>
        <v>3</v>
      </c>
      <c r="D11" s="103">
        <v>44895</v>
      </c>
      <c r="E11" s="102" t="s">
        <v>448</v>
      </c>
      <c r="F11" s="102" t="s">
        <v>318</v>
      </c>
      <c r="G11" s="104" t="s">
        <v>268</v>
      </c>
      <c r="H11" s="102" t="s">
        <v>110</v>
      </c>
      <c r="I11" s="105">
        <v>29</v>
      </c>
      <c r="J11" s="105"/>
      <c r="K11" s="105"/>
      <c r="L11" s="105"/>
      <c r="M11" s="105"/>
      <c r="N11" s="104">
        <f t="shared" ref="N11:N12" si="1">M11+L11+K11+J11+I11+N10</f>
        <v>179</v>
      </c>
      <c r="O11" s="104" t="s">
        <v>276</v>
      </c>
      <c r="P11" s="157">
        <v>0.5</v>
      </c>
      <c r="Q11" s="104" t="s">
        <v>447</v>
      </c>
      <c r="R11" s="109"/>
    </row>
    <row r="12" spans="3:18" ht="39.950000000000003" customHeight="1">
      <c r="C12" s="102">
        <f t="shared" si="0"/>
        <v>4</v>
      </c>
      <c r="D12" s="103">
        <v>44895</v>
      </c>
      <c r="E12" s="102" t="s">
        <v>448</v>
      </c>
      <c r="F12" s="102" t="s">
        <v>413</v>
      </c>
      <c r="G12" s="104" t="s">
        <v>268</v>
      </c>
      <c r="H12" s="102" t="s">
        <v>110</v>
      </c>
      <c r="I12" s="105">
        <v>72</v>
      </c>
      <c r="J12" s="105"/>
      <c r="K12" s="105"/>
      <c r="L12" s="105"/>
      <c r="M12" s="105"/>
      <c r="N12" s="104">
        <f t="shared" si="1"/>
        <v>251</v>
      </c>
      <c r="O12" s="104" t="s">
        <v>276</v>
      </c>
      <c r="P12" s="157">
        <v>2.2999999999999998</v>
      </c>
      <c r="Q12" s="104" t="s">
        <v>447</v>
      </c>
      <c r="R12" s="109"/>
    </row>
    <row r="13" spans="3:18" ht="39.950000000000003" customHeight="1">
      <c r="C13" s="102">
        <f t="shared" si="0"/>
        <v>5</v>
      </c>
      <c r="D13" s="103">
        <v>44896</v>
      </c>
      <c r="E13" s="102" t="s">
        <v>384</v>
      </c>
      <c r="F13" s="102" t="s">
        <v>413</v>
      </c>
      <c r="G13" s="104" t="s">
        <v>268</v>
      </c>
      <c r="H13" s="102" t="s">
        <v>110</v>
      </c>
      <c r="I13" s="105">
        <v>29</v>
      </c>
      <c r="J13" s="105"/>
      <c r="K13" s="105"/>
      <c r="L13" s="105"/>
      <c r="M13" s="105"/>
      <c r="N13" s="104">
        <f t="shared" ref="N13:N15" si="2">M13+L13+K13+J13+I13+N12</f>
        <v>280</v>
      </c>
      <c r="O13" s="104" t="s">
        <v>276</v>
      </c>
      <c r="P13" s="157">
        <v>0.8</v>
      </c>
      <c r="Q13" s="104" t="s">
        <v>447</v>
      </c>
      <c r="R13" s="109"/>
    </row>
    <row r="14" spans="3:18" ht="39.950000000000003" customHeight="1">
      <c r="C14" s="102">
        <f t="shared" si="0"/>
        <v>6</v>
      </c>
      <c r="D14" s="103">
        <v>44896</v>
      </c>
      <c r="E14" s="102" t="s">
        <v>329</v>
      </c>
      <c r="F14" s="102" t="s">
        <v>413</v>
      </c>
      <c r="G14" s="104" t="s">
        <v>268</v>
      </c>
      <c r="H14" s="102" t="s">
        <v>110</v>
      </c>
      <c r="I14" s="105">
        <v>16</v>
      </c>
      <c r="J14" s="105"/>
      <c r="K14" s="105"/>
      <c r="L14" s="105"/>
      <c r="M14" s="105"/>
      <c r="N14" s="104">
        <f t="shared" si="2"/>
        <v>296</v>
      </c>
      <c r="O14" s="104" t="s">
        <v>276</v>
      </c>
      <c r="P14" s="157">
        <v>2.4</v>
      </c>
      <c r="Q14" s="104" t="s">
        <v>447</v>
      </c>
      <c r="R14" s="104"/>
    </row>
    <row r="15" spans="3:18" ht="39.950000000000003" customHeight="1">
      <c r="C15" s="102">
        <f t="shared" si="0"/>
        <v>7</v>
      </c>
      <c r="D15" s="103">
        <v>44896</v>
      </c>
      <c r="E15" s="102" t="s">
        <v>329</v>
      </c>
      <c r="F15" s="102" t="s">
        <v>387</v>
      </c>
      <c r="G15" s="104" t="s">
        <v>268</v>
      </c>
      <c r="H15" s="102" t="s">
        <v>110</v>
      </c>
      <c r="I15" s="105"/>
      <c r="J15" s="105"/>
      <c r="K15" s="105">
        <v>140</v>
      </c>
      <c r="L15" s="105"/>
      <c r="M15" s="105"/>
      <c r="N15" s="104">
        <f t="shared" si="2"/>
        <v>436</v>
      </c>
      <c r="O15" s="104" t="s">
        <v>276</v>
      </c>
      <c r="P15" s="157">
        <v>2.2999999999999998</v>
      </c>
      <c r="Q15" s="104" t="s">
        <v>447</v>
      </c>
      <c r="R15" s="104"/>
    </row>
    <row r="16" spans="3:18" ht="39.950000000000003" customHeight="1">
      <c r="C16" s="102">
        <f t="shared" si="0"/>
        <v>8</v>
      </c>
      <c r="D16" s="103">
        <v>44898</v>
      </c>
      <c r="E16" s="102" t="s">
        <v>387</v>
      </c>
      <c r="F16" s="102" t="s">
        <v>449</v>
      </c>
      <c r="G16" s="104" t="s">
        <v>268</v>
      </c>
      <c r="H16" s="102" t="s">
        <v>110</v>
      </c>
      <c r="I16" s="105">
        <v>18</v>
      </c>
      <c r="J16" s="105"/>
      <c r="K16" s="105"/>
      <c r="L16" s="105"/>
      <c r="M16" s="105"/>
      <c r="N16" s="104">
        <f t="shared" ref="N16:N18" si="3">M16+L16+K16+J16+I16+N15</f>
        <v>454</v>
      </c>
      <c r="O16" s="104" t="s">
        <v>276</v>
      </c>
      <c r="P16" s="157">
        <v>1.6</v>
      </c>
      <c r="Q16" s="104" t="s">
        <v>447</v>
      </c>
      <c r="R16" s="104"/>
    </row>
    <row r="17" spans="3:18" ht="39.950000000000003" customHeight="1">
      <c r="C17" s="102">
        <f t="shared" si="0"/>
        <v>9</v>
      </c>
      <c r="D17" s="103">
        <v>44898</v>
      </c>
      <c r="E17" s="102" t="s">
        <v>329</v>
      </c>
      <c r="F17" s="102" t="s">
        <v>387</v>
      </c>
      <c r="G17" s="104" t="s">
        <v>268</v>
      </c>
      <c r="H17" s="102" t="s">
        <v>110</v>
      </c>
      <c r="I17" s="105"/>
      <c r="J17" s="105"/>
      <c r="K17" s="105">
        <v>90</v>
      </c>
      <c r="L17" s="105"/>
      <c r="M17" s="105"/>
      <c r="N17" s="104">
        <f t="shared" si="3"/>
        <v>544</v>
      </c>
      <c r="O17" s="104" t="s">
        <v>276</v>
      </c>
      <c r="P17" s="157">
        <v>2.7</v>
      </c>
      <c r="Q17" s="104" t="s">
        <v>447</v>
      </c>
      <c r="R17" s="104"/>
    </row>
    <row r="18" spans="3:18" ht="39.950000000000003" customHeight="1">
      <c r="C18" s="102">
        <f t="shared" si="0"/>
        <v>10</v>
      </c>
      <c r="D18" s="103">
        <v>44898</v>
      </c>
      <c r="E18" s="102" t="s">
        <v>387</v>
      </c>
      <c r="F18" s="102" t="s">
        <v>412</v>
      </c>
      <c r="G18" s="104" t="s">
        <v>268</v>
      </c>
      <c r="H18" s="102" t="s">
        <v>110</v>
      </c>
      <c r="I18" s="105"/>
      <c r="J18" s="105"/>
      <c r="K18" s="105">
        <v>48</v>
      </c>
      <c r="L18" s="105"/>
      <c r="M18" s="105"/>
      <c r="N18" s="104">
        <f t="shared" si="3"/>
        <v>592</v>
      </c>
      <c r="O18" s="104" t="s">
        <v>276</v>
      </c>
      <c r="P18" s="157">
        <v>1.6</v>
      </c>
      <c r="Q18" s="104" t="s">
        <v>447</v>
      </c>
      <c r="R18" s="104"/>
    </row>
    <row r="19" spans="3:18" ht="39.950000000000003" customHeight="1">
      <c r="C19" s="102">
        <f t="shared" si="0"/>
        <v>11</v>
      </c>
      <c r="D19" s="103">
        <v>44899</v>
      </c>
      <c r="E19" s="102" t="s">
        <v>449</v>
      </c>
      <c r="F19" s="102" t="s">
        <v>450</v>
      </c>
      <c r="G19" s="104" t="s">
        <v>268</v>
      </c>
      <c r="H19" s="102" t="s">
        <v>110</v>
      </c>
      <c r="I19" s="105">
        <v>9</v>
      </c>
      <c r="J19" s="105"/>
      <c r="K19" s="105"/>
      <c r="L19" s="105"/>
      <c r="M19" s="105"/>
      <c r="N19" s="104">
        <f t="shared" ref="N19:N21" si="4">M19+L19+K19+J19+I19+N18</f>
        <v>601</v>
      </c>
      <c r="O19" s="104" t="s">
        <v>276</v>
      </c>
      <c r="P19" s="157">
        <v>2.6</v>
      </c>
      <c r="Q19" s="104" t="s">
        <v>447</v>
      </c>
      <c r="R19" s="104"/>
    </row>
    <row r="20" spans="3:18" s="129" customFormat="1" ht="39.950000000000003" customHeight="1">
      <c r="C20" s="102">
        <f t="shared" si="0"/>
        <v>12</v>
      </c>
      <c r="D20" s="103">
        <v>44899</v>
      </c>
      <c r="E20" s="102" t="s">
        <v>449</v>
      </c>
      <c r="F20" s="102" t="s">
        <v>451</v>
      </c>
      <c r="G20" s="104" t="s">
        <v>268</v>
      </c>
      <c r="H20" s="102" t="s">
        <v>110</v>
      </c>
      <c r="I20" s="105">
        <v>50</v>
      </c>
      <c r="J20" s="105"/>
      <c r="K20" s="105"/>
      <c r="L20" s="105"/>
      <c r="M20" s="105"/>
      <c r="N20" s="104">
        <f t="shared" si="4"/>
        <v>651</v>
      </c>
      <c r="O20" s="104" t="s">
        <v>276</v>
      </c>
      <c r="P20" s="157">
        <v>2.2999999999999998</v>
      </c>
      <c r="Q20" s="104" t="s">
        <v>447</v>
      </c>
      <c r="R20" s="102"/>
    </row>
    <row r="21" spans="3:18" s="129" customFormat="1" ht="39.950000000000003" customHeight="1">
      <c r="C21" s="102">
        <f t="shared" si="0"/>
        <v>13</v>
      </c>
      <c r="D21" s="103">
        <v>44899</v>
      </c>
      <c r="E21" s="102" t="s">
        <v>451</v>
      </c>
      <c r="F21" s="102" t="s">
        <v>331</v>
      </c>
      <c r="G21" s="104" t="s">
        <v>268</v>
      </c>
      <c r="H21" s="102" t="s">
        <v>110</v>
      </c>
      <c r="I21" s="105">
        <v>10</v>
      </c>
      <c r="J21" s="105"/>
      <c r="K21" s="105"/>
      <c r="L21" s="105"/>
      <c r="M21" s="105"/>
      <c r="N21" s="104">
        <f t="shared" si="4"/>
        <v>661</v>
      </c>
      <c r="O21" s="104" t="s">
        <v>276</v>
      </c>
      <c r="P21" s="157">
        <v>1.7</v>
      </c>
      <c r="Q21" s="104" t="s">
        <v>447</v>
      </c>
      <c r="R21" s="102"/>
    </row>
    <row r="22" spans="3:18" s="129" customFormat="1" ht="39.950000000000003" customHeight="1">
      <c r="C22" s="102">
        <f t="shared" si="0"/>
        <v>14</v>
      </c>
      <c r="D22" s="103">
        <v>44900</v>
      </c>
      <c r="E22" s="102" t="s">
        <v>329</v>
      </c>
      <c r="F22" s="102" t="s">
        <v>452</v>
      </c>
      <c r="G22" s="104" t="s">
        <v>268</v>
      </c>
      <c r="H22" s="102" t="s">
        <v>110</v>
      </c>
      <c r="I22" s="105"/>
      <c r="J22" s="105">
        <v>300</v>
      </c>
      <c r="K22" s="105"/>
      <c r="L22" s="105"/>
      <c r="M22" s="105"/>
      <c r="N22" s="104">
        <f t="shared" ref="N22" si="5">M22+L22+K22+J22+I22+N21</f>
        <v>961</v>
      </c>
      <c r="O22" s="104" t="s">
        <v>276</v>
      </c>
      <c r="P22" s="157">
        <v>1.6</v>
      </c>
      <c r="Q22" s="104" t="s">
        <v>447</v>
      </c>
      <c r="R22" s="102"/>
    </row>
    <row r="23" spans="3:18" s="129" customFormat="1" ht="39.950000000000003" customHeight="1">
      <c r="C23" s="102">
        <f t="shared" si="0"/>
        <v>15</v>
      </c>
      <c r="D23" s="103">
        <v>44901</v>
      </c>
      <c r="E23" s="102" t="s">
        <v>329</v>
      </c>
      <c r="F23" s="102" t="s">
        <v>452</v>
      </c>
      <c r="G23" s="104" t="s">
        <v>268</v>
      </c>
      <c r="H23" s="102" t="s">
        <v>110</v>
      </c>
      <c r="I23" s="105"/>
      <c r="J23" s="105">
        <v>63</v>
      </c>
      <c r="K23" s="105"/>
      <c r="L23" s="105"/>
      <c r="M23" s="105"/>
      <c r="N23" s="104">
        <f t="shared" ref="N23:N25" si="6">M23+L23+K23+J23+I23+N22</f>
        <v>1024</v>
      </c>
      <c r="O23" s="104" t="s">
        <v>276</v>
      </c>
      <c r="P23" s="157">
        <v>1.6</v>
      </c>
      <c r="Q23" s="104" t="s">
        <v>447</v>
      </c>
      <c r="R23" s="102"/>
    </row>
    <row r="24" spans="3:18" ht="39.950000000000003" customHeight="1">
      <c r="C24" s="102">
        <f t="shared" si="0"/>
        <v>16</v>
      </c>
      <c r="D24" s="103">
        <v>44901</v>
      </c>
      <c r="E24" s="102" t="s">
        <v>361</v>
      </c>
      <c r="F24" s="102" t="s">
        <v>452</v>
      </c>
      <c r="G24" s="104" t="s">
        <v>268</v>
      </c>
      <c r="H24" s="102" t="s">
        <v>110</v>
      </c>
      <c r="I24" s="105">
        <v>60</v>
      </c>
      <c r="J24" s="105"/>
      <c r="K24" s="105"/>
      <c r="L24" s="105"/>
      <c r="M24" s="105"/>
      <c r="N24" s="104">
        <f t="shared" si="6"/>
        <v>1084</v>
      </c>
      <c r="O24" s="104" t="s">
        <v>276</v>
      </c>
      <c r="P24" s="157">
        <v>1.6</v>
      </c>
      <c r="Q24" s="104" t="s">
        <v>447</v>
      </c>
      <c r="R24" s="104"/>
    </row>
    <row r="25" spans="3:18" ht="39.950000000000003" customHeight="1">
      <c r="C25" s="102">
        <f t="shared" si="0"/>
        <v>17</v>
      </c>
      <c r="D25" s="103">
        <v>44901</v>
      </c>
      <c r="E25" s="102" t="s">
        <v>353</v>
      </c>
      <c r="F25" s="102" t="s">
        <v>452</v>
      </c>
      <c r="G25" s="104" t="s">
        <v>268</v>
      </c>
      <c r="H25" s="102" t="s">
        <v>110</v>
      </c>
      <c r="I25" s="105"/>
      <c r="J25" s="105"/>
      <c r="K25" s="105">
        <v>115</v>
      </c>
      <c r="L25" s="105"/>
      <c r="M25" s="105"/>
      <c r="N25" s="104">
        <f t="shared" si="6"/>
        <v>1199</v>
      </c>
      <c r="O25" s="104" t="s">
        <v>269</v>
      </c>
      <c r="P25" s="157">
        <v>1</v>
      </c>
      <c r="Q25" s="104" t="s">
        <v>447</v>
      </c>
      <c r="R25" s="104"/>
    </row>
    <row r="26" spans="3:18" ht="39.950000000000003" customHeight="1">
      <c r="C26" s="102">
        <f t="shared" si="0"/>
        <v>18</v>
      </c>
      <c r="D26" s="103">
        <v>44902</v>
      </c>
      <c r="E26" s="102" t="s">
        <v>402</v>
      </c>
      <c r="F26" s="102" t="s">
        <v>418</v>
      </c>
      <c r="G26" s="104" t="s">
        <v>268</v>
      </c>
      <c r="H26" s="102" t="s">
        <v>110</v>
      </c>
      <c r="I26" s="105"/>
      <c r="J26" s="105"/>
      <c r="K26" s="105">
        <v>110</v>
      </c>
      <c r="L26" s="105"/>
      <c r="M26" s="105"/>
      <c r="N26" s="104">
        <f t="shared" ref="N26" si="7">M26+L26+K26+J26+I26+N25</f>
        <v>1309</v>
      </c>
      <c r="O26" s="104" t="s">
        <v>269</v>
      </c>
      <c r="P26" s="157">
        <v>2.2999999999999998</v>
      </c>
      <c r="Q26" s="104" t="s">
        <v>447</v>
      </c>
      <c r="R26" s="104"/>
    </row>
    <row r="27" spans="3:18" ht="39.950000000000003" customHeight="1">
      <c r="C27" s="102">
        <f t="shared" si="0"/>
        <v>19</v>
      </c>
      <c r="D27" s="103">
        <v>44903</v>
      </c>
      <c r="E27" s="102" t="s">
        <v>402</v>
      </c>
      <c r="F27" s="102" t="s">
        <v>428</v>
      </c>
      <c r="G27" s="104" t="s">
        <v>268</v>
      </c>
      <c r="H27" s="102" t="s">
        <v>110</v>
      </c>
      <c r="I27" s="105">
        <v>14</v>
      </c>
      <c r="J27" s="105"/>
      <c r="K27" s="105"/>
      <c r="L27" s="105"/>
      <c r="M27" s="105"/>
      <c r="N27" s="104">
        <f t="shared" ref="N27:N31" si="8">M27+L27+K27+J27+I27+N26</f>
        <v>1323</v>
      </c>
      <c r="O27" s="104" t="s">
        <v>269</v>
      </c>
      <c r="P27" s="157">
        <v>1</v>
      </c>
      <c r="Q27" s="104" t="s">
        <v>447</v>
      </c>
      <c r="R27" s="104"/>
    </row>
    <row r="28" spans="3:18" ht="39.950000000000003" customHeight="1">
      <c r="C28" s="102">
        <f t="shared" si="0"/>
        <v>20</v>
      </c>
      <c r="D28" s="103">
        <v>44903</v>
      </c>
      <c r="E28" s="102" t="s">
        <v>408</v>
      </c>
      <c r="F28" s="102" t="s">
        <v>407</v>
      </c>
      <c r="G28" s="104" t="s">
        <v>268</v>
      </c>
      <c r="H28" s="102" t="s">
        <v>110</v>
      </c>
      <c r="I28" s="105">
        <v>15</v>
      </c>
      <c r="J28" s="105"/>
      <c r="K28" s="105"/>
      <c r="L28" s="105"/>
      <c r="M28" s="105"/>
      <c r="N28" s="104">
        <f t="shared" si="8"/>
        <v>1338</v>
      </c>
      <c r="O28" s="104" t="s">
        <v>269</v>
      </c>
      <c r="P28" s="157">
        <v>2</v>
      </c>
      <c r="Q28" s="104" t="s">
        <v>447</v>
      </c>
      <c r="R28" s="104"/>
    </row>
    <row r="29" spans="3:18" ht="39.950000000000003" customHeight="1">
      <c r="C29" s="102">
        <f t="shared" si="0"/>
        <v>21</v>
      </c>
      <c r="D29" s="103">
        <v>44903</v>
      </c>
      <c r="E29" s="102" t="s">
        <v>408</v>
      </c>
      <c r="F29" s="102" t="s">
        <v>313</v>
      </c>
      <c r="G29" s="104" t="s">
        <v>268</v>
      </c>
      <c r="H29" s="102" t="s">
        <v>110</v>
      </c>
      <c r="I29" s="105">
        <v>30</v>
      </c>
      <c r="J29" s="105"/>
      <c r="K29" s="105"/>
      <c r="L29" s="105"/>
      <c r="M29" s="105"/>
      <c r="N29" s="104">
        <f t="shared" si="8"/>
        <v>1368</v>
      </c>
      <c r="O29" s="104" t="s">
        <v>269</v>
      </c>
      <c r="P29" s="157">
        <v>2.2999999999999998</v>
      </c>
      <c r="Q29" s="104" t="s">
        <v>447</v>
      </c>
      <c r="R29" s="104"/>
    </row>
    <row r="30" spans="3:18" ht="39.950000000000003" customHeight="1">
      <c r="C30" s="102">
        <f t="shared" si="0"/>
        <v>22</v>
      </c>
      <c r="D30" s="103">
        <v>44903</v>
      </c>
      <c r="E30" s="102" t="s">
        <v>402</v>
      </c>
      <c r="F30" s="102" t="s">
        <v>408</v>
      </c>
      <c r="G30" s="104" t="s">
        <v>268</v>
      </c>
      <c r="H30" s="102" t="s">
        <v>110</v>
      </c>
      <c r="I30" s="105"/>
      <c r="J30" s="105">
        <v>50</v>
      </c>
      <c r="K30" s="105"/>
      <c r="L30" s="105"/>
      <c r="M30" s="105"/>
      <c r="N30" s="104">
        <f t="shared" si="8"/>
        <v>1418</v>
      </c>
      <c r="O30" s="104" t="s">
        <v>269</v>
      </c>
      <c r="P30" s="157">
        <v>2.2999999999999998</v>
      </c>
      <c r="Q30" s="104" t="s">
        <v>447</v>
      </c>
      <c r="R30" s="104"/>
    </row>
    <row r="31" spans="3:18" ht="39.950000000000003" customHeight="1">
      <c r="C31" s="102">
        <f t="shared" si="0"/>
        <v>23</v>
      </c>
      <c r="D31" s="103">
        <v>44903</v>
      </c>
      <c r="E31" s="102" t="s">
        <v>402</v>
      </c>
      <c r="F31" s="102" t="s">
        <v>418</v>
      </c>
      <c r="G31" s="104" t="s">
        <v>268</v>
      </c>
      <c r="H31" s="102" t="s">
        <v>110</v>
      </c>
      <c r="I31" s="105"/>
      <c r="J31" s="105"/>
      <c r="K31" s="105">
        <v>10</v>
      </c>
      <c r="L31" s="105"/>
      <c r="M31" s="105"/>
      <c r="N31" s="104">
        <f t="shared" si="8"/>
        <v>1428</v>
      </c>
      <c r="O31" s="104" t="s">
        <v>269</v>
      </c>
      <c r="P31" s="157">
        <v>2.2999999999999998</v>
      </c>
      <c r="Q31" s="104" t="s">
        <v>447</v>
      </c>
      <c r="R31" s="104"/>
    </row>
    <row r="32" spans="3:18" ht="39.950000000000003" customHeight="1">
      <c r="C32" s="102">
        <f t="shared" si="0"/>
        <v>24</v>
      </c>
      <c r="D32" s="103">
        <v>44904</v>
      </c>
      <c r="E32" s="102" t="s">
        <v>313</v>
      </c>
      <c r="F32" s="102" t="s">
        <v>267</v>
      </c>
      <c r="G32" s="104" t="s">
        <v>268</v>
      </c>
      <c r="H32" s="102" t="s">
        <v>110</v>
      </c>
      <c r="I32" s="105">
        <v>69</v>
      </c>
      <c r="J32" s="105"/>
      <c r="K32" s="105"/>
      <c r="L32" s="105"/>
      <c r="M32" s="105"/>
      <c r="N32" s="104">
        <f t="shared" ref="N32:N33" si="9">M32+L32+K32+J32+I32+N31</f>
        <v>1497</v>
      </c>
      <c r="O32" s="104" t="s">
        <v>269</v>
      </c>
      <c r="P32" s="157">
        <v>2.2999999999999998</v>
      </c>
      <c r="Q32" s="104" t="s">
        <v>447</v>
      </c>
      <c r="R32" s="104"/>
    </row>
    <row r="33" spans="3:18" ht="39.950000000000003" customHeight="1">
      <c r="C33" s="102">
        <f t="shared" si="0"/>
        <v>25</v>
      </c>
      <c r="D33" s="103">
        <v>44904</v>
      </c>
      <c r="E33" s="102" t="s">
        <v>412</v>
      </c>
      <c r="F33" s="102" t="s">
        <v>364</v>
      </c>
      <c r="G33" s="104" t="s">
        <v>268</v>
      </c>
      <c r="H33" s="102" t="s">
        <v>110</v>
      </c>
      <c r="I33" s="105"/>
      <c r="J33" s="105"/>
      <c r="K33" s="105"/>
      <c r="L33" s="105">
        <v>112</v>
      </c>
      <c r="M33" s="105"/>
      <c r="N33" s="104">
        <f t="shared" si="9"/>
        <v>1609</v>
      </c>
      <c r="O33" s="104" t="s">
        <v>276</v>
      </c>
      <c r="P33" s="157">
        <v>2</v>
      </c>
      <c r="Q33" s="104" t="s">
        <v>447</v>
      </c>
      <c r="R33" s="104"/>
    </row>
    <row r="34" spans="3:18" ht="39.950000000000003" customHeight="1">
      <c r="C34" s="102">
        <f t="shared" si="0"/>
        <v>26</v>
      </c>
      <c r="D34" s="103">
        <v>44905</v>
      </c>
      <c r="E34" s="102" t="s">
        <v>328</v>
      </c>
      <c r="F34" s="102" t="s">
        <v>418</v>
      </c>
      <c r="G34" s="104" t="s">
        <v>268</v>
      </c>
      <c r="H34" s="102" t="s">
        <v>110</v>
      </c>
      <c r="I34" s="105"/>
      <c r="J34" s="105"/>
      <c r="K34" s="105"/>
      <c r="L34" s="105">
        <v>150</v>
      </c>
      <c r="M34" s="105"/>
      <c r="N34" s="104">
        <f t="shared" ref="N34" si="10">M34+L34+K34+J34+I34+N33</f>
        <v>1759</v>
      </c>
      <c r="O34" s="104" t="s">
        <v>276</v>
      </c>
      <c r="P34" s="157">
        <v>2</v>
      </c>
      <c r="Q34" s="104" t="s">
        <v>447</v>
      </c>
      <c r="R34" s="104"/>
    </row>
    <row r="35" spans="3:18" ht="39.950000000000003" customHeight="1">
      <c r="C35" s="102">
        <f t="shared" si="0"/>
        <v>27</v>
      </c>
      <c r="D35" s="103">
        <v>44906</v>
      </c>
      <c r="E35" s="102" t="s">
        <v>328</v>
      </c>
      <c r="F35" s="102" t="s">
        <v>418</v>
      </c>
      <c r="G35" s="104" t="s">
        <v>268</v>
      </c>
      <c r="H35" s="102" t="s">
        <v>110</v>
      </c>
      <c r="I35" s="105"/>
      <c r="J35" s="105"/>
      <c r="K35" s="105"/>
      <c r="L35" s="105">
        <v>38</v>
      </c>
      <c r="M35" s="105"/>
      <c r="N35" s="104">
        <f t="shared" ref="N35" si="11">M35+L35+K35+J35+I35+N34</f>
        <v>1797</v>
      </c>
      <c r="O35" s="104" t="s">
        <v>276</v>
      </c>
      <c r="P35" s="157">
        <v>2</v>
      </c>
      <c r="Q35" s="104" t="s">
        <v>447</v>
      </c>
      <c r="R35" s="104"/>
    </row>
    <row r="36" spans="3:18" ht="39.950000000000003" customHeight="1">
      <c r="C36" s="102">
        <f t="shared" si="0"/>
        <v>28</v>
      </c>
      <c r="D36" s="103">
        <v>44907</v>
      </c>
      <c r="E36" s="102" t="s">
        <v>361</v>
      </c>
      <c r="F36" s="102" t="s">
        <v>315</v>
      </c>
      <c r="G36" s="104" t="s">
        <v>268</v>
      </c>
      <c r="H36" s="102" t="s">
        <v>110</v>
      </c>
      <c r="I36" s="105">
        <v>50</v>
      </c>
      <c r="J36" s="105"/>
      <c r="K36" s="105"/>
      <c r="L36" s="105"/>
      <c r="M36" s="105"/>
      <c r="N36" s="104">
        <f t="shared" ref="N36:N38" si="12">M36+L36+K36+J36+I36+N35</f>
        <v>1847</v>
      </c>
      <c r="O36" s="104" t="s">
        <v>276</v>
      </c>
      <c r="P36" s="157">
        <v>1.6</v>
      </c>
      <c r="Q36" s="104" t="s">
        <v>447</v>
      </c>
      <c r="R36" s="111"/>
    </row>
    <row r="37" spans="3:18" ht="39.950000000000003" customHeight="1">
      <c r="C37" s="102">
        <f t="shared" si="0"/>
        <v>29</v>
      </c>
      <c r="D37" s="103">
        <v>44907</v>
      </c>
      <c r="E37" s="102" t="s">
        <v>378</v>
      </c>
      <c r="F37" s="102" t="s">
        <v>315</v>
      </c>
      <c r="G37" s="104" t="s">
        <v>268</v>
      </c>
      <c r="H37" s="102" t="s">
        <v>110</v>
      </c>
      <c r="I37" s="105"/>
      <c r="J37" s="105">
        <v>30</v>
      </c>
      <c r="K37" s="105"/>
      <c r="L37" s="105"/>
      <c r="M37" s="105"/>
      <c r="N37" s="104">
        <f t="shared" si="12"/>
        <v>1877</v>
      </c>
      <c r="O37" s="104" t="s">
        <v>276</v>
      </c>
      <c r="P37" s="157">
        <v>1.6</v>
      </c>
      <c r="Q37" s="104" t="s">
        <v>447</v>
      </c>
      <c r="R37" s="104"/>
    </row>
    <row r="38" spans="3:18" ht="39.950000000000003" customHeight="1">
      <c r="C38" s="102">
        <f t="shared" si="0"/>
        <v>30</v>
      </c>
      <c r="D38" s="103">
        <v>44907</v>
      </c>
      <c r="E38" s="102" t="s">
        <v>315</v>
      </c>
      <c r="F38" s="102" t="s">
        <v>299</v>
      </c>
      <c r="G38" s="104" t="s">
        <v>268</v>
      </c>
      <c r="H38" s="102" t="s">
        <v>110</v>
      </c>
      <c r="I38" s="105"/>
      <c r="J38" s="105">
        <v>80</v>
      </c>
      <c r="K38" s="105"/>
      <c r="L38" s="105"/>
      <c r="M38" s="105"/>
      <c r="N38" s="104">
        <f t="shared" si="12"/>
        <v>1957</v>
      </c>
      <c r="O38" s="104" t="s">
        <v>276</v>
      </c>
      <c r="P38" s="157">
        <v>1.6</v>
      </c>
      <c r="Q38" s="104" t="s">
        <v>447</v>
      </c>
      <c r="R38" s="104"/>
    </row>
    <row r="39" spans="3:18" ht="39.950000000000003" customHeight="1">
      <c r="C39" s="102">
        <f t="shared" si="0"/>
        <v>31</v>
      </c>
      <c r="D39" s="103">
        <v>44908</v>
      </c>
      <c r="E39" s="102" t="s">
        <v>266</v>
      </c>
      <c r="F39" s="102" t="s">
        <v>299</v>
      </c>
      <c r="G39" s="104" t="s">
        <v>268</v>
      </c>
      <c r="H39" s="102" t="s">
        <v>110</v>
      </c>
      <c r="I39" s="105">
        <v>52</v>
      </c>
      <c r="J39" s="105"/>
      <c r="K39" s="105"/>
      <c r="L39" s="105"/>
      <c r="M39" s="105"/>
      <c r="N39" s="104">
        <f t="shared" ref="N39:N41" si="13">M39+L39+K39+J39+I39+N38</f>
        <v>2009</v>
      </c>
      <c r="O39" s="104" t="s">
        <v>276</v>
      </c>
      <c r="P39" s="157">
        <v>1.2</v>
      </c>
      <c r="Q39" s="104" t="s">
        <v>447</v>
      </c>
      <c r="R39" s="104"/>
    </row>
    <row r="40" spans="3:18" ht="39.950000000000003" customHeight="1">
      <c r="C40" s="102">
        <f t="shared" si="0"/>
        <v>32</v>
      </c>
      <c r="D40" s="103">
        <v>44908</v>
      </c>
      <c r="E40" s="102" t="s">
        <v>315</v>
      </c>
      <c r="F40" s="102" t="s">
        <v>299</v>
      </c>
      <c r="G40" s="104" t="s">
        <v>268</v>
      </c>
      <c r="H40" s="102" t="s">
        <v>110</v>
      </c>
      <c r="I40" s="105"/>
      <c r="J40" s="105">
        <v>35</v>
      </c>
      <c r="K40" s="105"/>
      <c r="L40" s="105"/>
      <c r="M40" s="105"/>
      <c r="N40" s="104">
        <f t="shared" si="13"/>
        <v>2044</v>
      </c>
      <c r="O40" s="104" t="s">
        <v>276</v>
      </c>
      <c r="P40" s="157">
        <v>1.6</v>
      </c>
      <c r="Q40" s="104" t="s">
        <v>447</v>
      </c>
      <c r="R40" s="104"/>
    </row>
    <row r="41" spans="3:18" ht="39.950000000000003" customHeight="1">
      <c r="C41" s="102">
        <f t="shared" si="0"/>
        <v>33</v>
      </c>
      <c r="D41" s="103">
        <v>44908</v>
      </c>
      <c r="E41" s="102" t="s">
        <v>278</v>
      </c>
      <c r="F41" s="102" t="s">
        <v>299</v>
      </c>
      <c r="G41" s="104" t="s">
        <v>268</v>
      </c>
      <c r="H41" s="102" t="s">
        <v>110</v>
      </c>
      <c r="I41" s="105"/>
      <c r="J41" s="105">
        <v>102</v>
      </c>
      <c r="K41" s="105"/>
      <c r="L41" s="105"/>
      <c r="M41" s="105"/>
      <c r="N41" s="104">
        <f t="shared" si="13"/>
        <v>2146</v>
      </c>
      <c r="O41" s="104" t="s">
        <v>269</v>
      </c>
      <c r="P41" s="157">
        <v>1</v>
      </c>
      <c r="Q41" s="104" t="s">
        <v>447</v>
      </c>
      <c r="R41" s="104"/>
    </row>
    <row r="42" spans="3:18" ht="39.950000000000003" customHeight="1">
      <c r="C42" s="102">
        <f t="shared" si="0"/>
        <v>34</v>
      </c>
      <c r="D42" s="103">
        <v>44909</v>
      </c>
      <c r="E42" s="102" t="s">
        <v>278</v>
      </c>
      <c r="F42" s="102" t="s">
        <v>416</v>
      </c>
      <c r="G42" s="104" t="s">
        <v>268</v>
      </c>
      <c r="H42" s="102" t="s">
        <v>110</v>
      </c>
      <c r="I42" s="105">
        <v>74</v>
      </c>
      <c r="J42" s="105"/>
      <c r="K42" s="105"/>
      <c r="L42" s="105"/>
      <c r="M42" s="105"/>
      <c r="N42" s="104">
        <f t="shared" ref="N42:N44" si="14">M42+L42+K42+J42+I42+N41</f>
        <v>2220</v>
      </c>
      <c r="O42" s="104" t="s">
        <v>276</v>
      </c>
      <c r="P42" s="157">
        <v>1.2</v>
      </c>
      <c r="Q42" s="104" t="s">
        <v>447</v>
      </c>
      <c r="R42" s="112"/>
    </row>
    <row r="43" spans="3:18" ht="39.950000000000003" customHeight="1">
      <c r="C43" s="102">
        <f t="shared" si="0"/>
        <v>35</v>
      </c>
      <c r="D43" s="103">
        <v>44909</v>
      </c>
      <c r="E43" s="102" t="s">
        <v>416</v>
      </c>
      <c r="F43" s="102" t="s">
        <v>453</v>
      </c>
      <c r="G43" s="104" t="s">
        <v>268</v>
      </c>
      <c r="H43" s="102" t="s">
        <v>110</v>
      </c>
      <c r="I43" s="105">
        <v>34</v>
      </c>
      <c r="J43" s="105"/>
      <c r="K43" s="105"/>
      <c r="L43" s="105"/>
      <c r="M43" s="105"/>
      <c r="N43" s="104">
        <f t="shared" si="14"/>
        <v>2254</v>
      </c>
      <c r="O43" s="104" t="s">
        <v>276</v>
      </c>
      <c r="P43" s="157">
        <v>1.2</v>
      </c>
      <c r="Q43" s="104" t="s">
        <v>447</v>
      </c>
      <c r="R43" s="112"/>
    </row>
    <row r="44" spans="3:18" ht="39.950000000000003" customHeight="1">
      <c r="C44" s="102">
        <f t="shared" si="0"/>
        <v>36</v>
      </c>
      <c r="D44" s="103">
        <v>44909</v>
      </c>
      <c r="E44" s="102" t="s">
        <v>416</v>
      </c>
      <c r="F44" s="102" t="s">
        <v>424</v>
      </c>
      <c r="G44" s="104" t="s">
        <v>268</v>
      </c>
      <c r="H44" s="102" t="s">
        <v>110</v>
      </c>
      <c r="I44" s="105">
        <v>200</v>
      </c>
      <c r="J44" s="105"/>
      <c r="K44" s="105"/>
      <c r="L44" s="105"/>
      <c r="M44" s="105"/>
      <c r="N44" s="104">
        <f t="shared" si="14"/>
        <v>2454</v>
      </c>
      <c r="O44" s="104" t="s">
        <v>276</v>
      </c>
      <c r="P44" s="157">
        <v>1.2</v>
      </c>
      <c r="Q44" s="104" t="s">
        <v>447</v>
      </c>
      <c r="R44" s="112"/>
    </row>
    <row r="45" spans="3:18" ht="39.950000000000003" customHeight="1">
      <c r="C45" s="102">
        <f t="shared" si="0"/>
        <v>37</v>
      </c>
      <c r="D45" s="103">
        <v>44910</v>
      </c>
      <c r="E45" s="102" t="s">
        <v>378</v>
      </c>
      <c r="F45" s="102" t="s">
        <v>454</v>
      </c>
      <c r="G45" s="104" t="s">
        <v>268</v>
      </c>
      <c r="H45" s="102" t="s">
        <v>110</v>
      </c>
      <c r="I45" s="105"/>
      <c r="J45" s="105"/>
      <c r="K45" s="105"/>
      <c r="L45" s="105"/>
      <c r="M45" s="105">
        <v>252</v>
      </c>
      <c r="N45" s="104">
        <f t="shared" ref="N45" si="15">M45+L45+K45+J45+I45+N44</f>
        <v>2706</v>
      </c>
      <c r="O45" s="104" t="s">
        <v>276</v>
      </c>
      <c r="P45" s="157">
        <v>1.5</v>
      </c>
      <c r="Q45" s="102" t="s">
        <v>306</v>
      </c>
      <c r="R45" s="112"/>
    </row>
    <row r="46" spans="3:18" ht="39.950000000000003" customHeight="1">
      <c r="C46" s="102">
        <f t="shared" si="0"/>
        <v>38</v>
      </c>
      <c r="D46" s="103">
        <v>44911</v>
      </c>
      <c r="E46" s="102" t="s">
        <v>378</v>
      </c>
      <c r="F46" s="102" t="s">
        <v>454</v>
      </c>
      <c r="G46" s="104" t="s">
        <v>268</v>
      </c>
      <c r="H46" s="102" t="s">
        <v>110</v>
      </c>
      <c r="I46" s="105"/>
      <c r="J46" s="105"/>
      <c r="K46" s="105"/>
      <c r="L46" s="105"/>
      <c r="M46" s="105">
        <v>72</v>
      </c>
      <c r="N46" s="104">
        <f t="shared" ref="N46:N48" si="16">M46+L46+K46+J46+I46+N45</f>
        <v>2778</v>
      </c>
      <c r="O46" s="104" t="s">
        <v>276</v>
      </c>
      <c r="P46" s="157">
        <v>1.5</v>
      </c>
      <c r="Q46" s="102" t="s">
        <v>306</v>
      </c>
      <c r="R46" s="112"/>
    </row>
    <row r="47" spans="3:18" ht="39.950000000000003" customHeight="1">
      <c r="C47" s="102">
        <f t="shared" si="0"/>
        <v>39</v>
      </c>
      <c r="D47" s="103">
        <v>44911</v>
      </c>
      <c r="E47" s="102" t="s">
        <v>378</v>
      </c>
      <c r="F47" s="102" t="s">
        <v>317</v>
      </c>
      <c r="G47" s="104" t="s">
        <v>301</v>
      </c>
      <c r="H47" s="102" t="s">
        <v>110</v>
      </c>
      <c r="I47" s="105"/>
      <c r="J47" s="105"/>
      <c r="K47" s="105"/>
      <c r="L47" s="105"/>
      <c r="M47" s="105">
        <v>107</v>
      </c>
      <c r="N47" s="104">
        <f t="shared" si="16"/>
        <v>2885</v>
      </c>
      <c r="O47" s="104" t="s">
        <v>276</v>
      </c>
      <c r="P47" s="157">
        <v>1.5</v>
      </c>
      <c r="Q47" s="102" t="s">
        <v>306</v>
      </c>
      <c r="R47" s="112"/>
    </row>
    <row r="48" spans="3:18" ht="39.950000000000003" customHeight="1">
      <c r="C48" s="102">
        <f t="shared" si="0"/>
        <v>40</v>
      </c>
      <c r="D48" s="103">
        <v>44911</v>
      </c>
      <c r="E48" s="102" t="s">
        <v>378</v>
      </c>
      <c r="F48" s="102" t="s">
        <v>302</v>
      </c>
      <c r="G48" s="104" t="s">
        <v>301</v>
      </c>
      <c r="H48" s="102" t="s">
        <v>110</v>
      </c>
      <c r="I48" s="105"/>
      <c r="J48" s="105"/>
      <c r="K48" s="105"/>
      <c r="L48" s="105"/>
      <c r="M48" s="105">
        <v>37</v>
      </c>
      <c r="N48" s="104">
        <f t="shared" si="16"/>
        <v>2922</v>
      </c>
      <c r="O48" s="104" t="s">
        <v>276</v>
      </c>
      <c r="P48" s="157">
        <v>1.5</v>
      </c>
      <c r="Q48" s="102" t="s">
        <v>306</v>
      </c>
      <c r="R48" s="112"/>
    </row>
    <row r="49" spans="3:18" ht="39.950000000000003" customHeight="1">
      <c r="C49" s="102">
        <f t="shared" si="0"/>
        <v>41</v>
      </c>
      <c r="D49" s="103">
        <v>44912</v>
      </c>
      <c r="E49" s="102" t="s">
        <v>317</v>
      </c>
      <c r="F49" s="102" t="s">
        <v>302</v>
      </c>
      <c r="G49" s="104" t="s">
        <v>301</v>
      </c>
      <c r="H49" s="102" t="s">
        <v>110</v>
      </c>
      <c r="I49" s="105"/>
      <c r="J49" s="105"/>
      <c r="K49" s="105"/>
      <c r="L49" s="105"/>
      <c r="M49" s="105">
        <v>81</v>
      </c>
      <c r="N49" s="104">
        <f t="shared" ref="N49" si="17">M49+L49+K49+J49+I49+N48</f>
        <v>3003</v>
      </c>
      <c r="O49" s="104" t="s">
        <v>276</v>
      </c>
      <c r="P49" s="157">
        <v>1.8</v>
      </c>
      <c r="Q49" s="102" t="s">
        <v>306</v>
      </c>
      <c r="R49" s="112"/>
    </row>
    <row r="50" spans="3:18" ht="39.950000000000003" customHeight="1">
      <c r="C50" s="102">
        <f t="shared" si="0"/>
        <v>42</v>
      </c>
      <c r="D50" s="103">
        <v>44913</v>
      </c>
      <c r="E50" s="102" t="s">
        <v>454</v>
      </c>
      <c r="F50" s="102" t="s">
        <v>323</v>
      </c>
      <c r="G50" s="104" t="s">
        <v>268</v>
      </c>
      <c r="H50" s="102" t="s">
        <v>110</v>
      </c>
      <c r="I50" s="105"/>
      <c r="J50" s="105"/>
      <c r="K50" s="105"/>
      <c r="L50" s="105">
        <v>117</v>
      </c>
      <c r="M50" s="105"/>
      <c r="N50" s="104">
        <f t="shared" ref="N50:N53" si="18">M50+L50+K50+J50+I50+N49</f>
        <v>3120</v>
      </c>
      <c r="O50" s="104" t="s">
        <v>276</v>
      </c>
      <c r="P50" s="157">
        <v>1.8</v>
      </c>
      <c r="Q50" s="102" t="s">
        <v>306</v>
      </c>
      <c r="R50" s="112"/>
    </row>
    <row r="51" spans="3:18" ht="39.950000000000003" customHeight="1">
      <c r="C51" s="102">
        <f t="shared" si="0"/>
        <v>43</v>
      </c>
      <c r="D51" s="103">
        <v>44913</v>
      </c>
      <c r="E51" s="102" t="s">
        <v>454</v>
      </c>
      <c r="F51" s="102" t="s">
        <v>455</v>
      </c>
      <c r="G51" s="104" t="s">
        <v>268</v>
      </c>
      <c r="H51" s="102" t="s">
        <v>110</v>
      </c>
      <c r="I51" s="105"/>
      <c r="J51" s="105"/>
      <c r="K51" s="105"/>
      <c r="L51" s="105">
        <v>89</v>
      </c>
      <c r="M51" s="105"/>
      <c r="N51" s="104">
        <f t="shared" si="18"/>
        <v>3209</v>
      </c>
      <c r="O51" s="104" t="s">
        <v>269</v>
      </c>
      <c r="P51" s="157">
        <v>1.8</v>
      </c>
      <c r="Q51" s="102" t="s">
        <v>306</v>
      </c>
      <c r="R51" s="112"/>
    </row>
    <row r="52" spans="3:18" ht="39.950000000000003" customHeight="1">
      <c r="C52" s="102">
        <f t="shared" si="0"/>
        <v>44</v>
      </c>
      <c r="D52" s="103">
        <v>44913</v>
      </c>
      <c r="E52" s="102" t="s">
        <v>455</v>
      </c>
      <c r="F52" s="102" t="s">
        <v>312</v>
      </c>
      <c r="G52" s="104" t="s">
        <v>268</v>
      </c>
      <c r="H52" s="102" t="s">
        <v>110</v>
      </c>
      <c r="I52" s="105">
        <v>34</v>
      </c>
      <c r="J52" s="105"/>
      <c r="K52" s="105"/>
      <c r="L52" s="105"/>
      <c r="M52" s="105"/>
      <c r="N52" s="104">
        <f t="shared" si="18"/>
        <v>3243</v>
      </c>
      <c r="O52" s="104" t="s">
        <v>269</v>
      </c>
      <c r="P52" s="157">
        <v>1.8</v>
      </c>
      <c r="Q52" s="102" t="s">
        <v>306</v>
      </c>
      <c r="R52" s="112"/>
    </row>
    <row r="53" spans="3:18" ht="39.950000000000003" customHeight="1">
      <c r="C53" s="102">
        <f t="shared" si="0"/>
        <v>45</v>
      </c>
      <c r="D53" s="103">
        <v>44913</v>
      </c>
      <c r="E53" s="102" t="s">
        <v>312</v>
      </c>
      <c r="F53" s="102" t="s">
        <v>321</v>
      </c>
      <c r="G53" s="104" t="s">
        <v>268</v>
      </c>
      <c r="H53" s="102" t="s">
        <v>110</v>
      </c>
      <c r="I53" s="105">
        <v>25</v>
      </c>
      <c r="J53" s="105"/>
      <c r="K53" s="105"/>
      <c r="L53" s="105"/>
      <c r="M53" s="105"/>
      <c r="N53" s="104">
        <f t="shared" si="18"/>
        <v>3268</v>
      </c>
      <c r="O53" s="104" t="s">
        <v>269</v>
      </c>
      <c r="P53" s="157">
        <v>1.8</v>
      </c>
      <c r="Q53" s="102" t="s">
        <v>306</v>
      </c>
      <c r="R53" s="112"/>
    </row>
    <row r="54" spans="3:18" ht="39.950000000000003" customHeight="1">
      <c r="C54" s="102">
        <f t="shared" si="0"/>
        <v>46</v>
      </c>
      <c r="D54" s="103">
        <v>44914</v>
      </c>
      <c r="E54" s="102" t="s">
        <v>271</v>
      </c>
      <c r="F54" s="102" t="s">
        <v>456</v>
      </c>
      <c r="G54" s="104" t="s">
        <v>268</v>
      </c>
      <c r="H54" s="102" t="s">
        <v>110</v>
      </c>
      <c r="I54" s="105">
        <v>132</v>
      </c>
      <c r="J54" s="105"/>
      <c r="K54" s="105"/>
      <c r="L54" s="105"/>
      <c r="M54" s="105"/>
      <c r="N54" s="104">
        <f t="shared" ref="N54:N56" si="19">M54+L54+K54+J54+I54+N53</f>
        <v>3400</v>
      </c>
      <c r="O54" s="104" t="s">
        <v>276</v>
      </c>
      <c r="P54" s="157">
        <v>1.8</v>
      </c>
      <c r="Q54" s="102" t="s">
        <v>306</v>
      </c>
      <c r="R54" s="112"/>
    </row>
    <row r="55" spans="3:18" ht="39.950000000000003" customHeight="1">
      <c r="C55" s="102">
        <f t="shared" si="0"/>
        <v>47</v>
      </c>
      <c r="D55" s="103">
        <v>44914</v>
      </c>
      <c r="E55" s="102" t="s">
        <v>456</v>
      </c>
      <c r="F55" s="102" t="s">
        <v>434</v>
      </c>
      <c r="G55" s="104" t="s">
        <v>268</v>
      </c>
      <c r="H55" s="102" t="s">
        <v>110</v>
      </c>
      <c r="I55" s="105">
        <v>105</v>
      </c>
      <c r="J55" s="105"/>
      <c r="K55" s="105"/>
      <c r="L55" s="105"/>
      <c r="M55" s="105"/>
      <c r="N55" s="104">
        <f t="shared" si="19"/>
        <v>3505</v>
      </c>
      <c r="O55" s="104" t="s">
        <v>276</v>
      </c>
      <c r="P55" s="157">
        <v>1.8</v>
      </c>
      <c r="Q55" s="102" t="s">
        <v>306</v>
      </c>
      <c r="R55" s="110"/>
    </row>
    <row r="56" spans="3:18" ht="39.950000000000003" customHeight="1">
      <c r="C56" s="102">
        <f t="shared" si="0"/>
        <v>48</v>
      </c>
      <c r="D56" s="103">
        <v>44914</v>
      </c>
      <c r="E56" s="102" t="s">
        <v>312</v>
      </c>
      <c r="F56" s="102" t="s">
        <v>271</v>
      </c>
      <c r="G56" s="104" t="s">
        <v>268</v>
      </c>
      <c r="H56" s="102" t="s">
        <v>110</v>
      </c>
      <c r="I56" s="105">
        <v>96</v>
      </c>
      <c r="J56" s="105"/>
      <c r="K56" s="105"/>
      <c r="L56" s="105"/>
      <c r="M56" s="105"/>
      <c r="N56" s="104">
        <f t="shared" si="19"/>
        <v>3601</v>
      </c>
      <c r="O56" s="104" t="s">
        <v>276</v>
      </c>
      <c r="P56" s="157">
        <v>1.8</v>
      </c>
      <c r="Q56" s="102" t="s">
        <v>306</v>
      </c>
      <c r="R56" s="110"/>
    </row>
    <row r="57" spans="3:18" ht="39.950000000000003" customHeight="1">
      <c r="C57" s="102">
        <f t="shared" si="0"/>
        <v>49</v>
      </c>
      <c r="D57" s="103">
        <v>44915</v>
      </c>
      <c r="E57" s="102" t="s">
        <v>434</v>
      </c>
      <c r="F57" s="102" t="s">
        <v>414</v>
      </c>
      <c r="G57" s="104" t="s">
        <v>268</v>
      </c>
      <c r="H57" s="102" t="s">
        <v>110</v>
      </c>
      <c r="I57" s="105">
        <v>149</v>
      </c>
      <c r="J57" s="105"/>
      <c r="K57" s="105"/>
      <c r="L57" s="105"/>
      <c r="M57" s="105"/>
      <c r="N57" s="104">
        <f t="shared" ref="N57:N58" si="20">M57+L57+K57+J57+I57+N56</f>
        <v>3750</v>
      </c>
      <c r="O57" s="104" t="s">
        <v>269</v>
      </c>
      <c r="P57" s="157">
        <v>1.8</v>
      </c>
      <c r="Q57" s="102" t="s">
        <v>306</v>
      </c>
      <c r="R57" s="110"/>
    </row>
    <row r="58" spans="3:18" ht="39.950000000000003" customHeight="1">
      <c r="C58" s="102">
        <f t="shared" si="0"/>
        <v>50</v>
      </c>
      <c r="D58" s="103">
        <v>44915</v>
      </c>
      <c r="E58" s="102" t="s">
        <v>414</v>
      </c>
      <c r="F58" s="102" t="s">
        <v>286</v>
      </c>
      <c r="G58" s="104" t="s">
        <v>268</v>
      </c>
      <c r="H58" s="102" t="s">
        <v>110</v>
      </c>
      <c r="I58" s="105">
        <v>41</v>
      </c>
      <c r="J58" s="105"/>
      <c r="K58" s="105"/>
      <c r="L58" s="105"/>
      <c r="M58" s="105"/>
      <c r="N58" s="104">
        <f t="shared" si="20"/>
        <v>3791</v>
      </c>
      <c r="O58" s="104" t="s">
        <v>269</v>
      </c>
      <c r="P58" s="157">
        <v>1.8</v>
      </c>
      <c r="Q58" s="102" t="s">
        <v>306</v>
      </c>
      <c r="R58" s="110"/>
    </row>
    <row r="59" spans="3:18" ht="39.950000000000003" customHeight="1">
      <c r="C59" s="102">
        <f t="shared" si="0"/>
        <v>51</v>
      </c>
      <c r="D59" s="103">
        <v>44917</v>
      </c>
      <c r="E59" s="102" t="s">
        <v>414</v>
      </c>
      <c r="F59" s="102" t="s">
        <v>286</v>
      </c>
      <c r="G59" s="104" t="s">
        <v>268</v>
      </c>
      <c r="H59" s="102" t="s">
        <v>110</v>
      </c>
      <c r="I59" s="105">
        <v>41</v>
      </c>
      <c r="J59" s="105"/>
      <c r="K59" s="105"/>
      <c r="L59" s="105"/>
      <c r="M59" s="105"/>
      <c r="N59" s="104">
        <f t="shared" ref="N59:N61" si="21">M59+L59+K59+J59+I59+N58</f>
        <v>3832</v>
      </c>
      <c r="O59" s="104" t="s">
        <v>269</v>
      </c>
      <c r="P59" s="157">
        <v>1.8</v>
      </c>
      <c r="Q59" s="102" t="s">
        <v>306</v>
      </c>
      <c r="R59" s="110"/>
    </row>
    <row r="60" spans="3:18" ht="39.950000000000003" customHeight="1">
      <c r="C60" s="102">
        <f t="shared" si="0"/>
        <v>52</v>
      </c>
      <c r="D60" s="103">
        <v>44917</v>
      </c>
      <c r="E60" s="102" t="s">
        <v>367</v>
      </c>
      <c r="F60" s="102" t="s">
        <v>286</v>
      </c>
      <c r="G60" s="104" t="s">
        <v>268</v>
      </c>
      <c r="H60" s="102" t="s">
        <v>110</v>
      </c>
      <c r="I60" s="105">
        <v>50</v>
      </c>
      <c r="J60" s="105"/>
      <c r="K60" s="105"/>
      <c r="L60" s="105"/>
      <c r="M60" s="105"/>
      <c r="N60" s="104">
        <f t="shared" si="21"/>
        <v>3882</v>
      </c>
      <c r="O60" s="104" t="s">
        <v>269</v>
      </c>
      <c r="P60" s="157">
        <v>1.8</v>
      </c>
      <c r="Q60" s="102" t="s">
        <v>306</v>
      </c>
      <c r="R60" s="110"/>
    </row>
    <row r="61" spans="3:18" ht="39.950000000000003" customHeight="1">
      <c r="C61" s="102">
        <f t="shared" si="0"/>
        <v>53</v>
      </c>
      <c r="D61" s="103">
        <v>44917</v>
      </c>
      <c r="E61" s="102" t="s">
        <v>344</v>
      </c>
      <c r="F61" s="102" t="s">
        <v>417</v>
      </c>
      <c r="G61" s="104" t="s">
        <v>268</v>
      </c>
      <c r="H61" s="102" t="s">
        <v>110</v>
      </c>
      <c r="I61" s="105">
        <v>165</v>
      </c>
      <c r="J61" s="105"/>
      <c r="K61" s="105"/>
      <c r="L61" s="105"/>
      <c r="M61" s="105"/>
      <c r="N61" s="104">
        <f t="shared" si="21"/>
        <v>4047</v>
      </c>
      <c r="O61" s="104" t="s">
        <v>269</v>
      </c>
      <c r="P61" s="157">
        <v>1.8</v>
      </c>
      <c r="Q61" s="102" t="s">
        <v>306</v>
      </c>
      <c r="R61" s="110"/>
    </row>
    <row r="62" spans="3:18" ht="39.950000000000003" customHeight="1">
      <c r="C62" s="102">
        <f t="shared" si="0"/>
        <v>54</v>
      </c>
      <c r="D62" s="103">
        <v>44918</v>
      </c>
      <c r="E62" s="102" t="s">
        <v>456</v>
      </c>
      <c r="F62" s="102" t="s">
        <v>336</v>
      </c>
      <c r="G62" s="104" t="s">
        <v>301</v>
      </c>
      <c r="H62" s="102" t="s">
        <v>110</v>
      </c>
      <c r="I62" s="105">
        <v>100</v>
      </c>
      <c r="J62" s="105"/>
      <c r="K62" s="105"/>
      <c r="L62" s="105"/>
      <c r="M62" s="105"/>
      <c r="N62" s="104">
        <f t="shared" ref="N62" si="22">M62+L62+K62+J62+I62+N61</f>
        <v>4147</v>
      </c>
      <c r="O62" s="104" t="s">
        <v>269</v>
      </c>
      <c r="P62" s="157">
        <v>1.5</v>
      </c>
      <c r="Q62" s="102" t="s">
        <v>306</v>
      </c>
      <c r="R62" s="110"/>
    </row>
    <row r="63" spans="3:18" ht="39.950000000000003" customHeight="1">
      <c r="C63" s="102">
        <f t="shared" si="0"/>
        <v>55</v>
      </c>
      <c r="D63" s="103">
        <v>44919</v>
      </c>
      <c r="E63" s="102" t="s">
        <v>283</v>
      </c>
      <c r="F63" s="102" t="s">
        <v>336</v>
      </c>
      <c r="G63" s="104" t="s">
        <v>301</v>
      </c>
      <c r="H63" s="102" t="s">
        <v>110</v>
      </c>
      <c r="I63" s="105">
        <v>28</v>
      </c>
      <c r="J63" s="105"/>
      <c r="K63" s="105"/>
      <c r="L63" s="105"/>
      <c r="M63" s="105"/>
      <c r="N63" s="104">
        <f t="shared" ref="N63:N67" si="23">M63+L63+K63+J63+I63+N62</f>
        <v>4175</v>
      </c>
      <c r="O63" s="104" t="s">
        <v>269</v>
      </c>
      <c r="P63" s="157">
        <v>1.5</v>
      </c>
      <c r="Q63" s="102" t="s">
        <v>306</v>
      </c>
      <c r="R63" s="110"/>
    </row>
    <row r="64" spans="3:18" ht="39.950000000000003" customHeight="1">
      <c r="C64" s="102">
        <f t="shared" si="0"/>
        <v>56</v>
      </c>
      <c r="D64" s="103">
        <v>44919</v>
      </c>
      <c r="E64" s="102" t="s">
        <v>283</v>
      </c>
      <c r="F64" s="102" t="s">
        <v>343</v>
      </c>
      <c r="G64" s="104" t="s">
        <v>301</v>
      </c>
      <c r="H64" s="102" t="s">
        <v>110</v>
      </c>
      <c r="I64" s="105">
        <v>16</v>
      </c>
      <c r="J64" s="105"/>
      <c r="K64" s="105"/>
      <c r="L64" s="105"/>
      <c r="M64" s="105"/>
      <c r="N64" s="104">
        <f t="shared" si="23"/>
        <v>4191</v>
      </c>
      <c r="O64" s="104" t="s">
        <v>269</v>
      </c>
      <c r="P64" s="157">
        <v>1.5</v>
      </c>
      <c r="Q64" s="102" t="s">
        <v>306</v>
      </c>
      <c r="R64" s="110"/>
    </row>
    <row r="65" spans="3:18" ht="39.950000000000003" customHeight="1">
      <c r="C65" s="102">
        <f t="shared" si="0"/>
        <v>57</v>
      </c>
      <c r="D65" s="103">
        <v>44919</v>
      </c>
      <c r="E65" s="102" t="s">
        <v>343</v>
      </c>
      <c r="F65" s="102" t="s">
        <v>411</v>
      </c>
      <c r="G65" s="104" t="s">
        <v>268</v>
      </c>
      <c r="H65" s="102" t="s">
        <v>110</v>
      </c>
      <c r="I65" s="105">
        <v>12</v>
      </c>
      <c r="J65" s="105"/>
      <c r="K65" s="105"/>
      <c r="L65" s="105"/>
      <c r="M65" s="105"/>
      <c r="N65" s="104">
        <f t="shared" si="23"/>
        <v>4203</v>
      </c>
      <c r="O65" s="104" t="s">
        <v>269</v>
      </c>
      <c r="P65" s="157">
        <v>1.5</v>
      </c>
      <c r="Q65" s="102" t="s">
        <v>306</v>
      </c>
      <c r="R65" s="110"/>
    </row>
    <row r="66" spans="3:18" ht="39.950000000000003" customHeight="1">
      <c r="C66" s="102">
        <f t="shared" si="0"/>
        <v>58</v>
      </c>
      <c r="D66" s="103">
        <v>44919</v>
      </c>
      <c r="E66" s="102" t="s">
        <v>343</v>
      </c>
      <c r="F66" s="102" t="s">
        <v>345</v>
      </c>
      <c r="G66" s="104" t="s">
        <v>268</v>
      </c>
      <c r="H66" s="102" t="s">
        <v>110</v>
      </c>
      <c r="I66" s="105"/>
      <c r="J66" s="105">
        <v>20</v>
      </c>
      <c r="K66" s="105"/>
      <c r="L66" s="105"/>
      <c r="M66" s="105"/>
      <c r="N66" s="104">
        <f t="shared" si="23"/>
        <v>4223</v>
      </c>
      <c r="O66" s="104" t="s">
        <v>269</v>
      </c>
      <c r="P66" s="157">
        <v>1.5</v>
      </c>
      <c r="Q66" s="102" t="s">
        <v>306</v>
      </c>
      <c r="R66" s="110"/>
    </row>
    <row r="67" spans="3:18" ht="39.950000000000003" customHeight="1">
      <c r="C67" s="102">
        <f t="shared" si="0"/>
        <v>59</v>
      </c>
      <c r="D67" s="103">
        <v>44919</v>
      </c>
      <c r="E67" s="102" t="s">
        <v>456</v>
      </c>
      <c r="F67" s="102" t="s">
        <v>457</v>
      </c>
      <c r="G67" s="104" t="s">
        <v>458</v>
      </c>
      <c r="H67" s="102" t="s">
        <v>110</v>
      </c>
      <c r="I67" s="105"/>
      <c r="J67" s="105">
        <v>24</v>
      </c>
      <c r="K67" s="105"/>
      <c r="L67" s="105"/>
      <c r="M67" s="105"/>
      <c r="N67" s="104">
        <f t="shared" si="23"/>
        <v>4247</v>
      </c>
      <c r="O67" s="104" t="s">
        <v>276</v>
      </c>
      <c r="P67" s="157">
        <v>1.5</v>
      </c>
      <c r="Q67" s="102" t="s">
        <v>306</v>
      </c>
      <c r="R67" s="110"/>
    </row>
    <row r="68" spans="3:18" ht="39.950000000000003" customHeight="1">
      <c r="C68" s="102">
        <f t="shared" si="0"/>
        <v>60</v>
      </c>
      <c r="D68" s="103">
        <v>44920</v>
      </c>
      <c r="E68" s="102" t="s">
        <v>456</v>
      </c>
      <c r="F68" s="102" t="s">
        <v>457</v>
      </c>
      <c r="G68" s="104" t="s">
        <v>458</v>
      </c>
      <c r="H68" s="102" t="s">
        <v>110</v>
      </c>
      <c r="I68" s="105"/>
      <c r="J68" s="105">
        <v>165</v>
      </c>
      <c r="K68" s="105"/>
      <c r="L68" s="105"/>
      <c r="M68" s="105"/>
      <c r="N68" s="104">
        <f t="shared" ref="N68" si="24">M68+L68+K68+J68+I68+N67</f>
        <v>4412</v>
      </c>
      <c r="O68" s="104" t="s">
        <v>269</v>
      </c>
      <c r="P68" s="157">
        <v>1.5</v>
      </c>
      <c r="Q68" s="102" t="s">
        <v>306</v>
      </c>
      <c r="R68" s="110"/>
    </row>
    <row r="69" spans="3:18" ht="39.950000000000003" customHeight="1">
      <c r="C69" s="102">
        <f t="shared" si="0"/>
        <v>61</v>
      </c>
      <c r="D69" s="103">
        <v>44921</v>
      </c>
      <c r="E69" s="102" t="s">
        <v>406</v>
      </c>
      <c r="F69" s="102" t="s">
        <v>376</v>
      </c>
      <c r="G69" s="104" t="s">
        <v>268</v>
      </c>
      <c r="H69" s="102" t="s">
        <v>110</v>
      </c>
      <c r="I69" s="105">
        <v>33</v>
      </c>
      <c r="J69" s="105"/>
      <c r="K69" s="105"/>
      <c r="L69" s="105"/>
      <c r="M69" s="105"/>
      <c r="N69" s="104">
        <f t="shared" ref="N69:N128" si="25">M69+L69+K69+J69+I69+N68</f>
        <v>4445</v>
      </c>
      <c r="O69" s="104" t="s">
        <v>269</v>
      </c>
      <c r="P69" s="157">
        <v>1.5</v>
      </c>
      <c r="Q69" s="102" t="s">
        <v>306</v>
      </c>
      <c r="R69" s="110"/>
    </row>
    <row r="70" spans="3:18" ht="39.950000000000003" customHeight="1">
      <c r="C70" s="102">
        <f t="shared" si="0"/>
        <v>62</v>
      </c>
      <c r="D70" s="103">
        <v>44921</v>
      </c>
      <c r="E70" s="102" t="s">
        <v>376</v>
      </c>
      <c r="F70" s="102" t="s">
        <v>440</v>
      </c>
      <c r="G70" s="104" t="s">
        <v>268</v>
      </c>
      <c r="H70" s="102" t="s">
        <v>110</v>
      </c>
      <c r="I70" s="105">
        <v>38</v>
      </c>
      <c r="J70" s="105"/>
      <c r="K70" s="105"/>
      <c r="L70" s="105"/>
      <c r="M70" s="105"/>
      <c r="N70" s="104">
        <f t="shared" si="25"/>
        <v>4483</v>
      </c>
      <c r="O70" s="104" t="s">
        <v>269</v>
      </c>
      <c r="P70" s="157">
        <v>1.5</v>
      </c>
      <c r="Q70" s="102" t="s">
        <v>306</v>
      </c>
      <c r="R70" s="110"/>
    </row>
    <row r="71" spans="3:18" ht="39.950000000000003" customHeight="1">
      <c r="C71" s="102">
        <f t="shared" si="0"/>
        <v>63</v>
      </c>
      <c r="D71" s="103">
        <v>44921</v>
      </c>
      <c r="E71" s="102" t="s">
        <v>376</v>
      </c>
      <c r="F71" s="102" t="s">
        <v>423</v>
      </c>
      <c r="G71" s="104" t="s">
        <v>268</v>
      </c>
      <c r="H71" s="102" t="s">
        <v>110</v>
      </c>
      <c r="I71" s="105">
        <v>25</v>
      </c>
      <c r="J71" s="105"/>
      <c r="K71" s="105"/>
      <c r="L71" s="105"/>
      <c r="M71" s="105"/>
      <c r="N71" s="104">
        <f t="shared" si="25"/>
        <v>4508</v>
      </c>
      <c r="O71" s="104" t="s">
        <v>269</v>
      </c>
      <c r="P71" s="157">
        <v>1.5</v>
      </c>
      <c r="Q71" s="102" t="s">
        <v>306</v>
      </c>
      <c r="R71" s="110"/>
    </row>
    <row r="72" spans="3:18" ht="39.950000000000003" customHeight="1">
      <c r="C72" s="102">
        <f t="shared" si="0"/>
        <v>64</v>
      </c>
      <c r="D72" s="103">
        <v>44921</v>
      </c>
      <c r="E72" s="102" t="s">
        <v>423</v>
      </c>
      <c r="F72" s="102" t="s">
        <v>459</v>
      </c>
      <c r="G72" s="104" t="s">
        <v>268</v>
      </c>
      <c r="H72" s="102" t="s">
        <v>110</v>
      </c>
      <c r="I72" s="105">
        <v>27</v>
      </c>
      <c r="J72" s="105"/>
      <c r="K72" s="105"/>
      <c r="L72" s="105"/>
      <c r="M72" s="105"/>
      <c r="N72" s="104">
        <f t="shared" si="25"/>
        <v>4535</v>
      </c>
      <c r="O72" s="104" t="s">
        <v>269</v>
      </c>
      <c r="P72" s="157">
        <v>1.5</v>
      </c>
      <c r="Q72" s="102" t="s">
        <v>306</v>
      </c>
      <c r="R72" s="110"/>
    </row>
    <row r="73" spans="3:18" ht="39.950000000000003" customHeight="1">
      <c r="C73" s="102">
        <f t="shared" ref="C73:C129" si="26">C72+1</f>
        <v>65</v>
      </c>
      <c r="D73" s="103">
        <v>44921</v>
      </c>
      <c r="E73" s="102" t="s">
        <v>423</v>
      </c>
      <c r="F73" s="102" t="s">
        <v>273</v>
      </c>
      <c r="G73" s="104" t="s">
        <v>268</v>
      </c>
      <c r="H73" s="102" t="s">
        <v>110</v>
      </c>
      <c r="I73" s="105">
        <v>69</v>
      </c>
      <c r="J73" s="105"/>
      <c r="K73" s="105"/>
      <c r="L73" s="105"/>
      <c r="M73" s="105"/>
      <c r="N73" s="104">
        <f t="shared" si="25"/>
        <v>4604</v>
      </c>
      <c r="O73" s="104" t="s">
        <v>269</v>
      </c>
      <c r="P73" s="157">
        <v>1.5</v>
      </c>
      <c r="Q73" s="102" t="s">
        <v>306</v>
      </c>
      <c r="R73" s="110"/>
    </row>
    <row r="74" spans="3:18" ht="39.950000000000003" customHeight="1">
      <c r="C74" s="102">
        <f t="shared" si="26"/>
        <v>66</v>
      </c>
      <c r="D74" s="103">
        <v>44922</v>
      </c>
      <c r="E74" s="102" t="s">
        <v>273</v>
      </c>
      <c r="F74" s="102" t="s">
        <v>295</v>
      </c>
      <c r="G74" s="104" t="s">
        <v>268</v>
      </c>
      <c r="H74" s="102" t="s">
        <v>110</v>
      </c>
      <c r="I74" s="105">
        <v>17</v>
      </c>
      <c r="J74" s="105"/>
      <c r="K74" s="105"/>
      <c r="L74" s="105"/>
      <c r="M74" s="105"/>
      <c r="N74" s="104">
        <f t="shared" si="25"/>
        <v>4621</v>
      </c>
      <c r="O74" s="104" t="s">
        <v>269</v>
      </c>
      <c r="P74" s="157">
        <v>1.5</v>
      </c>
      <c r="Q74" s="102" t="s">
        <v>306</v>
      </c>
      <c r="R74" s="110"/>
    </row>
    <row r="75" spans="3:18" ht="39.950000000000003" customHeight="1">
      <c r="C75" s="102">
        <f t="shared" si="26"/>
        <v>67</v>
      </c>
      <c r="D75" s="103">
        <v>44922</v>
      </c>
      <c r="E75" s="102" t="s">
        <v>295</v>
      </c>
      <c r="F75" s="102" t="s">
        <v>294</v>
      </c>
      <c r="G75" s="104" t="s">
        <v>268</v>
      </c>
      <c r="H75" s="102" t="s">
        <v>110</v>
      </c>
      <c r="I75" s="105">
        <v>24</v>
      </c>
      <c r="J75" s="105"/>
      <c r="K75" s="105"/>
      <c r="L75" s="105"/>
      <c r="M75" s="105"/>
      <c r="N75" s="104">
        <f t="shared" si="25"/>
        <v>4645</v>
      </c>
      <c r="O75" s="104" t="s">
        <v>269</v>
      </c>
      <c r="P75" s="157">
        <v>1.5</v>
      </c>
      <c r="Q75" s="102" t="s">
        <v>306</v>
      </c>
      <c r="R75" s="110"/>
    </row>
    <row r="76" spans="3:18" ht="39.950000000000003" customHeight="1">
      <c r="C76" s="102">
        <f t="shared" si="26"/>
        <v>68</v>
      </c>
      <c r="D76" s="103">
        <v>44923</v>
      </c>
      <c r="E76" s="102" t="s">
        <v>413</v>
      </c>
      <c r="F76" s="102" t="s">
        <v>289</v>
      </c>
      <c r="G76" s="104" t="s">
        <v>301</v>
      </c>
      <c r="H76" s="102" t="s">
        <v>110</v>
      </c>
      <c r="I76" s="105"/>
      <c r="J76" s="105"/>
      <c r="K76" s="105">
        <v>54</v>
      </c>
      <c r="L76" s="105"/>
      <c r="M76" s="105"/>
      <c r="N76" s="104">
        <f t="shared" si="25"/>
        <v>4699</v>
      </c>
      <c r="O76" s="104" t="s">
        <v>269</v>
      </c>
      <c r="P76" s="157">
        <v>1.5</v>
      </c>
      <c r="Q76" s="102" t="s">
        <v>306</v>
      </c>
      <c r="R76" s="110"/>
    </row>
    <row r="77" spans="3:18" ht="39.950000000000003" customHeight="1">
      <c r="C77" s="102">
        <f t="shared" si="26"/>
        <v>69</v>
      </c>
      <c r="D77" s="103">
        <v>44923</v>
      </c>
      <c r="E77" s="102" t="s">
        <v>289</v>
      </c>
      <c r="F77" s="102" t="s">
        <v>460</v>
      </c>
      <c r="G77" s="104" t="s">
        <v>268</v>
      </c>
      <c r="H77" s="102" t="s">
        <v>110</v>
      </c>
      <c r="I77" s="105"/>
      <c r="J77" s="105">
        <v>64</v>
      </c>
      <c r="K77" s="105"/>
      <c r="L77" s="105"/>
      <c r="M77" s="105"/>
      <c r="N77" s="104">
        <f t="shared" si="25"/>
        <v>4763</v>
      </c>
      <c r="O77" s="104" t="s">
        <v>269</v>
      </c>
      <c r="P77" s="157">
        <v>1.5</v>
      </c>
      <c r="Q77" s="102" t="s">
        <v>306</v>
      </c>
      <c r="R77" s="110"/>
    </row>
    <row r="78" spans="3:18" ht="39.950000000000003" customHeight="1">
      <c r="C78" s="102">
        <f t="shared" si="26"/>
        <v>70</v>
      </c>
      <c r="D78" s="103">
        <v>44924</v>
      </c>
      <c r="E78" s="102" t="s">
        <v>289</v>
      </c>
      <c r="F78" s="102" t="s">
        <v>398</v>
      </c>
      <c r="G78" s="104" t="s">
        <v>458</v>
      </c>
      <c r="H78" s="102" t="s">
        <v>110</v>
      </c>
      <c r="I78" s="105"/>
      <c r="J78" s="105"/>
      <c r="K78" s="105">
        <v>60</v>
      </c>
      <c r="L78" s="105"/>
      <c r="M78" s="105"/>
      <c r="N78" s="104">
        <f t="shared" si="25"/>
        <v>4823</v>
      </c>
      <c r="O78" s="104" t="s">
        <v>269</v>
      </c>
      <c r="P78" s="157">
        <v>1.5</v>
      </c>
      <c r="Q78" s="102" t="s">
        <v>306</v>
      </c>
      <c r="R78" s="110"/>
    </row>
    <row r="79" spans="3:18" ht="39.950000000000003" customHeight="1">
      <c r="C79" s="102">
        <f t="shared" si="26"/>
        <v>71</v>
      </c>
      <c r="D79" s="103">
        <v>44924</v>
      </c>
      <c r="E79" s="102" t="s">
        <v>460</v>
      </c>
      <c r="F79" s="102" t="s">
        <v>362</v>
      </c>
      <c r="G79" s="104" t="s">
        <v>458</v>
      </c>
      <c r="H79" s="102" t="s">
        <v>110</v>
      </c>
      <c r="I79" s="105"/>
      <c r="J79" s="105"/>
      <c r="K79" s="105">
        <v>50</v>
      </c>
      <c r="L79" s="105"/>
      <c r="M79" s="105"/>
      <c r="N79" s="104">
        <f t="shared" si="25"/>
        <v>4873</v>
      </c>
      <c r="O79" s="104" t="s">
        <v>269</v>
      </c>
      <c r="P79" s="157">
        <v>1.5</v>
      </c>
      <c r="Q79" s="102" t="s">
        <v>306</v>
      </c>
      <c r="R79" s="110"/>
    </row>
    <row r="80" spans="3:18" ht="39.950000000000003" customHeight="1">
      <c r="C80" s="102">
        <f t="shared" si="26"/>
        <v>72</v>
      </c>
      <c r="D80" s="103">
        <v>44925</v>
      </c>
      <c r="E80" s="102" t="s">
        <v>460</v>
      </c>
      <c r="F80" s="102" t="s">
        <v>406</v>
      </c>
      <c r="G80" s="104" t="s">
        <v>268</v>
      </c>
      <c r="H80" s="102" t="s">
        <v>110</v>
      </c>
      <c r="I80" s="105"/>
      <c r="J80" s="105">
        <v>16</v>
      </c>
      <c r="K80" s="105"/>
      <c r="L80" s="105"/>
      <c r="M80" s="105"/>
      <c r="N80" s="104">
        <f t="shared" si="25"/>
        <v>4889</v>
      </c>
      <c r="O80" s="104" t="s">
        <v>276</v>
      </c>
      <c r="P80" s="157">
        <v>1.5</v>
      </c>
      <c r="Q80" s="102" t="s">
        <v>306</v>
      </c>
      <c r="R80" s="110"/>
    </row>
    <row r="81" spans="3:20" ht="39.950000000000003" customHeight="1">
      <c r="C81" s="102">
        <f t="shared" si="26"/>
        <v>73</v>
      </c>
      <c r="D81" s="103">
        <v>44925</v>
      </c>
      <c r="E81" s="102" t="s">
        <v>406</v>
      </c>
      <c r="F81" s="102" t="s">
        <v>421</v>
      </c>
      <c r="G81" s="104" t="s">
        <v>268</v>
      </c>
      <c r="H81" s="102" t="s">
        <v>110</v>
      </c>
      <c r="I81" s="105"/>
      <c r="J81" s="105">
        <v>78</v>
      </c>
      <c r="K81" s="105"/>
      <c r="L81" s="105"/>
      <c r="M81" s="105"/>
      <c r="N81" s="104">
        <f t="shared" si="25"/>
        <v>4967</v>
      </c>
      <c r="O81" s="104" t="s">
        <v>276</v>
      </c>
      <c r="P81" s="157">
        <v>1.5</v>
      </c>
      <c r="Q81" s="102" t="s">
        <v>306</v>
      </c>
      <c r="R81" s="110"/>
    </row>
    <row r="82" spans="3:20" ht="39.950000000000003" customHeight="1">
      <c r="C82" s="102">
        <f t="shared" si="26"/>
        <v>74</v>
      </c>
      <c r="D82" s="103">
        <v>44925</v>
      </c>
      <c r="E82" s="102" t="s">
        <v>421</v>
      </c>
      <c r="F82" s="102" t="s">
        <v>386</v>
      </c>
      <c r="G82" s="104" t="s">
        <v>268</v>
      </c>
      <c r="H82" s="102" t="s">
        <v>110</v>
      </c>
      <c r="I82" s="105"/>
      <c r="J82" s="105">
        <v>20</v>
      </c>
      <c r="K82" s="105"/>
      <c r="L82" s="105"/>
      <c r="M82" s="105"/>
      <c r="N82" s="104">
        <f t="shared" si="25"/>
        <v>4987</v>
      </c>
      <c r="O82" s="104" t="s">
        <v>269</v>
      </c>
      <c r="P82" s="157">
        <v>1.5</v>
      </c>
      <c r="Q82" s="102" t="s">
        <v>306</v>
      </c>
      <c r="R82" s="110"/>
    </row>
    <row r="83" spans="3:20" ht="39.950000000000003" customHeight="1">
      <c r="C83" s="102">
        <f t="shared" si="26"/>
        <v>75</v>
      </c>
      <c r="D83" s="103">
        <v>44926</v>
      </c>
      <c r="E83" s="102" t="s">
        <v>328</v>
      </c>
      <c r="F83" s="102" t="s">
        <v>302</v>
      </c>
      <c r="G83" s="104" t="s">
        <v>268</v>
      </c>
      <c r="H83" s="102" t="s">
        <v>110</v>
      </c>
      <c r="I83" s="105"/>
      <c r="J83" s="105"/>
      <c r="K83" s="105"/>
      <c r="L83" s="105"/>
      <c r="M83" s="105">
        <v>156</v>
      </c>
      <c r="N83" s="104">
        <f t="shared" si="25"/>
        <v>5143</v>
      </c>
      <c r="O83" s="104" t="s">
        <v>269</v>
      </c>
      <c r="P83" s="157">
        <v>1.5</v>
      </c>
      <c r="Q83" s="102" t="s">
        <v>306</v>
      </c>
      <c r="R83" s="110"/>
    </row>
    <row r="84" spans="3:20" ht="39.950000000000003" customHeight="1">
      <c r="C84" s="102">
        <f t="shared" si="26"/>
        <v>76</v>
      </c>
      <c r="D84" s="103">
        <v>44928</v>
      </c>
      <c r="E84" s="102" t="s">
        <v>328</v>
      </c>
      <c r="F84" s="102" t="s">
        <v>302</v>
      </c>
      <c r="G84" s="104" t="s">
        <v>268</v>
      </c>
      <c r="H84" s="102" t="s">
        <v>110</v>
      </c>
      <c r="I84" s="105"/>
      <c r="J84" s="105"/>
      <c r="K84" s="105"/>
      <c r="L84" s="105"/>
      <c r="M84" s="105">
        <v>56</v>
      </c>
      <c r="N84" s="104">
        <f t="shared" si="25"/>
        <v>5199</v>
      </c>
      <c r="O84" s="104" t="s">
        <v>269</v>
      </c>
      <c r="P84" s="157">
        <v>1.5</v>
      </c>
      <c r="Q84" s="102" t="s">
        <v>306</v>
      </c>
      <c r="R84" s="110"/>
    </row>
    <row r="85" spans="3:20" ht="39.950000000000003" customHeight="1">
      <c r="C85" s="102">
        <f t="shared" si="26"/>
        <v>77</v>
      </c>
      <c r="D85" s="103">
        <v>44928</v>
      </c>
      <c r="E85" s="102" t="s">
        <v>302</v>
      </c>
      <c r="F85" s="102" t="s">
        <v>347</v>
      </c>
      <c r="G85" s="104" t="s">
        <v>268</v>
      </c>
      <c r="H85" s="102" t="s">
        <v>110</v>
      </c>
      <c r="I85" s="105"/>
      <c r="J85" s="105"/>
      <c r="K85" s="105"/>
      <c r="L85" s="105"/>
      <c r="M85" s="105">
        <v>136</v>
      </c>
      <c r="N85" s="104">
        <f t="shared" si="25"/>
        <v>5335</v>
      </c>
      <c r="O85" s="104" t="s">
        <v>269</v>
      </c>
      <c r="P85" s="157">
        <v>1.5</v>
      </c>
      <c r="Q85" s="102" t="s">
        <v>306</v>
      </c>
      <c r="R85" s="110"/>
    </row>
    <row r="86" spans="3:20" ht="39.950000000000003" customHeight="1">
      <c r="C86" s="102">
        <f t="shared" si="26"/>
        <v>78</v>
      </c>
      <c r="D86" s="103">
        <v>44928</v>
      </c>
      <c r="E86" s="102" t="s">
        <v>421</v>
      </c>
      <c r="F86" s="102" t="s">
        <v>386</v>
      </c>
      <c r="G86" s="104" t="s">
        <v>268</v>
      </c>
      <c r="H86" s="102" t="s">
        <v>110</v>
      </c>
      <c r="I86" s="105"/>
      <c r="J86" s="105">
        <v>33</v>
      </c>
      <c r="K86" s="105"/>
      <c r="L86" s="105"/>
      <c r="M86" s="105"/>
      <c r="N86" s="104">
        <f t="shared" si="25"/>
        <v>5368</v>
      </c>
      <c r="O86" s="104" t="s">
        <v>269</v>
      </c>
      <c r="P86" s="157">
        <v>1.5</v>
      </c>
      <c r="Q86" s="102" t="s">
        <v>306</v>
      </c>
      <c r="R86" s="110"/>
    </row>
    <row r="87" spans="3:20" ht="39.950000000000003" customHeight="1">
      <c r="C87" s="102">
        <f t="shared" si="26"/>
        <v>79</v>
      </c>
      <c r="D87" s="103">
        <v>44929</v>
      </c>
      <c r="E87" s="102" t="s">
        <v>302</v>
      </c>
      <c r="F87" s="102" t="s">
        <v>347</v>
      </c>
      <c r="G87" s="104" t="s">
        <v>268</v>
      </c>
      <c r="H87" s="102" t="s">
        <v>110</v>
      </c>
      <c r="I87" s="105"/>
      <c r="J87" s="105"/>
      <c r="K87" s="105"/>
      <c r="L87" s="105"/>
      <c r="M87" s="105">
        <v>132</v>
      </c>
      <c r="N87" s="104">
        <f t="shared" si="25"/>
        <v>5500</v>
      </c>
      <c r="O87" s="104" t="s">
        <v>269</v>
      </c>
      <c r="P87" s="157">
        <v>1.5</v>
      </c>
      <c r="Q87" s="102" t="s">
        <v>306</v>
      </c>
      <c r="R87" s="110"/>
    </row>
    <row r="88" spans="3:20" ht="39.950000000000003" customHeight="1">
      <c r="C88" s="102">
        <f t="shared" si="26"/>
        <v>80</v>
      </c>
      <c r="D88" s="103">
        <v>44930</v>
      </c>
      <c r="E88" s="102" t="s">
        <v>323</v>
      </c>
      <c r="F88" s="102" t="s">
        <v>411</v>
      </c>
      <c r="G88" s="104" t="s">
        <v>268</v>
      </c>
      <c r="H88" s="102" t="s">
        <v>110</v>
      </c>
      <c r="I88" s="105"/>
      <c r="J88" s="105"/>
      <c r="K88" s="105"/>
      <c r="L88" s="105">
        <v>55</v>
      </c>
      <c r="M88" s="105"/>
      <c r="N88" s="104">
        <f t="shared" si="25"/>
        <v>5555</v>
      </c>
      <c r="O88" s="104" t="s">
        <v>269</v>
      </c>
      <c r="P88" s="157">
        <v>1.5</v>
      </c>
      <c r="Q88" s="102" t="s">
        <v>306</v>
      </c>
      <c r="R88" s="110"/>
      <c r="T88" s="123">
        <f>5028-4987</f>
        <v>41</v>
      </c>
    </row>
    <row r="89" spans="3:20" ht="39.950000000000003" customHeight="1">
      <c r="C89" s="102">
        <f t="shared" si="26"/>
        <v>81</v>
      </c>
      <c r="D89" s="103">
        <v>44930</v>
      </c>
      <c r="E89" s="102" t="s">
        <v>323</v>
      </c>
      <c r="F89" s="102" t="s">
        <v>354</v>
      </c>
      <c r="G89" s="104" t="s">
        <v>268</v>
      </c>
      <c r="H89" s="102" t="s">
        <v>110</v>
      </c>
      <c r="I89" s="105"/>
      <c r="J89" s="105"/>
      <c r="K89" s="105"/>
      <c r="L89" s="105">
        <v>95</v>
      </c>
      <c r="M89" s="105"/>
      <c r="N89" s="104">
        <f t="shared" si="25"/>
        <v>5650</v>
      </c>
      <c r="O89" s="104" t="s">
        <v>269</v>
      </c>
      <c r="P89" s="157">
        <v>1.5</v>
      </c>
      <c r="Q89" s="102" t="s">
        <v>306</v>
      </c>
      <c r="R89" s="110"/>
    </row>
    <row r="90" spans="3:20" ht="39.950000000000003" customHeight="1">
      <c r="C90" s="102">
        <f t="shared" si="26"/>
        <v>82</v>
      </c>
      <c r="D90" s="103">
        <v>44930</v>
      </c>
      <c r="E90" s="102" t="s">
        <v>356</v>
      </c>
      <c r="F90" s="102" t="s">
        <v>290</v>
      </c>
      <c r="G90" s="104" t="s">
        <v>268</v>
      </c>
      <c r="H90" s="102" t="s">
        <v>110</v>
      </c>
      <c r="I90" s="105"/>
      <c r="J90" s="105"/>
      <c r="K90" s="105"/>
      <c r="L90" s="105"/>
      <c r="M90" s="105">
        <v>63</v>
      </c>
      <c r="N90" s="104">
        <f t="shared" si="25"/>
        <v>5713</v>
      </c>
      <c r="O90" s="104" t="s">
        <v>269</v>
      </c>
      <c r="P90" s="157">
        <v>1.5</v>
      </c>
      <c r="Q90" s="102" t="s">
        <v>306</v>
      </c>
      <c r="R90" s="110"/>
    </row>
    <row r="91" spans="3:20" ht="39.950000000000003" customHeight="1">
      <c r="C91" s="102">
        <f t="shared" si="26"/>
        <v>83</v>
      </c>
      <c r="D91" s="103">
        <v>44931</v>
      </c>
      <c r="E91" s="102" t="s">
        <v>355</v>
      </c>
      <c r="F91" s="102" t="s">
        <v>352</v>
      </c>
      <c r="G91" s="104" t="s">
        <v>268</v>
      </c>
      <c r="H91" s="102" t="s">
        <v>110</v>
      </c>
      <c r="I91" s="105"/>
      <c r="J91" s="105"/>
      <c r="K91" s="105">
        <v>100</v>
      </c>
      <c r="L91" s="105"/>
      <c r="M91" s="105"/>
      <c r="N91" s="104">
        <f t="shared" si="25"/>
        <v>5813</v>
      </c>
      <c r="O91" s="104" t="s">
        <v>269</v>
      </c>
      <c r="P91" s="157">
        <v>1.5</v>
      </c>
      <c r="Q91" s="102" t="s">
        <v>306</v>
      </c>
      <c r="R91" s="110"/>
    </row>
    <row r="92" spans="3:20" ht="39.950000000000003" customHeight="1">
      <c r="C92" s="102">
        <f t="shared" si="26"/>
        <v>84</v>
      </c>
      <c r="D92" s="103">
        <v>44932</v>
      </c>
      <c r="E92" s="102" t="s">
        <v>421</v>
      </c>
      <c r="F92" s="102" t="s">
        <v>319</v>
      </c>
      <c r="G92" s="104" t="s">
        <v>301</v>
      </c>
      <c r="H92" s="102" t="s">
        <v>110</v>
      </c>
      <c r="I92" s="105"/>
      <c r="J92" s="105">
        <v>10</v>
      </c>
      <c r="K92" s="105"/>
      <c r="L92" s="105"/>
      <c r="M92" s="105"/>
      <c r="N92" s="104">
        <f t="shared" si="25"/>
        <v>5823</v>
      </c>
      <c r="O92" s="116" t="s">
        <v>276</v>
      </c>
      <c r="P92" s="157">
        <v>1.5</v>
      </c>
      <c r="Q92" s="102" t="s">
        <v>306</v>
      </c>
      <c r="R92" s="110"/>
    </row>
    <row r="93" spans="3:20" ht="39.950000000000003" customHeight="1">
      <c r="C93" s="102">
        <f t="shared" si="26"/>
        <v>85</v>
      </c>
      <c r="D93" s="103">
        <v>44932</v>
      </c>
      <c r="E93" s="102" t="s">
        <v>319</v>
      </c>
      <c r="F93" s="102" t="s">
        <v>352</v>
      </c>
      <c r="G93" s="104" t="s">
        <v>301</v>
      </c>
      <c r="H93" s="102" t="s">
        <v>110</v>
      </c>
      <c r="I93" s="105"/>
      <c r="J93" s="105">
        <v>29</v>
      </c>
      <c r="K93" s="105"/>
      <c r="L93" s="105"/>
      <c r="M93" s="105"/>
      <c r="N93" s="104">
        <f t="shared" si="25"/>
        <v>5852</v>
      </c>
      <c r="O93" s="116" t="s">
        <v>276</v>
      </c>
      <c r="P93" s="157">
        <v>1.5</v>
      </c>
      <c r="Q93" s="102" t="s">
        <v>306</v>
      </c>
      <c r="R93" s="110"/>
    </row>
    <row r="94" spans="3:20" ht="39.950000000000003" customHeight="1">
      <c r="C94" s="102">
        <f t="shared" si="26"/>
        <v>86</v>
      </c>
      <c r="D94" s="103">
        <v>44932</v>
      </c>
      <c r="E94" s="102" t="s">
        <v>355</v>
      </c>
      <c r="F94" s="102" t="s">
        <v>352</v>
      </c>
      <c r="G94" s="104"/>
      <c r="H94" s="102" t="s">
        <v>110</v>
      </c>
      <c r="I94" s="105"/>
      <c r="J94" s="105">
        <v>35</v>
      </c>
      <c r="K94" s="105"/>
      <c r="L94" s="105"/>
      <c r="M94" s="105"/>
      <c r="N94" s="104">
        <f t="shared" si="25"/>
        <v>5887</v>
      </c>
      <c r="O94" s="116"/>
      <c r="P94" s="157">
        <v>1.5</v>
      </c>
      <c r="Q94" s="102" t="s">
        <v>306</v>
      </c>
      <c r="R94" s="110"/>
    </row>
    <row r="95" spans="3:20" ht="39.950000000000003" customHeight="1">
      <c r="C95" s="102">
        <f t="shared" si="26"/>
        <v>87</v>
      </c>
      <c r="D95" s="103">
        <v>44935</v>
      </c>
      <c r="E95" s="102" t="s">
        <v>355</v>
      </c>
      <c r="F95" s="102" t="s">
        <v>415</v>
      </c>
      <c r="G95" s="104" t="s">
        <v>301</v>
      </c>
      <c r="H95" s="102" t="s">
        <v>110</v>
      </c>
      <c r="I95" s="105"/>
      <c r="J95" s="105"/>
      <c r="K95" s="105"/>
      <c r="L95" s="105">
        <v>28</v>
      </c>
      <c r="M95" s="105"/>
      <c r="N95" s="104">
        <f t="shared" si="25"/>
        <v>5915</v>
      </c>
      <c r="O95" s="116" t="s">
        <v>276</v>
      </c>
      <c r="P95" s="157">
        <v>1.5</v>
      </c>
      <c r="Q95" s="102" t="s">
        <v>306</v>
      </c>
      <c r="R95" s="110"/>
    </row>
    <row r="96" spans="3:20" ht="39.950000000000003" customHeight="1">
      <c r="C96" s="102">
        <f t="shared" si="26"/>
        <v>88</v>
      </c>
      <c r="D96" s="103">
        <v>44935</v>
      </c>
      <c r="E96" s="102" t="s">
        <v>415</v>
      </c>
      <c r="F96" s="102" t="s">
        <v>354</v>
      </c>
      <c r="G96" s="104" t="s">
        <v>301</v>
      </c>
      <c r="H96" s="102" t="s">
        <v>110</v>
      </c>
      <c r="I96" s="105"/>
      <c r="J96" s="105"/>
      <c r="K96" s="105"/>
      <c r="L96" s="105">
        <v>48</v>
      </c>
      <c r="M96" s="105"/>
      <c r="N96" s="104">
        <f t="shared" si="25"/>
        <v>5963</v>
      </c>
      <c r="O96" s="116" t="s">
        <v>276</v>
      </c>
      <c r="P96" s="157">
        <v>1.5</v>
      </c>
      <c r="Q96" s="102" t="s">
        <v>306</v>
      </c>
      <c r="R96" s="110"/>
    </row>
    <row r="97" spans="3:18" ht="39.950000000000003" customHeight="1">
      <c r="C97" s="102">
        <f t="shared" si="26"/>
        <v>89</v>
      </c>
      <c r="D97" s="103">
        <v>44936</v>
      </c>
      <c r="E97" s="102" t="s">
        <v>354</v>
      </c>
      <c r="F97" s="102" t="s">
        <v>461</v>
      </c>
      <c r="G97" s="104" t="s">
        <v>301</v>
      </c>
      <c r="H97" s="102" t="s">
        <v>110</v>
      </c>
      <c r="I97" s="105"/>
      <c r="J97" s="105"/>
      <c r="K97" s="105"/>
      <c r="L97" s="105">
        <v>58</v>
      </c>
      <c r="M97" s="105"/>
      <c r="N97" s="104">
        <f t="shared" si="25"/>
        <v>6021</v>
      </c>
      <c r="O97" s="116" t="s">
        <v>276</v>
      </c>
      <c r="P97" s="157">
        <v>1.5</v>
      </c>
      <c r="Q97" s="102" t="s">
        <v>306</v>
      </c>
      <c r="R97" s="110"/>
    </row>
    <row r="98" spans="3:18" ht="39.950000000000003" customHeight="1">
      <c r="C98" s="102">
        <f t="shared" si="26"/>
        <v>90</v>
      </c>
      <c r="D98" s="103">
        <v>44936</v>
      </c>
      <c r="E98" s="102" t="s">
        <v>461</v>
      </c>
      <c r="F98" s="102" t="s">
        <v>398</v>
      </c>
      <c r="G98" s="104" t="s">
        <v>301</v>
      </c>
      <c r="H98" s="102" t="s">
        <v>110</v>
      </c>
      <c r="I98" s="105"/>
      <c r="J98" s="105"/>
      <c r="K98" s="105"/>
      <c r="L98" s="105">
        <v>100</v>
      </c>
      <c r="M98" s="105"/>
      <c r="N98" s="104">
        <f t="shared" si="25"/>
        <v>6121</v>
      </c>
      <c r="O98" s="116" t="s">
        <v>276</v>
      </c>
      <c r="P98" s="157">
        <v>1.5</v>
      </c>
      <c r="Q98" s="102" t="s">
        <v>306</v>
      </c>
      <c r="R98" s="69" t="s">
        <v>462</v>
      </c>
    </row>
    <row r="99" spans="3:18" ht="39.950000000000003" customHeight="1">
      <c r="C99" s="102">
        <f t="shared" si="26"/>
        <v>91</v>
      </c>
      <c r="D99" s="103">
        <v>44937</v>
      </c>
      <c r="E99" s="102" t="s">
        <v>364</v>
      </c>
      <c r="F99" s="102" t="s">
        <v>353</v>
      </c>
      <c r="G99" s="104" t="s">
        <v>301</v>
      </c>
      <c r="H99" s="102" t="s">
        <v>110</v>
      </c>
      <c r="I99" s="105"/>
      <c r="J99" s="105"/>
      <c r="K99" s="105">
        <v>145</v>
      </c>
      <c r="L99" s="105"/>
      <c r="M99" s="105"/>
      <c r="N99" s="104">
        <f t="shared" si="25"/>
        <v>6266</v>
      </c>
      <c r="O99" s="104" t="s">
        <v>269</v>
      </c>
      <c r="P99" s="157">
        <v>1.5</v>
      </c>
      <c r="Q99" s="102" t="s">
        <v>306</v>
      </c>
      <c r="R99" s="110"/>
    </row>
    <row r="100" spans="3:18" ht="39.950000000000003" customHeight="1">
      <c r="C100" s="102">
        <f t="shared" si="26"/>
        <v>92</v>
      </c>
      <c r="D100" s="103">
        <v>44938</v>
      </c>
      <c r="E100" s="102" t="s">
        <v>353</v>
      </c>
      <c r="F100" s="102" t="s">
        <v>275</v>
      </c>
      <c r="G100" s="104" t="s">
        <v>301</v>
      </c>
      <c r="H100" s="102" t="s">
        <v>110</v>
      </c>
      <c r="I100" s="105">
        <v>52</v>
      </c>
      <c r="J100" s="105"/>
      <c r="K100" s="105"/>
      <c r="L100" s="105"/>
      <c r="M100" s="105"/>
      <c r="N100" s="104">
        <f t="shared" si="25"/>
        <v>6318</v>
      </c>
      <c r="O100" s="104" t="s">
        <v>269</v>
      </c>
      <c r="P100" s="157">
        <v>1.5</v>
      </c>
      <c r="Q100" s="102" t="s">
        <v>306</v>
      </c>
      <c r="R100" s="110"/>
    </row>
    <row r="101" spans="3:18" ht="39.950000000000003" customHeight="1">
      <c r="C101" s="102">
        <f t="shared" si="26"/>
        <v>93</v>
      </c>
      <c r="D101" s="103">
        <v>44938</v>
      </c>
      <c r="E101" s="102" t="s">
        <v>275</v>
      </c>
      <c r="F101" s="102" t="s">
        <v>291</v>
      </c>
      <c r="G101" s="104" t="s">
        <v>301</v>
      </c>
      <c r="H101" s="102" t="s">
        <v>110</v>
      </c>
      <c r="I101" s="105">
        <v>36</v>
      </c>
      <c r="J101" s="105"/>
      <c r="K101" s="105"/>
      <c r="L101" s="105"/>
      <c r="M101" s="105"/>
      <c r="N101" s="104">
        <f t="shared" si="25"/>
        <v>6354</v>
      </c>
      <c r="O101" s="104" t="s">
        <v>269</v>
      </c>
      <c r="P101" s="157">
        <v>1.5</v>
      </c>
      <c r="Q101" s="102" t="s">
        <v>306</v>
      </c>
      <c r="R101" s="110"/>
    </row>
    <row r="102" spans="3:18" ht="39.950000000000003" customHeight="1">
      <c r="C102" s="102">
        <f t="shared" si="26"/>
        <v>94</v>
      </c>
      <c r="D102" s="103">
        <v>44938</v>
      </c>
      <c r="E102" s="102" t="s">
        <v>275</v>
      </c>
      <c r="F102" s="102" t="s">
        <v>361</v>
      </c>
      <c r="G102" s="104" t="s">
        <v>301</v>
      </c>
      <c r="H102" s="102" t="s">
        <v>110</v>
      </c>
      <c r="I102" s="105">
        <v>35</v>
      </c>
      <c r="J102" s="105"/>
      <c r="K102" s="105"/>
      <c r="L102" s="105"/>
      <c r="M102" s="105"/>
      <c r="N102" s="104">
        <f t="shared" si="25"/>
        <v>6389</v>
      </c>
      <c r="O102" s="104" t="s">
        <v>269</v>
      </c>
      <c r="P102" s="157">
        <v>1.5</v>
      </c>
      <c r="Q102" s="102" t="s">
        <v>306</v>
      </c>
      <c r="R102" s="110"/>
    </row>
    <row r="103" spans="3:18" ht="39.950000000000003" customHeight="1">
      <c r="C103" s="102">
        <f t="shared" si="26"/>
        <v>95</v>
      </c>
      <c r="D103" s="103">
        <v>44939</v>
      </c>
      <c r="E103" s="102" t="s">
        <v>424</v>
      </c>
      <c r="F103" s="102" t="s">
        <v>416</v>
      </c>
      <c r="G103" s="104" t="s">
        <v>301</v>
      </c>
      <c r="H103" s="102" t="s">
        <v>110</v>
      </c>
      <c r="I103" s="105">
        <v>62</v>
      </c>
      <c r="J103" s="105"/>
      <c r="K103" s="105"/>
      <c r="L103" s="105"/>
      <c r="M103" s="105"/>
      <c r="N103" s="104">
        <f t="shared" si="25"/>
        <v>6451</v>
      </c>
      <c r="O103" s="104" t="s">
        <v>269</v>
      </c>
      <c r="P103" s="157">
        <v>1.5</v>
      </c>
      <c r="Q103" s="102" t="s">
        <v>306</v>
      </c>
      <c r="R103" s="110"/>
    </row>
    <row r="104" spans="3:18" ht="39.950000000000003" customHeight="1">
      <c r="C104" s="102">
        <f t="shared" si="26"/>
        <v>96</v>
      </c>
      <c r="D104" s="103">
        <v>44940</v>
      </c>
      <c r="E104" s="102" t="s">
        <v>424</v>
      </c>
      <c r="F104" s="102" t="s">
        <v>397</v>
      </c>
      <c r="G104" s="104" t="s">
        <v>301</v>
      </c>
      <c r="H104" s="102" t="s">
        <v>110</v>
      </c>
      <c r="I104" s="105">
        <v>19</v>
      </c>
      <c r="J104" s="105"/>
      <c r="K104" s="105"/>
      <c r="L104" s="105"/>
      <c r="M104" s="105"/>
      <c r="N104" s="104">
        <f t="shared" si="25"/>
        <v>6470</v>
      </c>
      <c r="O104" s="104" t="s">
        <v>269</v>
      </c>
      <c r="P104" s="157">
        <v>1.5</v>
      </c>
      <c r="Q104" s="102" t="s">
        <v>306</v>
      </c>
      <c r="R104" s="110"/>
    </row>
    <row r="105" spans="3:18" ht="39.950000000000003" customHeight="1">
      <c r="C105" s="102">
        <f t="shared" si="26"/>
        <v>97</v>
      </c>
      <c r="D105" s="103">
        <v>44940</v>
      </c>
      <c r="E105" s="102" t="s">
        <v>397</v>
      </c>
      <c r="F105" s="102" t="s">
        <v>316</v>
      </c>
      <c r="G105" s="104" t="s">
        <v>301</v>
      </c>
      <c r="H105" s="102" t="s">
        <v>110</v>
      </c>
      <c r="I105" s="105">
        <v>119</v>
      </c>
      <c r="J105" s="105"/>
      <c r="K105" s="105"/>
      <c r="L105" s="105"/>
      <c r="M105" s="105"/>
      <c r="N105" s="104">
        <f t="shared" si="25"/>
        <v>6589</v>
      </c>
      <c r="O105" s="104" t="s">
        <v>269</v>
      </c>
      <c r="P105" s="157">
        <v>1.5</v>
      </c>
      <c r="Q105" s="102" t="s">
        <v>306</v>
      </c>
      <c r="R105" s="110"/>
    </row>
    <row r="106" spans="3:18" ht="39.950000000000003" customHeight="1">
      <c r="C106" s="102">
        <f t="shared" si="26"/>
        <v>98</v>
      </c>
      <c r="D106" s="103">
        <v>44940</v>
      </c>
      <c r="E106" s="102" t="s">
        <v>316</v>
      </c>
      <c r="F106" s="102" t="s">
        <v>303</v>
      </c>
      <c r="G106" s="104" t="s">
        <v>301</v>
      </c>
      <c r="H106" s="102" t="s">
        <v>110</v>
      </c>
      <c r="I106" s="105">
        <v>9</v>
      </c>
      <c r="J106" s="105"/>
      <c r="K106" s="105"/>
      <c r="L106" s="105"/>
      <c r="M106" s="105"/>
      <c r="N106" s="104">
        <f t="shared" si="25"/>
        <v>6598</v>
      </c>
      <c r="O106" s="104" t="s">
        <v>269</v>
      </c>
      <c r="P106" s="157">
        <v>1.5</v>
      </c>
      <c r="Q106" s="102" t="s">
        <v>306</v>
      </c>
      <c r="R106" s="110"/>
    </row>
    <row r="107" spans="3:18" ht="39.950000000000003" customHeight="1">
      <c r="C107" s="102">
        <f t="shared" si="26"/>
        <v>99</v>
      </c>
      <c r="D107" s="103">
        <v>44941</v>
      </c>
      <c r="E107" s="102" t="s">
        <v>461</v>
      </c>
      <c r="F107" s="102" t="s">
        <v>398</v>
      </c>
      <c r="G107" s="104" t="s">
        <v>301</v>
      </c>
      <c r="H107" s="102" t="s">
        <v>110</v>
      </c>
      <c r="I107" s="105"/>
      <c r="J107" s="105"/>
      <c r="K107" s="105">
        <v>65</v>
      </c>
      <c r="L107" s="105"/>
      <c r="M107" s="105"/>
      <c r="N107" s="104">
        <f t="shared" si="25"/>
        <v>6663</v>
      </c>
      <c r="O107" s="116" t="s">
        <v>276</v>
      </c>
      <c r="P107" s="157">
        <v>1.5</v>
      </c>
      <c r="Q107" s="102" t="s">
        <v>306</v>
      </c>
      <c r="R107" s="110"/>
    </row>
    <row r="108" spans="3:18" ht="39.950000000000003" customHeight="1">
      <c r="C108" s="102">
        <f t="shared" si="26"/>
        <v>100</v>
      </c>
      <c r="D108" s="103">
        <v>44942</v>
      </c>
      <c r="E108" s="102" t="s">
        <v>316</v>
      </c>
      <c r="F108" s="102" t="s">
        <v>459</v>
      </c>
      <c r="G108" s="104" t="s">
        <v>268</v>
      </c>
      <c r="H108" s="102" t="s">
        <v>110</v>
      </c>
      <c r="I108" s="105">
        <v>102</v>
      </c>
      <c r="J108" s="105"/>
      <c r="K108" s="105"/>
      <c r="L108" s="105"/>
      <c r="M108" s="105"/>
      <c r="N108" s="104">
        <f t="shared" si="25"/>
        <v>6765</v>
      </c>
      <c r="O108" s="104" t="s">
        <v>269</v>
      </c>
      <c r="P108" s="157">
        <v>1.5</v>
      </c>
      <c r="Q108" s="102" t="s">
        <v>306</v>
      </c>
      <c r="R108" s="110"/>
    </row>
    <row r="109" spans="3:18" ht="39.950000000000003" customHeight="1">
      <c r="C109" s="102">
        <f t="shared" si="26"/>
        <v>101</v>
      </c>
      <c r="D109" s="103">
        <v>44943</v>
      </c>
      <c r="E109" s="102" t="s">
        <v>388</v>
      </c>
      <c r="F109" s="102" t="s">
        <v>409</v>
      </c>
      <c r="G109" s="104" t="s">
        <v>268</v>
      </c>
      <c r="H109" s="102" t="s">
        <v>110</v>
      </c>
      <c r="I109" s="105">
        <v>36</v>
      </c>
      <c r="J109" s="105"/>
      <c r="K109" s="105"/>
      <c r="L109" s="105"/>
      <c r="M109" s="105"/>
      <c r="N109" s="104">
        <f t="shared" si="25"/>
        <v>6801</v>
      </c>
      <c r="O109" s="116" t="s">
        <v>276</v>
      </c>
      <c r="P109" s="157">
        <v>1.5</v>
      </c>
      <c r="Q109" s="102" t="s">
        <v>306</v>
      </c>
      <c r="R109" s="110"/>
    </row>
    <row r="110" spans="3:18" ht="39.950000000000003" customHeight="1">
      <c r="C110" s="102">
        <f t="shared" si="26"/>
        <v>102</v>
      </c>
      <c r="D110" s="103">
        <v>44943</v>
      </c>
      <c r="E110" s="102" t="s">
        <v>388</v>
      </c>
      <c r="F110" s="102" t="s">
        <v>284</v>
      </c>
      <c r="G110" s="104" t="s">
        <v>268</v>
      </c>
      <c r="H110" s="102" t="s">
        <v>110</v>
      </c>
      <c r="I110" s="105">
        <v>18</v>
      </c>
      <c r="J110" s="105"/>
      <c r="K110" s="105"/>
      <c r="L110" s="105"/>
      <c r="M110" s="105"/>
      <c r="N110" s="104">
        <f t="shared" si="25"/>
        <v>6819</v>
      </c>
      <c r="O110" s="116" t="s">
        <v>463</v>
      </c>
      <c r="P110" s="104"/>
      <c r="Q110" s="102" t="s">
        <v>306</v>
      </c>
      <c r="R110" s="110"/>
    </row>
    <row r="111" spans="3:18" ht="39.950000000000003" customHeight="1">
      <c r="C111" s="102">
        <f t="shared" si="26"/>
        <v>103</v>
      </c>
      <c r="D111" s="103">
        <v>44943</v>
      </c>
      <c r="E111" s="102" t="s">
        <v>284</v>
      </c>
      <c r="F111" s="102" t="s">
        <v>464</v>
      </c>
      <c r="G111" s="104" t="s">
        <v>268</v>
      </c>
      <c r="H111" s="102" t="s">
        <v>110</v>
      </c>
      <c r="I111" s="105">
        <v>40</v>
      </c>
      <c r="J111" s="105"/>
      <c r="K111" s="105"/>
      <c r="L111" s="105"/>
      <c r="M111" s="105"/>
      <c r="N111" s="104">
        <f t="shared" si="25"/>
        <v>6859</v>
      </c>
      <c r="O111" s="116" t="s">
        <v>276</v>
      </c>
      <c r="P111" s="157">
        <v>1.5</v>
      </c>
      <c r="Q111" s="102" t="s">
        <v>306</v>
      </c>
      <c r="R111" s="110"/>
    </row>
    <row r="112" spans="3:18" ht="39.950000000000003" customHeight="1">
      <c r="C112" s="102">
        <f t="shared" si="26"/>
        <v>104</v>
      </c>
      <c r="D112" s="103">
        <v>44943</v>
      </c>
      <c r="E112" s="102" t="s">
        <v>397</v>
      </c>
      <c r="F112" s="102" t="s">
        <v>441</v>
      </c>
      <c r="G112" s="104" t="s">
        <v>268</v>
      </c>
      <c r="H112" s="102" t="s">
        <v>110</v>
      </c>
      <c r="I112" s="105">
        <v>27</v>
      </c>
      <c r="J112" s="105"/>
      <c r="K112" s="105"/>
      <c r="L112" s="105"/>
      <c r="M112" s="105"/>
      <c r="N112" s="104">
        <f t="shared" si="25"/>
        <v>6886</v>
      </c>
      <c r="O112" s="116" t="s">
        <v>276</v>
      </c>
      <c r="P112" s="157">
        <v>1.5</v>
      </c>
      <c r="Q112" s="102" t="s">
        <v>306</v>
      </c>
      <c r="R112" s="110"/>
    </row>
    <row r="113" spans="3:18" ht="39.950000000000003" customHeight="1">
      <c r="C113" s="102">
        <f t="shared" si="26"/>
        <v>105</v>
      </c>
      <c r="D113" s="103">
        <v>44944</v>
      </c>
      <c r="E113" s="102" t="s">
        <v>441</v>
      </c>
      <c r="F113" s="102" t="s">
        <v>326</v>
      </c>
      <c r="G113" s="104" t="s">
        <v>268</v>
      </c>
      <c r="H113" s="102" t="s">
        <v>110</v>
      </c>
      <c r="I113" s="105">
        <v>13</v>
      </c>
      <c r="J113" s="105"/>
      <c r="K113" s="105"/>
      <c r="L113" s="105"/>
      <c r="M113" s="105"/>
      <c r="N113" s="104">
        <f t="shared" si="25"/>
        <v>6899</v>
      </c>
      <c r="O113" s="116" t="s">
        <v>276</v>
      </c>
      <c r="P113" s="157">
        <v>1.5</v>
      </c>
      <c r="Q113" s="102" t="s">
        <v>306</v>
      </c>
      <c r="R113" s="110"/>
    </row>
    <row r="114" spans="3:18" ht="39.950000000000003" customHeight="1">
      <c r="C114" s="102">
        <f t="shared" si="26"/>
        <v>106</v>
      </c>
      <c r="D114" s="103">
        <v>44944</v>
      </c>
      <c r="E114" s="102" t="s">
        <v>441</v>
      </c>
      <c r="F114" s="102" t="s">
        <v>393</v>
      </c>
      <c r="G114" s="104" t="s">
        <v>268</v>
      </c>
      <c r="H114" s="102" t="s">
        <v>110</v>
      </c>
      <c r="I114" s="105">
        <v>11</v>
      </c>
      <c r="J114" s="105"/>
      <c r="K114" s="105"/>
      <c r="L114" s="105"/>
      <c r="M114" s="105"/>
      <c r="N114" s="104">
        <f t="shared" si="25"/>
        <v>6910</v>
      </c>
      <c r="O114" s="116" t="s">
        <v>276</v>
      </c>
      <c r="P114" s="157">
        <v>1.5</v>
      </c>
      <c r="Q114" s="102" t="s">
        <v>306</v>
      </c>
      <c r="R114" s="110"/>
    </row>
    <row r="115" spans="3:18" ht="39.950000000000003" customHeight="1">
      <c r="C115" s="102">
        <f t="shared" si="26"/>
        <v>107</v>
      </c>
      <c r="D115" s="103">
        <v>44944</v>
      </c>
      <c r="E115" s="102" t="s">
        <v>461</v>
      </c>
      <c r="F115" s="102" t="s">
        <v>362</v>
      </c>
      <c r="G115" s="104" t="s">
        <v>301</v>
      </c>
      <c r="H115" s="102" t="s">
        <v>110</v>
      </c>
      <c r="I115" s="105"/>
      <c r="J115" s="105"/>
      <c r="K115" s="105">
        <v>39</v>
      </c>
      <c r="L115" s="105"/>
      <c r="M115" s="105"/>
      <c r="N115" s="104">
        <f t="shared" si="25"/>
        <v>6949</v>
      </c>
      <c r="O115" s="104" t="s">
        <v>269</v>
      </c>
      <c r="P115" s="157">
        <v>1.5</v>
      </c>
      <c r="Q115" s="102" t="s">
        <v>306</v>
      </c>
      <c r="R115" s="110"/>
    </row>
    <row r="116" spans="3:18" ht="39.950000000000003" customHeight="1">
      <c r="C116" s="102">
        <f t="shared" si="26"/>
        <v>108</v>
      </c>
      <c r="D116" s="103">
        <v>44946</v>
      </c>
      <c r="E116" s="102" t="s">
        <v>398</v>
      </c>
      <c r="F116" s="102" t="s">
        <v>285</v>
      </c>
      <c r="G116" s="104" t="s">
        <v>268</v>
      </c>
      <c r="H116" s="102" t="s">
        <v>110</v>
      </c>
      <c r="I116" s="105">
        <v>13</v>
      </c>
      <c r="J116" s="105"/>
      <c r="K116" s="105"/>
      <c r="L116" s="105"/>
      <c r="M116" s="105"/>
      <c r="N116" s="104">
        <f t="shared" si="25"/>
        <v>6962</v>
      </c>
      <c r="O116" s="104" t="s">
        <v>269</v>
      </c>
      <c r="P116" s="157">
        <v>1.5</v>
      </c>
      <c r="Q116" s="102" t="s">
        <v>306</v>
      </c>
      <c r="R116" s="110"/>
    </row>
    <row r="117" spans="3:18" ht="39.950000000000003" customHeight="1">
      <c r="C117" s="102">
        <f t="shared" si="26"/>
        <v>109</v>
      </c>
      <c r="D117" s="103">
        <v>44946</v>
      </c>
      <c r="E117" s="102" t="s">
        <v>398</v>
      </c>
      <c r="F117" s="102" t="s">
        <v>298</v>
      </c>
      <c r="G117" s="104" t="s">
        <v>268</v>
      </c>
      <c r="H117" s="102" t="s">
        <v>110</v>
      </c>
      <c r="I117" s="105">
        <v>48</v>
      </c>
      <c r="J117" s="105"/>
      <c r="K117" s="105"/>
      <c r="L117" s="105"/>
      <c r="M117" s="105"/>
      <c r="N117" s="104">
        <f t="shared" si="25"/>
        <v>7010</v>
      </c>
      <c r="O117" s="104" t="s">
        <v>269</v>
      </c>
      <c r="P117" s="157">
        <v>1.5</v>
      </c>
      <c r="Q117" s="102" t="s">
        <v>306</v>
      </c>
      <c r="R117" s="110"/>
    </row>
    <row r="118" spans="3:18" ht="39.950000000000003" customHeight="1">
      <c r="C118" s="102">
        <f t="shared" si="26"/>
        <v>110</v>
      </c>
      <c r="D118" s="103">
        <v>44946</v>
      </c>
      <c r="E118" s="102" t="s">
        <v>330</v>
      </c>
      <c r="F118" s="102" t="s">
        <v>398</v>
      </c>
      <c r="G118" s="104" t="s">
        <v>268</v>
      </c>
      <c r="H118" s="102" t="s">
        <v>110</v>
      </c>
      <c r="I118" s="105"/>
      <c r="J118" s="105"/>
      <c r="K118" s="105">
        <v>18</v>
      </c>
      <c r="L118" s="105"/>
      <c r="M118" s="105"/>
      <c r="N118" s="104">
        <f t="shared" si="25"/>
        <v>7028</v>
      </c>
      <c r="O118" s="104" t="s">
        <v>269</v>
      </c>
      <c r="P118" s="157">
        <v>1.5</v>
      </c>
      <c r="Q118" s="102" t="s">
        <v>306</v>
      </c>
      <c r="R118" s="110"/>
    </row>
    <row r="119" spans="3:18" ht="39.950000000000003" customHeight="1">
      <c r="C119" s="102">
        <f t="shared" si="26"/>
        <v>111</v>
      </c>
      <c r="D119" s="103">
        <v>44946</v>
      </c>
      <c r="E119" s="102" t="s">
        <v>398</v>
      </c>
      <c r="F119" s="102" t="s">
        <v>362</v>
      </c>
      <c r="G119" s="104" t="s">
        <v>301</v>
      </c>
      <c r="H119" s="102" t="s">
        <v>110</v>
      </c>
      <c r="I119" s="105"/>
      <c r="J119" s="105"/>
      <c r="K119" s="105">
        <v>30</v>
      </c>
      <c r="L119" s="105"/>
      <c r="M119" s="105"/>
      <c r="N119" s="104">
        <f t="shared" si="25"/>
        <v>7058</v>
      </c>
      <c r="O119" s="104" t="s">
        <v>269</v>
      </c>
      <c r="P119" s="157">
        <v>1.5</v>
      </c>
      <c r="Q119" s="102" t="s">
        <v>306</v>
      </c>
      <c r="R119" s="110"/>
    </row>
    <row r="120" spans="3:18" ht="39.950000000000003" customHeight="1">
      <c r="C120" s="102">
        <f t="shared" si="26"/>
        <v>112</v>
      </c>
      <c r="D120" s="103">
        <v>44948</v>
      </c>
      <c r="E120" s="102" t="s">
        <v>290</v>
      </c>
      <c r="F120" s="102" t="s">
        <v>355</v>
      </c>
      <c r="G120" s="104" t="s">
        <v>268</v>
      </c>
      <c r="H120" s="102" t="s">
        <v>110</v>
      </c>
      <c r="I120" s="105"/>
      <c r="J120" s="105"/>
      <c r="K120" s="105"/>
      <c r="L120" s="105">
        <v>60</v>
      </c>
      <c r="M120" s="105"/>
      <c r="N120" s="104">
        <f t="shared" si="25"/>
        <v>7118</v>
      </c>
      <c r="O120" s="104" t="s">
        <v>269</v>
      </c>
      <c r="P120" s="157">
        <v>1.5</v>
      </c>
      <c r="Q120" s="102" t="s">
        <v>306</v>
      </c>
      <c r="R120" s="110"/>
    </row>
    <row r="121" spans="3:18" ht="39.950000000000003" customHeight="1">
      <c r="C121" s="102">
        <f t="shared" si="26"/>
        <v>113</v>
      </c>
      <c r="D121" s="103">
        <v>44949</v>
      </c>
      <c r="E121" s="102" t="s">
        <v>290</v>
      </c>
      <c r="F121" s="102" t="s">
        <v>333</v>
      </c>
      <c r="G121" s="104" t="s">
        <v>268</v>
      </c>
      <c r="H121" s="102" t="s">
        <v>110</v>
      </c>
      <c r="I121" s="105">
        <v>21</v>
      </c>
      <c r="J121" s="105"/>
      <c r="K121" s="105"/>
      <c r="L121" s="105"/>
      <c r="M121" s="105"/>
      <c r="N121" s="104">
        <f t="shared" si="25"/>
        <v>7139</v>
      </c>
      <c r="O121" s="104" t="s">
        <v>269</v>
      </c>
      <c r="P121" s="157">
        <v>1.5</v>
      </c>
      <c r="Q121" s="102" t="s">
        <v>306</v>
      </c>
      <c r="R121" s="110"/>
    </row>
    <row r="122" spans="3:18" ht="39.950000000000003" customHeight="1">
      <c r="C122" s="102">
        <f t="shared" si="26"/>
        <v>114</v>
      </c>
      <c r="D122" s="103">
        <v>44949</v>
      </c>
      <c r="E122" s="102" t="s">
        <v>333</v>
      </c>
      <c r="F122" s="102" t="s">
        <v>365</v>
      </c>
      <c r="G122" s="104" t="s">
        <v>268</v>
      </c>
      <c r="H122" s="102" t="s">
        <v>110</v>
      </c>
      <c r="I122" s="105">
        <v>20</v>
      </c>
      <c r="J122" s="105"/>
      <c r="K122" s="105"/>
      <c r="L122" s="105"/>
      <c r="M122" s="105"/>
      <c r="N122" s="104">
        <f t="shared" si="25"/>
        <v>7159</v>
      </c>
      <c r="O122" s="104" t="s">
        <v>269</v>
      </c>
      <c r="P122" s="157">
        <v>1.5</v>
      </c>
      <c r="Q122" s="102" t="s">
        <v>306</v>
      </c>
      <c r="R122" s="110"/>
    </row>
    <row r="123" spans="3:18" ht="39.950000000000003" customHeight="1">
      <c r="C123" s="102">
        <f t="shared" si="26"/>
        <v>115</v>
      </c>
      <c r="D123" s="103">
        <v>44950</v>
      </c>
      <c r="E123" s="102" t="s">
        <v>451</v>
      </c>
      <c r="F123" s="102" t="s">
        <v>360</v>
      </c>
      <c r="G123" s="104" t="s">
        <v>268</v>
      </c>
      <c r="H123" s="102" t="s">
        <v>110</v>
      </c>
      <c r="I123" s="105">
        <v>40</v>
      </c>
      <c r="J123" s="105"/>
      <c r="K123" s="105"/>
      <c r="L123" s="105"/>
      <c r="M123" s="105"/>
      <c r="N123" s="104">
        <f t="shared" si="25"/>
        <v>7199</v>
      </c>
      <c r="O123" s="104" t="s">
        <v>269</v>
      </c>
      <c r="P123" s="157">
        <v>1</v>
      </c>
      <c r="Q123" s="102" t="s">
        <v>306</v>
      </c>
      <c r="R123" s="110"/>
    </row>
    <row r="124" spans="3:18" ht="39.950000000000003" customHeight="1">
      <c r="C124" s="102">
        <f t="shared" si="26"/>
        <v>116</v>
      </c>
      <c r="D124" s="103">
        <v>44951</v>
      </c>
      <c r="E124" s="102" t="s">
        <v>360</v>
      </c>
      <c r="F124" s="102" t="s">
        <v>399</v>
      </c>
      <c r="G124" s="104" t="s">
        <v>268</v>
      </c>
      <c r="H124" s="102" t="s">
        <v>110</v>
      </c>
      <c r="I124" s="105">
        <v>12</v>
      </c>
      <c r="J124" s="105"/>
      <c r="K124" s="105"/>
      <c r="L124" s="105"/>
      <c r="M124" s="105"/>
      <c r="N124" s="104">
        <f t="shared" si="25"/>
        <v>7211</v>
      </c>
      <c r="O124" s="104" t="s">
        <v>269</v>
      </c>
      <c r="P124" s="157">
        <v>1</v>
      </c>
      <c r="Q124" s="102" t="s">
        <v>306</v>
      </c>
      <c r="R124" s="110"/>
    </row>
    <row r="125" spans="3:18" ht="39.950000000000003" customHeight="1">
      <c r="C125" s="102">
        <f t="shared" si="26"/>
        <v>117</v>
      </c>
      <c r="D125" s="103">
        <v>44951</v>
      </c>
      <c r="E125" s="102" t="s">
        <v>426</v>
      </c>
      <c r="F125" s="102" t="s">
        <v>410</v>
      </c>
      <c r="G125" s="104" t="s">
        <v>268</v>
      </c>
      <c r="H125" s="102" t="s">
        <v>110</v>
      </c>
      <c r="I125" s="105">
        <v>24</v>
      </c>
      <c r="J125" s="105"/>
      <c r="K125" s="105"/>
      <c r="L125" s="105"/>
      <c r="M125" s="105"/>
      <c r="N125" s="104">
        <f t="shared" si="25"/>
        <v>7235</v>
      </c>
      <c r="O125" s="104" t="s">
        <v>269</v>
      </c>
      <c r="P125" s="157">
        <v>1</v>
      </c>
      <c r="Q125" s="102" t="s">
        <v>306</v>
      </c>
      <c r="R125" s="110"/>
    </row>
    <row r="126" spans="3:18" ht="39.950000000000003" customHeight="1">
      <c r="C126" s="102">
        <f t="shared" si="26"/>
        <v>118</v>
      </c>
      <c r="D126" s="103">
        <v>44954</v>
      </c>
      <c r="E126" s="102"/>
      <c r="F126" s="102"/>
      <c r="G126" s="104"/>
      <c r="H126" s="102"/>
      <c r="I126" s="105">
        <v>30</v>
      </c>
      <c r="J126" s="105"/>
      <c r="K126" s="105"/>
      <c r="L126" s="105"/>
      <c r="M126" s="105"/>
      <c r="N126" s="104">
        <f t="shared" si="25"/>
        <v>7265</v>
      </c>
      <c r="O126" s="116"/>
      <c r="P126" s="104"/>
      <c r="Q126" s="104"/>
      <c r="R126" s="110"/>
    </row>
    <row r="127" spans="3:18" ht="39.950000000000003" customHeight="1">
      <c r="C127" s="102">
        <f t="shared" si="26"/>
        <v>119</v>
      </c>
      <c r="D127" s="103">
        <v>44958</v>
      </c>
      <c r="E127" s="102" t="s">
        <v>365</v>
      </c>
      <c r="F127" s="102" t="s">
        <v>333</v>
      </c>
      <c r="G127" s="104" t="s">
        <v>268</v>
      </c>
      <c r="H127" s="102" t="s">
        <v>110</v>
      </c>
      <c r="I127" s="105">
        <v>35</v>
      </c>
      <c r="J127" s="105"/>
      <c r="K127" s="105"/>
      <c r="L127" s="105"/>
      <c r="M127" s="105"/>
      <c r="N127" s="104">
        <f t="shared" si="25"/>
        <v>7300</v>
      </c>
      <c r="O127" s="104" t="s">
        <v>269</v>
      </c>
      <c r="P127" s="157">
        <v>1</v>
      </c>
      <c r="Q127" s="102" t="s">
        <v>306</v>
      </c>
      <c r="R127" s="110"/>
    </row>
    <row r="128" spans="3:18" ht="39.950000000000003" customHeight="1">
      <c r="C128" s="102">
        <f t="shared" si="26"/>
        <v>120</v>
      </c>
      <c r="D128" s="103">
        <v>44960</v>
      </c>
      <c r="E128" s="102" t="s">
        <v>465</v>
      </c>
      <c r="F128" s="102"/>
      <c r="G128" s="104" t="s">
        <v>268</v>
      </c>
      <c r="H128" s="102" t="s">
        <v>110</v>
      </c>
      <c r="I128" s="105">
        <v>20</v>
      </c>
      <c r="J128" s="105"/>
      <c r="K128" s="105"/>
      <c r="L128" s="105"/>
      <c r="M128" s="105"/>
      <c r="N128" s="104">
        <f t="shared" si="25"/>
        <v>7320</v>
      </c>
      <c r="O128" s="116" t="s">
        <v>466</v>
      </c>
      <c r="P128" s="104">
        <v>0</v>
      </c>
      <c r="Q128" s="102" t="s">
        <v>306</v>
      </c>
      <c r="R128" s="110"/>
    </row>
    <row r="129" spans="3:18" ht="39.950000000000003" customHeight="1">
      <c r="C129" s="102">
        <f t="shared" si="26"/>
        <v>121</v>
      </c>
      <c r="D129" s="103"/>
      <c r="E129" s="102"/>
      <c r="F129" s="102"/>
      <c r="G129" s="104"/>
      <c r="H129" s="102"/>
      <c r="I129" s="105"/>
      <c r="J129" s="105"/>
      <c r="K129" s="105"/>
      <c r="L129" s="105"/>
      <c r="M129" s="105"/>
      <c r="N129" s="102"/>
      <c r="O129" s="116"/>
      <c r="P129" s="104"/>
      <c r="Q129" s="104"/>
      <c r="R129" s="110"/>
    </row>
    <row r="130" spans="3:18" ht="39.950000000000003" customHeight="1">
      <c r="C130" s="102"/>
      <c r="D130" s="103"/>
      <c r="E130" s="102"/>
      <c r="F130" s="102"/>
      <c r="G130" s="104"/>
      <c r="H130" s="102"/>
      <c r="I130" s="105"/>
      <c r="J130" s="105"/>
      <c r="K130" s="105"/>
      <c r="L130" s="105"/>
      <c r="M130" s="105"/>
      <c r="N130" s="102"/>
      <c r="O130" s="116"/>
      <c r="P130" s="104"/>
      <c r="Q130" s="104"/>
      <c r="R130" s="110"/>
    </row>
    <row r="131" spans="3:18" ht="39.950000000000003" customHeight="1">
      <c r="C131" s="102"/>
      <c r="D131" s="103"/>
      <c r="E131" s="102"/>
      <c r="F131" s="102"/>
      <c r="G131" s="104"/>
      <c r="H131" s="102"/>
      <c r="I131" s="105"/>
      <c r="J131" s="105"/>
      <c r="K131" s="105"/>
      <c r="L131" s="105"/>
      <c r="M131" s="105"/>
      <c r="N131" s="102"/>
      <c r="O131" s="116"/>
      <c r="P131" s="104"/>
      <c r="Q131" s="104"/>
      <c r="R131" s="110"/>
    </row>
    <row r="132" spans="3:18" ht="39.950000000000003" customHeight="1">
      <c r="C132" s="102"/>
      <c r="D132" s="103"/>
      <c r="E132" s="102"/>
      <c r="F132" s="102"/>
      <c r="G132" s="104"/>
      <c r="H132" s="102"/>
      <c r="I132" s="105"/>
      <c r="J132" s="105"/>
      <c r="K132" s="105"/>
      <c r="L132" s="105"/>
      <c r="M132" s="105"/>
      <c r="N132" s="102"/>
      <c r="O132" s="116"/>
      <c r="P132" s="104"/>
      <c r="Q132" s="104"/>
      <c r="R132" s="110"/>
    </row>
    <row r="133" spans="3:18" ht="39.950000000000003" customHeight="1">
      <c r="C133" s="109"/>
      <c r="D133" s="110"/>
      <c r="E133" s="110"/>
      <c r="F133" s="110"/>
      <c r="G133" s="110"/>
      <c r="H133" s="110"/>
      <c r="I133" s="118"/>
      <c r="J133" s="118"/>
      <c r="K133" s="118"/>
      <c r="L133" s="118"/>
      <c r="M133" s="118"/>
      <c r="N133" s="110"/>
      <c r="O133" s="110"/>
      <c r="P133" s="110"/>
      <c r="Q133" s="110"/>
      <c r="R133" s="110"/>
    </row>
    <row r="134" spans="3:18" ht="39.950000000000003" customHeight="1">
      <c r="C134" s="109"/>
      <c r="D134" s="110"/>
      <c r="E134" s="110"/>
      <c r="F134" s="110"/>
      <c r="G134" s="110"/>
      <c r="H134" s="110"/>
      <c r="I134" s="118"/>
      <c r="J134" s="118"/>
      <c r="K134" s="118"/>
      <c r="L134" s="118"/>
      <c r="M134" s="118"/>
      <c r="N134" s="110"/>
      <c r="O134" s="110"/>
      <c r="P134" s="110"/>
      <c r="Q134" s="110"/>
      <c r="R134" s="110"/>
    </row>
    <row r="135" spans="3:18" ht="39.950000000000003" customHeight="1">
      <c r="C135" s="109"/>
      <c r="D135" s="110"/>
      <c r="E135" s="110"/>
      <c r="F135" s="110"/>
      <c r="G135" s="110"/>
      <c r="H135" s="110"/>
      <c r="I135" s="118"/>
      <c r="J135" s="118"/>
      <c r="K135" s="118"/>
      <c r="L135" s="118"/>
      <c r="M135" s="118"/>
      <c r="N135" s="110"/>
      <c r="O135" s="110"/>
      <c r="P135" s="110"/>
      <c r="Q135" s="110"/>
      <c r="R135" s="110"/>
    </row>
    <row r="136" spans="3:18" ht="39.950000000000003" customHeight="1">
      <c r="C136" s="109"/>
      <c r="D136" s="110"/>
      <c r="E136" s="110"/>
      <c r="F136" s="110"/>
      <c r="G136" s="110"/>
      <c r="H136" s="110"/>
      <c r="I136" s="118"/>
      <c r="J136" s="118"/>
      <c r="K136" s="118"/>
      <c r="L136" s="118"/>
      <c r="M136" s="118"/>
      <c r="N136" s="110"/>
      <c r="O136" s="110"/>
      <c r="P136" s="110"/>
      <c r="Q136" s="110"/>
      <c r="R136" s="110"/>
    </row>
    <row r="137" spans="3:18" ht="39.950000000000003" customHeight="1">
      <c r="C137" s="109"/>
      <c r="D137" s="110"/>
      <c r="E137" s="110"/>
      <c r="F137" s="110"/>
      <c r="G137" s="110"/>
      <c r="H137" s="110"/>
      <c r="I137" s="118"/>
      <c r="J137" s="118"/>
      <c r="K137" s="118"/>
      <c r="L137" s="118"/>
      <c r="M137" s="118"/>
      <c r="N137" s="110"/>
      <c r="O137" s="110"/>
      <c r="P137" s="110"/>
      <c r="Q137" s="110"/>
      <c r="R137" s="110"/>
    </row>
    <row r="138" spans="3:18" ht="39.950000000000003" customHeight="1">
      <c r="C138" s="109"/>
      <c r="D138" s="110"/>
      <c r="E138" s="110"/>
      <c r="F138" s="110"/>
      <c r="G138" s="110"/>
      <c r="H138" s="110"/>
      <c r="I138" s="118"/>
      <c r="J138" s="118"/>
      <c r="K138" s="118"/>
      <c r="L138" s="118"/>
      <c r="M138" s="118"/>
      <c r="N138" s="110"/>
      <c r="O138" s="110"/>
      <c r="P138" s="110"/>
      <c r="Q138" s="110"/>
      <c r="R138" s="110"/>
    </row>
    <row r="139" spans="3:18" ht="39.950000000000003" customHeight="1">
      <c r="C139" s="109"/>
      <c r="D139" s="110"/>
      <c r="E139" s="110"/>
      <c r="F139" s="110"/>
      <c r="G139" s="110"/>
      <c r="H139" s="110"/>
      <c r="I139" s="118"/>
      <c r="J139" s="118"/>
      <c r="K139" s="118"/>
      <c r="L139" s="118"/>
      <c r="M139" s="118"/>
      <c r="N139" s="110"/>
      <c r="O139" s="110"/>
      <c r="P139" s="110"/>
      <c r="Q139" s="110"/>
      <c r="R139" s="110"/>
    </row>
    <row r="140" spans="3:18" ht="39.950000000000003" customHeight="1">
      <c r="C140" s="109"/>
      <c r="D140" s="110"/>
      <c r="E140" s="110"/>
      <c r="F140" s="110"/>
      <c r="G140" s="110"/>
      <c r="H140" s="110"/>
      <c r="I140" s="118"/>
      <c r="J140" s="118"/>
      <c r="K140" s="118"/>
      <c r="L140" s="118"/>
      <c r="M140" s="118"/>
      <c r="N140" s="110"/>
      <c r="O140" s="110"/>
      <c r="P140" s="110"/>
      <c r="Q140" s="110"/>
      <c r="R140" s="110"/>
    </row>
    <row r="141" spans="3:18" ht="39.950000000000003" customHeight="1">
      <c r="C141" s="109"/>
      <c r="D141" s="110"/>
      <c r="E141" s="110"/>
      <c r="F141" s="110"/>
      <c r="G141" s="110"/>
      <c r="H141" s="110"/>
      <c r="I141" s="118"/>
      <c r="J141" s="118"/>
      <c r="K141" s="118"/>
      <c r="L141" s="118"/>
      <c r="M141" s="118"/>
      <c r="N141" s="110"/>
      <c r="O141" s="110"/>
      <c r="P141" s="110"/>
      <c r="Q141" s="110"/>
      <c r="R141" s="110"/>
    </row>
    <row r="142" spans="3:18" ht="39.950000000000003" customHeight="1">
      <c r="C142" s="109"/>
      <c r="D142" s="110"/>
      <c r="E142" s="110"/>
      <c r="F142" s="110"/>
      <c r="G142" s="110"/>
      <c r="H142" s="110"/>
      <c r="I142" s="118"/>
      <c r="J142" s="118"/>
      <c r="K142" s="118"/>
      <c r="L142" s="118"/>
      <c r="M142" s="118"/>
      <c r="N142" s="110"/>
      <c r="O142" s="110"/>
      <c r="P142" s="110"/>
      <c r="Q142" s="110"/>
      <c r="R142" s="110"/>
    </row>
    <row r="143" spans="3:18" ht="39.950000000000003" customHeight="1">
      <c r="C143" s="109"/>
      <c r="D143" s="110"/>
      <c r="E143" s="110"/>
      <c r="F143" s="110"/>
      <c r="G143" s="110"/>
      <c r="H143" s="110"/>
      <c r="I143" s="118"/>
      <c r="J143" s="118"/>
      <c r="K143" s="118"/>
      <c r="L143" s="118"/>
      <c r="M143" s="118"/>
      <c r="N143" s="110"/>
      <c r="O143" s="110"/>
      <c r="P143" s="110"/>
      <c r="Q143" s="110"/>
      <c r="R143" s="110"/>
    </row>
    <row r="144" spans="3:18" ht="39.950000000000003" customHeight="1">
      <c r="C144" s="109"/>
      <c r="D144" s="110"/>
      <c r="E144" s="110"/>
      <c r="F144" s="110"/>
      <c r="G144" s="110"/>
      <c r="H144" s="110"/>
      <c r="I144" s="118"/>
      <c r="J144" s="118"/>
      <c r="K144" s="118"/>
      <c r="L144" s="118"/>
      <c r="M144" s="118"/>
      <c r="N144" s="110"/>
      <c r="O144" s="110"/>
      <c r="P144" s="110"/>
      <c r="Q144" s="110"/>
      <c r="R144" s="110"/>
    </row>
    <row r="145" spans="3:18" ht="39.950000000000003" customHeight="1">
      <c r="C145" s="109"/>
      <c r="D145" s="110"/>
      <c r="E145" s="110"/>
      <c r="F145" s="110"/>
      <c r="G145" s="110"/>
      <c r="H145" s="110"/>
      <c r="I145" s="118"/>
      <c r="J145" s="118"/>
      <c r="K145" s="118"/>
      <c r="L145" s="118"/>
      <c r="M145" s="118"/>
      <c r="N145" s="110"/>
      <c r="O145" s="110"/>
      <c r="P145" s="110"/>
      <c r="Q145" s="110"/>
      <c r="R145" s="110"/>
    </row>
    <row r="146" spans="3:18" ht="39.950000000000003" customHeight="1">
      <c r="C146" s="109"/>
      <c r="D146" s="110"/>
      <c r="E146" s="110"/>
      <c r="F146" s="110"/>
      <c r="G146" s="110"/>
      <c r="H146" s="110"/>
      <c r="I146" s="118"/>
      <c r="J146" s="118"/>
      <c r="K146" s="118"/>
      <c r="L146" s="118"/>
      <c r="M146" s="118"/>
      <c r="N146" s="110"/>
      <c r="O146" s="110"/>
      <c r="P146" s="110"/>
      <c r="Q146" s="110"/>
      <c r="R146" s="110"/>
    </row>
    <row r="147" spans="3:18" ht="39.950000000000003" customHeight="1">
      <c r="C147" s="109"/>
      <c r="D147" s="110"/>
      <c r="E147" s="110"/>
      <c r="F147" s="110"/>
      <c r="G147" s="110"/>
      <c r="H147" s="110"/>
      <c r="I147" s="118"/>
      <c r="J147" s="118"/>
      <c r="K147" s="118"/>
      <c r="L147" s="118"/>
      <c r="M147" s="118"/>
      <c r="N147" s="110"/>
      <c r="O147" s="110"/>
      <c r="P147" s="110"/>
      <c r="Q147" s="110"/>
      <c r="R147" s="110"/>
    </row>
    <row r="148" spans="3:18" ht="39.950000000000003" customHeight="1">
      <c r="C148" s="109"/>
      <c r="D148" s="110"/>
      <c r="E148" s="110"/>
      <c r="F148" s="110"/>
      <c r="G148" s="110"/>
      <c r="H148" s="110"/>
      <c r="I148" s="118"/>
      <c r="J148" s="118"/>
      <c r="K148" s="118"/>
      <c r="L148" s="118"/>
      <c r="M148" s="118"/>
      <c r="N148" s="110"/>
      <c r="O148" s="110"/>
      <c r="P148" s="110"/>
      <c r="Q148" s="110"/>
      <c r="R148" s="110"/>
    </row>
    <row r="149" spans="3:18" ht="39.950000000000003" customHeight="1">
      <c r="C149" s="109"/>
      <c r="D149" s="110"/>
      <c r="E149" s="110"/>
      <c r="F149" s="110"/>
      <c r="G149" s="110"/>
      <c r="H149" s="110"/>
      <c r="I149" s="118"/>
      <c r="J149" s="118"/>
      <c r="K149" s="118"/>
      <c r="L149" s="118"/>
      <c r="M149" s="118"/>
      <c r="N149" s="110"/>
      <c r="O149" s="110"/>
      <c r="P149" s="110"/>
      <c r="Q149" s="110"/>
      <c r="R149" s="110"/>
    </row>
    <row r="150" spans="3:18" ht="39.950000000000003" customHeight="1">
      <c r="C150" s="109"/>
      <c r="D150" s="110"/>
      <c r="E150" s="110"/>
      <c r="F150" s="110"/>
      <c r="G150" s="110"/>
      <c r="H150" s="110"/>
      <c r="I150" s="118"/>
      <c r="J150" s="118"/>
      <c r="K150" s="118"/>
      <c r="L150" s="118"/>
      <c r="M150" s="118"/>
      <c r="N150" s="110"/>
      <c r="O150" s="110"/>
      <c r="P150" s="110"/>
      <c r="Q150" s="110"/>
      <c r="R150" s="110"/>
    </row>
    <row r="151" spans="3:18" ht="39.950000000000003" customHeight="1">
      <c r="C151" s="109"/>
      <c r="D151" s="110"/>
      <c r="E151" s="110"/>
      <c r="F151" s="110"/>
      <c r="G151" s="110"/>
      <c r="H151" s="110"/>
      <c r="I151" s="118"/>
      <c r="J151" s="118"/>
      <c r="K151" s="118"/>
      <c r="L151" s="118"/>
      <c r="M151" s="118"/>
      <c r="N151" s="110"/>
      <c r="O151" s="110"/>
      <c r="P151" s="110"/>
      <c r="Q151" s="110"/>
      <c r="R151" s="110"/>
    </row>
    <row r="152" spans="3:18" ht="39.950000000000003" customHeight="1">
      <c r="C152" s="109"/>
      <c r="D152" s="110"/>
      <c r="E152" s="110"/>
      <c r="F152" s="110"/>
      <c r="G152" s="110"/>
      <c r="H152" s="110"/>
      <c r="I152" s="118"/>
      <c r="J152" s="118"/>
      <c r="K152" s="118"/>
      <c r="L152" s="118"/>
      <c r="M152" s="118"/>
      <c r="N152" s="110"/>
      <c r="O152" s="110"/>
      <c r="P152" s="110"/>
      <c r="Q152" s="110"/>
      <c r="R152" s="110"/>
    </row>
    <row r="153" spans="3:18" ht="39.950000000000003" customHeight="1">
      <c r="C153" s="109"/>
      <c r="D153" s="110"/>
      <c r="E153" s="110"/>
      <c r="F153" s="110"/>
      <c r="G153" s="110"/>
      <c r="H153" s="110"/>
      <c r="I153" s="118"/>
      <c r="J153" s="118"/>
      <c r="K153" s="118"/>
      <c r="L153" s="118"/>
      <c r="M153" s="118"/>
      <c r="N153" s="110"/>
      <c r="O153" s="110"/>
      <c r="P153" s="110"/>
      <c r="Q153" s="110"/>
      <c r="R153" s="110"/>
    </row>
    <row r="154" spans="3:18" ht="39.950000000000003" customHeight="1">
      <c r="C154" s="109"/>
      <c r="D154" s="110"/>
      <c r="E154" s="110"/>
      <c r="F154" s="110"/>
      <c r="G154" s="110"/>
      <c r="H154" s="110"/>
      <c r="I154" s="118"/>
      <c r="J154" s="118"/>
      <c r="K154" s="118"/>
      <c r="L154" s="118"/>
      <c r="M154" s="118"/>
      <c r="N154" s="110"/>
      <c r="O154" s="110"/>
      <c r="P154" s="110"/>
      <c r="Q154" s="110"/>
      <c r="R154" s="110"/>
    </row>
    <row r="155" spans="3:18" ht="39.950000000000003" customHeight="1">
      <c r="C155" s="109"/>
      <c r="D155" s="110"/>
      <c r="E155" s="110"/>
      <c r="F155" s="110"/>
      <c r="G155" s="110"/>
      <c r="H155" s="110"/>
      <c r="I155" s="118"/>
      <c r="J155" s="118"/>
      <c r="K155" s="118"/>
      <c r="L155" s="118"/>
      <c r="M155" s="118"/>
      <c r="N155" s="110"/>
      <c r="O155" s="110"/>
      <c r="P155" s="110"/>
      <c r="Q155" s="110"/>
      <c r="R155" s="110"/>
    </row>
    <row r="156" spans="3:18" ht="39.950000000000003" customHeight="1">
      <c r="C156" s="109"/>
      <c r="D156" s="110"/>
      <c r="E156" s="110"/>
      <c r="F156" s="110"/>
      <c r="G156" s="110"/>
      <c r="H156" s="110"/>
      <c r="I156" s="118"/>
      <c r="J156" s="118"/>
      <c r="K156" s="118"/>
      <c r="L156" s="118"/>
      <c r="M156" s="118"/>
      <c r="N156" s="110"/>
      <c r="O156" s="110"/>
      <c r="P156" s="110"/>
      <c r="Q156" s="110"/>
      <c r="R156" s="110"/>
    </row>
    <row r="157" spans="3:18" ht="39.950000000000003" customHeight="1">
      <c r="C157" s="109"/>
      <c r="D157" s="110"/>
      <c r="E157" s="110"/>
      <c r="F157" s="110"/>
      <c r="G157" s="110"/>
      <c r="H157" s="110"/>
      <c r="I157" s="118"/>
      <c r="J157" s="118"/>
      <c r="K157" s="118"/>
      <c r="L157" s="118"/>
      <c r="M157" s="118"/>
      <c r="N157" s="110"/>
      <c r="O157" s="110"/>
      <c r="P157" s="110"/>
      <c r="Q157" s="110"/>
      <c r="R157" s="110"/>
    </row>
    <row r="158" spans="3:18" ht="39.950000000000003" customHeight="1">
      <c r="C158" s="109"/>
      <c r="D158" s="110"/>
      <c r="E158" s="110"/>
      <c r="F158" s="110"/>
      <c r="G158" s="110"/>
      <c r="H158" s="110"/>
      <c r="I158" s="118"/>
      <c r="J158" s="118"/>
      <c r="K158" s="118"/>
      <c r="L158" s="118"/>
      <c r="M158" s="118"/>
      <c r="N158" s="110"/>
      <c r="O158" s="110"/>
      <c r="P158" s="110"/>
      <c r="Q158" s="110"/>
      <c r="R158" s="110"/>
    </row>
    <row r="159" spans="3:18" ht="39.950000000000003" customHeight="1">
      <c r="C159" s="109"/>
      <c r="D159" s="110"/>
      <c r="E159" s="110"/>
      <c r="F159" s="110"/>
      <c r="G159" s="110"/>
      <c r="H159" s="110"/>
      <c r="I159" s="118"/>
      <c r="J159" s="118"/>
      <c r="K159" s="118"/>
      <c r="L159" s="118"/>
      <c r="M159" s="118"/>
      <c r="N159" s="110"/>
      <c r="O159" s="110"/>
      <c r="P159" s="110"/>
      <c r="Q159" s="110"/>
      <c r="R159" s="110"/>
    </row>
    <row r="160" spans="3:18" ht="39.950000000000003" customHeight="1">
      <c r="C160" s="109"/>
      <c r="D160" s="110"/>
      <c r="E160" s="110"/>
      <c r="F160" s="110"/>
      <c r="G160" s="110"/>
      <c r="H160" s="110"/>
      <c r="I160" s="118"/>
      <c r="J160" s="118"/>
      <c r="K160" s="118"/>
      <c r="L160" s="118"/>
      <c r="M160" s="118"/>
      <c r="N160" s="110"/>
      <c r="O160" s="110"/>
      <c r="P160" s="110"/>
      <c r="Q160" s="110"/>
      <c r="R160" s="110"/>
    </row>
    <row r="161" spans="3:18" ht="39.950000000000003" customHeight="1">
      <c r="C161" s="109"/>
      <c r="D161" s="110"/>
      <c r="E161" s="110"/>
      <c r="F161" s="110"/>
      <c r="G161" s="110"/>
      <c r="H161" s="110"/>
      <c r="I161" s="118"/>
      <c r="J161" s="118"/>
      <c r="K161" s="118"/>
      <c r="L161" s="118"/>
      <c r="M161" s="118"/>
      <c r="N161" s="110"/>
      <c r="O161" s="110"/>
      <c r="P161" s="110"/>
      <c r="Q161" s="110"/>
      <c r="R161" s="110"/>
    </row>
    <row r="162" spans="3:18" ht="39.950000000000003" customHeight="1">
      <c r="C162" s="109"/>
      <c r="D162" s="110"/>
      <c r="E162" s="110"/>
      <c r="F162" s="110"/>
      <c r="G162" s="110"/>
      <c r="H162" s="110"/>
      <c r="I162" s="118"/>
      <c r="J162" s="118"/>
      <c r="K162" s="118"/>
      <c r="L162" s="118"/>
      <c r="M162" s="118"/>
      <c r="N162" s="110"/>
      <c r="O162" s="110"/>
      <c r="P162" s="110"/>
      <c r="Q162" s="110"/>
      <c r="R162" s="110"/>
    </row>
    <row r="163" spans="3:18" ht="39.950000000000003" customHeight="1">
      <c r="C163" s="109"/>
      <c r="D163" s="110"/>
      <c r="E163" s="110"/>
      <c r="F163" s="110"/>
      <c r="G163" s="110"/>
      <c r="H163" s="110"/>
      <c r="I163" s="118"/>
      <c r="J163" s="118"/>
      <c r="K163" s="118"/>
      <c r="L163" s="118"/>
      <c r="M163" s="118"/>
      <c r="N163" s="110"/>
      <c r="O163" s="110"/>
      <c r="P163" s="110"/>
      <c r="Q163" s="110"/>
      <c r="R163" s="110"/>
    </row>
    <row r="164" spans="3:18" ht="39.950000000000003" customHeight="1">
      <c r="C164" s="109"/>
      <c r="D164" s="110"/>
      <c r="E164" s="110"/>
      <c r="F164" s="110"/>
      <c r="G164" s="110"/>
      <c r="H164" s="110"/>
      <c r="I164" s="118"/>
      <c r="J164" s="118"/>
      <c r="K164" s="118"/>
      <c r="L164" s="118"/>
      <c r="M164" s="118"/>
      <c r="N164" s="110"/>
      <c r="O164" s="110"/>
      <c r="P164" s="110"/>
      <c r="Q164" s="110"/>
      <c r="R164" s="110"/>
    </row>
    <row r="165" spans="3:18" ht="39.950000000000003" customHeight="1">
      <c r="C165" s="109"/>
      <c r="D165" s="110"/>
      <c r="E165" s="110"/>
      <c r="F165" s="110"/>
      <c r="G165" s="110"/>
      <c r="H165" s="110"/>
      <c r="I165" s="118"/>
      <c r="J165" s="118"/>
      <c r="K165" s="118"/>
      <c r="L165" s="118"/>
      <c r="M165" s="118"/>
      <c r="N165" s="110"/>
      <c r="O165" s="110"/>
      <c r="P165" s="110"/>
      <c r="Q165" s="110"/>
      <c r="R165" s="110"/>
    </row>
    <row r="166" spans="3:18" ht="39.950000000000003" customHeight="1">
      <c r="C166" s="109"/>
      <c r="D166" s="110"/>
      <c r="E166" s="110"/>
      <c r="F166" s="110"/>
      <c r="G166" s="110"/>
      <c r="H166" s="110"/>
      <c r="I166" s="118"/>
      <c r="J166" s="118"/>
      <c r="K166" s="118"/>
      <c r="L166" s="118"/>
      <c r="M166" s="118"/>
      <c r="N166" s="110"/>
      <c r="O166" s="110"/>
      <c r="P166" s="110"/>
      <c r="Q166" s="110"/>
      <c r="R166" s="110"/>
    </row>
    <row r="167" spans="3:18" ht="39.950000000000003" customHeight="1">
      <c r="C167" s="109"/>
      <c r="D167" s="110"/>
      <c r="E167" s="110"/>
      <c r="F167" s="110"/>
      <c r="G167" s="110"/>
      <c r="H167" s="110"/>
      <c r="I167" s="118"/>
      <c r="J167" s="118"/>
      <c r="K167" s="118"/>
      <c r="L167" s="118"/>
      <c r="M167" s="118"/>
      <c r="N167" s="110"/>
      <c r="O167" s="110"/>
      <c r="P167" s="110"/>
      <c r="Q167" s="110"/>
      <c r="R167" s="110"/>
    </row>
    <row r="168" spans="3:18" ht="39.950000000000003" customHeight="1">
      <c r="C168" s="109"/>
      <c r="D168" s="110"/>
      <c r="E168" s="110"/>
      <c r="F168" s="110"/>
      <c r="G168" s="110"/>
      <c r="H168" s="110"/>
      <c r="I168" s="118"/>
      <c r="J168" s="118"/>
      <c r="K168" s="118"/>
      <c r="L168" s="118"/>
      <c r="M168" s="118"/>
      <c r="N168" s="110"/>
      <c r="O168" s="110"/>
      <c r="P168" s="110"/>
      <c r="Q168" s="110"/>
      <c r="R168" s="110"/>
    </row>
    <row r="169" spans="3:18" ht="39.950000000000003" customHeight="1">
      <c r="C169" s="109"/>
      <c r="D169" s="110"/>
      <c r="E169" s="110"/>
      <c r="F169" s="110"/>
      <c r="G169" s="110"/>
      <c r="H169" s="110"/>
      <c r="I169" s="118"/>
      <c r="J169" s="118"/>
      <c r="K169" s="118"/>
      <c r="L169" s="118"/>
      <c r="M169" s="118"/>
      <c r="N169" s="110"/>
      <c r="O169" s="110"/>
      <c r="P169" s="110"/>
      <c r="Q169" s="110"/>
      <c r="R169" s="110"/>
    </row>
    <row r="170" spans="3:18" ht="39.950000000000003" customHeight="1">
      <c r="C170" s="109"/>
      <c r="D170" s="110"/>
      <c r="E170" s="110"/>
      <c r="F170" s="110"/>
      <c r="G170" s="110"/>
      <c r="H170" s="110"/>
      <c r="I170" s="118"/>
      <c r="J170" s="118"/>
      <c r="K170" s="118"/>
      <c r="L170" s="118"/>
      <c r="M170" s="118"/>
      <c r="N170" s="110"/>
      <c r="O170" s="110"/>
      <c r="P170" s="110"/>
      <c r="Q170" s="110"/>
      <c r="R170" s="110"/>
    </row>
    <row r="171" spans="3:18" ht="39.950000000000003" customHeight="1">
      <c r="C171" s="109"/>
      <c r="D171" s="110"/>
      <c r="E171" s="110"/>
      <c r="F171" s="110"/>
      <c r="G171" s="110"/>
      <c r="H171" s="110"/>
      <c r="I171" s="118"/>
      <c r="J171" s="118"/>
      <c r="K171" s="118"/>
      <c r="L171" s="118"/>
      <c r="M171" s="118"/>
      <c r="N171" s="110"/>
      <c r="O171" s="110"/>
      <c r="P171" s="110"/>
      <c r="Q171" s="110"/>
      <c r="R171" s="110"/>
    </row>
    <row r="172" spans="3:18" ht="39.950000000000003" customHeight="1">
      <c r="C172" s="109"/>
      <c r="D172" s="110"/>
      <c r="E172" s="110"/>
      <c r="F172" s="110"/>
      <c r="G172" s="110"/>
      <c r="H172" s="110"/>
      <c r="I172" s="118"/>
      <c r="J172" s="118"/>
      <c r="K172" s="118"/>
      <c r="L172" s="118"/>
      <c r="M172" s="118"/>
      <c r="N172" s="110"/>
      <c r="O172" s="110"/>
      <c r="P172" s="110"/>
      <c r="Q172" s="110"/>
      <c r="R172" s="110"/>
    </row>
    <row r="173" spans="3:18" ht="39.950000000000003" customHeight="1">
      <c r="C173" s="109"/>
      <c r="D173" s="110"/>
      <c r="E173" s="110"/>
      <c r="F173" s="110"/>
      <c r="G173" s="110"/>
      <c r="H173" s="110"/>
      <c r="I173" s="118"/>
      <c r="J173" s="118"/>
      <c r="K173" s="118"/>
      <c r="L173" s="118"/>
      <c r="M173" s="118"/>
      <c r="N173" s="110"/>
      <c r="O173" s="110"/>
      <c r="P173" s="110"/>
      <c r="Q173" s="110"/>
      <c r="R173" s="110"/>
    </row>
    <row r="174" spans="3:18" ht="39.950000000000003" customHeight="1">
      <c r="C174" s="109"/>
      <c r="D174" s="110"/>
      <c r="E174" s="110"/>
      <c r="F174" s="110"/>
      <c r="G174" s="110"/>
      <c r="H174" s="110"/>
      <c r="I174" s="118"/>
      <c r="J174" s="118"/>
      <c r="K174" s="118"/>
      <c r="L174" s="118"/>
      <c r="M174" s="118"/>
      <c r="N174" s="110"/>
      <c r="O174" s="110"/>
      <c r="P174" s="110"/>
      <c r="Q174" s="110"/>
      <c r="R174" s="110"/>
    </row>
    <row r="175" spans="3:18" ht="39.950000000000003" customHeight="1">
      <c r="C175" s="109"/>
      <c r="D175" s="110"/>
      <c r="E175" s="110"/>
      <c r="F175" s="110"/>
      <c r="G175" s="110"/>
      <c r="H175" s="110"/>
      <c r="I175" s="118"/>
      <c r="J175" s="118"/>
      <c r="K175" s="118"/>
      <c r="L175" s="118"/>
      <c r="M175" s="118"/>
      <c r="N175" s="110"/>
      <c r="O175" s="110"/>
      <c r="P175" s="110"/>
      <c r="Q175" s="110"/>
      <c r="R175" s="110"/>
    </row>
    <row r="176" spans="3:18" ht="39.950000000000003" customHeight="1">
      <c r="C176" s="109"/>
      <c r="D176" s="110"/>
      <c r="E176" s="110"/>
      <c r="F176" s="110"/>
      <c r="G176" s="110"/>
      <c r="H176" s="110"/>
      <c r="I176" s="118"/>
      <c r="J176" s="118"/>
      <c r="K176" s="118"/>
      <c r="L176" s="118"/>
      <c r="M176" s="118"/>
      <c r="N176" s="110"/>
      <c r="O176" s="110"/>
      <c r="P176" s="110"/>
      <c r="Q176" s="110"/>
      <c r="R176" s="110"/>
    </row>
    <row r="177" spans="3:18" ht="39.950000000000003" customHeight="1">
      <c r="C177" s="109"/>
      <c r="D177" s="110"/>
      <c r="E177" s="110"/>
      <c r="F177" s="110"/>
      <c r="G177" s="110"/>
      <c r="H177" s="110"/>
      <c r="I177" s="118"/>
      <c r="J177" s="118"/>
      <c r="K177" s="118"/>
      <c r="L177" s="118"/>
      <c r="M177" s="118"/>
      <c r="N177" s="110"/>
      <c r="O177" s="110"/>
      <c r="P177" s="110"/>
      <c r="Q177" s="110"/>
      <c r="R177" s="110"/>
    </row>
    <row r="178" spans="3:18" ht="39.950000000000003" customHeight="1">
      <c r="C178" s="109"/>
      <c r="D178" s="110"/>
      <c r="E178" s="110"/>
      <c r="F178" s="110"/>
      <c r="G178" s="110"/>
      <c r="H178" s="110"/>
      <c r="I178" s="118"/>
      <c r="J178" s="118"/>
      <c r="K178" s="118"/>
      <c r="L178" s="118"/>
      <c r="M178" s="118"/>
      <c r="N178" s="110"/>
      <c r="O178" s="110"/>
      <c r="P178" s="110"/>
      <c r="Q178" s="110"/>
      <c r="R178" s="110"/>
    </row>
    <row r="179" spans="3:18" ht="39.950000000000003" customHeight="1">
      <c r="C179" s="109"/>
      <c r="D179" s="110"/>
      <c r="E179" s="110"/>
      <c r="F179" s="110"/>
      <c r="G179" s="110"/>
      <c r="H179" s="110"/>
      <c r="I179" s="118"/>
      <c r="J179" s="118"/>
      <c r="K179" s="118"/>
      <c r="L179" s="118"/>
      <c r="M179" s="118"/>
      <c r="N179" s="110"/>
      <c r="O179" s="110"/>
      <c r="P179" s="110"/>
      <c r="Q179" s="110"/>
      <c r="R179" s="110"/>
    </row>
    <row r="180" spans="3:18" ht="39.950000000000003" customHeight="1">
      <c r="C180" s="109"/>
      <c r="D180" s="110"/>
      <c r="E180" s="110"/>
      <c r="F180" s="110"/>
      <c r="G180" s="110"/>
      <c r="H180" s="110"/>
      <c r="I180" s="118"/>
      <c r="J180" s="118"/>
      <c r="K180" s="118"/>
      <c r="L180" s="118"/>
      <c r="M180" s="118"/>
      <c r="N180" s="110"/>
      <c r="O180" s="110"/>
      <c r="P180" s="110"/>
      <c r="Q180" s="110"/>
      <c r="R180" s="110"/>
    </row>
    <row r="181" spans="3:18" ht="39.950000000000003" customHeight="1">
      <c r="C181" s="109"/>
      <c r="D181" s="110"/>
      <c r="E181" s="110"/>
      <c r="F181" s="110"/>
      <c r="G181" s="110"/>
      <c r="H181" s="110"/>
      <c r="I181" s="118"/>
      <c r="J181" s="118"/>
      <c r="K181" s="118"/>
      <c r="L181" s="118"/>
      <c r="M181" s="118"/>
      <c r="N181" s="110"/>
      <c r="O181" s="110"/>
      <c r="P181" s="110"/>
      <c r="Q181" s="110"/>
      <c r="R181" s="110"/>
    </row>
    <row r="182" spans="3:18" ht="39.950000000000003" customHeight="1">
      <c r="C182" s="109"/>
      <c r="D182" s="110"/>
      <c r="E182" s="110"/>
      <c r="F182" s="110"/>
      <c r="G182" s="110"/>
      <c r="H182" s="110"/>
      <c r="I182" s="118"/>
      <c r="J182" s="118"/>
      <c r="K182" s="118"/>
      <c r="L182" s="118"/>
      <c r="M182" s="118"/>
      <c r="N182" s="110"/>
      <c r="O182" s="110"/>
      <c r="P182" s="110"/>
      <c r="Q182" s="110"/>
      <c r="R182" s="110"/>
    </row>
    <row r="183" spans="3:18" ht="39.950000000000003" customHeight="1">
      <c r="C183" s="109"/>
      <c r="D183" s="110"/>
      <c r="E183" s="110"/>
      <c r="F183" s="110"/>
      <c r="G183" s="110"/>
      <c r="H183" s="110"/>
      <c r="I183" s="118"/>
      <c r="J183" s="118"/>
      <c r="K183" s="118"/>
      <c r="L183" s="118"/>
      <c r="M183" s="118"/>
      <c r="N183" s="110"/>
      <c r="O183" s="110"/>
      <c r="P183" s="110"/>
      <c r="Q183" s="110"/>
      <c r="R183" s="110"/>
    </row>
    <row r="184" spans="3:18" ht="39.950000000000003" customHeight="1">
      <c r="C184" s="109"/>
      <c r="D184" s="110"/>
      <c r="E184" s="110"/>
      <c r="F184" s="110"/>
      <c r="G184" s="110"/>
      <c r="H184" s="110"/>
      <c r="I184" s="118"/>
      <c r="J184" s="118"/>
      <c r="K184" s="118"/>
      <c r="L184" s="118"/>
      <c r="M184" s="118"/>
      <c r="N184" s="110"/>
      <c r="O184" s="110"/>
      <c r="P184" s="110"/>
      <c r="Q184" s="110"/>
      <c r="R184" s="110"/>
    </row>
    <row r="185" spans="3:18" ht="39.950000000000003" customHeight="1">
      <c r="C185" s="109"/>
      <c r="D185" s="110"/>
      <c r="E185" s="110"/>
      <c r="F185" s="110"/>
      <c r="G185" s="110"/>
      <c r="H185" s="110"/>
      <c r="I185" s="118"/>
      <c r="J185" s="118"/>
      <c r="K185" s="118"/>
      <c r="L185" s="118"/>
      <c r="M185" s="118"/>
      <c r="N185" s="110"/>
      <c r="O185" s="110"/>
      <c r="P185" s="110"/>
      <c r="Q185" s="110"/>
      <c r="R185" s="110"/>
    </row>
    <row r="186" spans="3:18" ht="39.950000000000003" customHeight="1">
      <c r="C186" s="109"/>
      <c r="D186" s="110"/>
      <c r="E186" s="110"/>
      <c r="F186" s="110"/>
      <c r="G186" s="110"/>
      <c r="H186" s="110"/>
      <c r="I186" s="118"/>
      <c r="J186" s="118"/>
      <c r="K186" s="118"/>
      <c r="L186" s="118"/>
      <c r="M186" s="118"/>
      <c r="N186" s="110"/>
      <c r="O186" s="110"/>
      <c r="P186" s="110"/>
      <c r="Q186" s="110"/>
      <c r="R186" s="110"/>
    </row>
    <row r="187" spans="3:18" ht="39.950000000000003" customHeight="1">
      <c r="C187" s="109"/>
      <c r="D187" s="110"/>
      <c r="E187" s="110"/>
      <c r="F187" s="110"/>
      <c r="G187" s="110"/>
      <c r="H187" s="110"/>
      <c r="I187" s="118"/>
      <c r="J187" s="118"/>
      <c r="K187" s="118"/>
      <c r="L187" s="118"/>
      <c r="M187" s="118"/>
      <c r="N187" s="110"/>
      <c r="O187" s="110"/>
      <c r="P187" s="110"/>
      <c r="Q187" s="110"/>
      <c r="R187" s="110"/>
    </row>
    <row r="188" spans="3:18" ht="39.950000000000003" customHeight="1">
      <c r="C188" s="109"/>
      <c r="D188" s="110"/>
      <c r="E188" s="110"/>
      <c r="F188" s="110"/>
      <c r="G188" s="110"/>
      <c r="H188" s="110"/>
      <c r="I188" s="118"/>
      <c r="J188" s="118"/>
      <c r="K188" s="118"/>
      <c r="L188" s="118"/>
      <c r="M188" s="118"/>
      <c r="N188" s="110"/>
      <c r="O188" s="110"/>
      <c r="P188" s="110"/>
      <c r="Q188" s="110"/>
      <c r="R188" s="110"/>
    </row>
    <row r="189" spans="3:18" ht="39.950000000000003" customHeight="1">
      <c r="C189" s="109"/>
      <c r="D189" s="110"/>
      <c r="E189" s="110"/>
      <c r="F189" s="110"/>
      <c r="G189" s="110"/>
      <c r="H189" s="110"/>
      <c r="I189" s="118"/>
      <c r="J189" s="118"/>
      <c r="K189" s="118"/>
      <c r="L189" s="118"/>
      <c r="M189" s="118"/>
      <c r="N189" s="110"/>
      <c r="O189" s="110"/>
      <c r="P189" s="110"/>
      <c r="Q189" s="110"/>
      <c r="R189" s="110"/>
    </row>
    <row r="190" spans="3:18" ht="39.950000000000003" customHeight="1">
      <c r="C190" s="109"/>
      <c r="D190" s="110"/>
      <c r="E190" s="110"/>
      <c r="F190" s="110"/>
      <c r="G190" s="110"/>
      <c r="H190" s="110"/>
      <c r="I190" s="118"/>
      <c r="J190" s="118"/>
      <c r="K190" s="118"/>
      <c r="L190" s="118"/>
      <c r="M190" s="118"/>
      <c r="N190" s="110"/>
      <c r="O190" s="110"/>
      <c r="P190" s="110"/>
      <c r="Q190" s="110"/>
      <c r="R190" s="110"/>
    </row>
    <row r="191" spans="3:18" ht="39.950000000000003" customHeight="1">
      <c r="C191" s="109"/>
      <c r="D191" s="110"/>
      <c r="E191" s="110"/>
      <c r="F191" s="110"/>
      <c r="G191" s="110"/>
      <c r="H191" s="110"/>
      <c r="I191" s="118"/>
      <c r="J191" s="118"/>
      <c r="K191" s="118"/>
      <c r="L191" s="118"/>
      <c r="M191" s="118"/>
      <c r="N191" s="110"/>
      <c r="O191" s="110"/>
      <c r="P191" s="110"/>
      <c r="Q191" s="110"/>
      <c r="R191" s="110"/>
    </row>
    <row r="192" spans="3:18" ht="39.950000000000003" customHeight="1">
      <c r="C192" s="109"/>
      <c r="D192" s="110"/>
      <c r="E192" s="110"/>
      <c r="F192" s="110"/>
      <c r="G192" s="110"/>
      <c r="H192" s="110"/>
      <c r="I192" s="118"/>
      <c r="J192" s="118"/>
      <c r="K192" s="118"/>
      <c r="L192" s="118"/>
      <c r="M192" s="118"/>
      <c r="N192" s="110"/>
      <c r="O192" s="110"/>
      <c r="P192" s="110"/>
      <c r="Q192" s="110"/>
      <c r="R192" s="110"/>
    </row>
    <row r="193" spans="3:18" ht="39.950000000000003" customHeight="1">
      <c r="C193" s="109"/>
      <c r="D193" s="110"/>
      <c r="E193" s="110"/>
      <c r="F193" s="110"/>
      <c r="G193" s="110"/>
      <c r="H193" s="110"/>
      <c r="I193" s="118"/>
      <c r="J193" s="118"/>
      <c r="K193" s="118"/>
      <c r="L193" s="118"/>
      <c r="M193" s="118"/>
      <c r="N193" s="110"/>
      <c r="O193" s="110"/>
      <c r="P193" s="110"/>
      <c r="Q193" s="110"/>
      <c r="R193" s="110"/>
    </row>
    <row r="194" spans="3:18" ht="39.950000000000003" customHeight="1">
      <c r="C194" s="109"/>
      <c r="D194" s="110"/>
      <c r="E194" s="110"/>
      <c r="F194" s="110"/>
      <c r="G194" s="110"/>
      <c r="H194" s="110"/>
      <c r="I194" s="118"/>
      <c r="J194" s="118"/>
      <c r="K194" s="118"/>
      <c r="L194" s="118"/>
      <c r="M194" s="118"/>
      <c r="N194" s="110"/>
      <c r="O194" s="110"/>
      <c r="P194" s="110"/>
      <c r="Q194" s="110"/>
      <c r="R194" s="110"/>
    </row>
    <row r="195" spans="3:18" ht="39.950000000000003" customHeight="1">
      <c r="C195" s="109"/>
      <c r="D195" s="110"/>
      <c r="E195" s="110"/>
      <c r="F195" s="110"/>
      <c r="G195" s="110"/>
      <c r="H195" s="110"/>
      <c r="I195" s="118"/>
      <c r="J195" s="118"/>
      <c r="K195" s="118"/>
      <c r="L195" s="118"/>
      <c r="M195" s="118"/>
      <c r="N195" s="110"/>
      <c r="O195" s="110"/>
      <c r="P195" s="110"/>
      <c r="Q195" s="110"/>
      <c r="R195" s="110"/>
    </row>
    <row r="196" spans="3:18" ht="39.950000000000003" customHeight="1">
      <c r="C196" s="109"/>
      <c r="D196" s="110"/>
      <c r="E196" s="110"/>
      <c r="F196" s="110"/>
      <c r="G196" s="110"/>
      <c r="H196" s="110"/>
      <c r="I196" s="118"/>
      <c r="J196" s="118"/>
      <c r="K196" s="118"/>
      <c r="L196" s="118"/>
      <c r="M196" s="118"/>
      <c r="N196" s="110"/>
      <c r="O196" s="110"/>
      <c r="P196" s="110"/>
      <c r="Q196" s="110"/>
      <c r="R196" s="110"/>
    </row>
    <row r="197" spans="3:18" ht="39.950000000000003" customHeight="1">
      <c r="C197" s="109"/>
      <c r="D197" s="110"/>
      <c r="E197" s="110"/>
      <c r="F197" s="110"/>
      <c r="G197" s="110"/>
      <c r="H197" s="110"/>
      <c r="I197" s="118"/>
      <c r="J197" s="118"/>
      <c r="K197" s="118"/>
      <c r="L197" s="118"/>
      <c r="M197" s="118"/>
      <c r="N197" s="110"/>
      <c r="O197" s="110"/>
      <c r="P197" s="110"/>
      <c r="Q197" s="110"/>
      <c r="R197" s="110"/>
    </row>
    <row r="198" spans="3:18" ht="39.950000000000003" customHeight="1">
      <c r="C198" s="109"/>
      <c r="D198" s="110"/>
      <c r="E198" s="110"/>
      <c r="F198" s="110"/>
      <c r="G198" s="110"/>
      <c r="H198" s="110"/>
      <c r="I198" s="118"/>
      <c r="J198" s="118"/>
      <c r="K198" s="118"/>
      <c r="L198" s="118"/>
      <c r="M198" s="118"/>
      <c r="N198" s="110"/>
      <c r="O198" s="110"/>
      <c r="P198" s="110"/>
      <c r="Q198" s="110"/>
      <c r="R198" s="110"/>
    </row>
    <row r="199" spans="3:18" ht="39.950000000000003" customHeight="1">
      <c r="C199" s="109"/>
      <c r="D199" s="110"/>
      <c r="E199" s="110"/>
      <c r="F199" s="110"/>
      <c r="G199" s="110"/>
      <c r="H199" s="110"/>
      <c r="I199" s="118"/>
      <c r="J199" s="118"/>
      <c r="K199" s="118"/>
      <c r="L199" s="118"/>
      <c r="M199" s="118"/>
      <c r="N199" s="110"/>
      <c r="O199" s="110"/>
      <c r="P199" s="110"/>
      <c r="Q199" s="110"/>
      <c r="R199" s="110"/>
    </row>
    <row r="200" spans="3:18" ht="39.950000000000003" customHeight="1">
      <c r="C200" s="109"/>
      <c r="D200" s="110"/>
      <c r="E200" s="110"/>
      <c r="F200" s="110"/>
      <c r="G200" s="110"/>
      <c r="H200" s="110"/>
      <c r="I200" s="118"/>
      <c r="J200" s="118"/>
      <c r="K200" s="118"/>
      <c r="L200" s="118"/>
      <c r="M200" s="118"/>
      <c r="N200" s="110"/>
      <c r="O200" s="110"/>
      <c r="P200" s="110"/>
      <c r="Q200" s="110"/>
      <c r="R200" s="110"/>
    </row>
    <row r="201" spans="3:18" ht="39.950000000000003" customHeight="1">
      <c r="C201" s="109"/>
      <c r="D201" s="110"/>
      <c r="E201" s="110"/>
      <c r="F201" s="110"/>
      <c r="G201" s="110"/>
      <c r="H201" s="110"/>
      <c r="I201" s="118"/>
      <c r="J201" s="118"/>
      <c r="K201" s="118"/>
      <c r="L201" s="118"/>
      <c r="M201" s="118"/>
      <c r="N201" s="110"/>
      <c r="O201" s="110"/>
      <c r="P201" s="110"/>
      <c r="Q201" s="110"/>
      <c r="R201" s="110"/>
    </row>
    <row r="202" spans="3:18" ht="39.950000000000003" customHeight="1">
      <c r="C202" s="109"/>
      <c r="D202" s="110"/>
      <c r="E202" s="110"/>
      <c r="F202" s="110"/>
      <c r="G202" s="110"/>
      <c r="H202" s="110"/>
      <c r="I202" s="118"/>
      <c r="J202" s="118"/>
      <c r="K202" s="118"/>
      <c r="L202" s="118"/>
      <c r="M202" s="118"/>
      <c r="N202" s="110"/>
      <c r="O202" s="110"/>
      <c r="P202" s="110"/>
      <c r="Q202" s="110"/>
      <c r="R202" s="110"/>
    </row>
    <row r="203" spans="3:18" ht="39.950000000000003" customHeight="1">
      <c r="C203" s="109"/>
      <c r="D203" s="110"/>
      <c r="E203" s="110"/>
      <c r="F203" s="110"/>
      <c r="G203" s="110"/>
      <c r="H203" s="110"/>
      <c r="I203" s="118"/>
      <c r="J203" s="118"/>
      <c r="K203" s="118"/>
      <c r="L203" s="118"/>
      <c r="M203" s="118"/>
      <c r="N203" s="110"/>
      <c r="O203" s="110"/>
      <c r="P203" s="110"/>
      <c r="Q203" s="110"/>
      <c r="R203" s="110"/>
    </row>
    <row r="204" spans="3:18" ht="39.950000000000003" customHeight="1">
      <c r="C204" s="109"/>
      <c r="D204" s="110"/>
      <c r="E204" s="110"/>
      <c r="F204" s="110"/>
      <c r="G204" s="110"/>
      <c r="H204" s="110"/>
      <c r="I204" s="118"/>
      <c r="J204" s="118"/>
      <c r="K204" s="118"/>
      <c r="L204" s="118"/>
      <c r="M204" s="118"/>
      <c r="N204" s="110"/>
      <c r="O204" s="110"/>
      <c r="P204" s="110"/>
      <c r="Q204" s="110"/>
      <c r="R204" s="110"/>
    </row>
    <row r="205" spans="3:18" ht="39.950000000000003" customHeight="1">
      <c r="C205" s="109"/>
      <c r="D205" s="110"/>
      <c r="E205" s="110"/>
      <c r="F205" s="110"/>
      <c r="G205" s="110"/>
      <c r="H205" s="110"/>
      <c r="I205" s="118"/>
      <c r="J205" s="118"/>
      <c r="K205" s="118"/>
      <c r="L205" s="118"/>
      <c r="M205" s="118"/>
      <c r="N205" s="110"/>
      <c r="O205" s="110"/>
      <c r="P205" s="110"/>
      <c r="Q205" s="110"/>
      <c r="R205" s="110"/>
    </row>
    <row r="206" spans="3:18" ht="39.950000000000003" customHeight="1">
      <c r="C206" s="109"/>
      <c r="D206" s="110"/>
      <c r="E206" s="110"/>
      <c r="F206" s="110"/>
      <c r="G206" s="110"/>
      <c r="H206" s="110"/>
      <c r="I206" s="118"/>
      <c r="J206" s="118"/>
      <c r="K206" s="118"/>
      <c r="L206" s="118"/>
      <c r="M206" s="118"/>
      <c r="N206" s="110"/>
      <c r="O206" s="110"/>
      <c r="P206" s="110"/>
      <c r="Q206" s="110"/>
      <c r="R206" s="110"/>
    </row>
    <row r="207" spans="3:18" ht="39.950000000000003" customHeight="1">
      <c r="C207" s="109"/>
      <c r="D207" s="110"/>
      <c r="E207" s="110"/>
      <c r="F207" s="110"/>
      <c r="G207" s="110"/>
      <c r="H207" s="110"/>
      <c r="I207" s="118"/>
      <c r="J207" s="118"/>
      <c r="K207" s="118"/>
      <c r="L207" s="118"/>
      <c r="M207" s="118"/>
      <c r="N207" s="110"/>
      <c r="O207" s="110"/>
      <c r="P207" s="110"/>
      <c r="Q207" s="110"/>
      <c r="R207" s="110"/>
    </row>
    <row r="208" spans="3:18" ht="39.950000000000003" customHeight="1">
      <c r="C208" s="109"/>
      <c r="D208" s="110"/>
      <c r="E208" s="110"/>
      <c r="F208" s="110"/>
      <c r="G208" s="110"/>
      <c r="H208" s="110"/>
      <c r="I208" s="118"/>
      <c r="J208" s="118"/>
      <c r="K208" s="118"/>
      <c r="L208" s="118"/>
      <c r="M208" s="118"/>
      <c r="N208" s="110"/>
      <c r="O208" s="110"/>
      <c r="P208" s="110"/>
      <c r="Q208" s="110"/>
      <c r="R208" s="110"/>
    </row>
    <row r="209" spans="3:18" ht="39.950000000000003" customHeight="1">
      <c r="C209" s="109"/>
      <c r="D209" s="110"/>
      <c r="E209" s="110"/>
      <c r="F209" s="110"/>
      <c r="G209" s="110"/>
      <c r="H209" s="110"/>
      <c r="I209" s="118"/>
      <c r="J209" s="118"/>
      <c r="K209" s="118"/>
      <c r="L209" s="118"/>
      <c r="M209" s="118"/>
      <c r="N209" s="110"/>
      <c r="O209" s="110"/>
      <c r="P209" s="110"/>
      <c r="Q209" s="110"/>
      <c r="R209" s="110"/>
    </row>
    <row r="210" spans="3:18" ht="39.950000000000003" customHeight="1">
      <c r="C210" s="109"/>
      <c r="D210" s="110"/>
      <c r="E210" s="110"/>
      <c r="F210" s="110"/>
      <c r="G210" s="110"/>
      <c r="H210" s="110"/>
      <c r="I210" s="118"/>
      <c r="J210" s="118"/>
      <c r="K210" s="118"/>
      <c r="L210" s="118"/>
      <c r="M210" s="118"/>
      <c r="N210" s="110"/>
      <c r="O210" s="110"/>
      <c r="P210" s="110"/>
      <c r="Q210" s="110"/>
      <c r="R210" s="110"/>
    </row>
    <row r="211" spans="3:18" ht="39.950000000000003" customHeight="1">
      <c r="C211" s="109"/>
      <c r="D211" s="110"/>
      <c r="E211" s="110"/>
      <c r="F211" s="110"/>
      <c r="G211" s="110"/>
      <c r="H211" s="110"/>
      <c r="I211" s="118"/>
      <c r="J211" s="118"/>
      <c r="K211" s="118"/>
      <c r="L211" s="118"/>
      <c r="M211" s="118"/>
      <c r="N211" s="110"/>
      <c r="O211" s="110"/>
      <c r="P211" s="110"/>
      <c r="Q211" s="110"/>
      <c r="R211" s="110"/>
    </row>
    <row r="212" spans="3:18" ht="39.950000000000003" customHeight="1">
      <c r="C212" s="109"/>
      <c r="D212" s="110"/>
      <c r="E212" s="110"/>
      <c r="F212" s="110"/>
      <c r="G212" s="110"/>
      <c r="H212" s="110"/>
      <c r="I212" s="118"/>
      <c r="J212" s="118"/>
      <c r="K212" s="118"/>
      <c r="L212" s="118"/>
      <c r="M212" s="118"/>
      <c r="N212" s="110"/>
      <c r="O212" s="110"/>
      <c r="P212" s="110"/>
      <c r="Q212" s="110"/>
      <c r="R212" s="110"/>
    </row>
    <row r="213" spans="3:18" ht="39.950000000000003" customHeight="1">
      <c r="C213" s="109"/>
      <c r="D213" s="110"/>
      <c r="E213" s="110"/>
      <c r="F213" s="110"/>
      <c r="G213" s="110"/>
      <c r="H213" s="110"/>
      <c r="I213" s="118"/>
      <c r="J213" s="118"/>
      <c r="K213" s="118"/>
      <c r="L213" s="118"/>
      <c r="M213" s="118"/>
      <c r="N213" s="110"/>
      <c r="O213" s="110"/>
      <c r="P213" s="110"/>
      <c r="Q213" s="110"/>
      <c r="R213" s="110"/>
    </row>
    <row r="214" spans="3:18" ht="39.950000000000003" customHeight="1">
      <c r="C214" s="109"/>
      <c r="D214" s="110"/>
      <c r="E214" s="110"/>
      <c r="F214" s="110"/>
      <c r="G214" s="110"/>
      <c r="H214" s="110"/>
      <c r="I214" s="118"/>
      <c r="J214" s="118"/>
      <c r="K214" s="118"/>
      <c r="L214" s="118"/>
      <c r="M214" s="118"/>
      <c r="N214" s="110"/>
      <c r="O214" s="110"/>
      <c r="P214" s="110"/>
      <c r="Q214" s="110"/>
      <c r="R214" s="110"/>
    </row>
    <row r="215" spans="3:18" ht="39.950000000000003" customHeight="1">
      <c r="C215" s="109"/>
      <c r="D215" s="110"/>
      <c r="E215" s="110"/>
      <c r="F215" s="110"/>
      <c r="G215" s="110"/>
      <c r="H215" s="110"/>
      <c r="I215" s="118"/>
      <c r="J215" s="118"/>
      <c r="K215" s="118"/>
      <c r="L215" s="118"/>
      <c r="M215" s="118"/>
      <c r="N215" s="110"/>
      <c r="O215" s="110"/>
      <c r="P215" s="110"/>
      <c r="Q215" s="110"/>
      <c r="R215" s="110"/>
    </row>
    <row r="216" spans="3:18" ht="39.950000000000003" customHeight="1">
      <c r="C216" s="109"/>
      <c r="D216" s="110"/>
      <c r="E216" s="110"/>
      <c r="F216" s="110"/>
      <c r="G216" s="110"/>
      <c r="H216" s="110"/>
      <c r="I216" s="118"/>
      <c r="J216" s="118"/>
      <c r="K216" s="118"/>
      <c r="L216" s="118"/>
      <c r="M216" s="118"/>
      <c r="N216" s="110"/>
      <c r="O216" s="110"/>
      <c r="P216" s="110"/>
      <c r="Q216" s="110"/>
      <c r="R216" s="110"/>
    </row>
    <row r="217" spans="3:18" ht="39.950000000000003" customHeight="1">
      <c r="C217" s="109"/>
      <c r="D217" s="110"/>
      <c r="E217" s="110"/>
      <c r="F217" s="110"/>
      <c r="G217" s="110"/>
      <c r="H217" s="110"/>
      <c r="I217" s="118"/>
      <c r="J217" s="118"/>
      <c r="K217" s="118"/>
      <c r="L217" s="118"/>
      <c r="M217" s="118"/>
      <c r="N217" s="110"/>
      <c r="O217" s="110"/>
      <c r="P217" s="110"/>
      <c r="Q217" s="110"/>
      <c r="R217" s="110"/>
    </row>
    <row r="218" spans="3:18" ht="39.950000000000003" customHeight="1">
      <c r="C218" s="109"/>
      <c r="D218" s="110"/>
      <c r="E218" s="110"/>
      <c r="F218" s="110"/>
      <c r="G218" s="110"/>
      <c r="H218" s="110"/>
      <c r="I218" s="118"/>
      <c r="J218" s="118"/>
      <c r="K218" s="118"/>
      <c r="L218" s="118"/>
      <c r="M218" s="118"/>
      <c r="N218" s="110"/>
      <c r="O218" s="110"/>
      <c r="P218" s="110"/>
      <c r="Q218" s="110"/>
      <c r="R218" s="110"/>
    </row>
    <row r="219" spans="3:18" ht="39.950000000000003" customHeight="1">
      <c r="C219" s="109"/>
      <c r="D219" s="110"/>
      <c r="E219" s="110"/>
      <c r="F219" s="110"/>
      <c r="G219" s="110"/>
      <c r="H219" s="110"/>
      <c r="I219" s="118"/>
      <c r="J219" s="118"/>
      <c r="K219" s="118"/>
      <c r="L219" s="118"/>
      <c r="M219" s="118"/>
      <c r="N219" s="110"/>
      <c r="O219" s="110"/>
      <c r="P219" s="110"/>
      <c r="Q219" s="110"/>
      <c r="R219" s="110"/>
    </row>
    <row r="220" spans="3:18" ht="39.950000000000003" customHeight="1">
      <c r="C220" s="109"/>
      <c r="D220" s="110"/>
      <c r="E220" s="110"/>
      <c r="F220" s="110"/>
      <c r="G220" s="110"/>
      <c r="H220" s="110"/>
      <c r="I220" s="118"/>
      <c r="J220" s="118"/>
      <c r="K220" s="118"/>
      <c r="L220" s="118"/>
      <c r="M220" s="118"/>
      <c r="N220" s="110"/>
      <c r="O220" s="110"/>
      <c r="P220" s="110"/>
      <c r="Q220" s="110"/>
      <c r="R220" s="110"/>
    </row>
    <row r="221" spans="3:18" ht="39.950000000000003" customHeight="1">
      <c r="C221" s="109"/>
      <c r="D221" s="110"/>
      <c r="E221" s="110"/>
      <c r="F221" s="110"/>
      <c r="G221" s="110"/>
      <c r="H221" s="110"/>
      <c r="I221" s="118"/>
      <c r="J221" s="118"/>
      <c r="K221" s="118"/>
      <c r="L221" s="118"/>
      <c r="M221" s="118"/>
      <c r="N221" s="110"/>
      <c r="O221" s="110"/>
      <c r="P221" s="110"/>
      <c r="Q221" s="110"/>
      <c r="R221" s="110"/>
    </row>
    <row r="222" spans="3:18" ht="39.950000000000003" customHeight="1">
      <c r="C222" s="109"/>
      <c r="D222" s="110"/>
      <c r="E222" s="110"/>
      <c r="F222" s="110"/>
      <c r="G222" s="110"/>
      <c r="H222" s="110"/>
      <c r="I222" s="118"/>
      <c r="J222" s="118"/>
      <c r="K222" s="118"/>
      <c r="L222" s="118"/>
      <c r="M222" s="118"/>
      <c r="N222" s="110"/>
      <c r="O222" s="110"/>
      <c r="P222" s="110"/>
      <c r="Q222" s="110"/>
      <c r="R222" s="110"/>
    </row>
    <row r="223" spans="3:18" ht="39.950000000000003" customHeight="1">
      <c r="C223" s="109"/>
      <c r="D223" s="110"/>
      <c r="E223" s="110"/>
      <c r="F223" s="110"/>
      <c r="G223" s="110"/>
      <c r="H223" s="110"/>
      <c r="I223" s="118"/>
      <c r="J223" s="118"/>
      <c r="K223" s="118"/>
      <c r="L223" s="118"/>
      <c r="M223" s="118"/>
      <c r="N223" s="110"/>
      <c r="O223" s="110"/>
      <c r="P223" s="110"/>
      <c r="Q223" s="110"/>
      <c r="R223" s="110"/>
    </row>
    <row r="224" spans="3:18" ht="39.950000000000003" customHeight="1">
      <c r="C224" s="109"/>
      <c r="D224" s="110"/>
      <c r="E224" s="110"/>
      <c r="F224" s="110"/>
      <c r="G224" s="110"/>
      <c r="H224" s="110"/>
      <c r="I224" s="118"/>
      <c r="J224" s="118"/>
      <c r="K224" s="118"/>
      <c r="L224" s="118"/>
      <c r="M224" s="118"/>
      <c r="N224" s="110"/>
      <c r="O224" s="110"/>
      <c r="P224" s="110"/>
      <c r="Q224" s="110"/>
      <c r="R224" s="110"/>
    </row>
    <row r="225" spans="3:18" ht="39.950000000000003" customHeight="1">
      <c r="C225" s="109"/>
      <c r="D225" s="110"/>
      <c r="E225" s="110"/>
      <c r="F225" s="110"/>
      <c r="G225" s="110"/>
      <c r="H225" s="110"/>
      <c r="I225" s="118"/>
      <c r="J225" s="118"/>
      <c r="K225" s="118"/>
      <c r="L225" s="118"/>
      <c r="M225" s="118"/>
      <c r="N225" s="110"/>
      <c r="O225" s="110"/>
      <c r="P225" s="110"/>
      <c r="Q225" s="110"/>
      <c r="R225" s="110"/>
    </row>
    <row r="226" spans="3:18" ht="39.950000000000003" customHeight="1">
      <c r="C226" s="109"/>
      <c r="D226" s="110"/>
      <c r="E226" s="110"/>
      <c r="F226" s="110"/>
      <c r="G226" s="110"/>
      <c r="H226" s="110"/>
      <c r="I226" s="118"/>
      <c r="J226" s="118"/>
      <c r="K226" s="118"/>
      <c r="L226" s="118"/>
      <c r="M226" s="118"/>
      <c r="N226" s="110"/>
      <c r="O226" s="110"/>
      <c r="P226" s="110"/>
      <c r="Q226" s="110"/>
      <c r="R226" s="110"/>
    </row>
    <row r="227" spans="3:18" ht="39.950000000000003" customHeight="1">
      <c r="C227" s="109"/>
      <c r="D227" s="110"/>
      <c r="E227" s="110"/>
      <c r="F227" s="110"/>
      <c r="G227" s="110"/>
      <c r="H227" s="110"/>
      <c r="I227" s="118"/>
      <c r="J227" s="118"/>
      <c r="K227" s="118"/>
      <c r="L227" s="118"/>
      <c r="M227" s="118"/>
      <c r="N227" s="110"/>
      <c r="O227" s="110"/>
      <c r="P227" s="110"/>
      <c r="Q227" s="110"/>
      <c r="R227" s="110"/>
    </row>
    <row r="228" spans="3:18" ht="39.950000000000003" customHeight="1">
      <c r="C228" s="109"/>
      <c r="D228" s="110"/>
      <c r="E228" s="110"/>
      <c r="F228" s="110"/>
      <c r="G228" s="110"/>
      <c r="H228" s="110"/>
      <c r="I228" s="118"/>
      <c r="J228" s="118"/>
      <c r="K228" s="118"/>
      <c r="L228" s="118"/>
      <c r="M228" s="118"/>
      <c r="N228" s="110"/>
      <c r="O228" s="110"/>
      <c r="P228" s="110"/>
      <c r="Q228" s="110"/>
      <c r="R228" s="110"/>
    </row>
    <row r="229" spans="3:18" ht="39.950000000000003" customHeight="1">
      <c r="C229" s="109"/>
      <c r="D229" s="110"/>
      <c r="E229" s="110"/>
      <c r="F229" s="110"/>
      <c r="G229" s="110"/>
      <c r="H229" s="110"/>
      <c r="I229" s="118"/>
      <c r="J229" s="118"/>
      <c r="K229" s="118"/>
      <c r="L229" s="118"/>
      <c r="M229" s="118"/>
      <c r="N229" s="110"/>
      <c r="O229" s="110"/>
      <c r="P229" s="110"/>
      <c r="Q229" s="110"/>
      <c r="R229" s="110"/>
    </row>
    <row r="230" spans="3:18" ht="39.950000000000003" customHeight="1">
      <c r="C230" s="109"/>
      <c r="D230" s="110"/>
      <c r="E230" s="110"/>
      <c r="F230" s="110"/>
      <c r="G230" s="110"/>
      <c r="H230" s="110"/>
      <c r="I230" s="118"/>
      <c r="J230" s="118"/>
      <c r="K230" s="118"/>
      <c r="L230" s="118"/>
      <c r="M230" s="118"/>
      <c r="N230" s="110"/>
      <c r="O230" s="110"/>
      <c r="P230" s="110"/>
      <c r="Q230" s="110"/>
      <c r="R230" s="110"/>
    </row>
    <row r="231" spans="3:18" ht="39.950000000000003" customHeight="1">
      <c r="C231" s="109"/>
      <c r="D231" s="110"/>
      <c r="E231" s="110"/>
      <c r="F231" s="110"/>
      <c r="G231" s="110"/>
      <c r="H231" s="110"/>
      <c r="I231" s="118"/>
      <c r="J231" s="118"/>
      <c r="K231" s="118"/>
      <c r="L231" s="118"/>
      <c r="M231" s="118"/>
      <c r="N231" s="110"/>
      <c r="O231" s="110"/>
      <c r="P231" s="110"/>
      <c r="Q231" s="110"/>
      <c r="R231" s="110"/>
    </row>
    <row r="232" spans="3:18" ht="39.950000000000003" customHeight="1">
      <c r="C232" s="109"/>
      <c r="D232" s="110"/>
      <c r="E232" s="110"/>
      <c r="F232" s="110"/>
      <c r="G232" s="110"/>
      <c r="H232" s="110"/>
      <c r="I232" s="118"/>
      <c r="J232" s="118"/>
      <c r="K232" s="118"/>
      <c r="L232" s="118"/>
      <c r="M232" s="118"/>
      <c r="N232" s="110"/>
      <c r="O232" s="110"/>
      <c r="P232" s="110"/>
      <c r="Q232" s="110"/>
      <c r="R232" s="110"/>
    </row>
    <row r="233" spans="3:18" ht="39.950000000000003" customHeight="1">
      <c r="C233" s="109"/>
      <c r="D233" s="110"/>
      <c r="E233" s="110"/>
      <c r="F233" s="110"/>
      <c r="G233" s="110"/>
      <c r="H233" s="110"/>
      <c r="I233" s="118"/>
      <c r="J233" s="118"/>
      <c r="K233" s="118"/>
      <c r="L233" s="118"/>
      <c r="M233" s="118"/>
      <c r="N233" s="110"/>
      <c r="O233" s="110"/>
      <c r="P233" s="110"/>
      <c r="Q233" s="110"/>
      <c r="R233" s="110"/>
    </row>
    <row r="234" spans="3:18" ht="39.950000000000003" customHeight="1">
      <c r="C234" s="109"/>
      <c r="D234" s="110"/>
      <c r="E234" s="110"/>
      <c r="F234" s="110"/>
      <c r="G234" s="110"/>
      <c r="H234" s="110"/>
      <c r="I234" s="118"/>
      <c r="J234" s="118"/>
      <c r="K234" s="118"/>
      <c r="L234" s="118"/>
      <c r="M234" s="118"/>
      <c r="N234" s="110"/>
      <c r="O234" s="110"/>
      <c r="P234" s="110"/>
      <c r="Q234" s="110"/>
      <c r="R234" s="110"/>
    </row>
    <row r="235" spans="3:18" ht="39.950000000000003" customHeight="1">
      <c r="C235" s="109"/>
      <c r="D235" s="110"/>
      <c r="E235" s="110"/>
      <c r="F235" s="110"/>
      <c r="G235" s="110"/>
      <c r="H235" s="110"/>
      <c r="I235" s="118"/>
      <c r="J235" s="118"/>
      <c r="K235" s="118"/>
      <c r="L235" s="118"/>
      <c r="M235" s="118"/>
      <c r="N235" s="110"/>
      <c r="O235" s="110"/>
      <c r="P235" s="110"/>
      <c r="Q235" s="110"/>
      <c r="R235" s="110"/>
    </row>
    <row r="236" spans="3:18" ht="39.950000000000003" customHeight="1">
      <c r="C236" s="109"/>
      <c r="D236" s="110"/>
      <c r="E236" s="110"/>
      <c r="F236" s="110"/>
      <c r="G236" s="110"/>
      <c r="H236" s="110"/>
      <c r="I236" s="118"/>
      <c r="J236" s="118"/>
      <c r="K236" s="118"/>
      <c r="L236" s="118"/>
      <c r="M236" s="118"/>
      <c r="N236" s="110"/>
      <c r="O236" s="110"/>
      <c r="P236" s="110"/>
      <c r="Q236" s="110"/>
      <c r="R236" s="110"/>
    </row>
    <row r="237" spans="3:18" ht="39.950000000000003" customHeight="1">
      <c r="C237" s="109"/>
      <c r="D237" s="110"/>
      <c r="E237" s="110"/>
      <c r="F237" s="110"/>
      <c r="G237" s="110"/>
      <c r="H237" s="110"/>
      <c r="I237" s="118"/>
      <c r="J237" s="118"/>
      <c r="K237" s="118"/>
      <c r="L237" s="118"/>
      <c r="M237" s="118"/>
      <c r="N237" s="110"/>
      <c r="O237" s="110"/>
      <c r="P237" s="110"/>
      <c r="Q237" s="110"/>
      <c r="R237" s="110"/>
    </row>
    <row r="238" spans="3:18" ht="39.950000000000003" customHeight="1">
      <c r="C238" s="109"/>
      <c r="D238" s="110"/>
      <c r="E238" s="110"/>
      <c r="F238" s="110"/>
      <c r="G238" s="110"/>
      <c r="H238" s="110"/>
      <c r="I238" s="118"/>
      <c r="J238" s="118"/>
      <c r="K238" s="118"/>
      <c r="L238" s="118"/>
      <c r="M238" s="118"/>
      <c r="N238" s="110"/>
      <c r="O238" s="110"/>
      <c r="P238" s="110"/>
      <c r="Q238" s="110"/>
      <c r="R238" s="110"/>
    </row>
    <row r="239" spans="3:18" ht="39.950000000000003" customHeight="1">
      <c r="C239" s="109"/>
      <c r="D239" s="110"/>
      <c r="E239" s="110"/>
      <c r="F239" s="110"/>
      <c r="G239" s="110"/>
      <c r="H239" s="110"/>
      <c r="I239" s="118"/>
      <c r="J239" s="118"/>
      <c r="K239" s="118"/>
      <c r="L239" s="118"/>
      <c r="M239" s="118"/>
      <c r="N239" s="110"/>
      <c r="O239" s="110"/>
      <c r="P239" s="110"/>
      <c r="Q239" s="110"/>
      <c r="R239" s="110"/>
    </row>
    <row r="240" spans="3:18" ht="39.950000000000003" customHeight="1">
      <c r="C240" s="109"/>
      <c r="D240" s="110"/>
      <c r="E240" s="110"/>
      <c r="F240" s="110"/>
      <c r="G240" s="110"/>
      <c r="H240" s="110"/>
      <c r="I240" s="118"/>
      <c r="J240" s="118"/>
      <c r="K240" s="118"/>
      <c r="L240" s="118"/>
      <c r="M240" s="118"/>
      <c r="N240" s="110"/>
      <c r="O240" s="110"/>
      <c r="P240" s="110"/>
      <c r="Q240" s="110"/>
      <c r="R240" s="110"/>
    </row>
    <row r="241" spans="3:18" ht="39.950000000000003" customHeight="1">
      <c r="C241" s="109"/>
      <c r="D241" s="110"/>
      <c r="E241" s="110"/>
      <c r="F241" s="110"/>
      <c r="G241" s="110"/>
      <c r="H241" s="110"/>
      <c r="I241" s="118"/>
      <c r="J241" s="118"/>
      <c r="K241" s="118"/>
      <c r="L241" s="118"/>
      <c r="M241" s="118"/>
      <c r="N241" s="110"/>
      <c r="O241" s="110"/>
      <c r="P241" s="110"/>
      <c r="Q241" s="110"/>
      <c r="R241" s="110"/>
    </row>
    <row r="242" spans="3:18" ht="39.950000000000003" customHeight="1">
      <c r="C242" s="109"/>
      <c r="D242" s="110"/>
      <c r="E242" s="110"/>
      <c r="F242" s="110"/>
      <c r="G242" s="110"/>
      <c r="H242" s="110"/>
      <c r="I242" s="118"/>
      <c r="J242" s="118"/>
      <c r="K242" s="118"/>
      <c r="L242" s="118"/>
      <c r="M242" s="118"/>
      <c r="N242" s="110"/>
      <c r="O242" s="110"/>
      <c r="P242" s="110"/>
      <c r="Q242" s="110"/>
      <c r="R242" s="110"/>
    </row>
    <row r="243" spans="3:18" ht="39.950000000000003" customHeight="1">
      <c r="C243" s="109"/>
      <c r="D243" s="110"/>
      <c r="E243" s="110"/>
      <c r="F243" s="110"/>
      <c r="G243" s="110"/>
      <c r="H243" s="110"/>
      <c r="I243" s="118"/>
      <c r="J243" s="118"/>
      <c r="K243" s="118"/>
      <c r="L243" s="118"/>
      <c r="M243" s="118"/>
      <c r="N243" s="110"/>
      <c r="O243" s="110"/>
      <c r="P243" s="110"/>
      <c r="Q243" s="110"/>
      <c r="R243" s="110"/>
    </row>
    <row r="244" spans="3:18" ht="39.950000000000003" customHeight="1">
      <c r="C244" s="109"/>
      <c r="D244" s="110"/>
      <c r="E244" s="110"/>
      <c r="F244" s="110"/>
      <c r="G244" s="110"/>
      <c r="H244" s="110"/>
      <c r="I244" s="118"/>
      <c r="J244" s="118"/>
      <c r="K244" s="118"/>
      <c r="L244" s="118"/>
      <c r="M244" s="118"/>
      <c r="N244" s="110"/>
      <c r="O244" s="110"/>
      <c r="P244" s="110"/>
      <c r="Q244" s="110"/>
      <c r="R244" s="110"/>
    </row>
    <row r="245" spans="3:18" ht="39.950000000000003" customHeight="1">
      <c r="C245" s="109"/>
      <c r="D245" s="110"/>
      <c r="E245" s="110"/>
      <c r="F245" s="110"/>
      <c r="G245" s="110"/>
      <c r="H245" s="110"/>
      <c r="I245" s="118"/>
      <c r="J245" s="118"/>
      <c r="K245" s="118"/>
      <c r="L245" s="118"/>
      <c r="M245" s="118"/>
      <c r="N245" s="110"/>
      <c r="O245" s="110"/>
      <c r="P245" s="110"/>
      <c r="Q245" s="110"/>
      <c r="R245" s="110"/>
    </row>
    <row r="246" spans="3:18" ht="39.950000000000003" customHeight="1">
      <c r="C246" s="109"/>
      <c r="D246" s="110"/>
      <c r="E246" s="110"/>
      <c r="F246" s="110"/>
      <c r="G246" s="110"/>
      <c r="H246" s="110"/>
      <c r="I246" s="118"/>
      <c r="J246" s="118"/>
      <c r="K246" s="118"/>
      <c r="L246" s="118"/>
      <c r="M246" s="118"/>
      <c r="N246" s="110"/>
      <c r="O246" s="110"/>
      <c r="P246" s="110"/>
      <c r="Q246" s="110"/>
      <c r="R246" s="110"/>
    </row>
    <row r="247" spans="3:18" ht="39.950000000000003" customHeight="1">
      <c r="C247" s="109"/>
      <c r="D247" s="110"/>
      <c r="E247" s="110"/>
      <c r="F247" s="110"/>
      <c r="G247" s="110"/>
      <c r="H247" s="110"/>
      <c r="I247" s="118"/>
      <c r="J247" s="118"/>
      <c r="K247" s="118"/>
      <c r="L247" s="118"/>
      <c r="M247" s="118"/>
      <c r="N247" s="110"/>
      <c r="O247" s="110"/>
      <c r="P247" s="110"/>
      <c r="Q247" s="110"/>
      <c r="R247" s="110"/>
    </row>
    <row r="248" spans="3:18" ht="39.950000000000003" customHeight="1">
      <c r="C248" s="109"/>
      <c r="D248" s="110"/>
      <c r="E248" s="110"/>
      <c r="F248" s="110"/>
      <c r="G248" s="110"/>
      <c r="H248" s="110"/>
      <c r="I248" s="118"/>
      <c r="J248" s="118"/>
      <c r="K248" s="118"/>
      <c r="L248" s="118"/>
      <c r="M248" s="118"/>
      <c r="N248" s="110"/>
      <c r="O248" s="110"/>
      <c r="P248" s="110"/>
      <c r="Q248" s="110"/>
      <c r="R248" s="110"/>
    </row>
    <row r="249" spans="3:18" ht="39.950000000000003" customHeight="1">
      <c r="C249" s="109"/>
      <c r="D249" s="110"/>
      <c r="E249" s="110"/>
      <c r="F249" s="110"/>
      <c r="G249" s="110"/>
      <c r="H249" s="110"/>
      <c r="I249" s="118"/>
      <c r="J249" s="118"/>
      <c r="K249" s="118"/>
      <c r="L249" s="118"/>
      <c r="M249" s="118"/>
      <c r="N249" s="110"/>
      <c r="O249" s="110"/>
      <c r="P249" s="110"/>
      <c r="Q249" s="110"/>
      <c r="R249" s="110"/>
    </row>
    <row r="250" spans="3:18" ht="39.950000000000003" customHeight="1">
      <c r="C250" s="109"/>
      <c r="D250" s="110"/>
      <c r="E250" s="110"/>
      <c r="F250" s="110"/>
      <c r="G250" s="110"/>
      <c r="H250" s="110"/>
      <c r="I250" s="118"/>
      <c r="J250" s="118"/>
      <c r="K250" s="118"/>
      <c r="L250" s="118"/>
      <c r="M250" s="118"/>
      <c r="N250" s="110"/>
      <c r="O250" s="110"/>
      <c r="P250" s="110"/>
      <c r="Q250" s="110"/>
      <c r="R250" s="110"/>
    </row>
    <row r="251" spans="3:18" ht="39.950000000000003" customHeight="1">
      <c r="C251" s="109"/>
      <c r="D251" s="110"/>
      <c r="E251" s="110"/>
      <c r="F251" s="110"/>
      <c r="G251" s="110"/>
      <c r="H251" s="110"/>
      <c r="I251" s="118"/>
      <c r="J251" s="118"/>
      <c r="K251" s="118"/>
      <c r="L251" s="118"/>
      <c r="M251" s="118"/>
      <c r="N251" s="110"/>
      <c r="O251" s="110"/>
      <c r="P251" s="110"/>
      <c r="Q251" s="110"/>
      <c r="R251" s="110"/>
    </row>
    <row r="252" spans="3:18" ht="39.950000000000003" customHeight="1">
      <c r="C252" s="109"/>
      <c r="D252" s="110"/>
      <c r="E252" s="110"/>
      <c r="F252" s="110"/>
      <c r="G252" s="110"/>
      <c r="H252" s="110"/>
      <c r="I252" s="118"/>
      <c r="J252" s="118"/>
      <c r="K252" s="118"/>
      <c r="L252" s="118"/>
      <c r="M252" s="118"/>
      <c r="N252" s="110"/>
      <c r="O252" s="110"/>
      <c r="P252" s="110"/>
      <c r="Q252" s="110"/>
      <c r="R252" s="110"/>
    </row>
    <row r="253" spans="3:18" ht="39.950000000000003" customHeight="1">
      <c r="C253" s="109"/>
      <c r="D253" s="110"/>
      <c r="E253" s="110"/>
      <c r="F253" s="110"/>
      <c r="G253" s="110"/>
      <c r="H253" s="110"/>
      <c r="I253" s="118"/>
      <c r="J253" s="118"/>
      <c r="K253" s="118"/>
      <c r="L253" s="118"/>
      <c r="M253" s="118"/>
      <c r="N253" s="110"/>
      <c r="O253" s="110"/>
      <c r="P253" s="110"/>
      <c r="Q253" s="110"/>
      <c r="R253" s="110"/>
    </row>
    <row r="254" spans="3:18" ht="39.950000000000003" customHeight="1">
      <c r="C254" s="109"/>
      <c r="D254" s="110"/>
      <c r="E254" s="110"/>
      <c r="F254" s="110"/>
      <c r="G254" s="110"/>
      <c r="H254" s="110"/>
      <c r="I254" s="118"/>
      <c r="J254" s="118"/>
      <c r="K254" s="118"/>
      <c r="L254" s="118"/>
      <c r="M254" s="118"/>
      <c r="N254" s="110"/>
      <c r="O254" s="110"/>
      <c r="P254" s="110"/>
      <c r="Q254" s="110"/>
      <c r="R254" s="110"/>
    </row>
    <row r="255" spans="3:18" ht="39.950000000000003" customHeight="1">
      <c r="C255" s="109"/>
      <c r="D255" s="110"/>
      <c r="E255" s="110"/>
      <c r="F255" s="110"/>
      <c r="G255" s="110"/>
      <c r="H255" s="110"/>
      <c r="I255" s="118"/>
      <c r="J255" s="118"/>
      <c r="K255" s="118"/>
      <c r="L255" s="118"/>
      <c r="M255" s="118"/>
      <c r="N255" s="110"/>
      <c r="O255" s="110"/>
      <c r="P255" s="110"/>
      <c r="Q255" s="110"/>
      <c r="R255" s="110"/>
    </row>
    <row r="256" spans="3:18" ht="39.950000000000003" customHeight="1">
      <c r="C256" s="109"/>
      <c r="D256" s="110"/>
      <c r="E256" s="110"/>
      <c r="F256" s="110"/>
      <c r="G256" s="110"/>
      <c r="H256" s="110"/>
      <c r="I256" s="118"/>
      <c r="J256" s="118"/>
      <c r="K256" s="118"/>
      <c r="L256" s="118"/>
      <c r="M256" s="118"/>
      <c r="N256" s="110"/>
      <c r="O256" s="110"/>
      <c r="P256" s="110"/>
      <c r="Q256" s="110"/>
      <c r="R256" s="110"/>
    </row>
    <row r="257" spans="3:18" ht="39.950000000000003" customHeight="1">
      <c r="C257" s="109"/>
      <c r="D257" s="110"/>
      <c r="E257" s="110"/>
      <c r="F257" s="110"/>
      <c r="G257" s="110"/>
      <c r="H257" s="110"/>
      <c r="I257" s="118"/>
      <c r="J257" s="118"/>
      <c r="K257" s="118"/>
      <c r="L257" s="118"/>
      <c r="M257" s="118"/>
      <c r="N257" s="110"/>
      <c r="O257" s="110"/>
      <c r="P257" s="110"/>
      <c r="Q257" s="110"/>
      <c r="R257" s="110"/>
    </row>
    <row r="258" spans="3:18" ht="39.950000000000003" customHeight="1">
      <c r="C258" s="109"/>
      <c r="D258" s="110"/>
      <c r="E258" s="110"/>
      <c r="F258" s="110"/>
      <c r="G258" s="110"/>
      <c r="H258" s="110"/>
      <c r="I258" s="118"/>
      <c r="J258" s="118"/>
      <c r="K258" s="118"/>
      <c r="L258" s="118"/>
      <c r="M258" s="118"/>
      <c r="N258" s="110"/>
      <c r="O258" s="110"/>
      <c r="P258" s="110"/>
      <c r="Q258" s="110"/>
      <c r="R258" s="110"/>
    </row>
    <row r="259" spans="3:18" ht="39.950000000000003" customHeight="1">
      <c r="C259" s="109"/>
      <c r="D259" s="110"/>
      <c r="E259" s="110"/>
      <c r="F259" s="110"/>
      <c r="G259" s="110"/>
      <c r="H259" s="110"/>
      <c r="I259" s="118"/>
      <c r="J259" s="118"/>
      <c r="K259" s="118"/>
      <c r="L259" s="118"/>
      <c r="M259" s="118"/>
      <c r="N259" s="110"/>
      <c r="O259" s="110"/>
      <c r="P259" s="110"/>
      <c r="Q259" s="110"/>
      <c r="R259" s="110"/>
    </row>
    <row r="260" spans="3:18" ht="39.950000000000003" customHeight="1">
      <c r="C260" s="109"/>
      <c r="D260" s="110"/>
      <c r="E260" s="110"/>
      <c r="F260" s="110"/>
      <c r="G260" s="110"/>
      <c r="H260" s="110"/>
      <c r="I260" s="118"/>
      <c r="J260" s="118"/>
      <c r="K260" s="118"/>
      <c r="L260" s="118"/>
      <c r="M260" s="118"/>
      <c r="N260" s="110"/>
      <c r="O260" s="110"/>
      <c r="P260" s="110"/>
      <c r="Q260" s="110"/>
      <c r="R260" s="110"/>
    </row>
    <row r="261" spans="3:18" ht="39.950000000000003" customHeight="1">
      <c r="C261" s="109"/>
      <c r="D261" s="110"/>
      <c r="E261" s="110"/>
      <c r="F261" s="110"/>
      <c r="G261" s="110"/>
      <c r="H261" s="110"/>
      <c r="I261" s="118"/>
      <c r="J261" s="118"/>
      <c r="K261" s="118"/>
      <c r="L261" s="118"/>
      <c r="M261" s="118"/>
      <c r="N261" s="110"/>
      <c r="O261" s="110"/>
      <c r="P261" s="110"/>
      <c r="Q261" s="110"/>
      <c r="R261" s="110"/>
    </row>
    <row r="262" spans="3:18" ht="39.950000000000003" customHeight="1">
      <c r="C262" s="109"/>
      <c r="D262" s="110"/>
      <c r="E262" s="110"/>
      <c r="F262" s="110"/>
      <c r="G262" s="110"/>
      <c r="H262" s="110"/>
      <c r="I262" s="118"/>
      <c r="J262" s="118"/>
      <c r="K262" s="118"/>
      <c r="L262" s="118"/>
      <c r="M262" s="118"/>
      <c r="N262" s="110"/>
      <c r="O262" s="110"/>
      <c r="P262" s="110"/>
      <c r="Q262" s="110"/>
      <c r="R262" s="110"/>
    </row>
    <row r="263" spans="3:18" ht="39.950000000000003" customHeight="1">
      <c r="C263" s="109"/>
      <c r="D263" s="110"/>
      <c r="E263" s="110"/>
      <c r="F263" s="110"/>
      <c r="G263" s="110"/>
      <c r="H263" s="110"/>
      <c r="I263" s="118"/>
      <c r="J263" s="118"/>
      <c r="K263" s="118"/>
      <c r="L263" s="118"/>
      <c r="M263" s="118"/>
      <c r="N263" s="110"/>
      <c r="O263" s="110"/>
      <c r="P263" s="110"/>
      <c r="Q263" s="110"/>
      <c r="R263" s="110"/>
    </row>
    <row r="264" spans="3:18" ht="39.950000000000003" customHeight="1">
      <c r="C264" s="109"/>
      <c r="D264" s="110"/>
      <c r="E264" s="110"/>
      <c r="F264" s="110"/>
      <c r="G264" s="110"/>
      <c r="H264" s="110"/>
      <c r="I264" s="118"/>
      <c r="J264" s="118"/>
      <c r="K264" s="118"/>
      <c r="L264" s="118"/>
      <c r="M264" s="118"/>
      <c r="N264" s="110"/>
      <c r="O264" s="110"/>
      <c r="P264" s="110"/>
      <c r="Q264" s="110"/>
      <c r="R264" s="110"/>
    </row>
    <row r="265" spans="3:18" ht="39.950000000000003" customHeight="1">
      <c r="C265" s="109"/>
      <c r="D265" s="110"/>
      <c r="E265" s="110"/>
      <c r="F265" s="110"/>
      <c r="G265" s="110"/>
      <c r="H265" s="110"/>
      <c r="I265" s="118"/>
      <c r="J265" s="118"/>
      <c r="K265" s="118"/>
      <c r="L265" s="118"/>
      <c r="M265" s="118"/>
      <c r="N265" s="110"/>
      <c r="O265" s="110"/>
      <c r="P265" s="110"/>
      <c r="Q265" s="110"/>
      <c r="R265" s="110"/>
    </row>
    <row r="266" spans="3:18" ht="39.950000000000003" customHeight="1">
      <c r="C266" s="109"/>
      <c r="D266" s="110"/>
      <c r="E266" s="110"/>
      <c r="F266" s="110"/>
      <c r="G266" s="110"/>
      <c r="H266" s="110"/>
      <c r="I266" s="118"/>
      <c r="J266" s="118"/>
      <c r="K266" s="118"/>
      <c r="L266" s="118"/>
      <c r="M266" s="118"/>
      <c r="N266" s="110"/>
      <c r="O266" s="110"/>
      <c r="P266" s="110"/>
      <c r="Q266" s="110"/>
      <c r="R266" s="110"/>
    </row>
    <row r="267" spans="3:18" ht="39.950000000000003" customHeight="1">
      <c r="C267" s="109"/>
      <c r="D267" s="110"/>
      <c r="E267" s="110"/>
      <c r="F267" s="110"/>
      <c r="G267" s="110"/>
      <c r="H267" s="110"/>
      <c r="I267" s="118"/>
      <c r="J267" s="118"/>
      <c r="K267" s="118"/>
      <c r="L267" s="118"/>
      <c r="M267" s="118"/>
      <c r="N267" s="110"/>
      <c r="O267" s="110"/>
      <c r="P267" s="110"/>
      <c r="Q267" s="110"/>
      <c r="R267" s="110"/>
    </row>
    <row r="268" spans="3:18" ht="39.950000000000003" customHeight="1">
      <c r="C268" s="109"/>
      <c r="D268" s="110"/>
      <c r="E268" s="110"/>
      <c r="F268" s="110"/>
      <c r="G268" s="110"/>
      <c r="H268" s="110"/>
      <c r="I268" s="118"/>
      <c r="J268" s="118"/>
      <c r="K268" s="118"/>
      <c r="L268" s="118"/>
      <c r="M268" s="118"/>
      <c r="N268" s="110"/>
      <c r="O268" s="110"/>
      <c r="P268" s="110"/>
      <c r="Q268" s="110"/>
      <c r="R268" s="110"/>
    </row>
    <row r="269" spans="3:18" ht="39.950000000000003" customHeight="1">
      <c r="C269" s="109"/>
      <c r="D269" s="110"/>
      <c r="E269" s="110"/>
      <c r="F269" s="110"/>
      <c r="G269" s="110"/>
      <c r="H269" s="110"/>
      <c r="I269" s="118"/>
      <c r="J269" s="118"/>
      <c r="K269" s="118"/>
      <c r="L269" s="118"/>
      <c r="M269" s="118"/>
      <c r="N269" s="110"/>
      <c r="O269" s="110"/>
      <c r="P269" s="110"/>
      <c r="Q269" s="110"/>
      <c r="R269" s="110"/>
    </row>
    <row r="270" spans="3:18" ht="39.950000000000003" customHeight="1">
      <c r="C270" s="109"/>
      <c r="D270" s="110"/>
      <c r="E270" s="110"/>
      <c r="F270" s="110"/>
      <c r="G270" s="110"/>
      <c r="H270" s="110"/>
      <c r="I270" s="118"/>
      <c r="J270" s="118"/>
      <c r="K270" s="118"/>
      <c r="L270" s="118"/>
      <c r="M270" s="118"/>
      <c r="N270" s="110"/>
      <c r="O270" s="110"/>
      <c r="P270" s="110"/>
      <c r="Q270" s="110"/>
      <c r="R270" s="110"/>
    </row>
    <row r="271" spans="3:18" ht="39.950000000000003" customHeight="1">
      <c r="C271" s="109"/>
      <c r="D271" s="110"/>
      <c r="E271" s="110"/>
      <c r="F271" s="110"/>
      <c r="G271" s="110"/>
      <c r="H271" s="110"/>
      <c r="I271" s="118"/>
      <c r="J271" s="118"/>
      <c r="K271" s="118"/>
      <c r="L271" s="118"/>
      <c r="M271" s="118"/>
      <c r="N271" s="110"/>
      <c r="O271" s="110"/>
      <c r="P271" s="110"/>
      <c r="Q271" s="110"/>
      <c r="R271" s="110"/>
    </row>
    <row r="272" spans="3:18" ht="39.950000000000003" customHeight="1">
      <c r="C272" s="109"/>
      <c r="D272" s="110"/>
      <c r="E272" s="110"/>
      <c r="F272" s="110"/>
      <c r="G272" s="110"/>
      <c r="H272" s="110"/>
      <c r="I272" s="118"/>
      <c r="J272" s="118"/>
      <c r="K272" s="118"/>
      <c r="L272" s="118"/>
      <c r="M272" s="118"/>
      <c r="N272" s="110"/>
      <c r="O272" s="110"/>
      <c r="P272" s="110"/>
      <c r="Q272" s="110"/>
      <c r="R272" s="110"/>
    </row>
    <row r="273" spans="3:18" ht="39.950000000000003" customHeight="1">
      <c r="C273" s="109"/>
      <c r="D273" s="110"/>
      <c r="E273" s="110"/>
      <c r="F273" s="110"/>
      <c r="G273" s="110"/>
      <c r="H273" s="110"/>
      <c r="I273" s="118"/>
      <c r="J273" s="118"/>
      <c r="K273" s="118"/>
      <c r="L273" s="118"/>
      <c r="M273" s="118"/>
      <c r="N273" s="110"/>
      <c r="O273" s="110"/>
      <c r="P273" s="110"/>
      <c r="Q273" s="110"/>
      <c r="R273" s="110"/>
    </row>
    <row r="274" spans="3:18" ht="39.950000000000003" customHeight="1">
      <c r="C274" s="109"/>
      <c r="D274" s="110"/>
      <c r="E274" s="110"/>
      <c r="F274" s="110"/>
      <c r="G274" s="110"/>
      <c r="H274" s="110"/>
      <c r="I274" s="118"/>
      <c r="J274" s="118"/>
      <c r="K274" s="118"/>
      <c r="L274" s="118"/>
      <c r="M274" s="118"/>
      <c r="N274" s="110"/>
      <c r="O274" s="110"/>
      <c r="P274" s="110"/>
      <c r="Q274" s="110"/>
      <c r="R274" s="110"/>
    </row>
    <row r="275" spans="3:18" ht="39.950000000000003" customHeight="1">
      <c r="C275" s="109"/>
      <c r="D275" s="110"/>
      <c r="E275" s="110"/>
      <c r="F275" s="110"/>
      <c r="G275" s="110"/>
      <c r="H275" s="110"/>
      <c r="I275" s="118"/>
      <c r="J275" s="118"/>
      <c r="K275" s="118"/>
      <c r="L275" s="118"/>
      <c r="M275" s="118"/>
      <c r="N275" s="110"/>
      <c r="O275" s="110"/>
      <c r="P275" s="110"/>
      <c r="Q275" s="110"/>
      <c r="R275" s="110"/>
    </row>
    <row r="276" spans="3:18" ht="39.950000000000003" customHeight="1">
      <c r="C276" s="109"/>
      <c r="D276" s="110"/>
      <c r="E276" s="110"/>
      <c r="F276" s="110"/>
      <c r="G276" s="110"/>
      <c r="H276" s="110"/>
      <c r="I276" s="118"/>
      <c r="J276" s="118"/>
      <c r="K276" s="118"/>
      <c r="L276" s="118"/>
      <c r="M276" s="118"/>
      <c r="N276" s="110"/>
      <c r="O276" s="110"/>
      <c r="P276" s="110"/>
      <c r="Q276" s="110"/>
      <c r="R276" s="110"/>
    </row>
    <row r="277" spans="3:18" ht="39.950000000000003" customHeight="1">
      <c r="C277" s="109"/>
      <c r="D277" s="110"/>
      <c r="E277" s="110"/>
      <c r="F277" s="110"/>
      <c r="G277" s="110"/>
      <c r="H277" s="110"/>
      <c r="I277" s="118"/>
      <c r="J277" s="118"/>
      <c r="K277" s="118"/>
      <c r="L277" s="118"/>
      <c r="M277" s="118"/>
      <c r="N277" s="110"/>
      <c r="O277" s="110"/>
      <c r="P277" s="110"/>
      <c r="Q277" s="110"/>
      <c r="R277" s="110"/>
    </row>
    <row r="278" spans="3:18" ht="39.950000000000003" customHeight="1">
      <c r="C278" s="109"/>
      <c r="D278" s="110"/>
      <c r="E278" s="110"/>
      <c r="F278" s="110"/>
      <c r="G278" s="110"/>
      <c r="H278" s="110"/>
      <c r="I278" s="118"/>
      <c r="J278" s="118"/>
      <c r="K278" s="118"/>
      <c r="L278" s="118"/>
      <c r="M278" s="118"/>
      <c r="N278" s="110"/>
      <c r="O278" s="110"/>
      <c r="P278" s="110"/>
      <c r="Q278" s="110"/>
      <c r="R278" s="110"/>
    </row>
    <row r="279" spans="3:18" ht="39.950000000000003" customHeight="1">
      <c r="C279" s="109"/>
      <c r="D279" s="110"/>
      <c r="E279" s="110"/>
      <c r="F279" s="110"/>
      <c r="G279" s="110"/>
      <c r="H279" s="110"/>
      <c r="I279" s="118"/>
      <c r="J279" s="118"/>
      <c r="K279" s="118"/>
      <c r="L279" s="118"/>
      <c r="M279" s="118"/>
      <c r="N279" s="110"/>
      <c r="O279" s="110"/>
      <c r="P279" s="110"/>
      <c r="Q279" s="110"/>
      <c r="R279" s="110"/>
    </row>
    <row r="280" spans="3:18" ht="39.950000000000003" customHeight="1">
      <c r="C280" s="109"/>
      <c r="D280" s="110"/>
      <c r="E280" s="110"/>
      <c r="F280" s="110"/>
      <c r="G280" s="110"/>
      <c r="H280" s="110"/>
      <c r="I280" s="118"/>
      <c r="J280" s="118"/>
      <c r="K280" s="118"/>
      <c r="L280" s="118"/>
      <c r="M280" s="118"/>
      <c r="N280" s="110"/>
      <c r="O280" s="110"/>
      <c r="P280" s="110"/>
      <c r="Q280" s="110"/>
      <c r="R280" s="110"/>
    </row>
    <row r="281" spans="3:18" ht="39.950000000000003" customHeight="1">
      <c r="C281" s="109"/>
      <c r="D281" s="110"/>
      <c r="E281" s="110"/>
      <c r="F281" s="110"/>
      <c r="G281" s="110"/>
      <c r="H281" s="110"/>
      <c r="I281" s="118"/>
      <c r="J281" s="118"/>
      <c r="K281" s="118"/>
      <c r="L281" s="118"/>
      <c r="M281" s="118"/>
      <c r="N281" s="110"/>
      <c r="O281" s="110"/>
      <c r="P281" s="110"/>
      <c r="Q281" s="110"/>
      <c r="R281" s="110"/>
    </row>
    <row r="282" spans="3:18" ht="39.950000000000003" customHeight="1">
      <c r="C282" s="109"/>
      <c r="D282" s="110"/>
      <c r="E282" s="110"/>
      <c r="F282" s="110"/>
      <c r="G282" s="110"/>
      <c r="H282" s="110"/>
      <c r="I282" s="118"/>
      <c r="J282" s="118"/>
      <c r="K282" s="118"/>
      <c r="L282" s="118"/>
      <c r="M282" s="118"/>
      <c r="N282" s="110"/>
      <c r="O282" s="110"/>
      <c r="P282" s="110"/>
      <c r="Q282" s="110"/>
      <c r="R282" s="110"/>
    </row>
    <row r="283" spans="3:18" ht="39.950000000000003" customHeight="1">
      <c r="C283" s="109"/>
      <c r="D283" s="110"/>
      <c r="E283" s="110"/>
      <c r="F283" s="110"/>
      <c r="G283" s="110"/>
      <c r="H283" s="110"/>
      <c r="I283" s="118"/>
      <c r="J283" s="118"/>
      <c r="K283" s="118"/>
      <c r="L283" s="118"/>
      <c r="M283" s="118"/>
      <c r="N283" s="110"/>
      <c r="O283" s="110"/>
      <c r="P283" s="110"/>
      <c r="Q283" s="110"/>
      <c r="R283" s="110"/>
    </row>
    <row r="284" spans="3:18" ht="39.950000000000003" customHeight="1">
      <c r="C284" s="109"/>
      <c r="D284" s="110"/>
      <c r="E284" s="110"/>
      <c r="F284" s="110"/>
      <c r="G284" s="110"/>
      <c r="H284" s="110"/>
      <c r="I284" s="118"/>
      <c r="J284" s="118"/>
      <c r="K284" s="118"/>
      <c r="L284" s="118"/>
      <c r="M284" s="118"/>
      <c r="N284" s="110"/>
      <c r="O284" s="110"/>
      <c r="P284" s="110"/>
      <c r="Q284" s="110"/>
      <c r="R284" s="110"/>
    </row>
    <row r="285" spans="3:18" ht="39.950000000000003" customHeight="1">
      <c r="C285" s="109"/>
      <c r="D285" s="110"/>
      <c r="E285" s="110"/>
      <c r="F285" s="110"/>
      <c r="G285" s="110"/>
      <c r="H285" s="110"/>
      <c r="I285" s="118"/>
      <c r="J285" s="118"/>
      <c r="K285" s="118"/>
      <c r="L285" s="118"/>
      <c r="M285" s="118"/>
      <c r="N285" s="110"/>
      <c r="O285" s="110"/>
      <c r="P285" s="110"/>
      <c r="Q285" s="110"/>
      <c r="R285" s="110"/>
    </row>
    <row r="286" spans="3:18" ht="39.950000000000003" customHeight="1">
      <c r="C286" s="109"/>
      <c r="D286" s="110"/>
      <c r="E286" s="110"/>
      <c r="F286" s="110"/>
      <c r="G286" s="110"/>
      <c r="H286" s="110"/>
      <c r="I286" s="118"/>
      <c r="J286" s="118"/>
      <c r="K286" s="118"/>
      <c r="L286" s="118"/>
      <c r="M286" s="118"/>
      <c r="N286" s="110"/>
      <c r="O286" s="110"/>
      <c r="P286" s="110"/>
      <c r="Q286" s="110"/>
      <c r="R286" s="110"/>
    </row>
    <row r="287" spans="3:18" ht="39.950000000000003" customHeight="1">
      <c r="C287" s="109"/>
      <c r="D287" s="110"/>
      <c r="E287" s="110"/>
      <c r="F287" s="110"/>
      <c r="G287" s="110"/>
      <c r="H287" s="110"/>
      <c r="I287" s="118"/>
      <c r="J287" s="118"/>
      <c r="K287" s="118"/>
      <c r="L287" s="118"/>
      <c r="M287" s="118"/>
      <c r="N287" s="110"/>
      <c r="O287" s="110"/>
      <c r="P287" s="110"/>
      <c r="Q287" s="110"/>
      <c r="R287" s="110"/>
    </row>
    <row r="288" spans="3:18" ht="39.950000000000003" customHeight="1">
      <c r="C288" s="109"/>
      <c r="D288" s="110"/>
      <c r="E288" s="110"/>
      <c r="F288" s="110"/>
      <c r="G288" s="110"/>
      <c r="H288" s="110"/>
      <c r="I288" s="118"/>
      <c r="J288" s="118"/>
      <c r="K288" s="118"/>
      <c r="L288" s="118"/>
      <c r="M288" s="118"/>
      <c r="N288" s="110"/>
      <c r="O288" s="110"/>
      <c r="P288" s="110"/>
      <c r="Q288" s="110"/>
      <c r="R288" s="110"/>
    </row>
    <row r="289" spans="3:18" ht="39.950000000000003" customHeight="1">
      <c r="C289" s="109"/>
      <c r="D289" s="110"/>
      <c r="E289" s="110"/>
      <c r="F289" s="110"/>
      <c r="G289" s="110"/>
      <c r="H289" s="110"/>
      <c r="I289" s="118"/>
      <c r="J289" s="118"/>
      <c r="K289" s="118"/>
      <c r="L289" s="118"/>
      <c r="M289" s="118"/>
      <c r="N289" s="110"/>
      <c r="O289" s="110"/>
      <c r="P289" s="110"/>
      <c r="Q289" s="110"/>
      <c r="R289" s="110"/>
    </row>
    <row r="290" spans="3:18" ht="39.950000000000003" customHeight="1">
      <c r="C290" s="109"/>
      <c r="D290" s="110"/>
      <c r="E290" s="110"/>
      <c r="F290" s="110"/>
      <c r="G290" s="110"/>
      <c r="H290" s="110"/>
      <c r="I290" s="118"/>
      <c r="J290" s="118"/>
      <c r="K290" s="118"/>
      <c r="L290" s="118"/>
      <c r="M290" s="118"/>
      <c r="N290" s="110"/>
      <c r="O290" s="110"/>
      <c r="P290" s="110"/>
      <c r="Q290" s="110"/>
      <c r="R290" s="110"/>
    </row>
    <row r="291" spans="3:18" ht="39.950000000000003" customHeight="1">
      <c r="C291" s="109"/>
      <c r="D291" s="110"/>
      <c r="E291" s="110"/>
      <c r="F291" s="110"/>
      <c r="G291" s="110"/>
      <c r="H291" s="110"/>
      <c r="I291" s="118"/>
      <c r="J291" s="118"/>
      <c r="K291" s="118"/>
      <c r="L291" s="118"/>
      <c r="M291" s="118"/>
      <c r="N291" s="110"/>
      <c r="O291" s="110"/>
      <c r="P291" s="110"/>
      <c r="Q291" s="110"/>
      <c r="R291" s="110"/>
    </row>
    <row r="292" spans="3:18" ht="39.950000000000003" customHeight="1">
      <c r="C292" s="109"/>
      <c r="D292" s="110"/>
      <c r="E292" s="110"/>
      <c r="F292" s="110"/>
      <c r="G292" s="110"/>
      <c r="H292" s="110"/>
      <c r="I292" s="118"/>
      <c r="J292" s="118"/>
      <c r="K292" s="118"/>
      <c r="L292" s="118"/>
      <c r="M292" s="118"/>
      <c r="N292" s="110"/>
      <c r="O292" s="110"/>
      <c r="P292" s="110"/>
      <c r="Q292" s="110"/>
      <c r="R292" s="110"/>
    </row>
    <row r="293" spans="3:18" ht="39.950000000000003" customHeight="1">
      <c r="C293" s="109"/>
      <c r="D293" s="110"/>
      <c r="E293" s="110"/>
      <c r="F293" s="110"/>
      <c r="G293" s="110"/>
      <c r="H293" s="110"/>
      <c r="I293" s="118"/>
      <c r="J293" s="118"/>
      <c r="K293" s="118"/>
      <c r="L293" s="118"/>
      <c r="M293" s="118"/>
      <c r="N293" s="110"/>
      <c r="O293" s="110"/>
      <c r="P293" s="110"/>
      <c r="Q293" s="110"/>
      <c r="R293" s="110"/>
    </row>
    <row r="294" spans="3:18" ht="39.950000000000003" customHeight="1">
      <c r="C294" s="109"/>
      <c r="D294" s="110"/>
      <c r="E294" s="110"/>
      <c r="F294" s="110"/>
      <c r="G294" s="110"/>
      <c r="H294" s="110"/>
      <c r="I294" s="118"/>
      <c r="J294" s="118"/>
      <c r="K294" s="118"/>
      <c r="L294" s="118"/>
      <c r="M294" s="118"/>
      <c r="N294" s="110"/>
      <c r="O294" s="110"/>
      <c r="P294" s="110"/>
      <c r="Q294" s="110"/>
      <c r="R294" s="110"/>
    </row>
    <row r="295" spans="3:18" ht="39.950000000000003" customHeight="1">
      <c r="C295" s="109"/>
      <c r="D295" s="110"/>
      <c r="E295" s="110"/>
      <c r="F295" s="110"/>
      <c r="G295" s="110"/>
      <c r="H295" s="110"/>
      <c r="I295" s="118"/>
      <c r="J295" s="118"/>
      <c r="K295" s="118"/>
      <c r="L295" s="118"/>
      <c r="M295" s="118"/>
      <c r="N295" s="110"/>
      <c r="O295" s="110"/>
      <c r="P295" s="110"/>
      <c r="Q295" s="110"/>
      <c r="R295" s="110"/>
    </row>
    <row r="296" spans="3:18" ht="39.950000000000003" customHeight="1">
      <c r="C296" s="109"/>
      <c r="D296" s="110"/>
      <c r="E296" s="110"/>
      <c r="F296" s="110"/>
      <c r="G296" s="110"/>
      <c r="H296" s="110"/>
      <c r="I296" s="118"/>
      <c r="J296" s="118"/>
      <c r="K296" s="118"/>
      <c r="L296" s="118"/>
      <c r="M296" s="118"/>
      <c r="N296" s="110"/>
      <c r="O296" s="110"/>
      <c r="P296" s="110"/>
      <c r="Q296" s="110"/>
      <c r="R296" s="110"/>
    </row>
    <row r="297" spans="3:18" ht="39.950000000000003" customHeight="1">
      <c r="C297" s="109"/>
      <c r="D297" s="110"/>
      <c r="E297" s="110"/>
      <c r="F297" s="110"/>
      <c r="G297" s="110"/>
      <c r="H297" s="110"/>
      <c r="I297" s="118"/>
      <c r="J297" s="118"/>
      <c r="K297" s="118"/>
      <c r="L297" s="118"/>
      <c r="M297" s="118"/>
      <c r="N297" s="110"/>
      <c r="O297" s="110"/>
      <c r="P297" s="110"/>
      <c r="Q297" s="110"/>
      <c r="R297" s="110"/>
    </row>
    <row r="298" spans="3:18" ht="39.950000000000003" customHeight="1">
      <c r="C298" s="109"/>
      <c r="D298" s="110"/>
      <c r="E298" s="110"/>
      <c r="F298" s="110"/>
      <c r="G298" s="110"/>
      <c r="H298" s="110"/>
      <c r="I298" s="118"/>
      <c r="J298" s="118"/>
      <c r="K298" s="118"/>
      <c r="L298" s="118"/>
      <c r="M298" s="118"/>
      <c r="N298" s="110"/>
      <c r="O298" s="110"/>
      <c r="P298" s="110"/>
      <c r="Q298" s="110"/>
      <c r="R298" s="110"/>
    </row>
    <row r="299" spans="3:18" ht="39.950000000000003" customHeight="1">
      <c r="C299" s="109"/>
      <c r="D299" s="110"/>
      <c r="E299" s="110"/>
      <c r="F299" s="110"/>
      <c r="G299" s="110"/>
      <c r="H299" s="110"/>
      <c r="I299" s="118"/>
      <c r="J299" s="118"/>
      <c r="K299" s="118"/>
      <c r="L299" s="118"/>
      <c r="M299" s="118"/>
      <c r="N299" s="110"/>
      <c r="O299" s="110"/>
      <c r="P299" s="110"/>
      <c r="Q299" s="110"/>
      <c r="R299" s="110"/>
    </row>
    <row r="300" spans="3:18" ht="39.950000000000003" customHeight="1">
      <c r="C300" s="109"/>
      <c r="D300" s="110"/>
      <c r="E300" s="110"/>
      <c r="F300" s="110"/>
      <c r="G300" s="110"/>
      <c r="H300" s="110"/>
      <c r="I300" s="118"/>
      <c r="J300" s="118"/>
      <c r="K300" s="118"/>
      <c r="L300" s="118"/>
      <c r="M300" s="118"/>
      <c r="N300" s="110"/>
      <c r="O300" s="110"/>
      <c r="P300" s="110"/>
      <c r="Q300" s="110"/>
      <c r="R300" s="110"/>
    </row>
    <row r="301" spans="3:18" ht="39.950000000000003" customHeight="1">
      <c r="C301" s="109"/>
      <c r="D301" s="110"/>
      <c r="E301" s="110"/>
      <c r="F301" s="110"/>
      <c r="G301" s="110"/>
      <c r="H301" s="110"/>
      <c r="I301" s="118"/>
      <c r="J301" s="118"/>
      <c r="K301" s="118"/>
      <c r="L301" s="118"/>
      <c r="M301" s="118"/>
      <c r="N301" s="110"/>
      <c r="O301" s="110"/>
      <c r="P301" s="110"/>
      <c r="Q301" s="110"/>
      <c r="R301" s="110"/>
    </row>
    <row r="302" spans="3:18" ht="39.950000000000003" customHeight="1">
      <c r="C302" s="109"/>
      <c r="D302" s="110"/>
      <c r="E302" s="110"/>
      <c r="F302" s="110"/>
      <c r="G302" s="110"/>
      <c r="H302" s="110"/>
      <c r="I302" s="118"/>
      <c r="J302" s="118"/>
      <c r="K302" s="118"/>
      <c r="L302" s="118"/>
      <c r="M302" s="118"/>
      <c r="N302" s="110"/>
      <c r="O302" s="110"/>
      <c r="P302" s="110"/>
      <c r="Q302" s="110"/>
      <c r="R302" s="110"/>
    </row>
    <row r="303" spans="3:18" ht="39.950000000000003" customHeight="1">
      <c r="C303" s="109"/>
      <c r="D303" s="110"/>
      <c r="E303" s="110"/>
      <c r="F303" s="110"/>
      <c r="G303" s="110"/>
      <c r="H303" s="110"/>
      <c r="I303" s="118"/>
      <c r="J303" s="118"/>
      <c r="K303" s="118"/>
      <c r="L303" s="118"/>
      <c r="M303" s="118"/>
      <c r="N303" s="110"/>
      <c r="O303" s="110"/>
      <c r="P303" s="110"/>
      <c r="Q303" s="110"/>
      <c r="R303" s="110"/>
    </row>
    <row r="304" spans="3:18" ht="39.950000000000003" customHeight="1">
      <c r="C304" s="109"/>
      <c r="D304" s="110"/>
      <c r="E304" s="110"/>
      <c r="F304" s="110"/>
      <c r="G304" s="110"/>
      <c r="H304" s="110"/>
      <c r="I304" s="118"/>
      <c r="J304" s="118"/>
      <c r="K304" s="118"/>
      <c r="L304" s="118"/>
      <c r="M304" s="118"/>
      <c r="N304" s="110"/>
      <c r="O304" s="110"/>
      <c r="P304" s="110"/>
      <c r="Q304" s="110"/>
      <c r="R304" s="110"/>
    </row>
    <row r="305" spans="3:18" ht="39.950000000000003" customHeight="1">
      <c r="C305" s="109"/>
      <c r="D305" s="110"/>
      <c r="E305" s="110"/>
      <c r="F305" s="110"/>
      <c r="G305" s="110"/>
      <c r="H305" s="110"/>
      <c r="I305" s="118"/>
      <c r="J305" s="118"/>
      <c r="K305" s="118"/>
      <c r="L305" s="118"/>
      <c r="M305" s="118"/>
      <c r="N305" s="110"/>
      <c r="O305" s="110"/>
      <c r="P305" s="110"/>
      <c r="Q305" s="110"/>
      <c r="R305" s="110"/>
    </row>
    <row r="306" spans="3:18" ht="39.950000000000003" customHeight="1">
      <c r="C306" s="109"/>
      <c r="D306" s="110"/>
      <c r="E306" s="110"/>
      <c r="F306" s="110"/>
      <c r="G306" s="110"/>
      <c r="H306" s="110"/>
      <c r="I306" s="118"/>
      <c r="J306" s="118"/>
      <c r="K306" s="118"/>
      <c r="L306" s="118"/>
      <c r="M306" s="118"/>
      <c r="N306" s="110"/>
      <c r="O306" s="110"/>
      <c r="P306" s="110"/>
      <c r="Q306" s="110"/>
      <c r="R306" s="110"/>
    </row>
    <row r="307" spans="3:18" ht="39.950000000000003" customHeight="1">
      <c r="C307" s="109"/>
      <c r="D307" s="110"/>
      <c r="E307" s="110"/>
      <c r="F307" s="110"/>
      <c r="G307" s="110"/>
      <c r="H307" s="110"/>
      <c r="I307" s="118"/>
      <c r="J307" s="118"/>
      <c r="K307" s="118"/>
      <c r="L307" s="118"/>
      <c r="M307" s="118"/>
      <c r="N307" s="110"/>
      <c r="O307" s="110"/>
      <c r="P307" s="110"/>
      <c r="Q307" s="110"/>
      <c r="R307" s="110"/>
    </row>
    <row r="308" spans="3:18" ht="39.950000000000003" customHeight="1">
      <c r="C308" s="109"/>
      <c r="D308" s="110"/>
      <c r="E308" s="110"/>
      <c r="F308" s="110"/>
      <c r="G308" s="110"/>
      <c r="H308" s="110"/>
      <c r="I308" s="118"/>
      <c r="J308" s="118"/>
      <c r="K308" s="118"/>
      <c r="L308" s="118"/>
      <c r="M308" s="118"/>
      <c r="N308" s="110"/>
      <c r="O308" s="110"/>
      <c r="P308" s="110"/>
      <c r="Q308" s="110"/>
      <c r="R308" s="110"/>
    </row>
    <row r="309" spans="3:18" ht="39.950000000000003" customHeight="1">
      <c r="C309" s="109"/>
      <c r="D309" s="110"/>
      <c r="E309" s="110"/>
      <c r="F309" s="110"/>
      <c r="G309" s="110"/>
      <c r="H309" s="110"/>
      <c r="I309" s="118"/>
      <c r="J309" s="118"/>
      <c r="K309" s="118"/>
      <c r="L309" s="118"/>
      <c r="M309" s="118"/>
      <c r="N309" s="110"/>
      <c r="O309" s="110"/>
      <c r="P309" s="110"/>
      <c r="Q309" s="110"/>
      <c r="R309" s="110"/>
    </row>
    <row r="310" spans="3:18" ht="39.950000000000003" customHeight="1">
      <c r="C310" s="109"/>
      <c r="D310" s="110"/>
      <c r="E310" s="110"/>
      <c r="F310" s="110"/>
      <c r="G310" s="110"/>
      <c r="H310" s="110"/>
      <c r="I310" s="118"/>
      <c r="J310" s="118"/>
      <c r="K310" s="118"/>
      <c r="L310" s="118"/>
      <c r="M310" s="118"/>
      <c r="N310" s="110"/>
      <c r="O310" s="110"/>
      <c r="P310" s="110"/>
      <c r="Q310" s="110"/>
      <c r="R310" s="110"/>
    </row>
    <row r="311" spans="3:18" ht="39.950000000000003" customHeight="1">
      <c r="C311" s="109"/>
      <c r="D311" s="110"/>
      <c r="E311" s="110"/>
      <c r="F311" s="110"/>
      <c r="G311" s="110"/>
      <c r="H311" s="110"/>
      <c r="I311" s="118"/>
      <c r="J311" s="118"/>
      <c r="K311" s="118"/>
      <c r="L311" s="118"/>
      <c r="M311" s="118"/>
      <c r="N311" s="110"/>
      <c r="O311" s="110"/>
      <c r="P311" s="110"/>
      <c r="Q311" s="110"/>
      <c r="R311" s="110"/>
    </row>
    <row r="312" spans="3:18" ht="39.950000000000003" customHeight="1">
      <c r="C312" s="109"/>
      <c r="D312" s="110"/>
      <c r="E312" s="110"/>
      <c r="F312" s="110"/>
      <c r="G312" s="110"/>
      <c r="H312" s="110"/>
      <c r="I312" s="118"/>
      <c r="J312" s="118"/>
      <c r="K312" s="118"/>
      <c r="L312" s="118"/>
      <c r="M312" s="118"/>
      <c r="N312" s="110"/>
      <c r="O312" s="110"/>
      <c r="P312" s="110"/>
      <c r="Q312" s="110"/>
      <c r="R312" s="110"/>
    </row>
    <row r="313" spans="3:18" ht="39.950000000000003" customHeight="1">
      <c r="C313" s="109"/>
      <c r="D313" s="110"/>
      <c r="E313" s="110"/>
      <c r="F313" s="110"/>
      <c r="G313" s="110"/>
      <c r="H313" s="110"/>
      <c r="I313" s="118"/>
      <c r="J313" s="118"/>
      <c r="K313" s="118"/>
      <c r="L313" s="118"/>
      <c r="M313" s="118"/>
      <c r="N313" s="110"/>
      <c r="O313" s="110"/>
      <c r="P313" s="110"/>
      <c r="Q313" s="110"/>
      <c r="R313" s="110"/>
    </row>
    <row r="314" spans="3:18" ht="39.950000000000003" customHeight="1">
      <c r="C314" s="109"/>
      <c r="D314" s="110"/>
      <c r="E314" s="110"/>
      <c r="F314" s="110"/>
      <c r="G314" s="110"/>
      <c r="H314" s="110"/>
      <c r="I314" s="118"/>
      <c r="J314" s="118"/>
      <c r="K314" s="118"/>
      <c r="L314" s="118"/>
      <c r="M314" s="118"/>
      <c r="N314" s="110"/>
      <c r="O314" s="110"/>
      <c r="P314" s="110"/>
      <c r="Q314" s="110"/>
      <c r="R314" s="110"/>
    </row>
    <row r="315" spans="3:18" ht="39.950000000000003" customHeight="1">
      <c r="C315" s="109"/>
      <c r="D315" s="110"/>
      <c r="E315" s="110"/>
      <c r="F315" s="110"/>
      <c r="G315" s="110"/>
      <c r="H315" s="110"/>
      <c r="I315" s="118"/>
      <c r="J315" s="118"/>
      <c r="K315" s="118"/>
      <c r="L315" s="118"/>
      <c r="M315" s="118"/>
      <c r="N315" s="110"/>
      <c r="O315" s="110"/>
      <c r="P315" s="110"/>
      <c r="Q315" s="110"/>
      <c r="R315" s="110"/>
    </row>
    <row r="316" spans="3:18" ht="39.950000000000003" customHeight="1">
      <c r="C316" s="109"/>
      <c r="D316" s="110"/>
      <c r="E316" s="110"/>
      <c r="F316" s="110"/>
      <c r="G316" s="110"/>
      <c r="H316" s="110"/>
      <c r="I316" s="118"/>
      <c r="J316" s="118"/>
      <c r="K316" s="118"/>
      <c r="L316" s="118"/>
      <c r="M316" s="118"/>
      <c r="N316" s="110"/>
      <c r="O316" s="110"/>
      <c r="P316" s="110"/>
      <c r="Q316" s="110"/>
      <c r="R316" s="110"/>
    </row>
    <row r="317" spans="3:18" ht="39.950000000000003" customHeight="1">
      <c r="C317" s="109"/>
      <c r="D317" s="110"/>
      <c r="E317" s="110"/>
      <c r="F317" s="110"/>
      <c r="G317" s="110"/>
      <c r="H317" s="110"/>
      <c r="I317" s="118"/>
      <c r="J317" s="118"/>
      <c r="K317" s="118"/>
      <c r="L317" s="118"/>
      <c r="M317" s="118"/>
      <c r="N317" s="110"/>
      <c r="O317" s="110"/>
      <c r="P317" s="110"/>
      <c r="Q317" s="110"/>
      <c r="R317" s="110"/>
    </row>
    <row r="318" spans="3:18" ht="39.950000000000003" customHeight="1">
      <c r="C318" s="109"/>
      <c r="D318" s="110"/>
      <c r="E318" s="110"/>
      <c r="F318" s="110"/>
      <c r="G318" s="110"/>
      <c r="H318" s="110"/>
      <c r="I318" s="118"/>
      <c r="J318" s="118"/>
      <c r="K318" s="118"/>
      <c r="L318" s="118"/>
      <c r="M318" s="118"/>
      <c r="N318" s="110"/>
      <c r="O318" s="110"/>
      <c r="P318" s="110"/>
      <c r="Q318" s="110"/>
      <c r="R318" s="110"/>
    </row>
    <row r="319" spans="3:18" ht="39.950000000000003" customHeight="1">
      <c r="C319" s="109"/>
      <c r="D319" s="110"/>
      <c r="E319" s="110"/>
      <c r="F319" s="110"/>
      <c r="G319" s="110"/>
      <c r="H319" s="110"/>
      <c r="I319" s="118"/>
      <c r="J319" s="118"/>
      <c r="K319" s="118"/>
      <c r="L319" s="118"/>
      <c r="M319" s="118"/>
      <c r="N319" s="110"/>
      <c r="O319" s="110"/>
      <c r="P319" s="110"/>
      <c r="Q319" s="110"/>
      <c r="R319" s="110"/>
    </row>
    <row r="320" spans="3:18" ht="39.950000000000003" customHeight="1">
      <c r="C320" s="109"/>
      <c r="D320" s="110"/>
      <c r="E320" s="110"/>
      <c r="F320" s="110"/>
      <c r="G320" s="110"/>
      <c r="H320" s="110"/>
      <c r="I320" s="118"/>
      <c r="J320" s="118"/>
      <c r="K320" s="118"/>
      <c r="L320" s="118"/>
      <c r="M320" s="118"/>
      <c r="N320" s="110"/>
      <c r="O320" s="110"/>
      <c r="P320" s="110"/>
      <c r="Q320" s="110"/>
      <c r="R320" s="110"/>
    </row>
    <row r="321" spans="3:18" ht="39.950000000000003" customHeight="1">
      <c r="C321" s="109"/>
      <c r="D321" s="110"/>
      <c r="E321" s="110"/>
      <c r="F321" s="110"/>
      <c r="G321" s="110"/>
      <c r="H321" s="110"/>
      <c r="I321" s="118"/>
      <c r="J321" s="118"/>
      <c r="K321" s="118"/>
      <c r="L321" s="118"/>
      <c r="M321" s="118"/>
      <c r="N321" s="110"/>
      <c r="O321" s="110"/>
      <c r="P321" s="110"/>
      <c r="Q321" s="110"/>
      <c r="R321" s="110"/>
    </row>
    <row r="322" spans="3:18" ht="39.950000000000003" customHeight="1">
      <c r="C322" s="109"/>
      <c r="D322" s="110"/>
      <c r="E322" s="110"/>
      <c r="F322" s="110"/>
      <c r="G322" s="110"/>
      <c r="H322" s="110"/>
      <c r="I322" s="118"/>
      <c r="J322" s="118"/>
      <c r="K322" s="118"/>
      <c r="L322" s="118"/>
      <c r="M322" s="118"/>
      <c r="N322" s="110"/>
      <c r="O322" s="110"/>
      <c r="P322" s="110"/>
      <c r="Q322" s="110"/>
      <c r="R322" s="110"/>
    </row>
    <row r="323" spans="3:18" ht="39.950000000000003" customHeight="1">
      <c r="C323" s="109"/>
      <c r="D323" s="110"/>
      <c r="E323" s="110"/>
      <c r="F323" s="110"/>
      <c r="G323" s="110"/>
      <c r="H323" s="110"/>
      <c r="I323" s="118"/>
      <c r="J323" s="118"/>
      <c r="K323" s="118"/>
      <c r="L323" s="118"/>
      <c r="M323" s="118"/>
      <c r="N323" s="110"/>
      <c r="O323" s="110"/>
      <c r="P323" s="110"/>
      <c r="Q323" s="110"/>
      <c r="R323" s="110"/>
    </row>
    <row r="324" spans="3:18" ht="39.950000000000003" customHeight="1">
      <c r="C324" s="109"/>
      <c r="D324" s="110"/>
      <c r="E324" s="110"/>
      <c r="F324" s="110"/>
      <c r="G324" s="110"/>
      <c r="H324" s="110"/>
      <c r="I324" s="118"/>
      <c r="J324" s="118"/>
      <c r="K324" s="118"/>
      <c r="L324" s="118"/>
      <c r="M324" s="118"/>
      <c r="N324" s="110"/>
      <c r="O324" s="110"/>
      <c r="P324" s="110"/>
      <c r="Q324" s="110"/>
      <c r="R324" s="110"/>
    </row>
    <row r="325" spans="3:18" ht="39.950000000000003" customHeight="1">
      <c r="C325" s="109"/>
      <c r="D325" s="110"/>
      <c r="E325" s="110"/>
      <c r="F325" s="110"/>
      <c r="G325" s="110"/>
      <c r="H325" s="110"/>
      <c r="I325" s="118"/>
      <c r="J325" s="118"/>
      <c r="K325" s="118"/>
      <c r="L325" s="118"/>
      <c r="M325" s="118"/>
      <c r="N325" s="110"/>
      <c r="O325" s="110"/>
      <c r="P325" s="110"/>
      <c r="Q325" s="110"/>
      <c r="R325" s="110"/>
    </row>
    <row r="326" spans="3:18" ht="39.950000000000003" customHeight="1">
      <c r="C326" s="109"/>
      <c r="D326" s="110"/>
      <c r="E326" s="110"/>
      <c r="F326" s="110"/>
      <c r="G326" s="110"/>
      <c r="H326" s="110"/>
      <c r="I326" s="118"/>
      <c r="J326" s="118"/>
      <c r="K326" s="118"/>
      <c r="L326" s="118"/>
      <c r="M326" s="118"/>
      <c r="N326" s="110"/>
      <c r="O326" s="110"/>
      <c r="P326" s="110"/>
      <c r="Q326" s="110"/>
      <c r="R326" s="110"/>
    </row>
    <row r="327" spans="3:18" ht="39.950000000000003" customHeight="1">
      <c r="C327" s="109"/>
      <c r="D327" s="110"/>
      <c r="E327" s="110"/>
      <c r="F327" s="110"/>
      <c r="G327" s="110"/>
      <c r="H327" s="110"/>
      <c r="I327" s="118"/>
      <c r="J327" s="118"/>
      <c r="K327" s="118"/>
      <c r="L327" s="118"/>
      <c r="M327" s="118"/>
      <c r="N327" s="110"/>
      <c r="O327" s="110"/>
      <c r="P327" s="110"/>
      <c r="Q327" s="110"/>
      <c r="R327" s="110"/>
    </row>
    <row r="328" spans="3:18" ht="39.950000000000003" customHeight="1">
      <c r="C328" s="109"/>
      <c r="D328" s="110"/>
      <c r="E328" s="110"/>
      <c r="F328" s="110"/>
      <c r="G328" s="110"/>
      <c r="H328" s="110"/>
      <c r="I328" s="118"/>
      <c r="J328" s="118"/>
      <c r="K328" s="118"/>
      <c r="L328" s="118"/>
      <c r="M328" s="118"/>
      <c r="N328" s="110"/>
      <c r="O328" s="110"/>
      <c r="P328" s="110"/>
      <c r="Q328" s="110"/>
      <c r="R328" s="110"/>
    </row>
    <row r="329" spans="3:18" ht="39.950000000000003" customHeight="1">
      <c r="C329" s="109"/>
      <c r="D329" s="110"/>
      <c r="E329" s="110"/>
      <c r="F329" s="110"/>
      <c r="G329" s="110"/>
      <c r="H329" s="110"/>
      <c r="I329" s="118"/>
      <c r="J329" s="118"/>
      <c r="K329" s="118"/>
      <c r="L329" s="118"/>
      <c r="M329" s="118"/>
      <c r="N329" s="110"/>
      <c r="O329" s="110"/>
      <c r="P329" s="110"/>
      <c r="Q329" s="110"/>
      <c r="R329" s="110"/>
    </row>
    <row r="330" spans="3:18" ht="39.950000000000003" customHeight="1">
      <c r="C330" s="109"/>
      <c r="D330" s="110"/>
      <c r="E330" s="110"/>
      <c r="F330" s="110"/>
      <c r="G330" s="110"/>
      <c r="H330" s="110"/>
      <c r="I330" s="118"/>
      <c r="J330" s="118"/>
      <c r="K330" s="118"/>
      <c r="L330" s="118"/>
      <c r="M330" s="118"/>
      <c r="N330" s="110"/>
      <c r="O330" s="110"/>
      <c r="P330" s="110"/>
      <c r="Q330" s="110"/>
      <c r="R330" s="110"/>
    </row>
    <row r="331" spans="3:18" ht="39.950000000000003" customHeight="1">
      <c r="C331" s="109"/>
      <c r="D331" s="110"/>
      <c r="E331" s="110"/>
      <c r="F331" s="110"/>
      <c r="G331" s="110"/>
      <c r="H331" s="110"/>
      <c r="I331" s="118"/>
      <c r="J331" s="118"/>
      <c r="K331" s="118"/>
      <c r="L331" s="118"/>
      <c r="M331" s="118"/>
      <c r="N331" s="110"/>
      <c r="O331" s="110"/>
      <c r="P331" s="110"/>
      <c r="Q331" s="110"/>
      <c r="R331" s="110"/>
    </row>
    <row r="332" spans="3:18" ht="39.950000000000003" customHeight="1">
      <c r="C332" s="109"/>
      <c r="D332" s="110"/>
      <c r="E332" s="110"/>
      <c r="F332" s="110"/>
      <c r="G332" s="110"/>
      <c r="H332" s="110"/>
      <c r="I332" s="118"/>
      <c r="J332" s="118"/>
      <c r="K332" s="118"/>
      <c r="L332" s="118"/>
      <c r="M332" s="118"/>
      <c r="N332" s="110"/>
      <c r="O332" s="110"/>
      <c r="P332" s="110"/>
      <c r="Q332" s="110"/>
      <c r="R332" s="110"/>
    </row>
    <row r="333" spans="3:18" ht="39.950000000000003" customHeight="1">
      <c r="C333" s="109"/>
      <c r="D333" s="110"/>
      <c r="E333" s="110"/>
      <c r="F333" s="110"/>
      <c r="G333" s="110"/>
      <c r="H333" s="110"/>
      <c r="I333" s="118"/>
      <c r="J333" s="118"/>
      <c r="K333" s="118"/>
      <c r="L333" s="118"/>
      <c r="M333" s="118"/>
      <c r="N333" s="110"/>
      <c r="O333" s="110"/>
      <c r="P333" s="110"/>
      <c r="Q333" s="110"/>
      <c r="R333" s="110"/>
    </row>
    <row r="334" spans="3:18" ht="39.950000000000003" customHeight="1">
      <c r="C334" s="109"/>
      <c r="D334" s="110"/>
      <c r="E334" s="110"/>
      <c r="F334" s="110"/>
      <c r="G334" s="110"/>
      <c r="H334" s="110"/>
      <c r="I334" s="118"/>
      <c r="J334" s="118"/>
      <c r="K334" s="118"/>
      <c r="L334" s="118"/>
      <c r="M334" s="118"/>
      <c r="N334" s="110"/>
      <c r="O334" s="110"/>
      <c r="P334" s="110"/>
      <c r="Q334" s="110"/>
      <c r="R334" s="110"/>
    </row>
    <row r="335" spans="3:18" ht="39.950000000000003" customHeight="1">
      <c r="C335" s="109"/>
      <c r="D335" s="110"/>
      <c r="E335" s="110"/>
      <c r="F335" s="110"/>
      <c r="G335" s="110"/>
      <c r="H335" s="110"/>
      <c r="I335" s="118"/>
      <c r="J335" s="118"/>
      <c r="K335" s="118"/>
      <c r="L335" s="118"/>
      <c r="M335" s="118"/>
      <c r="N335" s="110"/>
      <c r="O335" s="110"/>
      <c r="P335" s="110"/>
      <c r="Q335" s="110"/>
      <c r="R335" s="110"/>
    </row>
    <row r="336" spans="3:18" ht="39.950000000000003" customHeight="1">
      <c r="C336" s="109"/>
      <c r="D336" s="110"/>
      <c r="E336" s="110"/>
      <c r="F336" s="110"/>
      <c r="G336" s="110"/>
      <c r="H336" s="110"/>
      <c r="I336" s="118"/>
      <c r="J336" s="118"/>
      <c r="K336" s="118"/>
      <c r="L336" s="118"/>
      <c r="M336" s="118"/>
      <c r="N336" s="110"/>
      <c r="O336" s="110"/>
      <c r="P336" s="110"/>
      <c r="Q336" s="110"/>
      <c r="R336" s="110"/>
    </row>
    <row r="337" spans="3:18" ht="39.950000000000003" customHeight="1">
      <c r="C337" s="109"/>
      <c r="D337" s="110"/>
      <c r="E337" s="110"/>
      <c r="F337" s="110"/>
      <c r="G337" s="110"/>
      <c r="H337" s="110"/>
      <c r="I337" s="118"/>
      <c r="J337" s="118"/>
      <c r="K337" s="118"/>
      <c r="L337" s="118"/>
      <c r="M337" s="118"/>
      <c r="N337" s="110"/>
      <c r="O337" s="110"/>
      <c r="P337" s="110"/>
      <c r="Q337" s="110"/>
      <c r="R337" s="110"/>
    </row>
    <row r="338" spans="3:18" ht="39.950000000000003" customHeight="1">
      <c r="C338" s="109"/>
      <c r="D338" s="110"/>
      <c r="E338" s="110"/>
      <c r="F338" s="110"/>
      <c r="G338" s="110"/>
      <c r="H338" s="110"/>
      <c r="I338" s="118"/>
      <c r="J338" s="118"/>
      <c r="K338" s="118"/>
      <c r="L338" s="118"/>
      <c r="M338" s="118"/>
      <c r="N338" s="110"/>
      <c r="O338" s="110"/>
      <c r="P338" s="110"/>
      <c r="Q338" s="110"/>
      <c r="R338" s="110"/>
    </row>
    <row r="339" spans="3:18" ht="39.950000000000003" customHeight="1">
      <c r="C339" s="109"/>
      <c r="D339" s="110"/>
      <c r="E339" s="110"/>
      <c r="F339" s="110"/>
      <c r="G339" s="110"/>
      <c r="H339" s="110"/>
      <c r="I339" s="118"/>
      <c r="J339" s="118"/>
      <c r="K339" s="118"/>
      <c r="L339" s="118"/>
      <c r="M339" s="118"/>
      <c r="N339" s="110"/>
      <c r="O339" s="110"/>
      <c r="P339" s="110"/>
      <c r="Q339" s="110"/>
      <c r="R339" s="110"/>
    </row>
    <row r="340" spans="3:18" ht="39.950000000000003" customHeight="1">
      <c r="C340" s="109"/>
      <c r="D340" s="110"/>
      <c r="E340" s="110"/>
      <c r="F340" s="110"/>
      <c r="G340" s="110"/>
      <c r="H340" s="110"/>
      <c r="I340" s="118"/>
      <c r="J340" s="118"/>
      <c r="K340" s="118"/>
      <c r="L340" s="118"/>
      <c r="M340" s="118"/>
      <c r="N340" s="110"/>
      <c r="O340" s="110"/>
      <c r="P340" s="110"/>
      <c r="Q340" s="110"/>
      <c r="R340" s="110"/>
    </row>
    <row r="341" spans="3:18" ht="39.950000000000003" customHeight="1">
      <c r="C341" s="109"/>
      <c r="D341" s="110"/>
      <c r="E341" s="110"/>
      <c r="F341" s="110"/>
      <c r="G341" s="110"/>
      <c r="H341" s="110"/>
      <c r="I341" s="118"/>
      <c r="J341" s="118"/>
      <c r="K341" s="118"/>
      <c r="L341" s="118"/>
      <c r="M341" s="118"/>
      <c r="N341" s="110"/>
      <c r="O341" s="110"/>
      <c r="P341" s="110"/>
      <c r="Q341" s="110"/>
      <c r="R341" s="110"/>
    </row>
    <row r="342" spans="3:18" ht="39.950000000000003" customHeight="1">
      <c r="C342" s="109"/>
      <c r="D342" s="110"/>
      <c r="E342" s="110"/>
      <c r="F342" s="110"/>
      <c r="G342" s="110"/>
      <c r="H342" s="110"/>
      <c r="I342" s="118"/>
      <c r="J342" s="118"/>
      <c r="K342" s="118"/>
      <c r="L342" s="118"/>
      <c r="M342" s="118"/>
      <c r="N342" s="110"/>
      <c r="O342" s="110"/>
      <c r="P342" s="110"/>
      <c r="Q342" s="110"/>
      <c r="R342" s="110"/>
    </row>
    <row r="343" spans="3:18" ht="39.950000000000003" customHeight="1">
      <c r="C343" s="109"/>
      <c r="D343" s="110"/>
      <c r="E343" s="110"/>
      <c r="F343" s="110"/>
      <c r="G343" s="110"/>
      <c r="H343" s="110"/>
      <c r="I343" s="118"/>
      <c r="J343" s="118"/>
      <c r="K343" s="118"/>
      <c r="L343" s="118"/>
      <c r="M343" s="118"/>
      <c r="N343" s="110"/>
      <c r="O343" s="110"/>
      <c r="P343" s="110"/>
      <c r="Q343" s="110"/>
      <c r="R343" s="110"/>
    </row>
    <row r="344" spans="3:18" ht="39.950000000000003" customHeight="1">
      <c r="C344" s="109"/>
      <c r="D344" s="110"/>
      <c r="E344" s="110"/>
      <c r="F344" s="110"/>
      <c r="G344" s="110"/>
      <c r="H344" s="110"/>
      <c r="I344" s="118"/>
      <c r="J344" s="118"/>
      <c r="K344" s="118"/>
      <c r="L344" s="118"/>
      <c r="M344" s="118"/>
      <c r="N344" s="110"/>
      <c r="O344" s="110"/>
      <c r="P344" s="110"/>
      <c r="Q344" s="110"/>
      <c r="R344" s="110"/>
    </row>
    <row r="345" spans="3:18" ht="39.950000000000003" customHeight="1">
      <c r="C345" s="109"/>
      <c r="D345" s="110"/>
      <c r="E345" s="110"/>
      <c r="F345" s="110"/>
      <c r="G345" s="110"/>
      <c r="H345" s="110"/>
      <c r="I345" s="118"/>
      <c r="J345" s="118"/>
      <c r="K345" s="118"/>
      <c r="L345" s="118"/>
      <c r="M345" s="118"/>
      <c r="N345" s="110"/>
      <c r="O345" s="110"/>
      <c r="P345" s="110"/>
      <c r="Q345" s="110"/>
      <c r="R345" s="110"/>
    </row>
    <row r="346" spans="3:18" ht="39.950000000000003" customHeight="1">
      <c r="C346" s="109"/>
      <c r="D346" s="110"/>
      <c r="E346" s="110"/>
      <c r="F346" s="110"/>
      <c r="G346" s="110"/>
      <c r="H346" s="110"/>
      <c r="I346" s="118"/>
      <c r="J346" s="118"/>
      <c r="K346" s="118"/>
      <c r="L346" s="118"/>
      <c r="M346" s="118"/>
      <c r="N346" s="110"/>
      <c r="O346" s="110"/>
      <c r="P346" s="110"/>
      <c r="Q346" s="110"/>
      <c r="R346" s="110"/>
    </row>
    <row r="347" spans="3:18" ht="39.950000000000003" customHeight="1">
      <c r="C347" s="109"/>
      <c r="D347" s="110"/>
      <c r="E347" s="110"/>
      <c r="F347" s="110"/>
      <c r="G347" s="110"/>
      <c r="H347" s="110"/>
      <c r="I347" s="118"/>
      <c r="J347" s="118"/>
      <c r="K347" s="118"/>
      <c r="L347" s="118"/>
      <c r="M347" s="118"/>
      <c r="N347" s="110"/>
      <c r="O347" s="110"/>
      <c r="P347" s="110"/>
      <c r="Q347" s="110"/>
      <c r="R347" s="110"/>
    </row>
    <row r="348" spans="3:18" ht="39.950000000000003" customHeight="1">
      <c r="C348" s="109"/>
      <c r="D348" s="110"/>
      <c r="E348" s="110"/>
      <c r="F348" s="110"/>
      <c r="G348" s="110"/>
      <c r="H348" s="110"/>
      <c r="I348" s="118"/>
      <c r="J348" s="118"/>
      <c r="K348" s="118"/>
      <c r="L348" s="118"/>
      <c r="M348" s="118"/>
      <c r="N348" s="110"/>
      <c r="O348" s="110"/>
      <c r="P348" s="110"/>
      <c r="Q348" s="110"/>
      <c r="R348" s="110"/>
    </row>
    <row r="349" spans="3:18" ht="39.950000000000003" customHeight="1">
      <c r="C349" s="109"/>
      <c r="D349" s="110"/>
      <c r="E349" s="110"/>
      <c r="F349" s="110"/>
      <c r="G349" s="110"/>
      <c r="H349" s="110"/>
      <c r="I349" s="118"/>
      <c r="J349" s="118"/>
      <c r="K349" s="118"/>
      <c r="L349" s="118"/>
      <c r="M349" s="118"/>
      <c r="N349" s="110"/>
      <c r="O349" s="110"/>
      <c r="P349" s="110"/>
      <c r="Q349" s="110"/>
      <c r="R349" s="110"/>
    </row>
    <row r="350" spans="3:18" ht="39.950000000000003" customHeight="1">
      <c r="C350" s="109"/>
      <c r="D350" s="110"/>
      <c r="E350" s="110"/>
      <c r="F350" s="110"/>
      <c r="G350" s="110"/>
      <c r="H350" s="110"/>
      <c r="I350" s="118"/>
      <c r="J350" s="118"/>
      <c r="K350" s="118"/>
      <c r="L350" s="118"/>
      <c r="M350" s="118"/>
      <c r="N350" s="110"/>
      <c r="O350" s="110"/>
      <c r="P350" s="110"/>
      <c r="Q350" s="110"/>
      <c r="R350" s="110"/>
    </row>
    <row r="351" spans="3:18" ht="39.950000000000003" customHeight="1">
      <c r="C351" s="109"/>
      <c r="D351" s="110"/>
      <c r="E351" s="110"/>
      <c r="F351" s="110"/>
      <c r="G351" s="110"/>
      <c r="H351" s="110"/>
      <c r="I351" s="118"/>
      <c r="J351" s="118"/>
      <c r="K351" s="118"/>
      <c r="L351" s="118"/>
      <c r="M351" s="118"/>
      <c r="N351" s="110"/>
      <c r="O351" s="110"/>
      <c r="P351" s="110"/>
      <c r="Q351" s="110"/>
      <c r="R351" s="110"/>
    </row>
    <row r="352" spans="3:18" ht="39.950000000000003" customHeight="1">
      <c r="C352" s="109"/>
      <c r="D352" s="110"/>
      <c r="E352" s="110"/>
      <c r="F352" s="110"/>
      <c r="G352" s="110"/>
      <c r="H352" s="110"/>
      <c r="I352" s="118"/>
      <c r="J352" s="118"/>
      <c r="K352" s="118"/>
      <c r="L352" s="118"/>
      <c r="M352" s="118"/>
      <c r="N352" s="110"/>
      <c r="O352" s="110"/>
      <c r="P352" s="110"/>
      <c r="Q352" s="110"/>
      <c r="R352" s="110"/>
    </row>
    <row r="353" spans="3:18" ht="39.950000000000003" customHeight="1">
      <c r="C353" s="109"/>
      <c r="D353" s="110"/>
      <c r="E353" s="110"/>
      <c r="F353" s="110"/>
      <c r="G353" s="110"/>
      <c r="H353" s="110"/>
      <c r="I353" s="118"/>
      <c r="J353" s="118"/>
      <c r="K353" s="118"/>
      <c r="L353" s="118"/>
      <c r="M353" s="118"/>
      <c r="N353" s="110"/>
      <c r="O353" s="110"/>
      <c r="P353" s="110"/>
      <c r="Q353" s="110"/>
      <c r="R353" s="110"/>
    </row>
    <row r="354" spans="3:18" ht="39.950000000000003" customHeight="1">
      <c r="C354" s="109"/>
      <c r="D354" s="110"/>
      <c r="E354" s="110"/>
      <c r="F354" s="110"/>
      <c r="G354" s="110"/>
      <c r="H354" s="110"/>
      <c r="I354" s="118"/>
      <c r="J354" s="118"/>
      <c r="K354" s="118"/>
      <c r="L354" s="118"/>
      <c r="M354" s="118"/>
      <c r="N354" s="110"/>
      <c r="O354" s="110"/>
      <c r="P354" s="110"/>
      <c r="Q354" s="110"/>
      <c r="R354" s="110"/>
    </row>
    <row r="355" spans="3:18" ht="39.950000000000003" customHeight="1">
      <c r="C355" s="109"/>
      <c r="D355" s="110"/>
      <c r="E355" s="110"/>
      <c r="F355" s="110"/>
      <c r="G355" s="110"/>
      <c r="H355" s="110"/>
      <c r="I355" s="118"/>
      <c r="J355" s="118"/>
      <c r="K355" s="118"/>
      <c r="L355" s="118"/>
      <c r="M355" s="118"/>
      <c r="N355" s="110"/>
      <c r="O355" s="110"/>
      <c r="P355" s="110"/>
      <c r="Q355" s="110"/>
      <c r="R355" s="110"/>
    </row>
    <row r="356" spans="3:18" ht="39.950000000000003" customHeight="1">
      <c r="C356" s="109"/>
      <c r="D356" s="110"/>
      <c r="E356" s="110"/>
      <c r="F356" s="110"/>
      <c r="G356" s="110"/>
      <c r="H356" s="110"/>
      <c r="I356" s="118"/>
      <c r="J356" s="118"/>
      <c r="K356" s="118"/>
      <c r="L356" s="118"/>
      <c r="M356" s="118"/>
      <c r="N356" s="110"/>
      <c r="O356" s="110"/>
      <c r="P356" s="110"/>
      <c r="Q356" s="110"/>
      <c r="R356" s="110"/>
    </row>
    <row r="357" spans="3:18" ht="39.950000000000003" customHeight="1">
      <c r="C357" s="109"/>
      <c r="D357" s="110"/>
      <c r="E357" s="110"/>
      <c r="F357" s="110"/>
      <c r="G357" s="110"/>
      <c r="H357" s="110"/>
      <c r="I357" s="118"/>
      <c r="J357" s="118"/>
      <c r="K357" s="118"/>
      <c r="L357" s="118"/>
      <c r="M357" s="118"/>
      <c r="N357" s="110"/>
      <c r="O357" s="110"/>
      <c r="P357" s="110"/>
      <c r="Q357" s="110"/>
      <c r="R357" s="110"/>
    </row>
    <row r="358" spans="3:18" ht="39.950000000000003" customHeight="1">
      <c r="C358" s="109"/>
      <c r="D358" s="110"/>
      <c r="E358" s="110"/>
      <c r="F358" s="110"/>
      <c r="G358" s="110"/>
      <c r="H358" s="110"/>
      <c r="I358" s="118"/>
      <c r="J358" s="118"/>
      <c r="K358" s="118"/>
      <c r="L358" s="118"/>
      <c r="M358" s="118"/>
      <c r="N358" s="110"/>
      <c r="O358" s="110"/>
      <c r="P358" s="110"/>
      <c r="Q358" s="110"/>
      <c r="R358" s="110"/>
    </row>
    <row r="359" spans="3:18" ht="39.950000000000003" customHeight="1">
      <c r="C359" s="109"/>
      <c r="D359" s="110"/>
      <c r="E359" s="110"/>
      <c r="F359" s="110"/>
      <c r="G359" s="110"/>
      <c r="H359" s="110"/>
      <c r="I359" s="118"/>
      <c r="J359" s="118"/>
      <c r="K359" s="118"/>
      <c r="L359" s="118"/>
      <c r="M359" s="118"/>
      <c r="N359" s="110"/>
      <c r="O359" s="110"/>
      <c r="P359" s="110"/>
      <c r="Q359" s="110"/>
      <c r="R359" s="110"/>
    </row>
    <row r="360" spans="3:18" ht="39.950000000000003" customHeight="1">
      <c r="C360" s="109"/>
      <c r="D360" s="110"/>
      <c r="E360" s="110"/>
      <c r="F360" s="110"/>
      <c r="G360" s="110"/>
      <c r="H360" s="110"/>
      <c r="I360" s="118"/>
      <c r="J360" s="118"/>
      <c r="K360" s="118"/>
      <c r="L360" s="118"/>
      <c r="M360" s="118"/>
      <c r="N360" s="110"/>
      <c r="O360" s="110"/>
      <c r="P360" s="110"/>
      <c r="Q360" s="110"/>
      <c r="R360" s="110"/>
    </row>
    <row r="361" spans="3:18" ht="39.950000000000003" customHeight="1">
      <c r="C361" s="109"/>
      <c r="D361" s="110"/>
      <c r="E361" s="110"/>
      <c r="F361" s="110"/>
      <c r="G361" s="110"/>
      <c r="H361" s="110"/>
      <c r="I361" s="118"/>
      <c r="J361" s="118"/>
      <c r="K361" s="118"/>
      <c r="L361" s="118"/>
      <c r="M361" s="118"/>
      <c r="N361" s="110"/>
      <c r="O361" s="110"/>
      <c r="P361" s="110"/>
      <c r="Q361" s="110"/>
      <c r="R361" s="110"/>
    </row>
    <row r="362" spans="3:18" ht="39.950000000000003" customHeight="1">
      <c r="C362" s="109"/>
      <c r="D362" s="110"/>
      <c r="E362" s="110"/>
      <c r="F362" s="110"/>
      <c r="G362" s="110"/>
      <c r="H362" s="110"/>
      <c r="I362" s="118"/>
      <c r="J362" s="118"/>
      <c r="K362" s="118"/>
      <c r="L362" s="118"/>
      <c r="M362" s="118"/>
      <c r="N362" s="110"/>
      <c r="O362" s="110"/>
      <c r="P362" s="110"/>
      <c r="Q362" s="110"/>
      <c r="R362" s="110"/>
    </row>
    <row r="363" spans="3:18" ht="39.950000000000003" customHeight="1">
      <c r="C363" s="109"/>
      <c r="D363" s="110"/>
      <c r="E363" s="110"/>
      <c r="F363" s="110"/>
      <c r="G363" s="110"/>
      <c r="H363" s="110"/>
      <c r="I363" s="118"/>
      <c r="J363" s="118"/>
      <c r="K363" s="118"/>
      <c r="L363" s="118"/>
      <c r="M363" s="118"/>
      <c r="N363" s="110"/>
      <c r="O363" s="110"/>
      <c r="P363" s="110"/>
      <c r="Q363" s="110"/>
      <c r="R363" s="110"/>
    </row>
    <row r="364" spans="3:18" ht="39.950000000000003" customHeight="1">
      <c r="C364" s="109"/>
      <c r="D364" s="110"/>
      <c r="E364" s="110"/>
      <c r="F364" s="110"/>
      <c r="G364" s="110"/>
      <c r="H364" s="110"/>
      <c r="I364" s="118"/>
      <c r="J364" s="118"/>
      <c r="K364" s="118"/>
      <c r="L364" s="118"/>
      <c r="M364" s="118"/>
      <c r="N364" s="110"/>
      <c r="O364" s="110"/>
      <c r="P364" s="110"/>
      <c r="Q364" s="110"/>
      <c r="R364" s="110"/>
    </row>
    <row r="365" spans="3:18" ht="39.950000000000003" customHeight="1">
      <c r="C365" s="109"/>
      <c r="D365" s="110"/>
      <c r="E365" s="110"/>
      <c r="F365" s="110"/>
      <c r="G365" s="110"/>
      <c r="H365" s="110"/>
      <c r="I365" s="118"/>
      <c r="J365" s="118"/>
      <c r="K365" s="118"/>
      <c r="L365" s="118"/>
      <c r="M365" s="118"/>
      <c r="N365" s="110"/>
      <c r="O365" s="110"/>
      <c r="P365" s="110"/>
      <c r="Q365" s="110"/>
      <c r="R365" s="110"/>
    </row>
    <row r="366" spans="3:18" ht="39.950000000000003" customHeight="1">
      <c r="C366" s="109"/>
      <c r="D366" s="110"/>
      <c r="E366" s="110"/>
      <c r="F366" s="110"/>
      <c r="G366" s="110"/>
      <c r="H366" s="110"/>
      <c r="I366" s="118"/>
      <c r="J366" s="118"/>
      <c r="K366" s="118"/>
      <c r="L366" s="118"/>
      <c r="M366" s="118"/>
      <c r="N366" s="110"/>
      <c r="O366" s="110"/>
      <c r="P366" s="110"/>
      <c r="Q366" s="110"/>
      <c r="R366" s="110"/>
    </row>
    <row r="367" spans="3:18" ht="39.950000000000003" customHeight="1">
      <c r="C367" s="109"/>
      <c r="D367" s="110"/>
      <c r="E367" s="110"/>
      <c r="F367" s="110"/>
      <c r="G367" s="110"/>
      <c r="H367" s="110"/>
      <c r="I367" s="118"/>
      <c r="J367" s="118"/>
      <c r="K367" s="118"/>
      <c r="L367" s="118"/>
      <c r="M367" s="118"/>
      <c r="N367" s="110"/>
      <c r="O367" s="110"/>
      <c r="P367" s="110"/>
      <c r="Q367" s="110"/>
      <c r="R367" s="110"/>
    </row>
    <row r="368" spans="3:18" ht="39.950000000000003" customHeight="1">
      <c r="C368" s="109"/>
      <c r="D368" s="110"/>
      <c r="E368" s="110"/>
      <c r="F368" s="110"/>
      <c r="G368" s="110"/>
      <c r="H368" s="110"/>
      <c r="I368" s="118"/>
      <c r="J368" s="118"/>
      <c r="K368" s="118"/>
      <c r="L368" s="118"/>
      <c r="M368" s="118"/>
      <c r="N368" s="110"/>
      <c r="O368" s="110"/>
      <c r="P368" s="110"/>
      <c r="Q368" s="110"/>
      <c r="R368" s="110"/>
    </row>
    <row r="369" spans="3:18" ht="39.950000000000003" customHeight="1">
      <c r="C369" s="109"/>
      <c r="D369" s="110"/>
      <c r="E369" s="110"/>
      <c r="F369" s="110"/>
      <c r="G369" s="110"/>
      <c r="H369" s="110"/>
      <c r="I369" s="118"/>
      <c r="J369" s="118"/>
      <c r="K369" s="118"/>
      <c r="L369" s="118"/>
      <c r="M369" s="118"/>
      <c r="N369" s="110"/>
      <c r="O369" s="110"/>
      <c r="P369" s="110"/>
      <c r="Q369" s="110"/>
      <c r="R369" s="110"/>
    </row>
    <row r="370" spans="3:18" ht="39.950000000000003" customHeight="1">
      <c r="C370" s="109"/>
      <c r="D370" s="110"/>
      <c r="E370" s="110"/>
      <c r="F370" s="110"/>
      <c r="G370" s="110"/>
      <c r="H370" s="110"/>
      <c r="I370" s="118"/>
      <c r="J370" s="118"/>
      <c r="K370" s="118"/>
      <c r="L370" s="118"/>
      <c r="M370" s="118"/>
      <c r="N370" s="110"/>
      <c r="O370" s="110"/>
      <c r="P370" s="110"/>
      <c r="Q370" s="110"/>
      <c r="R370" s="110"/>
    </row>
    <row r="371" spans="3:18" ht="39.950000000000003" customHeight="1">
      <c r="C371" s="109"/>
      <c r="D371" s="110"/>
      <c r="E371" s="110"/>
      <c r="F371" s="110"/>
      <c r="G371" s="110"/>
      <c r="H371" s="110"/>
      <c r="I371" s="118"/>
      <c r="J371" s="118"/>
      <c r="K371" s="118"/>
      <c r="L371" s="118"/>
      <c r="M371" s="118"/>
      <c r="N371" s="110"/>
      <c r="O371" s="110"/>
      <c r="P371" s="110"/>
      <c r="Q371" s="110"/>
      <c r="R371" s="110"/>
    </row>
    <row r="372" spans="3:18" ht="39.950000000000003" customHeight="1">
      <c r="C372" s="109"/>
      <c r="D372" s="110"/>
      <c r="E372" s="110"/>
      <c r="F372" s="110"/>
      <c r="G372" s="110"/>
      <c r="H372" s="110"/>
      <c r="I372" s="118"/>
      <c r="J372" s="118"/>
      <c r="K372" s="118"/>
      <c r="L372" s="118"/>
      <c r="M372" s="118"/>
      <c r="N372" s="110"/>
      <c r="O372" s="110"/>
      <c r="P372" s="110"/>
      <c r="Q372" s="110"/>
      <c r="R372" s="110"/>
    </row>
    <row r="373" spans="3:18" ht="39.950000000000003" customHeight="1">
      <c r="C373" s="109"/>
      <c r="D373" s="110"/>
      <c r="E373" s="110"/>
      <c r="F373" s="110"/>
      <c r="G373" s="110"/>
      <c r="H373" s="110"/>
      <c r="I373" s="118"/>
      <c r="J373" s="118"/>
      <c r="K373" s="118"/>
      <c r="L373" s="118"/>
      <c r="M373" s="118"/>
      <c r="N373" s="110"/>
      <c r="O373" s="110"/>
      <c r="P373" s="110"/>
      <c r="Q373" s="110"/>
      <c r="R373" s="110"/>
    </row>
    <row r="374" spans="3:18" ht="39.950000000000003" customHeight="1">
      <c r="C374" s="109"/>
      <c r="D374" s="110"/>
      <c r="E374" s="110"/>
      <c r="F374" s="110"/>
      <c r="G374" s="110"/>
      <c r="H374" s="110"/>
      <c r="I374" s="118"/>
      <c r="J374" s="118"/>
      <c r="K374" s="118"/>
      <c r="L374" s="118"/>
      <c r="M374" s="118"/>
      <c r="N374" s="110"/>
      <c r="O374" s="110"/>
      <c r="P374" s="110"/>
      <c r="Q374" s="110"/>
      <c r="R374" s="110"/>
    </row>
    <row r="375" spans="3:18" ht="39.950000000000003" customHeight="1">
      <c r="C375" s="109"/>
      <c r="D375" s="110"/>
      <c r="E375" s="110"/>
      <c r="F375" s="110"/>
      <c r="G375" s="110"/>
      <c r="H375" s="110"/>
      <c r="I375" s="118"/>
      <c r="J375" s="118"/>
      <c r="K375" s="118"/>
      <c r="L375" s="118"/>
      <c r="M375" s="118"/>
      <c r="N375" s="110"/>
      <c r="O375" s="110"/>
      <c r="P375" s="110"/>
      <c r="Q375" s="110"/>
      <c r="R375" s="110"/>
    </row>
    <row r="376" spans="3:18" ht="39.950000000000003" customHeight="1">
      <c r="C376" s="109"/>
      <c r="D376" s="110"/>
      <c r="E376" s="110"/>
      <c r="F376" s="110"/>
      <c r="G376" s="110"/>
      <c r="H376" s="110"/>
      <c r="I376" s="118"/>
      <c r="J376" s="118"/>
      <c r="K376" s="118"/>
      <c r="L376" s="118"/>
      <c r="M376" s="118"/>
      <c r="N376" s="110"/>
      <c r="O376" s="110"/>
      <c r="P376" s="110"/>
      <c r="Q376" s="110"/>
      <c r="R376" s="110"/>
    </row>
    <row r="377" spans="3:18" ht="39.950000000000003" customHeight="1">
      <c r="C377" s="109"/>
      <c r="D377" s="110"/>
      <c r="E377" s="110"/>
      <c r="F377" s="110"/>
      <c r="G377" s="110"/>
      <c r="H377" s="110"/>
      <c r="I377" s="118"/>
      <c r="J377" s="118"/>
      <c r="K377" s="118"/>
      <c r="L377" s="118"/>
      <c r="M377" s="118"/>
      <c r="N377" s="110"/>
      <c r="O377" s="110"/>
      <c r="P377" s="110"/>
      <c r="Q377" s="110"/>
      <c r="R377" s="110"/>
    </row>
    <row r="378" spans="3:18" ht="39.950000000000003" customHeight="1">
      <c r="C378" s="109"/>
      <c r="D378" s="110"/>
      <c r="E378" s="110"/>
      <c r="F378" s="110"/>
      <c r="G378" s="110"/>
      <c r="H378" s="110"/>
      <c r="I378" s="118"/>
      <c r="J378" s="118"/>
      <c r="K378" s="118"/>
      <c r="L378" s="118"/>
      <c r="M378" s="118"/>
      <c r="N378" s="110"/>
      <c r="O378" s="110"/>
      <c r="P378" s="110"/>
      <c r="Q378" s="110"/>
      <c r="R378" s="110"/>
    </row>
    <row r="379" spans="3:18" ht="39.950000000000003" customHeight="1">
      <c r="C379" s="109"/>
      <c r="D379" s="110"/>
      <c r="E379" s="110"/>
      <c r="F379" s="110"/>
      <c r="G379" s="110"/>
      <c r="H379" s="110"/>
      <c r="I379" s="118"/>
      <c r="J379" s="118"/>
      <c r="K379" s="118"/>
      <c r="L379" s="118"/>
      <c r="M379" s="118"/>
      <c r="N379" s="110"/>
      <c r="O379" s="110"/>
      <c r="P379" s="110"/>
      <c r="Q379" s="110"/>
      <c r="R379" s="110"/>
    </row>
    <row r="380" spans="3:18" ht="39.950000000000003" customHeight="1">
      <c r="C380" s="109"/>
      <c r="D380" s="110"/>
      <c r="E380" s="110"/>
      <c r="F380" s="110"/>
      <c r="G380" s="110"/>
      <c r="H380" s="110"/>
      <c r="I380" s="118"/>
      <c r="J380" s="118"/>
      <c r="K380" s="118"/>
      <c r="L380" s="118"/>
      <c r="M380" s="118"/>
      <c r="N380" s="110"/>
      <c r="O380" s="110"/>
      <c r="P380" s="110"/>
      <c r="Q380" s="110"/>
      <c r="R380" s="110"/>
    </row>
    <row r="381" spans="3:18" ht="39.950000000000003" customHeight="1">
      <c r="C381" s="109"/>
      <c r="D381" s="110"/>
      <c r="E381" s="110"/>
      <c r="F381" s="110"/>
      <c r="G381" s="110"/>
      <c r="H381" s="110"/>
      <c r="I381" s="118"/>
      <c r="J381" s="118"/>
      <c r="K381" s="118"/>
      <c r="L381" s="118"/>
      <c r="M381" s="118"/>
      <c r="N381" s="110"/>
      <c r="O381" s="110"/>
      <c r="P381" s="110"/>
      <c r="Q381" s="110"/>
      <c r="R381" s="110"/>
    </row>
    <row r="382" spans="3:18" ht="39.950000000000003" customHeight="1">
      <c r="C382" s="109"/>
      <c r="D382" s="110"/>
      <c r="E382" s="110"/>
      <c r="F382" s="110"/>
      <c r="G382" s="110"/>
      <c r="H382" s="110"/>
      <c r="I382" s="118"/>
      <c r="J382" s="118"/>
      <c r="K382" s="118"/>
      <c r="L382" s="118"/>
      <c r="M382" s="118"/>
      <c r="N382" s="110"/>
      <c r="O382" s="110"/>
      <c r="P382" s="110"/>
      <c r="Q382" s="110"/>
      <c r="R382" s="110"/>
    </row>
    <row r="383" spans="3:18" ht="39.950000000000003" customHeight="1">
      <c r="C383" s="109"/>
      <c r="D383" s="110"/>
      <c r="E383" s="110"/>
      <c r="F383" s="110"/>
      <c r="G383" s="110"/>
      <c r="H383" s="110"/>
      <c r="I383" s="118"/>
      <c r="J383" s="118"/>
      <c r="K383" s="118"/>
      <c r="L383" s="118"/>
      <c r="M383" s="118"/>
      <c r="N383" s="110"/>
      <c r="O383" s="110"/>
      <c r="P383" s="110"/>
      <c r="Q383" s="110"/>
      <c r="R383" s="110"/>
    </row>
    <row r="384" spans="3:18" ht="39.950000000000003" customHeight="1">
      <c r="C384" s="109"/>
      <c r="D384" s="110"/>
      <c r="E384" s="110"/>
      <c r="F384" s="110"/>
      <c r="G384" s="110"/>
      <c r="H384" s="110"/>
      <c r="I384" s="118"/>
      <c r="J384" s="118"/>
      <c r="K384" s="118"/>
      <c r="L384" s="118"/>
      <c r="M384" s="118"/>
      <c r="N384" s="110"/>
      <c r="O384" s="110"/>
      <c r="P384" s="110"/>
      <c r="Q384" s="110"/>
      <c r="R384" s="110"/>
    </row>
    <row r="385" spans="3:18" ht="39.950000000000003" customHeight="1">
      <c r="C385" s="109"/>
      <c r="D385" s="110"/>
      <c r="E385" s="110"/>
      <c r="F385" s="110"/>
      <c r="G385" s="110"/>
      <c r="H385" s="110"/>
      <c r="I385" s="118"/>
      <c r="J385" s="118"/>
      <c r="K385" s="118"/>
      <c r="L385" s="118"/>
      <c r="M385" s="118"/>
      <c r="N385" s="110"/>
      <c r="O385" s="110"/>
      <c r="P385" s="110"/>
      <c r="Q385" s="110"/>
      <c r="R385" s="110"/>
    </row>
    <row r="386" spans="3:18" ht="39.950000000000003" customHeight="1">
      <c r="C386" s="109"/>
      <c r="D386" s="110"/>
      <c r="E386" s="110"/>
      <c r="F386" s="110"/>
      <c r="G386" s="110"/>
      <c r="H386" s="110"/>
      <c r="I386" s="118"/>
      <c r="J386" s="118"/>
      <c r="K386" s="118"/>
      <c r="L386" s="118"/>
      <c r="M386" s="118"/>
      <c r="N386" s="110"/>
      <c r="O386" s="110"/>
      <c r="P386" s="110"/>
      <c r="Q386" s="110"/>
      <c r="R386" s="110"/>
    </row>
    <row r="387" spans="3:18" ht="39.950000000000003" customHeight="1">
      <c r="C387" s="109"/>
      <c r="D387" s="110"/>
      <c r="E387" s="110"/>
      <c r="F387" s="110"/>
      <c r="G387" s="110"/>
      <c r="H387" s="110"/>
      <c r="I387" s="118"/>
      <c r="J387" s="118"/>
      <c r="K387" s="118"/>
      <c r="L387" s="118"/>
      <c r="M387" s="118"/>
      <c r="N387" s="110"/>
      <c r="O387" s="110"/>
      <c r="P387" s="110"/>
      <c r="Q387" s="110"/>
      <c r="R387" s="110"/>
    </row>
    <row r="388" spans="3:18" ht="39.950000000000003" customHeight="1">
      <c r="C388" s="109"/>
      <c r="D388" s="110"/>
      <c r="E388" s="110"/>
      <c r="F388" s="110"/>
      <c r="G388" s="110"/>
      <c r="H388" s="110"/>
      <c r="I388" s="118"/>
      <c r="J388" s="118"/>
      <c r="K388" s="118"/>
      <c r="L388" s="118"/>
      <c r="M388" s="118"/>
      <c r="N388" s="110"/>
      <c r="O388" s="110"/>
      <c r="P388" s="110"/>
      <c r="Q388" s="110"/>
      <c r="R388" s="110"/>
    </row>
    <row r="389" spans="3:18" ht="39.950000000000003" customHeight="1">
      <c r="C389" s="109"/>
      <c r="D389" s="110"/>
      <c r="E389" s="110"/>
      <c r="F389" s="110"/>
      <c r="G389" s="110"/>
      <c r="H389" s="110"/>
      <c r="I389" s="118"/>
      <c r="J389" s="118"/>
      <c r="K389" s="118"/>
      <c r="L389" s="118"/>
      <c r="M389" s="118"/>
      <c r="N389" s="110"/>
      <c r="O389" s="110"/>
      <c r="P389" s="110"/>
      <c r="Q389" s="110"/>
      <c r="R389" s="110"/>
    </row>
    <row r="390" spans="3:18" ht="39.950000000000003" customHeight="1">
      <c r="C390" s="109"/>
      <c r="D390" s="110"/>
      <c r="E390" s="110"/>
      <c r="F390" s="110"/>
      <c r="G390" s="110"/>
      <c r="H390" s="110"/>
      <c r="I390" s="118"/>
      <c r="J390" s="118"/>
      <c r="K390" s="118"/>
      <c r="L390" s="118"/>
      <c r="M390" s="118"/>
      <c r="N390" s="110"/>
      <c r="O390" s="110"/>
      <c r="P390" s="110"/>
      <c r="Q390" s="110"/>
      <c r="R390" s="110"/>
    </row>
    <row r="391" spans="3:18" ht="39.950000000000003" customHeight="1">
      <c r="C391" s="109"/>
      <c r="D391" s="110"/>
      <c r="E391" s="110"/>
      <c r="F391" s="110"/>
      <c r="G391" s="110"/>
      <c r="H391" s="110"/>
      <c r="I391" s="118"/>
      <c r="J391" s="118"/>
      <c r="K391" s="118"/>
      <c r="L391" s="118"/>
      <c r="M391" s="118"/>
      <c r="N391" s="110"/>
      <c r="O391" s="110"/>
      <c r="P391" s="110"/>
      <c r="Q391" s="110"/>
      <c r="R391" s="110"/>
    </row>
    <row r="392" spans="3:18" ht="39.950000000000003" customHeight="1">
      <c r="C392" s="109"/>
      <c r="D392" s="110"/>
      <c r="E392" s="110"/>
      <c r="F392" s="110"/>
      <c r="G392" s="110"/>
      <c r="H392" s="110"/>
      <c r="I392" s="118"/>
      <c r="J392" s="118"/>
      <c r="K392" s="118"/>
      <c r="L392" s="118"/>
      <c r="M392" s="118"/>
      <c r="N392" s="110"/>
      <c r="O392" s="110"/>
      <c r="P392" s="110"/>
      <c r="Q392" s="110"/>
      <c r="R392" s="110"/>
    </row>
    <row r="393" spans="3:18" ht="39.950000000000003" customHeight="1">
      <c r="C393" s="109"/>
      <c r="D393" s="110"/>
      <c r="E393" s="110"/>
      <c r="F393" s="110"/>
      <c r="G393" s="110"/>
      <c r="H393" s="110"/>
      <c r="I393" s="118"/>
      <c r="J393" s="118"/>
      <c r="K393" s="118"/>
      <c r="L393" s="118"/>
      <c r="M393" s="118"/>
      <c r="N393" s="110"/>
      <c r="O393" s="110"/>
      <c r="P393" s="110"/>
      <c r="Q393" s="110"/>
      <c r="R393" s="110"/>
    </row>
    <row r="394" spans="3:18" ht="39.950000000000003" customHeight="1">
      <c r="C394" s="109"/>
      <c r="D394" s="110"/>
      <c r="E394" s="110"/>
      <c r="F394" s="110"/>
      <c r="G394" s="110"/>
      <c r="H394" s="110"/>
      <c r="I394" s="118"/>
      <c r="J394" s="118"/>
      <c r="K394" s="118"/>
      <c r="L394" s="118"/>
      <c r="M394" s="118"/>
      <c r="N394" s="110"/>
      <c r="O394" s="110"/>
      <c r="P394" s="110"/>
      <c r="Q394" s="110"/>
      <c r="R394" s="110"/>
    </row>
    <row r="395" spans="3:18" ht="39.950000000000003" customHeight="1">
      <c r="C395" s="109"/>
      <c r="D395" s="110"/>
      <c r="E395" s="110"/>
      <c r="F395" s="110"/>
      <c r="G395" s="110"/>
      <c r="H395" s="110"/>
      <c r="I395" s="118"/>
      <c r="J395" s="118"/>
      <c r="K395" s="118"/>
      <c r="L395" s="118"/>
      <c r="M395" s="118"/>
      <c r="N395" s="110"/>
      <c r="O395" s="110"/>
      <c r="P395" s="110"/>
      <c r="Q395" s="110"/>
      <c r="R395" s="110"/>
    </row>
    <row r="396" spans="3:18" ht="39.950000000000003" customHeight="1">
      <c r="C396" s="109"/>
      <c r="D396" s="110"/>
      <c r="E396" s="110"/>
      <c r="F396" s="110"/>
      <c r="G396" s="110"/>
      <c r="H396" s="110"/>
      <c r="I396" s="118"/>
      <c r="J396" s="118"/>
      <c r="K396" s="118"/>
      <c r="L396" s="118"/>
      <c r="M396" s="118"/>
      <c r="N396" s="110"/>
      <c r="O396" s="110"/>
      <c r="P396" s="110"/>
      <c r="Q396" s="110"/>
      <c r="R396" s="110"/>
    </row>
    <row r="397" spans="3:18" ht="39.950000000000003" customHeight="1">
      <c r="C397" s="109"/>
      <c r="D397" s="110"/>
      <c r="E397" s="110"/>
      <c r="F397" s="110"/>
      <c r="G397" s="110"/>
      <c r="H397" s="110"/>
      <c r="I397" s="118"/>
      <c r="J397" s="118"/>
      <c r="K397" s="118"/>
      <c r="L397" s="118"/>
      <c r="M397" s="118"/>
      <c r="N397" s="110"/>
      <c r="O397" s="110"/>
      <c r="P397" s="110"/>
      <c r="Q397" s="110"/>
      <c r="R397" s="110"/>
    </row>
    <row r="398" spans="3:18" ht="39.950000000000003" customHeight="1">
      <c r="C398" s="109"/>
      <c r="D398" s="110"/>
      <c r="E398" s="110"/>
      <c r="F398" s="110"/>
      <c r="G398" s="110"/>
      <c r="H398" s="110"/>
      <c r="I398" s="118"/>
      <c r="J398" s="118"/>
      <c r="K398" s="118"/>
      <c r="L398" s="118"/>
      <c r="M398" s="118"/>
      <c r="N398" s="110"/>
      <c r="O398" s="110"/>
      <c r="P398" s="110"/>
      <c r="Q398" s="110"/>
      <c r="R398" s="110"/>
    </row>
    <row r="399" spans="3:18" ht="39.950000000000003" customHeight="1">
      <c r="C399" s="109"/>
      <c r="D399" s="110"/>
      <c r="E399" s="110"/>
      <c r="F399" s="110"/>
      <c r="G399" s="110"/>
      <c r="H399" s="110"/>
      <c r="I399" s="118"/>
      <c r="J399" s="118"/>
      <c r="K399" s="118"/>
      <c r="L399" s="118"/>
      <c r="M399" s="118"/>
      <c r="N399" s="110"/>
      <c r="O399" s="110"/>
      <c r="P399" s="110"/>
      <c r="Q399" s="110"/>
      <c r="R399" s="110"/>
    </row>
    <row r="400" spans="3:18" ht="39.950000000000003" customHeight="1">
      <c r="C400" s="109"/>
      <c r="D400" s="110"/>
      <c r="E400" s="110"/>
      <c r="F400" s="110"/>
      <c r="G400" s="110"/>
      <c r="H400" s="110"/>
      <c r="I400" s="118"/>
      <c r="J400" s="118"/>
      <c r="K400" s="118"/>
      <c r="L400" s="118"/>
      <c r="M400" s="118"/>
      <c r="N400" s="110"/>
      <c r="O400" s="110"/>
      <c r="P400" s="110"/>
      <c r="Q400" s="110"/>
      <c r="R400" s="110"/>
    </row>
    <row r="401" spans="3:18" ht="39.950000000000003" customHeight="1">
      <c r="C401" s="109"/>
      <c r="D401" s="110"/>
      <c r="E401" s="110"/>
      <c r="F401" s="110"/>
      <c r="G401" s="110"/>
      <c r="H401" s="110"/>
      <c r="I401" s="118"/>
      <c r="J401" s="118"/>
      <c r="K401" s="118"/>
      <c r="L401" s="118"/>
      <c r="M401" s="118"/>
      <c r="N401" s="110"/>
      <c r="O401" s="110"/>
      <c r="P401" s="110"/>
      <c r="Q401" s="110"/>
      <c r="R401" s="110"/>
    </row>
    <row r="402" spans="3:18" ht="39.950000000000003" customHeight="1">
      <c r="C402" s="109"/>
      <c r="D402" s="110"/>
      <c r="E402" s="110"/>
      <c r="F402" s="110"/>
      <c r="G402" s="110"/>
      <c r="H402" s="110"/>
      <c r="I402" s="118"/>
      <c r="J402" s="118"/>
      <c r="K402" s="118"/>
      <c r="L402" s="118"/>
      <c r="M402" s="118"/>
      <c r="N402" s="110"/>
      <c r="O402" s="110"/>
      <c r="P402" s="110"/>
      <c r="Q402" s="110"/>
      <c r="R402" s="110"/>
    </row>
    <row r="403" spans="3:18" ht="39.950000000000003" customHeight="1">
      <c r="C403" s="109"/>
      <c r="D403" s="110"/>
      <c r="E403" s="110"/>
      <c r="F403" s="110"/>
      <c r="G403" s="110"/>
      <c r="H403" s="110"/>
      <c r="I403" s="118"/>
      <c r="J403" s="118"/>
      <c r="K403" s="118"/>
      <c r="L403" s="118"/>
      <c r="M403" s="118"/>
      <c r="N403" s="110"/>
      <c r="O403" s="110"/>
      <c r="P403" s="110"/>
      <c r="Q403" s="110"/>
      <c r="R403" s="110"/>
    </row>
    <row r="404" spans="3:18" ht="39.950000000000003" customHeight="1">
      <c r="C404" s="109"/>
      <c r="D404" s="110"/>
      <c r="E404" s="110"/>
      <c r="F404" s="110"/>
      <c r="G404" s="110"/>
      <c r="H404" s="110"/>
      <c r="I404" s="118"/>
      <c r="J404" s="118"/>
      <c r="K404" s="118"/>
      <c r="L404" s="118"/>
      <c r="M404" s="118"/>
      <c r="N404" s="110"/>
      <c r="O404" s="110"/>
      <c r="P404" s="110"/>
      <c r="Q404" s="110"/>
      <c r="R404" s="110"/>
    </row>
    <row r="405" spans="3:18" ht="39.950000000000003" customHeight="1">
      <c r="C405" s="109"/>
      <c r="D405" s="110"/>
      <c r="E405" s="110"/>
      <c r="F405" s="110"/>
      <c r="G405" s="110"/>
      <c r="H405" s="110"/>
      <c r="I405" s="118"/>
      <c r="J405" s="118"/>
      <c r="K405" s="118"/>
      <c r="L405" s="118"/>
      <c r="M405" s="118"/>
      <c r="N405" s="110"/>
      <c r="O405" s="110"/>
      <c r="P405" s="110"/>
      <c r="Q405" s="110"/>
      <c r="R405" s="110"/>
    </row>
    <row r="406" spans="3:18" ht="39.950000000000003" customHeight="1">
      <c r="C406" s="109"/>
      <c r="D406" s="110"/>
      <c r="E406" s="110"/>
      <c r="F406" s="110"/>
      <c r="G406" s="110"/>
      <c r="H406" s="110"/>
      <c r="I406" s="118"/>
      <c r="J406" s="118"/>
      <c r="K406" s="118"/>
      <c r="L406" s="118"/>
      <c r="M406" s="118"/>
      <c r="N406" s="110"/>
      <c r="O406" s="110"/>
      <c r="P406" s="110"/>
      <c r="Q406" s="110"/>
      <c r="R406" s="110"/>
    </row>
    <row r="407" spans="3:18" ht="39.950000000000003" customHeight="1">
      <c r="C407" s="109"/>
      <c r="D407" s="110"/>
      <c r="E407" s="110"/>
      <c r="F407" s="110"/>
      <c r="G407" s="110"/>
      <c r="H407" s="110"/>
      <c r="I407" s="118"/>
      <c r="J407" s="118"/>
      <c r="K407" s="118"/>
      <c r="L407" s="118"/>
      <c r="M407" s="118"/>
      <c r="N407" s="110"/>
      <c r="O407" s="110"/>
      <c r="P407" s="110"/>
      <c r="Q407" s="110"/>
      <c r="R407" s="110"/>
    </row>
    <row r="408" spans="3:18" ht="39.950000000000003" customHeight="1">
      <c r="C408" s="109"/>
      <c r="D408" s="110"/>
      <c r="E408" s="110"/>
      <c r="F408" s="110"/>
      <c r="G408" s="110"/>
      <c r="H408" s="110"/>
      <c r="I408" s="118"/>
      <c r="J408" s="118"/>
      <c r="K408" s="118"/>
      <c r="L408" s="118"/>
      <c r="M408" s="118"/>
      <c r="N408" s="110"/>
      <c r="O408" s="110"/>
      <c r="P408" s="110"/>
      <c r="Q408" s="110"/>
      <c r="R408" s="110"/>
    </row>
    <row r="409" spans="3:18" ht="39.950000000000003" customHeight="1">
      <c r="C409" s="109"/>
      <c r="D409" s="110"/>
      <c r="E409" s="110"/>
      <c r="F409" s="110"/>
      <c r="G409" s="110"/>
      <c r="H409" s="110"/>
      <c r="I409" s="118"/>
      <c r="J409" s="118"/>
      <c r="K409" s="118"/>
      <c r="L409" s="118"/>
      <c r="M409" s="118"/>
      <c r="N409" s="110"/>
      <c r="O409" s="110"/>
      <c r="P409" s="110"/>
      <c r="Q409" s="110"/>
      <c r="R409" s="110"/>
    </row>
    <row r="410" spans="3:18" ht="39.950000000000003" customHeight="1">
      <c r="C410" s="109"/>
      <c r="D410" s="110"/>
      <c r="E410" s="110"/>
      <c r="F410" s="110"/>
      <c r="G410" s="110"/>
      <c r="H410" s="110"/>
      <c r="I410" s="118"/>
      <c r="J410" s="118"/>
      <c r="K410" s="118"/>
      <c r="L410" s="118"/>
      <c r="M410" s="118"/>
      <c r="N410" s="110"/>
      <c r="O410" s="110"/>
      <c r="P410" s="110"/>
      <c r="Q410" s="110"/>
      <c r="R410" s="110"/>
    </row>
    <row r="411" spans="3:18" ht="39.950000000000003" customHeight="1">
      <c r="C411" s="109"/>
      <c r="D411" s="110"/>
      <c r="E411" s="110"/>
      <c r="F411" s="110"/>
      <c r="G411" s="110"/>
      <c r="H411" s="110"/>
      <c r="I411" s="118"/>
      <c r="J411" s="118"/>
      <c r="K411" s="118"/>
      <c r="L411" s="118"/>
      <c r="M411" s="118"/>
      <c r="N411" s="110"/>
      <c r="O411" s="110"/>
      <c r="P411" s="110"/>
      <c r="Q411" s="110"/>
      <c r="R411" s="110"/>
    </row>
    <row r="412" spans="3:18" ht="39.950000000000003" customHeight="1">
      <c r="C412" s="109"/>
      <c r="D412" s="110"/>
      <c r="E412" s="110"/>
      <c r="F412" s="110"/>
      <c r="G412" s="110"/>
      <c r="H412" s="110"/>
      <c r="I412" s="118"/>
      <c r="J412" s="118"/>
      <c r="K412" s="118"/>
      <c r="L412" s="118"/>
      <c r="M412" s="118"/>
      <c r="N412" s="110"/>
      <c r="O412" s="110"/>
      <c r="P412" s="110"/>
      <c r="Q412" s="110"/>
      <c r="R412" s="110"/>
    </row>
    <row r="413" spans="3:18" ht="39.950000000000003" customHeight="1">
      <c r="C413" s="109"/>
      <c r="D413" s="110"/>
      <c r="E413" s="110"/>
      <c r="F413" s="110"/>
      <c r="G413" s="110"/>
      <c r="H413" s="110"/>
      <c r="I413" s="118"/>
      <c r="J413" s="118"/>
      <c r="K413" s="118"/>
      <c r="L413" s="118"/>
      <c r="M413" s="118"/>
      <c r="N413" s="110"/>
      <c r="O413" s="110"/>
      <c r="P413" s="110"/>
      <c r="Q413" s="110"/>
      <c r="R413" s="110"/>
    </row>
    <row r="414" spans="3:18" ht="39.950000000000003" customHeight="1">
      <c r="C414" s="109"/>
      <c r="D414" s="110"/>
      <c r="E414" s="110"/>
      <c r="F414" s="110"/>
      <c r="G414" s="110"/>
      <c r="H414" s="110"/>
      <c r="I414" s="118"/>
      <c r="J414" s="118"/>
      <c r="K414" s="118"/>
      <c r="L414" s="118"/>
      <c r="M414" s="118"/>
      <c r="N414" s="110"/>
      <c r="O414" s="110"/>
      <c r="P414" s="110"/>
      <c r="Q414" s="110"/>
      <c r="R414" s="110"/>
    </row>
    <row r="415" spans="3:18" ht="39.950000000000003" customHeight="1">
      <c r="C415" s="109"/>
      <c r="D415" s="110"/>
      <c r="E415" s="110"/>
      <c r="F415" s="110"/>
      <c r="G415" s="110"/>
      <c r="H415" s="110"/>
      <c r="I415" s="118"/>
      <c r="J415" s="118"/>
      <c r="K415" s="118"/>
      <c r="L415" s="118"/>
      <c r="M415" s="118"/>
      <c r="N415" s="110"/>
      <c r="O415" s="110"/>
      <c r="P415" s="110"/>
      <c r="Q415" s="110"/>
      <c r="R415" s="110"/>
    </row>
    <row r="416" spans="3:18" ht="39.950000000000003" customHeight="1">
      <c r="C416" s="109"/>
      <c r="D416" s="110"/>
      <c r="E416" s="110"/>
      <c r="F416" s="110"/>
      <c r="G416" s="110"/>
      <c r="H416" s="110"/>
      <c r="I416" s="118"/>
      <c r="J416" s="118"/>
      <c r="K416" s="118"/>
      <c r="L416" s="118"/>
      <c r="M416" s="118"/>
      <c r="N416" s="110"/>
      <c r="O416" s="110"/>
      <c r="P416" s="110"/>
      <c r="Q416" s="110"/>
      <c r="R416" s="110"/>
    </row>
    <row r="417" spans="3:18" ht="39.950000000000003" customHeight="1">
      <c r="C417" s="109"/>
      <c r="D417" s="110"/>
      <c r="E417" s="110"/>
      <c r="F417" s="110"/>
      <c r="G417" s="110"/>
      <c r="H417" s="110"/>
      <c r="I417" s="118"/>
      <c r="J417" s="118"/>
      <c r="K417" s="118"/>
      <c r="L417" s="118"/>
      <c r="M417" s="118"/>
      <c r="N417" s="110"/>
      <c r="O417" s="110"/>
      <c r="P417" s="110"/>
      <c r="Q417" s="110"/>
      <c r="R417" s="110"/>
    </row>
    <row r="418" spans="3:18" ht="39.950000000000003" customHeight="1">
      <c r="C418" s="109"/>
      <c r="D418" s="110"/>
      <c r="E418" s="110"/>
      <c r="F418" s="110"/>
      <c r="G418" s="110"/>
      <c r="H418" s="110"/>
      <c r="I418" s="118"/>
      <c r="J418" s="118"/>
      <c r="K418" s="118"/>
      <c r="L418" s="118"/>
      <c r="M418" s="118"/>
      <c r="N418" s="110"/>
      <c r="O418" s="110"/>
      <c r="P418" s="110"/>
      <c r="Q418" s="110"/>
      <c r="R418" s="110"/>
    </row>
    <row r="419" spans="3:18" ht="39.950000000000003" customHeight="1">
      <c r="C419" s="109"/>
      <c r="D419" s="110"/>
      <c r="E419" s="110"/>
      <c r="F419" s="110"/>
      <c r="G419" s="110"/>
      <c r="H419" s="110"/>
      <c r="I419" s="118"/>
      <c r="J419" s="118"/>
      <c r="K419" s="118"/>
      <c r="L419" s="118"/>
      <c r="M419" s="118"/>
      <c r="N419" s="110"/>
      <c r="O419" s="110"/>
      <c r="P419" s="110"/>
      <c r="Q419" s="110"/>
      <c r="R419" s="110"/>
    </row>
    <row r="420" spans="3:18" ht="39.950000000000003" customHeight="1">
      <c r="C420" s="109"/>
      <c r="D420" s="110"/>
      <c r="E420" s="110"/>
      <c r="F420" s="110"/>
      <c r="G420" s="110"/>
      <c r="H420" s="110"/>
      <c r="I420" s="118"/>
      <c r="J420" s="118"/>
      <c r="K420" s="118"/>
      <c r="L420" s="118"/>
      <c r="M420" s="118"/>
      <c r="N420" s="110"/>
      <c r="O420" s="110"/>
      <c r="P420" s="110"/>
      <c r="Q420" s="110"/>
      <c r="R420" s="110"/>
    </row>
    <row r="421" spans="3:18" ht="39.950000000000003" customHeight="1">
      <c r="C421" s="109"/>
      <c r="D421" s="110"/>
      <c r="E421" s="110"/>
      <c r="F421" s="110"/>
      <c r="G421" s="110"/>
      <c r="H421" s="110"/>
      <c r="I421" s="118"/>
      <c r="J421" s="118"/>
      <c r="K421" s="118"/>
      <c r="L421" s="118"/>
      <c r="M421" s="118"/>
      <c r="N421" s="110"/>
      <c r="O421" s="110"/>
      <c r="P421" s="110"/>
      <c r="Q421" s="110"/>
      <c r="R421" s="110"/>
    </row>
    <row r="422" spans="3:18" ht="39.950000000000003" customHeight="1">
      <c r="C422" s="109"/>
      <c r="D422" s="110"/>
      <c r="E422" s="110"/>
      <c r="F422" s="110"/>
      <c r="G422" s="110"/>
      <c r="H422" s="110"/>
      <c r="I422" s="118"/>
      <c r="J422" s="118"/>
      <c r="K422" s="118"/>
      <c r="L422" s="118"/>
      <c r="M422" s="118"/>
      <c r="N422" s="110"/>
      <c r="O422" s="110"/>
      <c r="P422" s="110"/>
      <c r="Q422" s="110"/>
      <c r="R422" s="110"/>
    </row>
    <row r="423" spans="3:18" ht="39.950000000000003" customHeight="1">
      <c r="C423" s="109"/>
      <c r="D423" s="110"/>
      <c r="E423" s="110"/>
      <c r="F423" s="110"/>
      <c r="G423" s="110"/>
      <c r="H423" s="110"/>
      <c r="I423" s="118"/>
      <c r="J423" s="118"/>
      <c r="K423" s="118"/>
      <c r="L423" s="118"/>
      <c r="M423" s="118"/>
      <c r="N423" s="110"/>
      <c r="O423" s="110"/>
      <c r="P423" s="110"/>
      <c r="Q423" s="110"/>
      <c r="R423" s="110"/>
    </row>
    <row r="424" spans="3:18" ht="39.950000000000003" customHeight="1">
      <c r="C424" s="109"/>
      <c r="D424" s="110"/>
      <c r="E424" s="110"/>
      <c r="F424" s="110"/>
      <c r="G424" s="110"/>
      <c r="H424" s="110"/>
      <c r="I424" s="118"/>
      <c r="J424" s="118"/>
      <c r="K424" s="118"/>
      <c r="L424" s="118"/>
      <c r="M424" s="118"/>
      <c r="N424" s="110"/>
      <c r="O424" s="110"/>
      <c r="P424" s="110"/>
      <c r="Q424" s="110"/>
      <c r="R424" s="110"/>
    </row>
    <row r="425" spans="3:18" ht="39.950000000000003" customHeight="1">
      <c r="C425" s="109"/>
      <c r="D425" s="110"/>
      <c r="E425" s="110"/>
      <c r="F425" s="110"/>
      <c r="G425" s="110"/>
      <c r="H425" s="110"/>
      <c r="I425" s="118"/>
      <c r="J425" s="118"/>
      <c r="K425" s="118"/>
      <c r="L425" s="118"/>
      <c r="M425" s="118"/>
      <c r="N425" s="110"/>
      <c r="O425" s="110"/>
      <c r="P425" s="110"/>
      <c r="Q425" s="110"/>
      <c r="R425" s="110"/>
    </row>
    <row r="426" spans="3:18" ht="39.950000000000003" customHeight="1">
      <c r="C426" s="109"/>
      <c r="D426" s="110"/>
      <c r="E426" s="110"/>
      <c r="F426" s="110"/>
      <c r="G426" s="110"/>
      <c r="H426" s="110"/>
      <c r="I426" s="118"/>
      <c r="J426" s="118"/>
      <c r="K426" s="118"/>
      <c r="L426" s="118"/>
      <c r="M426" s="118"/>
      <c r="N426" s="110"/>
      <c r="O426" s="110"/>
      <c r="P426" s="110"/>
      <c r="Q426" s="110"/>
      <c r="R426" s="110"/>
    </row>
    <row r="427" spans="3:18" ht="39.950000000000003" customHeight="1">
      <c r="C427" s="109"/>
      <c r="D427" s="110"/>
      <c r="E427" s="110"/>
      <c r="F427" s="110"/>
      <c r="G427" s="110"/>
      <c r="H427" s="110"/>
      <c r="I427" s="118"/>
      <c r="J427" s="118"/>
      <c r="K427" s="118"/>
      <c r="L427" s="118"/>
      <c r="M427" s="118"/>
      <c r="N427" s="110"/>
      <c r="O427" s="110"/>
      <c r="P427" s="110"/>
      <c r="Q427" s="110"/>
      <c r="R427" s="110"/>
    </row>
    <row r="428" spans="3:18" ht="39.950000000000003" customHeight="1">
      <c r="C428" s="109"/>
      <c r="D428" s="110"/>
      <c r="E428" s="110"/>
      <c r="F428" s="110"/>
      <c r="G428" s="110"/>
      <c r="H428" s="110"/>
      <c r="I428" s="118"/>
      <c r="J428" s="118"/>
      <c r="K428" s="118"/>
      <c r="L428" s="118"/>
      <c r="M428" s="118"/>
      <c r="N428" s="110"/>
      <c r="O428" s="110"/>
      <c r="P428" s="110"/>
      <c r="Q428" s="110"/>
      <c r="R428" s="110"/>
    </row>
    <row r="429" spans="3:18" ht="39.950000000000003" customHeight="1">
      <c r="C429" s="109"/>
      <c r="D429" s="110"/>
      <c r="E429" s="110"/>
      <c r="F429" s="110"/>
      <c r="G429" s="110"/>
      <c r="H429" s="110"/>
      <c r="I429" s="118"/>
      <c r="J429" s="118"/>
      <c r="K429" s="118"/>
      <c r="L429" s="118"/>
      <c r="M429" s="118"/>
      <c r="N429" s="110"/>
      <c r="O429" s="110"/>
      <c r="P429" s="110"/>
      <c r="Q429" s="110"/>
      <c r="R429" s="110"/>
    </row>
    <row r="430" spans="3:18" ht="39.950000000000003" customHeight="1">
      <c r="C430" s="109"/>
      <c r="D430" s="110"/>
      <c r="E430" s="110"/>
      <c r="F430" s="110"/>
      <c r="G430" s="110"/>
      <c r="H430" s="110"/>
      <c r="I430" s="118"/>
      <c r="J430" s="118"/>
      <c r="K430" s="118"/>
      <c r="L430" s="118"/>
      <c r="M430" s="118"/>
      <c r="N430" s="110"/>
      <c r="O430" s="110"/>
      <c r="P430" s="110"/>
      <c r="Q430" s="110"/>
      <c r="R430" s="110"/>
    </row>
    <row r="431" spans="3:18" ht="39.950000000000003" customHeight="1">
      <c r="C431" s="109"/>
      <c r="D431" s="110"/>
      <c r="E431" s="110"/>
      <c r="F431" s="110"/>
      <c r="G431" s="110"/>
      <c r="H431" s="110"/>
      <c r="I431" s="118"/>
      <c r="J431" s="118"/>
      <c r="K431" s="118"/>
      <c r="L431" s="118"/>
      <c r="M431" s="118"/>
      <c r="N431" s="110"/>
      <c r="O431" s="110"/>
      <c r="P431" s="110"/>
      <c r="Q431" s="110"/>
      <c r="R431" s="110"/>
    </row>
    <row r="432" spans="3:18" ht="39.950000000000003" customHeight="1">
      <c r="C432" s="109"/>
      <c r="D432" s="110"/>
      <c r="E432" s="110"/>
      <c r="F432" s="110"/>
      <c r="G432" s="110"/>
      <c r="H432" s="110"/>
      <c r="I432" s="118"/>
      <c r="J432" s="118"/>
      <c r="K432" s="118"/>
      <c r="L432" s="118"/>
      <c r="M432" s="118"/>
      <c r="N432" s="110"/>
      <c r="O432" s="110"/>
      <c r="P432" s="110"/>
      <c r="Q432" s="110"/>
      <c r="R432" s="110"/>
    </row>
    <row r="433" spans="3:18" ht="39.950000000000003" customHeight="1">
      <c r="C433" s="109"/>
      <c r="D433" s="110"/>
      <c r="E433" s="110"/>
      <c r="F433" s="110"/>
      <c r="G433" s="110"/>
      <c r="H433" s="110"/>
      <c r="I433" s="118"/>
      <c r="J433" s="118"/>
      <c r="K433" s="118"/>
      <c r="L433" s="118"/>
      <c r="M433" s="118"/>
      <c r="N433" s="110"/>
      <c r="O433" s="110"/>
      <c r="P433" s="110"/>
      <c r="Q433" s="110"/>
      <c r="R433" s="110"/>
    </row>
    <row r="434" spans="3:18" ht="39.950000000000003" customHeight="1">
      <c r="C434" s="109"/>
      <c r="D434" s="110"/>
      <c r="E434" s="110"/>
      <c r="F434" s="110"/>
      <c r="G434" s="110"/>
      <c r="H434" s="110"/>
      <c r="I434" s="118"/>
      <c r="J434" s="118"/>
      <c r="K434" s="118"/>
      <c r="L434" s="118"/>
      <c r="M434" s="118"/>
      <c r="N434" s="110"/>
      <c r="O434" s="110"/>
      <c r="P434" s="110"/>
      <c r="Q434" s="110"/>
      <c r="R434" s="110"/>
    </row>
    <row r="435" spans="3:18" ht="39.950000000000003" customHeight="1">
      <c r="C435" s="109"/>
      <c r="D435" s="110"/>
      <c r="E435" s="110"/>
      <c r="F435" s="110"/>
      <c r="G435" s="110"/>
      <c r="H435" s="110"/>
      <c r="I435" s="118"/>
      <c r="J435" s="118"/>
      <c r="K435" s="118"/>
      <c r="L435" s="118"/>
      <c r="M435" s="118"/>
      <c r="N435" s="110"/>
      <c r="O435" s="110"/>
      <c r="P435" s="110"/>
      <c r="Q435" s="110"/>
      <c r="R435" s="110"/>
    </row>
    <row r="436" spans="3:18" ht="39.950000000000003" customHeight="1">
      <c r="C436" s="109"/>
      <c r="D436" s="110"/>
      <c r="E436" s="110"/>
      <c r="F436" s="110"/>
      <c r="G436" s="110"/>
      <c r="H436" s="110"/>
      <c r="I436" s="118"/>
      <c r="J436" s="118"/>
      <c r="K436" s="118"/>
      <c r="L436" s="118"/>
      <c r="M436" s="118"/>
      <c r="N436" s="110"/>
      <c r="O436" s="110"/>
      <c r="P436" s="110"/>
      <c r="Q436" s="110"/>
      <c r="R436" s="110"/>
    </row>
    <row r="437" spans="3:18" ht="39.950000000000003" customHeight="1">
      <c r="C437" s="109"/>
      <c r="D437" s="110"/>
      <c r="E437" s="110"/>
      <c r="F437" s="110"/>
      <c r="G437" s="110"/>
      <c r="H437" s="110"/>
      <c r="I437" s="118"/>
      <c r="J437" s="118"/>
      <c r="K437" s="118"/>
      <c r="L437" s="118"/>
      <c r="M437" s="118"/>
      <c r="N437" s="110"/>
      <c r="O437" s="110"/>
      <c r="P437" s="110"/>
      <c r="Q437" s="110"/>
      <c r="R437" s="110"/>
    </row>
    <row r="438" spans="3:18" ht="39.950000000000003" customHeight="1">
      <c r="C438" s="109"/>
      <c r="D438" s="110"/>
      <c r="E438" s="110"/>
      <c r="F438" s="110"/>
      <c r="G438" s="110"/>
      <c r="H438" s="110"/>
      <c r="I438" s="118"/>
      <c r="J438" s="118"/>
      <c r="K438" s="118"/>
      <c r="L438" s="118"/>
      <c r="M438" s="118"/>
      <c r="N438" s="110"/>
      <c r="O438" s="110"/>
      <c r="P438" s="110"/>
      <c r="Q438" s="110"/>
      <c r="R438" s="110"/>
    </row>
    <row r="439" spans="3:18" ht="39.950000000000003" customHeight="1">
      <c r="C439" s="109"/>
      <c r="D439" s="110"/>
      <c r="E439" s="110"/>
      <c r="F439" s="110"/>
      <c r="G439" s="110"/>
      <c r="H439" s="110"/>
      <c r="I439" s="118"/>
      <c r="J439" s="118"/>
      <c r="K439" s="118"/>
      <c r="L439" s="118"/>
      <c r="M439" s="118"/>
      <c r="N439" s="110"/>
      <c r="O439" s="110"/>
      <c r="P439" s="110"/>
      <c r="Q439" s="110"/>
      <c r="R439" s="110"/>
    </row>
    <row r="440" spans="3:18" ht="39.950000000000003" customHeight="1">
      <c r="C440" s="109"/>
      <c r="D440" s="110"/>
      <c r="E440" s="110"/>
      <c r="F440" s="110"/>
      <c r="G440" s="110"/>
      <c r="H440" s="110"/>
      <c r="I440" s="118"/>
      <c r="J440" s="118"/>
      <c r="K440" s="118"/>
      <c r="L440" s="118"/>
      <c r="M440" s="118"/>
      <c r="N440" s="110"/>
      <c r="O440" s="110"/>
      <c r="P440" s="110"/>
      <c r="Q440" s="110"/>
      <c r="R440" s="110"/>
    </row>
    <row r="441" spans="3:18" ht="39.950000000000003" customHeight="1">
      <c r="C441" s="109"/>
      <c r="D441" s="110"/>
      <c r="E441" s="110"/>
      <c r="F441" s="110"/>
      <c r="G441" s="110"/>
      <c r="H441" s="110"/>
      <c r="I441" s="118"/>
      <c r="J441" s="118"/>
      <c r="K441" s="118"/>
      <c r="L441" s="118"/>
      <c r="M441" s="118"/>
      <c r="N441" s="110"/>
      <c r="O441" s="110"/>
      <c r="P441" s="110"/>
      <c r="Q441" s="110"/>
      <c r="R441" s="110"/>
    </row>
    <row r="442" spans="3:18" ht="39.950000000000003" customHeight="1">
      <c r="C442" s="109"/>
      <c r="D442" s="110"/>
      <c r="E442" s="110"/>
      <c r="F442" s="110"/>
      <c r="G442" s="110"/>
      <c r="H442" s="110"/>
      <c r="I442" s="118"/>
      <c r="J442" s="118"/>
      <c r="K442" s="118"/>
      <c r="L442" s="118"/>
      <c r="M442" s="118"/>
      <c r="N442" s="110"/>
      <c r="O442" s="110"/>
      <c r="P442" s="110"/>
      <c r="Q442" s="110"/>
      <c r="R442" s="110"/>
    </row>
    <row r="443" spans="3:18" ht="39.950000000000003" customHeight="1">
      <c r="C443" s="109"/>
      <c r="D443" s="110"/>
      <c r="E443" s="110"/>
      <c r="F443" s="110"/>
      <c r="G443" s="110"/>
      <c r="H443" s="110"/>
      <c r="I443" s="118"/>
      <c r="J443" s="118"/>
      <c r="K443" s="118"/>
      <c r="L443" s="118"/>
      <c r="M443" s="118"/>
      <c r="N443" s="110"/>
      <c r="O443" s="110"/>
      <c r="P443" s="110"/>
      <c r="Q443" s="110"/>
      <c r="R443" s="110"/>
    </row>
    <row r="444" spans="3:18" ht="39.950000000000003" customHeight="1">
      <c r="C444" s="109"/>
      <c r="D444" s="110"/>
      <c r="E444" s="110"/>
      <c r="F444" s="110"/>
      <c r="G444" s="110"/>
      <c r="H444" s="110"/>
      <c r="I444" s="118"/>
      <c r="J444" s="118"/>
      <c r="K444" s="118"/>
      <c r="L444" s="118"/>
      <c r="M444" s="118"/>
      <c r="N444" s="110"/>
      <c r="O444" s="110"/>
      <c r="P444" s="110"/>
      <c r="Q444" s="110"/>
      <c r="R444" s="110"/>
    </row>
    <row r="445" spans="3:18" ht="39.950000000000003" customHeight="1">
      <c r="C445" s="109"/>
      <c r="D445" s="110"/>
      <c r="E445" s="110"/>
      <c r="F445" s="110"/>
      <c r="G445" s="110"/>
      <c r="H445" s="110"/>
      <c r="I445" s="118"/>
      <c r="J445" s="118"/>
      <c r="K445" s="118"/>
      <c r="L445" s="118"/>
      <c r="M445" s="118"/>
      <c r="N445" s="110"/>
      <c r="O445" s="110"/>
      <c r="P445" s="110"/>
      <c r="Q445" s="110"/>
      <c r="R445" s="110"/>
    </row>
    <row r="446" spans="3:18" ht="39.950000000000003" customHeight="1">
      <c r="C446" s="109"/>
      <c r="D446" s="110"/>
      <c r="E446" s="110"/>
      <c r="F446" s="110"/>
      <c r="G446" s="110"/>
      <c r="H446" s="110"/>
      <c r="I446" s="118"/>
      <c r="J446" s="118"/>
      <c r="K446" s="118"/>
      <c r="L446" s="118"/>
      <c r="M446" s="118"/>
      <c r="N446" s="110"/>
      <c r="O446" s="110"/>
      <c r="P446" s="110"/>
      <c r="Q446" s="110"/>
      <c r="R446" s="110"/>
    </row>
    <row r="447" spans="3:18" ht="39.950000000000003" customHeight="1">
      <c r="C447" s="109"/>
      <c r="D447" s="110"/>
      <c r="E447" s="110"/>
      <c r="F447" s="110"/>
      <c r="G447" s="110"/>
      <c r="H447" s="110"/>
      <c r="I447" s="118"/>
      <c r="J447" s="118"/>
      <c r="K447" s="118"/>
      <c r="L447" s="118"/>
      <c r="M447" s="118"/>
      <c r="N447" s="110"/>
      <c r="O447" s="110"/>
      <c r="P447" s="110"/>
      <c r="Q447" s="110"/>
      <c r="R447" s="110"/>
    </row>
    <row r="448" spans="3:18" ht="39.950000000000003" customHeight="1">
      <c r="C448" s="109"/>
      <c r="D448" s="110"/>
      <c r="E448" s="110"/>
      <c r="F448" s="110"/>
      <c r="G448" s="110"/>
      <c r="H448" s="110"/>
      <c r="I448" s="118"/>
      <c r="J448" s="118"/>
      <c r="K448" s="118"/>
      <c r="L448" s="118"/>
      <c r="M448" s="118"/>
      <c r="N448" s="110"/>
      <c r="O448" s="110"/>
      <c r="P448" s="110"/>
      <c r="Q448" s="110"/>
      <c r="R448" s="110"/>
    </row>
    <row r="449" spans="3:18" ht="39.950000000000003" customHeight="1">
      <c r="C449" s="109"/>
      <c r="D449" s="110"/>
      <c r="E449" s="110"/>
      <c r="F449" s="110"/>
      <c r="G449" s="110"/>
      <c r="H449" s="110"/>
      <c r="I449" s="118"/>
      <c r="J449" s="118"/>
      <c r="K449" s="118"/>
      <c r="L449" s="118"/>
      <c r="M449" s="118"/>
      <c r="N449" s="110"/>
      <c r="O449" s="110"/>
      <c r="P449" s="110"/>
      <c r="Q449" s="110"/>
      <c r="R449" s="110"/>
    </row>
    <row r="450" spans="3:18" ht="39.950000000000003" customHeight="1">
      <c r="C450" s="109"/>
      <c r="D450" s="110"/>
      <c r="E450" s="110"/>
      <c r="F450" s="110"/>
      <c r="G450" s="110"/>
      <c r="H450" s="110"/>
      <c r="I450" s="118"/>
      <c r="J450" s="118"/>
      <c r="K450" s="118"/>
      <c r="L450" s="118"/>
      <c r="M450" s="118"/>
      <c r="N450" s="110"/>
      <c r="O450" s="110"/>
      <c r="P450" s="110"/>
      <c r="Q450" s="110"/>
      <c r="R450" s="110"/>
    </row>
    <row r="451" spans="3:18" ht="39.950000000000003" customHeight="1">
      <c r="C451" s="109"/>
      <c r="D451" s="110"/>
      <c r="E451" s="110"/>
      <c r="F451" s="110"/>
      <c r="G451" s="110"/>
      <c r="H451" s="110"/>
      <c r="I451" s="118"/>
      <c r="J451" s="118"/>
      <c r="K451" s="118"/>
      <c r="L451" s="118"/>
      <c r="M451" s="118"/>
      <c r="N451" s="110"/>
      <c r="O451" s="110"/>
      <c r="P451" s="110"/>
      <c r="Q451" s="110"/>
      <c r="R451" s="110"/>
    </row>
    <row r="452" spans="3:18" ht="39.950000000000003" customHeight="1">
      <c r="C452" s="109"/>
      <c r="D452" s="110"/>
      <c r="E452" s="110"/>
      <c r="F452" s="110"/>
      <c r="G452" s="110"/>
      <c r="H452" s="110"/>
      <c r="I452" s="118"/>
      <c r="J452" s="118"/>
      <c r="K452" s="118"/>
      <c r="L452" s="118"/>
      <c r="M452" s="118"/>
      <c r="N452" s="110"/>
      <c r="O452" s="110"/>
      <c r="P452" s="110"/>
      <c r="Q452" s="110"/>
      <c r="R452" s="110"/>
    </row>
    <row r="453" spans="3:18" ht="39.950000000000003" customHeight="1">
      <c r="C453" s="109"/>
      <c r="D453" s="110"/>
      <c r="E453" s="110"/>
      <c r="F453" s="110"/>
      <c r="G453" s="110"/>
      <c r="H453" s="110"/>
      <c r="I453" s="118"/>
      <c r="J453" s="118"/>
      <c r="K453" s="118"/>
      <c r="L453" s="118"/>
      <c r="M453" s="118"/>
      <c r="N453" s="110"/>
      <c r="O453" s="110"/>
      <c r="P453" s="110"/>
      <c r="Q453" s="110"/>
      <c r="R453" s="110"/>
    </row>
    <row r="454" spans="3:18" ht="39.950000000000003" customHeight="1">
      <c r="C454" s="109"/>
      <c r="D454" s="110"/>
      <c r="E454" s="110"/>
      <c r="F454" s="110"/>
      <c r="G454" s="110"/>
      <c r="H454" s="110"/>
      <c r="I454" s="118"/>
      <c r="J454" s="118"/>
      <c r="K454" s="118"/>
      <c r="L454" s="118"/>
      <c r="M454" s="118"/>
      <c r="N454" s="110"/>
      <c r="O454" s="110"/>
      <c r="P454" s="110"/>
      <c r="Q454" s="110"/>
      <c r="R454" s="110"/>
    </row>
    <row r="455" spans="3:18" ht="39.950000000000003" customHeight="1">
      <c r="C455" s="109"/>
      <c r="D455" s="110"/>
      <c r="E455" s="110"/>
      <c r="F455" s="110"/>
      <c r="G455" s="110"/>
      <c r="H455" s="110"/>
      <c r="I455" s="118"/>
      <c r="J455" s="118"/>
      <c r="K455" s="118"/>
      <c r="L455" s="118"/>
      <c r="M455" s="118"/>
      <c r="N455" s="110"/>
      <c r="O455" s="110"/>
      <c r="P455" s="110"/>
      <c r="Q455" s="110"/>
      <c r="R455" s="110"/>
    </row>
    <row r="456" spans="3:18" ht="39.950000000000003" customHeight="1">
      <c r="C456" s="109"/>
      <c r="D456" s="110"/>
      <c r="E456" s="110"/>
      <c r="F456" s="110"/>
      <c r="G456" s="110"/>
      <c r="H456" s="110"/>
      <c r="I456" s="118"/>
      <c r="J456" s="118"/>
      <c r="K456" s="118"/>
      <c r="L456" s="118"/>
      <c r="M456" s="118"/>
      <c r="N456" s="110"/>
      <c r="O456" s="110"/>
      <c r="P456" s="110"/>
      <c r="Q456" s="110"/>
      <c r="R456" s="110"/>
    </row>
    <row r="457" spans="3:18" ht="39.950000000000003" customHeight="1">
      <c r="C457" s="109"/>
      <c r="D457" s="110"/>
      <c r="E457" s="110"/>
      <c r="F457" s="110"/>
      <c r="G457" s="110"/>
      <c r="H457" s="110"/>
      <c r="I457" s="118"/>
      <c r="J457" s="118"/>
      <c r="K457" s="118"/>
      <c r="L457" s="118"/>
      <c r="M457" s="118"/>
      <c r="N457" s="110"/>
      <c r="O457" s="110"/>
      <c r="P457" s="110"/>
      <c r="Q457" s="110"/>
      <c r="R457" s="110"/>
    </row>
    <row r="458" spans="3:18" ht="39.950000000000003" customHeight="1">
      <c r="C458" s="109"/>
      <c r="D458" s="110"/>
      <c r="E458" s="110"/>
      <c r="F458" s="110"/>
      <c r="G458" s="110"/>
      <c r="H458" s="110"/>
      <c r="I458" s="118"/>
      <c r="J458" s="118"/>
      <c r="K458" s="118"/>
      <c r="L458" s="118"/>
      <c r="M458" s="118"/>
      <c r="N458" s="110"/>
      <c r="O458" s="110"/>
      <c r="P458" s="110"/>
      <c r="Q458" s="110"/>
      <c r="R458" s="110"/>
    </row>
    <row r="459" spans="3:18" ht="39.950000000000003" customHeight="1">
      <c r="C459" s="109"/>
      <c r="D459" s="110"/>
      <c r="E459" s="110"/>
      <c r="F459" s="110"/>
      <c r="G459" s="110"/>
      <c r="H459" s="110"/>
      <c r="I459" s="118"/>
      <c r="J459" s="118"/>
      <c r="K459" s="118"/>
      <c r="L459" s="118"/>
      <c r="M459" s="118"/>
      <c r="N459" s="110"/>
      <c r="O459" s="110"/>
      <c r="P459" s="110"/>
      <c r="Q459" s="110"/>
      <c r="R459" s="110"/>
    </row>
    <row r="460" spans="3:18" ht="39.950000000000003" customHeight="1">
      <c r="C460" s="109"/>
      <c r="D460" s="110"/>
      <c r="E460" s="110"/>
      <c r="F460" s="110"/>
      <c r="G460" s="110"/>
      <c r="H460" s="110"/>
      <c r="I460" s="118"/>
      <c r="J460" s="118"/>
      <c r="K460" s="118"/>
      <c r="L460" s="118"/>
      <c r="M460" s="118"/>
      <c r="N460" s="110"/>
      <c r="O460" s="110"/>
      <c r="P460" s="110"/>
      <c r="Q460" s="110"/>
      <c r="R460" s="110"/>
    </row>
    <row r="461" spans="3:18" ht="39.950000000000003" customHeight="1">
      <c r="C461" s="109"/>
      <c r="D461" s="110"/>
      <c r="E461" s="110"/>
      <c r="F461" s="110"/>
      <c r="G461" s="110"/>
      <c r="H461" s="110"/>
      <c r="I461" s="118"/>
      <c r="J461" s="118"/>
      <c r="K461" s="118"/>
      <c r="L461" s="118"/>
      <c r="M461" s="118"/>
      <c r="N461" s="110"/>
      <c r="O461" s="110"/>
      <c r="P461" s="110"/>
      <c r="Q461" s="110"/>
      <c r="R461" s="110"/>
    </row>
    <row r="462" spans="3:18" ht="39.950000000000003" customHeight="1">
      <c r="C462" s="109"/>
      <c r="D462" s="110"/>
      <c r="E462" s="110"/>
      <c r="F462" s="110"/>
      <c r="G462" s="110"/>
      <c r="H462" s="110"/>
      <c r="I462" s="118"/>
      <c r="J462" s="118"/>
      <c r="K462" s="118"/>
      <c r="L462" s="118"/>
      <c r="M462" s="118"/>
      <c r="N462" s="110"/>
      <c r="O462" s="110"/>
      <c r="P462" s="110"/>
      <c r="Q462" s="110"/>
      <c r="R462" s="110"/>
    </row>
    <row r="463" spans="3:18" ht="39.950000000000003" customHeight="1">
      <c r="C463" s="109"/>
      <c r="D463" s="110"/>
      <c r="E463" s="110"/>
      <c r="F463" s="110"/>
      <c r="G463" s="110"/>
      <c r="H463" s="110"/>
      <c r="I463" s="118"/>
      <c r="J463" s="118"/>
      <c r="K463" s="118"/>
      <c r="L463" s="118"/>
      <c r="M463" s="118"/>
      <c r="N463" s="110"/>
      <c r="O463" s="110"/>
      <c r="P463" s="110"/>
      <c r="Q463" s="110"/>
      <c r="R463" s="110"/>
    </row>
    <row r="464" spans="3:18" ht="39.950000000000003" customHeight="1">
      <c r="C464" s="109"/>
      <c r="D464" s="110"/>
      <c r="E464" s="110"/>
      <c r="F464" s="110"/>
      <c r="G464" s="110"/>
      <c r="H464" s="110"/>
      <c r="I464" s="118"/>
      <c r="J464" s="118"/>
      <c r="K464" s="118"/>
      <c r="L464" s="118"/>
      <c r="M464" s="118"/>
      <c r="N464" s="110"/>
      <c r="O464" s="110"/>
      <c r="P464" s="110"/>
      <c r="Q464" s="110"/>
      <c r="R464" s="110"/>
    </row>
    <row r="465" spans="3:18" ht="39.950000000000003" customHeight="1">
      <c r="C465" s="109"/>
      <c r="D465" s="110"/>
      <c r="E465" s="110"/>
      <c r="F465" s="110"/>
      <c r="G465" s="110"/>
      <c r="H465" s="110"/>
      <c r="I465" s="118"/>
      <c r="J465" s="118"/>
      <c r="K465" s="118"/>
      <c r="L465" s="118"/>
      <c r="M465" s="118"/>
      <c r="N465" s="110"/>
      <c r="O465" s="110"/>
      <c r="P465" s="110"/>
      <c r="Q465" s="110"/>
      <c r="R465" s="110"/>
    </row>
    <row r="466" spans="3:18" ht="39.950000000000003" customHeight="1">
      <c r="C466" s="109"/>
      <c r="D466" s="110"/>
      <c r="E466" s="110"/>
      <c r="F466" s="110"/>
      <c r="G466" s="110"/>
      <c r="H466" s="110"/>
      <c r="I466" s="118"/>
      <c r="J466" s="118"/>
      <c r="K466" s="118"/>
      <c r="L466" s="118"/>
      <c r="M466" s="118"/>
      <c r="N466" s="110"/>
      <c r="O466" s="110"/>
      <c r="P466" s="110"/>
      <c r="Q466" s="110"/>
      <c r="R466" s="110"/>
    </row>
    <row r="467" spans="3:18" ht="39.950000000000003" customHeight="1">
      <c r="C467" s="109"/>
      <c r="D467" s="110"/>
      <c r="E467" s="110"/>
      <c r="F467" s="110"/>
      <c r="G467" s="110"/>
      <c r="H467" s="110"/>
      <c r="I467" s="118"/>
      <c r="J467" s="118"/>
      <c r="K467" s="118"/>
      <c r="L467" s="118"/>
      <c r="M467" s="118"/>
      <c r="N467" s="110"/>
      <c r="O467" s="110"/>
      <c r="P467" s="110"/>
      <c r="Q467" s="110"/>
      <c r="R467" s="110"/>
    </row>
    <row r="468" spans="3:18" ht="39.950000000000003" customHeight="1">
      <c r="C468" s="109"/>
      <c r="D468" s="110"/>
      <c r="E468" s="110"/>
      <c r="F468" s="110"/>
      <c r="G468" s="110"/>
      <c r="H468" s="110"/>
      <c r="I468" s="118"/>
      <c r="J468" s="118"/>
      <c r="K468" s="118"/>
      <c r="L468" s="118"/>
      <c r="M468" s="118"/>
      <c r="N468" s="110"/>
      <c r="O468" s="110"/>
      <c r="P468" s="110"/>
      <c r="Q468" s="110"/>
      <c r="R468" s="110"/>
    </row>
    <row r="469" spans="3:18" ht="39.950000000000003" customHeight="1">
      <c r="C469" s="109"/>
      <c r="D469" s="110"/>
      <c r="E469" s="110"/>
      <c r="F469" s="110"/>
      <c r="G469" s="110"/>
      <c r="H469" s="110"/>
      <c r="I469" s="118"/>
      <c r="J469" s="118"/>
      <c r="K469" s="118"/>
      <c r="L469" s="118"/>
      <c r="M469" s="118"/>
      <c r="N469" s="110"/>
      <c r="O469" s="110"/>
      <c r="P469" s="110"/>
      <c r="Q469" s="110"/>
      <c r="R469" s="110"/>
    </row>
    <row r="470" spans="3:18" ht="39.950000000000003" customHeight="1">
      <c r="C470" s="109"/>
      <c r="D470" s="110"/>
      <c r="E470" s="110"/>
      <c r="F470" s="110"/>
      <c r="G470" s="110"/>
      <c r="H470" s="110"/>
      <c r="I470" s="118"/>
      <c r="J470" s="118"/>
      <c r="K470" s="118"/>
      <c r="L470" s="118"/>
      <c r="M470" s="118"/>
      <c r="N470" s="110"/>
      <c r="O470" s="110"/>
      <c r="P470" s="110"/>
      <c r="Q470" s="110"/>
      <c r="R470" s="110"/>
    </row>
    <row r="471" spans="3:18" ht="39.950000000000003" customHeight="1">
      <c r="C471" s="109"/>
      <c r="D471" s="110"/>
      <c r="E471" s="110"/>
      <c r="F471" s="110"/>
      <c r="G471" s="110"/>
      <c r="H471" s="110"/>
      <c r="I471" s="118"/>
      <c r="J471" s="118"/>
      <c r="K471" s="118"/>
      <c r="L471" s="118"/>
      <c r="M471" s="118"/>
      <c r="N471" s="110"/>
      <c r="O471" s="110"/>
      <c r="P471" s="110"/>
      <c r="Q471" s="110"/>
      <c r="R471" s="110"/>
    </row>
    <row r="472" spans="3:18" ht="39.950000000000003" customHeight="1">
      <c r="C472" s="109"/>
      <c r="D472" s="110"/>
      <c r="E472" s="110"/>
      <c r="F472" s="110"/>
      <c r="G472" s="110"/>
      <c r="H472" s="110"/>
      <c r="I472" s="118"/>
      <c r="J472" s="118"/>
      <c r="K472" s="118"/>
      <c r="L472" s="118"/>
      <c r="M472" s="118"/>
      <c r="N472" s="110"/>
      <c r="O472" s="110"/>
      <c r="P472" s="110"/>
      <c r="Q472" s="110"/>
      <c r="R472" s="110"/>
    </row>
    <row r="473" spans="3:18" ht="39.950000000000003" customHeight="1">
      <c r="C473" s="109"/>
      <c r="D473" s="110"/>
      <c r="E473" s="110"/>
      <c r="F473" s="110"/>
      <c r="G473" s="110"/>
      <c r="H473" s="110"/>
      <c r="I473" s="118"/>
      <c r="J473" s="118"/>
      <c r="K473" s="118"/>
      <c r="L473" s="118"/>
      <c r="M473" s="118"/>
      <c r="N473" s="110"/>
      <c r="O473" s="110"/>
      <c r="P473" s="110"/>
      <c r="Q473" s="110"/>
      <c r="R473" s="110"/>
    </row>
    <row r="474" spans="3:18" ht="39.950000000000003" customHeight="1">
      <c r="C474" s="109"/>
      <c r="D474" s="110"/>
      <c r="E474" s="110"/>
      <c r="F474" s="110"/>
      <c r="G474" s="110"/>
      <c r="H474" s="110"/>
      <c r="I474" s="118"/>
      <c r="J474" s="118"/>
      <c r="K474" s="118"/>
      <c r="L474" s="118"/>
      <c r="M474" s="118"/>
      <c r="N474" s="110"/>
      <c r="O474" s="110"/>
      <c r="P474" s="110"/>
      <c r="Q474" s="110"/>
      <c r="R474" s="110"/>
    </row>
    <row r="475" spans="3:18" ht="39.950000000000003" customHeight="1">
      <c r="C475" s="109"/>
      <c r="D475" s="110"/>
      <c r="E475" s="110"/>
      <c r="F475" s="110"/>
      <c r="G475" s="110"/>
      <c r="H475" s="110"/>
      <c r="I475" s="118"/>
      <c r="J475" s="118"/>
      <c r="K475" s="118"/>
      <c r="L475" s="118"/>
      <c r="M475" s="118"/>
      <c r="N475" s="110"/>
      <c r="O475" s="110"/>
      <c r="P475" s="110"/>
      <c r="Q475" s="110"/>
      <c r="R475" s="110"/>
    </row>
    <row r="476" spans="3:18" ht="39.950000000000003" customHeight="1">
      <c r="C476" s="109"/>
      <c r="D476" s="110"/>
      <c r="E476" s="110"/>
      <c r="F476" s="110"/>
      <c r="G476" s="110"/>
      <c r="H476" s="110"/>
      <c r="I476" s="118"/>
      <c r="J476" s="118"/>
      <c r="K476" s="118"/>
      <c r="L476" s="118"/>
      <c r="M476" s="118"/>
      <c r="N476" s="110"/>
      <c r="O476" s="110"/>
      <c r="P476" s="110"/>
      <c r="Q476" s="110"/>
      <c r="R476" s="110"/>
    </row>
    <row r="477" spans="3:18" ht="39.950000000000003" customHeight="1">
      <c r="C477" s="109"/>
      <c r="D477" s="110"/>
      <c r="E477" s="110"/>
      <c r="F477" s="110"/>
      <c r="G477" s="110"/>
      <c r="H477" s="110"/>
      <c r="I477" s="118"/>
      <c r="J477" s="118"/>
      <c r="K477" s="118"/>
      <c r="L477" s="118"/>
      <c r="M477" s="118"/>
      <c r="N477" s="110"/>
      <c r="O477" s="110"/>
      <c r="P477" s="110"/>
      <c r="Q477" s="110"/>
      <c r="R477" s="110"/>
    </row>
    <row r="478" spans="3:18" ht="39.950000000000003" customHeight="1">
      <c r="C478" s="109"/>
      <c r="D478" s="110"/>
      <c r="E478" s="110"/>
      <c r="F478" s="110"/>
      <c r="G478" s="110"/>
      <c r="H478" s="110"/>
      <c r="I478" s="118"/>
      <c r="J478" s="118"/>
      <c r="K478" s="118"/>
      <c r="L478" s="118"/>
      <c r="M478" s="118"/>
      <c r="N478" s="110"/>
      <c r="O478" s="110"/>
      <c r="P478" s="110"/>
      <c r="Q478" s="110"/>
      <c r="R478" s="110"/>
    </row>
    <row r="479" spans="3:18" ht="39.950000000000003" customHeight="1">
      <c r="C479" s="109"/>
      <c r="D479" s="110"/>
      <c r="E479" s="110"/>
      <c r="F479" s="110"/>
      <c r="G479" s="110"/>
      <c r="H479" s="110"/>
      <c r="I479" s="118"/>
      <c r="J479" s="118"/>
      <c r="K479" s="118"/>
      <c r="L479" s="118"/>
      <c r="M479" s="118"/>
      <c r="N479" s="110"/>
      <c r="O479" s="110"/>
      <c r="P479" s="110"/>
      <c r="Q479" s="110"/>
      <c r="R479" s="110"/>
    </row>
    <row r="480" spans="3:18" ht="39.950000000000003" customHeight="1">
      <c r="C480" s="109"/>
      <c r="D480" s="110"/>
      <c r="E480" s="110"/>
      <c r="F480" s="110"/>
      <c r="G480" s="110"/>
      <c r="H480" s="110"/>
      <c r="I480" s="118"/>
      <c r="J480" s="118"/>
      <c r="K480" s="118"/>
      <c r="L480" s="118"/>
      <c r="M480" s="118"/>
      <c r="N480" s="110"/>
      <c r="O480" s="110"/>
      <c r="P480" s="110"/>
      <c r="Q480" s="110"/>
      <c r="R480" s="110"/>
    </row>
    <row r="481" spans="3:18" ht="39.950000000000003" customHeight="1">
      <c r="C481" s="109"/>
      <c r="D481" s="110"/>
      <c r="E481" s="110"/>
      <c r="F481" s="110"/>
      <c r="G481" s="110"/>
      <c r="H481" s="110"/>
      <c r="I481" s="118"/>
      <c r="J481" s="118"/>
      <c r="K481" s="118"/>
      <c r="L481" s="118"/>
      <c r="M481" s="118"/>
      <c r="N481" s="110"/>
      <c r="O481" s="110"/>
      <c r="P481" s="110"/>
      <c r="Q481" s="110"/>
      <c r="R481" s="110"/>
    </row>
    <row r="482" spans="3:18" ht="39.950000000000003" customHeight="1">
      <c r="C482" s="109"/>
      <c r="D482" s="110"/>
      <c r="E482" s="110"/>
      <c r="F482" s="110"/>
      <c r="G482" s="110"/>
      <c r="H482" s="110"/>
      <c r="I482" s="118"/>
      <c r="J482" s="118"/>
      <c r="K482" s="118"/>
      <c r="L482" s="118"/>
      <c r="M482" s="118"/>
      <c r="N482" s="110"/>
      <c r="O482" s="110"/>
      <c r="P482" s="110"/>
      <c r="Q482" s="110"/>
      <c r="R482" s="110"/>
    </row>
    <row r="483" spans="3:18" ht="39.950000000000003" customHeight="1">
      <c r="C483" s="109"/>
      <c r="D483" s="110"/>
      <c r="E483" s="110"/>
      <c r="F483" s="110"/>
      <c r="G483" s="110"/>
      <c r="H483" s="110"/>
      <c r="I483" s="118"/>
      <c r="J483" s="118"/>
      <c r="K483" s="118"/>
      <c r="L483" s="118"/>
      <c r="M483" s="118"/>
      <c r="N483" s="110"/>
      <c r="O483" s="110"/>
      <c r="P483" s="110"/>
      <c r="Q483" s="110"/>
      <c r="R483" s="110"/>
    </row>
    <row r="484" spans="3:18" ht="39.950000000000003" customHeight="1">
      <c r="C484" s="109"/>
      <c r="D484" s="110"/>
      <c r="E484" s="110"/>
      <c r="F484" s="110"/>
      <c r="G484" s="110"/>
      <c r="H484" s="110"/>
      <c r="I484" s="118"/>
      <c r="J484" s="118"/>
      <c r="K484" s="118"/>
      <c r="L484" s="118"/>
      <c r="M484" s="118"/>
      <c r="N484" s="110"/>
      <c r="O484" s="110"/>
      <c r="P484" s="110"/>
      <c r="Q484" s="110"/>
      <c r="R484" s="110"/>
    </row>
    <row r="485" spans="3:18" ht="39.950000000000003" customHeight="1">
      <c r="C485" s="109"/>
      <c r="D485" s="110"/>
      <c r="E485" s="110"/>
      <c r="F485" s="110"/>
      <c r="G485" s="110"/>
      <c r="H485" s="110"/>
      <c r="I485" s="118"/>
      <c r="J485" s="118"/>
      <c r="K485" s="118"/>
      <c r="L485" s="118"/>
      <c r="M485" s="118"/>
      <c r="N485" s="110"/>
      <c r="O485" s="110"/>
      <c r="P485" s="110"/>
      <c r="Q485" s="110"/>
      <c r="R485" s="110"/>
    </row>
    <row r="486" spans="3:18" ht="39.950000000000003" customHeight="1">
      <c r="C486" s="109"/>
      <c r="D486" s="110"/>
      <c r="E486" s="110"/>
      <c r="F486" s="110"/>
      <c r="G486" s="110"/>
      <c r="H486" s="110"/>
      <c r="I486" s="118"/>
      <c r="J486" s="118"/>
      <c r="K486" s="118"/>
      <c r="L486" s="118"/>
      <c r="M486" s="118"/>
      <c r="N486" s="110"/>
      <c r="O486" s="110"/>
      <c r="P486" s="110"/>
      <c r="Q486" s="110"/>
      <c r="R486" s="110"/>
    </row>
    <row r="487" spans="3:18" ht="39.950000000000003" customHeight="1">
      <c r="C487" s="109"/>
      <c r="D487" s="110"/>
      <c r="E487" s="110"/>
      <c r="F487" s="110"/>
      <c r="G487" s="110"/>
      <c r="H487" s="110"/>
      <c r="I487" s="118"/>
      <c r="J487" s="118"/>
      <c r="K487" s="118"/>
      <c r="L487" s="118"/>
      <c r="M487" s="118"/>
      <c r="N487" s="110"/>
      <c r="O487" s="110"/>
      <c r="P487" s="110"/>
      <c r="Q487" s="110"/>
      <c r="R487" s="110"/>
    </row>
    <row r="488" spans="3:18" ht="39.950000000000003" customHeight="1">
      <c r="C488" s="109"/>
      <c r="D488" s="110"/>
      <c r="E488" s="110"/>
      <c r="F488" s="110"/>
      <c r="G488" s="110"/>
      <c r="H488" s="110"/>
      <c r="I488" s="118"/>
      <c r="J488" s="118"/>
      <c r="K488" s="118"/>
      <c r="L488" s="118"/>
      <c r="M488" s="118"/>
      <c r="N488" s="110"/>
      <c r="O488" s="110"/>
      <c r="P488" s="110"/>
      <c r="Q488" s="110"/>
      <c r="R488" s="110"/>
    </row>
    <row r="489" spans="3:18" ht="39.950000000000003" customHeight="1">
      <c r="C489" s="109"/>
      <c r="D489" s="110"/>
      <c r="E489" s="110"/>
      <c r="F489" s="110"/>
      <c r="G489" s="110"/>
      <c r="H489" s="110"/>
      <c r="I489" s="118"/>
      <c r="J489" s="118"/>
      <c r="K489" s="118"/>
      <c r="L489" s="118"/>
      <c r="M489" s="118"/>
      <c r="N489" s="110"/>
      <c r="O489" s="110"/>
      <c r="P489" s="110"/>
      <c r="Q489" s="110"/>
      <c r="R489" s="110"/>
    </row>
    <row r="490" spans="3:18" ht="39.950000000000003" customHeight="1">
      <c r="C490" s="109"/>
      <c r="D490" s="110"/>
      <c r="E490" s="110"/>
      <c r="F490" s="110"/>
      <c r="G490" s="110"/>
      <c r="H490" s="110"/>
      <c r="I490" s="118"/>
      <c r="J490" s="118"/>
      <c r="K490" s="118"/>
      <c r="L490" s="118"/>
      <c r="M490" s="118"/>
      <c r="N490" s="110"/>
      <c r="O490" s="110"/>
      <c r="P490" s="110"/>
      <c r="Q490" s="110"/>
      <c r="R490" s="110"/>
    </row>
    <row r="491" spans="3:18" ht="39.950000000000003" customHeight="1">
      <c r="C491" s="109"/>
      <c r="D491" s="110"/>
      <c r="E491" s="110"/>
      <c r="F491" s="110"/>
      <c r="G491" s="110"/>
      <c r="H491" s="110"/>
      <c r="I491" s="118"/>
      <c r="J491" s="118"/>
      <c r="K491" s="118"/>
      <c r="L491" s="118"/>
      <c r="M491" s="118"/>
      <c r="N491" s="110"/>
      <c r="O491" s="110"/>
      <c r="P491" s="110"/>
      <c r="Q491" s="110"/>
      <c r="R491" s="110"/>
    </row>
    <row r="492" spans="3:18" ht="39.950000000000003" customHeight="1">
      <c r="C492" s="109"/>
      <c r="D492" s="110"/>
      <c r="E492" s="110"/>
      <c r="F492" s="110"/>
      <c r="G492" s="110"/>
      <c r="H492" s="110"/>
      <c r="I492" s="118"/>
      <c r="J492" s="118"/>
      <c r="K492" s="118"/>
      <c r="L492" s="118"/>
      <c r="M492" s="118"/>
      <c r="N492" s="110"/>
      <c r="O492" s="110"/>
      <c r="P492" s="110"/>
      <c r="Q492" s="110"/>
      <c r="R492" s="110"/>
    </row>
    <row r="493" spans="3:18" ht="39.950000000000003" customHeight="1">
      <c r="C493" s="109"/>
      <c r="D493" s="110"/>
      <c r="E493" s="110"/>
      <c r="F493" s="110"/>
      <c r="G493" s="110"/>
      <c r="H493" s="110"/>
      <c r="I493" s="118"/>
      <c r="J493" s="118"/>
      <c r="K493" s="118"/>
      <c r="L493" s="118"/>
      <c r="M493" s="118"/>
      <c r="N493" s="110"/>
      <c r="O493" s="110"/>
      <c r="P493" s="110"/>
      <c r="Q493" s="110"/>
      <c r="R493" s="110"/>
    </row>
    <row r="494" spans="3:18" ht="39.950000000000003" customHeight="1">
      <c r="C494" s="109"/>
      <c r="D494" s="110"/>
      <c r="E494" s="110"/>
      <c r="F494" s="110"/>
      <c r="G494" s="110"/>
      <c r="H494" s="110"/>
      <c r="I494" s="118"/>
      <c r="J494" s="118"/>
      <c r="K494" s="118"/>
      <c r="L494" s="118"/>
      <c r="M494" s="118"/>
      <c r="N494" s="110"/>
      <c r="O494" s="110"/>
      <c r="P494" s="110"/>
      <c r="Q494" s="110"/>
      <c r="R494" s="110"/>
    </row>
    <row r="495" spans="3:18" ht="39.950000000000003" customHeight="1">
      <c r="C495" s="109"/>
      <c r="D495" s="110"/>
      <c r="E495" s="110"/>
      <c r="F495" s="110"/>
      <c r="G495" s="110"/>
      <c r="H495" s="110"/>
      <c r="I495" s="118"/>
      <c r="J495" s="118"/>
      <c r="K495" s="118"/>
      <c r="L495" s="118"/>
      <c r="M495" s="118"/>
      <c r="N495" s="110"/>
      <c r="O495" s="110"/>
      <c r="P495" s="110"/>
      <c r="Q495" s="110"/>
      <c r="R495" s="110"/>
    </row>
    <row r="496" spans="3:18" ht="39.950000000000003" customHeight="1">
      <c r="C496" s="109"/>
      <c r="D496" s="110"/>
      <c r="E496" s="110"/>
      <c r="F496" s="110"/>
      <c r="G496" s="110"/>
      <c r="H496" s="110"/>
      <c r="I496" s="118"/>
      <c r="J496" s="118"/>
      <c r="K496" s="118"/>
      <c r="L496" s="118"/>
      <c r="M496" s="118"/>
      <c r="N496" s="110"/>
      <c r="O496" s="110"/>
      <c r="P496" s="110"/>
      <c r="Q496" s="110"/>
      <c r="R496" s="110"/>
    </row>
    <row r="497" spans="3:18" ht="39.950000000000003" customHeight="1">
      <c r="C497" s="109"/>
      <c r="D497" s="110"/>
      <c r="E497" s="110"/>
      <c r="F497" s="110"/>
      <c r="G497" s="110"/>
      <c r="H497" s="110"/>
      <c r="I497" s="118"/>
      <c r="J497" s="118"/>
      <c r="K497" s="118"/>
      <c r="L497" s="118"/>
      <c r="M497" s="118"/>
      <c r="N497" s="110"/>
      <c r="O497" s="110"/>
      <c r="P497" s="110"/>
      <c r="Q497" s="110"/>
      <c r="R497" s="110"/>
    </row>
    <row r="498" spans="3:18" ht="39.950000000000003" customHeight="1">
      <c r="C498" s="109"/>
      <c r="D498" s="110"/>
      <c r="E498" s="110"/>
      <c r="F498" s="110"/>
      <c r="G498" s="110"/>
      <c r="H498" s="110"/>
      <c r="I498" s="118"/>
      <c r="J498" s="118"/>
      <c r="K498" s="118"/>
      <c r="L498" s="118"/>
      <c r="M498" s="118"/>
      <c r="N498" s="110"/>
      <c r="O498" s="110"/>
      <c r="P498" s="110"/>
      <c r="Q498" s="110"/>
      <c r="R498" s="110"/>
    </row>
    <row r="499" spans="3:18" ht="39.950000000000003" customHeight="1">
      <c r="C499" s="109"/>
      <c r="D499" s="110"/>
      <c r="E499" s="110"/>
      <c r="F499" s="110"/>
      <c r="G499" s="110"/>
      <c r="H499" s="110"/>
      <c r="I499" s="118"/>
      <c r="J499" s="118"/>
      <c r="K499" s="118"/>
      <c r="L499" s="118"/>
      <c r="M499" s="118"/>
      <c r="N499" s="110"/>
      <c r="O499" s="110"/>
      <c r="P499" s="110"/>
      <c r="Q499" s="110"/>
      <c r="R499" s="110"/>
    </row>
    <row r="500" spans="3:18" ht="39.950000000000003" customHeight="1">
      <c r="C500" s="109"/>
      <c r="D500" s="110"/>
      <c r="E500" s="110"/>
      <c r="F500" s="110"/>
      <c r="G500" s="110"/>
      <c r="H500" s="110"/>
      <c r="I500" s="118"/>
      <c r="J500" s="118"/>
      <c r="K500" s="118"/>
      <c r="L500" s="118"/>
      <c r="M500" s="118"/>
      <c r="N500" s="110"/>
      <c r="O500" s="110"/>
      <c r="P500" s="110"/>
      <c r="Q500" s="110"/>
      <c r="R500" s="110"/>
    </row>
    <row r="501" spans="3:18" ht="39.950000000000003" customHeight="1">
      <c r="C501" s="109"/>
      <c r="D501" s="110"/>
      <c r="E501" s="110"/>
      <c r="F501" s="110"/>
      <c r="G501" s="110"/>
      <c r="H501" s="110"/>
      <c r="I501" s="118"/>
      <c r="J501" s="118"/>
      <c r="K501" s="118"/>
      <c r="L501" s="118"/>
      <c r="M501" s="118"/>
      <c r="N501" s="110"/>
      <c r="O501" s="110"/>
      <c r="P501" s="110"/>
      <c r="Q501" s="110"/>
      <c r="R501" s="110"/>
    </row>
    <row r="502" spans="3:18" ht="39.950000000000003" customHeight="1">
      <c r="C502" s="109"/>
      <c r="D502" s="110"/>
      <c r="E502" s="110"/>
      <c r="F502" s="110"/>
      <c r="G502" s="110"/>
      <c r="H502" s="110"/>
      <c r="I502" s="118"/>
      <c r="J502" s="118"/>
      <c r="K502" s="118"/>
      <c r="L502" s="118"/>
      <c r="M502" s="118"/>
      <c r="N502" s="110"/>
      <c r="O502" s="110"/>
      <c r="P502" s="110"/>
      <c r="Q502" s="110"/>
      <c r="R502" s="110"/>
    </row>
    <row r="503" spans="3:18" ht="39.950000000000003" customHeight="1">
      <c r="C503" s="109"/>
      <c r="D503" s="110"/>
      <c r="E503" s="110"/>
      <c r="F503" s="110"/>
      <c r="G503" s="110"/>
      <c r="H503" s="110"/>
      <c r="I503" s="118"/>
      <c r="J503" s="118"/>
      <c r="K503" s="118"/>
      <c r="L503" s="118"/>
      <c r="M503" s="118"/>
      <c r="N503" s="110"/>
      <c r="O503" s="110"/>
      <c r="P503" s="110"/>
      <c r="Q503" s="110"/>
      <c r="R503" s="110"/>
    </row>
    <row r="504" spans="3:18" ht="39.950000000000003" customHeight="1">
      <c r="C504" s="109"/>
      <c r="D504" s="110"/>
      <c r="E504" s="110"/>
      <c r="F504" s="110"/>
      <c r="G504" s="110"/>
      <c r="H504" s="110"/>
      <c r="I504" s="118"/>
      <c r="J504" s="118"/>
      <c r="K504" s="118"/>
      <c r="L504" s="118"/>
      <c r="M504" s="118"/>
      <c r="N504" s="110"/>
      <c r="O504" s="110"/>
      <c r="P504" s="110"/>
      <c r="Q504" s="110"/>
      <c r="R504" s="110"/>
    </row>
    <row r="505" spans="3:18" ht="39.950000000000003" customHeight="1">
      <c r="C505" s="109"/>
      <c r="D505" s="110"/>
      <c r="E505" s="110"/>
      <c r="F505" s="110"/>
      <c r="G505" s="110"/>
      <c r="H505" s="110"/>
      <c r="I505" s="118"/>
      <c r="J505" s="118"/>
      <c r="K505" s="118"/>
      <c r="L505" s="118"/>
      <c r="M505" s="118"/>
      <c r="N505" s="110"/>
      <c r="O505" s="110"/>
      <c r="P505" s="110"/>
      <c r="Q505" s="110"/>
      <c r="R505" s="110"/>
    </row>
    <row r="506" spans="3:18" ht="39.950000000000003" customHeight="1">
      <c r="C506" s="109"/>
      <c r="D506" s="110"/>
      <c r="E506" s="110"/>
      <c r="F506" s="110"/>
      <c r="G506" s="110"/>
      <c r="H506" s="110"/>
      <c r="I506" s="118"/>
      <c r="J506" s="118"/>
      <c r="K506" s="118"/>
      <c r="L506" s="118"/>
      <c r="M506" s="118"/>
      <c r="N506" s="110"/>
      <c r="O506" s="110"/>
      <c r="P506" s="110"/>
      <c r="Q506" s="110"/>
      <c r="R506" s="110"/>
    </row>
    <row r="507" spans="3:18" ht="39.950000000000003" customHeight="1">
      <c r="C507" s="109"/>
      <c r="D507" s="110"/>
      <c r="E507" s="110"/>
      <c r="F507" s="110"/>
      <c r="G507" s="110"/>
      <c r="H507" s="110"/>
      <c r="I507" s="118"/>
      <c r="J507" s="118"/>
      <c r="K507" s="118"/>
      <c r="L507" s="118"/>
      <c r="M507" s="118"/>
      <c r="N507" s="110"/>
      <c r="O507" s="110"/>
      <c r="P507" s="110"/>
      <c r="Q507" s="110"/>
      <c r="R507" s="110"/>
    </row>
    <row r="508" spans="3:18" ht="39.950000000000003" customHeight="1">
      <c r="C508" s="109"/>
      <c r="D508" s="110"/>
      <c r="E508" s="110"/>
      <c r="F508" s="110"/>
      <c r="G508" s="110"/>
      <c r="H508" s="110"/>
      <c r="I508" s="118"/>
      <c r="J508" s="118"/>
      <c r="K508" s="118"/>
      <c r="L508" s="118"/>
      <c r="M508" s="118"/>
      <c r="N508" s="110"/>
      <c r="O508" s="110"/>
      <c r="P508" s="110"/>
      <c r="Q508" s="110"/>
      <c r="R508" s="110"/>
    </row>
    <row r="509" spans="3:18" ht="39.950000000000003" customHeight="1">
      <c r="C509" s="109"/>
      <c r="D509" s="110"/>
      <c r="E509" s="110"/>
      <c r="F509" s="110"/>
      <c r="G509" s="110"/>
      <c r="H509" s="110"/>
      <c r="I509" s="118"/>
      <c r="J509" s="118"/>
      <c r="K509" s="118"/>
      <c r="L509" s="118"/>
      <c r="M509" s="118"/>
      <c r="N509" s="110"/>
      <c r="O509" s="110"/>
      <c r="P509" s="110"/>
      <c r="Q509" s="110"/>
      <c r="R509" s="110"/>
    </row>
    <row r="510" spans="3:18" ht="39.950000000000003" customHeight="1">
      <c r="C510" s="109"/>
      <c r="D510" s="110"/>
      <c r="E510" s="110"/>
      <c r="F510" s="110"/>
      <c r="G510" s="110"/>
      <c r="H510" s="110"/>
      <c r="I510" s="118"/>
      <c r="J510" s="118"/>
      <c r="K510" s="118"/>
      <c r="L510" s="118"/>
      <c r="M510" s="118"/>
      <c r="N510" s="110"/>
      <c r="O510" s="110"/>
      <c r="P510" s="110"/>
      <c r="Q510" s="110"/>
      <c r="R510" s="110"/>
    </row>
    <row r="511" spans="3:18" ht="39.950000000000003" customHeight="1">
      <c r="C511" s="109"/>
      <c r="D511" s="110"/>
      <c r="E511" s="110"/>
      <c r="F511" s="110"/>
      <c r="G511" s="110"/>
      <c r="H511" s="110"/>
      <c r="I511" s="118"/>
      <c r="J511" s="118"/>
      <c r="K511" s="118"/>
      <c r="L511" s="118"/>
      <c r="M511" s="118"/>
      <c r="N511" s="110"/>
      <c r="O511" s="110"/>
      <c r="P511" s="110"/>
      <c r="Q511" s="110"/>
      <c r="R511" s="110"/>
    </row>
    <row r="512" spans="3:18" ht="39.950000000000003" customHeight="1">
      <c r="C512" s="109"/>
      <c r="D512" s="110"/>
      <c r="E512" s="110"/>
      <c r="F512" s="110"/>
      <c r="G512" s="110"/>
      <c r="H512" s="110"/>
      <c r="I512" s="118"/>
      <c r="J512" s="118"/>
      <c r="K512" s="118"/>
      <c r="L512" s="118"/>
      <c r="M512" s="118"/>
      <c r="N512" s="110"/>
      <c r="O512" s="110"/>
      <c r="P512" s="110"/>
      <c r="Q512" s="110"/>
      <c r="R512" s="110"/>
    </row>
    <row r="513" spans="3:18" ht="39.950000000000003" customHeight="1">
      <c r="C513" s="109"/>
      <c r="D513" s="110"/>
      <c r="E513" s="110"/>
      <c r="F513" s="110"/>
      <c r="G513" s="110"/>
      <c r="H513" s="110"/>
      <c r="I513" s="118"/>
      <c r="J513" s="118"/>
      <c r="K513" s="118"/>
      <c r="L513" s="118"/>
      <c r="M513" s="118"/>
      <c r="N513" s="110"/>
      <c r="O513" s="110"/>
      <c r="P513" s="110"/>
      <c r="Q513" s="110"/>
      <c r="R513" s="110"/>
    </row>
    <row r="514" spans="3:18" ht="39.950000000000003" customHeight="1">
      <c r="C514" s="109"/>
      <c r="D514" s="110"/>
      <c r="E514" s="110"/>
      <c r="F514" s="110"/>
      <c r="G514" s="110"/>
      <c r="H514" s="110"/>
      <c r="I514" s="118"/>
      <c r="J514" s="118"/>
      <c r="K514" s="118"/>
      <c r="L514" s="118"/>
      <c r="M514" s="118"/>
      <c r="N514" s="110"/>
      <c r="O514" s="110"/>
      <c r="P514" s="110"/>
      <c r="Q514" s="110"/>
      <c r="R514" s="110"/>
    </row>
    <row r="515" spans="3:18" ht="39.950000000000003" customHeight="1">
      <c r="C515" s="109"/>
      <c r="D515" s="110"/>
      <c r="E515" s="110"/>
      <c r="F515" s="110"/>
      <c r="G515" s="110"/>
      <c r="H515" s="110"/>
      <c r="I515" s="118"/>
      <c r="J515" s="118"/>
      <c r="K515" s="118"/>
      <c r="L515" s="118"/>
      <c r="M515" s="118"/>
      <c r="N515" s="110"/>
      <c r="O515" s="110"/>
      <c r="P515" s="110"/>
      <c r="Q515" s="110"/>
      <c r="R515" s="110"/>
    </row>
    <row r="516" spans="3:18" ht="39.950000000000003" customHeight="1">
      <c r="C516" s="109"/>
      <c r="D516" s="110"/>
      <c r="E516" s="110"/>
      <c r="F516" s="110"/>
      <c r="G516" s="110"/>
      <c r="H516" s="110"/>
      <c r="I516" s="118"/>
      <c r="J516" s="118"/>
      <c r="K516" s="118"/>
      <c r="L516" s="118"/>
      <c r="M516" s="118"/>
      <c r="N516" s="110"/>
      <c r="O516" s="110"/>
      <c r="P516" s="110"/>
      <c r="Q516" s="110"/>
      <c r="R516" s="110"/>
    </row>
    <row r="517" spans="3:18" ht="39.950000000000003" customHeight="1">
      <c r="C517" s="109"/>
      <c r="D517" s="110"/>
      <c r="E517" s="110"/>
      <c r="F517" s="110"/>
      <c r="G517" s="110"/>
      <c r="H517" s="110"/>
      <c r="I517" s="118"/>
      <c r="J517" s="118"/>
      <c r="K517" s="118"/>
      <c r="L517" s="118"/>
      <c r="M517" s="118"/>
      <c r="N517" s="110"/>
      <c r="O517" s="110"/>
      <c r="P517" s="110"/>
      <c r="Q517" s="110"/>
      <c r="R517" s="110"/>
    </row>
    <row r="518" spans="3:18" ht="39.950000000000003" customHeight="1">
      <c r="C518" s="109"/>
      <c r="D518" s="110"/>
      <c r="E518" s="110"/>
      <c r="F518" s="110"/>
      <c r="G518" s="110"/>
      <c r="H518" s="110"/>
      <c r="I518" s="118"/>
      <c r="J518" s="118"/>
      <c r="K518" s="118"/>
      <c r="L518" s="118"/>
      <c r="M518" s="118"/>
      <c r="N518" s="110"/>
      <c r="O518" s="110"/>
      <c r="P518" s="110"/>
      <c r="Q518" s="110"/>
      <c r="R518" s="110"/>
    </row>
    <row r="519" spans="3:18" ht="39.950000000000003" customHeight="1">
      <c r="C519" s="109"/>
      <c r="D519" s="110"/>
      <c r="E519" s="110"/>
      <c r="F519" s="110"/>
      <c r="G519" s="110"/>
      <c r="H519" s="110"/>
      <c r="I519" s="118"/>
      <c r="J519" s="118"/>
      <c r="K519" s="118"/>
      <c r="L519" s="118"/>
      <c r="M519" s="118"/>
      <c r="N519" s="110"/>
      <c r="O519" s="110"/>
      <c r="P519" s="110"/>
      <c r="Q519" s="110"/>
      <c r="R519" s="110"/>
    </row>
    <row r="520" spans="3:18" ht="39.950000000000003" customHeight="1">
      <c r="C520" s="109"/>
      <c r="D520" s="110"/>
      <c r="E520" s="110"/>
      <c r="F520" s="110"/>
      <c r="G520" s="110"/>
      <c r="H520" s="110"/>
      <c r="I520" s="118"/>
      <c r="J520" s="118"/>
      <c r="K520" s="118"/>
      <c r="L520" s="118"/>
      <c r="M520" s="118"/>
      <c r="N520" s="110"/>
      <c r="O520" s="110"/>
      <c r="P520" s="110"/>
      <c r="Q520" s="110"/>
      <c r="R520" s="110"/>
    </row>
    <row r="521" spans="3:18" ht="39.950000000000003" customHeight="1">
      <c r="C521" s="109"/>
      <c r="D521" s="110"/>
      <c r="E521" s="110"/>
      <c r="F521" s="110"/>
      <c r="G521" s="110"/>
      <c r="H521" s="110"/>
      <c r="I521" s="118"/>
      <c r="J521" s="118"/>
      <c r="K521" s="118"/>
      <c r="L521" s="118"/>
      <c r="M521" s="118"/>
      <c r="N521" s="110"/>
      <c r="O521" s="110"/>
      <c r="P521" s="110"/>
      <c r="Q521" s="110"/>
      <c r="R521" s="110"/>
    </row>
    <row r="522" spans="3:18" ht="39.950000000000003" customHeight="1">
      <c r="C522" s="109"/>
      <c r="D522" s="110"/>
      <c r="E522" s="110"/>
      <c r="F522" s="110"/>
      <c r="G522" s="110"/>
      <c r="H522" s="110"/>
      <c r="I522" s="118"/>
      <c r="J522" s="118"/>
      <c r="K522" s="118"/>
      <c r="L522" s="118"/>
      <c r="M522" s="118"/>
      <c r="N522" s="110"/>
      <c r="O522" s="110"/>
      <c r="P522" s="110"/>
      <c r="Q522" s="110"/>
      <c r="R522" s="110"/>
    </row>
    <row r="523" spans="3:18" ht="39.950000000000003" customHeight="1">
      <c r="C523" s="109"/>
      <c r="D523" s="110"/>
      <c r="E523" s="110"/>
      <c r="F523" s="110"/>
      <c r="G523" s="110"/>
      <c r="H523" s="110"/>
      <c r="I523" s="118"/>
      <c r="J523" s="118"/>
      <c r="K523" s="118"/>
      <c r="L523" s="118"/>
      <c r="M523" s="118"/>
      <c r="N523" s="110"/>
      <c r="O523" s="110"/>
      <c r="P523" s="110"/>
      <c r="Q523" s="110"/>
      <c r="R523" s="110"/>
    </row>
    <row r="524" spans="3:18" ht="39.950000000000003" customHeight="1">
      <c r="C524" s="109"/>
      <c r="D524" s="110"/>
      <c r="E524" s="110"/>
      <c r="F524" s="110"/>
      <c r="G524" s="110"/>
      <c r="H524" s="110"/>
      <c r="I524" s="118"/>
      <c r="J524" s="118"/>
      <c r="K524" s="118"/>
      <c r="L524" s="118"/>
      <c r="M524" s="118"/>
      <c r="N524" s="110"/>
      <c r="O524" s="110"/>
      <c r="P524" s="110"/>
      <c r="Q524" s="110"/>
      <c r="R524" s="110"/>
    </row>
    <row r="525" spans="3:18" ht="39.950000000000003" customHeight="1">
      <c r="C525" s="109"/>
      <c r="D525" s="110"/>
      <c r="E525" s="110"/>
      <c r="F525" s="110"/>
      <c r="G525" s="110"/>
      <c r="H525" s="110"/>
      <c r="I525" s="118"/>
      <c r="J525" s="118"/>
      <c r="K525" s="118"/>
      <c r="L525" s="118"/>
      <c r="M525" s="118"/>
      <c r="N525" s="110"/>
      <c r="O525" s="110"/>
      <c r="P525" s="110"/>
      <c r="Q525" s="110"/>
      <c r="R525" s="110"/>
    </row>
    <row r="526" spans="3:18" ht="39.950000000000003" customHeight="1">
      <c r="C526" s="109"/>
      <c r="D526" s="110"/>
      <c r="E526" s="110"/>
      <c r="F526" s="110"/>
      <c r="G526" s="110"/>
      <c r="H526" s="110"/>
      <c r="I526" s="118"/>
      <c r="J526" s="118"/>
      <c r="K526" s="118"/>
      <c r="L526" s="118"/>
      <c r="M526" s="118"/>
      <c r="N526" s="110"/>
      <c r="O526" s="110"/>
      <c r="P526" s="110"/>
      <c r="Q526" s="110"/>
      <c r="R526" s="110"/>
    </row>
    <row r="527" spans="3:18" ht="39.950000000000003" customHeight="1">
      <c r="C527" s="109"/>
      <c r="D527" s="110"/>
      <c r="E527" s="110"/>
      <c r="F527" s="110"/>
      <c r="G527" s="110"/>
      <c r="H527" s="110"/>
      <c r="I527" s="118"/>
      <c r="J527" s="118"/>
      <c r="K527" s="118"/>
      <c r="L527" s="118"/>
      <c r="M527" s="118"/>
      <c r="N527" s="110"/>
      <c r="O527" s="110"/>
      <c r="P527" s="110"/>
      <c r="Q527" s="110"/>
      <c r="R527" s="110"/>
    </row>
    <row r="528" spans="3:18" ht="39.950000000000003" customHeight="1">
      <c r="C528" s="109"/>
      <c r="D528" s="110"/>
      <c r="E528" s="110"/>
      <c r="F528" s="110"/>
      <c r="G528" s="110"/>
      <c r="H528" s="110"/>
      <c r="I528" s="118"/>
      <c r="J528" s="118"/>
      <c r="K528" s="118"/>
      <c r="L528" s="118"/>
      <c r="M528" s="118"/>
      <c r="N528" s="110"/>
      <c r="O528" s="110"/>
      <c r="P528" s="110"/>
      <c r="Q528" s="110"/>
      <c r="R528" s="110"/>
    </row>
    <row r="529" spans="3:18" ht="39.950000000000003" customHeight="1">
      <c r="C529" s="109"/>
      <c r="D529" s="110"/>
      <c r="E529" s="110"/>
      <c r="F529" s="110"/>
      <c r="G529" s="110"/>
      <c r="H529" s="110"/>
      <c r="I529" s="118"/>
      <c r="J529" s="118"/>
      <c r="K529" s="118"/>
      <c r="L529" s="118"/>
      <c r="M529" s="118"/>
      <c r="N529" s="110"/>
      <c r="O529" s="110"/>
      <c r="P529" s="110"/>
      <c r="Q529" s="110"/>
      <c r="R529" s="110"/>
    </row>
    <row r="530" spans="3:18" ht="39.950000000000003" customHeight="1">
      <c r="C530" s="109"/>
      <c r="D530" s="110"/>
      <c r="E530" s="110"/>
      <c r="F530" s="110"/>
      <c r="G530" s="110"/>
      <c r="H530" s="110"/>
      <c r="I530" s="118"/>
      <c r="J530" s="118"/>
      <c r="K530" s="118"/>
      <c r="L530" s="118"/>
      <c r="M530" s="118"/>
      <c r="N530" s="110"/>
      <c r="O530" s="110"/>
      <c r="P530" s="110"/>
      <c r="Q530" s="110"/>
      <c r="R530" s="110"/>
    </row>
    <row r="531" spans="3:18" ht="39.950000000000003" customHeight="1">
      <c r="C531" s="109"/>
      <c r="D531" s="110"/>
      <c r="E531" s="110"/>
      <c r="F531" s="110"/>
      <c r="G531" s="110"/>
      <c r="H531" s="110"/>
      <c r="I531" s="118"/>
      <c r="J531" s="118"/>
      <c r="K531" s="118"/>
      <c r="L531" s="118"/>
      <c r="M531" s="118"/>
      <c r="N531" s="110"/>
      <c r="O531" s="110"/>
      <c r="P531" s="110"/>
      <c r="Q531" s="110"/>
      <c r="R531" s="110"/>
    </row>
    <row r="532" spans="3:18" ht="39.950000000000003" customHeight="1">
      <c r="C532" s="109"/>
      <c r="D532" s="110"/>
      <c r="E532" s="110"/>
      <c r="F532" s="110"/>
      <c r="G532" s="110"/>
      <c r="H532" s="110"/>
      <c r="I532" s="118"/>
      <c r="J532" s="118"/>
      <c r="K532" s="118"/>
      <c r="L532" s="118"/>
      <c r="M532" s="118"/>
      <c r="N532" s="110"/>
      <c r="O532" s="110"/>
      <c r="P532" s="110"/>
      <c r="Q532" s="110"/>
      <c r="R532" s="110"/>
    </row>
    <row r="533" spans="3:18" ht="39.950000000000003" customHeight="1">
      <c r="C533" s="109"/>
      <c r="D533" s="110"/>
      <c r="E533" s="110"/>
      <c r="F533" s="110"/>
      <c r="G533" s="110"/>
      <c r="H533" s="110"/>
      <c r="I533" s="118"/>
      <c r="J533" s="118"/>
      <c r="K533" s="118"/>
      <c r="L533" s="118"/>
      <c r="M533" s="118"/>
      <c r="N533" s="110"/>
      <c r="O533" s="110"/>
      <c r="P533" s="110"/>
      <c r="Q533" s="110"/>
      <c r="R533" s="110"/>
    </row>
    <row r="534" spans="3:18" ht="39.950000000000003" customHeight="1">
      <c r="C534" s="109"/>
      <c r="D534" s="110"/>
      <c r="E534" s="110"/>
      <c r="F534" s="110"/>
      <c r="G534" s="110"/>
      <c r="H534" s="110"/>
      <c r="I534" s="118"/>
      <c r="J534" s="118"/>
      <c r="K534" s="118"/>
      <c r="L534" s="118"/>
      <c r="M534" s="118"/>
      <c r="N534" s="110"/>
      <c r="O534" s="110"/>
      <c r="P534" s="110"/>
      <c r="Q534" s="110"/>
      <c r="R534" s="110"/>
    </row>
    <row r="535" spans="3:18" ht="39.950000000000003" customHeight="1">
      <c r="C535" s="109"/>
      <c r="D535" s="110"/>
      <c r="E535" s="110"/>
      <c r="F535" s="110"/>
      <c r="G535" s="110"/>
      <c r="H535" s="110"/>
      <c r="I535" s="118"/>
      <c r="J535" s="118"/>
      <c r="K535" s="118"/>
      <c r="L535" s="118"/>
      <c r="M535" s="118"/>
      <c r="N535" s="110"/>
      <c r="O535" s="110"/>
      <c r="P535" s="110"/>
      <c r="Q535" s="110"/>
      <c r="R535" s="110"/>
    </row>
    <row r="536" spans="3:18" ht="39.950000000000003" customHeight="1">
      <c r="C536" s="109"/>
      <c r="D536" s="110"/>
      <c r="E536" s="110"/>
      <c r="F536" s="110"/>
      <c r="G536" s="110"/>
      <c r="H536" s="110"/>
      <c r="I536" s="118"/>
      <c r="J536" s="118"/>
      <c r="K536" s="118"/>
      <c r="L536" s="118"/>
      <c r="M536" s="118"/>
      <c r="N536" s="110"/>
      <c r="O536" s="110"/>
      <c r="P536" s="110"/>
      <c r="Q536" s="110"/>
      <c r="R536" s="110"/>
    </row>
    <row r="537" spans="3:18" ht="39.950000000000003" customHeight="1">
      <c r="C537" s="109"/>
      <c r="D537" s="110"/>
      <c r="E537" s="110"/>
      <c r="F537" s="110"/>
      <c r="G537" s="110"/>
      <c r="H537" s="110"/>
      <c r="I537" s="118"/>
      <c r="J537" s="118"/>
      <c r="K537" s="118"/>
      <c r="L537" s="118"/>
      <c r="M537" s="118"/>
      <c r="N537" s="110"/>
      <c r="O537" s="110"/>
      <c r="P537" s="110"/>
      <c r="Q537" s="110"/>
      <c r="R537" s="110"/>
    </row>
    <row r="538" spans="3:18" ht="39.950000000000003" customHeight="1">
      <c r="C538" s="109"/>
      <c r="D538" s="110"/>
      <c r="E538" s="110"/>
      <c r="F538" s="110"/>
      <c r="G538" s="110"/>
      <c r="H538" s="110"/>
      <c r="I538" s="118"/>
      <c r="J538" s="118"/>
      <c r="K538" s="118"/>
      <c r="L538" s="118"/>
      <c r="M538" s="118"/>
      <c r="N538" s="110"/>
      <c r="O538" s="110"/>
      <c r="P538" s="110"/>
      <c r="Q538" s="110"/>
      <c r="R538" s="110"/>
    </row>
    <row r="539" spans="3:18" ht="39.950000000000003" customHeight="1">
      <c r="C539" s="109"/>
      <c r="D539" s="110"/>
      <c r="E539" s="110"/>
      <c r="F539" s="110"/>
      <c r="G539" s="110"/>
      <c r="H539" s="110"/>
      <c r="I539" s="118"/>
      <c r="J539" s="118"/>
      <c r="K539" s="118"/>
      <c r="L539" s="118"/>
      <c r="M539" s="118"/>
      <c r="N539" s="110"/>
      <c r="O539" s="110"/>
      <c r="P539" s="110"/>
      <c r="Q539" s="110"/>
      <c r="R539" s="110"/>
    </row>
    <row r="540" spans="3:18" ht="39.950000000000003" customHeight="1">
      <c r="C540" s="109"/>
      <c r="D540" s="110"/>
      <c r="E540" s="110"/>
      <c r="F540" s="110"/>
      <c r="G540" s="110"/>
      <c r="H540" s="110"/>
      <c r="I540" s="118"/>
      <c r="J540" s="118"/>
      <c r="K540" s="118"/>
      <c r="L540" s="118"/>
      <c r="M540" s="118"/>
      <c r="N540" s="110"/>
      <c r="O540" s="110"/>
      <c r="P540" s="110"/>
      <c r="Q540" s="110"/>
      <c r="R540" s="110"/>
    </row>
    <row r="541" spans="3:18" ht="39.950000000000003" customHeight="1">
      <c r="C541" s="109"/>
      <c r="D541" s="110"/>
      <c r="E541" s="110"/>
      <c r="F541" s="110"/>
      <c r="G541" s="110"/>
      <c r="H541" s="110"/>
      <c r="I541" s="118"/>
      <c r="J541" s="118"/>
      <c r="K541" s="118"/>
      <c r="L541" s="118"/>
      <c r="M541" s="118"/>
      <c r="N541" s="110"/>
      <c r="O541" s="110"/>
      <c r="P541" s="110"/>
      <c r="Q541" s="110"/>
      <c r="R541" s="110"/>
    </row>
    <row r="542" spans="3:18" ht="39.950000000000003" customHeight="1">
      <c r="C542" s="109"/>
      <c r="D542" s="110"/>
      <c r="E542" s="110"/>
      <c r="F542" s="110"/>
      <c r="G542" s="110"/>
      <c r="H542" s="110"/>
      <c r="I542" s="118"/>
      <c r="J542" s="118"/>
      <c r="K542" s="118"/>
      <c r="L542" s="118"/>
      <c r="M542" s="118"/>
      <c r="N542" s="110"/>
      <c r="O542" s="110"/>
      <c r="P542" s="110"/>
      <c r="Q542" s="110"/>
      <c r="R542" s="110"/>
    </row>
    <row r="543" spans="3:18" ht="39.950000000000003" customHeight="1">
      <c r="C543" s="109"/>
      <c r="D543" s="110"/>
      <c r="E543" s="110"/>
      <c r="F543" s="110"/>
      <c r="G543" s="110"/>
      <c r="H543" s="110"/>
      <c r="I543" s="118"/>
      <c r="J543" s="118"/>
      <c r="K543" s="118"/>
      <c r="L543" s="118"/>
      <c r="M543" s="118"/>
      <c r="N543" s="110"/>
      <c r="O543" s="110"/>
      <c r="P543" s="110"/>
      <c r="Q543" s="110"/>
      <c r="R543" s="110"/>
    </row>
    <row r="544" spans="3:18" ht="39.950000000000003" customHeight="1">
      <c r="C544" s="109"/>
      <c r="D544" s="110"/>
      <c r="E544" s="110"/>
      <c r="F544" s="110"/>
      <c r="G544" s="110"/>
      <c r="H544" s="110"/>
      <c r="I544" s="118"/>
      <c r="J544" s="118"/>
      <c r="K544" s="118"/>
      <c r="L544" s="118"/>
      <c r="M544" s="118"/>
      <c r="N544" s="110"/>
      <c r="O544" s="110"/>
      <c r="P544" s="110"/>
      <c r="Q544" s="110"/>
      <c r="R544" s="110"/>
    </row>
    <row r="545" spans="3:18" ht="39.950000000000003" customHeight="1">
      <c r="C545" s="109"/>
      <c r="D545" s="110"/>
      <c r="E545" s="110"/>
      <c r="F545" s="110"/>
      <c r="G545" s="110"/>
      <c r="H545" s="110"/>
      <c r="I545" s="118"/>
      <c r="J545" s="118"/>
      <c r="K545" s="118"/>
      <c r="L545" s="118"/>
      <c r="M545" s="118"/>
      <c r="N545" s="110"/>
      <c r="O545" s="110"/>
      <c r="P545" s="110"/>
      <c r="Q545" s="110"/>
      <c r="R545" s="110"/>
    </row>
    <row r="546" spans="3:18" ht="39.950000000000003" customHeight="1">
      <c r="C546" s="109"/>
      <c r="D546" s="110"/>
      <c r="E546" s="110"/>
      <c r="F546" s="110"/>
      <c r="G546" s="110"/>
      <c r="H546" s="110"/>
      <c r="I546" s="118"/>
      <c r="J546" s="118"/>
      <c r="K546" s="118"/>
      <c r="L546" s="118"/>
      <c r="M546" s="118"/>
      <c r="N546" s="110"/>
      <c r="O546" s="110"/>
      <c r="P546" s="110"/>
      <c r="Q546" s="110"/>
      <c r="R546" s="110"/>
    </row>
    <row r="547" spans="3:18" ht="39.950000000000003" customHeight="1">
      <c r="C547" s="109"/>
      <c r="D547" s="110"/>
      <c r="E547" s="110"/>
      <c r="F547" s="110"/>
      <c r="G547" s="110"/>
      <c r="H547" s="110"/>
      <c r="I547" s="118"/>
      <c r="J547" s="118"/>
      <c r="K547" s="118"/>
      <c r="L547" s="118"/>
      <c r="M547" s="118"/>
      <c r="N547" s="110"/>
      <c r="O547" s="110"/>
      <c r="P547" s="110"/>
      <c r="Q547" s="110"/>
      <c r="R547" s="110"/>
    </row>
    <row r="548" spans="3:18" ht="39.950000000000003" customHeight="1">
      <c r="C548" s="109"/>
      <c r="D548" s="110"/>
      <c r="E548" s="110"/>
      <c r="F548" s="110"/>
      <c r="G548" s="110"/>
      <c r="H548" s="110"/>
      <c r="I548" s="118"/>
      <c r="J548" s="118"/>
      <c r="K548" s="118"/>
      <c r="L548" s="118"/>
      <c r="M548" s="118"/>
      <c r="N548" s="110"/>
      <c r="O548" s="110"/>
      <c r="P548" s="110"/>
      <c r="Q548" s="110"/>
      <c r="R548" s="110"/>
    </row>
    <row r="549" spans="3:18" ht="39.950000000000003" customHeight="1">
      <c r="C549" s="109"/>
      <c r="D549" s="110"/>
      <c r="E549" s="110"/>
      <c r="F549" s="110"/>
      <c r="G549" s="110"/>
      <c r="H549" s="110"/>
      <c r="I549" s="118"/>
      <c r="J549" s="118"/>
      <c r="K549" s="118"/>
      <c r="L549" s="118"/>
      <c r="M549" s="118"/>
      <c r="N549" s="110"/>
      <c r="O549" s="110"/>
      <c r="P549" s="110"/>
      <c r="Q549" s="110"/>
      <c r="R549" s="110"/>
    </row>
    <row r="550" spans="3:18" ht="39.950000000000003" customHeight="1">
      <c r="C550" s="109"/>
      <c r="D550" s="110"/>
      <c r="E550" s="110"/>
      <c r="F550" s="110"/>
      <c r="G550" s="110"/>
      <c r="H550" s="110"/>
      <c r="I550" s="118"/>
      <c r="J550" s="118"/>
      <c r="K550" s="118"/>
      <c r="L550" s="118"/>
      <c r="M550" s="118"/>
      <c r="N550" s="110"/>
      <c r="O550" s="110"/>
      <c r="P550" s="110"/>
      <c r="Q550" s="110"/>
      <c r="R550" s="110"/>
    </row>
    <row r="551" spans="3:18" ht="39.950000000000003" customHeight="1">
      <c r="C551" s="109"/>
      <c r="D551" s="110"/>
      <c r="E551" s="110"/>
      <c r="F551" s="110"/>
      <c r="G551" s="110"/>
      <c r="H551" s="110"/>
      <c r="I551" s="118"/>
      <c r="J551" s="118"/>
      <c r="K551" s="118"/>
      <c r="L551" s="118"/>
      <c r="M551" s="118"/>
      <c r="N551" s="110"/>
      <c r="O551" s="110"/>
      <c r="P551" s="110"/>
      <c r="Q551" s="110"/>
      <c r="R551" s="110"/>
    </row>
    <row r="552" spans="3:18" ht="39.950000000000003" customHeight="1">
      <c r="C552" s="109"/>
      <c r="D552" s="110"/>
      <c r="E552" s="110"/>
      <c r="F552" s="110"/>
      <c r="G552" s="110"/>
      <c r="H552" s="110"/>
      <c r="I552" s="118"/>
      <c r="J552" s="118"/>
      <c r="K552" s="118"/>
      <c r="L552" s="118"/>
      <c r="M552" s="118"/>
      <c r="N552" s="110"/>
      <c r="O552" s="110"/>
      <c r="P552" s="110"/>
      <c r="Q552" s="110"/>
      <c r="R552" s="110"/>
    </row>
    <row r="553" spans="3:18" ht="39.950000000000003" customHeight="1">
      <c r="C553" s="109"/>
      <c r="D553" s="110"/>
      <c r="E553" s="110"/>
      <c r="F553" s="110"/>
      <c r="G553" s="110"/>
      <c r="H553" s="110"/>
      <c r="I553" s="118"/>
      <c r="J553" s="118"/>
      <c r="K553" s="118"/>
      <c r="L553" s="118"/>
      <c r="M553" s="118"/>
      <c r="N553" s="110"/>
      <c r="O553" s="110"/>
      <c r="P553" s="110"/>
      <c r="Q553" s="110"/>
      <c r="R553" s="110"/>
    </row>
    <row r="554" spans="3:18" ht="39.950000000000003" customHeight="1">
      <c r="C554" s="109"/>
      <c r="D554" s="110"/>
      <c r="E554" s="110"/>
      <c r="F554" s="110"/>
      <c r="G554" s="110"/>
      <c r="H554" s="110"/>
      <c r="I554" s="118"/>
      <c r="J554" s="118"/>
      <c r="K554" s="118"/>
      <c r="L554" s="118"/>
      <c r="M554" s="118"/>
      <c r="N554" s="110"/>
      <c r="O554" s="110"/>
      <c r="P554" s="110"/>
      <c r="Q554" s="110"/>
      <c r="R554" s="110"/>
    </row>
    <row r="555" spans="3:18" ht="39.950000000000003" customHeight="1">
      <c r="C555" s="109"/>
      <c r="D555" s="110"/>
      <c r="E555" s="110"/>
      <c r="F555" s="110"/>
      <c r="G555" s="110"/>
      <c r="H555" s="110"/>
      <c r="I555" s="118"/>
      <c r="J555" s="118"/>
      <c r="K555" s="118"/>
      <c r="L555" s="118"/>
      <c r="M555" s="118"/>
      <c r="N555" s="110"/>
      <c r="O555" s="110"/>
      <c r="P555" s="110"/>
      <c r="Q555" s="110"/>
      <c r="R555" s="110"/>
    </row>
    <row r="556" spans="3:18" ht="39.950000000000003" customHeight="1">
      <c r="C556" s="109"/>
      <c r="D556" s="110"/>
      <c r="E556" s="110"/>
      <c r="F556" s="110"/>
      <c r="G556" s="110"/>
      <c r="H556" s="110"/>
      <c r="I556" s="118"/>
      <c r="J556" s="118"/>
      <c r="K556" s="118"/>
      <c r="L556" s="118"/>
      <c r="M556" s="118"/>
      <c r="N556" s="110"/>
      <c r="O556" s="110"/>
      <c r="P556" s="110"/>
      <c r="Q556" s="110"/>
      <c r="R556" s="110"/>
    </row>
    <row r="557" spans="3:18" ht="39.950000000000003" customHeight="1">
      <c r="C557" s="109"/>
      <c r="D557" s="110"/>
      <c r="E557" s="110"/>
      <c r="F557" s="110"/>
      <c r="G557" s="110"/>
      <c r="H557" s="110"/>
      <c r="I557" s="118"/>
      <c r="J557" s="118"/>
      <c r="K557" s="118"/>
      <c r="L557" s="118"/>
      <c r="M557" s="118"/>
      <c r="N557" s="110"/>
      <c r="O557" s="110"/>
      <c r="P557" s="110"/>
      <c r="Q557" s="110"/>
      <c r="R557" s="110"/>
    </row>
    <row r="558" spans="3:18" ht="39.950000000000003" customHeight="1">
      <c r="C558" s="109"/>
      <c r="D558" s="110"/>
      <c r="E558" s="110"/>
      <c r="F558" s="110"/>
      <c r="G558" s="110"/>
      <c r="H558" s="110"/>
      <c r="I558" s="118"/>
      <c r="J558" s="118"/>
      <c r="K558" s="118"/>
      <c r="L558" s="118"/>
      <c r="M558" s="118"/>
      <c r="N558" s="110"/>
      <c r="O558" s="110"/>
      <c r="P558" s="110"/>
      <c r="Q558" s="110"/>
      <c r="R558" s="110"/>
    </row>
    <row r="559" spans="3:18" ht="39.950000000000003" customHeight="1">
      <c r="C559" s="109"/>
      <c r="D559" s="110"/>
      <c r="E559" s="110"/>
      <c r="F559" s="110"/>
      <c r="G559" s="110"/>
      <c r="H559" s="110"/>
      <c r="I559" s="118"/>
      <c r="J559" s="118"/>
      <c r="K559" s="118"/>
      <c r="L559" s="118"/>
      <c r="M559" s="118"/>
      <c r="N559" s="110"/>
      <c r="O559" s="110"/>
      <c r="P559" s="110"/>
      <c r="Q559" s="110"/>
      <c r="R559" s="110"/>
    </row>
    <row r="560" spans="3:18" ht="39.950000000000003" customHeight="1">
      <c r="C560" s="109"/>
      <c r="D560" s="110"/>
      <c r="E560" s="110"/>
      <c r="F560" s="110"/>
      <c r="G560" s="110"/>
      <c r="H560" s="110"/>
      <c r="I560" s="118"/>
      <c r="J560" s="118"/>
      <c r="K560" s="118"/>
      <c r="L560" s="118"/>
      <c r="M560" s="118"/>
      <c r="N560" s="110"/>
      <c r="O560" s="110"/>
      <c r="P560" s="110"/>
      <c r="Q560" s="110"/>
      <c r="R560" s="110"/>
    </row>
    <row r="561" spans="3:18" ht="39.950000000000003" customHeight="1">
      <c r="C561" s="109"/>
      <c r="D561" s="110"/>
      <c r="E561" s="110"/>
      <c r="F561" s="110"/>
      <c r="G561" s="110"/>
      <c r="H561" s="110"/>
      <c r="I561" s="118"/>
      <c r="J561" s="118"/>
      <c r="K561" s="118"/>
      <c r="L561" s="118"/>
      <c r="M561" s="118"/>
      <c r="N561" s="110"/>
      <c r="O561" s="110"/>
      <c r="P561" s="110"/>
      <c r="Q561" s="110"/>
      <c r="R561" s="110"/>
    </row>
    <row r="562" spans="3:18" ht="39.950000000000003" customHeight="1">
      <c r="C562" s="109"/>
      <c r="D562" s="110"/>
      <c r="E562" s="110"/>
      <c r="F562" s="110"/>
      <c r="G562" s="110"/>
      <c r="H562" s="110"/>
      <c r="I562" s="118"/>
      <c r="J562" s="118"/>
      <c r="K562" s="118"/>
      <c r="L562" s="118"/>
      <c r="M562" s="118"/>
      <c r="N562" s="110"/>
      <c r="O562" s="110"/>
      <c r="P562" s="110"/>
      <c r="Q562" s="110"/>
      <c r="R562" s="110"/>
    </row>
    <row r="563" spans="3:18" ht="39.950000000000003" customHeight="1">
      <c r="C563" s="109"/>
      <c r="D563" s="110"/>
      <c r="E563" s="110"/>
      <c r="F563" s="110"/>
      <c r="G563" s="110"/>
      <c r="H563" s="110"/>
      <c r="I563" s="118"/>
      <c r="J563" s="118"/>
      <c r="K563" s="118"/>
      <c r="L563" s="118"/>
      <c r="M563" s="118"/>
      <c r="N563" s="110"/>
      <c r="O563" s="110"/>
      <c r="P563" s="110"/>
      <c r="Q563" s="110"/>
      <c r="R563" s="110"/>
    </row>
    <row r="564" spans="3:18" ht="39.950000000000003" customHeight="1">
      <c r="C564" s="109"/>
      <c r="D564" s="110"/>
      <c r="E564" s="110"/>
      <c r="F564" s="110"/>
      <c r="G564" s="110"/>
      <c r="H564" s="110"/>
      <c r="I564" s="118"/>
      <c r="J564" s="118"/>
      <c r="K564" s="118"/>
      <c r="L564" s="118"/>
      <c r="M564" s="118"/>
      <c r="N564" s="110"/>
      <c r="O564" s="110"/>
      <c r="P564" s="110"/>
      <c r="Q564" s="110"/>
      <c r="R564" s="110"/>
    </row>
    <row r="565" spans="3:18" ht="39.950000000000003" customHeight="1">
      <c r="C565" s="109"/>
      <c r="D565" s="110"/>
      <c r="E565" s="110"/>
      <c r="F565" s="110"/>
      <c r="G565" s="110"/>
      <c r="H565" s="110"/>
      <c r="I565" s="118"/>
      <c r="J565" s="118"/>
      <c r="K565" s="118"/>
      <c r="L565" s="118"/>
      <c r="M565" s="118"/>
      <c r="N565" s="110"/>
      <c r="O565" s="110"/>
      <c r="P565" s="110"/>
      <c r="Q565" s="110"/>
      <c r="R565" s="110"/>
    </row>
    <row r="566" spans="3:18" ht="39.950000000000003" customHeight="1">
      <c r="C566" s="109"/>
      <c r="D566" s="110"/>
      <c r="E566" s="110"/>
      <c r="F566" s="110"/>
      <c r="G566" s="110"/>
      <c r="H566" s="110"/>
      <c r="I566" s="118"/>
      <c r="J566" s="118"/>
      <c r="K566" s="118"/>
      <c r="L566" s="118"/>
      <c r="M566" s="118"/>
      <c r="N566" s="110"/>
      <c r="O566" s="110"/>
      <c r="P566" s="110"/>
      <c r="Q566" s="110"/>
      <c r="R566" s="110"/>
    </row>
    <row r="567" spans="3:18" ht="39.950000000000003" customHeight="1">
      <c r="C567" s="109"/>
      <c r="D567" s="110"/>
      <c r="E567" s="110"/>
      <c r="F567" s="110"/>
      <c r="G567" s="110"/>
      <c r="H567" s="110"/>
      <c r="I567" s="118"/>
      <c r="J567" s="118"/>
      <c r="K567" s="118"/>
      <c r="L567" s="118"/>
      <c r="M567" s="118"/>
      <c r="N567" s="110"/>
      <c r="O567" s="110"/>
      <c r="P567" s="110"/>
      <c r="Q567" s="110"/>
      <c r="R567" s="110"/>
    </row>
    <row r="568" spans="3:18" ht="39.950000000000003" customHeight="1">
      <c r="C568" s="109"/>
      <c r="D568" s="110"/>
      <c r="E568" s="110"/>
      <c r="F568" s="110"/>
      <c r="G568" s="110"/>
      <c r="H568" s="110"/>
      <c r="I568" s="118"/>
      <c r="J568" s="118"/>
      <c r="K568" s="118"/>
      <c r="L568" s="118"/>
      <c r="M568" s="118"/>
      <c r="N568" s="110"/>
      <c r="O568" s="110"/>
      <c r="P568" s="110"/>
      <c r="Q568" s="110"/>
      <c r="R568" s="110"/>
    </row>
    <row r="569" spans="3:18" ht="39.950000000000003" customHeight="1">
      <c r="C569" s="109"/>
      <c r="D569" s="110"/>
      <c r="E569" s="110"/>
      <c r="F569" s="110"/>
      <c r="G569" s="110"/>
      <c r="H569" s="110"/>
      <c r="I569" s="118"/>
      <c r="J569" s="118"/>
      <c r="K569" s="118"/>
      <c r="L569" s="118"/>
      <c r="M569" s="118"/>
      <c r="N569" s="110"/>
      <c r="O569" s="110"/>
      <c r="P569" s="110"/>
      <c r="Q569" s="110"/>
      <c r="R569" s="110"/>
    </row>
    <row r="570" spans="3:18" ht="39.950000000000003" customHeight="1">
      <c r="C570" s="109"/>
      <c r="D570" s="110"/>
      <c r="E570" s="110"/>
      <c r="F570" s="110"/>
      <c r="G570" s="110"/>
      <c r="H570" s="110"/>
      <c r="I570" s="118"/>
      <c r="J570" s="118"/>
      <c r="K570" s="118"/>
      <c r="L570" s="118"/>
      <c r="M570" s="118"/>
      <c r="N570" s="110"/>
      <c r="O570" s="110"/>
      <c r="P570" s="110"/>
      <c r="Q570" s="110"/>
      <c r="R570" s="110"/>
    </row>
    <row r="571" spans="3:18" ht="39.950000000000003" customHeight="1">
      <c r="C571" s="109"/>
      <c r="D571" s="110"/>
      <c r="E571" s="110"/>
      <c r="F571" s="110"/>
      <c r="G571" s="110"/>
      <c r="H571" s="110"/>
      <c r="I571" s="118"/>
      <c r="J571" s="118"/>
      <c r="K571" s="118"/>
      <c r="L571" s="118"/>
      <c r="M571" s="118"/>
      <c r="N571" s="110"/>
      <c r="O571" s="110"/>
      <c r="P571" s="110"/>
      <c r="Q571" s="110"/>
      <c r="R571" s="110"/>
    </row>
    <row r="572" spans="3:18" ht="39.950000000000003" customHeight="1">
      <c r="C572" s="109"/>
      <c r="D572" s="110"/>
      <c r="E572" s="110"/>
      <c r="F572" s="110"/>
      <c r="G572" s="110"/>
      <c r="H572" s="110"/>
      <c r="I572" s="118"/>
      <c r="J572" s="118"/>
      <c r="K572" s="118"/>
      <c r="L572" s="118"/>
      <c r="M572" s="118"/>
      <c r="N572" s="110"/>
      <c r="O572" s="110"/>
      <c r="P572" s="110"/>
      <c r="Q572" s="110"/>
      <c r="R572" s="110"/>
    </row>
    <row r="573" spans="3:18" ht="39.950000000000003" customHeight="1">
      <c r="C573" s="109"/>
      <c r="D573" s="110"/>
      <c r="E573" s="110"/>
      <c r="F573" s="110"/>
      <c r="G573" s="110"/>
      <c r="H573" s="110"/>
      <c r="I573" s="118"/>
      <c r="J573" s="118"/>
      <c r="K573" s="118"/>
      <c r="L573" s="118"/>
      <c r="M573" s="118"/>
      <c r="N573" s="110"/>
      <c r="O573" s="110"/>
      <c r="P573" s="110"/>
      <c r="Q573" s="110"/>
      <c r="R573" s="110"/>
    </row>
    <row r="574" spans="3:18" ht="39.950000000000003" customHeight="1">
      <c r="C574" s="109"/>
      <c r="D574" s="110"/>
      <c r="E574" s="110"/>
      <c r="F574" s="110"/>
      <c r="G574" s="110"/>
      <c r="H574" s="110"/>
      <c r="I574" s="118"/>
      <c r="J574" s="118"/>
      <c r="K574" s="118"/>
      <c r="L574" s="118"/>
      <c r="M574" s="118"/>
      <c r="N574" s="110"/>
      <c r="O574" s="110"/>
      <c r="P574" s="110"/>
      <c r="Q574" s="110"/>
      <c r="R574" s="110"/>
    </row>
    <row r="575" spans="3:18" ht="39.950000000000003" customHeight="1">
      <c r="C575" s="109"/>
      <c r="D575" s="110"/>
      <c r="E575" s="110"/>
      <c r="F575" s="110"/>
      <c r="G575" s="110"/>
      <c r="H575" s="110"/>
      <c r="I575" s="118"/>
      <c r="J575" s="118"/>
      <c r="K575" s="118"/>
      <c r="L575" s="118"/>
      <c r="M575" s="118"/>
      <c r="N575" s="110"/>
      <c r="O575" s="110"/>
      <c r="P575" s="110"/>
      <c r="Q575" s="110"/>
      <c r="R575" s="110"/>
    </row>
    <row r="576" spans="3:18" ht="39.950000000000003" customHeight="1">
      <c r="C576" s="109"/>
      <c r="D576" s="110"/>
      <c r="E576" s="110"/>
      <c r="F576" s="110"/>
      <c r="G576" s="110"/>
      <c r="H576" s="110"/>
      <c r="I576" s="118"/>
      <c r="J576" s="118"/>
      <c r="K576" s="118"/>
      <c r="L576" s="118"/>
      <c r="M576" s="118"/>
      <c r="N576" s="110"/>
      <c r="O576" s="110"/>
      <c r="P576" s="110"/>
      <c r="Q576" s="110"/>
      <c r="R576" s="110"/>
    </row>
    <row r="577" spans="3:18" ht="39.950000000000003" customHeight="1">
      <c r="C577" s="109"/>
      <c r="D577" s="110"/>
      <c r="E577" s="110"/>
      <c r="F577" s="110"/>
      <c r="G577" s="110"/>
      <c r="H577" s="110"/>
      <c r="I577" s="118"/>
      <c r="J577" s="118"/>
      <c r="K577" s="118"/>
      <c r="L577" s="118"/>
      <c r="M577" s="118"/>
      <c r="N577" s="110"/>
      <c r="O577" s="110"/>
      <c r="P577" s="110"/>
      <c r="Q577" s="110"/>
      <c r="R577" s="110"/>
    </row>
    <row r="578" spans="3:18" ht="39.950000000000003" customHeight="1">
      <c r="C578" s="109"/>
      <c r="D578" s="110"/>
      <c r="E578" s="110"/>
      <c r="F578" s="110"/>
      <c r="G578" s="110"/>
      <c r="H578" s="110"/>
      <c r="I578" s="118"/>
      <c r="J578" s="118"/>
      <c r="K578" s="118"/>
      <c r="L578" s="118"/>
      <c r="M578" s="118"/>
      <c r="N578" s="110"/>
      <c r="O578" s="110"/>
      <c r="P578" s="110"/>
      <c r="Q578" s="110"/>
      <c r="R578" s="110"/>
    </row>
    <row r="579" spans="3:18" ht="39.950000000000003" customHeight="1">
      <c r="C579" s="109"/>
      <c r="D579" s="110"/>
      <c r="E579" s="110"/>
      <c r="F579" s="110"/>
      <c r="G579" s="110"/>
      <c r="H579" s="110"/>
      <c r="I579" s="118"/>
      <c r="J579" s="118"/>
      <c r="K579" s="118"/>
      <c r="L579" s="118"/>
      <c r="M579" s="118"/>
      <c r="N579" s="110"/>
      <c r="O579" s="110"/>
      <c r="P579" s="110"/>
      <c r="Q579" s="110"/>
      <c r="R579" s="110"/>
    </row>
    <row r="580" spans="3:18" ht="39.950000000000003" customHeight="1">
      <c r="C580" s="109"/>
      <c r="D580" s="110"/>
      <c r="E580" s="110"/>
      <c r="F580" s="110"/>
      <c r="G580" s="110"/>
      <c r="H580" s="110"/>
      <c r="I580" s="118"/>
      <c r="J580" s="118"/>
      <c r="K580" s="118"/>
      <c r="L580" s="118"/>
      <c r="M580" s="118"/>
      <c r="N580" s="110"/>
      <c r="O580" s="110"/>
      <c r="P580" s="110"/>
      <c r="Q580" s="110"/>
      <c r="R580" s="110"/>
    </row>
    <row r="581" spans="3:18" ht="39.950000000000003" customHeight="1">
      <c r="C581" s="109"/>
      <c r="D581" s="110"/>
      <c r="E581" s="110"/>
      <c r="F581" s="110"/>
      <c r="G581" s="110"/>
      <c r="H581" s="110"/>
      <c r="I581" s="118"/>
      <c r="J581" s="118"/>
      <c r="K581" s="118"/>
      <c r="L581" s="118"/>
      <c r="M581" s="118"/>
      <c r="N581" s="110"/>
      <c r="O581" s="110"/>
      <c r="P581" s="110"/>
      <c r="Q581" s="110"/>
      <c r="R581" s="110"/>
    </row>
    <row r="582" spans="3:18" ht="39.950000000000003" customHeight="1">
      <c r="C582" s="109"/>
      <c r="D582" s="110"/>
      <c r="E582" s="110"/>
      <c r="F582" s="110"/>
      <c r="G582" s="110"/>
      <c r="H582" s="110"/>
      <c r="I582" s="118"/>
      <c r="J582" s="118"/>
      <c r="K582" s="118"/>
      <c r="L582" s="118"/>
      <c r="M582" s="118"/>
      <c r="N582" s="110"/>
      <c r="O582" s="110"/>
      <c r="P582" s="110"/>
      <c r="Q582" s="110"/>
      <c r="R582" s="110"/>
    </row>
    <row r="583" spans="3:18" ht="39.950000000000003" customHeight="1">
      <c r="C583" s="109"/>
      <c r="D583" s="110"/>
      <c r="E583" s="110"/>
      <c r="F583" s="110"/>
      <c r="G583" s="110"/>
      <c r="H583" s="110"/>
      <c r="I583" s="118"/>
      <c r="J583" s="118"/>
      <c r="K583" s="118"/>
      <c r="L583" s="118"/>
      <c r="M583" s="118"/>
      <c r="N583" s="110"/>
      <c r="O583" s="110"/>
      <c r="P583" s="110"/>
      <c r="Q583" s="110"/>
      <c r="R583" s="110"/>
    </row>
    <row r="584" spans="3:18" ht="39.950000000000003" customHeight="1">
      <c r="C584" s="109"/>
      <c r="D584" s="110"/>
      <c r="E584" s="110"/>
      <c r="F584" s="110"/>
      <c r="G584" s="110"/>
      <c r="H584" s="110"/>
      <c r="I584" s="118"/>
      <c r="J584" s="118"/>
      <c r="K584" s="118"/>
      <c r="L584" s="118"/>
      <c r="M584" s="118"/>
      <c r="N584" s="110"/>
      <c r="O584" s="110"/>
      <c r="P584" s="110"/>
      <c r="Q584" s="110"/>
      <c r="R584" s="110"/>
    </row>
    <row r="585" spans="3:18" ht="39.950000000000003" customHeight="1">
      <c r="C585" s="109"/>
      <c r="D585" s="110"/>
      <c r="E585" s="110"/>
      <c r="F585" s="110"/>
      <c r="G585" s="110"/>
      <c r="H585" s="110"/>
      <c r="I585" s="118"/>
      <c r="J585" s="118"/>
      <c r="K585" s="118"/>
      <c r="L585" s="118"/>
      <c r="M585" s="118"/>
      <c r="N585" s="110"/>
      <c r="O585" s="110"/>
      <c r="P585" s="110"/>
      <c r="Q585" s="110"/>
      <c r="R585" s="110"/>
    </row>
    <row r="586" spans="3:18" ht="39.950000000000003" customHeight="1">
      <c r="C586" s="109"/>
      <c r="D586" s="110"/>
      <c r="E586" s="110"/>
      <c r="F586" s="110"/>
      <c r="G586" s="110"/>
      <c r="H586" s="110"/>
      <c r="I586" s="118"/>
      <c r="J586" s="118"/>
      <c r="K586" s="118"/>
      <c r="L586" s="118"/>
      <c r="M586" s="118"/>
      <c r="N586" s="110"/>
      <c r="O586" s="110"/>
      <c r="P586" s="110"/>
      <c r="Q586" s="110"/>
      <c r="R586" s="110"/>
    </row>
    <row r="587" spans="3:18" ht="39.950000000000003" customHeight="1">
      <c r="C587" s="109"/>
      <c r="D587" s="110"/>
      <c r="E587" s="110"/>
      <c r="F587" s="110"/>
      <c r="G587" s="110"/>
      <c r="H587" s="110"/>
      <c r="I587" s="118"/>
      <c r="J587" s="118"/>
      <c r="K587" s="118"/>
      <c r="L587" s="118"/>
      <c r="M587" s="118"/>
      <c r="N587" s="110"/>
      <c r="O587" s="110"/>
      <c r="P587" s="110"/>
      <c r="Q587" s="110"/>
      <c r="R587" s="110"/>
    </row>
    <row r="588" spans="3:18" ht="39.950000000000003" customHeight="1">
      <c r="C588" s="109"/>
      <c r="D588" s="110"/>
      <c r="E588" s="110"/>
      <c r="F588" s="110"/>
      <c r="G588" s="110"/>
      <c r="H588" s="110"/>
      <c r="I588" s="118"/>
      <c r="J588" s="118"/>
      <c r="K588" s="118"/>
      <c r="L588" s="118"/>
      <c r="M588" s="118"/>
      <c r="N588" s="110"/>
      <c r="O588" s="110"/>
      <c r="P588" s="110"/>
      <c r="Q588" s="110"/>
      <c r="R588" s="110"/>
    </row>
    <row r="589" spans="3:18" ht="39.950000000000003" customHeight="1">
      <c r="C589" s="109"/>
      <c r="D589" s="110"/>
      <c r="E589" s="110"/>
      <c r="F589" s="110"/>
      <c r="G589" s="110"/>
      <c r="H589" s="110"/>
      <c r="I589" s="118"/>
      <c r="J589" s="118"/>
      <c r="K589" s="118"/>
      <c r="L589" s="118"/>
      <c r="M589" s="118"/>
      <c r="N589" s="110"/>
      <c r="O589" s="110"/>
      <c r="P589" s="110"/>
      <c r="Q589" s="110"/>
      <c r="R589" s="110"/>
    </row>
    <row r="590" spans="3:18" ht="39.950000000000003" customHeight="1">
      <c r="C590" s="109"/>
      <c r="D590" s="110"/>
      <c r="E590" s="110"/>
      <c r="F590" s="110"/>
      <c r="G590" s="110"/>
      <c r="H590" s="110"/>
      <c r="I590" s="118"/>
      <c r="J590" s="118"/>
      <c r="K590" s="118"/>
      <c r="L590" s="118"/>
      <c r="M590" s="118"/>
      <c r="N590" s="110"/>
      <c r="O590" s="110"/>
      <c r="P590" s="110"/>
      <c r="Q590" s="110"/>
      <c r="R590" s="110"/>
    </row>
    <row r="591" spans="3:18" ht="39.950000000000003" customHeight="1">
      <c r="C591" s="109"/>
      <c r="D591" s="110"/>
      <c r="E591" s="110"/>
      <c r="F591" s="110"/>
      <c r="G591" s="110"/>
      <c r="H591" s="110"/>
      <c r="I591" s="118"/>
      <c r="J591" s="118"/>
      <c r="K591" s="118"/>
      <c r="L591" s="118"/>
      <c r="M591" s="118"/>
      <c r="N591" s="110"/>
      <c r="O591" s="110"/>
      <c r="P591" s="110"/>
      <c r="Q591" s="110"/>
      <c r="R591" s="110"/>
    </row>
    <row r="592" spans="3:18" ht="39.950000000000003" customHeight="1">
      <c r="C592" s="109"/>
      <c r="D592" s="110"/>
      <c r="E592" s="110"/>
      <c r="F592" s="110"/>
      <c r="G592" s="110"/>
      <c r="H592" s="110"/>
      <c r="I592" s="118"/>
      <c r="J592" s="118"/>
      <c r="K592" s="118"/>
      <c r="L592" s="118"/>
      <c r="M592" s="118"/>
      <c r="N592" s="110"/>
      <c r="O592" s="110"/>
      <c r="P592" s="110"/>
      <c r="Q592" s="110"/>
      <c r="R592" s="110"/>
    </row>
    <row r="593" spans="3:18" ht="39.950000000000003" customHeight="1">
      <c r="C593" s="109"/>
      <c r="D593" s="110"/>
      <c r="E593" s="110"/>
      <c r="F593" s="110"/>
      <c r="G593" s="110"/>
      <c r="H593" s="110"/>
      <c r="I593" s="118"/>
      <c r="J593" s="118"/>
      <c r="K593" s="118"/>
      <c r="L593" s="118"/>
      <c r="M593" s="118"/>
      <c r="N593" s="110"/>
      <c r="O593" s="110"/>
      <c r="P593" s="110"/>
      <c r="Q593" s="110"/>
      <c r="R593" s="110"/>
    </row>
    <row r="594" spans="3:18" ht="39.950000000000003" customHeight="1">
      <c r="C594" s="109"/>
      <c r="D594" s="110"/>
      <c r="E594" s="110"/>
      <c r="F594" s="110"/>
      <c r="G594" s="110"/>
      <c r="H594" s="110"/>
      <c r="I594" s="118"/>
      <c r="J594" s="118"/>
      <c r="K594" s="118"/>
      <c r="L594" s="118"/>
      <c r="M594" s="118"/>
      <c r="N594" s="110"/>
      <c r="O594" s="110"/>
      <c r="P594" s="110"/>
      <c r="Q594" s="110"/>
      <c r="R594" s="110"/>
    </row>
    <row r="595" spans="3:18" ht="39.950000000000003" customHeight="1">
      <c r="C595" s="109"/>
      <c r="D595" s="110"/>
      <c r="E595" s="110"/>
      <c r="F595" s="110"/>
      <c r="G595" s="110"/>
      <c r="H595" s="110"/>
      <c r="I595" s="118"/>
      <c r="J595" s="118"/>
      <c r="K595" s="118"/>
      <c r="L595" s="118"/>
      <c r="M595" s="118"/>
      <c r="N595" s="110"/>
      <c r="O595" s="110"/>
      <c r="P595" s="110"/>
      <c r="Q595" s="110"/>
      <c r="R595" s="110"/>
    </row>
    <row r="596" spans="3:18" ht="39.950000000000003" customHeight="1">
      <c r="C596" s="109"/>
      <c r="D596" s="110"/>
      <c r="E596" s="110"/>
      <c r="F596" s="110"/>
      <c r="G596" s="110"/>
      <c r="H596" s="110"/>
      <c r="I596" s="118"/>
      <c r="J596" s="118"/>
      <c r="K596" s="118"/>
      <c r="L596" s="118"/>
      <c r="M596" s="118"/>
      <c r="N596" s="110"/>
      <c r="O596" s="110"/>
      <c r="P596" s="110"/>
      <c r="Q596" s="110"/>
      <c r="R596" s="110"/>
    </row>
    <row r="597" spans="3:18" ht="39.950000000000003" customHeight="1">
      <c r="C597" s="109"/>
      <c r="D597" s="110"/>
      <c r="E597" s="110"/>
      <c r="F597" s="110"/>
      <c r="G597" s="110"/>
      <c r="H597" s="110"/>
      <c r="I597" s="118"/>
      <c r="J597" s="118"/>
      <c r="K597" s="118"/>
      <c r="L597" s="118"/>
      <c r="M597" s="118"/>
      <c r="N597" s="110"/>
      <c r="O597" s="110"/>
      <c r="P597" s="110"/>
      <c r="Q597" s="110"/>
      <c r="R597" s="110"/>
    </row>
    <row r="598" spans="3:18" ht="39.950000000000003" customHeight="1">
      <c r="C598" s="109"/>
      <c r="D598" s="110"/>
      <c r="E598" s="110"/>
      <c r="F598" s="110"/>
      <c r="G598" s="110"/>
      <c r="H598" s="110"/>
      <c r="I598" s="118"/>
      <c r="J598" s="118"/>
      <c r="K598" s="118"/>
      <c r="L598" s="118"/>
      <c r="M598" s="118"/>
      <c r="N598" s="110"/>
      <c r="O598" s="110"/>
      <c r="P598" s="110"/>
      <c r="Q598" s="110"/>
      <c r="R598" s="110"/>
    </row>
    <row r="599" spans="3:18" ht="39.950000000000003" customHeight="1">
      <c r="C599" s="109"/>
      <c r="D599" s="110"/>
      <c r="E599" s="110"/>
      <c r="F599" s="110"/>
      <c r="G599" s="110"/>
      <c r="H599" s="110"/>
      <c r="I599" s="118"/>
      <c r="J599" s="118"/>
      <c r="K599" s="118"/>
      <c r="L599" s="118"/>
      <c r="M599" s="118"/>
      <c r="N599" s="110"/>
      <c r="O599" s="110"/>
      <c r="P599" s="110"/>
      <c r="Q599" s="110"/>
      <c r="R599" s="110"/>
    </row>
    <row r="600" spans="3:18" ht="39.950000000000003" customHeight="1">
      <c r="C600" s="109"/>
      <c r="D600" s="110"/>
      <c r="E600" s="110"/>
      <c r="F600" s="110"/>
      <c r="G600" s="110"/>
      <c r="H600" s="110"/>
      <c r="I600" s="118"/>
      <c r="J600" s="118"/>
      <c r="K600" s="118"/>
      <c r="L600" s="118"/>
      <c r="M600" s="118"/>
      <c r="N600" s="110"/>
      <c r="O600" s="110"/>
      <c r="P600" s="110"/>
      <c r="Q600" s="110"/>
      <c r="R600" s="110"/>
    </row>
    <row r="601" spans="3:18" ht="39.950000000000003" customHeight="1">
      <c r="C601" s="109"/>
      <c r="D601" s="110"/>
      <c r="E601" s="110"/>
      <c r="F601" s="110"/>
      <c r="G601" s="110"/>
      <c r="H601" s="110"/>
      <c r="I601" s="118"/>
      <c r="J601" s="118"/>
      <c r="K601" s="118"/>
      <c r="L601" s="118"/>
      <c r="M601" s="118"/>
      <c r="N601" s="110"/>
      <c r="O601" s="110"/>
      <c r="P601" s="110"/>
      <c r="Q601" s="110"/>
      <c r="R601" s="110"/>
    </row>
    <row r="602" spans="3:18" ht="39.950000000000003" customHeight="1">
      <c r="C602" s="109"/>
      <c r="D602" s="110"/>
      <c r="E602" s="110"/>
      <c r="F602" s="110"/>
      <c r="G602" s="110"/>
      <c r="H602" s="110"/>
      <c r="I602" s="118"/>
      <c r="J602" s="118"/>
      <c r="K602" s="118"/>
      <c r="L602" s="118"/>
      <c r="M602" s="118"/>
      <c r="N602" s="110"/>
      <c r="O602" s="110"/>
      <c r="P602" s="110"/>
      <c r="Q602" s="110"/>
      <c r="R602" s="110"/>
    </row>
    <row r="603" spans="3:18" ht="39.950000000000003" customHeight="1">
      <c r="C603" s="109"/>
      <c r="D603" s="110"/>
      <c r="E603" s="110"/>
      <c r="F603" s="110"/>
      <c r="G603" s="110"/>
      <c r="H603" s="110"/>
      <c r="I603" s="118"/>
      <c r="J603" s="118"/>
      <c r="K603" s="118"/>
      <c r="L603" s="118"/>
      <c r="M603" s="118"/>
      <c r="N603" s="110"/>
      <c r="O603" s="110"/>
      <c r="P603" s="110"/>
      <c r="Q603" s="110"/>
      <c r="R603" s="110"/>
    </row>
    <row r="604" spans="3:18" ht="39.950000000000003" customHeight="1">
      <c r="C604" s="109"/>
      <c r="D604" s="110"/>
      <c r="E604" s="110"/>
      <c r="F604" s="110"/>
      <c r="G604" s="110"/>
      <c r="H604" s="110"/>
      <c r="I604" s="118"/>
      <c r="J604" s="118"/>
      <c r="K604" s="118"/>
      <c r="L604" s="118"/>
      <c r="M604" s="118"/>
      <c r="N604" s="110"/>
      <c r="O604" s="110"/>
      <c r="P604" s="110"/>
      <c r="Q604" s="110"/>
      <c r="R604" s="110"/>
    </row>
    <row r="605" spans="3:18" ht="39.950000000000003" customHeight="1">
      <c r="C605" s="109"/>
      <c r="D605" s="110"/>
      <c r="E605" s="110"/>
      <c r="F605" s="110"/>
      <c r="G605" s="110"/>
      <c r="H605" s="110"/>
      <c r="I605" s="118"/>
      <c r="J605" s="118"/>
      <c r="K605" s="118"/>
      <c r="L605" s="118"/>
      <c r="M605" s="118"/>
      <c r="N605" s="110"/>
      <c r="O605" s="110"/>
      <c r="P605" s="110"/>
      <c r="Q605" s="110"/>
      <c r="R605" s="110"/>
    </row>
    <row r="606" spans="3:18" ht="39.950000000000003" customHeight="1">
      <c r="C606" s="109"/>
      <c r="D606" s="110"/>
      <c r="E606" s="110"/>
      <c r="F606" s="110"/>
      <c r="G606" s="110"/>
      <c r="H606" s="110"/>
      <c r="I606" s="118"/>
      <c r="J606" s="118"/>
      <c r="K606" s="118"/>
      <c r="L606" s="118"/>
      <c r="M606" s="118"/>
      <c r="N606" s="110"/>
      <c r="O606" s="110"/>
      <c r="P606" s="110"/>
      <c r="Q606" s="110"/>
      <c r="R606" s="110"/>
    </row>
    <row r="607" spans="3:18" ht="39.950000000000003" customHeight="1">
      <c r="C607" s="109"/>
      <c r="D607" s="110"/>
      <c r="E607" s="110"/>
      <c r="F607" s="110"/>
      <c r="G607" s="110"/>
      <c r="H607" s="110"/>
      <c r="I607" s="118"/>
      <c r="J607" s="118"/>
      <c r="K607" s="118"/>
      <c r="L607" s="118"/>
      <c r="M607" s="118"/>
      <c r="N607" s="110"/>
      <c r="O607" s="110"/>
      <c r="P607" s="110"/>
      <c r="Q607" s="110"/>
      <c r="R607" s="110"/>
    </row>
    <row r="608" spans="3:18" ht="39.950000000000003" customHeight="1">
      <c r="C608" s="109"/>
      <c r="D608" s="110"/>
      <c r="E608" s="110"/>
      <c r="F608" s="110"/>
      <c r="G608" s="110"/>
      <c r="H608" s="110"/>
      <c r="I608" s="118"/>
      <c r="J608" s="118"/>
      <c r="K608" s="118"/>
      <c r="L608" s="118"/>
      <c r="M608" s="118"/>
      <c r="N608" s="110"/>
      <c r="O608" s="110"/>
      <c r="P608" s="110"/>
      <c r="Q608" s="110"/>
      <c r="R608" s="110"/>
    </row>
    <row r="609" spans="3:18" ht="39.950000000000003" customHeight="1">
      <c r="C609" s="109"/>
      <c r="D609" s="110"/>
      <c r="E609" s="110"/>
      <c r="F609" s="110"/>
      <c r="G609" s="110"/>
      <c r="H609" s="110"/>
      <c r="I609" s="118"/>
      <c r="J609" s="118"/>
      <c r="K609" s="118"/>
      <c r="L609" s="118"/>
      <c r="M609" s="118"/>
      <c r="N609" s="110"/>
      <c r="O609" s="110"/>
      <c r="P609" s="110"/>
      <c r="Q609" s="110"/>
      <c r="R609" s="110"/>
    </row>
    <row r="610" spans="3:18" ht="39.950000000000003" customHeight="1">
      <c r="C610" s="109"/>
      <c r="D610" s="110"/>
      <c r="E610" s="110"/>
      <c r="F610" s="110"/>
      <c r="G610" s="110"/>
      <c r="H610" s="110"/>
      <c r="I610" s="118"/>
      <c r="J610" s="118"/>
      <c r="K610" s="118"/>
      <c r="L610" s="118"/>
      <c r="M610" s="118"/>
      <c r="N610" s="110"/>
      <c r="O610" s="110"/>
      <c r="P610" s="110"/>
      <c r="Q610" s="110"/>
      <c r="R610" s="110"/>
    </row>
    <row r="611" spans="3:18" ht="39.950000000000003" customHeight="1">
      <c r="C611" s="109"/>
      <c r="D611" s="110"/>
      <c r="E611" s="110"/>
      <c r="F611" s="110"/>
      <c r="G611" s="110"/>
      <c r="H611" s="110"/>
      <c r="I611" s="118"/>
      <c r="J611" s="118"/>
      <c r="K611" s="118"/>
      <c r="L611" s="118"/>
      <c r="M611" s="118"/>
      <c r="N611" s="110"/>
      <c r="O611" s="110"/>
      <c r="P611" s="110"/>
      <c r="Q611" s="110"/>
      <c r="R611" s="110"/>
    </row>
    <row r="612" spans="3:18" ht="39.950000000000003" customHeight="1">
      <c r="C612" s="109"/>
      <c r="D612" s="110"/>
      <c r="E612" s="110"/>
      <c r="F612" s="110"/>
      <c r="G612" s="110"/>
      <c r="H612" s="110"/>
      <c r="I612" s="118"/>
      <c r="J612" s="118"/>
      <c r="K612" s="118"/>
      <c r="L612" s="118"/>
      <c r="M612" s="118"/>
      <c r="N612" s="110"/>
      <c r="O612" s="110"/>
      <c r="P612" s="110"/>
      <c r="Q612" s="110"/>
      <c r="R612" s="110"/>
    </row>
    <row r="613" spans="3:18" ht="39.950000000000003" customHeight="1">
      <c r="C613" s="109"/>
      <c r="D613" s="110"/>
      <c r="E613" s="110"/>
      <c r="F613" s="110"/>
      <c r="G613" s="110"/>
      <c r="H613" s="110"/>
      <c r="I613" s="118"/>
      <c r="J613" s="118"/>
      <c r="K613" s="118"/>
      <c r="L613" s="118"/>
      <c r="M613" s="118"/>
      <c r="N613" s="110"/>
      <c r="O613" s="110"/>
      <c r="P613" s="110"/>
      <c r="Q613" s="110"/>
      <c r="R613" s="110"/>
    </row>
    <row r="614" spans="3:18" ht="39.950000000000003" customHeight="1">
      <c r="C614" s="109"/>
      <c r="D614" s="110"/>
      <c r="E614" s="110"/>
      <c r="F614" s="110"/>
      <c r="G614" s="110"/>
      <c r="H614" s="110"/>
      <c r="I614" s="118"/>
      <c r="J614" s="118"/>
      <c r="K614" s="118"/>
      <c r="L614" s="118"/>
      <c r="M614" s="118"/>
      <c r="N614" s="110"/>
      <c r="O614" s="110"/>
      <c r="P614" s="110"/>
      <c r="Q614" s="110"/>
      <c r="R614" s="110"/>
    </row>
    <row r="615" spans="3:18" ht="39.950000000000003" customHeight="1">
      <c r="C615" s="109"/>
      <c r="D615" s="110"/>
      <c r="E615" s="110"/>
      <c r="F615" s="110"/>
      <c r="G615" s="110"/>
      <c r="H615" s="110"/>
      <c r="I615" s="118"/>
      <c r="J615" s="118"/>
      <c r="K615" s="118"/>
      <c r="L615" s="118"/>
      <c r="M615" s="118"/>
      <c r="N615" s="110"/>
      <c r="O615" s="110"/>
      <c r="P615" s="110"/>
      <c r="Q615" s="110"/>
      <c r="R615" s="110"/>
    </row>
    <row r="616" spans="3:18" ht="39.950000000000003" customHeight="1">
      <c r="C616" s="109"/>
      <c r="D616" s="110"/>
      <c r="E616" s="110"/>
      <c r="F616" s="110"/>
      <c r="G616" s="110"/>
      <c r="H616" s="110"/>
      <c r="I616" s="118"/>
      <c r="J616" s="118"/>
      <c r="K616" s="118"/>
      <c r="L616" s="118"/>
      <c r="M616" s="118"/>
      <c r="N616" s="110"/>
      <c r="O616" s="110"/>
      <c r="P616" s="110"/>
      <c r="Q616" s="110"/>
      <c r="R616" s="110"/>
    </row>
    <row r="617" spans="3:18" ht="39.950000000000003" customHeight="1">
      <c r="C617" s="109"/>
      <c r="D617" s="110"/>
      <c r="E617" s="110"/>
      <c r="F617" s="110"/>
      <c r="G617" s="110"/>
      <c r="H617" s="110"/>
      <c r="I617" s="118"/>
      <c r="J617" s="118"/>
      <c r="K617" s="118"/>
      <c r="L617" s="118"/>
      <c r="M617" s="118"/>
      <c r="N617" s="110"/>
      <c r="O617" s="110"/>
      <c r="P617" s="110"/>
      <c r="Q617" s="110"/>
      <c r="R617" s="110"/>
    </row>
    <row r="618" spans="3:18" ht="39.950000000000003" customHeight="1">
      <c r="C618" s="109"/>
      <c r="D618" s="110"/>
      <c r="E618" s="110"/>
      <c r="F618" s="110"/>
      <c r="G618" s="110"/>
      <c r="H618" s="110"/>
      <c r="I618" s="118"/>
      <c r="J618" s="118"/>
      <c r="K618" s="118"/>
      <c r="L618" s="118"/>
      <c r="M618" s="118"/>
      <c r="N618" s="110"/>
      <c r="O618" s="110"/>
      <c r="P618" s="110"/>
      <c r="Q618" s="110"/>
      <c r="R618" s="110"/>
    </row>
    <row r="619" spans="3:18" ht="39.950000000000003" customHeight="1">
      <c r="C619" s="109"/>
      <c r="D619" s="110"/>
      <c r="E619" s="110"/>
      <c r="F619" s="110"/>
      <c r="G619" s="110"/>
      <c r="H619" s="110"/>
      <c r="I619" s="118"/>
      <c r="J619" s="118"/>
      <c r="K619" s="118"/>
      <c r="L619" s="118"/>
      <c r="M619" s="118"/>
      <c r="N619" s="110"/>
      <c r="O619" s="110"/>
      <c r="P619" s="110"/>
      <c r="Q619" s="110"/>
      <c r="R619" s="110"/>
    </row>
    <row r="620" spans="3:18" ht="39.950000000000003" customHeight="1">
      <c r="C620" s="109"/>
      <c r="D620" s="110"/>
      <c r="E620" s="110"/>
      <c r="F620" s="110"/>
      <c r="G620" s="110"/>
      <c r="H620" s="110"/>
      <c r="I620" s="118"/>
      <c r="J620" s="118"/>
      <c r="K620" s="118"/>
      <c r="L620" s="118"/>
      <c r="M620" s="118"/>
      <c r="N620" s="110"/>
      <c r="O620" s="110"/>
      <c r="P620" s="110"/>
      <c r="Q620" s="110"/>
      <c r="R620" s="110"/>
    </row>
    <row r="621" spans="3:18" ht="39.950000000000003" customHeight="1">
      <c r="C621" s="109"/>
      <c r="D621" s="110"/>
      <c r="E621" s="110"/>
      <c r="F621" s="110"/>
      <c r="G621" s="110"/>
      <c r="H621" s="110"/>
      <c r="I621" s="118"/>
      <c r="J621" s="118"/>
      <c r="K621" s="118"/>
      <c r="L621" s="118"/>
      <c r="M621" s="118"/>
      <c r="N621" s="110"/>
      <c r="O621" s="110"/>
      <c r="P621" s="110"/>
      <c r="Q621" s="110"/>
      <c r="R621" s="110"/>
    </row>
    <row r="622" spans="3:18" ht="39.950000000000003" customHeight="1">
      <c r="C622" s="109"/>
      <c r="D622" s="110"/>
      <c r="E622" s="110"/>
      <c r="F622" s="110"/>
      <c r="G622" s="110"/>
      <c r="H622" s="110"/>
      <c r="I622" s="118"/>
      <c r="J622" s="118"/>
      <c r="K622" s="118"/>
      <c r="L622" s="118"/>
      <c r="M622" s="118"/>
      <c r="N622" s="110"/>
      <c r="O622" s="110"/>
      <c r="P622" s="110"/>
      <c r="Q622" s="110"/>
      <c r="R622" s="110"/>
    </row>
    <row r="623" spans="3:18" ht="39.950000000000003" customHeight="1">
      <c r="C623" s="109"/>
      <c r="D623" s="110"/>
      <c r="E623" s="110"/>
      <c r="F623" s="110"/>
      <c r="G623" s="110"/>
      <c r="H623" s="110"/>
      <c r="I623" s="118"/>
      <c r="J623" s="118"/>
      <c r="K623" s="118"/>
      <c r="L623" s="118"/>
      <c r="M623" s="118"/>
      <c r="N623" s="110"/>
      <c r="O623" s="110"/>
      <c r="P623" s="110"/>
      <c r="Q623" s="110"/>
      <c r="R623" s="110"/>
    </row>
    <row r="624" spans="3:18" ht="39.950000000000003" customHeight="1">
      <c r="C624" s="109"/>
      <c r="D624" s="110"/>
      <c r="E624" s="110"/>
      <c r="F624" s="110"/>
      <c r="G624" s="110"/>
      <c r="H624" s="110"/>
      <c r="I624" s="118"/>
      <c r="J624" s="118"/>
      <c r="K624" s="118"/>
      <c r="L624" s="118"/>
      <c r="M624" s="118"/>
      <c r="N624" s="110"/>
      <c r="O624" s="110"/>
      <c r="P624" s="110"/>
      <c r="Q624" s="110"/>
      <c r="R624" s="110"/>
    </row>
    <row r="625" spans="3:18" ht="39.950000000000003" customHeight="1">
      <c r="C625" s="109"/>
      <c r="D625" s="110"/>
      <c r="E625" s="110"/>
      <c r="F625" s="110"/>
      <c r="G625" s="110"/>
      <c r="H625" s="110"/>
      <c r="I625" s="118"/>
      <c r="J625" s="118"/>
      <c r="K625" s="118"/>
      <c r="L625" s="118"/>
      <c r="M625" s="118"/>
      <c r="N625" s="110"/>
      <c r="O625" s="110"/>
      <c r="P625" s="110"/>
      <c r="Q625" s="110"/>
      <c r="R625" s="110"/>
    </row>
    <row r="626" spans="3:18" ht="39.950000000000003" customHeight="1">
      <c r="C626" s="109"/>
      <c r="D626" s="110"/>
      <c r="E626" s="110"/>
      <c r="F626" s="110"/>
      <c r="G626" s="110"/>
      <c r="H626" s="110"/>
      <c r="I626" s="118"/>
      <c r="J626" s="118"/>
      <c r="K626" s="118"/>
      <c r="L626" s="118"/>
      <c r="M626" s="118"/>
      <c r="N626" s="110"/>
      <c r="O626" s="110"/>
      <c r="P626" s="110"/>
      <c r="Q626" s="110"/>
      <c r="R626" s="110"/>
    </row>
    <row r="627" spans="3:18" ht="39.950000000000003" customHeight="1">
      <c r="C627" s="109"/>
      <c r="D627" s="110"/>
      <c r="E627" s="110"/>
      <c r="F627" s="110"/>
      <c r="G627" s="110"/>
      <c r="H627" s="110"/>
      <c r="I627" s="118"/>
      <c r="J627" s="118"/>
      <c r="K627" s="118"/>
      <c r="L627" s="118"/>
      <c r="M627" s="118"/>
      <c r="N627" s="110"/>
      <c r="O627" s="110"/>
      <c r="P627" s="110"/>
      <c r="Q627" s="110"/>
      <c r="R627" s="110"/>
    </row>
    <row r="628" spans="3:18" ht="39.950000000000003" customHeight="1">
      <c r="C628" s="109"/>
      <c r="D628" s="110"/>
      <c r="E628" s="110"/>
      <c r="F628" s="110"/>
      <c r="G628" s="110"/>
      <c r="H628" s="110"/>
      <c r="I628" s="118"/>
      <c r="J628" s="118"/>
      <c r="K628" s="118"/>
      <c r="L628" s="118"/>
      <c r="M628" s="118"/>
      <c r="N628" s="110"/>
      <c r="O628" s="110"/>
      <c r="P628" s="110"/>
      <c r="Q628" s="110"/>
      <c r="R628" s="110"/>
    </row>
    <row r="629" spans="3:18" ht="39.950000000000003" customHeight="1">
      <c r="C629" s="109"/>
      <c r="D629" s="110"/>
      <c r="E629" s="110"/>
      <c r="F629" s="110"/>
      <c r="G629" s="110"/>
      <c r="H629" s="110"/>
      <c r="I629" s="118"/>
      <c r="J629" s="118"/>
      <c r="K629" s="118"/>
      <c r="L629" s="118"/>
      <c r="M629" s="118"/>
      <c r="N629" s="110"/>
      <c r="O629" s="110"/>
      <c r="P629" s="110"/>
      <c r="Q629" s="110"/>
      <c r="R629" s="110"/>
    </row>
    <row r="630" spans="3:18" ht="39.950000000000003" customHeight="1">
      <c r="C630" s="109"/>
      <c r="D630" s="110"/>
      <c r="E630" s="110"/>
      <c r="F630" s="110"/>
      <c r="G630" s="110"/>
      <c r="H630" s="110"/>
      <c r="I630" s="118"/>
      <c r="J630" s="118"/>
      <c r="K630" s="118"/>
      <c r="L630" s="118"/>
      <c r="M630" s="118"/>
      <c r="N630" s="110"/>
      <c r="O630" s="110"/>
      <c r="P630" s="110"/>
      <c r="Q630" s="110"/>
      <c r="R630" s="110"/>
    </row>
    <row r="631" spans="3:18" ht="39.950000000000003" customHeight="1">
      <c r="C631" s="109"/>
      <c r="D631" s="110"/>
      <c r="E631" s="110"/>
      <c r="F631" s="110"/>
      <c r="G631" s="110"/>
      <c r="H631" s="110"/>
      <c r="I631" s="118"/>
      <c r="J631" s="118"/>
      <c r="K631" s="118"/>
      <c r="L631" s="118"/>
      <c r="M631" s="118"/>
      <c r="N631" s="110"/>
      <c r="O631" s="110"/>
      <c r="P631" s="110"/>
      <c r="Q631" s="110"/>
      <c r="R631" s="110"/>
    </row>
    <row r="632" spans="3:18" ht="39.950000000000003" customHeight="1">
      <c r="C632" s="109"/>
      <c r="D632" s="110"/>
      <c r="E632" s="110"/>
      <c r="F632" s="110"/>
      <c r="G632" s="110"/>
      <c r="H632" s="110"/>
      <c r="I632" s="118"/>
      <c r="J632" s="118"/>
      <c r="K632" s="118"/>
      <c r="L632" s="118"/>
      <c r="M632" s="118"/>
      <c r="N632" s="110"/>
      <c r="O632" s="110"/>
      <c r="P632" s="110"/>
      <c r="Q632" s="110"/>
      <c r="R632" s="110"/>
    </row>
    <row r="633" spans="3:18" ht="39.950000000000003" customHeight="1">
      <c r="C633" s="109"/>
      <c r="D633" s="110"/>
      <c r="E633" s="110"/>
      <c r="F633" s="110"/>
      <c r="G633" s="110"/>
      <c r="H633" s="110"/>
      <c r="I633" s="118"/>
      <c r="J633" s="118"/>
      <c r="K633" s="118"/>
      <c r="L633" s="118"/>
      <c r="M633" s="118"/>
      <c r="N633" s="110"/>
      <c r="O633" s="110"/>
      <c r="P633" s="110"/>
      <c r="Q633" s="110"/>
      <c r="R633" s="110"/>
    </row>
    <row r="634" spans="3:18" ht="39.950000000000003" customHeight="1">
      <c r="C634" s="109"/>
      <c r="D634" s="110"/>
      <c r="E634" s="110"/>
      <c r="F634" s="110"/>
      <c r="G634" s="110"/>
      <c r="H634" s="110"/>
      <c r="I634" s="118"/>
      <c r="J634" s="118"/>
      <c r="K634" s="118"/>
      <c r="L634" s="118"/>
      <c r="M634" s="118"/>
      <c r="N634" s="110"/>
      <c r="O634" s="110"/>
      <c r="P634" s="110"/>
      <c r="Q634" s="110"/>
      <c r="R634" s="110"/>
    </row>
    <row r="635" spans="3:18" ht="39.950000000000003" customHeight="1">
      <c r="C635" s="109"/>
      <c r="D635" s="110"/>
      <c r="E635" s="110"/>
      <c r="F635" s="110"/>
      <c r="G635" s="110"/>
      <c r="H635" s="110"/>
      <c r="I635" s="118"/>
      <c r="J635" s="118"/>
      <c r="K635" s="118"/>
      <c r="L635" s="118"/>
      <c r="M635" s="118"/>
      <c r="N635" s="110"/>
      <c r="O635" s="110"/>
      <c r="P635" s="110"/>
      <c r="Q635" s="110"/>
      <c r="R635" s="110"/>
    </row>
    <row r="636" spans="3:18" ht="39.950000000000003" customHeight="1">
      <c r="C636" s="109"/>
      <c r="D636" s="110"/>
      <c r="E636" s="110"/>
      <c r="F636" s="110"/>
      <c r="G636" s="110"/>
      <c r="H636" s="110"/>
      <c r="I636" s="118"/>
      <c r="J636" s="118"/>
      <c r="K636" s="118"/>
      <c r="L636" s="118"/>
      <c r="M636" s="118"/>
      <c r="N636" s="110"/>
      <c r="O636" s="110"/>
      <c r="P636" s="110"/>
      <c r="Q636" s="110"/>
      <c r="R636" s="110"/>
    </row>
    <row r="637" spans="3:18" ht="39.950000000000003" customHeight="1">
      <c r="C637" s="109"/>
      <c r="D637" s="110"/>
      <c r="E637" s="110"/>
      <c r="F637" s="110"/>
      <c r="G637" s="110"/>
      <c r="H637" s="110"/>
      <c r="I637" s="118"/>
      <c r="J637" s="118"/>
      <c r="K637" s="118"/>
      <c r="L637" s="118"/>
      <c r="M637" s="118"/>
      <c r="N637" s="110"/>
      <c r="O637" s="110"/>
      <c r="P637" s="110"/>
      <c r="Q637" s="110"/>
      <c r="R637" s="110"/>
    </row>
    <row r="638" spans="3:18" ht="39.950000000000003" customHeight="1">
      <c r="C638" s="109"/>
      <c r="D638" s="110"/>
      <c r="E638" s="110"/>
      <c r="F638" s="110"/>
      <c r="G638" s="110"/>
      <c r="H638" s="110"/>
      <c r="I638" s="118"/>
      <c r="J638" s="118"/>
      <c r="K638" s="118"/>
      <c r="L638" s="118"/>
      <c r="M638" s="118"/>
      <c r="N638" s="110"/>
      <c r="O638" s="110"/>
      <c r="P638" s="110"/>
      <c r="Q638" s="110"/>
      <c r="R638" s="110"/>
    </row>
    <row r="639" spans="3:18" ht="39.950000000000003" customHeight="1">
      <c r="C639" s="109"/>
      <c r="D639" s="110"/>
      <c r="E639" s="110"/>
      <c r="F639" s="110"/>
      <c r="G639" s="110"/>
      <c r="H639" s="110"/>
      <c r="I639" s="118"/>
      <c r="J639" s="118"/>
      <c r="K639" s="118"/>
      <c r="L639" s="118"/>
      <c r="M639" s="118"/>
      <c r="N639" s="110"/>
      <c r="O639" s="110"/>
      <c r="P639" s="110"/>
      <c r="Q639" s="110"/>
      <c r="R639" s="110"/>
    </row>
    <row r="640" spans="3:18" ht="39.950000000000003" customHeight="1">
      <c r="C640" s="109"/>
      <c r="D640" s="110"/>
      <c r="E640" s="110"/>
      <c r="F640" s="110"/>
      <c r="G640" s="110"/>
      <c r="H640" s="110"/>
      <c r="I640" s="118"/>
      <c r="J640" s="118"/>
      <c r="K640" s="118"/>
      <c r="L640" s="118"/>
      <c r="M640" s="118"/>
      <c r="N640" s="110"/>
      <c r="O640" s="110"/>
      <c r="P640" s="110"/>
      <c r="Q640" s="110"/>
      <c r="R640" s="110"/>
    </row>
    <row r="641" spans="3:18" ht="39.950000000000003" customHeight="1">
      <c r="C641" s="109"/>
      <c r="D641" s="110"/>
      <c r="E641" s="110"/>
      <c r="F641" s="110"/>
      <c r="G641" s="110"/>
      <c r="H641" s="110"/>
      <c r="I641" s="118"/>
      <c r="J641" s="118"/>
      <c r="K641" s="118"/>
      <c r="L641" s="118"/>
      <c r="M641" s="118"/>
      <c r="N641" s="110"/>
      <c r="O641" s="110"/>
      <c r="P641" s="110"/>
      <c r="Q641" s="110"/>
      <c r="R641" s="110"/>
    </row>
    <row r="642" spans="3:18" ht="39.950000000000003" customHeight="1">
      <c r="C642" s="109"/>
      <c r="D642" s="110"/>
      <c r="E642" s="110"/>
      <c r="F642" s="110"/>
      <c r="G642" s="110"/>
      <c r="H642" s="110"/>
      <c r="I642" s="118"/>
      <c r="J642" s="118"/>
      <c r="K642" s="118"/>
      <c r="L642" s="118"/>
      <c r="M642" s="118"/>
      <c r="N642" s="110"/>
      <c r="O642" s="110"/>
      <c r="P642" s="110"/>
      <c r="Q642" s="110"/>
      <c r="R642" s="110"/>
    </row>
    <row r="643" spans="3:18" ht="39.950000000000003" customHeight="1">
      <c r="C643" s="109"/>
      <c r="D643" s="110"/>
      <c r="E643" s="110"/>
      <c r="F643" s="110"/>
      <c r="G643" s="110"/>
      <c r="H643" s="110"/>
      <c r="I643" s="118"/>
      <c r="J643" s="118"/>
      <c r="K643" s="118"/>
      <c r="L643" s="118"/>
      <c r="M643" s="118"/>
      <c r="N643" s="110"/>
      <c r="O643" s="110"/>
      <c r="P643" s="110"/>
      <c r="Q643" s="110"/>
      <c r="R643" s="110"/>
    </row>
    <row r="644" spans="3:18" ht="39.950000000000003" customHeight="1">
      <c r="C644" s="109"/>
      <c r="D644" s="110"/>
      <c r="E644" s="110"/>
      <c r="F644" s="110"/>
      <c r="G644" s="110"/>
      <c r="H644" s="110"/>
      <c r="I644" s="118"/>
      <c r="J644" s="118"/>
      <c r="K644" s="118"/>
      <c r="L644" s="118"/>
      <c r="M644" s="118"/>
      <c r="N644" s="110"/>
      <c r="O644" s="110"/>
      <c r="P644" s="110"/>
      <c r="Q644" s="110"/>
      <c r="R644" s="110"/>
    </row>
    <row r="645" spans="3:18" ht="39.950000000000003" customHeight="1">
      <c r="C645" s="109"/>
      <c r="D645" s="110"/>
      <c r="E645" s="110"/>
      <c r="F645" s="110"/>
      <c r="G645" s="110"/>
      <c r="H645" s="110"/>
      <c r="I645" s="118"/>
      <c r="J645" s="118"/>
      <c r="K645" s="118"/>
      <c r="L645" s="118"/>
      <c r="M645" s="118"/>
      <c r="N645" s="110"/>
      <c r="O645" s="110"/>
      <c r="P645" s="110"/>
      <c r="Q645" s="110"/>
      <c r="R645" s="110"/>
    </row>
    <row r="646" spans="3:18" ht="39.950000000000003" customHeight="1">
      <c r="C646" s="109"/>
      <c r="D646" s="110"/>
      <c r="E646" s="110"/>
      <c r="F646" s="110"/>
      <c r="G646" s="110"/>
      <c r="H646" s="110"/>
      <c r="I646" s="118"/>
      <c r="J646" s="118"/>
      <c r="K646" s="118"/>
      <c r="L646" s="118"/>
      <c r="M646" s="118"/>
      <c r="N646" s="110"/>
      <c r="O646" s="110"/>
      <c r="P646" s="110"/>
      <c r="Q646" s="110"/>
      <c r="R646" s="110"/>
    </row>
    <row r="647" spans="3:18" ht="39.950000000000003" customHeight="1">
      <c r="C647" s="109"/>
      <c r="D647" s="110"/>
      <c r="E647" s="110"/>
      <c r="F647" s="110"/>
      <c r="G647" s="110"/>
      <c r="H647" s="110"/>
      <c r="I647" s="118"/>
      <c r="J647" s="118"/>
      <c r="K647" s="118"/>
      <c r="L647" s="118"/>
      <c r="M647" s="118"/>
      <c r="N647" s="110"/>
      <c r="O647" s="110"/>
      <c r="P647" s="110"/>
      <c r="Q647" s="110"/>
      <c r="R647" s="110"/>
    </row>
    <row r="648" spans="3:18" ht="39.950000000000003" customHeight="1">
      <c r="C648" s="109"/>
      <c r="D648" s="110"/>
      <c r="E648" s="110"/>
      <c r="F648" s="110"/>
      <c r="G648" s="110"/>
      <c r="H648" s="110"/>
      <c r="I648" s="118"/>
      <c r="J648" s="118"/>
      <c r="K648" s="118"/>
      <c r="L648" s="118"/>
      <c r="M648" s="118"/>
      <c r="N648" s="110"/>
      <c r="O648" s="110"/>
      <c r="P648" s="110"/>
      <c r="Q648" s="110"/>
      <c r="R648" s="110"/>
    </row>
    <row r="649" spans="3:18" ht="39.950000000000003" customHeight="1">
      <c r="C649" s="109"/>
      <c r="D649" s="110"/>
      <c r="E649" s="110"/>
      <c r="F649" s="110"/>
      <c r="G649" s="110"/>
      <c r="H649" s="110"/>
      <c r="I649" s="118"/>
      <c r="J649" s="118"/>
      <c r="K649" s="118"/>
      <c r="L649" s="118"/>
      <c r="M649" s="118"/>
      <c r="N649" s="110"/>
      <c r="O649" s="110"/>
      <c r="P649" s="110"/>
      <c r="Q649" s="110"/>
      <c r="R649" s="110"/>
    </row>
    <row r="650" spans="3:18" ht="39.950000000000003" customHeight="1">
      <c r="C650" s="109"/>
      <c r="D650" s="110"/>
      <c r="E650" s="110"/>
      <c r="F650" s="110"/>
      <c r="G650" s="110"/>
      <c r="H650" s="110"/>
      <c r="I650" s="118"/>
      <c r="J650" s="118"/>
      <c r="K650" s="118"/>
      <c r="L650" s="118"/>
      <c r="M650" s="118"/>
      <c r="N650" s="110"/>
      <c r="O650" s="110"/>
      <c r="P650" s="110"/>
      <c r="Q650" s="110"/>
      <c r="R650" s="110"/>
    </row>
    <row r="651" spans="3:18" ht="39.950000000000003" customHeight="1">
      <c r="C651" s="109"/>
      <c r="D651" s="110"/>
      <c r="E651" s="110"/>
      <c r="F651" s="110"/>
      <c r="G651" s="110"/>
      <c r="H651" s="110"/>
      <c r="I651" s="118"/>
      <c r="J651" s="118"/>
      <c r="K651" s="118"/>
      <c r="L651" s="118"/>
      <c r="M651" s="118"/>
      <c r="N651" s="110"/>
      <c r="O651" s="110"/>
      <c r="P651" s="110"/>
      <c r="Q651" s="110"/>
      <c r="R651" s="110"/>
    </row>
    <row r="652" spans="3:18" ht="39.950000000000003" customHeight="1">
      <c r="C652" s="109"/>
      <c r="D652" s="110"/>
      <c r="E652" s="110"/>
      <c r="F652" s="110"/>
      <c r="G652" s="110"/>
      <c r="H652" s="110"/>
      <c r="I652" s="118"/>
      <c r="J652" s="118"/>
      <c r="K652" s="118"/>
      <c r="L652" s="118"/>
      <c r="M652" s="118"/>
      <c r="N652" s="110"/>
      <c r="O652" s="110"/>
      <c r="P652" s="110"/>
      <c r="Q652" s="110"/>
      <c r="R652" s="110"/>
    </row>
    <row r="653" spans="3:18" ht="39.950000000000003" customHeight="1">
      <c r="C653" s="109"/>
      <c r="D653" s="110"/>
      <c r="E653" s="110"/>
      <c r="F653" s="110"/>
      <c r="G653" s="110"/>
      <c r="H653" s="110"/>
      <c r="I653" s="118"/>
      <c r="J653" s="118"/>
      <c r="K653" s="118"/>
      <c r="L653" s="118"/>
      <c r="M653" s="118"/>
      <c r="N653" s="110"/>
      <c r="O653" s="110"/>
      <c r="P653" s="110"/>
      <c r="Q653" s="110"/>
      <c r="R653" s="110"/>
    </row>
    <row r="654" spans="3:18" ht="39.950000000000003" customHeight="1">
      <c r="C654" s="109"/>
      <c r="D654" s="110"/>
      <c r="E654" s="110"/>
      <c r="F654" s="110"/>
      <c r="G654" s="110"/>
      <c r="H654" s="110"/>
      <c r="I654" s="118"/>
      <c r="J654" s="118"/>
      <c r="K654" s="118"/>
      <c r="L654" s="118"/>
      <c r="M654" s="118"/>
      <c r="N654" s="110"/>
      <c r="O654" s="110"/>
      <c r="P654" s="110"/>
      <c r="Q654" s="110"/>
      <c r="R654" s="110"/>
    </row>
    <row r="655" spans="3:18" ht="39.950000000000003" customHeight="1">
      <c r="C655" s="109"/>
      <c r="D655" s="110"/>
      <c r="E655" s="110"/>
      <c r="F655" s="110"/>
      <c r="G655" s="110"/>
      <c r="H655" s="110"/>
      <c r="I655" s="118"/>
      <c r="J655" s="118"/>
      <c r="K655" s="118"/>
      <c r="L655" s="118"/>
      <c r="M655" s="118"/>
      <c r="N655" s="110"/>
      <c r="O655" s="110"/>
      <c r="P655" s="110"/>
      <c r="Q655" s="110"/>
      <c r="R655" s="110"/>
    </row>
    <row r="656" spans="3:18" ht="39.950000000000003" customHeight="1">
      <c r="C656" s="109"/>
      <c r="D656" s="110"/>
      <c r="E656" s="110"/>
      <c r="F656" s="110"/>
      <c r="G656" s="110"/>
      <c r="H656" s="110"/>
      <c r="I656" s="118"/>
      <c r="J656" s="118"/>
      <c r="K656" s="118"/>
      <c r="L656" s="118"/>
      <c r="M656" s="118"/>
      <c r="N656" s="110"/>
      <c r="O656" s="110"/>
      <c r="P656" s="110"/>
      <c r="Q656" s="110"/>
      <c r="R656" s="110"/>
    </row>
    <row r="657" spans="3:18" ht="39.950000000000003" customHeight="1">
      <c r="C657" s="109"/>
      <c r="D657" s="110"/>
      <c r="E657" s="110"/>
      <c r="F657" s="110"/>
      <c r="G657" s="110"/>
      <c r="H657" s="110"/>
      <c r="I657" s="118"/>
      <c r="J657" s="118"/>
      <c r="K657" s="118"/>
      <c r="L657" s="118"/>
      <c r="M657" s="118"/>
      <c r="N657" s="110"/>
      <c r="O657" s="110"/>
      <c r="P657" s="110"/>
      <c r="Q657" s="110"/>
      <c r="R657" s="110"/>
    </row>
    <row r="658" spans="3:18" ht="39.950000000000003" customHeight="1">
      <c r="C658" s="109"/>
      <c r="D658" s="110"/>
      <c r="E658" s="110"/>
      <c r="F658" s="110"/>
      <c r="G658" s="110"/>
      <c r="H658" s="110"/>
      <c r="I658" s="118"/>
      <c r="J658" s="118"/>
      <c r="K658" s="118"/>
      <c r="L658" s="118"/>
      <c r="M658" s="118"/>
      <c r="N658" s="110"/>
      <c r="O658" s="110"/>
      <c r="P658" s="110"/>
      <c r="Q658" s="110"/>
      <c r="R658" s="110"/>
    </row>
    <row r="659" spans="3:18" ht="39.950000000000003" customHeight="1">
      <c r="C659" s="109"/>
      <c r="D659" s="110"/>
      <c r="E659" s="110"/>
      <c r="F659" s="110"/>
      <c r="G659" s="110"/>
      <c r="H659" s="110"/>
      <c r="I659" s="118"/>
      <c r="J659" s="118"/>
      <c r="K659" s="118"/>
      <c r="L659" s="118"/>
      <c r="M659" s="118"/>
      <c r="N659" s="110"/>
      <c r="O659" s="110"/>
      <c r="P659" s="110"/>
      <c r="Q659" s="110"/>
      <c r="R659" s="110"/>
    </row>
    <row r="660" spans="3:18" ht="39.950000000000003" customHeight="1">
      <c r="C660" s="109"/>
      <c r="D660" s="110"/>
      <c r="E660" s="110"/>
      <c r="F660" s="110"/>
      <c r="G660" s="110"/>
      <c r="H660" s="110"/>
      <c r="I660" s="118"/>
      <c r="J660" s="118"/>
      <c r="K660" s="118"/>
      <c r="L660" s="118"/>
      <c r="M660" s="118"/>
      <c r="N660" s="110"/>
      <c r="O660" s="110"/>
      <c r="P660" s="110"/>
      <c r="Q660" s="110"/>
      <c r="R660" s="110"/>
    </row>
    <row r="661" spans="3:18" ht="39.950000000000003" customHeight="1">
      <c r="C661" s="109"/>
      <c r="D661" s="110"/>
      <c r="E661" s="110"/>
      <c r="F661" s="110"/>
      <c r="G661" s="110"/>
      <c r="H661" s="110"/>
      <c r="I661" s="118"/>
      <c r="J661" s="118"/>
      <c r="K661" s="118"/>
      <c r="L661" s="118"/>
      <c r="M661" s="118"/>
      <c r="N661" s="110"/>
      <c r="O661" s="110"/>
      <c r="P661" s="110"/>
      <c r="Q661" s="110"/>
      <c r="R661" s="110"/>
    </row>
    <row r="662" spans="3:18" ht="39.950000000000003" customHeight="1">
      <c r="C662" s="109"/>
      <c r="D662" s="110"/>
      <c r="E662" s="110"/>
      <c r="F662" s="110"/>
      <c r="G662" s="110"/>
      <c r="H662" s="110"/>
      <c r="I662" s="118"/>
      <c r="J662" s="118"/>
      <c r="K662" s="118"/>
      <c r="L662" s="118"/>
      <c r="M662" s="118"/>
      <c r="N662" s="110"/>
      <c r="O662" s="110"/>
      <c r="P662" s="110"/>
      <c r="Q662" s="110"/>
      <c r="R662" s="110"/>
    </row>
    <row r="663" spans="3:18" ht="39.950000000000003" customHeight="1">
      <c r="C663" s="109"/>
      <c r="D663" s="110"/>
      <c r="E663" s="110"/>
      <c r="F663" s="110"/>
      <c r="G663" s="110"/>
      <c r="H663" s="110"/>
      <c r="I663" s="118"/>
      <c r="J663" s="118"/>
      <c r="K663" s="118"/>
      <c r="L663" s="118"/>
      <c r="M663" s="118"/>
      <c r="N663" s="110"/>
      <c r="O663" s="110"/>
      <c r="P663" s="110"/>
      <c r="Q663" s="110"/>
      <c r="R663" s="110"/>
    </row>
    <row r="664" spans="3:18" ht="39.950000000000003" customHeight="1">
      <c r="C664" s="109"/>
      <c r="D664" s="110"/>
      <c r="E664" s="110"/>
      <c r="F664" s="110"/>
      <c r="G664" s="110"/>
      <c r="H664" s="110"/>
      <c r="I664" s="118"/>
      <c r="J664" s="118"/>
      <c r="K664" s="118"/>
      <c r="L664" s="118"/>
      <c r="M664" s="118"/>
      <c r="N664" s="110"/>
      <c r="O664" s="110"/>
      <c r="P664" s="110"/>
      <c r="Q664" s="110"/>
      <c r="R664" s="110"/>
    </row>
    <row r="665" spans="3:18" ht="39.950000000000003" customHeight="1">
      <c r="C665" s="109"/>
      <c r="D665" s="110"/>
      <c r="E665" s="110"/>
      <c r="F665" s="110"/>
      <c r="G665" s="110"/>
      <c r="H665" s="110"/>
      <c r="I665" s="118"/>
      <c r="J665" s="118"/>
      <c r="K665" s="118"/>
      <c r="L665" s="118"/>
      <c r="M665" s="118"/>
      <c r="N665" s="110"/>
      <c r="O665" s="110"/>
      <c r="P665" s="110"/>
      <c r="Q665" s="110"/>
      <c r="R665" s="110"/>
    </row>
    <row r="666" spans="3:18" ht="39.950000000000003" customHeight="1">
      <c r="C666" s="109"/>
      <c r="D666" s="110"/>
      <c r="E666" s="110"/>
      <c r="F666" s="110"/>
      <c r="G666" s="110"/>
      <c r="H666" s="110"/>
      <c r="I666" s="118"/>
      <c r="J666" s="118"/>
      <c r="K666" s="118"/>
      <c r="L666" s="118"/>
      <c r="M666" s="118"/>
      <c r="N666" s="110"/>
      <c r="O666" s="110"/>
      <c r="P666" s="110"/>
      <c r="Q666" s="110"/>
      <c r="R666" s="110"/>
    </row>
    <row r="667" spans="3:18" ht="39.950000000000003" customHeight="1">
      <c r="C667" s="109"/>
      <c r="D667" s="110"/>
      <c r="E667" s="110"/>
      <c r="F667" s="110"/>
      <c r="G667" s="110"/>
      <c r="H667" s="110"/>
      <c r="I667" s="118"/>
      <c r="J667" s="118"/>
      <c r="K667" s="118"/>
      <c r="L667" s="118"/>
      <c r="M667" s="118"/>
      <c r="N667" s="110"/>
      <c r="O667" s="110"/>
      <c r="P667" s="110"/>
      <c r="Q667" s="110"/>
      <c r="R667" s="110"/>
    </row>
    <row r="668" spans="3:18" ht="39.950000000000003" customHeight="1">
      <c r="C668" s="109"/>
      <c r="D668" s="110"/>
      <c r="E668" s="110"/>
      <c r="F668" s="110"/>
      <c r="G668" s="110"/>
      <c r="H668" s="110"/>
      <c r="I668" s="118"/>
      <c r="J668" s="118"/>
      <c r="K668" s="118"/>
      <c r="L668" s="118"/>
      <c r="M668" s="118"/>
      <c r="N668" s="110"/>
      <c r="O668" s="110"/>
      <c r="P668" s="110"/>
      <c r="Q668" s="110"/>
      <c r="R668" s="110"/>
    </row>
    <row r="669" spans="3:18" ht="39.950000000000003" customHeight="1">
      <c r="C669" s="109"/>
      <c r="D669" s="110"/>
      <c r="E669" s="110"/>
      <c r="F669" s="110"/>
      <c r="G669" s="110"/>
      <c r="H669" s="110"/>
      <c r="I669" s="118"/>
      <c r="J669" s="118"/>
      <c r="K669" s="118"/>
      <c r="L669" s="118"/>
      <c r="M669" s="118"/>
      <c r="N669" s="110"/>
      <c r="O669" s="110"/>
      <c r="P669" s="110"/>
      <c r="Q669" s="110"/>
      <c r="R669" s="110"/>
    </row>
    <row r="670" spans="3:18" ht="39.950000000000003" customHeight="1">
      <c r="C670" s="109"/>
      <c r="D670" s="110"/>
      <c r="E670" s="110"/>
      <c r="F670" s="110"/>
      <c r="G670" s="110"/>
      <c r="H670" s="110"/>
      <c r="I670" s="118"/>
      <c r="J670" s="118"/>
      <c r="K670" s="118"/>
      <c r="L670" s="118"/>
      <c r="M670" s="118"/>
      <c r="N670" s="110"/>
      <c r="O670" s="110"/>
      <c r="P670" s="110"/>
      <c r="Q670" s="110"/>
      <c r="R670" s="110"/>
    </row>
    <row r="671" spans="3:18" ht="39.950000000000003" customHeight="1">
      <c r="C671" s="109"/>
      <c r="D671" s="110"/>
      <c r="E671" s="110"/>
      <c r="F671" s="110"/>
      <c r="G671" s="110"/>
      <c r="H671" s="110"/>
      <c r="I671" s="118"/>
      <c r="J671" s="118"/>
      <c r="K671" s="118"/>
      <c r="L671" s="118"/>
      <c r="M671" s="118"/>
      <c r="N671" s="110"/>
      <c r="O671" s="110"/>
      <c r="P671" s="110"/>
      <c r="Q671" s="110"/>
      <c r="R671" s="110"/>
    </row>
    <row r="672" spans="3:18" ht="39.950000000000003" customHeight="1">
      <c r="C672" s="109"/>
      <c r="D672" s="110"/>
      <c r="E672" s="110"/>
      <c r="F672" s="110"/>
      <c r="G672" s="110"/>
      <c r="H672" s="110"/>
      <c r="I672" s="118"/>
      <c r="J672" s="118"/>
      <c r="K672" s="118"/>
      <c r="L672" s="118"/>
      <c r="M672" s="118"/>
      <c r="N672" s="110"/>
      <c r="O672" s="110"/>
      <c r="P672" s="110"/>
      <c r="Q672" s="110"/>
      <c r="R672" s="110"/>
    </row>
    <row r="673" spans="3:18" ht="39.950000000000003" customHeight="1">
      <c r="C673" s="109"/>
      <c r="D673" s="110"/>
      <c r="E673" s="110"/>
      <c r="F673" s="110"/>
      <c r="G673" s="110"/>
      <c r="H673" s="110"/>
      <c r="I673" s="118"/>
      <c r="J673" s="118"/>
      <c r="K673" s="118"/>
      <c r="L673" s="118"/>
      <c r="M673" s="118"/>
      <c r="N673" s="110"/>
      <c r="O673" s="110"/>
      <c r="P673" s="110"/>
      <c r="Q673" s="110"/>
      <c r="R673" s="110"/>
    </row>
    <row r="674" spans="3:18" ht="39.950000000000003" customHeight="1">
      <c r="C674" s="109"/>
      <c r="D674" s="110"/>
      <c r="E674" s="110"/>
      <c r="F674" s="110"/>
      <c r="G674" s="110"/>
      <c r="H674" s="110"/>
      <c r="I674" s="118"/>
      <c r="J674" s="118"/>
      <c r="K674" s="118"/>
      <c r="L674" s="118"/>
      <c r="M674" s="118"/>
      <c r="N674" s="110"/>
      <c r="O674" s="110"/>
      <c r="P674" s="110"/>
      <c r="Q674" s="110"/>
      <c r="R674" s="110"/>
    </row>
    <row r="675" spans="3:18" ht="39.950000000000003" customHeight="1">
      <c r="C675" s="109"/>
      <c r="D675" s="110"/>
      <c r="E675" s="110"/>
      <c r="F675" s="110"/>
      <c r="G675" s="110"/>
      <c r="H675" s="110"/>
      <c r="I675" s="118"/>
      <c r="J675" s="118"/>
      <c r="K675" s="118"/>
      <c r="L675" s="118"/>
      <c r="M675" s="118"/>
      <c r="N675" s="110"/>
      <c r="O675" s="110"/>
      <c r="P675" s="110"/>
      <c r="Q675" s="110"/>
      <c r="R675" s="110"/>
    </row>
    <row r="676" spans="3:18" ht="39.950000000000003" customHeight="1">
      <c r="C676" s="109"/>
      <c r="D676" s="110"/>
      <c r="E676" s="110"/>
      <c r="F676" s="110"/>
      <c r="G676" s="110"/>
      <c r="H676" s="110"/>
      <c r="I676" s="118"/>
      <c r="J676" s="118"/>
      <c r="K676" s="118"/>
      <c r="L676" s="118"/>
      <c r="M676" s="118"/>
      <c r="N676" s="110"/>
      <c r="O676" s="110"/>
      <c r="P676" s="110"/>
      <c r="Q676" s="110"/>
      <c r="R676" s="110"/>
    </row>
    <row r="677" spans="3:18" ht="39.950000000000003" customHeight="1">
      <c r="C677" s="109"/>
      <c r="D677" s="110"/>
      <c r="E677" s="110"/>
      <c r="F677" s="110"/>
      <c r="G677" s="110"/>
      <c r="H677" s="110"/>
      <c r="I677" s="118"/>
      <c r="J677" s="118"/>
      <c r="K677" s="118"/>
      <c r="L677" s="118"/>
      <c r="M677" s="118"/>
      <c r="N677" s="110"/>
      <c r="O677" s="110"/>
      <c r="P677" s="110"/>
      <c r="Q677" s="110"/>
      <c r="R677" s="110"/>
    </row>
    <row r="678" spans="3:18" ht="39.950000000000003" customHeight="1">
      <c r="C678" s="109"/>
      <c r="D678" s="110"/>
      <c r="E678" s="110"/>
      <c r="F678" s="110"/>
      <c r="G678" s="110"/>
      <c r="H678" s="110"/>
      <c r="I678" s="118"/>
      <c r="J678" s="118"/>
      <c r="K678" s="118"/>
      <c r="L678" s="118"/>
      <c r="M678" s="118"/>
      <c r="N678" s="110"/>
      <c r="O678" s="110"/>
      <c r="P678" s="110"/>
      <c r="Q678" s="110"/>
      <c r="R678" s="110"/>
    </row>
    <row r="679" spans="3:18" ht="39.950000000000003" customHeight="1">
      <c r="C679" s="109"/>
      <c r="D679" s="110"/>
      <c r="E679" s="110"/>
      <c r="F679" s="110"/>
      <c r="G679" s="110"/>
      <c r="H679" s="110"/>
      <c r="I679" s="118"/>
      <c r="J679" s="118"/>
      <c r="K679" s="118"/>
      <c r="L679" s="118"/>
      <c r="M679" s="118"/>
      <c r="N679" s="110"/>
      <c r="O679" s="110"/>
      <c r="P679" s="110"/>
      <c r="Q679" s="110"/>
      <c r="R679" s="110"/>
    </row>
    <row r="680" spans="3:18" ht="39.950000000000003" customHeight="1">
      <c r="C680" s="109"/>
      <c r="D680" s="110"/>
      <c r="E680" s="110"/>
      <c r="F680" s="110"/>
      <c r="G680" s="110"/>
      <c r="H680" s="110"/>
      <c r="I680" s="118"/>
      <c r="J680" s="118"/>
      <c r="K680" s="118"/>
      <c r="L680" s="118"/>
      <c r="M680" s="118"/>
      <c r="N680" s="110"/>
      <c r="O680" s="110"/>
      <c r="P680" s="110"/>
      <c r="Q680" s="110"/>
      <c r="R680" s="110"/>
    </row>
    <row r="681" spans="3:18" ht="39.950000000000003" customHeight="1">
      <c r="C681" s="109"/>
      <c r="D681" s="110"/>
      <c r="E681" s="110"/>
      <c r="F681" s="110"/>
      <c r="G681" s="110"/>
      <c r="H681" s="110"/>
      <c r="I681" s="118"/>
      <c r="J681" s="118"/>
      <c r="K681" s="118"/>
      <c r="L681" s="118"/>
      <c r="M681" s="118"/>
      <c r="N681" s="110"/>
      <c r="O681" s="110"/>
      <c r="P681" s="110"/>
      <c r="Q681" s="110"/>
      <c r="R681" s="110"/>
    </row>
    <row r="682" spans="3:18" ht="39.950000000000003" customHeight="1">
      <c r="C682" s="109"/>
      <c r="D682" s="110"/>
      <c r="E682" s="110"/>
      <c r="F682" s="110"/>
      <c r="G682" s="110"/>
      <c r="H682" s="110"/>
      <c r="I682" s="118"/>
      <c r="J682" s="118"/>
      <c r="K682" s="118"/>
      <c r="L682" s="118"/>
      <c r="M682" s="118"/>
      <c r="N682" s="110"/>
      <c r="O682" s="110"/>
      <c r="P682" s="110"/>
      <c r="Q682" s="110"/>
      <c r="R682" s="110"/>
    </row>
    <row r="683" spans="3:18" ht="39.950000000000003" customHeight="1">
      <c r="C683" s="109"/>
      <c r="D683" s="110"/>
      <c r="E683" s="110"/>
      <c r="F683" s="110"/>
      <c r="G683" s="110"/>
      <c r="H683" s="110"/>
      <c r="I683" s="118"/>
      <c r="J683" s="118"/>
      <c r="K683" s="118"/>
      <c r="L683" s="118"/>
      <c r="M683" s="118"/>
      <c r="N683" s="110"/>
      <c r="O683" s="110"/>
      <c r="P683" s="110"/>
      <c r="Q683" s="110"/>
      <c r="R683" s="110"/>
    </row>
    <row r="684" spans="3:18" ht="39.950000000000003" customHeight="1">
      <c r="C684" s="109"/>
      <c r="D684" s="110"/>
      <c r="E684" s="110"/>
      <c r="F684" s="110"/>
      <c r="G684" s="110"/>
      <c r="H684" s="110"/>
      <c r="I684" s="118"/>
      <c r="J684" s="118"/>
      <c r="K684" s="118"/>
      <c r="L684" s="118"/>
      <c r="M684" s="118"/>
      <c r="N684" s="110"/>
      <c r="O684" s="110"/>
      <c r="P684" s="110"/>
      <c r="Q684" s="110"/>
      <c r="R684" s="110"/>
    </row>
    <row r="685" spans="3:18" ht="39.950000000000003" customHeight="1">
      <c r="C685" s="109"/>
      <c r="D685" s="110"/>
      <c r="E685" s="110"/>
      <c r="F685" s="110"/>
      <c r="G685" s="110"/>
      <c r="H685" s="110"/>
      <c r="I685" s="118"/>
      <c r="J685" s="118"/>
      <c r="K685" s="118"/>
      <c r="L685" s="118"/>
      <c r="M685" s="118"/>
      <c r="N685" s="110"/>
      <c r="O685" s="110"/>
      <c r="P685" s="110"/>
      <c r="Q685" s="110"/>
      <c r="R685" s="110"/>
    </row>
    <row r="686" spans="3:18" ht="39.950000000000003" customHeight="1">
      <c r="C686" s="109"/>
      <c r="D686" s="110"/>
      <c r="E686" s="110"/>
      <c r="F686" s="110"/>
      <c r="G686" s="110"/>
      <c r="H686" s="110"/>
      <c r="I686" s="118"/>
      <c r="J686" s="118"/>
      <c r="K686" s="118"/>
      <c r="L686" s="118"/>
      <c r="M686" s="118"/>
      <c r="N686" s="110"/>
      <c r="O686" s="110"/>
      <c r="P686" s="110"/>
      <c r="Q686" s="110"/>
      <c r="R686" s="110"/>
    </row>
    <row r="687" spans="3:18" ht="39.950000000000003" customHeight="1">
      <c r="C687" s="109"/>
      <c r="D687" s="110"/>
      <c r="E687" s="110"/>
      <c r="F687" s="110"/>
      <c r="G687" s="110"/>
      <c r="H687" s="110"/>
      <c r="I687" s="118"/>
      <c r="J687" s="118"/>
      <c r="K687" s="118"/>
      <c r="L687" s="118"/>
      <c r="M687" s="118"/>
      <c r="N687" s="110"/>
      <c r="O687" s="110"/>
      <c r="P687" s="110"/>
      <c r="Q687" s="110"/>
      <c r="R687" s="110"/>
    </row>
    <row r="688" spans="3:18" ht="39.950000000000003" customHeight="1">
      <c r="C688" s="109"/>
      <c r="D688" s="110"/>
      <c r="E688" s="110"/>
      <c r="F688" s="110"/>
      <c r="G688" s="110"/>
      <c r="H688" s="110"/>
      <c r="I688" s="118"/>
      <c r="J688" s="118"/>
      <c r="K688" s="118"/>
      <c r="L688" s="118"/>
      <c r="M688" s="118"/>
      <c r="N688" s="110"/>
      <c r="O688" s="110"/>
      <c r="P688" s="110"/>
      <c r="Q688" s="110"/>
      <c r="R688" s="110"/>
    </row>
    <row r="689" spans="3:18" ht="39.950000000000003" customHeight="1">
      <c r="C689" s="109"/>
      <c r="D689" s="110"/>
      <c r="E689" s="110"/>
      <c r="F689" s="110"/>
      <c r="G689" s="110"/>
      <c r="H689" s="110"/>
      <c r="I689" s="118"/>
      <c r="J689" s="118"/>
      <c r="K689" s="118"/>
      <c r="L689" s="118"/>
      <c r="M689" s="118"/>
      <c r="N689" s="110"/>
      <c r="O689" s="110"/>
      <c r="P689" s="110"/>
      <c r="Q689" s="110"/>
      <c r="R689" s="110"/>
    </row>
    <row r="690" spans="3:18" ht="39.950000000000003" customHeight="1">
      <c r="C690" s="109"/>
      <c r="D690" s="110"/>
      <c r="E690" s="110"/>
      <c r="F690" s="110"/>
      <c r="G690" s="110"/>
      <c r="H690" s="110"/>
      <c r="I690" s="118"/>
      <c r="J690" s="118"/>
      <c r="K690" s="118"/>
      <c r="L690" s="118"/>
      <c r="M690" s="118"/>
      <c r="N690" s="110"/>
      <c r="O690" s="110"/>
      <c r="P690" s="110"/>
      <c r="Q690" s="110"/>
      <c r="R690" s="110"/>
    </row>
    <row r="691" spans="3:18" ht="39.950000000000003" customHeight="1">
      <c r="C691" s="109"/>
      <c r="D691" s="110"/>
      <c r="E691" s="110"/>
      <c r="F691" s="110"/>
      <c r="G691" s="110"/>
      <c r="H691" s="110"/>
      <c r="I691" s="118"/>
      <c r="J691" s="118"/>
      <c r="K691" s="118"/>
      <c r="L691" s="118"/>
      <c r="M691" s="118"/>
      <c r="N691" s="110"/>
      <c r="O691" s="110"/>
      <c r="P691" s="110"/>
      <c r="Q691" s="110"/>
      <c r="R691" s="110"/>
    </row>
    <row r="692" spans="3:18" ht="39.950000000000003" customHeight="1">
      <c r="C692" s="109"/>
      <c r="D692" s="110"/>
      <c r="E692" s="110"/>
      <c r="F692" s="110"/>
      <c r="G692" s="110"/>
      <c r="H692" s="110"/>
      <c r="I692" s="118"/>
      <c r="J692" s="118"/>
      <c r="K692" s="118"/>
      <c r="L692" s="118"/>
      <c r="M692" s="118"/>
      <c r="N692" s="110"/>
      <c r="O692" s="110"/>
      <c r="P692" s="110"/>
      <c r="Q692" s="110"/>
      <c r="R692" s="110"/>
    </row>
    <row r="693" spans="3:18" ht="39.950000000000003" customHeight="1">
      <c r="C693" s="109"/>
      <c r="D693" s="110"/>
      <c r="E693" s="110"/>
      <c r="F693" s="110"/>
      <c r="G693" s="110"/>
      <c r="H693" s="110"/>
      <c r="I693" s="118"/>
      <c r="J693" s="118"/>
      <c r="K693" s="118"/>
      <c r="L693" s="118"/>
      <c r="M693" s="118"/>
      <c r="N693" s="110"/>
      <c r="O693" s="110"/>
      <c r="P693" s="110"/>
      <c r="Q693" s="110"/>
      <c r="R693" s="110"/>
    </row>
    <row r="694" spans="3:18" ht="39.950000000000003" customHeight="1">
      <c r="C694" s="109"/>
      <c r="D694" s="110"/>
      <c r="E694" s="110"/>
      <c r="F694" s="110"/>
      <c r="G694" s="110"/>
      <c r="H694" s="110"/>
      <c r="I694" s="118"/>
      <c r="J694" s="118"/>
      <c r="K694" s="118"/>
      <c r="L694" s="118"/>
      <c r="M694" s="118"/>
      <c r="N694" s="110"/>
      <c r="O694" s="110"/>
      <c r="P694" s="110"/>
      <c r="Q694" s="110"/>
      <c r="R694" s="110"/>
    </row>
    <row r="695" spans="3:18" ht="39.950000000000003" customHeight="1">
      <c r="C695" s="109"/>
      <c r="D695" s="110"/>
      <c r="E695" s="110"/>
      <c r="F695" s="110"/>
      <c r="G695" s="110"/>
      <c r="H695" s="110"/>
      <c r="I695" s="118"/>
      <c r="J695" s="118"/>
      <c r="K695" s="118"/>
      <c r="L695" s="118"/>
      <c r="M695" s="118"/>
      <c r="N695" s="110"/>
      <c r="O695" s="110"/>
      <c r="P695" s="110"/>
      <c r="Q695" s="110"/>
      <c r="R695" s="110"/>
    </row>
    <row r="696" spans="3:18" ht="39.950000000000003" customHeight="1">
      <c r="C696" s="109"/>
      <c r="D696" s="110"/>
      <c r="E696" s="110"/>
      <c r="F696" s="110"/>
      <c r="G696" s="110"/>
      <c r="H696" s="110"/>
      <c r="I696" s="118"/>
      <c r="J696" s="118"/>
      <c r="K696" s="118"/>
      <c r="L696" s="118"/>
      <c r="M696" s="118"/>
      <c r="N696" s="110"/>
      <c r="O696" s="110"/>
      <c r="P696" s="110"/>
      <c r="Q696" s="110"/>
      <c r="R696" s="110"/>
    </row>
    <row r="697" spans="3:18" ht="39.950000000000003" customHeight="1">
      <c r="C697" s="109"/>
      <c r="D697" s="110"/>
      <c r="E697" s="110"/>
      <c r="F697" s="110"/>
      <c r="G697" s="110"/>
      <c r="H697" s="110"/>
      <c r="I697" s="118"/>
      <c r="J697" s="118"/>
      <c r="K697" s="118"/>
      <c r="L697" s="118"/>
      <c r="M697" s="118"/>
      <c r="N697" s="110"/>
      <c r="O697" s="110"/>
      <c r="P697" s="110"/>
      <c r="Q697" s="110"/>
      <c r="R697" s="110"/>
    </row>
    <row r="698" spans="3:18" ht="39.950000000000003" customHeight="1">
      <c r="C698" s="109"/>
      <c r="D698" s="110"/>
      <c r="E698" s="110"/>
      <c r="F698" s="110"/>
      <c r="G698" s="110"/>
      <c r="H698" s="110"/>
      <c r="I698" s="118"/>
      <c r="J698" s="118"/>
      <c r="K698" s="118"/>
      <c r="L698" s="118"/>
      <c r="M698" s="118"/>
      <c r="N698" s="110"/>
      <c r="O698" s="110"/>
      <c r="P698" s="110"/>
      <c r="Q698" s="110"/>
      <c r="R698" s="110"/>
    </row>
    <row r="699" spans="3:18" ht="39.950000000000003" customHeight="1">
      <c r="C699" s="109"/>
      <c r="D699" s="110"/>
      <c r="E699" s="110"/>
      <c r="F699" s="110"/>
      <c r="G699" s="110"/>
      <c r="H699" s="110"/>
      <c r="I699" s="118"/>
      <c r="J699" s="118"/>
      <c r="K699" s="118"/>
      <c r="L699" s="118"/>
      <c r="M699" s="118"/>
      <c r="N699" s="110"/>
      <c r="O699" s="110"/>
      <c r="P699" s="110"/>
      <c r="Q699" s="110"/>
      <c r="R699" s="110"/>
    </row>
    <row r="700" spans="3:18" ht="39.950000000000003" customHeight="1">
      <c r="C700" s="109"/>
      <c r="D700" s="110"/>
      <c r="E700" s="110"/>
      <c r="F700" s="110"/>
      <c r="G700" s="110"/>
      <c r="H700" s="110"/>
      <c r="I700" s="118"/>
      <c r="J700" s="118"/>
      <c r="K700" s="118"/>
      <c r="L700" s="118"/>
      <c r="M700" s="118"/>
      <c r="N700" s="110"/>
      <c r="O700" s="110"/>
      <c r="P700" s="110"/>
      <c r="Q700" s="110"/>
      <c r="R700" s="110"/>
    </row>
    <row r="701" spans="3:18" ht="39.950000000000003" customHeight="1">
      <c r="C701" s="109"/>
      <c r="D701" s="110"/>
      <c r="E701" s="110"/>
      <c r="F701" s="110"/>
      <c r="G701" s="110"/>
      <c r="H701" s="110"/>
      <c r="I701" s="118"/>
      <c r="J701" s="118"/>
      <c r="K701" s="118"/>
      <c r="L701" s="118"/>
      <c r="M701" s="118"/>
      <c r="N701" s="110"/>
      <c r="O701" s="110"/>
      <c r="P701" s="110"/>
      <c r="Q701" s="110"/>
      <c r="R701" s="110"/>
    </row>
    <row r="702" spans="3:18" ht="39.950000000000003" customHeight="1">
      <c r="C702" s="109"/>
      <c r="D702" s="110"/>
      <c r="E702" s="110"/>
      <c r="F702" s="110"/>
      <c r="G702" s="110"/>
      <c r="H702" s="110"/>
      <c r="I702" s="118"/>
      <c r="J702" s="118"/>
      <c r="K702" s="118"/>
      <c r="L702" s="118"/>
      <c r="M702" s="118"/>
      <c r="N702" s="110"/>
      <c r="O702" s="110"/>
      <c r="P702" s="110"/>
      <c r="Q702" s="110"/>
      <c r="R702" s="110"/>
    </row>
    <row r="703" spans="3:18" ht="39.950000000000003" customHeight="1">
      <c r="C703" s="109"/>
      <c r="D703" s="110"/>
      <c r="E703" s="110"/>
      <c r="F703" s="110"/>
      <c r="G703" s="110"/>
      <c r="H703" s="110"/>
      <c r="I703" s="118"/>
      <c r="J703" s="118"/>
      <c r="K703" s="118"/>
      <c r="L703" s="118"/>
      <c r="M703" s="118"/>
      <c r="N703" s="110"/>
      <c r="O703" s="110"/>
      <c r="P703" s="110"/>
      <c r="Q703" s="110"/>
      <c r="R703" s="110"/>
    </row>
    <row r="704" spans="3:18" ht="39.950000000000003" customHeight="1">
      <c r="C704" s="109"/>
      <c r="D704" s="110"/>
      <c r="E704" s="110"/>
      <c r="F704" s="110"/>
      <c r="G704" s="110"/>
      <c r="H704" s="110"/>
      <c r="I704" s="118"/>
      <c r="J704" s="118"/>
      <c r="K704" s="118"/>
      <c r="L704" s="118"/>
      <c r="M704" s="118"/>
      <c r="N704" s="110"/>
      <c r="O704" s="110"/>
      <c r="P704" s="110"/>
      <c r="Q704" s="110"/>
      <c r="R704" s="110"/>
    </row>
    <row r="705" spans="3:18" ht="39.950000000000003" customHeight="1">
      <c r="C705" s="109"/>
      <c r="D705" s="110"/>
      <c r="E705" s="110"/>
      <c r="F705" s="110"/>
      <c r="G705" s="110"/>
      <c r="H705" s="110"/>
      <c r="I705" s="118"/>
      <c r="J705" s="118"/>
      <c r="K705" s="118"/>
      <c r="L705" s="118"/>
      <c r="M705" s="118"/>
      <c r="N705" s="110"/>
      <c r="O705" s="110"/>
      <c r="P705" s="110"/>
      <c r="Q705" s="110"/>
      <c r="R705" s="110"/>
    </row>
    <row r="706" spans="3:18" ht="39.950000000000003" customHeight="1">
      <c r="C706" s="109"/>
      <c r="D706" s="110"/>
      <c r="E706" s="110"/>
      <c r="F706" s="110"/>
      <c r="G706" s="110"/>
      <c r="H706" s="110"/>
      <c r="I706" s="118"/>
      <c r="J706" s="118"/>
      <c r="K706" s="118"/>
      <c r="L706" s="118"/>
      <c r="M706" s="118"/>
      <c r="N706" s="110"/>
      <c r="O706" s="110"/>
      <c r="P706" s="110"/>
      <c r="Q706" s="110"/>
      <c r="R706" s="110"/>
    </row>
    <row r="707" spans="3:18" ht="39.950000000000003" customHeight="1">
      <c r="C707" s="109"/>
      <c r="D707" s="110"/>
      <c r="E707" s="110"/>
      <c r="F707" s="110"/>
      <c r="G707" s="110"/>
      <c r="H707" s="110"/>
      <c r="I707" s="118"/>
      <c r="J707" s="118"/>
      <c r="K707" s="118"/>
      <c r="L707" s="118"/>
      <c r="M707" s="118"/>
      <c r="N707" s="110"/>
      <c r="O707" s="110"/>
      <c r="P707" s="110"/>
      <c r="Q707" s="110"/>
      <c r="R707" s="110"/>
    </row>
    <row r="708" spans="3:18" ht="39.950000000000003" customHeight="1">
      <c r="C708" s="109"/>
      <c r="D708" s="110"/>
      <c r="E708" s="110"/>
      <c r="F708" s="110"/>
      <c r="G708" s="110"/>
      <c r="H708" s="110"/>
      <c r="I708" s="118"/>
      <c r="J708" s="118"/>
      <c r="K708" s="118"/>
      <c r="L708" s="118"/>
      <c r="M708" s="118"/>
      <c r="N708" s="110"/>
      <c r="O708" s="110"/>
      <c r="P708" s="110"/>
      <c r="Q708" s="110"/>
      <c r="R708" s="110"/>
    </row>
    <row r="709" spans="3:18" ht="39.950000000000003" customHeight="1">
      <c r="C709" s="109"/>
      <c r="D709" s="110"/>
      <c r="E709" s="110"/>
      <c r="F709" s="110"/>
      <c r="G709" s="110"/>
      <c r="H709" s="110"/>
      <c r="I709" s="118"/>
      <c r="J709" s="118"/>
      <c r="K709" s="118"/>
      <c r="L709" s="118"/>
      <c r="M709" s="118"/>
      <c r="N709" s="110"/>
      <c r="O709" s="110"/>
      <c r="P709" s="110"/>
      <c r="Q709" s="110"/>
      <c r="R709" s="110"/>
    </row>
    <row r="710" spans="3:18" ht="39.950000000000003" customHeight="1">
      <c r="C710" s="109"/>
      <c r="D710" s="110"/>
      <c r="E710" s="110"/>
      <c r="F710" s="110"/>
      <c r="G710" s="110"/>
      <c r="H710" s="110"/>
      <c r="I710" s="118"/>
      <c r="J710" s="118"/>
      <c r="K710" s="118"/>
      <c r="L710" s="118"/>
      <c r="M710" s="118"/>
      <c r="N710" s="110"/>
      <c r="O710" s="110"/>
      <c r="P710" s="110"/>
      <c r="Q710" s="110"/>
      <c r="R710" s="110"/>
    </row>
    <row r="711" spans="3:18" ht="39.950000000000003" customHeight="1">
      <c r="C711" s="109"/>
      <c r="D711" s="110"/>
      <c r="E711" s="110"/>
      <c r="F711" s="110"/>
      <c r="G711" s="110"/>
      <c r="H711" s="110"/>
      <c r="I711" s="118"/>
      <c r="J711" s="118"/>
      <c r="K711" s="118"/>
      <c r="L711" s="118"/>
      <c r="M711" s="118"/>
      <c r="N711" s="110"/>
      <c r="O711" s="110"/>
      <c r="P711" s="110"/>
      <c r="Q711" s="110"/>
      <c r="R711" s="110"/>
    </row>
    <row r="712" spans="3:18" ht="39.950000000000003" customHeight="1">
      <c r="C712" s="109"/>
      <c r="D712" s="110"/>
      <c r="E712" s="110"/>
      <c r="F712" s="110"/>
      <c r="G712" s="110"/>
      <c r="H712" s="110"/>
      <c r="I712" s="118"/>
      <c r="J712" s="118"/>
      <c r="K712" s="118"/>
      <c r="L712" s="118"/>
      <c r="M712" s="118"/>
      <c r="N712" s="110"/>
      <c r="O712" s="110"/>
      <c r="P712" s="110"/>
      <c r="Q712" s="110"/>
      <c r="R712" s="110"/>
    </row>
    <row r="713" spans="3:18" ht="39.950000000000003" customHeight="1">
      <c r="C713" s="109"/>
      <c r="D713" s="110"/>
      <c r="E713" s="110"/>
      <c r="F713" s="110"/>
      <c r="G713" s="110"/>
      <c r="H713" s="110"/>
      <c r="I713" s="118"/>
      <c r="J713" s="118"/>
      <c r="K713" s="118"/>
      <c r="L713" s="118"/>
      <c r="M713" s="118"/>
      <c r="N713" s="110"/>
      <c r="O713" s="110"/>
      <c r="P713" s="110"/>
      <c r="Q713" s="110"/>
      <c r="R713" s="110"/>
    </row>
    <row r="714" spans="3:18" ht="39.950000000000003" customHeight="1">
      <c r="C714" s="109"/>
      <c r="D714" s="110"/>
      <c r="E714" s="110"/>
      <c r="F714" s="110"/>
      <c r="G714" s="110"/>
      <c r="H714" s="110"/>
      <c r="I714" s="118"/>
      <c r="J714" s="118"/>
      <c r="K714" s="118"/>
      <c r="L714" s="118"/>
      <c r="M714" s="118"/>
      <c r="N714" s="110"/>
      <c r="O714" s="110"/>
      <c r="P714" s="110"/>
      <c r="Q714" s="110"/>
      <c r="R714" s="110"/>
    </row>
    <row r="715" spans="3:18" ht="39.950000000000003" customHeight="1">
      <c r="C715" s="109"/>
      <c r="D715" s="110"/>
      <c r="E715" s="110"/>
      <c r="F715" s="110"/>
      <c r="G715" s="110"/>
      <c r="H715" s="110"/>
      <c r="I715" s="118"/>
      <c r="J715" s="118"/>
      <c r="K715" s="118"/>
      <c r="L715" s="118"/>
      <c r="M715" s="118"/>
      <c r="N715" s="110"/>
      <c r="O715" s="110"/>
      <c r="P715" s="110"/>
      <c r="Q715" s="110"/>
      <c r="R715" s="110"/>
    </row>
    <row r="716" spans="3:18" ht="39.950000000000003" customHeight="1">
      <c r="C716" s="109"/>
      <c r="D716" s="110"/>
      <c r="E716" s="110"/>
      <c r="F716" s="110"/>
      <c r="G716" s="110"/>
      <c r="H716" s="110"/>
      <c r="I716" s="118"/>
      <c r="J716" s="118"/>
      <c r="K716" s="118"/>
      <c r="L716" s="118"/>
      <c r="M716" s="118"/>
      <c r="N716" s="110"/>
      <c r="O716" s="110"/>
      <c r="P716" s="110"/>
      <c r="Q716" s="110"/>
      <c r="R716" s="110"/>
    </row>
    <row r="717" spans="3:18" ht="39.950000000000003" customHeight="1">
      <c r="C717" s="109"/>
      <c r="D717" s="110"/>
      <c r="E717" s="110"/>
      <c r="F717" s="110"/>
      <c r="G717" s="110"/>
      <c r="H717" s="110"/>
      <c r="I717" s="118"/>
      <c r="J717" s="118"/>
      <c r="K717" s="118"/>
      <c r="L717" s="118"/>
      <c r="M717" s="118"/>
      <c r="N717" s="110"/>
      <c r="O717" s="110"/>
      <c r="P717" s="110"/>
      <c r="Q717" s="110"/>
      <c r="R717" s="110"/>
    </row>
    <row r="718" spans="3:18" ht="39.950000000000003" customHeight="1">
      <c r="C718" s="109"/>
      <c r="D718" s="110"/>
      <c r="E718" s="110"/>
      <c r="F718" s="110"/>
      <c r="G718" s="110"/>
      <c r="H718" s="110"/>
      <c r="I718" s="118"/>
      <c r="J718" s="118"/>
      <c r="K718" s="118"/>
      <c r="L718" s="118"/>
      <c r="M718" s="118"/>
      <c r="N718" s="110"/>
      <c r="O718" s="110"/>
      <c r="P718" s="110"/>
      <c r="Q718" s="110"/>
      <c r="R718" s="110"/>
    </row>
    <row r="719" spans="3:18" ht="39.950000000000003" customHeight="1">
      <c r="C719" s="109"/>
      <c r="D719" s="110"/>
      <c r="E719" s="110"/>
      <c r="F719" s="110"/>
      <c r="G719" s="110"/>
      <c r="H719" s="110"/>
      <c r="I719" s="118"/>
      <c r="J719" s="118"/>
      <c r="K719" s="118"/>
      <c r="L719" s="118"/>
      <c r="M719" s="118"/>
      <c r="N719" s="110"/>
      <c r="O719" s="110"/>
      <c r="P719" s="110"/>
      <c r="Q719" s="110"/>
      <c r="R719" s="110"/>
    </row>
    <row r="720" spans="3:18" ht="39.950000000000003" customHeight="1">
      <c r="C720" s="109"/>
      <c r="D720" s="110"/>
      <c r="E720" s="110"/>
      <c r="F720" s="110"/>
      <c r="G720" s="110"/>
      <c r="H720" s="110"/>
      <c r="I720" s="118"/>
      <c r="J720" s="118"/>
      <c r="K720" s="118"/>
      <c r="L720" s="118"/>
      <c r="M720" s="118"/>
      <c r="N720" s="110"/>
      <c r="O720" s="110"/>
      <c r="P720" s="110"/>
      <c r="Q720" s="110"/>
      <c r="R720" s="110"/>
    </row>
    <row r="721" spans="3:18" ht="39.950000000000003" customHeight="1">
      <c r="C721" s="109"/>
      <c r="D721" s="110"/>
      <c r="E721" s="110"/>
      <c r="F721" s="110"/>
      <c r="G721" s="110"/>
      <c r="H721" s="110"/>
      <c r="I721" s="118"/>
      <c r="J721" s="118"/>
      <c r="K721" s="118"/>
      <c r="L721" s="118"/>
      <c r="M721" s="118"/>
      <c r="N721" s="110"/>
      <c r="O721" s="110"/>
      <c r="P721" s="110"/>
      <c r="Q721" s="110"/>
      <c r="R721" s="110"/>
    </row>
    <row r="722" spans="3:18" ht="39.950000000000003" customHeight="1">
      <c r="C722" s="109"/>
      <c r="D722" s="110"/>
      <c r="E722" s="110"/>
      <c r="F722" s="110"/>
      <c r="G722" s="110"/>
      <c r="H722" s="110"/>
      <c r="I722" s="118"/>
      <c r="J722" s="118"/>
      <c r="K722" s="118"/>
      <c r="L722" s="118"/>
      <c r="M722" s="118"/>
      <c r="N722" s="110"/>
      <c r="O722" s="110"/>
      <c r="P722" s="110"/>
      <c r="Q722" s="110"/>
      <c r="R722" s="110"/>
    </row>
    <row r="723" spans="3:18" ht="39.950000000000003" customHeight="1">
      <c r="C723" s="109"/>
      <c r="D723" s="110"/>
      <c r="E723" s="110"/>
      <c r="F723" s="110"/>
      <c r="G723" s="110"/>
      <c r="H723" s="110"/>
      <c r="I723" s="118"/>
      <c r="J723" s="118"/>
      <c r="K723" s="118"/>
      <c r="L723" s="118"/>
      <c r="M723" s="118"/>
      <c r="N723" s="110"/>
      <c r="O723" s="110"/>
      <c r="P723" s="110"/>
      <c r="Q723" s="110"/>
      <c r="R723" s="110"/>
    </row>
    <row r="724" spans="3:18" ht="39.950000000000003" customHeight="1">
      <c r="C724" s="109"/>
      <c r="D724" s="110"/>
      <c r="E724" s="110"/>
      <c r="F724" s="110"/>
      <c r="G724" s="110"/>
      <c r="H724" s="110"/>
      <c r="I724" s="118"/>
      <c r="J724" s="118"/>
      <c r="K724" s="118"/>
      <c r="L724" s="118"/>
      <c r="M724" s="118"/>
      <c r="N724" s="110"/>
      <c r="O724" s="110"/>
      <c r="P724" s="110"/>
      <c r="Q724" s="110"/>
      <c r="R724" s="110"/>
    </row>
    <row r="725" spans="3:18" ht="39.950000000000003" customHeight="1">
      <c r="C725" s="109"/>
      <c r="D725" s="110"/>
      <c r="E725" s="110"/>
      <c r="F725" s="110"/>
      <c r="G725" s="110"/>
      <c r="H725" s="110"/>
      <c r="I725" s="118"/>
      <c r="J725" s="118"/>
      <c r="K725" s="118"/>
      <c r="L725" s="118"/>
      <c r="M725" s="118"/>
      <c r="N725" s="110"/>
      <c r="O725" s="110"/>
      <c r="P725" s="110"/>
      <c r="Q725" s="110"/>
      <c r="R725" s="110"/>
    </row>
    <row r="726" spans="3:18" ht="39.950000000000003" customHeight="1">
      <c r="C726" s="109"/>
      <c r="D726" s="110"/>
      <c r="E726" s="110"/>
      <c r="F726" s="110"/>
      <c r="G726" s="110"/>
      <c r="H726" s="110"/>
      <c r="I726" s="118"/>
      <c r="J726" s="118"/>
      <c r="K726" s="118"/>
      <c r="L726" s="118"/>
      <c r="M726" s="118"/>
      <c r="N726" s="110"/>
      <c r="O726" s="110"/>
      <c r="P726" s="110"/>
      <c r="Q726" s="110"/>
      <c r="R726" s="110"/>
    </row>
    <row r="727" spans="3:18" ht="39.950000000000003" customHeight="1">
      <c r="C727" s="109"/>
      <c r="D727" s="110"/>
      <c r="E727" s="110"/>
      <c r="F727" s="110"/>
      <c r="G727" s="110"/>
      <c r="H727" s="110"/>
      <c r="I727" s="118"/>
      <c r="J727" s="118"/>
      <c r="K727" s="118"/>
      <c r="L727" s="118"/>
      <c r="M727" s="118"/>
      <c r="N727" s="110"/>
      <c r="O727" s="110"/>
      <c r="P727" s="110"/>
      <c r="Q727" s="110"/>
      <c r="R727" s="110"/>
    </row>
    <row r="728" spans="3:18" ht="39.950000000000003" customHeight="1">
      <c r="C728" s="109"/>
      <c r="D728" s="110"/>
      <c r="E728" s="110"/>
      <c r="F728" s="110"/>
      <c r="G728" s="110"/>
      <c r="H728" s="110"/>
      <c r="I728" s="118"/>
      <c r="J728" s="118"/>
      <c r="K728" s="118"/>
      <c r="L728" s="118"/>
      <c r="M728" s="118"/>
      <c r="N728" s="110"/>
      <c r="O728" s="110"/>
      <c r="P728" s="110"/>
      <c r="Q728" s="110"/>
      <c r="R728" s="110"/>
    </row>
    <row r="729" spans="3:18" ht="39.950000000000003" customHeight="1">
      <c r="C729" s="109"/>
      <c r="D729" s="110"/>
      <c r="E729" s="110"/>
      <c r="F729" s="110"/>
      <c r="G729" s="110"/>
      <c r="H729" s="110"/>
      <c r="I729" s="118"/>
      <c r="J729" s="118"/>
      <c r="K729" s="118"/>
      <c r="L729" s="118"/>
      <c r="M729" s="118"/>
      <c r="N729" s="110"/>
      <c r="O729" s="110"/>
      <c r="P729" s="110"/>
      <c r="Q729" s="110"/>
      <c r="R729" s="110"/>
    </row>
    <row r="730" spans="3:18" ht="39.950000000000003" customHeight="1">
      <c r="C730" s="109"/>
      <c r="D730" s="110"/>
      <c r="E730" s="110"/>
      <c r="F730" s="110"/>
      <c r="G730" s="110"/>
      <c r="H730" s="110"/>
      <c r="I730" s="118"/>
      <c r="J730" s="118"/>
      <c r="K730" s="118"/>
      <c r="L730" s="118"/>
      <c r="M730" s="118"/>
      <c r="N730" s="110"/>
      <c r="O730" s="110"/>
      <c r="P730" s="110"/>
      <c r="Q730" s="110"/>
      <c r="R730" s="110"/>
    </row>
    <row r="731" spans="3:18" ht="39.950000000000003" customHeight="1">
      <c r="C731" s="109"/>
      <c r="D731" s="110"/>
      <c r="E731" s="110"/>
      <c r="F731" s="110"/>
      <c r="G731" s="110"/>
      <c r="H731" s="110"/>
      <c r="I731" s="118"/>
      <c r="J731" s="118"/>
      <c r="K731" s="118"/>
      <c r="L731" s="118"/>
      <c r="M731" s="118"/>
      <c r="N731" s="110"/>
      <c r="O731" s="110"/>
      <c r="P731" s="110"/>
      <c r="Q731" s="110"/>
      <c r="R731" s="110"/>
    </row>
    <row r="732" spans="3:18" ht="39.950000000000003" customHeight="1">
      <c r="C732" s="109"/>
      <c r="D732" s="110"/>
      <c r="E732" s="110"/>
      <c r="F732" s="110"/>
      <c r="G732" s="110"/>
      <c r="H732" s="110"/>
      <c r="I732" s="118"/>
      <c r="J732" s="118"/>
      <c r="K732" s="118"/>
      <c r="L732" s="118"/>
      <c r="M732" s="118"/>
      <c r="N732" s="110"/>
      <c r="O732" s="110"/>
      <c r="P732" s="110"/>
      <c r="Q732" s="110"/>
      <c r="R732" s="110"/>
    </row>
    <row r="733" spans="3:18" ht="39.950000000000003" customHeight="1">
      <c r="C733" s="109"/>
      <c r="D733" s="110"/>
      <c r="E733" s="110"/>
      <c r="F733" s="110"/>
      <c r="G733" s="110"/>
      <c r="H733" s="110"/>
      <c r="I733" s="118"/>
      <c r="J733" s="118"/>
      <c r="K733" s="118"/>
      <c r="L733" s="118"/>
      <c r="M733" s="118"/>
      <c r="N733" s="110"/>
      <c r="O733" s="110"/>
      <c r="P733" s="110"/>
      <c r="Q733" s="110"/>
      <c r="R733" s="110"/>
    </row>
    <row r="734" spans="3:18" ht="39.950000000000003" customHeight="1">
      <c r="C734" s="109"/>
      <c r="D734" s="110"/>
      <c r="E734" s="110"/>
      <c r="F734" s="110"/>
      <c r="G734" s="110"/>
      <c r="H734" s="110"/>
      <c r="I734" s="118"/>
      <c r="J734" s="118"/>
      <c r="K734" s="118"/>
      <c r="L734" s="118"/>
      <c r="M734" s="118"/>
      <c r="N734" s="110"/>
      <c r="O734" s="110"/>
      <c r="P734" s="110"/>
      <c r="Q734" s="110"/>
      <c r="R734" s="110"/>
    </row>
    <row r="735" spans="3:18" ht="39.950000000000003" customHeight="1">
      <c r="C735" s="109"/>
      <c r="D735" s="110"/>
      <c r="E735" s="110"/>
      <c r="F735" s="110"/>
      <c r="G735" s="110"/>
      <c r="H735" s="110"/>
      <c r="I735" s="118"/>
      <c r="J735" s="118"/>
      <c r="K735" s="118"/>
      <c r="L735" s="118"/>
      <c r="M735" s="118"/>
      <c r="N735" s="110"/>
      <c r="O735" s="110"/>
      <c r="P735" s="110"/>
      <c r="Q735" s="110"/>
      <c r="R735" s="110"/>
    </row>
    <row r="736" spans="3:18" ht="39.950000000000003" customHeight="1">
      <c r="C736" s="109"/>
      <c r="D736" s="110"/>
      <c r="E736" s="110"/>
      <c r="F736" s="110"/>
      <c r="G736" s="110"/>
      <c r="H736" s="110"/>
      <c r="I736" s="118"/>
      <c r="J736" s="118"/>
      <c r="K736" s="118"/>
      <c r="L736" s="118"/>
      <c r="M736" s="118"/>
      <c r="N736" s="110"/>
      <c r="O736" s="110"/>
      <c r="P736" s="110"/>
      <c r="Q736" s="110"/>
      <c r="R736" s="110"/>
    </row>
    <row r="737" spans="3:18" ht="39.950000000000003" customHeight="1">
      <c r="C737" s="109"/>
      <c r="D737" s="110"/>
      <c r="E737" s="110"/>
      <c r="F737" s="110"/>
      <c r="G737" s="110"/>
      <c r="H737" s="110"/>
      <c r="I737" s="118"/>
      <c r="J737" s="118"/>
      <c r="K737" s="118"/>
      <c r="L737" s="118"/>
      <c r="M737" s="118"/>
      <c r="N737" s="110"/>
      <c r="O737" s="110"/>
      <c r="P737" s="110"/>
      <c r="Q737" s="110"/>
      <c r="R737" s="110"/>
    </row>
    <row r="738" spans="3:18" ht="39.950000000000003" customHeight="1">
      <c r="C738" s="109"/>
      <c r="D738" s="110"/>
      <c r="E738" s="110"/>
      <c r="F738" s="110"/>
      <c r="G738" s="110"/>
      <c r="H738" s="110"/>
      <c r="I738" s="118"/>
      <c r="J738" s="118"/>
      <c r="K738" s="118"/>
      <c r="L738" s="118"/>
      <c r="M738" s="118"/>
      <c r="N738" s="110"/>
      <c r="O738" s="110"/>
      <c r="P738" s="110"/>
      <c r="Q738" s="110"/>
      <c r="R738" s="110"/>
    </row>
    <row r="739" spans="3:18" ht="39.950000000000003" customHeight="1">
      <c r="C739" s="109"/>
      <c r="D739" s="110"/>
      <c r="E739" s="110"/>
      <c r="F739" s="110"/>
      <c r="G739" s="110"/>
      <c r="H739" s="110"/>
      <c r="I739" s="118"/>
      <c r="J739" s="118"/>
      <c r="K739" s="118"/>
      <c r="L739" s="118"/>
      <c r="M739" s="118"/>
      <c r="N739" s="110"/>
      <c r="O739" s="110"/>
      <c r="P739" s="110"/>
      <c r="Q739" s="110"/>
      <c r="R739" s="110"/>
    </row>
    <row r="740" spans="3:18" ht="39.950000000000003" customHeight="1">
      <c r="C740" s="109"/>
      <c r="D740" s="110"/>
      <c r="E740" s="110"/>
      <c r="F740" s="110"/>
      <c r="G740" s="110"/>
      <c r="H740" s="110"/>
      <c r="I740" s="118"/>
      <c r="J740" s="118"/>
      <c r="K740" s="118"/>
      <c r="L740" s="118"/>
      <c r="M740" s="118"/>
      <c r="N740" s="110"/>
      <c r="O740" s="110"/>
      <c r="P740" s="110"/>
      <c r="Q740" s="110"/>
      <c r="R740" s="110"/>
    </row>
    <row r="741" spans="3:18" ht="39.950000000000003" customHeight="1">
      <c r="C741" s="109"/>
      <c r="D741" s="110"/>
      <c r="E741" s="110"/>
      <c r="F741" s="110"/>
      <c r="G741" s="110"/>
      <c r="H741" s="110"/>
      <c r="I741" s="118"/>
      <c r="J741" s="118"/>
      <c r="K741" s="118"/>
      <c r="L741" s="118"/>
      <c r="M741" s="118"/>
      <c r="N741" s="110"/>
      <c r="O741" s="110"/>
      <c r="P741" s="110"/>
      <c r="Q741" s="110"/>
      <c r="R741" s="110"/>
    </row>
    <row r="742" spans="3:18" ht="39.950000000000003" customHeight="1">
      <c r="C742" s="109"/>
      <c r="D742" s="110"/>
      <c r="E742" s="110"/>
      <c r="F742" s="110"/>
      <c r="G742" s="110"/>
      <c r="H742" s="110"/>
      <c r="I742" s="118"/>
      <c r="J742" s="118"/>
      <c r="K742" s="118"/>
      <c r="L742" s="118"/>
      <c r="M742" s="118"/>
      <c r="N742" s="110"/>
      <c r="O742" s="110"/>
      <c r="P742" s="110"/>
      <c r="Q742" s="110"/>
      <c r="R742" s="110"/>
    </row>
    <row r="743" spans="3:18" ht="39.950000000000003" customHeight="1">
      <c r="C743" s="109"/>
      <c r="D743" s="110"/>
      <c r="E743" s="110"/>
      <c r="F743" s="110"/>
      <c r="G743" s="110"/>
      <c r="H743" s="110"/>
      <c r="I743" s="118"/>
      <c r="J743" s="118"/>
      <c r="K743" s="118"/>
      <c r="L743" s="118"/>
      <c r="M743" s="118"/>
      <c r="N743" s="110"/>
      <c r="O743" s="110"/>
      <c r="P743" s="110"/>
      <c r="Q743" s="110"/>
      <c r="R743" s="110"/>
    </row>
    <row r="744" spans="3:18" ht="39.950000000000003" customHeight="1">
      <c r="C744" s="109"/>
      <c r="D744" s="110"/>
      <c r="E744" s="110"/>
      <c r="F744" s="110"/>
      <c r="G744" s="110"/>
      <c r="H744" s="110"/>
      <c r="I744" s="118"/>
      <c r="J744" s="118"/>
      <c r="K744" s="118"/>
      <c r="L744" s="118"/>
      <c r="M744" s="118"/>
      <c r="N744" s="110"/>
      <c r="O744" s="110"/>
      <c r="P744" s="110"/>
      <c r="Q744" s="110"/>
      <c r="R744" s="110"/>
    </row>
    <row r="745" spans="3:18" ht="39.950000000000003" customHeight="1">
      <c r="C745" s="109"/>
      <c r="D745" s="110"/>
      <c r="E745" s="110"/>
      <c r="F745" s="110"/>
      <c r="G745" s="110"/>
      <c r="H745" s="110"/>
      <c r="I745" s="118"/>
      <c r="J745" s="118"/>
      <c r="K745" s="118"/>
      <c r="L745" s="118"/>
      <c r="M745" s="118"/>
      <c r="N745" s="110"/>
      <c r="O745" s="110"/>
      <c r="P745" s="110"/>
      <c r="Q745" s="110"/>
      <c r="R745" s="110"/>
    </row>
    <row r="746" spans="3:18" ht="39.950000000000003" customHeight="1">
      <c r="C746" s="109"/>
      <c r="D746" s="110"/>
      <c r="E746" s="110"/>
      <c r="F746" s="110"/>
      <c r="G746" s="110"/>
      <c r="H746" s="110"/>
      <c r="I746" s="118"/>
      <c r="J746" s="118"/>
      <c r="K746" s="118"/>
      <c r="L746" s="118"/>
      <c r="M746" s="118"/>
      <c r="N746" s="110"/>
      <c r="O746" s="110"/>
      <c r="P746" s="110"/>
      <c r="Q746" s="110"/>
      <c r="R746" s="110"/>
    </row>
    <row r="747" spans="3:18" ht="39.950000000000003" customHeight="1">
      <c r="C747" s="109"/>
      <c r="D747" s="110"/>
      <c r="E747" s="110"/>
      <c r="F747" s="110"/>
      <c r="G747" s="110"/>
      <c r="H747" s="110"/>
      <c r="I747" s="118"/>
      <c r="J747" s="118"/>
      <c r="K747" s="118"/>
      <c r="L747" s="118"/>
      <c r="M747" s="118"/>
      <c r="N747" s="110"/>
      <c r="O747" s="110"/>
      <c r="P747" s="110"/>
      <c r="Q747" s="110"/>
      <c r="R747" s="110"/>
    </row>
    <row r="748" spans="3:18" ht="39.950000000000003" customHeight="1">
      <c r="C748" s="109"/>
      <c r="D748" s="110"/>
      <c r="E748" s="110"/>
      <c r="F748" s="110"/>
      <c r="G748" s="110"/>
      <c r="H748" s="110"/>
      <c r="I748" s="118"/>
      <c r="J748" s="118"/>
      <c r="K748" s="118"/>
      <c r="L748" s="118"/>
      <c r="M748" s="118"/>
      <c r="N748" s="110"/>
      <c r="O748" s="110"/>
      <c r="P748" s="110"/>
      <c r="Q748" s="110"/>
      <c r="R748" s="110"/>
    </row>
    <row r="749" spans="3:18" ht="39.950000000000003" customHeight="1">
      <c r="C749" s="109"/>
      <c r="D749" s="110"/>
      <c r="E749" s="110"/>
      <c r="F749" s="110"/>
      <c r="G749" s="110"/>
      <c r="H749" s="110"/>
      <c r="I749" s="118"/>
      <c r="J749" s="118"/>
      <c r="K749" s="118"/>
      <c r="L749" s="118"/>
      <c r="M749" s="118"/>
      <c r="N749" s="110"/>
      <c r="O749" s="110"/>
      <c r="P749" s="110"/>
      <c r="Q749" s="110"/>
      <c r="R749" s="110"/>
    </row>
    <row r="750" spans="3:18" ht="39.950000000000003" customHeight="1">
      <c r="C750" s="109"/>
      <c r="D750" s="110"/>
      <c r="E750" s="110"/>
      <c r="F750" s="110"/>
      <c r="G750" s="110"/>
      <c r="H750" s="110"/>
      <c r="I750" s="118"/>
      <c r="J750" s="118"/>
      <c r="K750" s="118"/>
      <c r="L750" s="118"/>
      <c r="M750" s="118"/>
      <c r="N750" s="110"/>
      <c r="O750" s="110"/>
      <c r="P750" s="110"/>
      <c r="Q750" s="110"/>
      <c r="R750" s="110"/>
    </row>
    <row r="751" spans="3:18" ht="39.950000000000003" customHeight="1">
      <c r="C751" s="109"/>
      <c r="D751" s="110"/>
      <c r="E751" s="110"/>
      <c r="F751" s="110"/>
      <c r="G751" s="110"/>
      <c r="H751" s="110"/>
      <c r="I751" s="118"/>
      <c r="J751" s="118"/>
      <c r="K751" s="118"/>
      <c r="L751" s="118"/>
      <c r="M751" s="118"/>
      <c r="N751" s="110"/>
      <c r="O751" s="110"/>
      <c r="P751" s="110"/>
      <c r="Q751" s="110"/>
      <c r="R751" s="110"/>
    </row>
    <row r="752" spans="3:18" ht="39.950000000000003" customHeight="1">
      <c r="C752" s="109"/>
      <c r="D752" s="110"/>
      <c r="E752" s="110"/>
      <c r="F752" s="110"/>
      <c r="G752" s="110"/>
      <c r="H752" s="110"/>
      <c r="I752" s="118"/>
      <c r="J752" s="118"/>
      <c r="K752" s="118"/>
      <c r="L752" s="118"/>
      <c r="M752" s="118"/>
      <c r="N752" s="110"/>
      <c r="O752" s="110"/>
      <c r="P752" s="110"/>
      <c r="Q752" s="110"/>
      <c r="R752" s="110"/>
    </row>
    <row r="753" spans="3:18" ht="39.950000000000003" customHeight="1">
      <c r="C753" s="109"/>
      <c r="D753" s="110"/>
      <c r="E753" s="110"/>
      <c r="F753" s="110"/>
      <c r="G753" s="110"/>
      <c r="H753" s="110"/>
      <c r="I753" s="118"/>
      <c r="J753" s="118"/>
      <c r="K753" s="118"/>
      <c r="L753" s="118"/>
      <c r="M753" s="118"/>
      <c r="N753" s="110"/>
      <c r="O753" s="110"/>
      <c r="P753" s="110"/>
      <c r="Q753" s="110"/>
      <c r="R753" s="110"/>
    </row>
    <row r="754" spans="3:18" ht="39.950000000000003" customHeight="1">
      <c r="C754" s="109"/>
      <c r="D754" s="110"/>
      <c r="E754" s="110"/>
      <c r="F754" s="110"/>
      <c r="G754" s="110"/>
      <c r="H754" s="110"/>
      <c r="I754" s="118"/>
      <c r="J754" s="118"/>
      <c r="K754" s="118"/>
      <c r="L754" s="118"/>
      <c r="M754" s="118"/>
      <c r="N754" s="110"/>
      <c r="O754" s="110"/>
      <c r="P754" s="110"/>
      <c r="Q754" s="110"/>
      <c r="R754" s="110"/>
    </row>
    <row r="755" spans="3:18" ht="39.950000000000003" customHeight="1">
      <c r="C755" s="109"/>
      <c r="D755" s="110"/>
      <c r="E755" s="110"/>
      <c r="F755" s="110"/>
      <c r="G755" s="110"/>
      <c r="H755" s="110"/>
      <c r="I755" s="118"/>
      <c r="J755" s="118"/>
      <c r="K755" s="118"/>
      <c r="L755" s="118"/>
      <c r="M755" s="118"/>
      <c r="N755" s="110"/>
      <c r="O755" s="110"/>
      <c r="P755" s="110"/>
      <c r="Q755" s="110"/>
      <c r="R755" s="110"/>
    </row>
    <row r="756" spans="3:18" ht="39.950000000000003" customHeight="1">
      <c r="C756" s="109"/>
      <c r="D756" s="110"/>
      <c r="E756" s="110"/>
      <c r="F756" s="110"/>
      <c r="G756" s="110"/>
      <c r="H756" s="110"/>
      <c r="I756" s="118"/>
      <c r="J756" s="118"/>
      <c r="K756" s="118"/>
      <c r="L756" s="118"/>
      <c r="M756" s="118"/>
      <c r="N756" s="110"/>
      <c r="O756" s="110"/>
      <c r="P756" s="110"/>
      <c r="Q756" s="110"/>
      <c r="R756" s="110"/>
    </row>
    <row r="757" spans="3:18" ht="39.950000000000003" customHeight="1">
      <c r="C757" s="109"/>
      <c r="D757" s="110"/>
      <c r="E757" s="110"/>
      <c r="F757" s="110"/>
      <c r="G757" s="110"/>
      <c r="H757" s="110"/>
      <c r="I757" s="118"/>
      <c r="J757" s="118"/>
      <c r="K757" s="118"/>
      <c r="L757" s="118"/>
      <c r="M757" s="118"/>
      <c r="N757" s="110"/>
      <c r="O757" s="110"/>
      <c r="P757" s="110"/>
      <c r="Q757" s="110"/>
      <c r="R757" s="110"/>
    </row>
    <row r="758" spans="3:18" ht="39.950000000000003" customHeight="1">
      <c r="C758" s="109"/>
      <c r="D758" s="110"/>
      <c r="E758" s="110"/>
      <c r="F758" s="110"/>
      <c r="G758" s="110"/>
      <c r="H758" s="110"/>
      <c r="I758" s="118"/>
      <c r="J758" s="118"/>
      <c r="K758" s="118"/>
      <c r="L758" s="118"/>
      <c r="M758" s="118"/>
      <c r="N758" s="110"/>
      <c r="O758" s="110"/>
      <c r="P758" s="110"/>
      <c r="Q758" s="110"/>
      <c r="R758" s="110"/>
    </row>
    <row r="759" spans="3:18" ht="39.950000000000003" customHeight="1">
      <c r="C759" s="109"/>
      <c r="D759" s="110"/>
      <c r="E759" s="110"/>
      <c r="F759" s="110"/>
      <c r="G759" s="110"/>
      <c r="H759" s="110"/>
      <c r="I759" s="118"/>
      <c r="J759" s="118"/>
      <c r="K759" s="118"/>
      <c r="L759" s="118"/>
      <c r="M759" s="118"/>
      <c r="N759" s="110"/>
      <c r="O759" s="110"/>
      <c r="P759" s="110"/>
      <c r="Q759" s="110"/>
      <c r="R759" s="110"/>
    </row>
    <row r="760" spans="3:18" ht="39.950000000000003" customHeight="1">
      <c r="C760" s="109"/>
      <c r="D760" s="110"/>
      <c r="E760" s="110"/>
      <c r="F760" s="110"/>
      <c r="G760" s="110"/>
      <c r="H760" s="110"/>
      <c r="I760" s="118"/>
      <c r="J760" s="118"/>
      <c r="K760" s="118"/>
      <c r="L760" s="118"/>
      <c r="M760" s="118"/>
      <c r="N760" s="110"/>
      <c r="O760" s="110"/>
      <c r="P760" s="110"/>
      <c r="Q760" s="110"/>
      <c r="R760" s="110"/>
    </row>
    <row r="761" spans="3:18" ht="39.950000000000003" customHeight="1">
      <c r="C761" s="109"/>
      <c r="D761" s="110"/>
      <c r="E761" s="110"/>
      <c r="F761" s="110"/>
      <c r="G761" s="110"/>
      <c r="H761" s="110"/>
      <c r="I761" s="118"/>
      <c r="J761" s="118"/>
      <c r="K761" s="118"/>
      <c r="L761" s="118"/>
      <c r="M761" s="118"/>
      <c r="N761" s="110"/>
      <c r="O761" s="110"/>
      <c r="P761" s="110"/>
      <c r="Q761" s="110"/>
      <c r="R761" s="110"/>
    </row>
    <row r="762" spans="3:18" ht="39.950000000000003" customHeight="1">
      <c r="C762" s="109"/>
      <c r="D762" s="110"/>
      <c r="E762" s="110"/>
      <c r="F762" s="110"/>
      <c r="G762" s="110"/>
      <c r="H762" s="110"/>
      <c r="I762" s="118"/>
      <c r="J762" s="118"/>
      <c r="K762" s="118"/>
      <c r="L762" s="118"/>
      <c r="M762" s="118"/>
      <c r="N762" s="110"/>
      <c r="O762" s="110"/>
      <c r="P762" s="110"/>
      <c r="Q762" s="110"/>
      <c r="R762" s="110"/>
    </row>
    <row r="763" spans="3:18" ht="39.950000000000003" customHeight="1">
      <c r="C763" s="109"/>
      <c r="D763" s="110"/>
      <c r="E763" s="110"/>
      <c r="F763" s="110"/>
      <c r="G763" s="110"/>
      <c r="H763" s="110"/>
      <c r="I763" s="118"/>
      <c r="J763" s="118"/>
      <c r="K763" s="118"/>
      <c r="L763" s="118"/>
      <c r="M763" s="118"/>
      <c r="N763" s="110"/>
      <c r="O763" s="110"/>
      <c r="P763" s="110"/>
      <c r="Q763" s="110"/>
      <c r="R763" s="110"/>
    </row>
    <row r="764" spans="3:18" ht="39.950000000000003" customHeight="1">
      <c r="C764" s="109"/>
      <c r="D764" s="110"/>
      <c r="E764" s="110"/>
      <c r="F764" s="110"/>
      <c r="G764" s="110"/>
      <c r="H764" s="110"/>
      <c r="I764" s="118"/>
      <c r="J764" s="118"/>
      <c r="K764" s="118"/>
      <c r="L764" s="118"/>
      <c r="M764" s="118"/>
      <c r="N764" s="110"/>
      <c r="O764" s="110"/>
      <c r="P764" s="110"/>
      <c r="Q764" s="110"/>
      <c r="R764" s="110"/>
    </row>
    <row r="765" spans="3:18" ht="39.950000000000003" customHeight="1">
      <c r="C765" s="109"/>
      <c r="D765" s="110"/>
      <c r="E765" s="110"/>
      <c r="F765" s="110"/>
      <c r="G765" s="110"/>
      <c r="H765" s="110"/>
      <c r="I765" s="118"/>
      <c r="J765" s="118"/>
      <c r="K765" s="118"/>
      <c r="L765" s="118"/>
      <c r="M765" s="118"/>
      <c r="N765" s="110"/>
      <c r="O765" s="110"/>
      <c r="P765" s="110"/>
      <c r="Q765" s="110"/>
      <c r="R765" s="110"/>
    </row>
    <row r="766" spans="3:18" ht="39.950000000000003" customHeight="1">
      <c r="C766" s="109"/>
      <c r="D766" s="110"/>
      <c r="E766" s="110"/>
      <c r="F766" s="110"/>
      <c r="G766" s="110"/>
      <c r="H766" s="110"/>
      <c r="I766" s="118"/>
      <c r="J766" s="118"/>
      <c r="K766" s="118"/>
      <c r="L766" s="118"/>
      <c r="M766" s="118"/>
      <c r="N766" s="110"/>
      <c r="O766" s="110"/>
      <c r="P766" s="110"/>
      <c r="Q766" s="110"/>
      <c r="R766" s="110"/>
    </row>
    <row r="767" spans="3:18" ht="39.950000000000003" customHeight="1">
      <c r="C767" s="109"/>
      <c r="D767" s="110"/>
      <c r="E767" s="110"/>
      <c r="F767" s="110"/>
      <c r="G767" s="110"/>
      <c r="H767" s="110"/>
      <c r="I767" s="118"/>
      <c r="J767" s="118"/>
      <c r="K767" s="118"/>
      <c r="L767" s="118"/>
      <c r="M767" s="118"/>
      <c r="N767" s="110"/>
      <c r="O767" s="110"/>
      <c r="P767" s="110"/>
      <c r="Q767" s="110"/>
      <c r="R767" s="110"/>
    </row>
    <row r="768" spans="3:18" ht="39.950000000000003" customHeight="1">
      <c r="C768" s="109"/>
      <c r="D768" s="110"/>
      <c r="E768" s="110"/>
      <c r="F768" s="110"/>
      <c r="G768" s="110"/>
      <c r="H768" s="110"/>
      <c r="I768" s="118"/>
      <c r="J768" s="118"/>
      <c r="K768" s="118"/>
      <c r="L768" s="118"/>
      <c r="M768" s="118"/>
      <c r="N768" s="110"/>
      <c r="O768" s="110"/>
      <c r="P768" s="110"/>
      <c r="Q768" s="110"/>
      <c r="R768" s="110"/>
    </row>
    <row r="769" spans="3:18" ht="39.950000000000003" customHeight="1">
      <c r="C769" s="109"/>
      <c r="D769" s="110"/>
      <c r="E769" s="110"/>
      <c r="F769" s="110"/>
      <c r="G769" s="110"/>
      <c r="H769" s="110"/>
      <c r="I769" s="118"/>
      <c r="J769" s="118"/>
      <c r="K769" s="118"/>
      <c r="L769" s="118"/>
      <c r="M769" s="118"/>
      <c r="N769" s="110"/>
      <c r="O769" s="110"/>
      <c r="P769" s="110"/>
      <c r="Q769" s="110"/>
      <c r="R769" s="110"/>
    </row>
    <row r="770" spans="3:18" ht="39.950000000000003" customHeight="1">
      <c r="C770" s="109"/>
      <c r="D770" s="110"/>
      <c r="E770" s="110"/>
      <c r="F770" s="110"/>
      <c r="G770" s="110"/>
      <c r="H770" s="110"/>
      <c r="I770" s="118"/>
      <c r="J770" s="118"/>
      <c r="K770" s="118"/>
      <c r="L770" s="118"/>
      <c r="M770" s="118"/>
      <c r="N770" s="110"/>
      <c r="O770" s="110"/>
      <c r="P770" s="110"/>
      <c r="Q770" s="110"/>
      <c r="R770" s="110"/>
    </row>
    <row r="771" spans="3:18" ht="39.950000000000003" customHeight="1">
      <c r="C771" s="109"/>
      <c r="D771" s="110"/>
      <c r="E771" s="110"/>
      <c r="F771" s="110"/>
      <c r="G771" s="110"/>
      <c r="H771" s="110"/>
      <c r="I771" s="118"/>
      <c r="J771" s="118"/>
      <c r="K771" s="118"/>
      <c r="L771" s="118"/>
      <c r="M771" s="118"/>
      <c r="N771" s="110"/>
      <c r="O771" s="110"/>
      <c r="P771" s="110"/>
      <c r="Q771" s="110"/>
      <c r="R771" s="110"/>
    </row>
    <row r="772" spans="3:18" ht="39.950000000000003" customHeight="1">
      <c r="C772" s="109"/>
      <c r="D772" s="110"/>
      <c r="E772" s="110"/>
      <c r="F772" s="110"/>
      <c r="G772" s="110"/>
      <c r="H772" s="110"/>
      <c r="I772" s="118"/>
      <c r="J772" s="118"/>
      <c r="K772" s="118"/>
      <c r="L772" s="118"/>
      <c r="M772" s="118"/>
      <c r="N772" s="110"/>
      <c r="O772" s="110"/>
      <c r="P772" s="110"/>
      <c r="Q772" s="110"/>
      <c r="R772" s="110"/>
    </row>
    <row r="773" spans="3:18" ht="39.950000000000003" customHeight="1">
      <c r="C773" s="109"/>
      <c r="D773" s="110"/>
      <c r="E773" s="110"/>
      <c r="F773" s="110"/>
      <c r="G773" s="110"/>
      <c r="H773" s="110"/>
      <c r="I773" s="118"/>
      <c r="J773" s="118"/>
      <c r="K773" s="118"/>
      <c r="L773" s="118"/>
      <c r="M773" s="118"/>
      <c r="N773" s="110"/>
      <c r="O773" s="110"/>
      <c r="P773" s="110"/>
      <c r="Q773" s="110"/>
      <c r="R773" s="110"/>
    </row>
    <row r="774" spans="3:18" ht="39.950000000000003" customHeight="1">
      <c r="C774" s="109"/>
      <c r="D774" s="110"/>
      <c r="E774" s="110"/>
      <c r="F774" s="110"/>
      <c r="G774" s="110"/>
      <c r="H774" s="110"/>
      <c r="I774" s="118"/>
      <c r="J774" s="118"/>
      <c r="K774" s="118"/>
      <c r="L774" s="118"/>
      <c r="M774" s="118"/>
      <c r="N774" s="110"/>
      <c r="O774" s="110"/>
      <c r="P774" s="110"/>
      <c r="Q774" s="110"/>
      <c r="R774" s="110"/>
    </row>
    <row r="775" spans="3:18" ht="39.950000000000003" customHeight="1">
      <c r="C775" s="109"/>
      <c r="D775" s="110"/>
      <c r="E775" s="110"/>
      <c r="F775" s="110"/>
      <c r="G775" s="110"/>
      <c r="H775" s="110"/>
      <c r="I775" s="118"/>
      <c r="J775" s="118"/>
      <c r="K775" s="118"/>
      <c r="L775" s="118"/>
      <c r="M775" s="118"/>
      <c r="N775" s="110"/>
      <c r="O775" s="110"/>
      <c r="P775" s="110"/>
      <c r="Q775" s="110"/>
      <c r="R775" s="110"/>
    </row>
    <row r="776" spans="3:18" ht="39.950000000000003" customHeight="1">
      <c r="C776" s="109"/>
      <c r="D776" s="110"/>
      <c r="E776" s="110"/>
      <c r="F776" s="110"/>
      <c r="G776" s="110"/>
      <c r="H776" s="110"/>
      <c r="I776" s="118"/>
      <c r="J776" s="118"/>
      <c r="K776" s="118"/>
      <c r="L776" s="118"/>
      <c r="M776" s="118"/>
      <c r="N776" s="110"/>
      <c r="O776" s="110"/>
      <c r="P776" s="110"/>
      <c r="Q776" s="110"/>
      <c r="R776" s="110"/>
    </row>
    <row r="777" spans="3:18" ht="39.950000000000003" customHeight="1">
      <c r="C777" s="109"/>
      <c r="D777" s="110"/>
      <c r="E777" s="110"/>
      <c r="F777" s="110"/>
      <c r="G777" s="110"/>
      <c r="H777" s="110"/>
      <c r="I777" s="118"/>
      <c r="J777" s="118"/>
      <c r="K777" s="118"/>
      <c r="L777" s="118"/>
      <c r="M777" s="118"/>
      <c r="N777" s="110"/>
      <c r="O777" s="110"/>
      <c r="P777" s="110"/>
      <c r="Q777" s="110"/>
      <c r="R777" s="110"/>
    </row>
    <row r="778" spans="3:18" ht="39.950000000000003" customHeight="1">
      <c r="C778" s="109"/>
      <c r="D778" s="110"/>
      <c r="E778" s="110"/>
      <c r="F778" s="110"/>
      <c r="G778" s="110"/>
      <c r="H778" s="110"/>
      <c r="I778" s="118"/>
      <c r="J778" s="118"/>
      <c r="K778" s="118"/>
      <c r="L778" s="118"/>
      <c r="M778" s="118"/>
      <c r="N778" s="110"/>
      <c r="O778" s="110"/>
      <c r="P778" s="110"/>
      <c r="Q778" s="110"/>
      <c r="R778" s="110"/>
    </row>
    <row r="779" spans="3:18" ht="39.950000000000003" customHeight="1">
      <c r="C779" s="109"/>
      <c r="D779" s="110"/>
      <c r="E779" s="110"/>
      <c r="F779" s="110"/>
      <c r="G779" s="110"/>
      <c r="H779" s="110"/>
      <c r="I779" s="118"/>
      <c r="J779" s="118"/>
      <c r="K779" s="118"/>
      <c r="L779" s="118"/>
      <c r="M779" s="118"/>
      <c r="N779" s="110"/>
      <c r="O779" s="110"/>
      <c r="P779" s="110"/>
      <c r="Q779" s="110"/>
      <c r="R779" s="110"/>
    </row>
    <row r="780" spans="3:18" ht="39.950000000000003" customHeight="1">
      <c r="C780" s="109"/>
      <c r="D780" s="110"/>
      <c r="E780" s="110"/>
      <c r="F780" s="110"/>
      <c r="G780" s="110"/>
      <c r="H780" s="110"/>
      <c r="I780" s="118"/>
      <c r="J780" s="118"/>
      <c r="K780" s="118"/>
      <c r="L780" s="118"/>
      <c r="M780" s="118"/>
      <c r="N780" s="110"/>
      <c r="O780" s="110"/>
      <c r="P780" s="110"/>
      <c r="Q780" s="110"/>
      <c r="R780" s="110"/>
    </row>
    <row r="781" spans="3:18" ht="39.950000000000003" customHeight="1">
      <c r="C781" s="109"/>
      <c r="D781" s="110"/>
      <c r="E781" s="110"/>
      <c r="F781" s="110"/>
      <c r="G781" s="110"/>
      <c r="H781" s="110"/>
      <c r="I781" s="118"/>
      <c r="J781" s="118"/>
      <c r="K781" s="118"/>
      <c r="L781" s="118"/>
      <c r="M781" s="118"/>
      <c r="N781" s="110"/>
      <c r="O781" s="110"/>
      <c r="P781" s="110"/>
      <c r="Q781" s="110"/>
      <c r="R781" s="110"/>
    </row>
    <row r="782" spans="3:18" ht="39.950000000000003" customHeight="1">
      <c r="C782" s="109"/>
      <c r="D782" s="110"/>
      <c r="E782" s="110"/>
      <c r="F782" s="110"/>
      <c r="G782" s="110"/>
      <c r="H782" s="110"/>
      <c r="I782" s="118"/>
      <c r="J782" s="118"/>
      <c r="K782" s="118"/>
      <c r="L782" s="118"/>
      <c r="M782" s="118"/>
      <c r="N782" s="110"/>
      <c r="O782" s="110"/>
      <c r="P782" s="110"/>
      <c r="Q782" s="110"/>
      <c r="R782" s="110"/>
    </row>
    <row r="783" spans="3:18" ht="39.950000000000003" customHeight="1">
      <c r="C783" s="109"/>
      <c r="D783" s="110"/>
      <c r="E783" s="110"/>
      <c r="F783" s="110"/>
      <c r="G783" s="110"/>
      <c r="H783" s="110"/>
      <c r="I783" s="118"/>
      <c r="J783" s="118"/>
      <c r="K783" s="118"/>
      <c r="L783" s="118"/>
      <c r="M783" s="118"/>
      <c r="N783" s="110"/>
      <c r="O783" s="110"/>
      <c r="P783" s="110"/>
      <c r="Q783" s="110"/>
      <c r="R783" s="110"/>
    </row>
    <row r="784" spans="3:18" ht="39.950000000000003" customHeight="1">
      <c r="C784" s="109"/>
      <c r="D784" s="110"/>
      <c r="E784" s="110"/>
      <c r="F784" s="110"/>
      <c r="G784" s="110"/>
      <c r="H784" s="110"/>
      <c r="I784" s="118"/>
      <c r="J784" s="118"/>
      <c r="K784" s="118"/>
      <c r="L784" s="118"/>
      <c r="M784" s="118"/>
      <c r="N784" s="110"/>
      <c r="O784" s="110"/>
      <c r="P784" s="110"/>
      <c r="Q784" s="110"/>
      <c r="R784" s="110"/>
    </row>
    <row r="785" spans="3:18" ht="39.950000000000003" customHeight="1">
      <c r="C785" s="109"/>
      <c r="D785" s="110"/>
      <c r="E785" s="110"/>
      <c r="F785" s="110"/>
      <c r="G785" s="110"/>
      <c r="H785" s="110"/>
      <c r="I785" s="118"/>
      <c r="J785" s="118"/>
      <c r="K785" s="118"/>
      <c r="L785" s="118"/>
      <c r="M785" s="118"/>
      <c r="N785" s="110"/>
      <c r="O785" s="110"/>
      <c r="P785" s="110"/>
      <c r="Q785" s="110"/>
      <c r="R785" s="110"/>
    </row>
    <row r="786" spans="3:18" ht="39.950000000000003" customHeight="1">
      <c r="C786" s="109"/>
      <c r="D786" s="110"/>
      <c r="E786" s="110"/>
      <c r="F786" s="110"/>
      <c r="G786" s="110"/>
      <c r="H786" s="110"/>
      <c r="I786" s="118"/>
      <c r="J786" s="118"/>
      <c r="K786" s="118"/>
      <c r="L786" s="118"/>
      <c r="M786" s="118"/>
      <c r="N786" s="110"/>
      <c r="O786" s="110"/>
      <c r="P786" s="110"/>
      <c r="Q786" s="110"/>
      <c r="R786" s="110"/>
    </row>
    <row r="787" spans="3:18" ht="39.950000000000003" customHeight="1">
      <c r="C787" s="109"/>
      <c r="D787" s="110"/>
      <c r="E787" s="110"/>
      <c r="F787" s="110"/>
      <c r="G787" s="110"/>
      <c r="H787" s="110"/>
      <c r="I787" s="118"/>
      <c r="J787" s="118"/>
      <c r="K787" s="118"/>
      <c r="L787" s="118"/>
      <c r="M787" s="118"/>
      <c r="N787" s="110"/>
      <c r="O787" s="110"/>
      <c r="P787" s="110"/>
      <c r="Q787" s="110"/>
      <c r="R787" s="110"/>
    </row>
    <row r="788" spans="3:18" ht="39.950000000000003" customHeight="1">
      <c r="C788" s="109"/>
      <c r="D788" s="110"/>
      <c r="E788" s="110"/>
      <c r="F788" s="110"/>
      <c r="G788" s="110"/>
      <c r="H788" s="110"/>
      <c r="I788" s="118"/>
      <c r="J788" s="118"/>
      <c r="K788" s="118"/>
      <c r="L788" s="118"/>
      <c r="M788" s="118"/>
      <c r="N788" s="110"/>
      <c r="O788" s="110"/>
      <c r="P788" s="110"/>
      <c r="Q788" s="110"/>
      <c r="R788" s="110"/>
    </row>
    <row r="789" spans="3:18" ht="39.950000000000003" customHeight="1">
      <c r="C789" s="109"/>
      <c r="D789" s="110"/>
      <c r="E789" s="110"/>
      <c r="F789" s="110"/>
      <c r="G789" s="110"/>
      <c r="H789" s="110"/>
      <c r="I789" s="118"/>
      <c r="J789" s="118"/>
      <c r="K789" s="118"/>
      <c r="L789" s="118"/>
      <c r="M789" s="118"/>
      <c r="N789" s="110"/>
      <c r="O789" s="110"/>
      <c r="P789" s="110"/>
      <c r="Q789" s="110"/>
      <c r="R789" s="110"/>
    </row>
    <row r="790" spans="3:18" ht="39.950000000000003" customHeight="1">
      <c r="C790" s="109"/>
      <c r="D790" s="110"/>
      <c r="E790" s="110"/>
      <c r="F790" s="110"/>
      <c r="G790" s="110"/>
      <c r="H790" s="110"/>
      <c r="I790" s="118"/>
      <c r="J790" s="118"/>
      <c r="K790" s="118"/>
      <c r="L790" s="118"/>
      <c r="M790" s="118"/>
      <c r="N790" s="110"/>
      <c r="O790" s="110"/>
      <c r="P790" s="110"/>
      <c r="Q790" s="110"/>
      <c r="R790" s="110"/>
    </row>
    <row r="791" spans="3:18" ht="39.950000000000003" customHeight="1">
      <c r="C791" s="109"/>
      <c r="D791" s="110"/>
      <c r="E791" s="110"/>
      <c r="F791" s="110"/>
      <c r="G791" s="110"/>
      <c r="H791" s="110"/>
      <c r="I791" s="118"/>
      <c r="J791" s="118"/>
      <c r="K791" s="118"/>
      <c r="L791" s="118"/>
      <c r="M791" s="118"/>
      <c r="N791" s="110"/>
      <c r="O791" s="110"/>
      <c r="P791" s="110"/>
      <c r="Q791" s="110"/>
      <c r="R791" s="110"/>
    </row>
    <row r="792" spans="3:18" ht="39.950000000000003" customHeight="1">
      <c r="C792" s="109"/>
      <c r="D792" s="110"/>
      <c r="E792" s="110"/>
      <c r="F792" s="110"/>
      <c r="G792" s="110"/>
      <c r="H792" s="110"/>
      <c r="I792" s="118"/>
      <c r="J792" s="118"/>
      <c r="K792" s="118"/>
      <c r="L792" s="118"/>
      <c r="M792" s="118"/>
      <c r="N792" s="110"/>
      <c r="O792" s="110"/>
      <c r="P792" s="110"/>
      <c r="Q792" s="110"/>
      <c r="R792" s="110"/>
    </row>
    <row r="793" spans="3:18" ht="39.950000000000003" customHeight="1">
      <c r="C793" s="109"/>
      <c r="D793" s="110"/>
      <c r="E793" s="110"/>
      <c r="F793" s="110"/>
      <c r="G793" s="110"/>
      <c r="H793" s="110"/>
      <c r="I793" s="118"/>
      <c r="J793" s="118"/>
      <c r="K793" s="118"/>
      <c r="L793" s="118"/>
      <c r="M793" s="118"/>
      <c r="N793" s="110"/>
      <c r="O793" s="110"/>
      <c r="P793" s="110"/>
      <c r="Q793" s="110"/>
      <c r="R793" s="110"/>
    </row>
    <row r="794" spans="3:18" ht="39.950000000000003" customHeight="1">
      <c r="C794" s="109"/>
      <c r="D794" s="110"/>
      <c r="E794" s="110"/>
      <c r="F794" s="110"/>
      <c r="G794" s="110"/>
      <c r="H794" s="110"/>
      <c r="I794" s="118"/>
      <c r="J794" s="118"/>
      <c r="K794" s="118"/>
      <c r="L794" s="118"/>
      <c r="M794" s="118"/>
      <c r="N794" s="110"/>
      <c r="O794" s="110"/>
      <c r="P794" s="110"/>
      <c r="Q794" s="110"/>
      <c r="R794" s="110"/>
    </row>
    <row r="795" spans="3:18" ht="39.950000000000003" customHeight="1">
      <c r="C795" s="109"/>
      <c r="D795" s="110"/>
      <c r="E795" s="110"/>
      <c r="F795" s="110"/>
      <c r="G795" s="110"/>
      <c r="H795" s="110"/>
      <c r="I795" s="118"/>
      <c r="J795" s="118"/>
      <c r="K795" s="118"/>
      <c r="L795" s="118"/>
      <c r="M795" s="118"/>
      <c r="N795" s="110"/>
      <c r="O795" s="110"/>
      <c r="P795" s="110"/>
      <c r="Q795" s="110"/>
      <c r="R795" s="110"/>
    </row>
    <row r="796" spans="3:18" ht="39.950000000000003" customHeight="1">
      <c r="C796" s="109"/>
      <c r="D796" s="110"/>
      <c r="E796" s="110"/>
      <c r="F796" s="110"/>
      <c r="G796" s="110"/>
      <c r="H796" s="110"/>
      <c r="I796" s="118"/>
      <c r="J796" s="118"/>
      <c r="K796" s="118"/>
      <c r="L796" s="118"/>
      <c r="M796" s="118"/>
      <c r="N796" s="110"/>
      <c r="O796" s="110"/>
      <c r="P796" s="110"/>
      <c r="Q796" s="110"/>
      <c r="R796" s="110"/>
    </row>
    <row r="797" spans="3:18" ht="39.950000000000003" customHeight="1">
      <c r="C797" s="109"/>
      <c r="D797" s="110"/>
      <c r="E797" s="110"/>
      <c r="F797" s="110"/>
      <c r="G797" s="110"/>
      <c r="H797" s="110"/>
      <c r="I797" s="118"/>
      <c r="J797" s="118"/>
      <c r="K797" s="118"/>
      <c r="L797" s="118"/>
      <c r="M797" s="118"/>
      <c r="N797" s="110"/>
      <c r="O797" s="110"/>
      <c r="P797" s="110"/>
      <c r="Q797" s="110"/>
      <c r="R797" s="110"/>
    </row>
    <row r="798" spans="3:18" ht="39.950000000000003" customHeight="1">
      <c r="C798" s="109"/>
      <c r="D798" s="110"/>
      <c r="E798" s="110"/>
      <c r="F798" s="110"/>
      <c r="G798" s="110"/>
      <c r="H798" s="110"/>
      <c r="I798" s="118"/>
      <c r="J798" s="118"/>
      <c r="K798" s="118"/>
      <c r="L798" s="118"/>
      <c r="M798" s="118"/>
      <c r="N798" s="110"/>
      <c r="O798" s="110"/>
      <c r="P798" s="110"/>
      <c r="Q798" s="110"/>
      <c r="R798" s="110"/>
    </row>
    <row r="799" spans="3:18" ht="39.950000000000003" customHeight="1">
      <c r="C799" s="109"/>
      <c r="D799" s="110"/>
      <c r="E799" s="110"/>
      <c r="F799" s="110"/>
      <c r="G799" s="110"/>
      <c r="H799" s="110"/>
      <c r="I799" s="118"/>
      <c r="J799" s="118"/>
      <c r="K799" s="118"/>
      <c r="L799" s="118"/>
      <c r="M799" s="118"/>
      <c r="N799" s="110"/>
      <c r="O799" s="110"/>
      <c r="P799" s="110"/>
      <c r="Q799" s="110"/>
      <c r="R799" s="110"/>
    </row>
    <row r="800" spans="3:18" ht="39.950000000000003" customHeight="1">
      <c r="C800" s="109"/>
      <c r="D800" s="110"/>
      <c r="E800" s="110"/>
      <c r="F800" s="110"/>
      <c r="G800" s="110"/>
      <c r="H800" s="110"/>
      <c r="I800" s="118"/>
      <c r="J800" s="118"/>
      <c r="K800" s="118"/>
      <c r="L800" s="118"/>
      <c r="M800" s="118"/>
      <c r="N800" s="110"/>
      <c r="O800" s="110"/>
      <c r="P800" s="110"/>
      <c r="Q800" s="110"/>
      <c r="R800" s="110"/>
    </row>
    <row r="801" spans="3:18" ht="39.950000000000003" customHeight="1">
      <c r="C801" s="109"/>
      <c r="D801" s="110"/>
      <c r="E801" s="110"/>
      <c r="F801" s="110"/>
      <c r="G801" s="110"/>
      <c r="H801" s="110"/>
      <c r="I801" s="118"/>
      <c r="J801" s="118"/>
      <c r="K801" s="118"/>
      <c r="L801" s="118"/>
      <c r="M801" s="118"/>
      <c r="N801" s="110"/>
      <c r="O801" s="110"/>
      <c r="P801" s="110"/>
      <c r="Q801" s="110"/>
      <c r="R801" s="110"/>
    </row>
    <row r="802" spans="3:18" ht="39.950000000000003" customHeight="1">
      <c r="C802" s="109"/>
      <c r="D802" s="110"/>
      <c r="E802" s="110"/>
      <c r="F802" s="110"/>
      <c r="G802" s="110"/>
      <c r="H802" s="110"/>
      <c r="I802" s="118"/>
      <c r="J802" s="118"/>
      <c r="K802" s="118"/>
      <c r="L802" s="118"/>
      <c r="M802" s="118"/>
      <c r="N802" s="110"/>
      <c r="O802" s="110"/>
      <c r="P802" s="110"/>
      <c r="Q802" s="110"/>
      <c r="R802" s="110"/>
    </row>
    <row r="803" spans="3:18" ht="39.950000000000003" customHeight="1">
      <c r="C803" s="109"/>
      <c r="D803" s="110"/>
      <c r="E803" s="110"/>
      <c r="F803" s="110"/>
      <c r="G803" s="110"/>
      <c r="H803" s="110"/>
      <c r="I803" s="118"/>
      <c r="J803" s="118"/>
      <c r="K803" s="118"/>
      <c r="L803" s="118"/>
      <c r="M803" s="118"/>
      <c r="N803" s="110"/>
      <c r="O803" s="110"/>
      <c r="P803" s="110"/>
      <c r="Q803" s="110"/>
      <c r="R803" s="110"/>
    </row>
    <row r="804" spans="3:18" ht="39.950000000000003" customHeight="1">
      <c r="C804" s="109"/>
      <c r="D804" s="110"/>
      <c r="E804" s="110"/>
      <c r="F804" s="110"/>
      <c r="G804" s="110"/>
      <c r="H804" s="110"/>
      <c r="I804" s="118"/>
      <c r="J804" s="118"/>
      <c r="K804" s="118"/>
      <c r="L804" s="118"/>
      <c r="M804" s="118"/>
      <c r="N804" s="110"/>
      <c r="O804" s="110"/>
      <c r="P804" s="110"/>
      <c r="Q804" s="110"/>
      <c r="R804" s="110"/>
    </row>
    <row r="805" spans="3:18" ht="39.950000000000003" customHeight="1">
      <c r="C805" s="109"/>
      <c r="D805" s="110"/>
      <c r="E805" s="110"/>
      <c r="F805" s="110"/>
      <c r="G805" s="110"/>
      <c r="H805" s="110"/>
      <c r="I805" s="118"/>
      <c r="J805" s="118"/>
      <c r="K805" s="118"/>
      <c r="L805" s="118"/>
      <c r="M805" s="118"/>
      <c r="N805" s="110"/>
      <c r="O805" s="110"/>
      <c r="P805" s="110"/>
      <c r="Q805" s="110"/>
      <c r="R805" s="110"/>
    </row>
    <row r="806" spans="3:18" ht="39.950000000000003" customHeight="1">
      <c r="C806" s="109"/>
      <c r="D806" s="110"/>
      <c r="E806" s="110"/>
      <c r="F806" s="110"/>
      <c r="G806" s="110"/>
      <c r="H806" s="110"/>
      <c r="I806" s="118"/>
      <c r="J806" s="118"/>
      <c r="K806" s="118"/>
      <c r="L806" s="118"/>
      <c r="M806" s="118"/>
      <c r="N806" s="110"/>
      <c r="O806" s="110"/>
      <c r="P806" s="110"/>
      <c r="Q806" s="110"/>
      <c r="R806" s="110"/>
    </row>
    <row r="807" spans="3:18" ht="39.950000000000003" customHeight="1">
      <c r="C807" s="109"/>
      <c r="D807" s="110"/>
      <c r="E807" s="110"/>
      <c r="F807" s="110"/>
      <c r="G807" s="110"/>
      <c r="H807" s="110"/>
      <c r="I807" s="118"/>
      <c r="J807" s="118"/>
      <c r="K807" s="118"/>
      <c r="L807" s="118"/>
      <c r="M807" s="118"/>
      <c r="N807" s="110"/>
      <c r="O807" s="110"/>
      <c r="P807" s="110"/>
      <c r="Q807" s="110"/>
      <c r="R807" s="110"/>
    </row>
    <row r="808" spans="3:18" ht="39.950000000000003" customHeight="1">
      <c r="C808" s="109"/>
      <c r="D808" s="110"/>
      <c r="E808" s="110"/>
      <c r="F808" s="110"/>
      <c r="G808" s="110"/>
      <c r="H808" s="110"/>
      <c r="I808" s="118"/>
      <c r="J808" s="118"/>
      <c r="K808" s="118"/>
      <c r="L808" s="118"/>
      <c r="M808" s="118"/>
      <c r="N808" s="110"/>
      <c r="O808" s="110"/>
      <c r="P808" s="110"/>
      <c r="Q808" s="110"/>
      <c r="R808" s="110"/>
    </row>
    <row r="809" spans="3:18" ht="39.950000000000003" customHeight="1">
      <c r="C809" s="109"/>
      <c r="D809" s="110"/>
      <c r="E809" s="110"/>
      <c r="F809" s="110"/>
      <c r="G809" s="110"/>
      <c r="H809" s="110"/>
      <c r="I809" s="118"/>
      <c r="J809" s="118"/>
      <c r="K809" s="118"/>
      <c r="L809" s="118"/>
      <c r="M809" s="118"/>
      <c r="N809" s="110"/>
      <c r="O809" s="110"/>
      <c r="P809" s="110"/>
      <c r="Q809" s="110"/>
      <c r="R809" s="110"/>
    </row>
    <row r="810" spans="3:18" ht="39.950000000000003" customHeight="1">
      <c r="C810" s="109"/>
      <c r="D810" s="110"/>
      <c r="E810" s="110"/>
      <c r="F810" s="110"/>
      <c r="G810" s="110"/>
      <c r="H810" s="110"/>
      <c r="I810" s="118"/>
      <c r="J810" s="118"/>
      <c r="K810" s="118"/>
      <c r="L810" s="118"/>
      <c r="M810" s="118"/>
      <c r="N810" s="110"/>
      <c r="O810" s="110"/>
      <c r="P810" s="110"/>
      <c r="Q810" s="110"/>
      <c r="R810" s="110"/>
    </row>
    <row r="811" spans="3:18" ht="39.950000000000003" customHeight="1">
      <c r="C811" s="109"/>
      <c r="D811" s="110"/>
      <c r="E811" s="110"/>
      <c r="F811" s="110"/>
      <c r="G811" s="110"/>
      <c r="H811" s="110"/>
      <c r="I811" s="118"/>
      <c r="J811" s="118"/>
      <c r="K811" s="118"/>
      <c r="L811" s="118"/>
      <c r="M811" s="118"/>
      <c r="N811" s="110"/>
      <c r="O811" s="110"/>
      <c r="P811" s="110"/>
      <c r="Q811" s="110"/>
      <c r="R811" s="110"/>
    </row>
    <row r="812" spans="3:18" ht="39.950000000000003" customHeight="1">
      <c r="C812" s="109"/>
      <c r="D812" s="110"/>
      <c r="E812" s="110"/>
      <c r="F812" s="110"/>
      <c r="G812" s="110"/>
      <c r="H812" s="110"/>
      <c r="I812" s="118"/>
      <c r="J812" s="118"/>
      <c r="K812" s="118"/>
      <c r="L812" s="118"/>
      <c r="M812" s="118"/>
      <c r="N812" s="110"/>
      <c r="O812" s="110"/>
      <c r="P812" s="110"/>
      <c r="Q812" s="110"/>
      <c r="R812" s="110"/>
    </row>
    <row r="813" spans="3:18" ht="39.950000000000003" customHeight="1">
      <c r="C813" s="109"/>
      <c r="D813" s="110"/>
      <c r="E813" s="110"/>
      <c r="F813" s="110"/>
      <c r="G813" s="110"/>
      <c r="H813" s="110"/>
      <c r="I813" s="118"/>
      <c r="J813" s="118"/>
      <c r="K813" s="118"/>
      <c r="L813" s="118"/>
      <c r="M813" s="118"/>
      <c r="N813" s="110"/>
      <c r="O813" s="110"/>
      <c r="P813" s="110"/>
      <c r="Q813" s="110"/>
      <c r="R813" s="110"/>
    </row>
    <row r="814" spans="3:18" ht="39.950000000000003" customHeight="1">
      <c r="C814" s="109"/>
      <c r="D814" s="110"/>
      <c r="E814" s="110"/>
      <c r="F814" s="110"/>
      <c r="G814" s="110"/>
      <c r="H814" s="110"/>
      <c r="I814" s="118"/>
      <c r="J814" s="118"/>
      <c r="K814" s="118"/>
      <c r="L814" s="118"/>
      <c r="M814" s="118"/>
      <c r="N814" s="110"/>
      <c r="O814" s="110"/>
      <c r="P814" s="110"/>
      <c r="Q814" s="110"/>
      <c r="R814" s="110"/>
    </row>
    <row r="815" spans="3:18" ht="39.950000000000003" customHeight="1">
      <c r="C815" s="109"/>
      <c r="D815" s="110"/>
      <c r="E815" s="110"/>
      <c r="F815" s="110"/>
      <c r="G815" s="110"/>
      <c r="H815" s="110"/>
      <c r="I815" s="118"/>
      <c r="J815" s="118"/>
      <c r="K815" s="118"/>
      <c r="L815" s="118"/>
      <c r="M815" s="118"/>
      <c r="N815" s="110"/>
      <c r="O815" s="110"/>
      <c r="P815" s="110"/>
      <c r="Q815" s="110"/>
      <c r="R815" s="110"/>
    </row>
    <row r="816" spans="3:18" ht="39.950000000000003" customHeight="1">
      <c r="C816" s="109"/>
      <c r="D816" s="110"/>
      <c r="E816" s="110"/>
      <c r="F816" s="110"/>
      <c r="G816" s="110"/>
      <c r="H816" s="110"/>
      <c r="I816" s="118"/>
      <c r="J816" s="118"/>
      <c r="K816" s="118"/>
      <c r="L816" s="118"/>
      <c r="M816" s="118"/>
      <c r="N816" s="110"/>
      <c r="O816" s="110"/>
      <c r="P816" s="110"/>
      <c r="Q816" s="110"/>
      <c r="R816" s="110"/>
    </row>
    <row r="817" spans="3:18" ht="39.950000000000003" customHeight="1">
      <c r="C817" s="109"/>
      <c r="D817" s="110"/>
      <c r="E817" s="110"/>
      <c r="F817" s="110"/>
      <c r="G817" s="110"/>
      <c r="H817" s="110"/>
      <c r="I817" s="118"/>
      <c r="J817" s="118"/>
      <c r="K817" s="118"/>
      <c r="L817" s="118"/>
      <c r="M817" s="118"/>
      <c r="N817" s="110"/>
      <c r="O817" s="110"/>
      <c r="P817" s="110"/>
      <c r="Q817" s="110"/>
      <c r="R817" s="110"/>
    </row>
    <row r="818" spans="3:18" ht="39.950000000000003" customHeight="1">
      <c r="C818" s="109"/>
      <c r="D818" s="110"/>
      <c r="E818" s="110"/>
      <c r="F818" s="110"/>
      <c r="G818" s="110"/>
      <c r="H818" s="110"/>
      <c r="I818" s="118"/>
      <c r="J818" s="118"/>
      <c r="K818" s="118"/>
      <c r="L818" s="118"/>
      <c r="M818" s="118"/>
      <c r="N818" s="110"/>
      <c r="O818" s="110"/>
      <c r="P818" s="110"/>
      <c r="Q818" s="110"/>
      <c r="R818" s="110"/>
    </row>
    <row r="819" spans="3:18" ht="39.950000000000003" customHeight="1">
      <c r="C819" s="109"/>
      <c r="D819" s="110"/>
      <c r="E819" s="110"/>
      <c r="F819" s="110"/>
      <c r="G819" s="110"/>
      <c r="H819" s="110"/>
      <c r="I819" s="118"/>
      <c r="J819" s="118"/>
      <c r="K819" s="118"/>
      <c r="L819" s="118"/>
      <c r="M819" s="118"/>
      <c r="N819" s="110"/>
      <c r="O819" s="110"/>
      <c r="P819" s="110"/>
      <c r="Q819" s="110"/>
      <c r="R819" s="110"/>
    </row>
    <row r="820" spans="3:18" ht="39.950000000000003" customHeight="1">
      <c r="C820" s="109"/>
      <c r="D820" s="110"/>
      <c r="E820" s="110"/>
      <c r="F820" s="110"/>
      <c r="G820" s="110"/>
      <c r="H820" s="110"/>
      <c r="I820" s="118"/>
      <c r="J820" s="118"/>
      <c r="K820" s="118"/>
      <c r="L820" s="118"/>
      <c r="M820" s="118"/>
      <c r="N820" s="110"/>
      <c r="O820" s="110"/>
      <c r="P820" s="110"/>
      <c r="Q820" s="110"/>
      <c r="R820" s="110"/>
    </row>
    <row r="821" spans="3:18" ht="39.950000000000003" customHeight="1">
      <c r="C821" s="109"/>
      <c r="D821" s="110"/>
      <c r="E821" s="110"/>
      <c r="F821" s="110"/>
      <c r="G821" s="110"/>
      <c r="H821" s="110"/>
      <c r="I821" s="118"/>
      <c r="J821" s="118"/>
      <c r="K821" s="118"/>
      <c r="L821" s="118"/>
      <c r="M821" s="118"/>
      <c r="N821" s="110"/>
      <c r="O821" s="110"/>
      <c r="P821" s="110"/>
      <c r="Q821" s="110"/>
      <c r="R821" s="110"/>
    </row>
    <row r="822" spans="3:18" ht="39.950000000000003" customHeight="1">
      <c r="C822" s="109"/>
      <c r="D822" s="110"/>
      <c r="E822" s="110"/>
      <c r="F822" s="110"/>
      <c r="G822" s="110"/>
      <c r="H822" s="110"/>
      <c r="I822" s="118"/>
      <c r="J822" s="118"/>
      <c r="K822" s="118"/>
      <c r="L822" s="118"/>
      <c r="M822" s="118"/>
      <c r="N822" s="110"/>
      <c r="O822" s="110"/>
      <c r="P822" s="110"/>
      <c r="Q822" s="110"/>
      <c r="R822" s="110"/>
    </row>
    <row r="823" spans="3:18" ht="39.950000000000003" customHeight="1">
      <c r="C823" s="109"/>
      <c r="D823" s="110"/>
      <c r="E823" s="110"/>
      <c r="F823" s="110"/>
      <c r="G823" s="110"/>
      <c r="H823" s="110"/>
      <c r="I823" s="118"/>
      <c r="J823" s="118"/>
      <c r="K823" s="118"/>
      <c r="L823" s="118"/>
      <c r="M823" s="118"/>
      <c r="N823" s="110"/>
      <c r="O823" s="110"/>
      <c r="P823" s="110"/>
      <c r="Q823" s="110"/>
      <c r="R823" s="110"/>
    </row>
    <row r="824" spans="3:18" ht="39.950000000000003" customHeight="1">
      <c r="C824" s="109"/>
      <c r="D824" s="110"/>
      <c r="E824" s="110"/>
      <c r="F824" s="110"/>
      <c r="G824" s="110"/>
      <c r="H824" s="110"/>
      <c r="I824" s="118"/>
      <c r="J824" s="118"/>
      <c r="K824" s="118"/>
      <c r="L824" s="118"/>
      <c r="M824" s="118"/>
      <c r="N824" s="110"/>
      <c r="O824" s="110"/>
      <c r="P824" s="110"/>
      <c r="Q824" s="110"/>
      <c r="R824" s="110"/>
    </row>
    <row r="825" spans="3:18" ht="39.950000000000003" customHeight="1">
      <c r="C825" s="109"/>
      <c r="D825" s="110"/>
      <c r="E825" s="110"/>
      <c r="F825" s="110"/>
      <c r="G825" s="110"/>
      <c r="H825" s="110"/>
      <c r="I825" s="118"/>
      <c r="J825" s="118"/>
      <c r="K825" s="118"/>
      <c r="L825" s="118"/>
      <c r="M825" s="118"/>
      <c r="N825" s="110"/>
      <c r="O825" s="110"/>
      <c r="P825" s="110"/>
      <c r="Q825" s="110"/>
      <c r="R825" s="110"/>
    </row>
    <row r="826" spans="3:18" ht="39.950000000000003" customHeight="1">
      <c r="C826" s="109"/>
      <c r="D826" s="110"/>
      <c r="E826" s="110"/>
      <c r="F826" s="110"/>
      <c r="G826" s="110"/>
      <c r="H826" s="110"/>
      <c r="I826" s="118"/>
      <c r="J826" s="118"/>
      <c r="K826" s="118"/>
      <c r="L826" s="118"/>
      <c r="M826" s="118"/>
      <c r="N826" s="110"/>
      <c r="O826" s="110"/>
      <c r="P826" s="110"/>
      <c r="Q826" s="110"/>
      <c r="R826" s="110"/>
    </row>
    <row r="827" spans="3:18" ht="39.950000000000003" customHeight="1">
      <c r="C827" s="109"/>
      <c r="D827" s="110"/>
      <c r="E827" s="110"/>
      <c r="F827" s="110"/>
      <c r="G827" s="110"/>
      <c r="H827" s="110"/>
      <c r="I827" s="118"/>
      <c r="J827" s="118"/>
      <c r="K827" s="118"/>
      <c r="L827" s="118"/>
      <c r="M827" s="118"/>
      <c r="N827" s="110"/>
      <c r="O827" s="110"/>
      <c r="P827" s="110"/>
      <c r="Q827" s="110"/>
      <c r="R827" s="110"/>
    </row>
    <row r="828" spans="3:18" ht="39.950000000000003" customHeight="1">
      <c r="C828" s="109"/>
      <c r="D828" s="110"/>
      <c r="E828" s="110"/>
      <c r="F828" s="110"/>
      <c r="G828" s="110"/>
      <c r="H828" s="110"/>
      <c r="I828" s="118"/>
      <c r="J828" s="118"/>
      <c r="K828" s="118"/>
      <c r="L828" s="118"/>
      <c r="M828" s="118"/>
      <c r="N828" s="110"/>
      <c r="O828" s="110"/>
      <c r="P828" s="110"/>
      <c r="Q828" s="110"/>
      <c r="R828" s="110"/>
    </row>
    <row r="829" spans="3:18" ht="39.950000000000003" customHeight="1">
      <c r="C829" s="109"/>
      <c r="D829" s="110"/>
      <c r="E829" s="110"/>
      <c r="F829" s="110"/>
      <c r="G829" s="110"/>
      <c r="H829" s="110"/>
      <c r="I829" s="118"/>
      <c r="J829" s="118"/>
      <c r="K829" s="118"/>
      <c r="L829" s="118"/>
      <c r="M829" s="118"/>
      <c r="N829" s="110"/>
      <c r="O829" s="110"/>
      <c r="P829" s="110"/>
      <c r="Q829" s="110"/>
      <c r="R829" s="110"/>
    </row>
    <row r="830" spans="3:18" ht="39.950000000000003" customHeight="1">
      <c r="C830" s="109"/>
      <c r="D830" s="110"/>
      <c r="E830" s="110"/>
      <c r="F830" s="110"/>
      <c r="G830" s="110"/>
      <c r="H830" s="110"/>
      <c r="I830" s="118"/>
      <c r="J830" s="118"/>
      <c r="K830" s="118"/>
      <c r="L830" s="118"/>
      <c r="M830" s="118"/>
      <c r="N830" s="110"/>
      <c r="O830" s="110"/>
      <c r="P830" s="110"/>
      <c r="Q830" s="110"/>
      <c r="R830" s="110"/>
    </row>
    <row r="831" spans="3:18" ht="39.950000000000003" customHeight="1">
      <c r="C831" s="109"/>
      <c r="D831" s="110"/>
      <c r="E831" s="110"/>
      <c r="F831" s="110"/>
      <c r="G831" s="110"/>
      <c r="H831" s="110"/>
      <c r="I831" s="118"/>
      <c r="J831" s="118"/>
      <c r="K831" s="118"/>
      <c r="L831" s="118"/>
      <c r="M831" s="118"/>
      <c r="N831" s="110"/>
      <c r="O831" s="110"/>
      <c r="P831" s="110"/>
      <c r="Q831" s="110"/>
      <c r="R831" s="110"/>
    </row>
    <row r="832" spans="3:18" ht="39.950000000000003" customHeight="1">
      <c r="C832" s="109"/>
      <c r="D832" s="110"/>
      <c r="E832" s="110"/>
      <c r="F832" s="110"/>
      <c r="G832" s="110"/>
      <c r="H832" s="110"/>
      <c r="I832" s="118"/>
      <c r="J832" s="118"/>
      <c r="K832" s="118"/>
      <c r="L832" s="118"/>
      <c r="M832" s="118"/>
      <c r="N832" s="110"/>
      <c r="O832" s="110"/>
      <c r="P832" s="110"/>
      <c r="Q832" s="110"/>
      <c r="R832" s="110"/>
    </row>
    <row r="833" spans="3:18" ht="39.950000000000003" customHeight="1">
      <c r="C833" s="109"/>
      <c r="D833" s="110"/>
      <c r="E833" s="110"/>
      <c r="F833" s="110"/>
      <c r="G833" s="110"/>
      <c r="H833" s="110"/>
      <c r="I833" s="118"/>
      <c r="J833" s="118"/>
      <c r="K833" s="118"/>
      <c r="L833" s="118"/>
      <c r="M833" s="118"/>
      <c r="N833" s="110"/>
      <c r="O833" s="110"/>
      <c r="P833" s="110"/>
      <c r="Q833" s="110"/>
      <c r="R833" s="110"/>
    </row>
    <row r="834" spans="3:18" ht="39.950000000000003" customHeight="1">
      <c r="C834" s="109"/>
      <c r="D834" s="110"/>
      <c r="E834" s="110"/>
      <c r="F834" s="110"/>
      <c r="G834" s="110"/>
      <c r="H834" s="110"/>
      <c r="I834" s="118"/>
      <c r="J834" s="118"/>
      <c r="K834" s="118"/>
      <c r="L834" s="118"/>
      <c r="M834" s="118"/>
      <c r="N834" s="110"/>
      <c r="O834" s="110"/>
      <c r="P834" s="110"/>
      <c r="Q834" s="110"/>
      <c r="R834" s="110"/>
    </row>
    <row r="835" spans="3:18" ht="39.950000000000003" customHeight="1">
      <c r="C835" s="109"/>
      <c r="D835" s="110"/>
      <c r="E835" s="110"/>
      <c r="F835" s="110"/>
      <c r="G835" s="110"/>
      <c r="H835" s="110"/>
      <c r="I835" s="118"/>
      <c r="J835" s="118"/>
      <c r="K835" s="118"/>
      <c r="L835" s="118"/>
      <c r="M835" s="118"/>
      <c r="N835" s="110"/>
      <c r="O835" s="110"/>
      <c r="P835" s="110"/>
      <c r="Q835" s="110"/>
      <c r="R835" s="110"/>
    </row>
    <row r="836" spans="3:18" ht="39.950000000000003" customHeight="1">
      <c r="C836" s="109"/>
      <c r="D836" s="110"/>
      <c r="E836" s="110"/>
      <c r="F836" s="110"/>
      <c r="G836" s="110"/>
      <c r="H836" s="110"/>
      <c r="I836" s="118"/>
      <c r="J836" s="118"/>
      <c r="K836" s="118"/>
      <c r="L836" s="118"/>
      <c r="M836" s="118"/>
      <c r="N836" s="110"/>
      <c r="O836" s="110"/>
      <c r="P836" s="110"/>
      <c r="Q836" s="110"/>
      <c r="R836" s="110"/>
    </row>
    <row r="837" spans="3:18" ht="39.950000000000003" customHeight="1">
      <c r="C837" s="109"/>
      <c r="D837" s="110"/>
      <c r="E837" s="110"/>
      <c r="F837" s="110"/>
      <c r="G837" s="110"/>
      <c r="H837" s="110"/>
      <c r="I837" s="118"/>
      <c r="J837" s="118"/>
      <c r="K837" s="118"/>
      <c r="L837" s="118"/>
      <c r="M837" s="118"/>
      <c r="N837" s="110"/>
      <c r="O837" s="110"/>
      <c r="P837" s="110"/>
      <c r="Q837" s="110"/>
      <c r="R837" s="110"/>
    </row>
    <row r="838" spans="3:18" ht="39.950000000000003" customHeight="1">
      <c r="C838" s="109"/>
      <c r="D838" s="110"/>
      <c r="E838" s="110"/>
      <c r="F838" s="110"/>
      <c r="G838" s="110"/>
      <c r="H838" s="110"/>
      <c r="I838" s="118"/>
      <c r="J838" s="118"/>
      <c r="K838" s="118"/>
      <c r="L838" s="118"/>
      <c r="M838" s="118"/>
      <c r="N838" s="110"/>
      <c r="O838" s="110"/>
      <c r="P838" s="110"/>
      <c r="Q838" s="110"/>
      <c r="R838" s="110"/>
    </row>
    <row r="839" spans="3:18" ht="39.950000000000003" customHeight="1">
      <c r="C839" s="109"/>
      <c r="D839" s="110"/>
      <c r="E839" s="110"/>
      <c r="F839" s="110"/>
      <c r="G839" s="110"/>
      <c r="H839" s="110"/>
      <c r="I839" s="118"/>
      <c r="J839" s="118"/>
      <c r="K839" s="118"/>
      <c r="L839" s="118"/>
      <c r="M839" s="118"/>
      <c r="N839" s="110"/>
      <c r="O839" s="110"/>
      <c r="P839" s="110"/>
      <c r="Q839" s="110"/>
      <c r="R839" s="110"/>
    </row>
    <row r="840" spans="3:18" ht="39.950000000000003" customHeight="1">
      <c r="C840" s="109"/>
      <c r="D840" s="110"/>
      <c r="E840" s="110"/>
      <c r="F840" s="110"/>
      <c r="G840" s="110"/>
      <c r="H840" s="110"/>
      <c r="I840" s="118"/>
      <c r="J840" s="118"/>
      <c r="K840" s="118"/>
      <c r="L840" s="118"/>
      <c r="M840" s="118"/>
      <c r="N840" s="110"/>
      <c r="O840" s="110"/>
      <c r="P840" s="110"/>
      <c r="Q840" s="110"/>
      <c r="R840" s="110"/>
    </row>
    <row r="841" spans="3:18" ht="39.950000000000003" customHeight="1">
      <c r="C841" s="109"/>
      <c r="D841" s="110"/>
      <c r="E841" s="110"/>
      <c r="F841" s="110"/>
      <c r="G841" s="110"/>
      <c r="H841" s="110"/>
      <c r="I841" s="118"/>
      <c r="J841" s="118"/>
      <c r="K841" s="118"/>
      <c r="L841" s="118"/>
      <c r="M841" s="118"/>
      <c r="N841" s="110"/>
      <c r="O841" s="110"/>
      <c r="P841" s="110"/>
      <c r="Q841" s="110"/>
      <c r="R841" s="110"/>
    </row>
    <row r="842" spans="3:18" ht="39.950000000000003" customHeight="1">
      <c r="C842" s="109"/>
      <c r="D842" s="110"/>
      <c r="E842" s="110"/>
      <c r="F842" s="110"/>
      <c r="G842" s="110"/>
      <c r="H842" s="110"/>
      <c r="I842" s="118"/>
      <c r="J842" s="118"/>
      <c r="K842" s="118"/>
      <c r="L842" s="118"/>
      <c r="M842" s="118"/>
      <c r="N842" s="110"/>
      <c r="O842" s="110"/>
      <c r="P842" s="110"/>
      <c r="Q842" s="110"/>
      <c r="R842" s="110"/>
    </row>
    <row r="843" spans="3:18" ht="39.950000000000003" customHeight="1">
      <c r="C843" s="109"/>
      <c r="D843" s="110"/>
      <c r="E843" s="110"/>
      <c r="F843" s="110"/>
      <c r="G843" s="110"/>
      <c r="H843" s="110"/>
      <c r="I843" s="118"/>
      <c r="J843" s="118"/>
      <c r="K843" s="118"/>
      <c r="L843" s="118"/>
      <c r="M843" s="118"/>
      <c r="N843" s="110"/>
      <c r="O843" s="110"/>
      <c r="P843" s="110"/>
      <c r="Q843" s="110"/>
      <c r="R843" s="110"/>
    </row>
    <row r="844" spans="3:18" ht="39.950000000000003" customHeight="1">
      <c r="C844" s="109"/>
      <c r="D844" s="110"/>
      <c r="E844" s="110"/>
      <c r="F844" s="110"/>
      <c r="G844" s="110"/>
      <c r="H844" s="110"/>
      <c r="I844" s="118"/>
      <c r="J844" s="118"/>
      <c r="K844" s="118"/>
      <c r="L844" s="118"/>
      <c r="M844" s="118"/>
      <c r="N844" s="110"/>
      <c r="O844" s="110"/>
      <c r="P844" s="110"/>
      <c r="Q844" s="110"/>
      <c r="R844" s="110"/>
    </row>
    <row r="845" spans="3:18" ht="39.950000000000003" customHeight="1">
      <c r="C845" s="109"/>
      <c r="D845" s="110"/>
      <c r="E845" s="110"/>
      <c r="F845" s="110"/>
      <c r="G845" s="110"/>
      <c r="H845" s="110"/>
      <c r="I845" s="118"/>
      <c r="J845" s="118"/>
      <c r="K845" s="118"/>
      <c r="L845" s="118"/>
      <c r="M845" s="118"/>
      <c r="N845" s="110"/>
      <c r="O845" s="110"/>
      <c r="P845" s="110"/>
      <c r="Q845" s="110"/>
      <c r="R845" s="110"/>
    </row>
    <row r="846" spans="3:18" ht="39.950000000000003" customHeight="1">
      <c r="C846" s="109"/>
      <c r="D846" s="110"/>
      <c r="E846" s="110"/>
      <c r="F846" s="110"/>
      <c r="G846" s="110"/>
      <c r="H846" s="110"/>
      <c r="I846" s="118"/>
      <c r="J846" s="118"/>
      <c r="K846" s="118"/>
      <c r="L846" s="118"/>
      <c r="M846" s="118"/>
      <c r="N846" s="110"/>
      <c r="O846" s="110"/>
      <c r="P846" s="110"/>
      <c r="Q846" s="110"/>
      <c r="R846" s="110"/>
    </row>
    <row r="847" spans="3:18" ht="39.950000000000003" customHeight="1">
      <c r="C847" s="109"/>
      <c r="D847" s="110"/>
      <c r="E847" s="110"/>
      <c r="F847" s="110"/>
      <c r="G847" s="110"/>
      <c r="H847" s="110"/>
      <c r="I847" s="118"/>
      <c r="J847" s="118"/>
      <c r="K847" s="118"/>
      <c r="L847" s="118"/>
      <c r="M847" s="118"/>
      <c r="N847" s="110"/>
      <c r="O847" s="110"/>
      <c r="P847" s="110"/>
      <c r="Q847" s="110"/>
      <c r="R847" s="110"/>
    </row>
    <row r="848" spans="3:18" ht="39.950000000000003" customHeight="1">
      <c r="C848" s="109"/>
      <c r="D848" s="110"/>
      <c r="E848" s="110"/>
      <c r="F848" s="110"/>
      <c r="G848" s="110"/>
      <c r="H848" s="110"/>
      <c r="I848" s="118"/>
      <c r="J848" s="118"/>
      <c r="K848" s="118"/>
      <c r="L848" s="118"/>
      <c r="M848" s="118"/>
      <c r="N848" s="110"/>
      <c r="O848" s="110"/>
      <c r="P848" s="110"/>
      <c r="Q848" s="110"/>
      <c r="R848" s="110"/>
    </row>
    <row r="849" spans="3:18" ht="39.950000000000003" customHeight="1">
      <c r="C849" s="109"/>
      <c r="D849" s="110"/>
      <c r="E849" s="110"/>
      <c r="F849" s="110"/>
      <c r="G849" s="110"/>
      <c r="H849" s="110"/>
      <c r="I849" s="118"/>
      <c r="J849" s="118"/>
      <c r="K849" s="118"/>
      <c r="L849" s="118"/>
      <c r="M849" s="118"/>
      <c r="N849" s="110"/>
      <c r="O849" s="110"/>
      <c r="P849" s="110"/>
      <c r="Q849" s="110"/>
      <c r="R849" s="110"/>
    </row>
    <row r="850" spans="3:18" ht="39.950000000000003" customHeight="1">
      <c r="C850" s="109"/>
      <c r="D850" s="110"/>
      <c r="E850" s="110"/>
      <c r="F850" s="110"/>
      <c r="G850" s="110"/>
      <c r="H850" s="110"/>
      <c r="I850" s="118"/>
      <c r="J850" s="118"/>
      <c r="K850" s="118"/>
      <c r="L850" s="118"/>
      <c r="M850" s="118"/>
      <c r="N850" s="110"/>
      <c r="O850" s="110"/>
      <c r="P850" s="110"/>
      <c r="Q850" s="110"/>
      <c r="R850" s="110"/>
    </row>
    <row r="851" spans="3:18" ht="39.950000000000003" customHeight="1">
      <c r="C851" s="109"/>
      <c r="D851" s="110"/>
      <c r="E851" s="110"/>
      <c r="F851" s="110"/>
      <c r="G851" s="110"/>
      <c r="H851" s="110"/>
      <c r="I851" s="118"/>
      <c r="J851" s="118"/>
      <c r="K851" s="118"/>
      <c r="L851" s="118"/>
      <c r="M851" s="118"/>
      <c r="N851" s="110"/>
      <c r="O851" s="110"/>
      <c r="P851" s="110"/>
      <c r="Q851" s="110"/>
      <c r="R851" s="110"/>
    </row>
    <row r="852" spans="3:18" ht="39.950000000000003" customHeight="1">
      <c r="C852" s="109"/>
      <c r="D852" s="110"/>
      <c r="E852" s="110"/>
      <c r="F852" s="110"/>
      <c r="G852" s="110"/>
      <c r="H852" s="110"/>
      <c r="I852" s="118"/>
      <c r="J852" s="118"/>
      <c r="K852" s="118"/>
      <c r="L852" s="118"/>
      <c r="M852" s="118"/>
      <c r="N852" s="110"/>
      <c r="O852" s="110"/>
      <c r="P852" s="110"/>
      <c r="Q852" s="110"/>
      <c r="R852" s="110"/>
    </row>
    <row r="853" spans="3:18" ht="39.950000000000003" customHeight="1">
      <c r="C853" s="109"/>
      <c r="D853" s="110"/>
      <c r="E853" s="110"/>
      <c r="F853" s="110"/>
      <c r="G853" s="110"/>
      <c r="H853" s="110"/>
      <c r="I853" s="118"/>
      <c r="J853" s="118"/>
      <c r="K853" s="118"/>
      <c r="L853" s="118"/>
      <c r="M853" s="118"/>
      <c r="N853" s="110"/>
      <c r="O853" s="110"/>
      <c r="P853" s="110"/>
      <c r="Q853" s="110"/>
      <c r="R853" s="110"/>
    </row>
    <row r="854" spans="3:18" ht="39.950000000000003" customHeight="1">
      <c r="C854" s="109"/>
      <c r="D854" s="110"/>
      <c r="E854" s="110"/>
      <c r="F854" s="110"/>
      <c r="G854" s="110"/>
      <c r="H854" s="110"/>
      <c r="I854" s="118"/>
      <c r="J854" s="118"/>
      <c r="K854" s="118"/>
      <c r="L854" s="118"/>
      <c r="M854" s="118"/>
      <c r="N854" s="110"/>
      <c r="O854" s="110"/>
      <c r="P854" s="110"/>
      <c r="Q854" s="110"/>
      <c r="R854" s="110"/>
    </row>
    <row r="855" spans="3:18" ht="39.950000000000003" customHeight="1">
      <c r="C855" s="109"/>
      <c r="D855" s="110"/>
      <c r="E855" s="110"/>
      <c r="F855" s="110"/>
      <c r="G855" s="110"/>
      <c r="H855" s="110"/>
      <c r="I855" s="118"/>
      <c r="J855" s="118"/>
      <c r="K855" s="118"/>
      <c r="L855" s="118"/>
      <c r="M855" s="118"/>
      <c r="N855" s="110"/>
      <c r="O855" s="110"/>
      <c r="P855" s="110"/>
      <c r="Q855" s="110"/>
      <c r="R855" s="110"/>
    </row>
    <row r="856" spans="3:18" ht="39.950000000000003" customHeight="1">
      <c r="C856" s="109"/>
      <c r="D856" s="110"/>
      <c r="E856" s="110"/>
      <c r="F856" s="110"/>
      <c r="G856" s="110"/>
      <c r="H856" s="110"/>
      <c r="I856" s="118"/>
      <c r="J856" s="118"/>
      <c r="K856" s="118"/>
      <c r="L856" s="118"/>
      <c r="M856" s="118"/>
      <c r="N856" s="110"/>
      <c r="O856" s="110"/>
      <c r="P856" s="110"/>
      <c r="Q856" s="110"/>
      <c r="R856" s="110"/>
    </row>
    <row r="857" spans="3:18" ht="39.950000000000003" customHeight="1">
      <c r="C857" s="109"/>
      <c r="D857" s="110"/>
      <c r="E857" s="110"/>
      <c r="F857" s="110"/>
      <c r="G857" s="110"/>
      <c r="H857" s="110"/>
      <c r="I857" s="118"/>
      <c r="J857" s="118"/>
      <c r="K857" s="118"/>
      <c r="L857" s="118"/>
      <c r="M857" s="118"/>
      <c r="N857" s="110"/>
      <c r="O857" s="110"/>
      <c r="P857" s="110"/>
      <c r="Q857" s="110"/>
      <c r="R857" s="110"/>
    </row>
    <row r="858" spans="3:18" ht="39.950000000000003" customHeight="1">
      <c r="C858" s="109"/>
      <c r="D858" s="110"/>
      <c r="E858" s="110"/>
      <c r="F858" s="110"/>
      <c r="G858" s="110"/>
      <c r="H858" s="110"/>
      <c r="I858" s="118"/>
      <c r="J858" s="118"/>
      <c r="K858" s="118"/>
      <c r="L858" s="118"/>
      <c r="M858" s="118"/>
      <c r="N858" s="110"/>
      <c r="O858" s="110"/>
      <c r="P858" s="110"/>
      <c r="Q858" s="110"/>
      <c r="R858" s="110"/>
    </row>
    <row r="859" spans="3:18" ht="39.950000000000003" customHeight="1">
      <c r="C859" s="109"/>
      <c r="D859" s="110"/>
      <c r="E859" s="110"/>
      <c r="F859" s="110"/>
      <c r="G859" s="110"/>
      <c r="H859" s="110"/>
      <c r="I859" s="118"/>
      <c r="J859" s="118"/>
      <c r="K859" s="118"/>
      <c r="L859" s="118"/>
      <c r="M859" s="118"/>
      <c r="N859" s="110"/>
      <c r="O859" s="110"/>
      <c r="P859" s="110"/>
      <c r="Q859" s="110"/>
      <c r="R859" s="110"/>
    </row>
    <row r="860" spans="3:18" ht="39.950000000000003" customHeight="1">
      <c r="C860" s="109"/>
      <c r="D860" s="110"/>
      <c r="E860" s="110"/>
      <c r="F860" s="110"/>
      <c r="G860" s="110"/>
      <c r="H860" s="110"/>
      <c r="I860" s="118"/>
      <c r="J860" s="118"/>
      <c r="K860" s="118"/>
      <c r="L860" s="118"/>
      <c r="M860" s="118"/>
      <c r="N860" s="110"/>
      <c r="O860" s="110"/>
      <c r="P860" s="110"/>
      <c r="Q860" s="110"/>
      <c r="R860" s="110"/>
    </row>
    <row r="861" spans="3:18" ht="39.950000000000003" customHeight="1">
      <c r="C861" s="109"/>
      <c r="D861" s="110"/>
      <c r="E861" s="110"/>
      <c r="F861" s="110"/>
      <c r="G861" s="110"/>
      <c r="H861" s="110"/>
      <c r="I861" s="118"/>
      <c r="J861" s="118"/>
      <c r="K861" s="118"/>
      <c r="L861" s="118"/>
      <c r="M861" s="118"/>
      <c r="N861" s="110"/>
      <c r="O861" s="110"/>
      <c r="P861" s="110"/>
      <c r="Q861" s="110"/>
      <c r="R861" s="110"/>
    </row>
    <row r="862" spans="3:18" ht="39.950000000000003" customHeight="1">
      <c r="C862" s="109"/>
      <c r="D862" s="110"/>
      <c r="E862" s="110"/>
      <c r="F862" s="110"/>
      <c r="G862" s="110"/>
      <c r="H862" s="110"/>
      <c r="I862" s="118"/>
      <c r="J862" s="118"/>
      <c r="K862" s="118"/>
      <c r="L862" s="118"/>
      <c r="M862" s="118"/>
      <c r="N862" s="110"/>
      <c r="O862" s="110"/>
      <c r="P862" s="110"/>
      <c r="Q862" s="110"/>
      <c r="R862" s="110"/>
    </row>
    <row r="863" spans="3:18" ht="39.950000000000003" customHeight="1">
      <c r="C863" s="109"/>
      <c r="D863" s="110"/>
      <c r="E863" s="110"/>
      <c r="F863" s="110"/>
      <c r="G863" s="110"/>
      <c r="H863" s="110"/>
      <c r="I863" s="118"/>
      <c r="J863" s="118"/>
      <c r="K863" s="118"/>
      <c r="L863" s="118"/>
      <c r="M863" s="118"/>
      <c r="N863" s="110"/>
      <c r="O863" s="110"/>
      <c r="P863" s="110"/>
      <c r="Q863" s="110"/>
      <c r="R863" s="110"/>
    </row>
    <row r="864" spans="3:18" ht="39.950000000000003" customHeight="1">
      <c r="C864" s="109"/>
      <c r="D864" s="110"/>
      <c r="E864" s="110"/>
      <c r="F864" s="110"/>
      <c r="G864" s="110"/>
      <c r="H864" s="110"/>
      <c r="I864" s="118"/>
      <c r="J864" s="118"/>
      <c r="K864" s="118"/>
      <c r="L864" s="118"/>
      <c r="M864" s="118"/>
      <c r="N864" s="110"/>
      <c r="O864" s="110"/>
      <c r="P864" s="110"/>
      <c r="Q864" s="110"/>
      <c r="R864" s="110"/>
    </row>
    <row r="865" spans="3:18" ht="39.950000000000003" customHeight="1">
      <c r="C865" s="109"/>
      <c r="D865" s="110"/>
      <c r="E865" s="110"/>
      <c r="F865" s="110"/>
      <c r="G865" s="110"/>
      <c r="H865" s="110"/>
      <c r="I865" s="118"/>
      <c r="J865" s="118"/>
      <c r="K865" s="118"/>
      <c r="L865" s="118"/>
      <c r="M865" s="118"/>
      <c r="N865" s="110"/>
      <c r="O865" s="110"/>
      <c r="P865" s="110"/>
      <c r="Q865" s="110"/>
      <c r="R865" s="110"/>
    </row>
    <row r="866" spans="3:18" ht="39.950000000000003" customHeight="1">
      <c r="C866" s="109"/>
      <c r="D866" s="110"/>
      <c r="E866" s="110"/>
      <c r="F866" s="110"/>
      <c r="G866" s="110"/>
      <c r="H866" s="110"/>
      <c r="I866" s="118"/>
      <c r="J866" s="118"/>
      <c r="K866" s="118"/>
      <c r="L866" s="118"/>
      <c r="M866" s="118"/>
      <c r="N866" s="110"/>
      <c r="O866" s="110"/>
      <c r="P866" s="110"/>
      <c r="Q866" s="110"/>
      <c r="R866" s="110"/>
    </row>
    <row r="867" spans="3:18" ht="39.950000000000003" customHeight="1">
      <c r="C867" s="109"/>
      <c r="D867" s="110"/>
      <c r="E867" s="110"/>
      <c r="F867" s="110"/>
      <c r="G867" s="110"/>
      <c r="H867" s="110"/>
      <c r="I867" s="118"/>
      <c r="J867" s="118"/>
      <c r="K867" s="118"/>
      <c r="L867" s="118"/>
      <c r="M867" s="118"/>
      <c r="N867" s="110"/>
      <c r="O867" s="110"/>
      <c r="P867" s="110"/>
      <c r="Q867" s="110"/>
      <c r="R867" s="110"/>
    </row>
    <row r="868" spans="3:18" ht="39.950000000000003" customHeight="1">
      <c r="C868" s="109"/>
      <c r="D868" s="110"/>
      <c r="E868" s="110"/>
      <c r="F868" s="110"/>
      <c r="G868" s="110"/>
      <c r="H868" s="110"/>
      <c r="I868" s="118"/>
      <c r="J868" s="118"/>
      <c r="K868" s="118"/>
      <c r="L868" s="118"/>
      <c r="M868" s="118"/>
      <c r="N868" s="110"/>
      <c r="O868" s="110"/>
      <c r="P868" s="110"/>
      <c r="Q868" s="110"/>
      <c r="R868" s="110"/>
    </row>
    <row r="869" spans="3:18" ht="39.950000000000003" customHeight="1">
      <c r="C869" s="109"/>
      <c r="D869" s="110"/>
      <c r="E869" s="110"/>
      <c r="F869" s="110"/>
      <c r="G869" s="110"/>
      <c r="H869" s="110"/>
      <c r="I869" s="118"/>
      <c r="J869" s="118"/>
      <c r="K869" s="118"/>
      <c r="L869" s="118"/>
      <c r="M869" s="118"/>
      <c r="N869" s="110"/>
      <c r="O869" s="110"/>
      <c r="P869" s="110"/>
      <c r="Q869" s="110"/>
      <c r="R869" s="110"/>
    </row>
    <row r="870" spans="3:18" ht="39.950000000000003" customHeight="1">
      <c r="C870" s="109"/>
      <c r="D870" s="110"/>
      <c r="E870" s="110"/>
      <c r="F870" s="110"/>
      <c r="G870" s="110"/>
      <c r="H870" s="110"/>
      <c r="I870" s="118"/>
      <c r="J870" s="118"/>
      <c r="K870" s="118"/>
      <c r="L870" s="118"/>
      <c r="M870" s="118"/>
      <c r="N870" s="110"/>
      <c r="O870" s="110"/>
      <c r="P870" s="110"/>
      <c r="Q870" s="110"/>
      <c r="R870" s="110"/>
    </row>
    <row r="871" spans="3:18" ht="39.950000000000003" customHeight="1">
      <c r="C871" s="109"/>
      <c r="D871" s="110"/>
      <c r="E871" s="110"/>
      <c r="F871" s="110"/>
      <c r="G871" s="110"/>
      <c r="H871" s="110"/>
      <c r="I871" s="118"/>
      <c r="J871" s="118"/>
      <c r="K871" s="118"/>
      <c r="L871" s="118"/>
      <c r="M871" s="118"/>
      <c r="N871" s="110"/>
      <c r="O871" s="110"/>
      <c r="P871" s="110"/>
      <c r="Q871" s="110"/>
      <c r="R871" s="110"/>
    </row>
    <row r="872" spans="3:18" ht="39.950000000000003" customHeight="1">
      <c r="C872" s="109"/>
      <c r="D872" s="110"/>
      <c r="E872" s="110"/>
      <c r="F872" s="110"/>
      <c r="G872" s="110"/>
      <c r="H872" s="110"/>
      <c r="I872" s="118"/>
      <c r="J872" s="118"/>
      <c r="K872" s="118"/>
      <c r="L872" s="118"/>
      <c r="M872" s="118"/>
      <c r="N872" s="110"/>
      <c r="O872" s="110"/>
      <c r="P872" s="110"/>
      <c r="Q872" s="110"/>
      <c r="R872" s="110"/>
    </row>
    <row r="873" spans="3:18" ht="39.950000000000003" customHeight="1">
      <c r="C873" s="109"/>
      <c r="D873" s="110"/>
      <c r="E873" s="110"/>
      <c r="F873" s="110"/>
      <c r="G873" s="110"/>
      <c r="H873" s="110"/>
      <c r="I873" s="118"/>
      <c r="J873" s="118"/>
      <c r="K873" s="118"/>
      <c r="L873" s="118"/>
      <c r="M873" s="118"/>
      <c r="N873" s="110"/>
      <c r="O873" s="110"/>
      <c r="P873" s="110"/>
      <c r="Q873" s="110"/>
      <c r="R873" s="110"/>
    </row>
    <row r="874" spans="3:18" ht="39.950000000000003" customHeight="1">
      <c r="C874" s="109"/>
      <c r="D874" s="110"/>
      <c r="E874" s="110"/>
      <c r="F874" s="110"/>
      <c r="G874" s="110"/>
      <c r="H874" s="110"/>
      <c r="I874" s="118"/>
      <c r="J874" s="118"/>
      <c r="K874" s="118"/>
      <c r="L874" s="118"/>
      <c r="M874" s="118"/>
      <c r="N874" s="110"/>
      <c r="O874" s="110"/>
      <c r="P874" s="110"/>
      <c r="Q874" s="110"/>
      <c r="R874" s="110"/>
    </row>
    <row r="875" spans="3:18" ht="39.950000000000003" customHeight="1">
      <c r="C875" s="109"/>
      <c r="D875" s="110"/>
      <c r="E875" s="110"/>
      <c r="F875" s="110"/>
      <c r="G875" s="110"/>
      <c r="H875" s="110"/>
      <c r="I875" s="118"/>
      <c r="J875" s="118"/>
      <c r="K875" s="118"/>
      <c r="L875" s="118"/>
      <c r="M875" s="118"/>
      <c r="N875" s="110"/>
      <c r="O875" s="110"/>
      <c r="P875" s="110"/>
      <c r="Q875" s="110"/>
      <c r="R875" s="110"/>
    </row>
    <row r="876" spans="3:18" ht="39.950000000000003" customHeight="1">
      <c r="C876" s="109"/>
      <c r="D876" s="110"/>
      <c r="E876" s="110"/>
      <c r="F876" s="110"/>
      <c r="G876" s="110"/>
      <c r="H876" s="110"/>
      <c r="I876" s="118"/>
      <c r="J876" s="118"/>
      <c r="K876" s="118"/>
      <c r="L876" s="118"/>
      <c r="M876" s="118"/>
      <c r="N876" s="110"/>
      <c r="O876" s="110"/>
      <c r="P876" s="110"/>
      <c r="Q876" s="110"/>
      <c r="R876" s="110"/>
    </row>
    <row r="877" spans="3:18" ht="39.950000000000003" customHeight="1">
      <c r="C877" s="109"/>
      <c r="D877" s="110"/>
      <c r="E877" s="110"/>
      <c r="F877" s="110"/>
      <c r="G877" s="110"/>
      <c r="H877" s="110"/>
      <c r="I877" s="118"/>
      <c r="J877" s="118"/>
      <c r="K877" s="118"/>
      <c r="L877" s="118"/>
      <c r="M877" s="118"/>
      <c r="N877" s="110"/>
      <c r="O877" s="110"/>
      <c r="P877" s="110"/>
      <c r="Q877" s="110"/>
      <c r="R877" s="110"/>
    </row>
    <row r="878" spans="3:18" ht="39.950000000000003" customHeight="1">
      <c r="C878" s="109"/>
      <c r="D878" s="110"/>
      <c r="E878" s="110"/>
      <c r="F878" s="110"/>
      <c r="G878" s="110"/>
      <c r="H878" s="110"/>
      <c r="I878" s="118"/>
      <c r="J878" s="118"/>
      <c r="K878" s="118"/>
      <c r="L878" s="118"/>
      <c r="M878" s="118"/>
      <c r="N878" s="110"/>
      <c r="O878" s="110"/>
      <c r="P878" s="110"/>
      <c r="Q878" s="110"/>
      <c r="R878" s="110"/>
    </row>
    <row r="879" spans="3:18" ht="39.950000000000003" customHeight="1">
      <c r="C879" s="109"/>
      <c r="D879" s="110"/>
      <c r="E879" s="110"/>
      <c r="F879" s="110"/>
      <c r="G879" s="110"/>
      <c r="H879" s="110"/>
      <c r="I879" s="118"/>
      <c r="J879" s="118"/>
      <c r="K879" s="118"/>
      <c r="L879" s="118"/>
      <c r="M879" s="118"/>
      <c r="N879" s="110"/>
      <c r="O879" s="110"/>
      <c r="P879" s="110"/>
      <c r="Q879" s="110"/>
      <c r="R879" s="110"/>
    </row>
    <row r="880" spans="3:18" ht="39.950000000000003" customHeight="1">
      <c r="C880" s="109"/>
      <c r="D880" s="110"/>
      <c r="E880" s="110"/>
      <c r="F880" s="110"/>
      <c r="G880" s="110"/>
      <c r="H880" s="110"/>
      <c r="I880" s="118"/>
      <c r="J880" s="118"/>
      <c r="K880" s="118"/>
      <c r="L880" s="118"/>
      <c r="M880" s="118"/>
      <c r="N880" s="110"/>
      <c r="O880" s="110"/>
      <c r="P880" s="110"/>
      <c r="Q880" s="110"/>
      <c r="R880" s="110"/>
    </row>
    <row r="881" spans="3:18" ht="39.950000000000003" customHeight="1">
      <c r="C881" s="109"/>
      <c r="D881" s="110"/>
      <c r="E881" s="110"/>
      <c r="F881" s="110"/>
      <c r="G881" s="110"/>
      <c r="H881" s="110"/>
      <c r="I881" s="118"/>
      <c r="J881" s="118"/>
      <c r="K881" s="118"/>
      <c r="L881" s="118"/>
      <c r="M881" s="118"/>
      <c r="N881" s="110"/>
      <c r="O881" s="110"/>
      <c r="P881" s="110"/>
      <c r="Q881" s="110"/>
      <c r="R881" s="110"/>
    </row>
    <row r="882" spans="3:18" ht="39.950000000000003" customHeight="1">
      <c r="C882" s="109"/>
      <c r="D882" s="110"/>
      <c r="E882" s="110"/>
      <c r="F882" s="110"/>
      <c r="G882" s="110"/>
      <c r="H882" s="110"/>
      <c r="I882" s="118"/>
      <c r="J882" s="118"/>
      <c r="K882" s="118"/>
      <c r="L882" s="118"/>
      <c r="M882" s="118"/>
      <c r="N882" s="110"/>
      <c r="O882" s="110"/>
      <c r="P882" s="110"/>
      <c r="Q882" s="110"/>
      <c r="R882" s="110"/>
    </row>
    <row r="883" spans="3:18" ht="39.950000000000003" customHeight="1">
      <c r="C883" s="109"/>
      <c r="D883" s="110"/>
      <c r="E883" s="110"/>
      <c r="F883" s="110"/>
      <c r="G883" s="110"/>
      <c r="H883" s="110"/>
      <c r="I883" s="118"/>
      <c r="J883" s="118"/>
      <c r="K883" s="118"/>
      <c r="L883" s="118"/>
      <c r="M883" s="118"/>
      <c r="N883" s="110"/>
      <c r="O883" s="110"/>
      <c r="P883" s="110"/>
      <c r="Q883" s="110"/>
      <c r="R883" s="110"/>
    </row>
    <row r="884" spans="3:18" ht="39.950000000000003" customHeight="1">
      <c r="C884" s="109"/>
      <c r="D884" s="110"/>
      <c r="E884" s="110"/>
      <c r="F884" s="110"/>
      <c r="G884" s="110"/>
      <c r="H884" s="110"/>
      <c r="I884" s="118"/>
      <c r="J884" s="118"/>
      <c r="K884" s="118"/>
      <c r="L884" s="118"/>
      <c r="M884" s="118"/>
      <c r="N884" s="110"/>
      <c r="O884" s="110"/>
      <c r="P884" s="110"/>
      <c r="Q884" s="110"/>
      <c r="R884" s="110"/>
    </row>
    <row r="885" spans="3:18" ht="39.950000000000003" customHeight="1">
      <c r="C885" s="109"/>
      <c r="D885" s="110"/>
      <c r="E885" s="110"/>
      <c r="F885" s="110"/>
      <c r="G885" s="110"/>
      <c r="H885" s="110"/>
      <c r="I885" s="118"/>
      <c r="J885" s="118"/>
      <c r="K885" s="118"/>
      <c r="L885" s="118"/>
      <c r="M885" s="118"/>
      <c r="N885" s="110"/>
      <c r="O885" s="110"/>
      <c r="P885" s="110"/>
      <c r="Q885" s="110"/>
      <c r="R885" s="110"/>
    </row>
    <row r="886" spans="3:18" ht="39.950000000000003" customHeight="1">
      <c r="C886" s="109"/>
      <c r="D886" s="110"/>
      <c r="E886" s="110"/>
      <c r="F886" s="110"/>
      <c r="G886" s="110"/>
      <c r="H886" s="110"/>
      <c r="I886" s="118"/>
      <c r="J886" s="118"/>
      <c r="K886" s="118"/>
      <c r="L886" s="118"/>
      <c r="M886" s="118"/>
      <c r="N886" s="110"/>
      <c r="O886" s="110"/>
      <c r="P886" s="110"/>
      <c r="Q886" s="110"/>
      <c r="R886" s="110"/>
    </row>
    <row r="887" spans="3:18" ht="39.950000000000003" customHeight="1">
      <c r="C887" s="109"/>
      <c r="D887" s="110"/>
      <c r="E887" s="110"/>
      <c r="F887" s="110"/>
      <c r="G887" s="110"/>
      <c r="H887" s="110"/>
      <c r="I887" s="118"/>
      <c r="J887" s="118"/>
      <c r="K887" s="118"/>
      <c r="L887" s="118"/>
      <c r="M887" s="118"/>
      <c r="N887" s="110"/>
      <c r="O887" s="110"/>
      <c r="P887" s="110"/>
      <c r="Q887" s="110"/>
      <c r="R887" s="110"/>
    </row>
    <row r="888" spans="3:18" ht="39.950000000000003" customHeight="1">
      <c r="C888" s="109"/>
      <c r="D888" s="110"/>
      <c r="E888" s="110"/>
      <c r="F888" s="110"/>
      <c r="G888" s="110"/>
      <c r="H888" s="110"/>
      <c r="I888" s="118"/>
      <c r="J888" s="118"/>
      <c r="K888" s="118"/>
      <c r="L888" s="118"/>
      <c r="M888" s="118"/>
      <c r="N888" s="110"/>
      <c r="O888" s="110"/>
      <c r="P888" s="110"/>
      <c r="Q888" s="110"/>
      <c r="R888" s="110"/>
    </row>
    <row r="889" spans="3:18" ht="39.950000000000003" customHeight="1">
      <c r="C889" s="109"/>
      <c r="D889" s="110"/>
      <c r="E889" s="110"/>
      <c r="F889" s="110"/>
      <c r="G889" s="110"/>
      <c r="H889" s="110"/>
      <c r="I889" s="118"/>
      <c r="J889" s="118"/>
      <c r="K889" s="118"/>
      <c r="L889" s="118"/>
      <c r="M889" s="118"/>
      <c r="N889" s="110"/>
      <c r="O889" s="110"/>
      <c r="P889" s="110"/>
      <c r="Q889" s="110"/>
      <c r="R889" s="110"/>
    </row>
    <row r="890" spans="3:18" ht="39.950000000000003" customHeight="1">
      <c r="C890" s="109"/>
      <c r="D890" s="110"/>
      <c r="E890" s="110"/>
      <c r="F890" s="110"/>
      <c r="G890" s="110"/>
      <c r="H890" s="110"/>
      <c r="I890" s="118"/>
      <c r="J890" s="118"/>
      <c r="K890" s="118"/>
      <c r="L890" s="118"/>
      <c r="M890" s="118"/>
      <c r="N890" s="110"/>
      <c r="O890" s="110"/>
      <c r="P890" s="110"/>
      <c r="Q890" s="110"/>
      <c r="R890" s="110"/>
    </row>
    <row r="891" spans="3:18" ht="39.950000000000003" customHeight="1">
      <c r="C891" s="109"/>
      <c r="D891" s="110"/>
      <c r="E891" s="110"/>
      <c r="F891" s="110"/>
      <c r="G891" s="110"/>
      <c r="H891" s="110"/>
      <c r="I891" s="118"/>
      <c r="J891" s="118"/>
      <c r="K891" s="118"/>
      <c r="L891" s="118"/>
      <c r="M891" s="118"/>
      <c r="N891" s="110"/>
      <c r="O891" s="110"/>
      <c r="P891" s="110"/>
      <c r="Q891" s="110"/>
      <c r="R891" s="110"/>
    </row>
    <row r="892" spans="3:18" ht="39.950000000000003" customHeight="1">
      <c r="C892" s="109"/>
      <c r="D892" s="110"/>
      <c r="E892" s="110"/>
      <c r="F892" s="110"/>
      <c r="G892" s="110"/>
      <c r="H892" s="110"/>
      <c r="I892" s="118"/>
      <c r="J892" s="118"/>
      <c r="K892" s="118"/>
      <c r="L892" s="118"/>
      <c r="M892" s="118"/>
      <c r="N892" s="110"/>
      <c r="O892" s="110"/>
      <c r="P892" s="110"/>
      <c r="Q892" s="110"/>
      <c r="R892" s="110"/>
    </row>
    <row r="893" spans="3:18" ht="39.950000000000003" customHeight="1">
      <c r="C893" s="109"/>
      <c r="D893" s="110"/>
      <c r="E893" s="110"/>
      <c r="F893" s="110"/>
      <c r="G893" s="110"/>
      <c r="H893" s="110"/>
      <c r="I893" s="118"/>
      <c r="J893" s="118"/>
      <c r="K893" s="118"/>
      <c r="L893" s="118"/>
      <c r="M893" s="118"/>
      <c r="N893" s="110"/>
      <c r="O893" s="110"/>
      <c r="P893" s="110"/>
      <c r="Q893" s="110"/>
      <c r="R893" s="110"/>
    </row>
    <row r="894" spans="3:18" ht="39.950000000000003" customHeight="1">
      <c r="C894" s="109"/>
      <c r="D894" s="110"/>
      <c r="E894" s="110"/>
      <c r="F894" s="110"/>
      <c r="G894" s="110"/>
      <c r="H894" s="110"/>
      <c r="I894" s="118"/>
      <c r="J894" s="118"/>
      <c r="K894" s="118"/>
      <c r="L894" s="118"/>
      <c r="M894" s="118"/>
      <c r="N894" s="110"/>
      <c r="O894" s="110"/>
      <c r="P894" s="110"/>
      <c r="Q894" s="110"/>
      <c r="R894" s="110"/>
    </row>
    <row r="895" spans="3:18" ht="39.950000000000003" customHeight="1">
      <c r="C895" s="109"/>
      <c r="D895" s="110"/>
      <c r="E895" s="110"/>
      <c r="F895" s="110"/>
      <c r="G895" s="110"/>
      <c r="H895" s="110"/>
      <c r="I895" s="118"/>
      <c r="J895" s="118"/>
      <c r="K895" s="118"/>
      <c r="L895" s="118"/>
      <c r="M895" s="118"/>
      <c r="N895" s="110"/>
      <c r="O895" s="110"/>
      <c r="P895" s="110"/>
      <c r="Q895" s="110"/>
      <c r="R895" s="110"/>
    </row>
    <row r="896" spans="3:18" ht="39.950000000000003" customHeight="1">
      <c r="C896" s="109"/>
      <c r="D896" s="110"/>
      <c r="E896" s="110"/>
      <c r="F896" s="110"/>
      <c r="G896" s="110"/>
      <c r="H896" s="110"/>
      <c r="I896" s="118"/>
      <c r="J896" s="118"/>
      <c r="K896" s="118"/>
      <c r="L896" s="118"/>
      <c r="M896" s="118"/>
      <c r="N896" s="110"/>
      <c r="O896" s="110"/>
      <c r="P896" s="110"/>
      <c r="Q896" s="110"/>
      <c r="R896" s="110"/>
    </row>
    <row r="897" spans="3:18" ht="39.950000000000003" customHeight="1">
      <c r="C897" s="109"/>
      <c r="D897" s="110"/>
      <c r="E897" s="110"/>
      <c r="F897" s="110"/>
      <c r="G897" s="110"/>
      <c r="H897" s="110"/>
      <c r="I897" s="118"/>
      <c r="J897" s="118"/>
      <c r="K897" s="118"/>
      <c r="L897" s="118"/>
      <c r="M897" s="118"/>
      <c r="N897" s="110"/>
      <c r="O897" s="110"/>
      <c r="P897" s="110"/>
      <c r="Q897" s="110"/>
      <c r="R897" s="110"/>
    </row>
    <row r="898" spans="3:18" ht="39.950000000000003" customHeight="1">
      <c r="C898" s="109"/>
      <c r="D898" s="110"/>
      <c r="E898" s="110"/>
      <c r="F898" s="110"/>
      <c r="G898" s="110"/>
      <c r="H898" s="110"/>
      <c r="I898" s="118"/>
      <c r="J898" s="118"/>
      <c r="K898" s="118"/>
      <c r="L898" s="118"/>
      <c r="M898" s="118"/>
      <c r="N898" s="110"/>
      <c r="O898" s="110"/>
      <c r="P898" s="110"/>
      <c r="Q898" s="110"/>
      <c r="R898" s="110"/>
    </row>
    <row r="899" spans="3:18" ht="39.950000000000003" customHeight="1">
      <c r="C899" s="109"/>
      <c r="D899" s="110"/>
      <c r="E899" s="110"/>
      <c r="F899" s="110"/>
      <c r="G899" s="110"/>
      <c r="H899" s="110"/>
      <c r="I899" s="118"/>
      <c r="J899" s="118"/>
      <c r="K899" s="118"/>
      <c r="L899" s="118"/>
      <c r="M899" s="118"/>
      <c r="N899" s="110"/>
      <c r="O899" s="110"/>
      <c r="P899" s="110"/>
      <c r="Q899" s="110"/>
      <c r="R899" s="110"/>
    </row>
    <row r="900" spans="3:18" ht="39.950000000000003" customHeight="1">
      <c r="C900" s="109"/>
      <c r="D900" s="110"/>
      <c r="E900" s="110"/>
      <c r="F900" s="110"/>
      <c r="G900" s="110"/>
      <c r="H900" s="110"/>
      <c r="I900" s="118"/>
      <c r="J900" s="118"/>
      <c r="K900" s="118"/>
      <c r="L900" s="118"/>
      <c r="M900" s="118"/>
      <c r="N900" s="110"/>
      <c r="O900" s="110"/>
      <c r="P900" s="110"/>
      <c r="Q900" s="110"/>
      <c r="R900" s="110"/>
    </row>
    <row r="901" spans="3:18" ht="39.950000000000003" customHeight="1">
      <c r="C901" s="109"/>
      <c r="D901" s="110"/>
      <c r="E901" s="110"/>
      <c r="F901" s="110"/>
      <c r="G901" s="110"/>
      <c r="H901" s="110"/>
      <c r="I901" s="118"/>
      <c r="J901" s="118"/>
      <c r="K901" s="118"/>
      <c r="L901" s="118"/>
      <c r="M901" s="118"/>
      <c r="N901" s="110"/>
      <c r="O901" s="110"/>
      <c r="P901" s="110"/>
      <c r="Q901" s="110"/>
      <c r="R901" s="110"/>
    </row>
    <row r="902" spans="3:18" ht="39.950000000000003" customHeight="1">
      <c r="C902" s="109"/>
      <c r="D902" s="110"/>
      <c r="E902" s="110"/>
      <c r="F902" s="110"/>
      <c r="G902" s="110"/>
      <c r="H902" s="110"/>
      <c r="I902" s="118"/>
      <c r="J902" s="118"/>
      <c r="K902" s="118"/>
      <c r="L902" s="118"/>
      <c r="M902" s="118"/>
      <c r="N902" s="110"/>
      <c r="O902" s="110"/>
      <c r="P902" s="110"/>
      <c r="Q902" s="110"/>
      <c r="R902" s="110"/>
    </row>
    <row r="903" spans="3:18" ht="39.950000000000003" customHeight="1">
      <c r="C903" s="109"/>
      <c r="D903" s="110"/>
      <c r="E903" s="110"/>
      <c r="F903" s="110"/>
      <c r="G903" s="110"/>
      <c r="H903" s="110"/>
      <c r="I903" s="118"/>
      <c r="J903" s="118"/>
      <c r="K903" s="118"/>
      <c r="L903" s="118"/>
      <c r="M903" s="118"/>
      <c r="N903" s="110"/>
      <c r="O903" s="110"/>
      <c r="P903" s="110"/>
      <c r="Q903" s="110"/>
      <c r="R903" s="110"/>
    </row>
    <row r="904" spans="3:18" ht="39.950000000000003" customHeight="1">
      <c r="C904" s="109"/>
      <c r="D904" s="110"/>
      <c r="E904" s="110"/>
      <c r="F904" s="110"/>
      <c r="G904" s="110"/>
      <c r="H904" s="110"/>
      <c r="I904" s="118"/>
      <c r="J904" s="118"/>
      <c r="K904" s="118"/>
      <c r="L904" s="118"/>
      <c r="M904" s="118"/>
      <c r="N904" s="110"/>
      <c r="O904" s="110"/>
      <c r="P904" s="110"/>
      <c r="Q904" s="110"/>
      <c r="R904" s="110"/>
    </row>
    <row r="905" spans="3:18" ht="39.950000000000003" customHeight="1">
      <c r="C905" s="109"/>
      <c r="D905" s="110"/>
      <c r="E905" s="110"/>
      <c r="F905" s="110"/>
      <c r="G905" s="110"/>
      <c r="H905" s="110"/>
      <c r="I905" s="118"/>
      <c r="J905" s="118"/>
      <c r="K905" s="118"/>
      <c r="L905" s="118"/>
      <c r="M905" s="118"/>
      <c r="N905" s="110"/>
      <c r="O905" s="110"/>
      <c r="P905" s="110"/>
      <c r="Q905" s="110"/>
      <c r="R905" s="110"/>
    </row>
    <row r="906" spans="3:18" ht="39.950000000000003" customHeight="1">
      <c r="C906" s="109"/>
      <c r="D906" s="110"/>
      <c r="E906" s="110"/>
      <c r="F906" s="110"/>
      <c r="G906" s="110"/>
      <c r="H906" s="110"/>
      <c r="I906" s="118"/>
      <c r="J906" s="118"/>
      <c r="K906" s="118"/>
      <c r="L906" s="118"/>
      <c r="M906" s="118"/>
      <c r="N906" s="110"/>
      <c r="O906" s="110"/>
      <c r="P906" s="110"/>
      <c r="Q906" s="110"/>
      <c r="R906" s="110"/>
    </row>
    <row r="907" spans="3:18" ht="39.950000000000003" customHeight="1">
      <c r="C907" s="109"/>
      <c r="D907" s="110"/>
      <c r="E907" s="110"/>
      <c r="F907" s="110"/>
      <c r="G907" s="110"/>
      <c r="H907" s="110"/>
      <c r="I907" s="118"/>
      <c r="J907" s="118"/>
      <c r="K907" s="118"/>
      <c r="L907" s="118"/>
      <c r="M907" s="118"/>
      <c r="N907" s="110"/>
      <c r="O907" s="110"/>
      <c r="P907" s="110"/>
      <c r="Q907" s="110"/>
      <c r="R907" s="110"/>
    </row>
    <row r="908" spans="3:18" ht="39.950000000000003" customHeight="1">
      <c r="C908" s="109"/>
      <c r="D908" s="110"/>
      <c r="E908" s="110"/>
      <c r="F908" s="110"/>
      <c r="G908" s="110"/>
      <c r="H908" s="110"/>
      <c r="I908" s="118"/>
      <c r="J908" s="118"/>
      <c r="K908" s="118"/>
      <c r="L908" s="118"/>
      <c r="M908" s="118"/>
      <c r="N908" s="110"/>
      <c r="O908" s="110"/>
      <c r="P908" s="110"/>
      <c r="Q908" s="110"/>
      <c r="R908" s="110"/>
    </row>
    <row r="909" spans="3:18" ht="39.950000000000003" customHeight="1">
      <c r="C909" s="109"/>
      <c r="D909" s="110"/>
      <c r="E909" s="110"/>
      <c r="F909" s="110"/>
      <c r="G909" s="110"/>
      <c r="H909" s="110"/>
      <c r="I909" s="118"/>
      <c r="J909" s="118"/>
      <c r="K909" s="118"/>
      <c r="L909" s="118"/>
      <c r="M909" s="118"/>
      <c r="N909" s="110"/>
      <c r="O909" s="110"/>
      <c r="P909" s="110"/>
      <c r="Q909" s="110"/>
      <c r="R909" s="110"/>
    </row>
    <row r="910" spans="3:18" ht="39.950000000000003" customHeight="1">
      <c r="C910" s="109"/>
      <c r="D910" s="110"/>
      <c r="E910" s="110"/>
      <c r="F910" s="110"/>
      <c r="G910" s="110"/>
      <c r="H910" s="110"/>
      <c r="I910" s="118"/>
      <c r="J910" s="118"/>
      <c r="K910" s="118"/>
      <c r="L910" s="118"/>
      <c r="M910" s="118"/>
      <c r="N910" s="110"/>
      <c r="O910" s="110"/>
      <c r="P910" s="110"/>
      <c r="Q910" s="110"/>
      <c r="R910" s="110"/>
    </row>
    <row r="911" spans="3:18" ht="39.950000000000003" customHeight="1">
      <c r="C911" s="109"/>
      <c r="D911" s="110"/>
      <c r="E911" s="110"/>
      <c r="F911" s="110"/>
      <c r="G911" s="110"/>
      <c r="H911" s="110"/>
      <c r="I911" s="118"/>
      <c r="J911" s="118"/>
      <c r="K911" s="118"/>
      <c r="L911" s="118"/>
      <c r="M911" s="118"/>
      <c r="N911" s="110"/>
      <c r="O911" s="110"/>
      <c r="P911" s="110"/>
      <c r="Q911" s="110"/>
      <c r="R911" s="110"/>
    </row>
    <row r="912" spans="3:18" ht="39.950000000000003" customHeight="1">
      <c r="C912" s="109"/>
      <c r="D912" s="110"/>
      <c r="E912" s="110"/>
      <c r="F912" s="110"/>
      <c r="G912" s="110"/>
      <c r="H912" s="110"/>
      <c r="I912" s="118"/>
      <c r="J912" s="118"/>
      <c r="K912" s="118"/>
      <c r="L912" s="118"/>
      <c r="M912" s="118"/>
      <c r="N912" s="110"/>
      <c r="O912" s="110"/>
      <c r="P912" s="110"/>
      <c r="Q912" s="110"/>
      <c r="R912" s="110"/>
    </row>
    <row r="913" spans="3:18" ht="39.950000000000003" customHeight="1">
      <c r="C913" s="109"/>
      <c r="D913" s="110"/>
      <c r="E913" s="110"/>
      <c r="F913" s="110"/>
      <c r="G913" s="110"/>
      <c r="H913" s="110"/>
      <c r="I913" s="118"/>
      <c r="J913" s="118"/>
      <c r="K913" s="118"/>
      <c r="L913" s="118"/>
      <c r="M913" s="118"/>
      <c r="N913" s="110"/>
      <c r="O913" s="110"/>
      <c r="P913" s="110"/>
      <c r="Q913" s="110"/>
      <c r="R913" s="110"/>
    </row>
    <row r="914" spans="3:18" ht="39.950000000000003" customHeight="1">
      <c r="C914" s="109"/>
      <c r="D914" s="110"/>
      <c r="E914" s="110"/>
      <c r="F914" s="110"/>
      <c r="G914" s="110"/>
      <c r="H914" s="110"/>
      <c r="I914" s="118"/>
      <c r="J914" s="118"/>
      <c r="K914" s="118"/>
      <c r="L914" s="118"/>
      <c r="M914" s="118"/>
      <c r="N914" s="110"/>
      <c r="O914" s="110"/>
      <c r="P914" s="110"/>
      <c r="Q914" s="110"/>
      <c r="R914" s="110"/>
    </row>
    <row r="915" spans="3:18" ht="39.950000000000003" customHeight="1">
      <c r="C915" s="109"/>
      <c r="D915" s="110"/>
      <c r="E915" s="110"/>
      <c r="F915" s="110"/>
      <c r="G915" s="110"/>
      <c r="H915" s="110"/>
      <c r="I915" s="118"/>
      <c r="J915" s="118"/>
      <c r="K915" s="118"/>
      <c r="L915" s="118"/>
      <c r="M915" s="118"/>
      <c r="N915" s="110"/>
      <c r="O915" s="110"/>
      <c r="P915" s="110"/>
      <c r="Q915" s="110"/>
      <c r="R915" s="110"/>
    </row>
    <row r="916" spans="3:18" ht="39.950000000000003" customHeight="1">
      <c r="C916" s="109"/>
      <c r="D916" s="110"/>
      <c r="E916" s="110"/>
      <c r="F916" s="110"/>
      <c r="G916" s="110"/>
      <c r="H916" s="110"/>
      <c r="I916" s="118"/>
      <c r="J916" s="118"/>
      <c r="K916" s="118"/>
      <c r="L916" s="118"/>
      <c r="M916" s="118"/>
      <c r="N916" s="110"/>
      <c r="O916" s="110"/>
      <c r="P916" s="110"/>
      <c r="Q916" s="110"/>
      <c r="R916" s="110"/>
    </row>
    <row r="917" spans="3:18" ht="39.950000000000003" customHeight="1">
      <c r="C917" s="109"/>
      <c r="D917" s="110"/>
      <c r="E917" s="110"/>
      <c r="F917" s="110"/>
      <c r="G917" s="110"/>
      <c r="H917" s="110"/>
      <c r="I917" s="118"/>
      <c r="J917" s="118"/>
      <c r="K917" s="118"/>
      <c r="L917" s="118"/>
      <c r="M917" s="118"/>
      <c r="N917" s="110"/>
      <c r="O917" s="110"/>
      <c r="P917" s="110"/>
      <c r="Q917" s="110"/>
      <c r="R917" s="110"/>
    </row>
    <row r="918" spans="3:18" ht="39.950000000000003" customHeight="1">
      <c r="C918" s="109"/>
      <c r="D918" s="110"/>
      <c r="E918" s="110"/>
      <c r="F918" s="110"/>
      <c r="G918" s="110"/>
      <c r="H918" s="110"/>
      <c r="I918" s="118"/>
      <c r="J918" s="118"/>
      <c r="K918" s="118"/>
      <c r="L918" s="118"/>
      <c r="M918" s="118"/>
      <c r="N918" s="110"/>
      <c r="O918" s="110"/>
      <c r="P918" s="110"/>
      <c r="Q918" s="110"/>
      <c r="R918" s="110"/>
    </row>
    <row r="919" spans="3:18" ht="39.950000000000003" customHeight="1">
      <c r="C919" s="109"/>
      <c r="D919" s="110"/>
      <c r="E919" s="110"/>
      <c r="F919" s="110"/>
      <c r="G919" s="110"/>
      <c r="H919" s="110"/>
      <c r="I919" s="118"/>
      <c r="J919" s="118"/>
      <c r="K919" s="118"/>
      <c r="L919" s="118"/>
      <c r="M919" s="118"/>
      <c r="N919" s="110"/>
      <c r="O919" s="110"/>
      <c r="P919" s="110"/>
      <c r="Q919" s="110"/>
      <c r="R919" s="110"/>
    </row>
    <row r="920" spans="3:18" ht="39.950000000000003" customHeight="1">
      <c r="C920" s="109"/>
      <c r="D920" s="110"/>
      <c r="E920" s="110"/>
      <c r="F920" s="110"/>
      <c r="G920" s="110"/>
      <c r="H920" s="110"/>
      <c r="I920" s="118"/>
      <c r="J920" s="118"/>
      <c r="K920" s="118"/>
      <c r="L920" s="118"/>
      <c r="M920" s="118"/>
      <c r="N920" s="110"/>
      <c r="O920" s="110"/>
      <c r="P920" s="110"/>
      <c r="Q920" s="110"/>
      <c r="R920" s="110"/>
    </row>
    <row r="921" spans="3:18" ht="39.950000000000003" customHeight="1">
      <c r="C921" s="109"/>
      <c r="D921" s="110"/>
      <c r="E921" s="110"/>
      <c r="F921" s="110"/>
      <c r="G921" s="110"/>
      <c r="H921" s="110"/>
      <c r="I921" s="118"/>
      <c r="J921" s="118"/>
      <c r="K921" s="118"/>
      <c r="L921" s="118"/>
      <c r="M921" s="118"/>
      <c r="N921" s="110"/>
      <c r="O921" s="110"/>
      <c r="P921" s="110"/>
      <c r="Q921" s="110"/>
      <c r="R921" s="110"/>
    </row>
    <row r="922" spans="3:18" ht="39.950000000000003" customHeight="1">
      <c r="C922" s="109"/>
      <c r="D922" s="110"/>
      <c r="E922" s="110"/>
      <c r="F922" s="110"/>
      <c r="G922" s="110"/>
      <c r="H922" s="110"/>
      <c r="I922" s="118"/>
      <c r="J922" s="118"/>
      <c r="K922" s="118"/>
      <c r="L922" s="118"/>
      <c r="M922" s="118"/>
      <c r="N922" s="110"/>
      <c r="O922" s="110"/>
      <c r="P922" s="110"/>
      <c r="Q922" s="110"/>
      <c r="R922" s="110"/>
    </row>
    <row r="923" spans="3:18" ht="39.950000000000003" customHeight="1">
      <c r="C923" s="109"/>
      <c r="D923" s="110"/>
      <c r="E923" s="110"/>
      <c r="F923" s="110"/>
      <c r="G923" s="110"/>
      <c r="H923" s="110"/>
      <c r="I923" s="118"/>
      <c r="J923" s="118"/>
      <c r="K923" s="118"/>
      <c r="L923" s="118"/>
      <c r="M923" s="118"/>
      <c r="N923" s="110"/>
      <c r="O923" s="110"/>
      <c r="P923" s="110"/>
      <c r="Q923" s="110"/>
      <c r="R923" s="110"/>
    </row>
    <row r="924" spans="3:18" ht="39.950000000000003" customHeight="1">
      <c r="C924" s="109"/>
      <c r="D924" s="110"/>
      <c r="E924" s="110"/>
      <c r="F924" s="110"/>
      <c r="G924" s="110"/>
      <c r="H924" s="110"/>
      <c r="I924" s="118"/>
      <c r="J924" s="118"/>
      <c r="K924" s="118"/>
      <c r="L924" s="118"/>
      <c r="M924" s="118"/>
      <c r="N924" s="110"/>
      <c r="O924" s="110"/>
      <c r="P924" s="110"/>
      <c r="Q924" s="110"/>
      <c r="R924" s="110"/>
    </row>
    <row r="925" spans="3:18" ht="39.950000000000003" customHeight="1">
      <c r="C925" s="109"/>
      <c r="D925" s="110"/>
      <c r="E925" s="110"/>
      <c r="F925" s="110"/>
      <c r="G925" s="110"/>
      <c r="H925" s="110"/>
      <c r="I925" s="118"/>
      <c r="J925" s="118"/>
      <c r="K925" s="118"/>
      <c r="L925" s="118"/>
      <c r="M925" s="118"/>
      <c r="N925" s="110"/>
      <c r="O925" s="110"/>
      <c r="P925" s="110"/>
      <c r="Q925" s="110"/>
      <c r="R925" s="110"/>
    </row>
    <row r="926" spans="3:18" ht="39.950000000000003" customHeight="1">
      <c r="C926" s="109"/>
      <c r="D926" s="110"/>
      <c r="E926" s="110"/>
      <c r="F926" s="110"/>
      <c r="G926" s="110"/>
      <c r="H926" s="110"/>
      <c r="I926" s="118"/>
      <c r="J926" s="118"/>
      <c r="K926" s="118"/>
      <c r="L926" s="118"/>
      <c r="M926" s="118"/>
      <c r="N926" s="110"/>
      <c r="O926" s="110"/>
      <c r="P926" s="110"/>
      <c r="Q926" s="110"/>
      <c r="R926" s="110"/>
    </row>
    <row r="927" spans="3:18" ht="39.950000000000003" customHeight="1">
      <c r="C927" s="109"/>
      <c r="D927" s="110"/>
      <c r="E927" s="110"/>
      <c r="F927" s="110"/>
      <c r="G927" s="110"/>
      <c r="H927" s="110"/>
      <c r="I927" s="118"/>
      <c r="J927" s="118"/>
      <c r="K927" s="118"/>
      <c r="L927" s="118"/>
      <c r="M927" s="118"/>
      <c r="N927" s="110"/>
      <c r="O927" s="110"/>
      <c r="P927" s="110"/>
      <c r="Q927" s="110"/>
      <c r="R927" s="110"/>
    </row>
    <row r="928" spans="3:18" ht="39.950000000000003" customHeight="1">
      <c r="C928" s="109"/>
      <c r="D928" s="110"/>
      <c r="E928" s="110"/>
      <c r="F928" s="110"/>
      <c r="G928" s="110"/>
      <c r="H928" s="110"/>
      <c r="I928" s="118"/>
      <c r="J928" s="118"/>
      <c r="K928" s="118"/>
      <c r="L928" s="118"/>
      <c r="M928" s="118"/>
      <c r="N928" s="110"/>
      <c r="O928" s="110"/>
      <c r="P928" s="110"/>
      <c r="Q928" s="110"/>
      <c r="R928" s="110"/>
    </row>
    <row r="929" spans="3:18" ht="39.950000000000003" customHeight="1">
      <c r="C929" s="109"/>
      <c r="D929" s="110"/>
      <c r="E929" s="110"/>
      <c r="F929" s="110"/>
      <c r="G929" s="110"/>
      <c r="H929" s="110"/>
      <c r="I929" s="118"/>
      <c r="J929" s="118"/>
      <c r="K929" s="118"/>
      <c r="L929" s="118"/>
      <c r="M929" s="118"/>
      <c r="N929" s="110"/>
      <c r="O929" s="110"/>
      <c r="P929" s="110"/>
      <c r="Q929" s="110"/>
      <c r="R929" s="110"/>
    </row>
    <row r="930" spans="3:18" ht="39.950000000000003" customHeight="1">
      <c r="C930" s="109"/>
      <c r="D930" s="110"/>
      <c r="E930" s="110"/>
      <c r="F930" s="110"/>
      <c r="G930" s="110"/>
      <c r="H930" s="110"/>
      <c r="I930" s="118"/>
      <c r="J930" s="118"/>
      <c r="K930" s="118"/>
      <c r="L930" s="118"/>
      <c r="M930" s="118"/>
      <c r="N930" s="110"/>
      <c r="O930" s="110"/>
      <c r="P930" s="110"/>
      <c r="Q930" s="110"/>
      <c r="R930" s="110"/>
    </row>
    <row r="931" spans="3:18" ht="39.950000000000003" customHeight="1">
      <c r="C931" s="109"/>
      <c r="D931" s="110"/>
      <c r="E931" s="110"/>
      <c r="F931" s="110"/>
      <c r="G931" s="110"/>
      <c r="H931" s="110"/>
      <c r="I931" s="118"/>
      <c r="J931" s="118"/>
      <c r="K931" s="118"/>
      <c r="L931" s="118"/>
      <c r="M931" s="118"/>
      <c r="N931" s="110"/>
      <c r="O931" s="110"/>
      <c r="P931" s="110"/>
      <c r="Q931" s="110"/>
      <c r="R931" s="110"/>
    </row>
    <row r="932" spans="3:18" ht="39.950000000000003" customHeight="1">
      <c r="C932" s="109"/>
      <c r="D932" s="110"/>
      <c r="E932" s="110"/>
      <c r="F932" s="110"/>
      <c r="G932" s="110"/>
      <c r="H932" s="110"/>
      <c r="I932" s="118"/>
      <c r="J932" s="118"/>
      <c r="K932" s="118"/>
      <c r="L932" s="118"/>
      <c r="M932" s="118"/>
      <c r="N932" s="110"/>
      <c r="O932" s="110"/>
      <c r="P932" s="110"/>
      <c r="Q932" s="110"/>
      <c r="R932" s="110"/>
    </row>
    <row r="933" spans="3:18" ht="39.950000000000003" customHeight="1">
      <c r="C933" s="109"/>
      <c r="D933" s="110"/>
      <c r="E933" s="110"/>
      <c r="F933" s="110"/>
      <c r="G933" s="110"/>
      <c r="H933" s="110"/>
      <c r="I933" s="118"/>
      <c r="J933" s="118"/>
      <c r="K933" s="118"/>
      <c r="L933" s="118"/>
      <c r="M933" s="118"/>
      <c r="N933" s="110"/>
      <c r="O933" s="110"/>
      <c r="P933" s="110"/>
      <c r="Q933" s="110"/>
      <c r="R933" s="110"/>
    </row>
    <row r="934" spans="3:18" ht="39.950000000000003" customHeight="1">
      <c r="C934" s="109"/>
      <c r="D934" s="110"/>
      <c r="E934" s="110"/>
      <c r="F934" s="110"/>
      <c r="G934" s="110"/>
      <c r="H934" s="110"/>
      <c r="I934" s="118"/>
      <c r="J934" s="118"/>
      <c r="K934" s="118"/>
      <c r="L934" s="118"/>
      <c r="M934" s="118"/>
      <c r="N934" s="110"/>
      <c r="O934" s="110"/>
      <c r="P934" s="110"/>
      <c r="Q934" s="110"/>
      <c r="R934" s="110"/>
    </row>
    <row r="935" spans="3:18" ht="39.950000000000003" customHeight="1">
      <c r="C935" s="109"/>
      <c r="D935" s="110"/>
      <c r="E935" s="110"/>
      <c r="F935" s="110"/>
      <c r="G935" s="110"/>
      <c r="H935" s="110"/>
      <c r="I935" s="118"/>
      <c r="J935" s="118"/>
      <c r="K935" s="118"/>
      <c r="L935" s="118"/>
      <c r="M935" s="118"/>
      <c r="N935" s="110"/>
      <c r="O935" s="110"/>
      <c r="P935" s="110"/>
      <c r="Q935" s="110"/>
      <c r="R935" s="110"/>
    </row>
    <row r="936" spans="3:18" ht="39.950000000000003" customHeight="1">
      <c r="C936" s="109"/>
      <c r="D936" s="110"/>
      <c r="E936" s="110"/>
      <c r="F936" s="110"/>
      <c r="G936" s="110"/>
      <c r="H936" s="110"/>
      <c r="I936" s="118"/>
      <c r="J936" s="118"/>
      <c r="K936" s="118"/>
      <c r="L936" s="118"/>
      <c r="M936" s="118"/>
      <c r="N936" s="110"/>
      <c r="O936" s="110"/>
      <c r="P936" s="110"/>
      <c r="Q936" s="110"/>
      <c r="R936" s="110"/>
    </row>
    <row r="937" spans="3:18" ht="39.950000000000003" customHeight="1">
      <c r="C937" s="109"/>
      <c r="D937" s="110"/>
      <c r="E937" s="110"/>
      <c r="F937" s="110"/>
      <c r="G937" s="110"/>
      <c r="H937" s="110"/>
      <c r="I937" s="118"/>
      <c r="J937" s="118"/>
      <c r="K937" s="118"/>
      <c r="L937" s="118"/>
      <c r="M937" s="118"/>
      <c r="N937" s="110"/>
      <c r="O937" s="110"/>
      <c r="P937" s="110"/>
      <c r="Q937" s="110"/>
      <c r="R937" s="110"/>
    </row>
    <row r="938" spans="3:18" ht="39.950000000000003" customHeight="1">
      <c r="C938" s="109"/>
      <c r="D938" s="110"/>
      <c r="E938" s="110"/>
      <c r="F938" s="110"/>
      <c r="G938" s="110"/>
      <c r="H938" s="110"/>
      <c r="I938" s="118"/>
      <c r="J938" s="118"/>
      <c r="K938" s="118"/>
      <c r="L938" s="118"/>
      <c r="M938" s="118"/>
      <c r="N938" s="110"/>
      <c r="O938" s="110"/>
      <c r="P938" s="110"/>
      <c r="Q938" s="110"/>
      <c r="R938" s="110"/>
    </row>
    <row r="939" spans="3:18" ht="39.950000000000003" customHeight="1">
      <c r="C939" s="109"/>
      <c r="D939" s="110"/>
      <c r="E939" s="110"/>
      <c r="F939" s="110"/>
      <c r="G939" s="110"/>
      <c r="H939" s="110"/>
      <c r="I939" s="118"/>
      <c r="J939" s="118"/>
      <c r="K939" s="118"/>
      <c r="L939" s="118"/>
      <c r="M939" s="118"/>
      <c r="N939" s="110"/>
      <c r="O939" s="110"/>
      <c r="P939" s="110"/>
      <c r="Q939" s="110"/>
      <c r="R939" s="110"/>
    </row>
    <row r="940" spans="3:18" ht="39.950000000000003" customHeight="1">
      <c r="C940" s="109"/>
      <c r="D940" s="110"/>
      <c r="E940" s="110"/>
      <c r="F940" s="110"/>
      <c r="G940" s="110"/>
      <c r="H940" s="110"/>
      <c r="I940" s="118"/>
      <c r="J940" s="118"/>
      <c r="K940" s="118"/>
      <c r="L940" s="118"/>
      <c r="M940" s="118"/>
      <c r="N940" s="110"/>
      <c r="O940" s="110"/>
      <c r="P940" s="110"/>
      <c r="Q940" s="110"/>
      <c r="R940" s="110"/>
    </row>
    <row r="941" spans="3:18" ht="39.950000000000003" customHeight="1">
      <c r="C941" s="109"/>
      <c r="D941" s="110"/>
      <c r="E941" s="110"/>
      <c r="F941" s="110"/>
      <c r="G941" s="110"/>
      <c r="H941" s="110"/>
      <c r="I941" s="118"/>
      <c r="J941" s="118"/>
      <c r="K941" s="118"/>
      <c r="L941" s="118"/>
      <c r="M941" s="118"/>
      <c r="N941" s="110"/>
      <c r="O941" s="110"/>
      <c r="P941" s="110"/>
      <c r="Q941" s="110"/>
      <c r="R941" s="110"/>
    </row>
    <row r="942" spans="3:18" ht="39.950000000000003" customHeight="1">
      <c r="C942" s="109"/>
      <c r="D942" s="110"/>
      <c r="E942" s="110"/>
      <c r="F942" s="110"/>
      <c r="G942" s="110"/>
      <c r="H942" s="110"/>
      <c r="I942" s="118"/>
      <c r="J942" s="118"/>
      <c r="K942" s="118"/>
      <c r="L942" s="118"/>
      <c r="M942" s="118"/>
      <c r="N942" s="110"/>
      <c r="O942" s="110"/>
      <c r="P942" s="110"/>
      <c r="Q942" s="110"/>
      <c r="R942" s="110"/>
    </row>
    <row r="943" spans="3:18" ht="39.950000000000003" customHeight="1">
      <c r="C943" s="109"/>
      <c r="D943" s="110"/>
      <c r="E943" s="110"/>
      <c r="F943" s="110"/>
      <c r="G943" s="110"/>
      <c r="H943" s="110"/>
      <c r="I943" s="118"/>
      <c r="J943" s="118"/>
      <c r="K943" s="118"/>
      <c r="L943" s="118"/>
      <c r="M943" s="118"/>
      <c r="N943" s="110"/>
      <c r="O943" s="110"/>
      <c r="P943" s="110"/>
      <c r="Q943" s="110"/>
      <c r="R943" s="110"/>
    </row>
    <row r="944" spans="3:18" ht="39.950000000000003" customHeight="1">
      <c r="C944" s="109"/>
      <c r="D944" s="110"/>
      <c r="E944" s="110"/>
      <c r="F944" s="110"/>
      <c r="G944" s="110"/>
      <c r="H944" s="110"/>
      <c r="I944" s="118"/>
      <c r="J944" s="118"/>
      <c r="K944" s="118"/>
      <c r="L944" s="118"/>
      <c r="M944" s="118"/>
      <c r="N944" s="110"/>
      <c r="O944" s="110"/>
      <c r="P944" s="110"/>
      <c r="Q944" s="110"/>
      <c r="R944" s="110"/>
    </row>
    <row r="945" spans="3:18" ht="39.950000000000003" customHeight="1">
      <c r="C945" s="109"/>
      <c r="D945" s="110"/>
      <c r="E945" s="110"/>
      <c r="F945" s="110"/>
      <c r="G945" s="110"/>
      <c r="H945" s="110"/>
      <c r="I945" s="118"/>
      <c r="J945" s="118"/>
      <c r="K945" s="118"/>
      <c r="L945" s="118"/>
      <c r="M945" s="118"/>
      <c r="N945" s="110"/>
      <c r="O945" s="110"/>
      <c r="P945" s="110"/>
      <c r="Q945" s="110"/>
      <c r="R945" s="110"/>
    </row>
    <row r="946" spans="3:18" ht="39.950000000000003" customHeight="1">
      <c r="C946" s="109"/>
      <c r="D946" s="110"/>
      <c r="E946" s="110"/>
      <c r="F946" s="110"/>
      <c r="G946" s="110"/>
      <c r="H946" s="110"/>
      <c r="I946" s="118"/>
      <c r="J946" s="118"/>
      <c r="K946" s="118"/>
      <c r="L946" s="118"/>
      <c r="M946" s="118"/>
      <c r="N946" s="110"/>
      <c r="O946" s="110"/>
      <c r="P946" s="110"/>
      <c r="Q946" s="110"/>
      <c r="R946" s="110"/>
    </row>
    <row r="947" spans="3:18" ht="39.950000000000003" customHeight="1">
      <c r="C947" s="109"/>
      <c r="D947" s="110"/>
      <c r="E947" s="110"/>
      <c r="F947" s="110"/>
      <c r="G947" s="110"/>
      <c r="H947" s="110"/>
      <c r="I947" s="118"/>
      <c r="J947" s="118"/>
      <c r="K947" s="118"/>
      <c r="L947" s="118"/>
      <c r="M947" s="118"/>
      <c r="N947" s="110"/>
      <c r="O947" s="110"/>
      <c r="P947" s="110"/>
      <c r="Q947" s="110"/>
      <c r="R947" s="110"/>
    </row>
    <row r="948" spans="3:18" ht="39.950000000000003" customHeight="1">
      <c r="C948" s="109"/>
      <c r="D948" s="110"/>
      <c r="E948" s="110"/>
      <c r="F948" s="110"/>
      <c r="G948" s="110"/>
      <c r="H948" s="110"/>
      <c r="I948" s="118"/>
      <c r="J948" s="118"/>
      <c r="K948" s="118"/>
      <c r="L948" s="118"/>
      <c r="M948" s="118"/>
      <c r="N948" s="110"/>
      <c r="O948" s="110"/>
      <c r="P948" s="110"/>
      <c r="Q948" s="110"/>
      <c r="R948" s="110"/>
    </row>
    <row r="949" spans="3:18" ht="39.950000000000003" customHeight="1">
      <c r="C949" s="109"/>
      <c r="D949" s="110"/>
      <c r="E949" s="110"/>
      <c r="F949" s="110"/>
      <c r="G949" s="110"/>
      <c r="H949" s="110"/>
      <c r="I949" s="118"/>
      <c r="J949" s="118"/>
      <c r="K949" s="118"/>
      <c r="L949" s="118"/>
      <c r="M949" s="118"/>
      <c r="N949" s="110"/>
      <c r="O949" s="110"/>
      <c r="P949" s="110"/>
      <c r="Q949" s="110"/>
      <c r="R949" s="110"/>
    </row>
    <row r="950" spans="3:18" ht="39.950000000000003" customHeight="1">
      <c r="C950" s="109"/>
      <c r="D950" s="110"/>
      <c r="E950" s="110"/>
      <c r="F950" s="110"/>
      <c r="G950" s="110"/>
      <c r="H950" s="110"/>
      <c r="I950" s="118"/>
      <c r="J950" s="118"/>
      <c r="K950" s="118"/>
      <c r="L950" s="118"/>
      <c r="M950" s="118"/>
      <c r="N950" s="110"/>
      <c r="O950" s="110"/>
      <c r="P950" s="110"/>
      <c r="Q950" s="110"/>
      <c r="R950" s="110"/>
    </row>
    <row r="951" spans="3:18" ht="39.950000000000003" customHeight="1">
      <c r="C951" s="109"/>
      <c r="D951" s="110"/>
      <c r="E951" s="110"/>
      <c r="F951" s="110"/>
      <c r="G951" s="110"/>
      <c r="H951" s="110"/>
      <c r="I951" s="118"/>
      <c r="J951" s="118"/>
      <c r="K951" s="118"/>
      <c r="L951" s="118"/>
      <c r="M951" s="118"/>
      <c r="N951" s="110"/>
      <c r="O951" s="110"/>
      <c r="P951" s="110"/>
      <c r="Q951" s="110"/>
      <c r="R951" s="110"/>
    </row>
    <row r="952" spans="3:18" ht="39.950000000000003" customHeight="1">
      <c r="C952" s="109"/>
      <c r="D952" s="110"/>
      <c r="E952" s="110"/>
      <c r="F952" s="110"/>
      <c r="G952" s="110"/>
      <c r="H952" s="110"/>
      <c r="I952" s="118"/>
      <c r="J952" s="118"/>
      <c r="K952" s="118"/>
      <c r="L952" s="118"/>
      <c r="M952" s="118"/>
      <c r="N952" s="110"/>
      <c r="O952" s="110"/>
      <c r="P952" s="110"/>
      <c r="Q952" s="110"/>
      <c r="R952" s="110"/>
    </row>
    <row r="953" spans="3:18" ht="39.950000000000003" customHeight="1">
      <c r="C953" s="109"/>
      <c r="D953" s="110"/>
      <c r="E953" s="110"/>
      <c r="F953" s="110"/>
      <c r="G953" s="110"/>
      <c r="H953" s="110"/>
      <c r="I953" s="118"/>
      <c r="J953" s="118"/>
      <c r="K953" s="118"/>
      <c r="L953" s="118"/>
      <c r="M953" s="118"/>
      <c r="N953" s="110"/>
      <c r="O953" s="110"/>
      <c r="P953" s="110"/>
      <c r="Q953" s="110"/>
      <c r="R953" s="110"/>
    </row>
    <row r="954" spans="3:18" ht="39.950000000000003" customHeight="1">
      <c r="C954" s="109"/>
      <c r="D954" s="110"/>
      <c r="E954" s="110"/>
      <c r="F954" s="110"/>
      <c r="G954" s="110"/>
      <c r="H954" s="110"/>
      <c r="I954" s="118"/>
      <c r="J954" s="118"/>
      <c r="K954" s="118"/>
      <c r="L954" s="118"/>
      <c r="M954" s="118"/>
      <c r="N954" s="110"/>
      <c r="O954" s="110"/>
      <c r="P954" s="110"/>
      <c r="Q954" s="110"/>
      <c r="R954" s="110"/>
    </row>
    <row r="955" spans="3:18" ht="39.950000000000003" customHeight="1">
      <c r="C955" s="109"/>
      <c r="D955" s="110"/>
      <c r="E955" s="110"/>
      <c r="F955" s="110"/>
      <c r="G955" s="110"/>
      <c r="H955" s="110"/>
      <c r="I955" s="118"/>
      <c r="J955" s="118"/>
      <c r="K955" s="118"/>
      <c r="L955" s="118"/>
      <c r="M955" s="118"/>
      <c r="N955" s="110"/>
      <c r="O955" s="110"/>
      <c r="P955" s="110"/>
      <c r="Q955" s="110"/>
      <c r="R955" s="110"/>
    </row>
    <row r="956" spans="3:18" ht="39.950000000000003" customHeight="1">
      <c r="C956" s="109"/>
      <c r="D956" s="110"/>
      <c r="E956" s="110"/>
      <c r="F956" s="110"/>
      <c r="G956" s="110"/>
      <c r="H956" s="110"/>
      <c r="I956" s="118"/>
      <c r="J956" s="118"/>
      <c r="K956" s="118"/>
      <c r="L956" s="118"/>
      <c r="M956" s="118"/>
      <c r="N956" s="110"/>
      <c r="O956" s="110"/>
      <c r="P956" s="110"/>
      <c r="Q956" s="110"/>
      <c r="R956" s="110"/>
    </row>
    <row r="957" spans="3:18" ht="39.950000000000003" customHeight="1">
      <c r="C957" s="109"/>
      <c r="D957" s="110"/>
      <c r="E957" s="110"/>
      <c r="F957" s="110"/>
      <c r="G957" s="110"/>
      <c r="H957" s="110"/>
      <c r="I957" s="118"/>
      <c r="J957" s="118"/>
      <c r="K957" s="118"/>
      <c r="L957" s="118"/>
      <c r="M957" s="118"/>
      <c r="N957" s="110"/>
      <c r="O957" s="110"/>
      <c r="P957" s="110"/>
      <c r="Q957" s="110"/>
      <c r="R957" s="110"/>
    </row>
    <row r="958" spans="3:18" ht="39.950000000000003" customHeight="1">
      <c r="C958" s="109"/>
      <c r="D958" s="110"/>
      <c r="E958" s="110"/>
      <c r="F958" s="110"/>
      <c r="G958" s="110"/>
      <c r="H958" s="110"/>
      <c r="I958" s="118"/>
      <c r="J958" s="118"/>
      <c r="K958" s="118"/>
      <c r="L958" s="118"/>
      <c r="M958" s="118"/>
      <c r="N958" s="110"/>
      <c r="O958" s="110"/>
      <c r="P958" s="110"/>
      <c r="Q958" s="110"/>
      <c r="R958" s="110"/>
    </row>
    <row r="959" spans="3:18" ht="39.950000000000003" customHeight="1">
      <c r="C959" s="109"/>
      <c r="D959" s="110"/>
      <c r="E959" s="110"/>
      <c r="F959" s="110"/>
      <c r="G959" s="110"/>
      <c r="H959" s="110"/>
      <c r="I959" s="118"/>
      <c r="J959" s="118"/>
      <c r="K959" s="118"/>
      <c r="L959" s="118"/>
      <c r="M959" s="118"/>
      <c r="N959" s="110"/>
      <c r="O959" s="110"/>
      <c r="P959" s="110"/>
      <c r="Q959" s="110"/>
      <c r="R959" s="110"/>
    </row>
    <row r="960" spans="3:18" ht="39.950000000000003" customHeight="1">
      <c r="C960" s="109"/>
      <c r="D960" s="110"/>
      <c r="E960" s="110"/>
      <c r="F960" s="110"/>
      <c r="G960" s="110"/>
      <c r="H960" s="110"/>
      <c r="I960" s="118"/>
      <c r="J960" s="118"/>
      <c r="K960" s="118"/>
      <c r="L960" s="118"/>
      <c r="M960" s="118"/>
      <c r="N960" s="110"/>
      <c r="O960" s="110"/>
      <c r="P960" s="110"/>
      <c r="Q960" s="110"/>
      <c r="R960" s="110"/>
    </row>
    <row r="961" spans="3:18" ht="39.950000000000003" customHeight="1">
      <c r="C961" s="109"/>
      <c r="D961" s="110"/>
      <c r="E961" s="110"/>
      <c r="F961" s="110"/>
      <c r="G961" s="110"/>
      <c r="H961" s="110"/>
      <c r="I961" s="118"/>
      <c r="J961" s="118"/>
      <c r="K961" s="118"/>
      <c r="L961" s="118"/>
      <c r="M961" s="118"/>
      <c r="N961" s="110"/>
      <c r="O961" s="110"/>
      <c r="P961" s="110"/>
      <c r="Q961" s="110"/>
      <c r="R961" s="110"/>
    </row>
    <row r="962" spans="3:18" ht="39.950000000000003" customHeight="1">
      <c r="C962" s="109"/>
      <c r="D962" s="110"/>
      <c r="E962" s="110"/>
      <c r="F962" s="110"/>
      <c r="G962" s="110"/>
      <c r="H962" s="110"/>
      <c r="I962" s="118"/>
      <c r="J962" s="118"/>
      <c r="K962" s="118"/>
      <c r="L962" s="118"/>
      <c r="M962" s="118"/>
      <c r="N962" s="110"/>
      <c r="O962" s="110"/>
      <c r="P962" s="110"/>
      <c r="Q962" s="110"/>
      <c r="R962" s="110"/>
    </row>
    <row r="963" spans="3:18" ht="39.950000000000003" customHeight="1">
      <c r="C963" s="109"/>
      <c r="D963" s="110"/>
      <c r="E963" s="110"/>
      <c r="F963" s="110"/>
      <c r="G963" s="110"/>
      <c r="H963" s="110"/>
      <c r="I963" s="118"/>
      <c r="J963" s="118"/>
      <c r="K963" s="118"/>
      <c r="L963" s="118"/>
      <c r="M963" s="118"/>
      <c r="N963" s="110"/>
      <c r="O963" s="110"/>
      <c r="P963" s="110"/>
      <c r="Q963" s="110"/>
      <c r="R963" s="110"/>
    </row>
    <row r="964" spans="3:18" ht="39.950000000000003" customHeight="1">
      <c r="C964" s="109"/>
      <c r="D964" s="110"/>
      <c r="E964" s="110"/>
      <c r="F964" s="110"/>
      <c r="G964" s="110"/>
      <c r="H964" s="110"/>
      <c r="I964" s="118"/>
      <c r="J964" s="118"/>
      <c r="K964" s="118"/>
      <c r="L964" s="118"/>
      <c r="M964" s="118"/>
      <c r="N964" s="110"/>
      <c r="O964" s="110"/>
      <c r="P964" s="110"/>
      <c r="Q964" s="110"/>
      <c r="R964" s="110"/>
    </row>
    <row r="965" spans="3:18" ht="39.950000000000003" customHeight="1">
      <c r="C965" s="109"/>
      <c r="D965" s="110"/>
      <c r="E965" s="110"/>
      <c r="F965" s="110"/>
      <c r="G965" s="110"/>
      <c r="H965" s="110"/>
      <c r="I965" s="118"/>
      <c r="J965" s="118"/>
      <c r="K965" s="118"/>
      <c r="L965" s="118"/>
      <c r="M965" s="118"/>
      <c r="N965" s="110"/>
      <c r="O965" s="110"/>
      <c r="P965" s="110"/>
      <c r="Q965" s="110"/>
      <c r="R965" s="110"/>
    </row>
    <row r="966" spans="3:18" ht="39.950000000000003" customHeight="1">
      <c r="C966" s="109"/>
      <c r="D966" s="110"/>
      <c r="E966" s="110"/>
      <c r="F966" s="110"/>
      <c r="G966" s="110"/>
      <c r="H966" s="110"/>
      <c r="I966" s="118"/>
      <c r="J966" s="118"/>
      <c r="K966" s="118"/>
      <c r="L966" s="118"/>
      <c r="M966" s="118"/>
      <c r="N966" s="110"/>
      <c r="O966" s="110"/>
      <c r="P966" s="110"/>
      <c r="Q966" s="110"/>
      <c r="R966" s="110"/>
    </row>
    <row r="967" spans="3:18" ht="39.950000000000003" customHeight="1">
      <c r="C967" s="109"/>
      <c r="D967" s="110"/>
      <c r="E967" s="110"/>
      <c r="F967" s="110"/>
      <c r="G967" s="110"/>
      <c r="H967" s="110"/>
      <c r="I967" s="118"/>
      <c r="J967" s="118"/>
      <c r="K967" s="118"/>
      <c r="L967" s="118"/>
      <c r="M967" s="118"/>
      <c r="N967" s="110"/>
      <c r="O967" s="110"/>
      <c r="P967" s="110"/>
      <c r="Q967" s="110"/>
      <c r="R967" s="110"/>
    </row>
    <row r="968" spans="3:18" ht="39.950000000000003" customHeight="1">
      <c r="C968" s="109"/>
      <c r="D968" s="110"/>
      <c r="E968" s="110"/>
      <c r="F968" s="110"/>
      <c r="G968" s="110"/>
      <c r="H968" s="110"/>
      <c r="I968" s="118"/>
      <c r="J968" s="118"/>
      <c r="K968" s="118"/>
      <c r="L968" s="118"/>
      <c r="M968" s="118"/>
      <c r="N968" s="110"/>
      <c r="O968" s="110"/>
      <c r="P968" s="110"/>
      <c r="Q968" s="110"/>
      <c r="R968" s="110"/>
    </row>
    <row r="969" spans="3:18" ht="39.950000000000003" customHeight="1">
      <c r="C969" s="109"/>
      <c r="D969" s="110"/>
      <c r="E969" s="110"/>
      <c r="F969" s="110"/>
      <c r="G969" s="110"/>
      <c r="H969" s="110"/>
      <c r="I969" s="118"/>
      <c r="J969" s="118"/>
      <c r="K969" s="118"/>
      <c r="L969" s="118"/>
      <c r="M969" s="118"/>
      <c r="N969" s="110"/>
      <c r="O969" s="110"/>
      <c r="P969" s="110"/>
      <c r="Q969" s="110"/>
      <c r="R969" s="110"/>
    </row>
    <row r="970" spans="3:18" ht="39.950000000000003" customHeight="1">
      <c r="C970" s="109"/>
      <c r="D970" s="110"/>
      <c r="E970" s="110"/>
      <c r="F970" s="110"/>
      <c r="G970" s="110"/>
      <c r="H970" s="110"/>
      <c r="I970" s="118"/>
      <c r="J970" s="118"/>
      <c r="K970" s="118"/>
      <c r="L970" s="118"/>
      <c r="M970" s="118"/>
      <c r="N970" s="110"/>
      <c r="O970" s="110"/>
      <c r="P970" s="110"/>
      <c r="Q970" s="110"/>
      <c r="R970" s="110"/>
    </row>
    <row r="971" spans="3:18" ht="39.950000000000003" customHeight="1">
      <c r="C971" s="109"/>
      <c r="D971" s="110"/>
      <c r="E971" s="110"/>
      <c r="F971" s="110"/>
      <c r="G971" s="110"/>
      <c r="H971" s="110"/>
      <c r="I971" s="118"/>
      <c r="J971" s="118"/>
      <c r="K971" s="118"/>
      <c r="L971" s="118"/>
      <c r="M971" s="118"/>
      <c r="N971" s="110"/>
      <c r="O971" s="110"/>
      <c r="P971" s="110"/>
      <c r="Q971" s="110"/>
      <c r="R971" s="110"/>
    </row>
    <row r="972" spans="3:18" ht="39.950000000000003" customHeight="1">
      <c r="C972" s="109"/>
      <c r="D972" s="110"/>
      <c r="E972" s="110"/>
      <c r="F972" s="110"/>
      <c r="G972" s="110"/>
      <c r="H972" s="110"/>
      <c r="I972" s="118"/>
      <c r="J972" s="118"/>
      <c r="K972" s="118"/>
      <c r="L972" s="118"/>
      <c r="M972" s="118"/>
      <c r="N972" s="110"/>
      <c r="O972" s="110"/>
      <c r="P972" s="110"/>
      <c r="Q972" s="110"/>
      <c r="R972" s="110"/>
    </row>
    <row r="973" spans="3:18" ht="39.950000000000003" customHeight="1">
      <c r="C973" s="109"/>
      <c r="D973" s="110"/>
      <c r="E973" s="110"/>
      <c r="F973" s="110"/>
      <c r="G973" s="110"/>
      <c r="H973" s="110"/>
      <c r="I973" s="118"/>
      <c r="J973" s="118"/>
      <c r="K973" s="118"/>
      <c r="L973" s="118"/>
      <c r="M973" s="118"/>
      <c r="N973" s="110"/>
      <c r="O973" s="110"/>
      <c r="P973" s="110"/>
      <c r="Q973" s="110"/>
      <c r="R973" s="110"/>
    </row>
    <row r="974" spans="3:18" ht="39.950000000000003" customHeight="1">
      <c r="C974" s="109"/>
      <c r="D974" s="110"/>
      <c r="E974" s="110"/>
      <c r="F974" s="110"/>
      <c r="G974" s="110"/>
      <c r="H974" s="110"/>
      <c r="I974" s="118"/>
      <c r="J974" s="118"/>
      <c r="K974" s="118"/>
      <c r="L974" s="118"/>
      <c r="M974" s="118"/>
      <c r="N974" s="110"/>
      <c r="O974" s="110"/>
      <c r="P974" s="110"/>
      <c r="Q974" s="110"/>
      <c r="R974" s="110"/>
    </row>
    <row r="975" spans="3:18" ht="39.950000000000003" customHeight="1">
      <c r="C975" s="109"/>
      <c r="D975" s="110"/>
      <c r="E975" s="110"/>
      <c r="F975" s="110"/>
      <c r="G975" s="110"/>
      <c r="H975" s="110"/>
      <c r="I975" s="118"/>
      <c r="J975" s="118"/>
      <c r="K975" s="118"/>
      <c r="L975" s="118"/>
      <c r="M975" s="118"/>
      <c r="N975" s="110"/>
      <c r="O975" s="110"/>
      <c r="P975" s="110"/>
      <c r="Q975" s="110"/>
      <c r="R975" s="110"/>
    </row>
    <row r="976" spans="3:18" ht="39.950000000000003" customHeight="1">
      <c r="C976" s="109"/>
      <c r="D976" s="110"/>
      <c r="E976" s="110"/>
      <c r="F976" s="110"/>
      <c r="G976" s="110"/>
      <c r="H976" s="110"/>
      <c r="I976" s="118"/>
      <c r="J976" s="118"/>
      <c r="K976" s="118"/>
      <c r="L976" s="118"/>
      <c r="M976" s="118"/>
      <c r="N976" s="110"/>
      <c r="O976" s="110"/>
      <c r="P976" s="110"/>
      <c r="Q976" s="110"/>
      <c r="R976" s="110"/>
    </row>
    <row r="977" spans="3:18" ht="39.950000000000003" customHeight="1">
      <c r="C977" s="109"/>
      <c r="D977" s="110"/>
      <c r="E977" s="110"/>
      <c r="F977" s="110"/>
      <c r="G977" s="110"/>
      <c r="H977" s="110"/>
      <c r="I977" s="118"/>
      <c r="J977" s="118"/>
      <c r="K977" s="118"/>
      <c r="L977" s="118"/>
      <c r="M977" s="118"/>
      <c r="N977" s="110"/>
      <c r="O977" s="110"/>
      <c r="P977" s="110"/>
      <c r="Q977" s="110"/>
      <c r="R977" s="110"/>
    </row>
    <row r="978" spans="3:18" ht="39.950000000000003" customHeight="1">
      <c r="C978" s="109"/>
      <c r="D978" s="110"/>
      <c r="E978" s="110"/>
      <c r="F978" s="110"/>
      <c r="G978" s="110"/>
      <c r="H978" s="110"/>
      <c r="I978" s="118"/>
      <c r="J978" s="118"/>
      <c r="K978" s="118"/>
      <c r="L978" s="118"/>
      <c r="M978" s="118"/>
      <c r="N978" s="110"/>
      <c r="O978" s="110"/>
      <c r="P978" s="110"/>
      <c r="Q978" s="110"/>
      <c r="R978" s="110"/>
    </row>
    <row r="979" spans="3:18" ht="39.950000000000003" customHeight="1">
      <c r="C979" s="109"/>
      <c r="D979" s="110"/>
      <c r="E979" s="110"/>
      <c r="F979" s="110"/>
      <c r="G979" s="110"/>
      <c r="H979" s="110"/>
      <c r="I979" s="118"/>
      <c r="J979" s="118"/>
      <c r="K979" s="118"/>
      <c r="L979" s="118"/>
      <c r="M979" s="118"/>
      <c r="N979" s="110"/>
      <c r="O979" s="110"/>
      <c r="P979" s="110"/>
      <c r="Q979" s="110"/>
      <c r="R979" s="110"/>
    </row>
    <row r="980" spans="3:18" ht="39.950000000000003" customHeight="1">
      <c r="C980" s="109"/>
      <c r="D980" s="110"/>
      <c r="E980" s="110"/>
      <c r="F980" s="110"/>
      <c r="G980" s="110"/>
      <c r="H980" s="110"/>
      <c r="I980" s="118"/>
      <c r="J980" s="118"/>
      <c r="K980" s="118"/>
      <c r="L980" s="118"/>
      <c r="M980" s="118"/>
      <c r="N980" s="110"/>
      <c r="O980" s="110"/>
      <c r="P980" s="110"/>
      <c r="Q980" s="110"/>
      <c r="R980" s="110"/>
    </row>
    <row r="981" spans="3:18" ht="39.950000000000003" customHeight="1">
      <c r="C981" s="109"/>
      <c r="D981" s="110"/>
      <c r="E981" s="110"/>
      <c r="F981" s="110"/>
      <c r="G981" s="110"/>
      <c r="H981" s="110"/>
      <c r="I981" s="118"/>
      <c r="J981" s="118"/>
      <c r="K981" s="118"/>
      <c r="L981" s="118"/>
      <c r="M981" s="118"/>
      <c r="N981" s="110"/>
      <c r="O981" s="110"/>
      <c r="P981" s="110"/>
      <c r="Q981" s="110"/>
      <c r="R981" s="110"/>
    </row>
    <row r="982" spans="3:18" ht="39.950000000000003" customHeight="1">
      <c r="C982" s="109"/>
      <c r="D982" s="110"/>
      <c r="E982" s="110"/>
      <c r="F982" s="110"/>
      <c r="G982" s="110"/>
      <c r="H982" s="110"/>
      <c r="I982" s="118"/>
      <c r="J982" s="118"/>
      <c r="K982" s="118"/>
      <c r="L982" s="118"/>
      <c r="M982" s="118"/>
      <c r="N982" s="110"/>
      <c r="O982" s="110"/>
      <c r="P982" s="110"/>
      <c r="Q982" s="110"/>
      <c r="R982" s="110"/>
    </row>
    <row r="983" spans="3:18" ht="39.950000000000003" customHeight="1">
      <c r="C983" s="109"/>
      <c r="D983" s="110"/>
      <c r="E983" s="110"/>
      <c r="F983" s="110"/>
      <c r="G983" s="110"/>
      <c r="H983" s="110"/>
      <c r="I983" s="118"/>
      <c r="J983" s="118"/>
      <c r="K983" s="118"/>
      <c r="L983" s="118"/>
      <c r="M983" s="118"/>
      <c r="N983" s="110"/>
      <c r="O983" s="110"/>
      <c r="P983" s="110"/>
      <c r="Q983" s="110"/>
      <c r="R983" s="110"/>
    </row>
    <row r="984" spans="3:18" ht="39.950000000000003" customHeight="1">
      <c r="C984" s="109"/>
      <c r="D984" s="110"/>
      <c r="E984" s="110"/>
      <c r="F984" s="110"/>
      <c r="G984" s="110"/>
      <c r="H984" s="110"/>
      <c r="I984" s="118"/>
      <c r="J984" s="118"/>
      <c r="K984" s="118"/>
      <c r="L984" s="118"/>
      <c r="M984" s="118"/>
      <c r="N984" s="110"/>
      <c r="O984" s="110"/>
      <c r="P984" s="110"/>
      <c r="Q984" s="110"/>
      <c r="R984" s="110"/>
    </row>
    <row r="985" spans="3:18" ht="39.950000000000003" customHeight="1">
      <c r="C985" s="109"/>
      <c r="D985" s="110"/>
      <c r="E985" s="110"/>
      <c r="F985" s="110"/>
      <c r="G985" s="110"/>
      <c r="H985" s="110"/>
      <c r="I985" s="118"/>
      <c r="J985" s="118"/>
      <c r="K985" s="118"/>
      <c r="L985" s="118"/>
      <c r="M985" s="118"/>
      <c r="N985" s="110"/>
      <c r="O985" s="110"/>
      <c r="P985" s="110"/>
      <c r="Q985" s="110"/>
      <c r="R985" s="110"/>
    </row>
    <row r="986" spans="3:18" ht="39.950000000000003" customHeight="1">
      <c r="C986" s="109"/>
      <c r="D986" s="110"/>
      <c r="E986" s="110"/>
      <c r="F986" s="110"/>
      <c r="G986" s="110"/>
      <c r="H986" s="110"/>
      <c r="I986" s="118"/>
      <c r="J986" s="118"/>
      <c r="K986" s="118"/>
      <c r="L986" s="118"/>
      <c r="M986" s="118"/>
      <c r="N986" s="110"/>
      <c r="O986" s="110"/>
      <c r="P986" s="110"/>
      <c r="Q986" s="110"/>
      <c r="R986" s="110"/>
    </row>
    <row r="987" spans="3:18" ht="39.950000000000003" customHeight="1">
      <c r="C987" s="109"/>
      <c r="D987" s="110"/>
      <c r="E987" s="110"/>
      <c r="F987" s="110"/>
      <c r="G987" s="110"/>
      <c r="H987" s="110"/>
      <c r="I987" s="118"/>
      <c r="J987" s="118"/>
      <c r="K987" s="118"/>
      <c r="L987" s="118"/>
      <c r="M987" s="118"/>
      <c r="N987" s="110"/>
      <c r="O987" s="110"/>
      <c r="P987" s="110"/>
      <c r="Q987" s="110"/>
      <c r="R987" s="110"/>
    </row>
    <row r="988" spans="3:18" ht="39.950000000000003" customHeight="1">
      <c r="C988" s="109"/>
      <c r="D988" s="110"/>
      <c r="E988" s="110"/>
      <c r="F988" s="110"/>
      <c r="G988" s="110"/>
      <c r="H988" s="110"/>
      <c r="I988" s="118"/>
      <c r="J988" s="118"/>
      <c r="K988" s="118"/>
      <c r="L988" s="118"/>
      <c r="M988" s="118"/>
      <c r="N988" s="110"/>
      <c r="O988" s="110"/>
      <c r="P988" s="110"/>
      <c r="Q988" s="110"/>
      <c r="R988" s="110"/>
    </row>
    <row r="989" spans="3:18" ht="39.950000000000003" customHeight="1">
      <c r="C989" s="109"/>
      <c r="D989" s="110"/>
      <c r="E989" s="110"/>
      <c r="F989" s="110"/>
      <c r="G989" s="110"/>
      <c r="H989" s="110"/>
      <c r="I989" s="118"/>
      <c r="J989" s="118"/>
      <c r="K989" s="118"/>
      <c r="L989" s="118"/>
      <c r="M989" s="118"/>
      <c r="N989" s="110"/>
      <c r="O989" s="110"/>
      <c r="P989" s="110"/>
      <c r="Q989" s="110"/>
      <c r="R989" s="110"/>
    </row>
    <row r="990" spans="3:18" ht="39.950000000000003" customHeight="1">
      <c r="C990" s="109"/>
      <c r="D990" s="110"/>
      <c r="E990" s="110"/>
      <c r="F990" s="110"/>
      <c r="G990" s="110"/>
      <c r="H990" s="110"/>
      <c r="I990" s="118"/>
      <c r="J990" s="118"/>
      <c r="K990" s="118"/>
      <c r="L990" s="118"/>
      <c r="M990" s="118"/>
      <c r="N990" s="110"/>
      <c r="O990" s="110"/>
      <c r="P990" s="110"/>
      <c r="Q990" s="110"/>
      <c r="R990" s="110"/>
    </row>
    <row r="991" spans="3:18" ht="39.950000000000003" customHeight="1">
      <c r="C991" s="109"/>
      <c r="D991" s="110"/>
      <c r="E991" s="110"/>
      <c r="F991" s="110"/>
      <c r="G991" s="110"/>
      <c r="H991" s="110"/>
      <c r="I991" s="118"/>
      <c r="J991" s="118"/>
      <c r="K991" s="118"/>
      <c r="L991" s="118"/>
      <c r="M991" s="118"/>
      <c r="N991" s="110"/>
      <c r="O991" s="110"/>
      <c r="P991" s="110"/>
      <c r="Q991" s="110"/>
      <c r="R991" s="110"/>
    </row>
    <row r="992" spans="3:18" ht="39.950000000000003" customHeight="1">
      <c r="C992" s="109"/>
      <c r="D992" s="110"/>
      <c r="E992" s="110"/>
      <c r="F992" s="110"/>
      <c r="G992" s="110"/>
      <c r="H992" s="110"/>
      <c r="I992" s="118"/>
      <c r="J992" s="118"/>
      <c r="K992" s="118"/>
      <c r="L992" s="118"/>
      <c r="M992" s="118"/>
      <c r="N992" s="110"/>
      <c r="O992" s="110"/>
      <c r="P992" s="110"/>
      <c r="Q992" s="110"/>
      <c r="R992" s="110"/>
    </row>
    <row r="993" spans="3:18" ht="39.950000000000003" customHeight="1">
      <c r="C993" s="109"/>
      <c r="D993" s="110"/>
      <c r="E993" s="110"/>
      <c r="F993" s="110"/>
      <c r="G993" s="110"/>
      <c r="H993" s="110"/>
      <c r="I993" s="118"/>
      <c r="J993" s="118"/>
      <c r="K993" s="118"/>
      <c r="L993" s="118"/>
      <c r="M993" s="118"/>
      <c r="N993" s="110"/>
      <c r="O993" s="110"/>
      <c r="P993" s="110"/>
      <c r="Q993" s="110"/>
      <c r="R993" s="110"/>
    </row>
    <row r="994" spans="3:18" ht="39.950000000000003" customHeight="1">
      <c r="C994" s="109"/>
      <c r="D994" s="110"/>
      <c r="E994" s="110"/>
      <c r="F994" s="110"/>
      <c r="G994" s="110"/>
      <c r="H994" s="110"/>
      <c r="I994" s="118"/>
      <c r="J994" s="118"/>
      <c r="K994" s="118"/>
      <c r="L994" s="118"/>
      <c r="M994" s="118"/>
      <c r="N994" s="110"/>
      <c r="O994" s="110"/>
      <c r="P994" s="110"/>
      <c r="Q994" s="110"/>
      <c r="R994" s="110"/>
    </row>
    <row r="995" spans="3:18" ht="39.950000000000003" customHeight="1">
      <c r="C995" s="109"/>
      <c r="D995" s="110"/>
      <c r="E995" s="110"/>
      <c r="F995" s="110"/>
      <c r="G995" s="110"/>
      <c r="H995" s="110"/>
      <c r="I995" s="118"/>
      <c r="J995" s="118"/>
      <c r="K995" s="118"/>
      <c r="L995" s="118"/>
      <c r="M995" s="118"/>
      <c r="N995" s="110"/>
      <c r="O995" s="110"/>
      <c r="P995" s="110"/>
      <c r="Q995" s="110"/>
      <c r="R995" s="110"/>
    </row>
    <row r="996" spans="3:18" ht="39.950000000000003" customHeight="1">
      <c r="C996" s="109"/>
      <c r="D996" s="110"/>
      <c r="E996" s="110"/>
      <c r="F996" s="110"/>
      <c r="G996" s="110"/>
      <c r="H996" s="110"/>
      <c r="I996" s="118"/>
      <c r="J996" s="118"/>
      <c r="K996" s="118"/>
      <c r="L996" s="118"/>
      <c r="M996" s="118"/>
      <c r="N996" s="110"/>
      <c r="O996" s="110"/>
      <c r="P996" s="110"/>
      <c r="Q996" s="110"/>
      <c r="R996" s="110"/>
    </row>
    <row r="997" spans="3:18" ht="39.950000000000003" customHeight="1">
      <c r="C997" s="109"/>
      <c r="D997" s="110"/>
      <c r="E997" s="110"/>
      <c r="F997" s="110"/>
      <c r="G997" s="110"/>
      <c r="H997" s="110"/>
      <c r="I997" s="118"/>
      <c r="J997" s="118"/>
      <c r="K997" s="118"/>
      <c r="L997" s="118"/>
      <c r="M997" s="118"/>
      <c r="N997" s="110"/>
      <c r="O997" s="110"/>
      <c r="P997" s="110"/>
      <c r="Q997" s="110"/>
      <c r="R997" s="110"/>
    </row>
    <row r="998" spans="3:18" ht="39.950000000000003" customHeight="1">
      <c r="C998" s="109"/>
      <c r="D998" s="110"/>
      <c r="E998" s="110"/>
      <c r="F998" s="110"/>
      <c r="G998" s="110"/>
      <c r="H998" s="110"/>
      <c r="I998" s="118"/>
      <c r="J998" s="118"/>
      <c r="K998" s="118"/>
      <c r="L998" s="118"/>
      <c r="M998" s="118"/>
      <c r="N998" s="110"/>
      <c r="O998" s="110"/>
      <c r="P998" s="110"/>
      <c r="Q998" s="110"/>
      <c r="R998" s="110"/>
    </row>
    <row r="999" spans="3:18" ht="39.950000000000003" customHeight="1">
      <c r="C999" s="109"/>
      <c r="D999" s="110"/>
      <c r="E999" s="110"/>
      <c r="F999" s="110"/>
      <c r="G999" s="110"/>
      <c r="H999" s="110"/>
      <c r="I999" s="118"/>
      <c r="J999" s="118"/>
      <c r="K999" s="118"/>
      <c r="L999" s="118"/>
      <c r="M999" s="118"/>
      <c r="N999" s="110"/>
      <c r="O999" s="110"/>
      <c r="P999" s="110"/>
      <c r="Q999" s="110"/>
      <c r="R999" s="110"/>
    </row>
    <row r="1000" spans="3:18" ht="39.950000000000003" customHeight="1">
      <c r="C1000" s="109"/>
      <c r="D1000" s="110"/>
      <c r="E1000" s="110"/>
      <c r="F1000" s="110"/>
      <c r="G1000" s="110"/>
      <c r="H1000" s="110"/>
      <c r="I1000" s="118"/>
      <c r="J1000" s="118"/>
      <c r="K1000" s="118"/>
      <c r="L1000" s="118"/>
      <c r="M1000" s="118"/>
      <c r="N1000" s="110"/>
      <c r="O1000" s="110"/>
      <c r="P1000" s="110"/>
      <c r="Q1000" s="110"/>
      <c r="R1000" s="110"/>
    </row>
    <row r="1001" spans="3:18" ht="39.950000000000003" customHeight="1">
      <c r="C1001" s="109"/>
      <c r="D1001" s="110"/>
      <c r="E1001" s="110"/>
      <c r="F1001" s="110"/>
      <c r="G1001" s="110"/>
      <c r="H1001" s="110"/>
      <c r="I1001" s="118"/>
      <c r="J1001" s="118"/>
      <c r="K1001" s="118"/>
      <c r="L1001" s="118"/>
      <c r="M1001" s="118"/>
      <c r="N1001" s="110"/>
      <c r="O1001" s="110"/>
      <c r="P1001" s="110"/>
      <c r="Q1001" s="110"/>
      <c r="R1001" s="110"/>
    </row>
    <row r="1002" spans="3:18" ht="39.950000000000003" customHeight="1">
      <c r="C1002" s="109"/>
      <c r="D1002" s="110"/>
      <c r="E1002" s="110"/>
      <c r="F1002" s="110"/>
      <c r="G1002" s="110"/>
      <c r="H1002" s="110"/>
      <c r="I1002" s="118"/>
      <c r="J1002" s="118"/>
      <c r="K1002" s="118"/>
      <c r="L1002" s="118"/>
      <c r="M1002" s="118"/>
      <c r="N1002" s="110"/>
      <c r="O1002" s="110"/>
      <c r="P1002" s="110"/>
      <c r="Q1002" s="110"/>
      <c r="R1002" s="110"/>
    </row>
    <row r="1003" spans="3:18" ht="39.950000000000003" customHeight="1">
      <c r="C1003" s="109"/>
      <c r="D1003" s="110"/>
      <c r="E1003" s="110"/>
      <c r="F1003" s="110"/>
      <c r="G1003" s="110"/>
      <c r="H1003" s="110"/>
      <c r="I1003" s="118"/>
      <c r="J1003" s="118"/>
      <c r="K1003" s="118"/>
      <c r="L1003" s="118"/>
      <c r="M1003" s="118"/>
      <c r="N1003" s="110"/>
      <c r="O1003" s="110"/>
      <c r="P1003" s="110"/>
      <c r="Q1003" s="110"/>
      <c r="R1003" s="110"/>
    </row>
    <row r="1004" spans="3:18" ht="39.950000000000003" customHeight="1">
      <c r="C1004" s="109"/>
      <c r="D1004" s="110"/>
      <c r="E1004" s="110"/>
      <c r="F1004" s="110"/>
      <c r="G1004" s="110"/>
      <c r="H1004" s="110"/>
      <c r="I1004" s="118"/>
      <c r="J1004" s="118"/>
      <c r="K1004" s="118"/>
      <c r="L1004" s="118"/>
      <c r="M1004" s="118"/>
      <c r="N1004" s="110"/>
      <c r="O1004" s="110"/>
      <c r="P1004" s="110"/>
      <c r="Q1004" s="110"/>
      <c r="R1004" s="110"/>
    </row>
    <row r="1005" spans="3:18" ht="39.950000000000003" customHeight="1">
      <c r="C1005" s="109"/>
      <c r="D1005" s="110"/>
      <c r="E1005" s="110"/>
      <c r="F1005" s="110"/>
      <c r="G1005" s="110"/>
      <c r="H1005" s="110"/>
      <c r="I1005" s="118"/>
      <c r="J1005" s="118"/>
      <c r="K1005" s="118"/>
      <c r="L1005" s="118"/>
      <c r="M1005" s="118"/>
      <c r="N1005" s="110"/>
      <c r="O1005" s="110"/>
      <c r="P1005" s="110"/>
      <c r="Q1005" s="110"/>
      <c r="R1005" s="110"/>
    </row>
    <row r="1006" spans="3:18" ht="39.950000000000003" customHeight="1">
      <c r="C1006" s="109"/>
      <c r="D1006" s="110"/>
      <c r="E1006" s="110"/>
      <c r="F1006" s="110"/>
      <c r="G1006" s="110"/>
      <c r="H1006" s="110"/>
      <c r="I1006" s="118"/>
      <c r="J1006" s="118"/>
      <c r="K1006" s="118"/>
      <c r="L1006" s="118"/>
      <c r="M1006" s="118"/>
      <c r="N1006" s="110"/>
      <c r="O1006" s="110"/>
      <c r="P1006" s="110"/>
      <c r="Q1006" s="110"/>
      <c r="R1006" s="110"/>
    </row>
    <row r="1007" spans="3:18" ht="39.950000000000003" customHeight="1">
      <c r="C1007" s="109"/>
      <c r="D1007" s="110"/>
      <c r="E1007" s="110"/>
      <c r="F1007" s="110"/>
      <c r="G1007" s="110"/>
      <c r="H1007" s="110"/>
      <c r="I1007" s="118"/>
      <c r="J1007" s="118"/>
      <c r="K1007" s="118"/>
      <c r="L1007" s="118"/>
      <c r="M1007" s="118"/>
      <c r="N1007" s="110"/>
      <c r="O1007" s="110"/>
      <c r="P1007" s="110"/>
      <c r="Q1007" s="110"/>
      <c r="R1007" s="110"/>
    </row>
    <row r="1008" spans="3:18" ht="39.950000000000003" customHeight="1">
      <c r="C1008" s="109"/>
      <c r="D1008" s="110"/>
      <c r="E1008" s="110"/>
      <c r="F1008" s="110"/>
      <c r="G1008" s="110"/>
      <c r="H1008" s="110"/>
      <c r="I1008" s="118"/>
      <c r="J1008" s="118"/>
      <c r="K1008" s="118"/>
      <c r="L1008" s="118"/>
      <c r="M1008" s="118"/>
      <c r="N1008" s="110"/>
      <c r="O1008" s="110"/>
      <c r="P1008" s="110"/>
      <c r="Q1008" s="110"/>
      <c r="R1008" s="110"/>
    </row>
    <row r="1009" spans="3:18" ht="39.950000000000003" customHeight="1">
      <c r="C1009" s="109"/>
      <c r="D1009" s="110"/>
      <c r="E1009" s="110"/>
      <c r="F1009" s="110"/>
      <c r="G1009" s="110"/>
      <c r="H1009" s="110"/>
      <c r="I1009" s="118"/>
      <c r="J1009" s="118"/>
      <c r="K1009" s="118"/>
      <c r="L1009" s="118"/>
      <c r="M1009" s="118"/>
      <c r="N1009" s="110"/>
      <c r="O1009" s="110"/>
      <c r="P1009" s="110"/>
      <c r="Q1009" s="110"/>
      <c r="R1009" s="110"/>
    </row>
    <row r="1010" spans="3:18" ht="39.950000000000003" customHeight="1">
      <c r="C1010" s="109"/>
      <c r="D1010" s="110"/>
      <c r="E1010" s="110"/>
      <c r="F1010" s="110"/>
      <c r="G1010" s="110"/>
      <c r="H1010" s="110"/>
      <c r="I1010" s="118"/>
      <c r="J1010" s="118"/>
      <c r="K1010" s="118"/>
      <c r="L1010" s="118"/>
      <c r="M1010" s="118"/>
      <c r="N1010" s="110"/>
      <c r="O1010" s="110"/>
      <c r="P1010" s="110"/>
      <c r="Q1010" s="110"/>
      <c r="R1010" s="110"/>
    </row>
    <row r="1011" spans="3:18" ht="39.950000000000003" customHeight="1">
      <c r="C1011" s="109"/>
      <c r="D1011" s="110"/>
      <c r="E1011" s="110"/>
      <c r="F1011" s="110"/>
      <c r="G1011" s="110"/>
      <c r="H1011" s="110"/>
      <c r="I1011" s="118"/>
      <c r="J1011" s="118"/>
      <c r="K1011" s="118"/>
      <c r="L1011" s="118"/>
      <c r="M1011" s="118"/>
      <c r="N1011" s="110"/>
      <c r="O1011" s="110"/>
      <c r="P1011" s="110"/>
      <c r="Q1011" s="110"/>
      <c r="R1011" s="110"/>
    </row>
    <row r="1012" spans="3:18" ht="39.950000000000003" customHeight="1">
      <c r="C1012" s="109"/>
      <c r="D1012" s="110"/>
      <c r="E1012" s="110"/>
      <c r="F1012" s="110"/>
      <c r="G1012" s="110"/>
      <c r="H1012" s="110"/>
      <c r="I1012" s="118"/>
      <c r="J1012" s="118"/>
      <c r="K1012" s="118"/>
      <c r="L1012" s="118"/>
      <c r="M1012" s="118"/>
      <c r="N1012" s="110"/>
      <c r="O1012" s="110"/>
      <c r="P1012" s="110"/>
      <c r="Q1012" s="110"/>
      <c r="R1012" s="110"/>
    </row>
    <row r="1013" spans="3:18" ht="39.950000000000003" customHeight="1">
      <c r="C1013" s="109"/>
      <c r="D1013" s="110"/>
      <c r="E1013" s="110"/>
      <c r="F1013" s="110"/>
      <c r="G1013" s="110"/>
      <c r="H1013" s="110"/>
      <c r="I1013" s="118"/>
      <c r="J1013" s="118"/>
      <c r="K1013" s="118"/>
      <c r="L1013" s="118"/>
      <c r="M1013" s="118"/>
      <c r="N1013" s="110"/>
      <c r="O1013" s="110"/>
      <c r="P1013" s="110"/>
      <c r="Q1013" s="110"/>
      <c r="R1013" s="110"/>
    </row>
    <row r="1014" spans="3:18" ht="39.950000000000003" customHeight="1">
      <c r="C1014" s="109"/>
      <c r="D1014" s="110"/>
      <c r="E1014" s="110"/>
      <c r="F1014" s="110"/>
      <c r="G1014" s="110"/>
      <c r="H1014" s="110"/>
      <c r="I1014" s="118"/>
      <c r="J1014" s="118"/>
      <c r="K1014" s="118"/>
      <c r="L1014" s="118"/>
      <c r="M1014" s="118"/>
      <c r="N1014" s="110"/>
      <c r="O1014" s="110"/>
      <c r="P1014" s="110"/>
      <c r="Q1014" s="110"/>
      <c r="R1014" s="110"/>
    </row>
    <row r="1015" spans="3:18" ht="39.950000000000003" customHeight="1">
      <c r="C1015" s="109"/>
      <c r="D1015" s="110"/>
      <c r="E1015" s="110"/>
      <c r="F1015" s="110"/>
      <c r="G1015" s="110"/>
      <c r="H1015" s="110"/>
      <c r="I1015" s="118"/>
      <c r="J1015" s="118"/>
      <c r="K1015" s="118"/>
      <c r="L1015" s="118"/>
      <c r="M1015" s="118"/>
      <c r="N1015" s="110"/>
      <c r="O1015" s="110"/>
      <c r="P1015" s="110"/>
      <c r="Q1015" s="110"/>
      <c r="R1015" s="110"/>
    </row>
    <row r="1016" spans="3:18" ht="39.950000000000003" customHeight="1">
      <c r="C1016" s="109"/>
      <c r="D1016" s="110"/>
      <c r="E1016" s="110"/>
      <c r="F1016" s="110"/>
      <c r="G1016" s="110"/>
      <c r="H1016" s="110"/>
      <c r="I1016" s="118"/>
      <c r="J1016" s="118"/>
      <c r="K1016" s="118"/>
      <c r="L1016" s="118"/>
      <c r="M1016" s="118"/>
      <c r="N1016" s="110"/>
      <c r="O1016" s="110"/>
      <c r="P1016" s="110"/>
      <c r="Q1016" s="110"/>
      <c r="R1016" s="110"/>
    </row>
    <row r="1017" spans="3:18" ht="39.950000000000003" customHeight="1">
      <c r="C1017" s="109"/>
      <c r="D1017" s="110"/>
      <c r="E1017" s="110"/>
      <c r="F1017" s="110"/>
      <c r="G1017" s="110"/>
      <c r="H1017" s="110"/>
      <c r="I1017" s="118"/>
      <c r="J1017" s="118"/>
      <c r="K1017" s="118"/>
      <c r="L1017" s="118"/>
      <c r="M1017" s="118"/>
      <c r="N1017" s="110"/>
      <c r="O1017" s="110"/>
      <c r="P1017" s="110"/>
      <c r="Q1017" s="110"/>
      <c r="R1017" s="110"/>
    </row>
    <row r="1018" spans="3:18" ht="39.950000000000003" customHeight="1">
      <c r="C1018" s="109"/>
      <c r="D1018" s="110"/>
      <c r="E1018" s="110"/>
      <c r="F1018" s="110"/>
      <c r="G1018" s="110"/>
      <c r="H1018" s="110"/>
      <c r="I1018" s="118"/>
      <c r="J1018" s="118"/>
      <c r="K1018" s="118"/>
      <c r="L1018" s="118"/>
      <c r="M1018" s="118"/>
      <c r="N1018" s="110"/>
      <c r="O1018" s="110"/>
      <c r="P1018" s="110"/>
      <c r="Q1018" s="110"/>
      <c r="R1018" s="110"/>
    </row>
    <row r="1019" spans="3:18" ht="39.950000000000003" customHeight="1">
      <c r="C1019" s="109"/>
      <c r="D1019" s="110"/>
      <c r="E1019" s="110"/>
      <c r="F1019" s="110"/>
      <c r="G1019" s="110"/>
      <c r="H1019" s="110"/>
      <c r="I1019" s="118"/>
      <c r="J1019" s="118"/>
      <c r="K1019" s="118"/>
      <c r="L1019" s="118"/>
      <c r="M1019" s="118"/>
      <c r="N1019" s="110"/>
      <c r="O1019" s="110"/>
      <c r="P1019" s="110"/>
      <c r="Q1019" s="110"/>
      <c r="R1019" s="110"/>
    </row>
    <row r="1020" spans="3:18" ht="39.950000000000003" customHeight="1">
      <c r="C1020" s="109"/>
      <c r="D1020" s="110"/>
      <c r="E1020" s="110"/>
      <c r="F1020" s="110"/>
      <c r="G1020" s="110"/>
      <c r="H1020" s="110"/>
      <c r="I1020" s="118"/>
      <c r="J1020" s="118"/>
      <c r="K1020" s="118"/>
      <c r="L1020" s="118"/>
      <c r="M1020" s="118"/>
      <c r="N1020" s="110"/>
      <c r="O1020" s="110"/>
      <c r="P1020" s="110"/>
      <c r="Q1020" s="110"/>
      <c r="R1020" s="110"/>
    </row>
    <row r="1021" spans="3:18" ht="39.950000000000003" customHeight="1">
      <c r="C1021" s="109"/>
      <c r="D1021" s="110"/>
      <c r="E1021" s="110"/>
      <c r="F1021" s="110"/>
      <c r="G1021" s="110"/>
      <c r="H1021" s="110"/>
      <c r="I1021" s="118"/>
      <c r="J1021" s="118"/>
      <c r="K1021" s="118"/>
      <c r="L1021" s="118"/>
      <c r="M1021" s="118"/>
      <c r="N1021" s="110"/>
      <c r="O1021" s="110"/>
      <c r="P1021" s="110"/>
      <c r="Q1021" s="110"/>
      <c r="R1021" s="110"/>
    </row>
    <row r="1022" spans="3:18" ht="39.950000000000003" customHeight="1">
      <c r="C1022" s="109"/>
      <c r="D1022" s="110"/>
      <c r="E1022" s="110"/>
      <c r="F1022" s="110"/>
      <c r="G1022" s="110"/>
      <c r="H1022" s="110"/>
      <c r="I1022" s="118"/>
      <c r="J1022" s="118"/>
      <c r="K1022" s="118"/>
      <c r="L1022" s="118"/>
      <c r="M1022" s="118"/>
      <c r="N1022" s="110"/>
      <c r="O1022" s="110"/>
      <c r="P1022" s="110"/>
      <c r="Q1022" s="110"/>
      <c r="R1022" s="110"/>
    </row>
    <row r="1023" spans="3:18" ht="39.950000000000003" customHeight="1">
      <c r="C1023" s="109"/>
      <c r="D1023" s="110"/>
      <c r="E1023" s="110"/>
      <c r="F1023" s="110"/>
      <c r="G1023" s="110"/>
      <c r="H1023" s="110"/>
      <c r="I1023" s="118"/>
      <c r="J1023" s="118"/>
      <c r="K1023" s="118"/>
      <c r="L1023" s="118"/>
      <c r="M1023" s="118"/>
      <c r="N1023" s="110"/>
      <c r="O1023" s="110"/>
      <c r="P1023" s="110"/>
      <c r="Q1023" s="110"/>
      <c r="R1023" s="110"/>
    </row>
    <row r="1024" spans="3:18" ht="39.950000000000003" customHeight="1">
      <c r="C1024" s="109"/>
      <c r="D1024" s="110"/>
      <c r="E1024" s="110"/>
      <c r="F1024" s="110"/>
      <c r="G1024" s="110"/>
      <c r="H1024" s="110"/>
      <c r="I1024" s="118"/>
      <c r="J1024" s="118"/>
      <c r="K1024" s="118"/>
      <c r="L1024" s="118"/>
      <c r="M1024" s="118"/>
      <c r="N1024" s="110"/>
      <c r="O1024" s="110"/>
      <c r="P1024" s="110"/>
      <c r="Q1024" s="110"/>
      <c r="R1024" s="110"/>
    </row>
    <row r="1025" spans="3:18" ht="39.950000000000003" customHeight="1">
      <c r="C1025" s="109"/>
      <c r="D1025" s="110"/>
      <c r="E1025" s="110"/>
      <c r="F1025" s="110"/>
      <c r="G1025" s="110"/>
      <c r="H1025" s="110"/>
      <c r="I1025" s="118"/>
      <c r="J1025" s="118"/>
      <c r="K1025" s="118"/>
      <c r="L1025" s="118"/>
      <c r="M1025" s="118"/>
      <c r="N1025" s="110"/>
      <c r="O1025" s="110"/>
      <c r="P1025" s="110"/>
      <c r="Q1025" s="110"/>
      <c r="R1025" s="110"/>
    </row>
    <row r="1026" spans="3:18" ht="39.950000000000003" customHeight="1">
      <c r="C1026" s="109"/>
      <c r="D1026" s="110"/>
      <c r="E1026" s="110"/>
      <c r="F1026" s="110"/>
      <c r="G1026" s="110"/>
      <c r="H1026" s="110"/>
      <c r="I1026" s="118"/>
      <c r="J1026" s="118"/>
      <c r="K1026" s="118"/>
      <c r="L1026" s="118"/>
      <c r="M1026" s="118"/>
      <c r="N1026" s="110"/>
      <c r="O1026" s="110"/>
      <c r="P1026" s="110"/>
      <c r="Q1026" s="110"/>
      <c r="R1026" s="110"/>
    </row>
    <row r="1027" spans="3:18" ht="39.950000000000003" customHeight="1">
      <c r="C1027" s="109"/>
      <c r="D1027" s="110"/>
      <c r="E1027" s="110"/>
      <c r="F1027" s="110"/>
      <c r="G1027" s="110"/>
      <c r="H1027" s="110"/>
      <c r="I1027" s="118"/>
      <c r="J1027" s="118"/>
      <c r="K1027" s="118"/>
      <c r="L1027" s="118"/>
      <c r="M1027" s="118"/>
      <c r="N1027" s="110"/>
      <c r="O1027" s="110"/>
      <c r="P1027" s="110"/>
      <c r="Q1027" s="110"/>
      <c r="R1027" s="110"/>
    </row>
    <row r="1028" spans="3:18" ht="39.950000000000003" customHeight="1">
      <c r="C1028" s="109"/>
      <c r="D1028" s="110"/>
      <c r="E1028" s="110"/>
      <c r="F1028" s="110"/>
      <c r="G1028" s="110"/>
      <c r="H1028" s="110"/>
      <c r="I1028" s="118"/>
      <c r="J1028" s="118"/>
      <c r="K1028" s="118"/>
      <c r="L1028" s="118"/>
      <c r="M1028" s="118"/>
      <c r="N1028" s="110"/>
      <c r="O1028" s="110"/>
      <c r="P1028" s="110"/>
      <c r="Q1028" s="110"/>
      <c r="R1028" s="110"/>
    </row>
    <row r="1029" spans="3:18" ht="39.950000000000003" customHeight="1">
      <c r="C1029" s="109"/>
      <c r="D1029" s="110"/>
      <c r="E1029" s="110"/>
      <c r="F1029" s="110"/>
      <c r="G1029" s="110"/>
      <c r="H1029" s="110"/>
      <c r="I1029" s="118"/>
      <c r="J1029" s="118"/>
      <c r="K1029" s="118"/>
      <c r="L1029" s="118"/>
      <c r="M1029" s="118"/>
      <c r="N1029" s="110"/>
      <c r="O1029" s="110"/>
      <c r="P1029" s="110"/>
      <c r="Q1029" s="110"/>
      <c r="R1029" s="110"/>
    </row>
    <row r="1030" spans="3:18" ht="39.950000000000003" customHeight="1">
      <c r="C1030" s="109"/>
      <c r="D1030" s="110"/>
      <c r="E1030" s="110"/>
      <c r="F1030" s="110"/>
      <c r="G1030" s="110"/>
      <c r="H1030" s="110"/>
      <c r="I1030" s="118"/>
      <c r="J1030" s="118"/>
      <c r="K1030" s="118"/>
      <c r="L1030" s="118"/>
      <c r="M1030" s="118"/>
      <c r="N1030" s="110"/>
      <c r="O1030" s="110"/>
      <c r="P1030" s="110"/>
      <c r="Q1030" s="110"/>
      <c r="R1030" s="110"/>
    </row>
    <row r="1031" spans="3:18" ht="39.950000000000003" customHeight="1">
      <c r="C1031" s="109"/>
      <c r="D1031" s="110"/>
      <c r="E1031" s="110"/>
      <c r="F1031" s="110"/>
      <c r="G1031" s="110"/>
      <c r="H1031" s="110"/>
      <c r="I1031" s="118"/>
      <c r="J1031" s="118"/>
      <c r="K1031" s="118"/>
      <c r="L1031" s="118"/>
      <c r="M1031" s="118"/>
      <c r="N1031" s="110"/>
      <c r="O1031" s="110"/>
      <c r="P1031" s="110"/>
      <c r="Q1031" s="110"/>
      <c r="R1031" s="110"/>
    </row>
    <row r="1032" spans="3:18" ht="39.950000000000003" customHeight="1">
      <c r="C1032" s="109"/>
      <c r="D1032" s="110"/>
      <c r="E1032" s="110"/>
      <c r="F1032" s="110"/>
      <c r="G1032" s="110"/>
      <c r="H1032" s="110"/>
      <c r="I1032" s="118"/>
      <c r="J1032" s="118"/>
      <c r="K1032" s="118"/>
      <c r="L1032" s="118"/>
      <c r="M1032" s="118"/>
      <c r="N1032" s="110"/>
      <c r="O1032" s="110"/>
      <c r="P1032" s="110"/>
      <c r="Q1032" s="110"/>
      <c r="R1032" s="110"/>
    </row>
    <row r="1033" spans="3:18" ht="39.950000000000003" customHeight="1">
      <c r="C1033" s="109"/>
      <c r="D1033" s="110"/>
      <c r="E1033" s="110"/>
      <c r="F1033" s="110"/>
      <c r="G1033" s="110"/>
      <c r="H1033" s="110"/>
      <c r="I1033" s="118"/>
      <c r="J1033" s="118"/>
      <c r="K1033" s="118"/>
      <c r="L1033" s="118"/>
      <c r="M1033" s="118"/>
      <c r="N1033" s="110"/>
      <c r="O1033" s="110"/>
      <c r="P1033" s="110"/>
      <c r="Q1033" s="110"/>
      <c r="R1033" s="110"/>
    </row>
    <row r="1034" spans="3:18" ht="39.950000000000003" customHeight="1">
      <c r="C1034" s="109"/>
      <c r="D1034" s="110"/>
      <c r="E1034" s="110"/>
      <c r="F1034" s="110"/>
      <c r="G1034" s="110"/>
      <c r="H1034" s="110"/>
      <c r="I1034" s="118"/>
      <c r="J1034" s="118"/>
      <c r="K1034" s="118"/>
      <c r="L1034" s="118"/>
      <c r="M1034" s="118"/>
      <c r="N1034" s="110"/>
      <c r="O1034" s="110"/>
      <c r="P1034" s="110"/>
      <c r="Q1034" s="110"/>
      <c r="R1034" s="110"/>
    </row>
    <row r="1035" spans="3:18" ht="39.950000000000003" customHeight="1">
      <c r="C1035" s="109"/>
      <c r="D1035" s="110"/>
      <c r="E1035" s="110"/>
      <c r="F1035" s="110"/>
      <c r="G1035" s="110"/>
      <c r="H1035" s="110"/>
      <c r="I1035" s="118"/>
      <c r="J1035" s="118"/>
      <c r="K1035" s="118"/>
      <c r="L1035" s="118"/>
      <c r="M1035" s="118"/>
      <c r="N1035" s="110"/>
      <c r="O1035" s="110"/>
      <c r="P1035" s="110"/>
      <c r="Q1035" s="110"/>
      <c r="R1035" s="110"/>
    </row>
    <row r="1036" spans="3:18" ht="39.950000000000003" customHeight="1">
      <c r="C1036" s="109"/>
      <c r="D1036" s="110"/>
      <c r="E1036" s="110"/>
      <c r="F1036" s="110"/>
      <c r="G1036" s="110"/>
      <c r="H1036" s="110"/>
      <c r="I1036" s="118"/>
      <c r="J1036" s="118"/>
      <c r="K1036" s="118"/>
      <c r="L1036" s="118"/>
      <c r="M1036" s="118"/>
      <c r="N1036" s="110"/>
      <c r="O1036" s="110"/>
      <c r="P1036" s="110"/>
      <c r="Q1036" s="110"/>
      <c r="R1036" s="110"/>
    </row>
    <row r="1037" spans="3:18" ht="39.950000000000003" customHeight="1">
      <c r="C1037" s="109"/>
      <c r="D1037" s="110"/>
      <c r="E1037" s="110"/>
      <c r="F1037" s="110"/>
      <c r="G1037" s="110"/>
      <c r="H1037" s="110"/>
      <c r="I1037" s="118"/>
      <c r="J1037" s="118"/>
      <c r="K1037" s="118"/>
      <c r="L1037" s="118"/>
      <c r="M1037" s="118"/>
      <c r="N1037" s="110"/>
      <c r="O1037" s="110"/>
      <c r="P1037" s="110"/>
      <c r="Q1037" s="110"/>
      <c r="R1037" s="110"/>
    </row>
    <row r="1038" spans="3:18" ht="39.950000000000003" customHeight="1">
      <c r="C1038" s="109"/>
      <c r="D1038" s="110"/>
      <c r="E1038" s="110"/>
      <c r="F1038" s="110"/>
      <c r="G1038" s="110"/>
      <c r="H1038" s="110"/>
      <c r="I1038" s="118"/>
      <c r="J1038" s="118"/>
      <c r="K1038" s="118"/>
      <c r="L1038" s="118"/>
      <c r="M1038" s="118"/>
      <c r="N1038" s="110"/>
      <c r="O1038" s="110"/>
      <c r="P1038" s="110"/>
      <c r="Q1038" s="110"/>
      <c r="R1038" s="110"/>
    </row>
    <row r="1039" spans="3:18" ht="39.950000000000003" customHeight="1">
      <c r="C1039" s="109"/>
      <c r="D1039" s="110"/>
      <c r="E1039" s="110"/>
      <c r="F1039" s="110"/>
      <c r="G1039" s="110"/>
      <c r="H1039" s="110"/>
      <c r="I1039" s="118"/>
      <c r="J1039" s="118"/>
      <c r="K1039" s="118"/>
      <c r="L1039" s="118"/>
      <c r="M1039" s="118"/>
      <c r="N1039" s="110"/>
      <c r="O1039" s="110"/>
      <c r="P1039" s="110"/>
      <c r="Q1039" s="110"/>
      <c r="R1039" s="110"/>
    </row>
    <row r="1040" spans="3:18" ht="39.950000000000003" customHeight="1">
      <c r="C1040" s="109"/>
      <c r="D1040" s="110"/>
      <c r="E1040" s="110"/>
      <c r="F1040" s="110"/>
      <c r="G1040" s="110"/>
      <c r="H1040" s="110"/>
      <c r="I1040" s="118"/>
      <c r="J1040" s="118"/>
      <c r="K1040" s="118"/>
      <c r="L1040" s="118"/>
      <c r="M1040" s="118"/>
      <c r="N1040" s="110"/>
      <c r="O1040" s="110"/>
      <c r="P1040" s="110"/>
      <c r="Q1040" s="110"/>
      <c r="R1040" s="110"/>
    </row>
    <row r="1041" spans="3:18" ht="39.950000000000003" customHeight="1">
      <c r="C1041" s="109"/>
      <c r="D1041" s="110"/>
      <c r="E1041" s="110"/>
      <c r="F1041" s="110"/>
      <c r="G1041" s="110"/>
      <c r="H1041" s="110"/>
      <c r="I1041" s="118"/>
      <c r="J1041" s="118"/>
      <c r="K1041" s="118"/>
      <c r="L1041" s="118"/>
      <c r="M1041" s="118"/>
      <c r="N1041" s="110"/>
      <c r="O1041" s="110"/>
      <c r="P1041" s="110"/>
      <c r="Q1041" s="110"/>
      <c r="R1041" s="110"/>
    </row>
    <row r="1042" spans="3:18" ht="39.950000000000003" customHeight="1">
      <c r="C1042" s="109"/>
      <c r="D1042" s="110"/>
      <c r="E1042" s="110"/>
      <c r="F1042" s="110"/>
      <c r="G1042" s="110"/>
      <c r="H1042" s="110"/>
      <c r="I1042" s="118"/>
      <c r="J1042" s="118"/>
      <c r="K1042" s="118"/>
      <c r="L1042" s="118"/>
      <c r="M1042" s="118"/>
      <c r="N1042" s="110"/>
      <c r="O1042" s="110"/>
      <c r="P1042" s="110"/>
      <c r="Q1042" s="110"/>
      <c r="R1042" s="110"/>
    </row>
    <row r="1043" spans="3:18" ht="39.950000000000003" customHeight="1">
      <c r="C1043" s="109"/>
      <c r="D1043" s="110"/>
      <c r="E1043" s="110"/>
      <c r="F1043" s="110"/>
      <c r="G1043" s="110"/>
      <c r="H1043" s="110"/>
      <c r="I1043" s="118"/>
      <c r="J1043" s="118"/>
      <c r="K1043" s="118"/>
      <c r="L1043" s="118"/>
      <c r="M1043" s="118"/>
      <c r="N1043" s="110"/>
      <c r="O1043" s="110"/>
      <c r="P1043" s="110"/>
      <c r="Q1043" s="110"/>
      <c r="R1043" s="110"/>
    </row>
    <row r="1044" spans="3:18" ht="39.950000000000003" customHeight="1">
      <c r="C1044" s="109"/>
      <c r="D1044" s="110"/>
      <c r="E1044" s="110"/>
      <c r="F1044" s="110"/>
      <c r="G1044" s="110"/>
      <c r="H1044" s="110"/>
      <c r="I1044" s="118"/>
      <c r="J1044" s="118"/>
      <c r="K1044" s="118"/>
      <c r="L1044" s="118"/>
      <c r="M1044" s="118"/>
      <c r="N1044" s="110"/>
      <c r="O1044" s="110"/>
      <c r="P1044" s="110"/>
      <c r="Q1044" s="110"/>
      <c r="R1044" s="110"/>
    </row>
    <row r="1045" spans="3:18" ht="39.950000000000003" customHeight="1">
      <c r="C1045" s="109"/>
      <c r="D1045" s="110"/>
      <c r="E1045" s="110"/>
      <c r="F1045" s="110"/>
      <c r="G1045" s="110"/>
      <c r="H1045" s="110"/>
      <c r="I1045" s="118"/>
      <c r="J1045" s="118"/>
      <c r="K1045" s="118"/>
      <c r="L1045" s="118"/>
      <c r="M1045" s="118"/>
      <c r="N1045" s="110"/>
      <c r="O1045" s="110"/>
      <c r="P1045" s="110"/>
      <c r="Q1045" s="110"/>
      <c r="R1045" s="110"/>
    </row>
    <row r="1046" spans="3:18" ht="39.950000000000003" customHeight="1">
      <c r="C1046" s="109"/>
      <c r="D1046" s="110"/>
      <c r="E1046" s="110"/>
      <c r="F1046" s="110"/>
      <c r="G1046" s="110"/>
      <c r="H1046" s="110"/>
      <c r="I1046" s="118"/>
      <c r="J1046" s="118"/>
      <c r="K1046" s="118"/>
      <c r="L1046" s="118"/>
      <c r="M1046" s="118"/>
      <c r="N1046" s="110"/>
      <c r="O1046" s="110"/>
      <c r="P1046" s="110"/>
      <c r="Q1046" s="110"/>
      <c r="R1046" s="110"/>
    </row>
    <row r="1047" spans="3:18" ht="39.950000000000003" customHeight="1">
      <c r="C1047" s="109"/>
      <c r="D1047" s="110"/>
      <c r="E1047" s="110"/>
      <c r="F1047" s="110"/>
      <c r="G1047" s="110"/>
      <c r="H1047" s="110"/>
      <c r="I1047" s="118"/>
      <c r="J1047" s="118"/>
      <c r="K1047" s="118"/>
      <c r="L1047" s="118"/>
      <c r="M1047" s="118"/>
      <c r="N1047" s="110"/>
      <c r="O1047" s="110"/>
      <c r="P1047" s="110"/>
      <c r="Q1047" s="110"/>
      <c r="R1047" s="110"/>
    </row>
    <row r="1048" spans="3:18" ht="39.950000000000003" customHeight="1">
      <c r="C1048" s="109"/>
      <c r="D1048" s="110"/>
      <c r="E1048" s="110"/>
      <c r="F1048" s="110"/>
      <c r="G1048" s="110"/>
      <c r="H1048" s="110"/>
      <c r="I1048" s="118"/>
      <c r="J1048" s="118"/>
      <c r="K1048" s="118"/>
      <c r="L1048" s="118"/>
      <c r="M1048" s="118"/>
      <c r="N1048" s="110"/>
      <c r="O1048" s="110"/>
      <c r="P1048" s="110"/>
      <c r="Q1048" s="110"/>
      <c r="R1048" s="110"/>
    </row>
    <row r="1049" spans="3:18" ht="39.950000000000003" customHeight="1">
      <c r="C1049" s="109"/>
      <c r="D1049" s="110"/>
      <c r="E1049" s="110"/>
      <c r="F1049" s="110"/>
      <c r="G1049" s="110"/>
      <c r="H1049" s="110"/>
      <c r="I1049" s="118"/>
      <c r="J1049" s="118"/>
      <c r="K1049" s="118"/>
      <c r="L1049" s="118"/>
      <c r="M1049" s="118"/>
      <c r="N1049" s="110"/>
      <c r="O1049" s="110"/>
      <c r="P1049" s="110"/>
      <c r="Q1049" s="110"/>
      <c r="R1049" s="110"/>
    </row>
    <row r="1050" spans="3:18" ht="39.950000000000003" customHeight="1">
      <c r="C1050" s="109"/>
      <c r="D1050" s="110"/>
      <c r="E1050" s="110"/>
      <c r="F1050" s="110"/>
      <c r="G1050" s="110"/>
      <c r="H1050" s="110"/>
      <c r="I1050" s="118"/>
      <c r="J1050" s="118"/>
      <c r="K1050" s="118"/>
      <c r="L1050" s="118"/>
      <c r="M1050" s="118"/>
      <c r="N1050" s="110"/>
      <c r="O1050" s="110"/>
      <c r="P1050" s="110"/>
      <c r="Q1050" s="110"/>
      <c r="R1050" s="110"/>
    </row>
    <row r="1051" spans="3:18" ht="6.75" customHeight="1">
      <c r="C1051" s="109"/>
      <c r="D1051" s="110"/>
      <c r="E1051" s="110"/>
      <c r="F1051" s="110"/>
      <c r="G1051" s="110"/>
      <c r="H1051" s="110"/>
      <c r="I1051" s="118"/>
      <c r="J1051" s="118"/>
      <c r="K1051" s="118"/>
      <c r="L1051" s="118"/>
      <c r="M1051" s="118"/>
      <c r="N1051" s="110"/>
      <c r="O1051" s="110"/>
      <c r="P1051" s="110"/>
      <c r="Q1051" s="110"/>
      <c r="R1051" s="110"/>
    </row>
    <row r="1052" spans="3:18" ht="15.75" customHeight="1">
      <c r="C1052" s="109"/>
      <c r="D1052" s="110"/>
      <c r="E1052" s="110"/>
      <c r="F1052" s="110"/>
      <c r="G1052" s="110"/>
      <c r="H1052" s="110"/>
      <c r="I1052" s="118"/>
      <c r="J1052" s="118"/>
      <c r="K1052" s="118"/>
      <c r="L1052" s="118"/>
      <c r="M1052" s="118"/>
      <c r="N1052" s="110"/>
      <c r="O1052" s="110"/>
      <c r="P1052" s="110"/>
      <c r="Q1052" s="110"/>
      <c r="R1052" s="110"/>
    </row>
    <row r="1053" spans="3:18" s="130" customFormat="1" ht="39.950000000000003" customHeight="1">
      <c r="C1053" s="120"/>
      <c r="D1053" s="121"/>
      <c r="E1053" s="121"/>
      <c r="F1053" s="121"/>
      <c r="G1053" s="121"/>
      <c r="H1053" s="121"/>
      <c r="I1053" s="120">
        <f>SUM(I9:I1052)</f>
        <v>3050</v>
      </c>
      <c r="J1053" s="120">
        <f t="shared" ref="J1053:M1053" si="27">SUM(J9:J1052)</f>
        <v>1154</v>
      </c>
      <c r="K1053" s="120">
        <f t="shared" si="27"/>
        <v>1074</v>
      </c>
      <c r="L1053" s="120">
        <f t="shared" si="27"/>
        <v>950</v>
      </c>
      <c r="M1053" s="120">
        <f t="shared" si="27"/>
        <v>1092</v>
      </c>
      <c r="N1053" s="120">
        <f>I1053+J1053+K1053+L1053+M1053</f>
        <v>7320</v>
      </c>
      <c r="O1053" s="121"/>
      <c r="P1053" s="121"/>
      <c r="Q1053" s="121"/>
      <c r="R1053" s="121"/>
    </row>
    <row r="1054" spans="3:18" ht="33.75" customHeight="1">
      <c r="I1054" s="126">
        <v>4079</v>
      </c>
      <c r="J1054" s="126">
        <v>1233</v>
      </c>
      <c r="K1054" s="126">
        <v>1154</v>
      </c>
      <c r="L1054" s="126">
        <v>874</v>
      </c>
      <c r="M1054" s="126">
        <v>1186</v>
      </c>
      <c r="N1054" s="170">
        <f>I1054+J1054+K1054+L1054+M1054</f>
        <v>8526</v>
      </c>
    </row>
    <row r="1055" spans="3:18" ht="18">
      <c r="M1055" s="137"/>
      <c r="N1055" s="139"/>
    </row>
    <row r="1056" spans="3:18" ht="18">
      <c r="M1056" s="137"/>
    </row>
  </sheetData>
  <mergeCells count="22">
    <mergeCell ref="E5:F5"/>
    <mergeCell ref="C6:D6"/>
    <mergeCell ref="E6:R6"/>
    <mergeCell ref="I7:M7"/>
    <mergeCell ref="C7:C8"/>
    <mergeCell ref="D7:D8"/>
    <mergeCell ref="E7:E8"/>
    <mergeCell ref="F7:F8"/>
    <mergeCell ref="G7:G8"/>
    <mergeCell ref="H7:H8"/>
    <mergeCell ref="N7:N8"/>
    <mergeCell ref="O7:O8"/>
    <mergeCell ref="P7:P8"/>
    <mergeCell ref="Q7:Q8"/>
    <mergeCell ref="R7:R8"/>
    <mergeCell ref="G2:R5"/>
    <mergeCell ref="C2:D2"/>
    <mergeCell ref="E2:F2"/>
    <mergeCell ref="C3:D3"/>
    <mergeCell ref="E3:F3"/>
    <mergeCell ref="C4:D4"/>
    <mergeCell ref="E4:F4"/>
  </mergeCells>
  <printOptions horizontalCentered="1"/>
  <pageMargins left="0" right="0" top="0.65" bottom="0.5" header="0.62" footer="0.51"/>
  <pageSetup paperSize="9" scale="56" orientation="landscape" r:id="rId1"/>
  <headerFooter>
    <oddFooter>&amp;CPage No. &amp;P of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045"/>
  <sheetViews>
    <sheetView showRuler="0" topLeftCell="B1" zoomScale="77" zoomScaleNormal="77" zoomScaleSheetLayoutView="70" zoomScalePageLayoutView="55" workbookViewId="0">
      <pane ySplit="8" topLeftCell="A935" activePane="bottomLeft" state="frozen"/>
      <selection activeCell="J49" sqref="J49"/>
      <selection pane="bottomLeft" activeCell="J49" sqref="J49"/>
    </sheetView>
  </sheetViews>
  <sheetFormatPr defaultColWidth="9.140625" defaultRowHeight="12.75"/>
  <cols>
    <col min="1" max="1" width="9" style="123" hidden="1" customWidth="1"/>
    <col min="2" max="2" width="2.5703125" style="123" customWidth="1"/>
    <col min="3" max="3" width="8" style="123" customWidth="1"/>
    <col min="4" max="4" width="16.28515625" style="123" customWidth="1"/>
    <col min="5" max="6" width="16" style="123" customWidth="1"/>
    <col min="7" max="7" width="15.7109375" style="123" customWidth="1"/>
    <col min="8" max="8" width="13" style="123" customWidth="1"/>
    <col min="9" max="16" width="12.7109375" style="131" customWidth="1"/>
    <col min="17" max="17" width="15.7109375" style="123" customWidth="1"/>
    <col min="18" max="18" width="13" style="123" customWidth="1"/>
    <col min="19" max="19" width="13.7109375" style="123" customWidth="1"/>
    <col min="20" max="20" width="19.28515625" style="123" customWidth="1"/>
    <col min="21" max="21" width="20.140625" style="123" customWidth="1"/>
    <col min="22" max="16384" width="9.140625" style="123"/>
  </cols>
  <sheetData>
    <row r="2" spans="3:21" ht="30" customHeight="1">
      <c r="C2" s="712" t="s">
        <v>261</v>
      </c>
      <c r="D2" s="712"/>
      <c r="E2" s="713" t="s">
        <v>22</v>
      </c>
      <c r="F2" s="713"/>
      <c r="G2" s="720"/>
      <c r="H2" s="720"/>
      <c r="I2" s="720"/>
      <c r="J2" s="720"/>
      <c r="K2" s="720"/>
      <c r="L2" s="720"/>
      <c r="M2" s="720"/>
      <c r="N2" s="720"/>
      <c r="O2" s="720"/>
      <c r="P2" s="720"/>
      <c r="Q2" s="720"/>
      <c r="R2" s="720"/>
      <c r="S2" s="720"/>
      <c r="T2" s="720"/>
      <c r="U2" s="720"/>
    </row>
    <row r="3" spans="3:21" ht="30" customHeight="1">
      <c r="C3" s="712" t="s">
        <v>262</v>
      </c>
      <c r="D3" s="712"/>
      <c r="E3" s="713" t="s">
        <v>467</v>
      </c>
      <c r="F3" s="713"/>
      <c r="G3" s="720"/>
      <c r="H3" s="720"/>
      <c r="I3" s="720"/>
      <c r="J3" s="720"/>
      <c r="K3" s="720"/>
      <c r="L3" s="720"/>
      <c r="M3" s="720"/>
      <c r="N3" s="720"/>
      <c r="O3" s="720"/>
      <c r="P3" s="720"/>
      <c r="Q3" s="720"/>
      <c r="R3" s="720"/>
      <c r="S3" s="720"/>
      <c r="T3" s="720"/>
      <c r="U3" s="720"/>
    </row>
    <row r="4" spans="3:21" ht="30" customHeight="1">
      <c r="C4" s="712" t="s">
        <v>263</v>
      </c>
      <c r="D4" s="712"/>
      <c r="E4" s="713">
        <v>15792</v>
      </c>
      <c r="F4" s="713"/>
      <c r="G4" s="720"/>
      <c r="H4" s="720"/>
      <c r="I4" s="720"/>
      <c r="J4" s="720"/>
      <c r="K4" s="720"/>
      <c r="L4" s="720"/>
      <c r="M4" s="720"/>
      <c r="N4" s="720"/>
      <c r="O4" s="720"/>
      <c r="P4" s="720"/>
      <c r="Q4" s="720"/>
      <c r="R4" s="720"/>
      <c r="S4" s="720"/>
      <c r="T4" s="720"/>
      <c r="U4" s="720"/>
    </row>
    <row r="5" spans="3:21" ht="30" customHeight="1">
      <c r="C5" s="14" t="s">
        <v>264</v>
      </c>
      <c r="D5" s="14"/>
      <c r="E5" s="713"/>
      <c r="F5" s="713"/>
      <c r="G5" s="720"/>
      <c r="H5" s="720"/>
      <c r="I5" s="720"/>
      <c r="J5" s="720"/>
      <c r="K5" s="720"/>
      <c r="L5" s="720"/>
      <c r="M5" s="720"/>
      <c r="N5" s="720"/>
      <c r="O5" s="720"/>
      <c r="P5" s="720"/>
      <c r="Q5" s="720"/>
      <c r="R5" s="720"/>
      <c r="S5" s="720"/>
      <c r="T5" s="720"/>
      <c r="U5" s="720"/>
    </row>
    <row r="6" spans="3:21" ht="44.25" customHeight="1">
      <c r="C6" s="714" t="s">
        <v>87</v>
      </c>
      <c r="D6" s="714"/>
      <c r="E6" s="715" t="s">
        <v>468</v>
      </c>
      <c r="F6" s="715"/>
      <c r="G6" s="715"/>
      <c r="H6" s="715"/>
      <c r="I6" s="716"/>
      <c r="J6" s="716"/>
      <c r="K6" s="716"/>
      <c r="L6" s="716"/>
      <c r="M6" s="716"/>
      <c r="N6" s="716"/>
      <c r="O6" s="716"/>
      <c r="P6" s="716"/>
      <c r="Q6" s="715"/>
      <c r="R6" s="715"/>
      <c r="S6" s="715"/>
      <c r="T6" s="715"/>
      <c r="U6" s="715"/>
    </row>
    <row r="7" spans="3:21" s="128" customFormat="1" ht="34.5" customHeight="1">
      <c r="C7" s="718" t="s">
        <v>89</v>
      </c>
      <c r="D7" s="718" t="s">
        <v>90</v>
      </c>
      <c r="E7" s="719" t="s">
        <v>91</v>
      </c>
      <c r="F7" s="719" t="s">
        <v>92</v>
      </c>
      <c r="G7" s="719" t="s">
        <v>93</v>
      </c>
      <c r="H7" s="719" t="s">
        <v>94</v>
      </c>
      <c r="I7" s="721" t="s">
        <v>95</v>
      </c>
      <c r="J7" s="722"/>
      <c r="K7" s="722"/>
      <c r="L7" s="722"/>
      <c r="M7" s="722"/>
      <c r="N7" s="722"/>
      <c r="O7" s="722"/>
      <c r="P7" s="723"/>
      <c r="Q7" s="719" t="s">
        <v>96</v>
      </c>
      <c r="R7" s="719" t="s">
        <v>97</v>
      </c>
      <c r="S7" s="719" t="s">
        <v>98</v>
      </c>
      <c r="T7" s="719" t="s">
        <v>99</v>
      </c>
      <c r="U7" s="719" t="s">
        <v>265</v>
      </c>
    </row>
    <row r="8" spans="3:21" s="128" customFormat="1" ht="44.25" customHeight="1">
      <c r="C8" s="718"/>
      <c r="D8" s="718"/>
      <c r="E8" s="719"/>
      <c r="F8" s="719"/>
      <c r="G8" s="719"/>
      <c r="H8" s="719"/>
      <c r="I8" s="4" t="s">
        <v>101</v>
      </c>
      <c r="J8" s="4" t="s">
        <v>102</v>
      </c>
      <c r="K8" s="4" t="s">
        <v>103</v>
      </c>
      <c r="L8" s="4" t="s">
        <v>104</v>
      </c>
      <c r="M8" s="4" t="s">
        <v>106</v>
      </c>
      <c r="N8" s="4" t="s">
        <v>107</v>
      </c>
      <c r="O8" s="4" t="s">
        <v>469</v>
      </c>
      <c r="P8" s="3" t="s">
        <v>470</v>
      </c>
      <c r="Q8" s="719"/>
      <c r="R8" s="719"/>
      <c r="S8" s="719"/>
      <c r="T8" s="719"/>
      <c r="U8" s="719"/>
    </row>
    <row r="9" spans="3:21" ht="39.950000000000003" customHeight="1">
      <c r="C9" s="102">
        <v>1</v>
      </c>
      <c r="D9" s="103">
        <v>44901</v>
      </c>
      <c r="E9" s="102" t="s">
        <v>471</v>
      </c>
      <c r="F9" s="102" t="s">
        <v>472</v>
      </c>
      <c r="G9" s="104" t="s">
        <v>268</v>
      </c>
      <c r="H9" s="102" t="s">
        <v>110</v>
      </c>
      <c r="I9" s="105"/>
      <c r="J9" s="105"/>
      <c r="K9" s="105"/>
      <c r="L9" s="105">
        <v>86</v>
      </c>
      <c r="M9" s="105"/>
      <c r="N9" s="105"/>
      <c r="O9" s="105"/>
      <c r="P9" s="105"/>
      <c r="Q9" s="104">
        <f>L9</f>
        <v>86</v>
      </c>
      <c r="R9" s="104" t="s">
        <v>276</v>
      </c>
      <c r="S9" s="157">
        <v>1.25</v>
      </c>
      <c r="T9" s="104" t="s">
        <v>473</v>
      </c>
      <c r="U9" s="104"/>
    </row>
    <row r="10" spans="3:21" ht="39.950000000000003" customHeight="1">
      <c r="C10" s="102">
        <f t="shared" ref="C10:C73" si="0">C9+1</f>
        <v>2</v>
      </c>
      <c r="D10" s="103">
        <v>44901</v>
      </c>
      <c r="E10" s="102" t="s">
        <v>472</v>
      </c>
      <c r="F10" s="102" t="s">
        <v>474</v>
      </c>
      <c r="G10" s="104" t="s">
        <v>268</v>
      </c>
      <c r="H10" s="102" t="s">
        <v>110</v>
      </c>
      <c r="I10" s="105"/>
      <c r="J10" s="105"/>
      <c r="K10" s="105"/>
      <c r="L10" s="105">
        <v>58</v>
      </c>
      <c r="M10" s="105"/>
      <c r="N10" s="105"/>
      <c r="O10" s="105"/>
      <c r="P10" s="105"/>
      <c r="Q10" s="104">
        <f>P10+O10+N10+M10+L10+K10+J10+I10+Q9</f>
        <v>144</v>
      </c>
      <c r="R10" s="104" t="s">
        <v>276</v>
      </c>
      <c r="S10" s="157">
        <v>1.25</v>
      </c>
      <c r="T10" s="104" t="s">
        <v>473</v>
      </c>
      <c r="U10" s="104"/>
    </row>
    <row r="11" spans="3:21" ht="39.950000000000003" customHeight="1">
      <c r="C11" s="102">
        <f t="shared" si="0"/>
        <v>3</v>
      </c>
      <c r="D11" s="103">
        <v>44901</v>
      </c>
      <c r="E11" s="102" t="s">
        <v>474</v>
      </c>
      <c r="F11" s="102" t="s">
        <v>475</v>
      </c>
      <c r="G11" s="104" t="s">
        <v>268</v>
      </c>
      <c r="H11" s="102" t="s">
        <v>110</v>
      </c>
      <c r="I11" s="105"/>
      <c r="J11" s="105"/>
      <c r="K11" s="105"/>
      <c r="L11" s="105">
        <v>58</v>
      </c>
      <c r="M11" s="105"/>
      <c r="N11" s="105"/>
      <c r="O11" s="105"/>
      <c r="P11" s="105"/>
      <c r="Q11" s="104">
        <f t="shared" ref="Q11:Q74" si="1">P11+O11+N11+M11+L11+K11+J11+I11+Q10</f>
        <v>202</v>
      </c>
      <c r="R11" s="104" t="s">
        <v>276</v>
      </c>
      <c r="S11" s="157">
        <v>1.25</v>
      </c>
      <c r="T11" s="104" t="s">
        <v>473</v>
      </c>
      <c r="U11" s="109"/>
    </row>
    <row r="12" spans="3:21" ht="39.950000000000003" customHeight="1">
      <c r="C12" s="102">
        <f t="shared" si="0"/>
        <v>4</v>
      </c>
      <c r="D12" s="103">
        <v>44901</v>
      </c>
      <c r="E12" s="102" t="s">
        <v>475</v>
      </c>
      <c r="F12" s="102" t="s">
        <v>476</v>
      </c>
      <c r="G12" s="104" t="s">
        <v>268</v>
      </c>
      <c r="H12" s="102" t="s">
        <v>110</v>
      </c>
      <c r="I12" s="105"/>
      <c r="J12" s="105"/>
      <c r="K12" s="105"/>
      <c r="L12" s="105">
        <v>76</v>
      </c>
      <c r="M12" s="105"/>
      <c r="N12" s="105"/>
      <c r="O12" s="105"/>
      <c r="P12" s="105"/>
      <c r="Q12" s="104">
        <f t="shared" si="1"/>
        <v>278</v>
      </c>
      <c r="R12" s="104" t="s">
        <v>276</v>
      </c>
      <c r="S12" s="157">
        <v>1.25</v>
      </c>
      <c r="T12" s="104" t="s">
        <v>473</v>
      </c>
      <c r="U12" s="109"/>
    </row>
    <row r="13" spans="3:21" ht="39.950000000000003" customHeight="1">
      <c r="C13" s="102">
        <f t="shared" si="0"/>
        <v>5</v>
      </c>
      <c r="D13" s="103">
        <v>44901</v>
      </c>
      <c r="E13" s="102" t="s">
        <v>476</v>
      </c>
      <c r="F13" s="102" t="s">
        <v>477</v>
      </c>
      <c r="G13" s="104" t="s">
        <v>268</v>
      </c>
      <c r="H13" s="102" t="s">
        <v>110</v>
      </c>
      <c r="I13" s="105"/>
      <c r="J13" s="105"/>
      <c r="K13" s="105"/>
      <c r="L13" s="105">
        <v>38</v>
      </c>
      <c r="M13" s="105"/>
      <c r="N13" s="105"/>
      <c r="O13" s="105"/>
      <c r="P13" s="105"/>
      <c r="Q13" s="104">
        <f t="shared" si="1"/>
        <v>316</v>
      </c>
      <c r="R13" s="104" t="s">
        <v>276</v>
      </c>
      <c r="S13" s="157">
        <v>1.25</v>
      </c>
      <c r="T13" s="104" t="s">
        <v>473</v>
      </c>
      <c r="U13" s="109"/>
    </row>
    <row r="14" spans="3:21" ht="39.950000000000003" customHeight="1">
      <c r="C14" s="102">
        <f t="shared" si="0"/>
        <v>6</v>
      </c>
      <c r="D14" s="103">
        <v>44901</v>
      </c>
      <c r="E14" s="102" t="s">
        <v>477</v>
      </c>
      <c r="F14" s="102" t="s">
        <v>478</v>
      </c>
      <c r="G14" s="104" t="s">
        <v>268</v>
      </c>
      <c r="H14" s="102" t="s">
        <v>110</v>
      </c>
      <c r="I14" s="105"/>
      <c r="J14" s="105"/>
      <c r="K14" s="105"/>
      <c r="L14" s="105">
        <v>48</v>
      </c>
      <c r="M14" s="105"/>
      <c r="N14" s="105"/>
      <c r="O14" s="105"/>
      <c r="P14" s="105"/>
      <c r="Q14" s="104">
        <f t="shared" si="1"/>
        <v>364</v>
      </c>
      <c r="R14" s="104" t="s">
        <v>276</v>
      </c>
      <c r="S14" s="157">
        <v>1.25</v>
      </c>
      <c r="T14" s="104" t="s">
        <v>473</v>
      </c>
      <c r="U14" s="104"/>
    </row>
    <row r="15" spans="3:21" ht="39.950000000000003" customHeight="1">
      <c r="C15" s="102">
        <f t="shared" si="0"/>
        <v>7</v>
      </c>
      <c r="D15" s="103">
        <v>44902</v>
      </c>
      <c r="E15" s="102" t="s">
        <v>477</v>
      </c>
      <c r="F15" s="102" t="s">
        <v>479</v>
      </c>
      <c r="G15" s="104" t="s">
        <v>268</v>
      </c>
      <c r="H15" s="102" t="s">
        <v>110</v>
      </c>
      <c r="I15" s="105">
        <v>25</v>
      </c>
      <c r="J15" s="105"/>
      <c r="K15" s="105"/>
      <c r="L15" s="105"/>
      <c r="M15" s="105"/>
      <c r="N15" s="105"/>
      <c r="O15" s="105"/>
      <c r="P15" s="105"/>
      <c r="Q15" s="104">
        <f t="shared" si="1"/>
        <v>389</v>
      </c>
      <c r="R15" s="104" t="s">
        <v>276</v>
      </c>
      <c r="S15" s="157">
        <v>0</v>
      </c>
      <c r="T15" s="104" t="s">
        <v>473</v>
      </c>
      <c r="U15" s="104"/>
    </row>
    <row r="16" spans="3:21" ht="39.950000000000003" customHeight="1">
      <c r="C16" s="102">
        <f t="shared" si="0"/>
        <v>8</v>
      </c>
      <c r="D16" s="103">
        <v>44902</v>
      </c>
      <c r="E16" s="102" t="s">
        <v>476</v>
      </c>
      <c r="F16" s="102" t="s">
        <v>480</v>
      </c>
      <c r="G16" s="104" t="s">
        <v>268</v>
      </c>
      <c r="H16" s="102" t="s">
        <v>110</v>
      </c>
      <c r="I16" s="105">
        <v>61</v>
      </c>
      <c r="J16" s="105"/>
      <c r="K16" s="105"/>
      <c r="L16" s="105"/>
      <c r="M16" s="105"/>
      <c r="N16" s="105"/>
      <c r="O16" s="105"/>
      <c r="P16" s="105"/>
      <c r="Q16" s="104">
        <f t="shared" si="1"/>
        <v>450</v>
      </c>
      <c r="R16" s="104" t="s">
        <v>276</v>
      </c>
      <c r="S16" s="157">
        <v>0</v>
      </c>
      <c r="T16" s="104" t="s">
        <v>473</v>
      </c>
      <c r="U16" s="104"/>
    </row>
    <row r="17" spans="3:21" ht="39.950000000000003" customHeight="1">
      <c r="C17" s="102">
        <f t="shared" si="0"/>
        <v>9</v>
      </c>
      <c r="D17" s="103">
        <v>44903</v>
      </c>
      <c r="E17" s="102" t="s">
        <v>478</v>
      </c>
      <c r="F17" s="102" t="s">
        <v>295</v>
      </c>
      <c r="G17" s="104" t="s">
        <v>268</v>
      </c>
      <c r="H17" s="102" t="s">
        <v>110</v>
      </c>
      <c r="I17" s="105">
        <v>30</v>
      </c>
      <c r="J17" s="105"/>
      <c r="K17" s="105"/>
      <c r="L17" s="105"/>
      <c r="M17" s="105"/>
      <c r="N17" s="105"/>
      <c r="O17" s="105"/>
      <c r="P17" s="105"/>
      <c r="Q17" s="104">
        <f t="shared" si="1"/>
        <v>480</v>
      </c>
      <c r="R17" s="104" t="s">
        <v>276</v>
      </c>
      <c r="S17" s="157">
        <v>0</v>
      </c>
      <c r="T17" s="104" t="s">
        <v>473</v>
      </c>
      <c r="U17" s="104"/>
    </row>
    <row r="18" spans="3:21" ht="39.950000000000003" customHeight="1">
      <c r="C18" s="102">
        <f t="shared" si="0"/>
        <v>10</v>
      </c>
      <c r="D18" s="103">
        <v>44903</v>
      </c>
      <c r="E18" s="102" t="s">
        <v>475</v>
      </c>
      <c r="F18" s="102" t="s">
        <v>481</v>
      </c>
      <c r="G18" s="104" t="s">
        <v>395</v>
      </c>
      <c r="H18" s="102" t="s">
        <v>110</v>
      </c>
      <c r="I18" s="105"/>
      <c r="J18" s="105">
        <v>44</v>
      </c>
      <c r="K18" s="105"/>
      <c r="L18" s="105"/>
      <c r="M18" s="105"/>
      <c r="N18" s="105"/>
      <c r="O18" s="105"/>
      <c r="P18" s="105"/>
      <c r="Q18" s="104">
        <f t="shared" si="1"/>
        <v>524</v>
      </c>
      <c r="R18" s="104" t="s">
        <v>276</v>
      </c>
      <c r="S18" s="157">
        <v>0</v>
      </c>
      <c r="T18" s="104" t="s">
        <v>473</v>
      </c>
      <c r="U18" s="104"/>
    </row>
    <row r="19" spans="3:21" ht="39.950000000000003" customHeight="1">
      <c r="C19" s="102">
        <f t="shared" si="0"/>
        <v>11</v>
      </c>
      <c r="D19" s="103">
        <v>44903</v>
      </c>
      <c r="E19" s="102" t="s">
        <v>472</v>
      </c>
      <c r="F19" s="102" t="s">
        <v>482</v>
      </c>
      <c r="G19" s="104" t="s">
        <v>268</v>
      </c>
      <c r="H19" s="102" t="s">
        <v>110</v>
      </c>
      <c r="I19" s="105"/>
      <c r="J19" s="105">
        <v>91</v>
      </c>
      <c r="K19" s="105"/>
      <c r="L19" s="105"/>
      <c r="M19" s="105"/>
      <c r="N19" s="105"/>
      <c r="O19" s="105"/>
      <c r="P19" s="105"/>
      <c r="Q19" s="104">
        <f t="shared" si="1"/>
        <v>615</v>
      </c>
      <c r="R19" s="104" t="s">
        <v>276</v>
      </c>
      <c r="S19" s="157">
        <v>0</v>
      </c>
      <c r="T19" s="104" t="s">
        <v>473</v>
      </c>
      <c r="U19" s="104"/>
    </row>
    <row r="20" spans="3:21" s="129" customFormat="1" ht="39.950000000000003" customHeight="1">
      <c r="C20" s="102">
        <f t="shared" si="0"/>
        <v>12</v>
      </c>
      <c r="D20" s="103">
        <v>44903</v>
      </c>
      <c r="E20" s="102" t="s">
        <v>483</v>
      </c>
      <c r="F20" s="102" t="s">
        <v>484</v>
      </c>
      <c r="G20" s="104" t="s">
        <v>268</v>
      </c>
      <c r="H20" s="102" t="s">
        <v>110</v>
      </c>
      <c r="I20" s="105">
        <v>40</v>
      </c>
      <c r="J20" s="105"/>
      <c r="K20" s="105"/>
      <c r="L20" s="105"/>
      <c r="M20" s="105"/>
      <c r="N20" s="105"/>
      <c r="O20" s="105"/>
      <c r="P20" s="105"/>
      <c r="Q20" s="104">
        <f t="shared" si="1"/>
        <v>655</v>
      </c>
      <c r="R20" s="104" t="s">
        <v>276</v>
      </c>
      <c r="S20" s="157">
        <v>0</v>
      </c>
      <c r="T20" s="104" t="s">
        <v>473</v>
      </c>
      <c r="U20" s="102"/>
    </row>
    <row r="21" spans="3:21" s="129" customFormat="1" ht="39.950000000000003" customHeight="1">
      <c r="C21" s="102">
        <f t="shared" si="0"/>
        <v>13</v>
      </c>
      <c r="D21" s="103">
        <v>44906</v>
      </c>
      <c r="E21" s="102" t="s">
        <v>483</v>
      </c>
      <c r="F21" s="102" t="s">
        <v>484</v>
      </c>
      <c r="G21" s="104" t="s">
        <v>268</v>
      </c>
      <c r="H21" s="102" t="s">
        <v>110</v>
      </c>
      <c r="I21" s="105"/>
      <c r="J21" s="105"/>
      <c r="K21" s="105"/>
      <c r="L21" s="105"/>
      <c r="M21" s="105"/>
      <c r="N21" s="105">
        <v>200</v>
      </c>
      <c r="O21" s="105"/>
      <c r="P21" s="105"/>
      <c r="Q21" s="104">
        <f t="shared" si="1"/>
        <v>855</v>
      </c>
      <c r="R21" s="104" t="s">
        <v>269</v>
      </c>
      <c r="S21" s="157">
        <v>3.6</v>
      </c>
      <c r="T21" s="104" t="s">
        <v>473</v>
      </c>
      <c r="U21" s="102"/>
    </row>
    <row r="22" spans="3:21" s="129" customFormat="1" ht="39.950000000000003" customHeight="1">
      <c r="C22" s="102">
        <f t="shared" si="0"/>
        <v>14</v>
      </c>
      <c r="D22" s="103">
        <v>44907</v>
      </c>
      <c r="E22" s="102" t="s">
        <v>471</v>
      </c>
      <c r="F22" s="102" t="s">
        <v>485</v>
      </c>
      <c r="G22" s="104" t="s">
        <v>268</v>
      </c>
      <c r="H22" s="102" t="s">
        <v>110</v>
      </c>
      <c r="I22" s="105"/>
      <c r="J22" s="105"/>
      <c r="K22" s="105"/>
      <c r="L22" s="105"/>
      <c r="M22" s="105"/>
      <c r="N22" s="105">
        <v>155</v>
      </c>
      <c r="O22" s="105"/>
      <c r="P22" s="105"/>
      <c r="Q22" s="104">
        <f t="shared" si="1"/>
        <v>1010</v>
      </c>
      <c r="R22" s="104" t="s">
        <v>269</v>
      </c>
      <c r="S22" s="157">
        <v>3.55</v>
      </c>
      <c r="T22" s="104" t="s">
        <v>473</v>
      </c>
      <c r="U22" s="102"/>
    </row>
    <row r="23" spans="3:21" s="129" customFormat="1" ht="39.950000000000003" customHeight="1">
      <c r="C23" s="102">
        <f t="shared" si="0"/>
        <v>15</v>
      </c>
      <c r="D23" s="103">
        <v>44907</v>
      </c>
      <c r="E23" s="102" t="s">
        <v>485</v>
      </c>
      <c r="F23" s="102" t="s">
        <v>486</v>
      </c>
      <c r="G23" s="104" t="s">
        <v>268</v>
      </c>
      <c r="H23" s="102" t="s">
        <v>110</v>
      </c>
      <c r="I23" s="105">
        <v>30</v>
      </c>
      <c r="J23" s="105"/>
      <c r="K23" s="105"/>
      <c r="L23" s="105"/>
      <c r="M23" s="105"/>
      <c r="N23" s="105"/>
      <c r="O23" s="105"/>
      <c r="P23" s="105"/>
      <c r="Q23" s="104">
        <f t="shared" si="1"/>
        <v>1040</v>
      </c>
      <c r="R23" s="104" t="s">
        <v>276</v>
      </c>
      <c r="S23" s="157">
        <v>1.2</v>
      </c>
      <c r="T23" s="104" t="s">
        <v>473</v>
      </c>
      <c r="U23" s="102"/>
    </row>
    <row r="24" spans="3:21" ht="39.950000000000003" customHeight="1">
      <c r="C24" s="102">
        <f t="shared" si="0"/>
        <v>16</v>
      </c>
      <c r="D24" s="103">
        <v>44908</v>
      </c>
      <c r="E24" s="102" t="s">
        <v>487</v>
      </c>
      <c r="F24" s="102" t="s">
        <v>488</v>
      </c>
      <c r="G24" s="104" t="s">
        <v>268</v>
      </c>
      <c r="H24" s="102" t="s">
        <v>110</v>
      </c>
      <c r="I24" s="105"/>
      <c r="J24" s="105">
        <v>195</v>
      </c>
      <c r="K24" s="105"/>
      <c r="L24" s="105"/>
      <c r="M24" s="105"/>
      <c r="N24" s="105"/>
      <c r="O24" s="105"/>
      <c r="P24" s="105"/>
      <c r="Q24" s="104">
        <f t="shared" si="1"/>
        <v>1235</v>
      </c>
      <c r="R24" s="104" t="s">
        <v>276</v>
      </c>
      <c r="S24" s="157">
        <v>4.2</v>
      </c>
      <c r="T24" s="104" t="s">
        <v>473</v>
      </c>
      <c r="U24" s="104"/>
    </row>
    <row r="25" spans="3:21" ht="39.950000000000003" customHeight="1">
      <c r="C25" s="102">
        <f t="shared" si="0"/>
        <v>17</v>
      </c>
      <c r="D25" s="103">
        <v>44909</v>
      </c>
      <c r="E25" s="102" t="s">
        <v>487</v>
      </c>
      <c r="F25" s="102" t="s">
        <v>489</v>
      </c>
      <c r="G25" s="104" t="s">
        <v>268</v>
      </c>
      <c r="H25" s="102" t="s">
        <v>110</v>
      </c>
      <c r="I25" s="105"/>
      <c r="J25" s="105"/>
      <c r="K25" s="105"/>
      <c r="L25" s="105">
        <v>165</v>
      </c>
      <c r="M25" s="105"/>
      <c r="N25" s="105"/>
      <c r="O25" s="105"/>
      <c r="P25" s="105"/>
      <c r="Q25" s="104">
        <f t="shared" si="1"/>
        <v>1400</v>
      </c>
      <c r="R25" s="104" t="s">
        <v>276</v>
      </c>
      <c r="S25" s="157">
        <v>4</v>
      </c>
      <c r="T25" s="104" t="s">
        <v>473</v>
      </c>
      <c r="U25" s="104"/>
    </row>
    <row r="26" spans="3:21" ht="39.950000000000003" customHeight="1">
      <c r="C26" s="102">
        <f t="shared" si="0"/>
        <v>18</v>
      </c>
      <c r="D26" s="103">
        <v>44909</v>
      </c>
      <c r="E26" s="102" t="s">
        <v>485</v>
      </c>
      <c r="F26" s="102" t="s">
        <v>490</v>
      </c>
      <c r="G26" s="104" t="s">
        <v>268</v>
      </c>
      <c r="H26" s="102" t="s">
        <v>110</v>
      </c>
      <c r="I26" s="105"/>
      <c r="J26" s="105"/>
      <c r="K26" s="105"/>
      <c r="L26" s="105"/>
      <c r="M26" s="105"/>
      <c r="N26" s="105">
        <v>48</v>
      </c>
      <c r="O26" s="105"/>
      <c r="P26" s="105"/>
      <c r="Q26" s="104">
        <f t="shared" si="1"/>
        <v>1448</v>
      </c>
      <c r="R26" s="104" t="s">
        <v>269</v>
      </c>
      <c r="S26" s="157">
        <v>3.4</v>
      </c>
      <c r="T26" s="104" t="s">
        <v>473</v>
      </c>
      <c r="U26" s="104"/>
    </row>
    <row r="27" spans="3:21" ht="39.950000000000003" customHeight="1">
      <c r="C27" s="102">
        <f t="shared" si="0"/>
        <v>19</v>
      </c>
      <c r="D27" s="103">
        <v>44910</v>
      </c>
      <c r="E27" s="102" t="s">
        <v>485</v>
      </c>
      <c r="F27" s="102" t="s">
        <v>490</v>
      </c>
      <c r="G27" s="104" t="s">
        <v>268</v>
      </c>
      <c r="H27" s="102" t="s">
        <v>110</v>
      </c>
      <c r="I27" s="105"/>
      <c r="J27" s="105"/>
      <c r="K27" s="105"/>
      <c r="L27" s="105"/>
      <c r="M27" s="105"/>
      <c r="N27" s="105">
        <v>240</v>
      </c>
      <c r="O27" s="105"/>
      <c r="P27" s="105"/>
      <c r="Q27" s="104">
        <f t="shared" si="1"/>
        <v>1688</v>
      </c>
      <c r="R27" s="104" t="s">
        <v>269</v>
      </c>
      <c r="S27" s="157">
        <v>3.5</v>
      </c>
      <c r="T27" s="104" t="s">
        <v>473</v>
      </c>
      <c r="U27" s="109"/>
    </row>
    <row r="28" spans="3:21" ht="39.950000000000003" customHeight="1">
      <c r="C28" s="102">
        <f t="shared" si="0"/>
        <v>20</v>
      </c>
      <c r="D28" s="103">
        <v>44914</v>
      </c>
      <c r="E28" s="102" t="s">
        <v>491</v>
      </c>
      <c r="F28" s="102" t="s">
        <v>492</v>
      </c>
      <c r="G28" s="104" t="s">
        <v>268</v>
      </c>
      <c r="H28" s="102" t="s">
        <v>110</v>
      </c>
      <c r="I28" s="105">
        <v>270</v>
      </c>
      <c r="J28" s="105"/>
      <c r="K28" s="105"/>
      <c r="L28" s="105"/>
      <c r="M28" s="105"/>
      <c r="N28" s="105"/>
      <c r="O28" s="105"/>
      <c r="P28" s="105"/>
      <c r="Q28" s="104">
        <f t="shared" si="1"/>
        <v>1958</v>
      </c>
      <c r="R28" s="104" t="s">
        <v>276</v>
      </c>
      <c r="S28" s="157">
        <v>1.85</v>
      </c>
      <c r="T28" s="104" t="s">
        <v>473</v>
      </c>
      <c r="U28" s="109"/>
    </row>
    <row r="29" spans="3:21" ht="39.950000000000003" customHeight="1">
      <c r="C29" s="102">
        <f t="shared" si="0"/>
        <v>21</v>
      </c>
      <c r="D29" s="103">
        <v>44915</v>
      </c>
      <c r="E29" s="102" t="s">
        <v>492</v>
      </c>
      <c r="F29" s="102" t="s">
        <v>493</v>
      </c>
      <c r="G29" s="104" t="s">
        <v>268</v>
      </c>
      <c r="H29" s="102" t="s">
        <v>110</v>
      </c>
      <c r="I29" s="105"/>
      <c r="J29" s="105"/>
      <c r="K29" s="105"/>
      <c r="L29" s="105">
        <v>250</v>
      </c>
      <c r="M29" s="105"/>
      <c r="N29" s="105"/>
      <c r="O29" s="105"/>
      <c r="P29" s="105"/>
      <c r="Q29" s="104">
        <f t="shared" si="1"/>
        <v>2208</v>
      </c>
      <c r="R29" s="104" t="s">
        <v>276</v>
      </c>
      <c r="S29" s="157">
        <v>2.2999999999999998</v>
      </c>
      <c r="T29" s="104" t="s">
        <v>473</v>
      </c>
      <c r="U29" s="109"/>
    </row>
    <row r="30" spans="3:21" ht="39.950000000000003" customHeight="1">
      <c r="C30" s="102">
        <f t="shared" si="0"/>
        <v>22</v>
      </c>
      <c r="D30" s="103">
        <v>44915</v>
      </c>
      <c r="E30" s="102" t="s">
        <v>494</v>
      </c>
      <c r="F30" s="102" t="s">
        <v>493</v>
      </c>
      <c r="G30" s="104" t="s">
        <v>268</v>
      </c>
      <c r="H30" s="102" t="s">
        <v>110</v>
      </c>
      <c r="I30" s="105"/>
      <c r="J30" s="105">
        <v>100</v>
      </c>
      <c r="K30" s="105"/>
      <c r="L30" s="105"/>
      <c r="M30" s="105"/>
      <c r="N30" s="105"/>
      <c r="O30" s="105"/>
      <c r="P30" s="105"/>
      <c r="Q30" s="104">
        <f t="shared" si="1"/>
        <v>2308</v>
      </c>
      <c r="R30" s="104" t="s">
        <v>276</v>
      </c>
      <c r="S30" s="157">
        <v>2.2000000000000002</v>
      </c>
      <c r="T30" s="104" t="s">
        <v>473</v>
      </c>
      <c r="U30" s="110"/>
    </row>
    <row r="31" spans="3:21" ht="39.950000000000003" customHeight="1">
      <c r="C31" s="102">
        <f t="shared" si="0"/>
        <v>23</v>
      </c>
      <c r="D31" s="103">
        <v>44915</v>
      </c>
      <c r="E31" s="102" t="s">
        <v>494</v>
      </c>
      <c r="F31" s="102" t="s">
        <v>495</v>
      </c>
      <c r="G31" s="104" t="s">
        <v>268</v>
      </c>
      <c r="H31" s="102" t="s">
        <v>110</v>
      </c>
      <c r="I31" s="105"/>
      <c r="J31" s="105">
        <v>150</v>
      </c>
      <c r="K31" s="105"/>
      <c r="L31" s="105"/>
      <c r="M31" s="105"/>
      <c r="N31" s="105"/>
      <c r="O31" s="105"/>
      <c r="P31" s="105"/>
      <c r="Q31" s="104">
        <f t="shared" si="1"/>
        <v>2458</v>
      </c>
      <c r="R31" s="104" t="s">
        <v>276</v>
      </c>
      <c r="S31" s="157">
        <v>2.2000000000000002</v>
      </c>
      <c r="T31" s="104" t="s">
        <v>473</v>
      </c>
      <c r="U31" s="111"/>
    </row>
    <row r="32" spans="3:21" ht="39.950000000000003" customHeight="1">
      <c r="C32" s="102">
        <f t="shared" si="0"/>
        <v>24</v>
      </c>
      <c r="D32" s="103">
        <v>44916</v>
      </c>
      <c r="E32" s="102" t="s">
        <v>496</v>
      </c>
      <c r="F32" s="102" t="s">
        <v>495</v>
      </c>
      <c r="G32" s="104" t="s">
        <v>268</v>
      </c>
      <c r="H32" s="102" t="s">
        <v>110</v>
      </c>
      <c r="I32" s="105"/>
      <c r="J32" s="105">
        <v>387</v>
      </c>
      <c r="K32" s="105"/>
      <c r="L32" s="105"/>
      <c r="M32" s="105"/>
      <c r="N32" s="105"/>
      <c r="O32" s="105"/>
      <c r="P32" s="105"/>
      <c r="Q32" s="104">
        <f t="shared" si="1"/>
        <v>2845</v>
      </c>
      <c r="R32" s="104" t="s">
        <v>276</v>
      </c>
      <c r="S32" s="157">
        <v>2.2000000000000002</v>
      </c>
      <c r="T32" s="104" t="s">
        <v>473</v>
      </c>
      <c r="U32" s="111"/>
    </row>
    <row r="33" spans="3:21" ht="39.950000000000003" customHeight="1">
      <c r="C33" s="102">
        <f t="shared" si="0"/>
        <v>25</v>
      </c>
      <c r="D33" s="103">
        <v>44916</v>
      </c>
      <c r="E33" s="102" t="s">
        <v>497</v>
      </c>
      <c r="F33" s="102" t="s">
        <v>495</v>
      </c>
      <c r="G33" s="104" t="s">
        <v>268</v>
      </c>
      <c r="H33" s="102" t="s">
        <v>110</v>
      </c>
      <c r="I33" s="105"/>
      <c r="J33" s="105">
        <v>17</v>
      </c>
      <c r="K33" s="105"/>
      <c r="L33" s="105"/>
      <c r="M33" s="105"/>
      <c r="N33" s="105"/>
      <c r="O33" s="105"/>
      <c r="P33" s="105"/>
      <c r="Q33" s="104">
        <f t="shared" si="1"/>
        <v>2862</v>
      </c>
      <c r="R33" s="104" t="s">
        <v>276</v>
      </c>
      <c r="S33" s="157">
        <v>2.2999999999999998</v>
      </c>
      <c r="T33" s="104" t="s">
        <v>473</v>
      </c>
      <c r="U33" s="111"/>
    </row>
    <row r="34" spans="3:21" ht="39.950000000000003" customHeight="1">
      <c r="C34" s="102">
        <f t="shared" si="0"/>
        <v>26</v>
      </c>
      <c r="D34" s="103">
        <v>44916</v>
      </c>
      <c r="E34" s="102" t="s">
        <v>497</v>
      </c>
      <c r="F34" s="102" t="s">
        <v>498</v>
      </c>
      <c r="G34" s="104" t="s">
        <v>268</v>
      </c>
      <c r="H34" s="102" t="s">
        <v>110</v>
      </c>
      <c r="I34" s="105"/>
      <c r="J34" s="105">
        <v>250</v>
      </c>
      <c r="K34" s="105"/>
      <c r="L34" s="105"/>
      <c r="M34" s="105"/>
      <c r="N34" s="105"/>
      <c r="O34" s="105"/>
      <c r="P34" s="105"/>
      <c r="Q34" s="104">
        <f t="shared" si="1"/>
        <v>3112</v>
      </c>
      <c r="R34" s="104" t="s">
        <v>276</v>
      </c>
      <c r="S34" s="157">
        <v>2.2999999999999998</v>
      </c>
      <c r="T34" s="104" t="s">
        <v>473</v>
      </c>
      <c r="U34" s="104"/>
    </row>
    <row r="35" spans="3:21" ht="39.950000000000003" customHeight="1">
      <c r="C35" s="102">
        <f t="shared" si="0"/>
        <v>27</v>
      </c>
      <c r="D35" s="103">
        <v>44917</v>
      </c>
      <c r="E35" s="102" t="s">
        <v>499</v>
      </c>
      <c r="F35" s="102" t="s">
        <v>500</v>
      </c>
      <c r="G35" s="104" t="s">
        <v>268</v>
      </c>
      <c r="H35" s="102" t="s">
        <v>110</v>
      </c>
      <c r="I35" s="105"/>
      <c r="J35" s="105"/>
      <c r="K35" s="105"/>
      <c r="L35" s="105"/>
      <c r="M35" s="105"/>
      <c r="N35" s="105">
        <v>51</v>
      </c>
      <c r="O35" s="105"/>
      <c r="P35" s="105"/>
      <c r="Q35" s="104">
        <f t="shared" si="1"/>
        <v>3163</v>
      </c>
      <c r="R35" s="104" t="s">
        <v>269</v>
      </c>
      <c r="S35" s="157">
        <v>2.2000000000000002</v>
      </c>
      <c r="T35" s="104" t="s">
        <v>473</v>
      </c>
      <c r="U35" s="111"/>
    </row>
    <row r="36" spans="3:21" ht="39.950000000000003" customHeight="1">
      <c r="C36" s="102">
        <f t="shared" si="0"/>
        <v>28</v>
      </c>
      <c r="D36" s="103">
        <v>44917</v>
      </c>
      <c r="E36" s="102" t="s">
        <v>500</v>
      </c>
      <c r="F36" s="102" t="s">
        <v>501</v>
      </c>
      <c r="G36" s="104" t="s">
        <v>268</v>
      </c>
      <c r="H36" s="102" t="s">
        <v>110</v>
      </c>
      <c r="I36" s="105"/>
      <c r="J36" s="105"/>
      <c r="K36" s="105"/>
      <c r="L36" s="105"/>
      <c r="M36" s="105"/>
      <c r="N36" s="105">
        <v>51</v>
      </c>
      <c r="O36" s="105"/>
      <c r="P36" s="105"/>
      <c r="Q36" s="104">
        <f t="shared" si="1"/>
        <v>3214</v>
      </c>
      <c r="R36" s="104" t="s">
        <v>269</v>
      </c>
      <c r="S36" s="157">
        <v>2.2000000000000002</v>
      </c>
      <c r="T36" s="104" t="s">
        <v>473</v>
      </c>
      <c r="U36" s="111"/>
    </row>
    <row r="37" spans="3:21" ht="39.950000000000003" customHeight="1">
      <c r="C37" s="102">
        <f t="shared" si="0"/>
        <v>29</v>
      </c>
      <c r="D37" s="103">
        <v>44917</v>
      </c>
      <c r="E37" s="102" t="s">
        <v>501</v>
      </c>
      <c r="F37" s="102" t="s">
        <v>502</v>
      </c>
      <c r="G37" s="104" t="s">
        <v>268</v>
      </c>
      <c r="H37" s="102" t="s">
        <v>110</v>
      </c>
      <c r="I37" s="105"/>
      <c r="J37" s="105"/>
      <c r="K37" s="105"/>
      <c r="L37" s="105"/>
      <c r="M37" s="105"/>
      <c r="N37" s="105">
        <v>83</v>
      </c>
      <c r="O37" s="105"/>
      <c r="P37" s="105"/>
      <c r="Q37" s="104">
        <f t="shared" si="1"/>
        <v>3297</v>
      </c>
      <c r="R37" s="104" t="s">
        <v>269</v>
      </c>
      <c r="S37" s="157">
        <v>2.2000000000000002</v>
      </c>
      <c r="T37" s="104" t="s">
        <v>473</v>
      </c>
      <c r="U37" s="104"/>
    </row>
    <row r="38" spans="3:21" ht="39.950000000000003" customHeight="1">
      <c r="C38" s="102">
        <f t="shared" si="0"/>
        <v>30</v>
      </c>
      <c r="D38" s="103">
        <v>44917</v>
      </c>
      <c r="E38" s="102" t="s">
        <v>502</v>
      </c>
      <c r="F38" s="102" t="s">
        <v>503</v>
      </c>
      <c r="G38" s="104" t="s">
        <v>268</v>
      </c>
      <c r="H38" s="102" t="s">
        <v>110</v>
      </c>
      <c r="I38" s="105"/>
      <c r="J38" s="105"/>
      <c r="K38" s="105"/>
      <c r="L38" s="105"/>
      <c r="M38" s="105">
        <v>151</v>
      </c>
      <c r="N38" s="105"/>
      <c r="O38" s="105"/>
      <c r="P38" s="105"/>
      <c r="Q38" s="104">
        <f t="shared" si="1"/>
        <v>3448</v>
      </c>
      <c r="R38" s="104" t="s">
        <v>269</v>
      </c>
      <c r="S38" s="157">
        <v>2.2000000000000002</v>
      </c>
      <c r="T38" s="104" t="s">
        <v>473</v>
      </c>
      <c r="U38" s="104"/>
    </row>
    <row r="39" spans="3:21" ht="39.950000000000003" customHeight="1">
      <c r="C39" s="102">
        <f t="shared" si="0"/>
        <v>31</v>
      </c>
      <c r="D39" s="103">
        <v>44917</v>
      </c>
      <c r="E39" s="102" t="s">
        <v>503</v>
      </c>
      <c r="F39" s="102" t="s">
        <v>504</v>
      </c>
      <c r="G39" s="104" t="s">
        <v>268</v>
      </c>
      <c r="H39" s="102" t="s">
        <v>110</v>
      </c>
      <c r="I39" s="105"/>
      <c r="J39" s="105"/>
      <c r="K39" s="105"/>
      <c r="L39" s="105"/>
      <c r="M39" s="105">
        <v>82</v>
      </c>
      <c r="N39" s="105"/>
      <c r="O39" s="105"/>
      <c r="P39" s="105"/>
      <c r="Q39" s="104">
        <f t="shared" si="1"/>
        <v>3530</v>
      </c>
      <c r="R39" s="104" t="s">
        <v>269</v>
      </c>
      <c r="S39" s="157">
        <v>2.2000000000000002</v>
      </c>
      <c r="T39" s="104" t="s">
        <v>473</v>
      </c>
      <c r="U39" s="112"/>
    </row>
    <row r="40" spans="3:21" ht="39.950000000000003" customHeight="1">
      <c r="C40" s="102">
        <f t="shared" si="0"/>
        <v>32</v>
      </c>
      <c r="D40" s="103">
        <v>44918</v>
      </c>
      <c r="E40" s="102" t="s">
        <v>499</v>
      </c>
      <c r="F40" s="102" t="s">
        <v>505</v>
      </c>
      <c r="G40" s="104" t="s">
        <v>268</v>
      </c>
      <c r="H40" s="102" t="s">
        <v>110</v>
      </c>
      <c r="I40" s="105"/>
      <c r="J40" s="105">
        <v>30</v>
      </c>
      <c r="K40" s="105"/>
      <c r="L40" s="105"/>
      <c r="M40" s="105"/>
      <c r="N40" s="105"/>
      <c r="O40" s="105"/>
      <c r="P40" s="105"/>
      <c r="Q40" s="104">
        <f t="shared" si="1"/>
        <v>3560</v>
      </c>
      <c r="R40" s="104" t="s">
        <v>269</v>
      </c>
      <c r="S40" s="157">
        <v>1.5</v>
      </c>
      <c r="T40" s="104" t="s">
        <v>473</v>
      </c>
      <c r="U40" s="112"/>
    </row>
    <row r="41" spans="3:21" ht="39.950000000000003" customHeight="1">
      <c r="C41" s="102">
        <f t="shared" si="0"/>
        <v>33</v>
      </c>
      <c r="D41" s="103">
        <v>44918</v>
      </c>
      <c r="E41" s="102" t="s">
        <v>502</v>
      </c>
      <c r="F41" s="102" t="s">
        <v>506</v>
      </c>
      <c r="G41" s="104" t="s">
        <v>268</v>
      </c>
      <c r="H41" s="102" t="s">
        <v>110</v>
      </c>
      <c r="I41" s="105"/>
      <c r="J41" s="105">
        <v>104</v>
      </c>
      <c r="K41" s="105"/>
      <c r="L41" s="105"/>
      <c r="M41" s="105"/>
      <c r="N41" s="105"/>
      <c r="O41" s="105"/>
      <c r="P41" s="105"/>
      <c r="Q41" s="104">
        <f t="shared" si="1"/>
        <v>3664</v>
      </c>
      <c r="R41" s="104" t="s">
        <v>507</v>
      </c>
      <c r="S41" s="157">
        <v>1.2</v>
      </c>
      <c r="T41" s="104" t="s">
        <v>473</v>
      </c>
      <c r="U41" s="112"/>
    </row>
    <row r="42" spans="3:21" ht="39.950000000000003" customHeight="1">
      <c r="C42" s="102">
        <f t="shared" si="0"/>
        <v>34</v>
      </c>
      <c r="D42" s="103">
        <v>44918</v>
      </c>
      <c r="E42" s="102" t="s">
        <v>506</v>
      </c>
      <c r="F42" s="102" t="s">
        <v>508</v>
      </c>
      <c r="G42" s="104" t="s">
        <v>268</v>
      </c>
      <c r="H42" s="102" t="s">
        <v>110</v>
      </c>
      <c r="I42" s="105"/>
      <c r="J42" s="105">
        <v>22</v>
      </c>
      <c r="K42" s="105"/>
      <c r="L42" s="105"/>
      <c r="M42" s="105"/>
      <c r="N42" s="105"/>
      <c r="O42" s="105"/>
      <c r="P42" s="105"/>
      <c r="Q42" s="104">
        <f t="shared" si="1"/>
        <v>3686</v>
      </c>
      <c r="R42" s="104" t="s">
        <v>276</v>
      </c>
      <c r="S42" s="157">
        <v>1.2</v>
      </c>
      <c r="T42" s="104" t="s">
        <v>473</v>
      </c>
      <c r="U42" s="112"/>
    </row>
    <row r="43" spans="3:21" ht="39.950000000000003" customHeight="1">
      <c r="C43" s="102">
        <f t="shared" si="0"/>
        <v>35</v>
      </c>
      <c r="D43" s="103">
        <v>44918</v>
      </c>
      <c r="E43" s="102" t="s">
        <v>508</v>
      </c>
      <c r="F43" s="102" t="s">
        <v>509</v>
      </c>
      <c r="G43" s="104" t="s">
        <v>268</v>
      </c>
      <c r="H43" s="102" t="s">
        <v>110</v>
      </c>
      <c r="I43" s="105">
        <v>90</v>
      </c>
      <c r="J43" s="105"/>
      <c r="K43" s="105"/>
      <c r="L43" s="105"/>
      <c r="M43" s="105"/>
      <c r="N43" s="105"/>
      <c r="O43" s="105"/>
      <c r="P43" s="105"/>
      <c r="Q43" s="104">
        <f t="shared" si="1"/>
        <v>3776</v>
      </c>
      <c r="R43" s="104" t="s">
        <v>293</v>
      </c>
      <c r="S43" s="157">
        <v>0</v>
      </c>
      <c r="T43" s="104" t="s">
        <v>473</v>
      </c>
      <c r="U43" s="112"/>
    </row>
    <row r="44" spans="3:21" ht="39.950000000000003" customHeight="1">
      <c r="C44" s="102">
        <f t="shared" si="0"/>
        <v>36</v>
      </c>
      <c r="D44" s="103">
        <v>44919</v>
      </c>
      <c r="E44" s="102" t="s">
        <v>506</v>
      </c>
      <c r="F44" s="102" t="s">
        <v>510</v>
      </c>
      <c r="G44" s="104" t="s">
        <v>268</v>
      </c>
      <c r="H44" s="102" t="s">
        <v>110</v>
      </c>
      <c r="I44" s="105">
        <v>68</v>
      </c>
      <c r="J44" s="105"/>
      <c r="K44" s="105"/>
      <c r="L44" s="105"/>
      <c r="M44" s="105"/>
      <c r="N44" s="105"/>
      <c r="O44" s="105"/>
      <c r="P44" s="105"/>
      <c r="Q44" s="104">
        <f t="shared" si="1"/>
        <v>3844</v>
      </c>
      <c r="R44" s="104" t="s">
        <v>507</v>
      </c>
      <c r="S44" s="157">
        <v>0.85</v>
      </c>
      <c r="T44" s="104" t="s">
        <v>473</v>
      </c>
      <c r="U44" s="112"/>
    </row>
    <row r="45" spans="3:21" ht="39.950000000000003" customHeight="1">
      <c r="C45" s="102">
        <f t="shared" si="0"/>
        <v>37</v>
      </c>
      <c r="D45" s="103">
        <v>44919</v>
      </c>
      <c r="E45" s="102" t="s">
        <v>508</v>
      </c>
      <c r="F45" s="102" t="s">
        <v>511</v>
      </c>
      <c r="G45" s="104" t="s">
        <v>268</v>
      </c>
      <c r="H45" s="102" t="s">
        <v>110</v>
      </c>
      <c r="I45" s="105"/>
      <c r="J45" s="105">
        <v>55</v>
      </c>
      <c r="K45" s="105"/>
      <c r="L45" s="105"/>
      <c r="M45" s="105"/>
      <c r="N45" s="105"/>
      <c r="O45" s="105"/>
      <c r="P45" s="105"/>
      <c r="Q45" s="104">
        <f t="shared" si="1"/>
        <v>3899</v>
      </c>
      <c r="R45" s="104" t="s">
        <v>269</v>
      </c>
      <c r="S45" s="157">
        <v>1.5</v>
      </c>
      <c r="T45" s="104" t="s">
        <v>473</v>
      </c>
      <c r="U45" s="112"/>
    </row>
    <row r="46" spans="3:21" ht="39.950000000000003" customHeight="1">
      <c r="C46" s="102">
        <f t="shared" si="0"/>
        <v>38</v>
      </c>
      <c r="D46" s="103">
        <v>44919</v>
      </c>
      <c r="E46" s="102" t="s">
        <v>502</v>
      </c>
      <c r="F46" s="102" t="s">
        <v>503</v>
      </c>
      <c r="G46" s="104" t="s">
        <v>268</v>
      </c>
      <c r="H46" s="102" t="s">
        <v>110</v>
      </c>
      <c r="I46" s="105"/>
      <c r="J46" s="105"/>
      <c r="K46" s="105"/>
      <c r="L46" s="105"/>
      <c r="M46" s="105">
        <v>85</v>
      </c>
      <c r="N46" s="105"/>
      <c r="O46" s="105"/>
      <c r="P46" s="105"/>
      <c r="Q46" s="104">
        <f t="shared" si="1"/>
        <v>3984</v>
      </c>
      <c r="R46" s="104" t="s">
        <v>269</v>
      </c>
      <c r="S46" s="157">
        <v>1.5</v>
      </c>
      <c r="T46" s="104" t="s">
        <v>473</v>
      </c>
      <c r="U46" s="112"/>
    </row>
    <row r="47" spans="3:21" ht="39.950000000000003" customHeight="1">
      <c r="C47" s="102">
        <f t="shared" si="0"/>
        <v>39</v>
      </c>
      <c r="D47" s="103">
        <v>44920</v>
      </c>
      <c r="E47" s="102" t="s">
        <v>505</v>
      </c>
      <c r="F47" s="102" t="s">
        <v>512</v>
      </c>
      <c r="G47" s="104" t="s">
        <v>268</v>
      </c>
      <c r="H47" s="102" t="s">
        <v>110</v>
      </c>
      <c r="I47" s="105">
        <v>62</v>
      </c>
      <c r="J47" s="105"/>
      <c r="K47" s="105"/>
      <c r="L47" s="105"/>
      <c r="M47" s="105"/>
      <c r="N47" s="105"/>
      <c r="O47" s="105"/>
      <c r="P47" s="105"/>
      <c r="Q47" s="104">
        <f t="shared" si="1"/>
        <v>4046</v>
      </c>
      <c r="R47" s="104" t="s">
        <v>276</v>
      </c>
      <c r="S47" s="157">
        <v>1.5</v>
      </c>
      <c r="T47" s="104" t="s">
        <v>473</v>
      </c>
      <c r="U47" s="112"/>
    </row>
    <row r="48" spans="3:21" ht="39.950000000000003" customHeight="1">
      <c r="C48" s="102">
        <f t="shared" si="0"/>
        <v>40</v>
      </c>
      <c r="D48" s="103">
        <v>44920</v>
      </c>
      <c r="E48" s="102" t="s">
        <v>499</v>
      </c>
      <c r="F48" s="102" t="s">
        <v>505</v>
      </c>
      <c r="G48" s="104" t="s">
        <v>268</v>
      </c>
      <c r="H48" s="102" t="s">
        <v>110</v>
      </c>
      <c r="I48" s="105"/>
      <c r="J48" s="105">
        <v>88</v>
      </c>
      <c r="K48" s="105"/>
      <c r="L48" s="105"/>
      <c r="M48" s="105"/>
      <c r="N48" s="105"/>
      <c r="O48" s="105"/>
      <c r="P48" s="105"/>
      <c r="Q48" s="104">
        <f t="shared" si="1"/>
        <v>4134</v>
      </c>
      <c r="R48" s="104" t="s">
        <v>269</v>
      </c>
      <c r="S48" s="157">
        <v>1.3</v>
      </c>
      <c r="T48" s="104" t="s">
        <v>473</v>
      </c>
      <c r="U48" s="112"/>
    </row>
    <row r="49" spans="3:21" ht="39.950000000000003" customHeight="1">
      <c r="C49" s="102">
        <f t="shared" si="0"/>
        <v>41</v>
      </c>
      <c r="D49" s="103">
        <v>44920</v>
      </c>
      <c r="E49" s="102" t="s">
        <v>505</v>
      </c>
      <c r="F49" s="102" t="s">
        <v>513</v>
      </c>
      <c r="G49" s="104" t="s">
        <v>268</v>
      </c>
      <c r="H49" s="102" t="s">
        <v>110</v>
      </c>
      <c r="I49" s="105">
        <v>50</v>
      </c>
      <c r="J49" s="105"/>
      <c r="K49" s="105"/>
      <c r="L49" s="105"/>
      <c r="M49" s="105"/>
      <c r="N49" s="105"/>
      <c r="O49" s="105"/>
      <c r="P49" s="105"/>
      <c r="Q49" s="104">
        <f t="shared" si="1"/>
        <v>4184</v>
      </c>
      <c r="R49" s="104" t="s">
        <v>269</v>
      </c>
      <c r="S49" s="157">
        <v>1.3</v>
      </c>
      <c r="T49" s="104" t="s">
        <v>473</v>
      </c>
      <c r="U49" s="112"/>
    </row>
    <row r="50" spans="3:21" ht="39.950000000000003" customHeight="1">
      <c r="C50" s="102">
        <f t="shared" si="0"/>
        <v>42</v>
      </c>
      <c r="D50" s="103">
        <v>44921</v>
      </c>
      <c r="E50" s="102" t="s">
        <v>505</v>
      </c>
      <c r="F50" s="102" t="s">
        <v>514</v>
      </c>
      <c r="G50" s="104" t="s">
        <v>301</v>
      </c>
      <c r="H50" s="102" t="s">
        <v>110</v>
      </c>
      <c r="I50" s="105"/>
      <c r="J50" s="105">
        <v>34</v>
      </c>
      <c r="K50" s="105"/>
      <c r="L50" s="105"/>
      <c r="M50" s="105"/>
      <c r="N50" s="105"/>
      <c r="O50" s="105"/>
      <c r="P50" s="105"/>
      <c r="Q50" s="104">
        <f t="shared" si="1"/>
        <v>4218</v>
      </c>
      <c r="R50" s="104" t="s">
        <v>269</v>
      </c>
      <c r="S50" s="157">
        <v>1.2</v>
      </c>
      <c r="T50" s="104" t="s">
        <v>473</v>
      </c>
      <c r="U50" s="112"/>
    </row>
    <row r="51" spans="3:21" ht="39.950000000000003" customHeight="1">
      <c r="C51" s="102">
        <f t="shared" si="0"/>
        <v>43</v>
      </c>
      <c r="D51" s="103">
        <v>44921</v>
      </c>
      <c r="E51" s="102" t="s">
        <v>514</v>
      </c>
      <c r="F51" s="102" t="s">
        <v>515</v>
      </c>
      <c r="G51" s="104" t="s">
        <v>268</v>
      </c>
      <c r="H51" s="102" t="s">
        <v>110</v>
      </c>
      <c r="I51" s="105">
        <v>65</v>
      </c>
      <c r="J51" s="105"/>
      <c r="K51" s="105"/>
      <c r="L51" s="105"/>
      <c r="M51" s="105"/>
      <c r="N51" s="105"/>
      <c r="O51" s="105"/>
      <c r="P51" s="105"/>
      <c r="Q51" s="104">
        <f t="shared" si="1"/>
        <v>4283</v>
      </c>
      <c r="R51" s="104" t="s">
        <v>269</v>
      </c>
      <c r="S51" s="157">
        <v>1.1000000000000001</v>
      </c>
      <c r="T51" s="104" t="s">
        <v>473</v>
      </c>
      <c r="U51" s="112"/>
    </row>
    <row r="52" spans="3:21" ht="39.950000000000003" customHeight="1">
      <c r="C52" s="102">
        <f t="shared" si="0"/>
        <v>44</v>
      </c>
      <c r="D52" s="103">
        <v>44921</v>
      </c>
      <c r="E52" s="102" t="s">
        <v>514</v>
      </c>
      <c r="F52" s="102" t="s">
        <v>516</v>
      </c>
      <c r="G52" s="104" t="s">
        <v>301</v>
      </c>
      <c r="H52" s="102" t="s">
        <v>110</v>
      </c>
      <c r="I52" s="105"/>
      <c r="J52" s="105">
        <v>96</v>
      </c>
      <c r="K52" s="105"/>
      <c r="L52" s="105"/>
      <c r="M52" s="105"/>
      <c r="N52" s="105"/>
      <c r="O52" s="105"/>
      <c r="P52" s="105"/>
      <c r="Q52" s="104">
        <f t="shared" si="1"/>
        <v>4379</v>
      </c>
      <c r="R52" s="104" t="s">
        <v>269</v>
      </c>
      <c r="S52" s="157">
        <v>1.1000000000000001</v>
      </c>
      <c r="T52" s="104" t="s">
        <v>473</v>
      </c>
      <c r="U52" s="112"/>
    </row>
    <row r="53" spans="3:21" ht="39.950000000000003" customHeight="1">
      <c r="C53" s="102">
        <f t="shared" si="0"/>
        <v>45</v>
      </c>
      <c r="D53" s="103">
        <v>44921</v>
      </c>
      <c r="E53" s="102" t="s">
        <v>516</v>
      </c>
      <c r="F53" s="102" t="s">
        <v>517</v>
      </c>
      <c r="G53" s="104" t="s">
        <v>268</v>
      </c>
      <c r="H53" s="102" t="s">
        <v>110</v>
      </c>
      <c r="I53" s="105">
        <v>30</v>
      </c>
      <c r="J53" s="105"/>
      <c r="K53" s="105"/>
      <c r="L53" s="105"/>
      <c r="M53" s="105"/>
      <c r="N53" s="105"/>
      <c r="O53" s="105"/>
      <c r="P53" s="105"/>
      <c r="Q53" s="104">
        <f t="shared" si="1"/>
        <v>4409</v>
      </c>
      <c r="R53" s="104" t="s">
        <v>269</v>
      </c>
      <c r="S53" s="157">
        <v>1.1000000000000001</v>
      </c>
      <c r="T53" s="104" t="s">
        <v>473</v>
      </c>
      <c r="U53" s="112"/>
    </row>
    <row r="54" spans="3:21" ht="39.950000000000003" customHeight="1">
      <c r="C54" s="102">
        <f t="shared" si="0"/>
        <v>46</v>
      </c>
      <c r="D54" s="103">
        <v>44922</v>
      </c>
      <c r="E54" s="102" t="s">
        <v>481</v>
      </c>
      <c r="F54" s="102" t="s">
        <v>518</v>
      </c>
      <c r="G54" s="104" t="s">
        <v>395</v>
      </c>
      <c r="H54" s="102" t="s">
        <v>110</v>
      </c>
      <c r="I54" s="105"/>
      <c r="J54" s="105">
        <v>89</v>
      </c>
      <c r="K54" s="105"/>
      <c r="L54" s="105"/>
      <c r="M54" s="105"/>
      <c r="N54" s="105"/>
      <c r="O54" s="105"/>
      <c r="P54" s="105"/>
      <c r="Q54" s="104">
        <f t="shared" si="1"/>
        <v>4498</v>
      </c>
      <c r="R54" s="104" t="s">
        <v>276</v>
      </c>
      <c r="S54" s="157">
        <v>1.2</v>
      </c>
      <c r="T54" s="104" t="s">
        <v>473</v>
      </c>
      <c r="U54" s="112"/>
    </row>
    <row r="55" spans="3:21" ht="39.950000000000003" customHeight="1">
      <c r="C55" s="102">
        <f t="shared" si="0"/>
        <v>47</v>
      </c>
      <c r="D55" s="103">
        <v>44922</v>
      </c>
      <c r="E55" s="102" t="s">
        <v>518</v>
      </c>
      <c r="F55" s="102" t="s">
        <v>519</v>
      </c>
      <c r="G55" s="104" t="s">
        <v>395</v>
      </c>
      <c r="H55" s="102" t="s">
        <v>110</v>
      </c>
      <c r="I55" s="105"/>
      <c r="J55" s="105">
        <v>92</v>
      </c>
      <c r="K55" s="105"/>
      <c r="L55" s="105"/>
      <c r="M55" s="105"/>
      <c r="N55" s="105"/>
      <c r="O55" s="105"/>
      <c r="P55" s="105"/>
      <c r="Q55" s="104">
        <f t="shared" si="1"/>
        <v>4590</v>
      </c>
      <c r="R55" s="104" t="s">
        <v>276</v>
      </c>
      <c r="S55" s="157">
        <v>1.2</v>
      </c>
      <c r="T55" s="104" t="s">
        <v>473</v>
      </c>
      <c r="U55" s="110"/>
    </row>
    <row r="56" spans="3:21" ht="39.950000000000003" customHeight="1">
      <c r="C56" s="102">
        <f t="shared" si="0"/>
        <v>48</v>
      </c>
      <c r="D56" s="103">
        <v>44923</v>
      </c>
      <c r="E56" s="102" t="s">
        <v>481</v>
      </c>
      <c r="F56" s="102" t="s">
        <v>520</v>
      </c>
      <c r="G56" s="132" t="s">
        <v>521</v>
      </c>
      <c r="H56" s="102" t="s">
        <v>110</v>
      </c>
      <c r="I56" s="105">
        <v>60</v>
      </c>
      <c r="J56" s="105"/>
      <c r="K56" s="105"/>
      <c r="L56" s="105"/>
      <c r="M56" s="105"/>
      <c r="N56" s="105"/>
      <c r="O56" s="105"/>
      <c r="P56" s="105"/>
      <c r="Q56" s="104">
        <f t="shared" si="1"/>
        <v>4650</v>
      </c>
      <c r="R56" s="104" t="s">
        <v>293</v>
      </c>
      <c r="S56" s="157">
        <v>0</v>
      </c>
      <c r="T56" s="104" t="s">
        <v>473</v>
      </c>
      <c r="U56" s="110"/>
    </row>
    <row r="57" spans="3:21" ht="39.950000000000003" customHeight="1">
      <c r="C57" s="102">
        <f t="shared" si="0"/>
        <v>49</v>
      </c>
      <c r="D57" s="103">
        <v>44923</v>
      </c>
      <c r="E57" s="102" t="s">
        <v>518</v>
      </c>
      <c r="F57" s="102" t="s">
        <v>522</v>
      </c>
      <c r="G57" s="132" t="s">
        <v>521</v>
      </c>
      <c r="H57" s="102" t="s">
        <v>110</v>
      </c>
      <c r="I57" s="105">
        <v>40</v>
      </c>
      <c r="J57" s="105"/>
      <c r="K57" s="105"/>
      <c r="L57" s="105"/>
      <c r="M57" s="105"/>
      <c r="N57" s="105"/>
      <c r="O57" s="105"/>
      <c r="P57" s="105"/>
      <c r="Q57" s="104">
        <f t="shared" si="1"/>
        <v>4690</v>
      </c>
      <c r="R57" s="104" t="s">
        <v>293</v>
      </c>
      <c r="S57" s="157">
        <v>0</v>
      </c>
      <c r="T57" s="104" t="s">
        <v>473</v>
      </c>
      <c r="U57" s="110"/>
    </row>
    <row r="58" spans="3:21" ht="39.950000000000003" customHeight="1">
      <c r="C58" s="102">
        <f t="shared" si="0"/>
        <v>50</v>
      </c>
      <c r="D58" s="103">
        <v>44923</v>
      </c>
      <c r="E58" s="102" t="s">
        <v>523</v>
      </c>
      <c r="F58" s="102" t="s">
        <v>519</v>
      </c>
      <c r="G58" s="132" t="s">
        <v>521</v>
      </c>
      <c r="H58" s="102" t="s">
        <v>110</v>
      </c>
      <c r="I58" s="105">
        <v>40</v>
      </c>
      <c r="J58" s="105"/>
      <c r="K58" s="105"/>
      <c r="L58" s="105"/>
      <c r="M58" s="105"/>
      <c r="N58" s="105"/>
      <c r="O58" s="105"/>
      <c r="P58" s="105"/>
      <c r="Q58" s="104">
        <f t="shared" si="1"/>
        <v>4730</v>
      </c>
      <c r="R58" s="104" t="s">
        <v>276</v>
      </c>
      <c r="S58" s="157">
        <v>0.9</v>
      </c>
      <c r="T58" s="104" t="s">
        <v>473</v>
      </c>
      <c r="U58" s="110"/>
    </row>
    <row r="59" spans="3:21" ht="39.950000000000003" customHeight="1">
      <c r="C59" s="102">
        <f t="shared" si="0"/>
        <v>51</v>
      </c>
      <c r="D59" s="103">
        <v>44924</v>
      </c>
      <c r="E59" s="102" t="s">
        <v>471</v>
      </c>
      <c r="F59" s="102" t="s">
        <v>524</v>
      </c>
      <c r="G59" s="132" t="s">
        <v>268</v>
      </c>
      <c r="H59" s="102" t="s">
        <v>110</v>
      </c>
      <c r="I59" s="105"/>
      <c r="J59" s="105"/>
      <c r="K59" s="105"/>
      <c r="L59" s="105"/>
      <c r="M59" s="107"/>
      <c r="N59" s="107">
        <v>150</v>
      </c>
      <c r="O59" s="107"/>
      <c r="P59" s="107"/>
      <c r="Q59" s="104">
        <f t="shared" si="1"/>
        <v>4880</v>
      </c>
      <c r="R59" s="104" t="s">
        <v>276</v>
      </c>
      <c r="S59" s="104">
        <v>2</v>
      </c>
      <c r="T59" s="104" t="s">
        <v>473</v>
      </c>
      <c r="U59" s="110"/>
    </row>
    <row r="60" spans="3:21" ht="39.950000000000003" customHeight="1">
      <c r="C60" s="102">
        <f t="shared" si="0"/>
        <v>52</v>
      </c>
      <c r="D60" s="103">
        <v>44924</v>
      </c>
      <c r="E60" s="102" t="s">
        <v>401</v>
      </c>
      <c r="F60" s="102" t="s">
        <v>356</v>
      </c>
      <c r="G60" s="132" t="s">
        <v>268</v>
      </c>
      <c r="H60" s="102" t="s">
        <v>110</v>
      </c>
      <c r="I60" s="105"/>
      <c r="J60" s="105"/>
      <c r="K60" s="105"/>
      <c r="L60" s="105"/>
      <c r="M60" s="107">
        <v>55</v>
      </c>
      <c r="N60" s="107"/>
      <c r="O60" s="107"/>
      <c r="P60" s="107"/>
      <c r="Q60" s="104">
        <f t="shared" si="1"/>
        <v>4935</v>
      </c>
      <c r="R60" s="104" t="s">
        <v>269</v>
      </c>
      <c r="S60" s="104">
        <v>2</v>
      </c>
      <c r="T60" s="104" t="s">
        <v>473</v>
      </c>
      <c r="U60" s="110"/>
    </row>
    <row r="61" spans="3:21" ht="39.950000000000003" customHeight="1">
      <c r="C61" s="102">
        <f t="shared" si="0"/>
        <v>53</v>
      </c>
      <c r="D61" s="103">
        <v>44925</v>
      </c>
      <c r="E61" s="102" t="s">
        <v>401</v>
      </c>
      <c r="F61" s="102" t="s">
        <v>356</v>
      </c>
      <c r="G61" s="132" t="s">
        <v>268</v>
      </c>
      <c r="H61" s="102" t="s">
        <v>110</v>
      </c>
      <c r="I61" s="105"/>
      <c r="J61" s="105"/>
      <c r="K61" s="105"/>
      <c r="L61" s="105"/>
      <c r="M61" s="107">
        <v>46</v>
      </c>
      <c r="N61" s="107"/>
      <c r="O61" s="107"/>
      <c r="P61" s="107"/>
      <c r="Q61" s="104">
        <f t="shared" si="1"/>
        <v>4981</v>
      </c>
      <c r="R61" s="104" t="s">
        <v>269</v>
      </c>
      <c r="S61" s="104">
        <v>2</v>
      </c>
      <c r="T61" s="104" t="s">
        <v>473</v>
      </c>
      <c r="U61" s="110"/>
    </row>
    <row r="62" spans="3:21" ht="39.950000000000003" customHeight="1">
      <c r="C62" s="102">
        <f t="shared" si="0"/>
        <v>54</v>
      </c>
      <c r="D62" s="103">
        <v>44925</v>
      </c>
      <c r="E62" s="102" t="s">
        <v>356</v>
      </c>
      <c r="F62" s="102" t="s">
        <v>525</v>
      </c>
      <c r="G62" s="132" t="s">
        <v>268</v>
      </c>
      <c r="H62" s="102" t="s">
        <v>110</v>
      </c>
      <c r="I62" s="105"/>
      <c r="J62" s="105"/>
      <c r="K62" s="105"/>
      <c r="L62" s="105"/>
      <c r="M62" s="107">
        <v>54</v>
      </c>
      <c r="N62" s="107"/>
      <c r="O62" s="107"/>
      <c r="P62" s="107"/>
      <c r="Q62" s="104">
        <f t="shared" si="1"/>
        <v>5035</v>
      </c>
      <c r="R62" s="104" t="s">
        <v>269</v>
      </c>
      <c r="S62" s="104">
        <v>2</v>
      </c>
      <c r="T62" s="104" t="s">
        <v>473</v>
      </c>
      <c r="U62" s="110"/>
    </row>
    <row r="63" spans="3:21" ht="39.950000000000003" customHeight="1">
      <c r="C63" s="102">
        <f t="shared" si="0"/>
        <v>55</v>
      </c>
      <c r="D63" s="103">
        <v>44925</v>
      </c>
      <c r="E63" s="102" t="s">
        <v>356</v>
      </c>
      <c r="F63" s="102" t="s">
        <v>526</v>
      </c>
      <c r="G63" s="132" t="s">
        <v>268</v>
      </c>
      <c r="H63" s="102" t="s">
        <v>110</v>
      </c>
      <c r="I63" s="105">
        <v>60</v>
      </c>
      <c r="J63" s="105"/>
      <c r="K63" s="105"/>
      <c r="L63" s="105"/>
      <c r="M63" s="107"/>
      <c r="N63" s="107"/>
      <c r="O63" s="107"/>
      <c r="P63" s="107"/>
      <c r="Q63" s="104">
        <f t="shared" si="1"/>
        <v>5095</v>
      </c>
      <c r="R63" s="104" t="s">
        <v>293</v>
      </c>
      <c r="S63" s="104"/>
      <c r="T63" s="104" t="s">
        <v>473</v>
      </c>
      <c r="U63" s="110"/>
    </row>
    <row r="64" spans="3:21" ht="39.950000000000003" customHeight="1">
      <c r="C64" s="102">
        <f t="shared" si="0"/>
        <v>56</v>
      </c>
      <c r="D64" s="103">
        <v>44925</v>
      </c>
      <c r="E64" s="102" t="s">
        <v>527</v>
      </c>
      <c r="F64" s="102" t="s">
        <v>528</v>
      </c>
      <c r="G64" s="132" t="s">
        <v>268</v>
      </c>
      <c r="H64" s="102" t="s">
        <v>110</v>
      </c>
      <c r="I64" s="105"/>
      <c r="J64" s="105"/>
      <c r="K64" s="105"/>
      <c r="L64" s="105"/>
      <c r="M64" s="107">
        <v>39</v>
      </c>
      <c r="N64" s="107"/>
      <c r="O64" s="107"/>
      <c r="P64" s="107"/>
      <c r="Q64" s="104">
        <f t="shared" si="1"/>
        <v>5134</v>
      </c>
      <c r="R64" s="104" t="s">
        <v>269</v>
      </c>
      <c r="S64" s="104">
        <v>2</v>
      </c>
      <c r="T64" s="104" t="s">
        <v>473</v>
      </c>
      <c r="U64" s="110"/>
    </row>
    <row r="65" spans="3:21" ht="39.950000000000003" customHeight="1">
      <c r="C65" s="102">
        <f t="shared" si="0"/>
        <v>57</v>
      </c>
      <c r="D65" s="103">
        <v>44925</v>
      </c>
      <c r="E65" s="102" t="s">
        <v>383</v>
      </c>
      <c r="F65" s="102" t="s">
        <v>529</v>
      </c>
      <c r="G65" s="132" t="s">
        <v>268</v>
      </c>
      <c r="H65" s="102" t="s">
        <v>110</v>
      </c>
      <c r="I65" s="105">
        <v>25</v>
      </c>
      <c r="J65" s="105"/>
      <c r="K65" s="105"/>
      <c r="L65" s="105"/>
      <c r="M65" s="107"/>
      <c r="N65" s="107"/>
      <c r="O65" s="107"/>
      <c r="P65" s="107"/>
      <c r="Q65" s="104">
        <f t="shared" si="1"/>
        <v>5159</v>
      </c>
      <c r="R65" s="104" t="s">
        <v>293</v>
      </c>
      <c r="S65" s="104"/>
      <c r="T65" s="104" t="s">
        <v>473</v>
      </c>
      <c r="U65" s="110"/>
    </row>
    <row r="66" spans="3:21" ht="39.950000000000003" customHeight="1">
      <c r="C66" s="102">
        <f t="shared" si="0"/>
        <v>58</v>
      </c>
      <c r="D66" s="103">
        <v>44926</v>
      </c>
      <c r="E66" s="102" t="s">
        <v>401</v>
      </c>
      <c r="F66" s="102" t="s">
        <v>530</v>
      </c>
      <c r="G66" s="132" t="s">
        <v>268</v>
      </c>
      <c r="H66" s="102" t="s">
        <v>110</v>
      </c>
      <c r="I66" s="105">
        <v>40</v>
      </c>
      <c r="J66" s="105"/>
      <c r="K66" s="105"/>
      <c r="L66" s="105"/>
      <c r="M66" s="107"/>
      <c r="N66" s="107"/>
      <c r="O66" s="107"/>
      <c r="P66" s="107"/>
      <c r="Q66" s="104">
        <f t="shared" si="1"/>
        <v>5199</v>
      </c>
      <c r="R66" s="104" t="s">
        <v>293</v>
      </c>
      <c r="S66" s="104"/>
      <c r="T66" s="104" t="s">
        <v>473</v>
      </c>
      <c r="U66" s="110"/>
    </row>
    <row r="67" spans="3:21" ht="39.950000000000003" customHeight="1">
      <c r="C67" s="102">
        <f t="shared" si="0"/>
        <v>59</v>
      </c>
      <c r="D67" s="103">
        <v>44926</v>
      </c>
      <c r="E67" s="102" t="s">
        <v>531</v>
      </c>
      <c r="F67" s="102" t="s">
        <v>532</v>
      </c>
      <c r="G67" s="132" t="s">
        <v>268</v>
      </c>
      <c r="H67" s="102" t="s">
        <v>110</v>
      </c>
      <c r="I67" s="105"/>
      <c r="J67" s="105">
        <v>28</v>
      </c>
      <c r="K67" s="105"/>
      <c r="L67" s="105"/>
      <c r="M67" s="107"/>
      <c r="N67" s="107"/>
      <c r="O67" s="107"/>
      <c r="P67" s="107"/>
      <c r="Q67" s="104">
        <f t="shared" si="1"/>
        <v>5227</v>
      </c>
      <c r="R67" s="104" t="s">
        <v>269</v>
      </c>
      <c r="S67" s="104">
        <v>1.8</v>
      </c>
      <c r="T67" s="104" t="s">
        <v>473</v>
      </c>
      <c r="U67" s="110"/>
    </row>
    <row r="68" spans="3:21" ht="39.950000000000003" customHeight="1">
      <c r="C68" s="102">
        <f t="shared" si="0"/>
        <v>60</v>
      </c>
      <c r="D68" s="103">
        <v>44926</v>
      </c>
      <c r="E68" s="102" t="s">
        <v>533</v>
      </c>
      <c r="F68" s="102" t="s">
        <v>534</v>
      </c>
      <c r="G68" s="132" t="s">
        <v>268</v>
      </c>
      <c r="H68" s="102" t="s">
        <v>110</v>
      </c>
      <c r="I68" s="105"/>
      <c r="J68" s="105">
        <v>16</v>
      </c>
      <c r="K68" s="105"/>
      <c r="L68" s="105"/>
      <c r="M68" s="107"/>
      <c r="N68" s="107"/>
      <c r="O68" s="107"/>
      <c r="P68" s="107"/>
      <c r="Q68" s="104">
        <f t="shared" si="1"/>
        <v>5243</v>
      </c>
      <c r="R68" s="104" t="s">
        <v>269</v>
      </c>
      <c r="S68" s="104">
        <v>1.8</v>
      </c>
      <c r="T68" s="104" t="s">
        <v>473</v>
      </c>
      <c r="U68" s="110"/>
    </row>
    <row r="69" spans="3:21" ht="39.950000000000003" customHeight="1">
      <c r="C69" s="102">
        <f t="shared" si="0"/>
        <v>61</v>
      </c>
      <c r="D69" s="103">
        <v>44926</v>
      </c>
      <c r="E69" s="102" t="s">
        <v>534</v>
      </c>
      <c r="F69" s="102" t="s">
        <v>535</v>
      </c>
      <c r="G69" s="132" t="s">
        <v>268</v>
      </c>
      <c r="H69" s="102" t="s">
        <v>110</v>
      </c>
      <c r="I69" s="105"/>
      <c r="J69" s="105">
        <v>35</v>
      </c>
      <c r="K69" s="105"/>
      <c r="L69" s="105"/>
      <c r="M69" s="107"/>
      <c r="N69" s="107"/>
      <c r="O69" s="107"/>
      <c r="P69" s="107"/>
      <c r="Q69" s="104">
        <f t="shared" si="1"/>
        <v>5278</v>
      </c>
      <c r="R69" s="104" t="s">
        <v>269</v>
      </c>
      <c r="S69" s="104">
        <v>1.8</v>
      </c>
      <c r="T69" s="104" t="s">
        <v>473</v>
      </c>
      <c r="U69" s="110"/>
    </row>
    <row r="70" spans="3:21" ht="39.950000000000003" customHeight="1">
      <c r="C70" s="102">
        <f t="shared" si="0"/>
        <v>62</v>
      </c>
      <c r="D70" s="103">
        <v>44926</v>
      </c>
      <c r="E70" s="102" t="s">
        <v>536</v>
      </c>
      <c r="F70" s="102" t="s">
        <v>537</v>
      </c>
      <c r="G70" s="132" t="s">
        <v>268</v>
      </c>
      <c r="H70" s="102" t="s">
        <v>110</v>
      </c>
      <c r="I70" s="105"/>
      <c r="J70" s="105"/>
      <c r="K70" s="105"/>
      <c r="L70" s="105"/>
      <c r="M70" s="105">
        <v>67</v>
      </c>
      <c r="N70" s="107"/>
      <c r="O70" s="107"/>
      <c r="P70" s="107"/>
      <c r="Q70" s="104">
        <f t="shared" si="1"/>
        <v>5345</v>
      </c>
      <c r="R70" s="104" t="s">
        <v>269</v>
      </c>
      <c r="S70" s="104">
        <v>2</v>
      </c>
      <c r="T70" s="104" t="s">
        <v>473</v>
      </c>
      <c r="U70" s="110"/>
    </row>
    <row r="71" spans="3:21" ht="39.950000000000003" customHeight="1">
      <c r="C71" s="102">
        <f t="shared" si="0"/>
        <v>63</v>
      </c>
      <c r="D71" s="103">
        <v>44928</v>
      </c>
      <c r="E71" s="102" t="s">
        <v>531</v>
      </c>
      <c r="F71" s="102" t="s">
        <v>538</v>
      </c>
      <c r="G71" s="132" t="s">
        <v>268</v>
      </c>
      <c r="H71" s="102" t="s">
        <v>110</v>
      </c>
      <c r="I71" s="105"/>
      <c r="J71" s="105">
        <v>23</v>
      </c>
      <c r="K71" s="105"/>
      <c r="L71" s="105"/>
      <c r="M71" s="107"/>
      <c r="N71" s="107"/>
      <c r="O71" s="107"/>
      <c r="P71" s="107"/>
      <c r="Q71" s="104">
        <f t="shared" si="1"/>
        <v>5368</v>
      </c>
      <c r="R71" s="104" t="s">
        <v>269</v>
      </c>
      <c r="S71" s="104">
        <v>1.5</v>
      </c>
      <c r="T71" s="104" t="s">
        <v>473</v>
      </c>
      <c r="U71" s="110"/>
    </row>
    <row r="72" spans="3:21" ht="39.950000000000003" customHeight="1">
      <c r="C72" s="102">
        <f t="shared" si="0"/>
        <v>64</v>
      </c>
      <c r="D72" s="103">
        <v>44928</v>
      </c>
      <c r="E72" s="102" t="s">
        <v>538</v>
      </c>
      <c r="F72" s="102" t="s">
        <v>503</v>
      </c>
      <c r="G72" s="132" t="s">
        <v>268</v>
      </c>
      <c r="H72" s="102" t="s">
        <v>110</v>
      </c>
      <c r="I72" s="105"/>
      <c r="J72" s="105">
        <v>77</v>
      </c>
      <c r="K72" s="105"/>
      <c r="L72" s="105"/>
      <c r="M72" s="107"/>
      <c r="N72" s="107"/>
      <c r="O72" s="107"/>
      <c r="P72" s="107"/>
      <c r="Q72" s="104">
        <f t="shared" si="1"/>
        <v>5445</v>
      </c>
      <c r="R72" s="104" t="s">
        <v>269</v>
      </c>
      <c r="S72" s="104">
        <v>1.5</v>
      </c>
      <c r="T72" s="104" t="s">
        <v>473</v>
      </c>
      <c r="U72" s="110"/>
    </row>
    <row r="73" spans="3:21" ht="39.950000000000003" customHeight="1">
      <c r="C73" s="102">
        <f t="shared" si="0"/>
        <v>65</v>
      </c>
      <c r="D73" s="103">
        <v>44928</v>
      </c>
      <c r="E73" s="102" t="s">
        <v>535</v>
      </c>
      <c r="F73" s="102" t="s">
        <v>512</v>
      </c>
      <c r="G73" s="132" t="s">
        <v>268</v>
      </c>
      <c r="H73" s="102" t="s">
        <v>110</v>
      </c>
      <c r="I73" s="105"/>
      <c r="J73" s="105">
        <v>52</v>
      </c>
      <c r="K73" s="105"/>
      <c r="L73" s="105"/>
      <c r="M73" s="107"/>
      <c r="N73" s="107"/>
      <c r="O73" s="107"/>
      <c r="P73" s="107"/>
      <c r="Q73" s="104">
        <f t="shared" si="1"/>
        <v>5497</v>
      </c>
      <c r="R73" s="104" t="s">
        <v>269</v>
      </c>
      <c r="S73" s="104">
        <v>1.5</v>
      </c>
      <c r="T73" s="104" t="s">
        <v>473</v>
      </c>
      <c r="U73" s="110"/>
    </row>
    <row r="74" spans="3:21" ht="39.950000000000003" customHeight="1">
      <c r="C74" s="102">
        <f t="shared" ref="C74:C137" si="2">C73+1</f>
        <v>66</v>
      </c>
      <c r="D74" s="103">
        <v>44929</v>
      </c>
      <c r="E74" s="102" t="s">
        <v>539</v>
      </c>
      <c r="F74" s="102" t="s">
        <v>540</v>
      </c>
      <c r="G74" s="132" t="s">
        <v>268</v>
      </c>
      <c r="H74" s="102" t="s">
        <v>110</v>
      </c>
      <c r="I74" s="105"/>
      <c r="J74" s="105">
        <v>109</v>
      </c>
      <c r="K74" s="105"/>
      <c r="L74" s="105"/>
      <c r="M74" s="105"/>
      <c r="N74" s="105"/>
      <c r="O74" s="105"/>
      <c r="P74" s="105"/>
      <c r="Q74" s="104">
        <f t="shared" si="1"/>
        <v>5606</v>
      </c>
      <c r="R74" s="104" t="s">
        <v>293</v>
      </c>
      <c r="S74" s="104"/>
      <c r="T74" s="104" t="s">
        <v>473</v>
      </c>
      <c r="U74" s="110"/>
    </row>
    <row r="75" spans="3:21" ht="39.950000000000003" customHeight="1">
      <c r="C75" s="102">
        <f t="shared" si="2"/>
        <v>67</v>
      </c>
      <c r="D75" s="103">
        <v>44929</v>
      </c>
      <c r="E75" s="102" t="s">
        <v>541</v>
      </c>
      <c r="F75" s="102" t="s">
        <v>539</v>
      </c>
      <c r="G75" s="132" t="s">
        <v>268</v>
      </c>
      <c r="H75" s="102" t="s">
        <v>110</v>
      </c>
      <c r="I75" s="105">
        <v>60</v>
      </c>
      <c r="J75" s="105"/>
      <c r="K75" s="105"/>
      <c r="L75" s="105"/>
      <c r="M75" s="105"/>
      <c r="N75" s="105"/>
      <c r="O75" s="105"/>
      <c r="P75" s="105"/>
      <c r="Q75" s="104">
        <f t="shared" ref="Q75:Q138" si="3">P75+O75+N75+M75+L75+K75+J75+I75+Q74</f>
        <v>5666</v>
      </c>
      <c r="R75" s="104" t="s">
        <v>269</v>
      </c>
      <c r="S75" s="104">
        <v>1.5</v>
      </c>
      <c r="T75" s="104" t="s">
        <v>473</v>
      </c>
      <c r="U75" s="110"/>
    </row>
    <row r="76" spans="3:21" ht="39.950000000000003" customHeight="1">
      <c r="C76" s="102">
        <f t="shared" si="2"/>
        <v>68</v>
      </c>
      <c r="D76" s="103">
        <v>44930</v>
      </c>
      <c r="E76" s="102" t="s">
        <v>542</v>
      </c>
      <c r="F76" s="102" t="s">
        <v>543</v>
      </c>
      <c r="G76" s="132" t="s">
        <v>268</v>
      </c>
      <c r="H76" s="102" t="s">
        <v>110</v>
      </c>
      <c r="I76" s="118"/>
      <c r="J76" s="118"/>
      <c r="K76" s="118"/>
      <c r="L76" s="70">
        <v>100</v>
      </c>
      <c r="M76" s="118"/>
      <c r="N76" s="118"/>
      <c r="O76" s="105"/>
      <c r="P76" s="105"/>
      <c r="Q76" s="104">
        <f t="shared" si="3"/>
        <v>5766</v>
      </c>
      <c r="R76" s="110"/>
      <c r="S76" s="110"/>
      <c r="T76" s="104" t="s">
        <v>473</v>
      </c>
      <c r="U76" s="110"/>
    </row>
    <row r="77" spans="3:21" ht="39.950000000000003" customHeight="1">
      <c r="C77" s="102">
        <f t="shared" si="2"/>
        <v>69</v>
      </c>
      <c r="D77" s="103">
        <v>44932</v>
      </c>
      <c r="E77" s="102" t="s">
        <v>544</v>
      </c>
      <c r="F77" s="102" t="s">
        <v>545</v>
      </c>
      <c r="G77" s="132" t="s">
        <v>268</v>
      </c>
      <c r="H77" s="102" t="s">
        <v>110</v>
      </c>
      <c r="I77" s="70">
        <v>248</v>
      </c>
      <c r="J77" s="118"/>
      <c r="K77" s="118"/>
      <c r="L77" s="70"/>
      <c r="M77" s="118"/>
      <c r="N77" s="118"/>
      <c r="O77" s="105"/>
      <c r="P77" s="105"/>
      <c r="Q77" s="104">
        <f t="shared" si="3"/>
        <v>6014</v>
      </c>
      <c r="R77" s="104" t="s">
        <v>276</v>
      </c>
      <c r="S77" s="104">
        <v>4.8</v>
      </c>
      <c r="T77" s="104" t="s">
        <v>473</v>
      </c>
      <c r="U77" s="110"/>
    </row>
    <row r="78" spans="3:21" ht="39.950000000000003" customHeight="1">
      <c r="C78" s="102">
        <f t="shared" si="2"/>
        <v>70</v>
      </c>
      <c r="D78" s="103">
        <v>44933</v>
      </c>
      <c r="E78" s="102" t="s">
        <v>489</v>
      </c>
      <c r="F78" s="102" t="s">
        <v>546</v>
      </c>
      <c r="G78" s="132" t="s">
        <v>268</v>
      </c>
      <c r="H78" s="102" t="s">
        <v>110</v>
      </c>
      <c r="I78" s="118"/>
      <c r="J78" s="118"/>
      <c r="K78" s="70">
        <v>150</v>
      </c>
      <c r="L78" s="118"/>
      <c r="M78" s="118"/>
      <c r="N78" s="118"/>
      <c r="O78" s="105"/>
      <c r="P78" s="105"/>
      <c r="Q78" s="104">
        <f t="shared" si="3"/>
        <v>6164</v>
      </c>
      <c r="R78" s="104" t="s">
        <v>269</v>
      </c>
      <c r="S78" s="104">
        <v>4.2</v>
      </c>
      <c r="T78" s="102" t="s">
        <v>306</v>
      </c>
      <c r="U78" s="110"/>
    </row>
    <row r="79" spans="3:21" ht="39.950000000000003" customHeight="1">
      <c r="C79" s="102">
        <f t="shared" si="2"/>
        <v>71</v>
      </c>
      <c r="D79" s="103">
        <v>44933</v>
      </c>
      <c r="E79" s="102" t="s">
        <v>547</v>
      </c>
      <c r="F79" s="102" t="s">
        <v>548</v>
      </c>
      <c r="G79" s="132" t="s">
        <v>268</v>
      </c>
      <c r="H79" s="102" t="s">
        <v>110</v>
      </c>
      <c r="I79" s="105"/>
      <c r="J79" s="105"/>
      <c r="K79" s="70">
        <v>180</v>
      </c>
      <c r="L79" s="105"/>
      <c r="M79" s="105"/>
      <c r="N79" s="105"/>
      <c r="O79" s="105"/>
      <c r="P79" s="105"/>
      <c r="Q79" s="104">
        <f t="shared" si="3"/>
        <v>6344</v>
      </c>
      <c r="R79" s="104" t="s">
        <v>269</v>
      </c>
      <c r="S79" s="104">
        <v>1.5</v>
      </c>
      <c r="T79" s="102" t="s">
        <v>306</v>
      </c>
      <c r="U79" s="110"/>
    </row>
    <row r="80" spans="3:21" ht="39.950000000000003" customHeight="1">
      <c r="C80" s="102">
        <f t="shared" si="2"/>
        <v>72</v>
      </c>
      <c r="D80" s="103">
        <v>44933</v>
      </c>
      <c r="E80" s="102" t="s">
        <v>548</v>
      </c>
      <c r="F80" s="102" t="s">
        <v>549</v>
      </c>
      <c r="G80" s="132" t="s">
        <v>268</v>
      </c>
      <c r="H80" s="102" t="s">
        <v>110</v>
      </c>
      <c r="I80" s="105"/>
      <c r="J80" s="70">
        <v>43</v>
      </c>
      <c r="K80" s="105"/>
      <c r="L80" s="105"/>
      <c r="M80" s="105"/>
      <c r="N80" s="105"/>
      <c r="O80" s="105"/>
      <c r="P80" s="105"/>
      <c r="Q80" s="104">
        <f t="shared" si="3"/>
        <v>6387</v>
      </c>
      <c r="R80" s="104" t="s">
        <v>269</v>
      </c>
      <c r="S80" s="104">
        <v>1.5</v>
      </c>
      <c r="T80" s="102" t="s">
        <v>306</v>
      </c>
      <c r="U80" s="110"/>
    </row>
    <row r="81" spans="3:21" ht="39.950000000000003" customHeight="1">
      <c r="C81" s="102">
        <f t="shared" si="2"/>
        <v>73</v>
      </c>
      <c r="D81" s="103">
        <v>44933</v>
      </c>
      <c r="E81" s="102" t="s">
        <v>512</v>
      </c>
      <c r="F81" s="102" t="s">
        <v>550</v>
      </c>
      <c r="G81" s="104" t="s">
        <v>301</v>
      </c>
      <c r="H81" s="102" t="s">
        <v>110</v>
      </c>
      <c r="I81" s="70">
        <v>57</v>
      </c>
      <c r="J81" s="105"/>
      <c r="K81" s="105"/>
      <c r="L81" s="105"/>
      <c r="M81" s="105"/>
      <c r="N81" s="105"/>
      <c r="O81" s="105"/>
      <c r="P81" s="105"/>
      <c r="Q81" s="104">
        <f t="shared" si="3"/>
        <v>6444</v>
      </c>
      <c r="R81" s="104" t="s">
        <v>276</v>
      </c>
      <c r="S81" s="104">
        <v>1.5</v>
      </c>
      <c r="T81" s="102" t="s">
        <v>306</v>
      </c>
      <c r="U81" s="110"/>
    </row>
    <row r="82" spans="3:21" ht="39.950000000000003" customHeight="1">
      <c r="C82" s="102">
        <f t="shared" si="2"/>
        <v>74</v>
      </c>
      <c r="D82" s="103">
        <v>44933</v>
      </c>
      <c r="E82" s="102" t="s">
        <v>522</v>
      </c>
      <c r="F82" s="102" t="s">
        <v>551</v>
      </c>
      <c r="G82" s="104" t="s">
        <v>301</v>
      </c>
      <c r="H82" s="102" t="s">
        <v>110</v>
      </c>
      <c r="I82" s="105"/>
      <c r="J82" s="70">
        <v>23</v>
      </c>
      <c r="K82" s="105"/>
      <c r="L82" s="105"/>
      <c r="M82" s="105"/>
      <c r="N82" s="105"/>
      <c r="O82" s="105"/>
      <c r="P82" s="105"/>
      <c r="Q82" s="104">
        <f t="shared" si="3"/>
        <v>6467</v>
      </c>
      <c r="R82" s="104" t="s">
        <v>276</v>
      </c>
      <c r="S82" s="104">
        <v>1.5</v>
      </c>
      <c r="T82" s="102" t="s">
        <v>306</v>
      </c>
      <c r="U82" s="110"/>
    </row>
    <row r="83" spans="3:21" ht="39.950000000000003" customHeight="1">
      <c r="C83" s="102">
        <f t="shared" si="2"/>
        <v>75</v>
      </c>
      <c r="D83" s="103">
        <v>44933</v>
      </c>
      <c r="E83" s="102" t="s">
        <v>551</v>
      </c>
      <c r="F83" s="102" t="s">
        <v>552</v>
      </c>
      <c r="G83" s="132" t="s">
        <v>268</v>
      </c>
      <c r="H83" s="102" t="s">
        <v>110</v>
      </c>
      <c r="I83" s="70">
        <v>17</v>
      </c>
      <c r="J83" s="105"/>
      <c r="K83" s="105"/>
      <c r="L83" s="105"/>
      <c r="M83" s="105"/>
      <c r="N83" s="105"/>
      <c r="O83" s="105"/>
      <c r="P83" s="105"/>
      <c r="Q83" s="104">
        <f t="shared" si="3"/>
        <v>6484</v>
      </c>
      <c r="R83" s="104" t="s">
        <v>276</v>
      </c>
      <c r="S83" s="104">
        <v>1.5</v>
      </c>
      <c r="T83" s="102" t="s">
        <v>306</v>
      </c>
      <c r="U83" s="110"/>
    </row>
    <row r="84" spans="3:21" ht="39.950000000000003" customHeight="1">
      <c r="C84" s="102">
        <f t="shared" si="2"/>
        <v>76</v>
      </c>
      <c r="D84" s="103">
        <v>44933</v>
      </c>
      <c r="E84" s="102" t="s">
        <v>553</v>
      </c>
      <c r="F84" s="102" t="s">
        <v>554</v>
      </c>
      <c r="G84" s="132" t="s">
        <v>268</v>
      </c>
      <c r="H84" s="102" t="s">
        <v>110</v>
      </c>
      <c r="I84" s="105"/>
      <c r="J84" s="105"/>
      <c r="K84" s="105"/>
      <c r="L84" s="70">
        <v>93</v>
      </c>
      <c r="M84" s="105"/>
      <c r="N84" s="105"/>
      <c r="O84" s="105"/>
      <c r="P84" s="105"/>
      <c r="Q84" s="104">
        <f t="shared" si="3"/>
        <v>6577</v>
      </c>
      <c r="R84" s="116"/>
      <c r="S84" s="104"/>
      <c r="T84" s="102" t="s">
        <v>306</v>
      </c>
      <c r="U84" s="110"/>
    </row>
    <row r="85" spans="3:21" ht="39.950000000000003" customHeight="1">
      <c r="C85" s="102">
        <f t="shared" si="2"/>
        <v>77</v>
      </c>
      <c r="D85" s="103">
        <v>44934</v>
      </c>
      <c r="E85" s="102" t="s">
        <v>489</v>
      </c>
      <c r="F85" s="102" t="s">
        <v>546</v>
      </c>
      <c r="G85" s="132" t="s">
        <v>268</v>
      </c>
      <c r="H85" s="102" t="s">
        <v>110</v>
      </c>
      <c r="I85" s="105"/>
      <c r="J85" s="105"/>
      <c r="K85" s="70">
        <v>30</v>
      </c>
      <c r="L85" s="105"/>
      <c r="M85" s="105"/>
      <c r="N85" s="105"/>
      <c r="O85" s="105"/>
      <c r="P85" s="105"/>
      <c r="Q85" s="104">
        <f t="shared" si="3"/>
        <v>6607</v>
      </c>
      <c r="R85" s="104" t="s">
        <v>269</v>
      </c>
      <c r="S85" s="104">
        <v>4.2</v>
      </c>
      <c r="T85" s="102" t="s">
        <v>306</v>
      </c>
      <c r="U85" s="110"/>
    </row>
    <row r="86" spans="3:21" ht="39.950000000000003" customHeight="1">
      <c r="C86" s="102">
        <f t="shared" si="2"/>
        <v>78</v>
      </c>
      <c r="D86" s="103">
        <v>44934</v>
      </c>
      <c r="E86" s="102" t="s">
        <v>487</v>
      </c>
      <c r="F86" s="102" t="s">
        <v>555</v>
      </c>
      <c r="G86" s="132" t="s">
        <v>268</v>
      </c>
      <c r="H86" s="102" t="s">
        <v>110</v>
      </c>
      <c r="I86" s="105"/>
      <c r="J86" s="105"/>
      <c r="K86" s="70">
        <v>100</v>
      </c>
      <c r="L86" s="105"/>
      <c r="M86" s="105"/>
      <c r="N86" s="105"/>
      <c r="O86" s="105"/>
      <c r="P86" s="105"/>
      <c r="Q86" s="104">
        <f t="shared" si="3"/>
        <v>6707</v>
      </c>
      <c r="R86" s="104" t="s">
        <v>269</v>
      </c>
      <c r="S86" s="104">
        <v>1.5</v>
      </c>
      <c r="T86" s="102" t="s">
        <v>306</v>
      </c>
      <c r="U86" s="110"/>
    </row>
    <row r="87" spans="3:21" ht="39.950000000000003" customHeight="1">
      <c r="C87" s="102">
        <f t="shared" si="2"/>
        <v>79</v>
      </c>
      <c r="D87" s="103">
        <v>44934</v>
      </c>
      <c r="E87" s="102" t="s">
        <v>555</v>
      </c>
      <c r="F87" s="102" t="s">
        <v>556</v>
      </c>
      <c r="G87" s="132" t="s">
        <v>268</v>
      </c>
      <c r="H87" s="102" t="s">
        <v>110</v>
      </c>
      <c r="I87" s="70">
        <v>46</v>
      </c>
      <c r="J87" s="118"/>
      <c r="K87" s="105"/>
      <c r="L87" s="105"/>
      <c r="M87" s="105"/>
      <c r="N87" s="105"/>
      <c r="O87" s="105"/>
      <c r="P87" s="105"/>
      <c r="Q87" s="104">
        <f t="shared" si="3"/>
        <v>6753</v>
      </c>
      <c r="R87" s="104" t="s">
        <v>269</v>
      </c>
      <c r="S87" s="104">
        <v>1.5</v>
      </c>
      <c r="T87" s="102" t="s">
        <v>306</v>
      </c>
      <c r="U87" s="110"/>
    </row>
    <row r="88" spans="3:21" ht="39.950000000000003" customHeight="1">
      <c r="C88" s="102">
        <f t="shared" si="2"/>
        <v>80</v>
      </c>
      <c r="D88" s="103">
        <v>44934</v>
      </c>
      <c r="E88" s="102" t="s">
        <v>555</v>
      </c>
      <c r="F88" s="102" t="s">
        <v>557</v>
      </c>
      <c r="G88" s="132" t="s">
        <v>268</v>
      </c>
      <c r="H88" s="102" t="s">
        <v>110</v>
      </c>
      <c r="I88" s="70">
        <v>30</v>
      </c>
      <c r="J88" s="118"/>
      <c r="K88" s="105"/>
      <c r="L88" s="105"/>
      <c r="M88" s="105"/>
      <c r="N88" s="105"/>
      <c r="O88" s="105"/>
      <c r="P88" s="105"/>
      <c r="Q88" s="104">
        <f t="shared" si="3"/>
        <v>6783</v>
      </c>
      <c r="R88" s="104" t="s">
        <v>269</v>
      </c>
      <c r="S88" s="104">
        <v>1.5</v>
      </c>
      <c r="T88" s="102" t="s">
        <v>306</v>
      </c>
      <c r="U88" s="110"/>
    </row>
    <row r="89" spans="3:21" ht="39.950000000000003" customHeight="1">
      <c r="C89" s="102">
        <f t="shared" si="2"/>
        <v>81</v>
      </c>
      <c r="D89" s="103">
        <v>44934</v>
      </c>
      <c r="E89" s="102" t="s">
        <v>555</v>
      </c>
      <c r="F89" s="102" t="s">
        <v>558</v>
      </c>
      <c r="G89" s="132" t="s">
        <v>268</v>
      </c>
      <c r="H89" s="102" t="s">
        <v>110</v>
      </c>
      <c r="I89" s="105"/>
      <c r="J89" s="105"/>
      <c r="K89" s="70">
        <v>10</v>
      </c>
      <c r="L89" s="105"/>
      <c r="M89" s="105"/>
      <c r="N89" s="105"/>
      <c r="O89" s="105"/>
      <c r="P89" s="105"/>
      <c r="Q89" s="104">
        <f t="shared" si="3"/>
        <v>6793</v>
      </c>
      <c r="R89" s="104" t="s">
        <v>269</v>
      </c>
      <c r="S89" s="104">
        <v>1.5</v>
      </c>
      <c r="T89" s="102" t="s">
        <v>306</v>
      </c>
      <c r="U89" s="110"/>
    </row>
    <row r="90" spans="3:21" ht="39.950000000000003" customHeight="1">
      <c r="C90" s="102">
        <f t="shared" si="2"/>
        <v>82</v>
      </c>
      <c r="D90" s="103">
        <v>44934</v>
      </c>
      <c r="E90" s="102" t="s">
        <v>558</v>
      </c>
      <c r="F90" s="102" t="s">
        <v>549</v>
      </c>
      <c r="G90" s="132" t="s">
        <v>268</v>
      </c>
      <c r="H90" s="102" t="s">
        <v>110</v>
      </c>
      <c r="I90" s="105"/>
      <c r="J90" s="70">
        <v>89</v>
      </c>
      <c r="K90" s="105"/>
      <c r="L90" s="105"/>
      <c r="M90" s="105"/>
      <c r="N90" s="105"/>
      <c r="O90" s="105"/>
      <c r="P90" s="105"/>
      <c r="Q90" s="104">
        <f t="shared" si="3"/>
        <v>6882</v>
      </c>
      <c r="R90" s="104" t="s">
        <v>276</v>
      </c>
      <c r="S90" s="104">
        <v>1.5</v>
      </c>
      <c r="T90" s="102" t="s">
        <v>306</v>
      </c>
      <c r="U90" s="110"/>
    </row>
    <row r="91" spans="3:21" ht="39.950000000000003" customHeight="1">
      <c r="C91" s="102">
        <f t="shared" si="2"/>
        <v>83</v>
      </c>
      <c r="D91" s="103">
        <v>44934</v>
      </c>
      <c r="E91" s="102" t="s">
        <v>558</v>
      </c>
      <c r="F91" s="102" t="s">
        <v>559</v>
      </c>
      <c r="G91" s="132" t="s">
        <v>268</v>
      </c>
      <c r="H91" s="102" t="s">
        <v>110</v>
      </c>
      <c r="I91" s="105"/>
      <c r="J91" s="70">
        <v>73</v>
      </c>
      <c r="K91" s="105"/>
      <c r="L91" s="105"/>
      <c r="M91" s="105"/>
      <c r="N91" s="105"/>
      <c r="O91" s="105"/>
      <c r="P91" s="105"/>
      <c r="Q91" s="104">
        <f t="shared" si="3"/>
        <v>6955</v>
      </c>
      <c r="R91" s="104" t="s">
        <v>276</v>
      </c>
      <c r="S91" s="104">
        <v>1.5</v>
      </c>
      <c r="T91" s="102" t="s">
        <v>306</v>
      </c>
      <c r="U91" s="110"/>
    </row>
    <row r="92" spans="3:21" ht="39.950000000000003" customHeight="1">
      <c r="C92" s="102">
        <f t="shared" si="2"/>
        <v>84</v>
      </c>
      <c r="D92" s="103">
        <v>44934</v>
      </c>
      <c r="E92" s="102" t="s">
        <v>512</v>
      </c>
      <c r="F92" s="102" t="s">
        <v>560</v>
      </c>
      <c r="G92" s="132" t="s">
        <v>301</v>
      </c>
      <c r="H92" s="102" t="s">
        <v>110</v>
      </c>
      <c r="I92" s="105"/>
      <c r="J92" s="70">
        <v>44</v>
      </c>
      <c r="K92" s="105"/>
      <c r="L92" s="105"/>
      <c r="M92" s="105"/>
      <c r="N92" s="105"/>
      <c r="O92" s="105"/>
      <c r="P92" s="105"/>
      <c r="Q92" s="104">
        <f t="shared" si="3"/>
        <v>6999</v>
      </c>
      <c r="R92" s="104" t="s">
        <v>276</v>
      </c>
      <c r="S92" s="104">
        <v>1.5</v>
      </c>
      <c r="T92" s="102" t="s">
        <v>306</v>
      </c>
      <c r="U92" s="110"/>
    </row>
    <row r="93" spans="3:21" ht="39.950000000000003" customHeight="1">
      <c r="C93" s="102">
        <f t="shared" si="2"/>
        <v>85</v>
      </c>
      <c r="D93" s="103">
        <v>44935</v>
      </c>
      <c r="E93" s="102" t="s">
        <v>561</v>
      </c>
      <c r="F93" s="102" t="s">
        <v>562</v>
      </c>
      <c r="G93" s="132" t="s">
        <v>268</v>
      </c>
      <c r="H93" s="102" t="s">
        <v>110</v>
      </c>
      <c r="I93" s="105"/>
      <c r="J93" s="105"/>
      <c r="K93" s="105"/>
      <c r="L93" s="70">
        <v>150</v>
      </c>
      <c r="M93" s="105"/>
      <c r="N93" s="105"/>
      <c r="O93" s="105"/>
      <c r="P93" s="105"/>
      <c r="Q93" s="104">
        <f t="shared" si="3"/>
        <v>7149</v>
      </c>
      <c r="R93" s="104" t="s">
        <v>269</v>
      </c>
      <c r="S93" s="104">
        <v>4.5</v>
      </c>
      <c r="T93" s="102" t="s">
        <v>306</v>
      </c>
      <c r="U93" s="110"/>
    </row>
    <row r="94" spans="3:21" ht="39.950000000000003" customHeight="1">
      <c r="C94" s="102">
        <f t="shared" si="2"/>
        <v>86</v>
      </c>
      <c r="D94" s="103">
        <v>44935</v>
      </c>
      <c r="E94" s="102" t="s">
        <v>512</v>
      </c>
      <c r="F94" s="102" t="s">
        <v>563</v>
      </c>
      <c r="G94" s="132" t="s">
        <v>268</v>
      </c>
      <c r="H94" s="102" t="s">
        <v>110</v>
      </c>
      <c r="I94" s="105">
        <v>50</v>
      </c>
      <c r="J94" s="105"/>
      <c r="K94" s="105"/>
      <c r="L94" s="70"/>
      <c r="M94" s="105"/>
      <c r="N94" s="105"/>
      <c r="O94" s="105"/>
      <c r="P94" s="105"/>
      <c r="Q94" s="104">
        <f t="shared" si="3"/>
        <v>7199</v>
      </c>
      <c r="R94" s="104" t="s">
        <v>269</v>
      </c>
      <c r="S94" s="104">
        <v>1.5</v>
      </c>
      <c r="T94" s="102" t="s">
        <v>306</v>
      </c>
      <c r="U94" s="110"/>
    </row>
    <row r="95" spans="3:21" ht="39.950000000000003" customHeight="1">
      <c r="C95" s="102">
        <f t="shared" si="2"/>
        <v>87</v>
      </c>
      <c r="D95" s="103">
        <v>44936</v>
      </c>
      <c r="E95" s="102" t="s">
        <v>561</v>
      </c>
      <c r="F95" s="102" t="s">
        <v>562</v>
      </c>
      <c r="G95" s="132" t="s">
        <v>268</v>
      </c>
      <c r="H95" s="102" t="s">
        <v>110</v>
      </c>
      <c r="I95" s="105"/>
      <c r="J95" s="105"/>
      <c r="K95" s="105"/>
      <c r="L95" s="105">
        <v>220</v>
      </c>
      <c r="M95" s="105"/>
      <c r="N95" s="105"/>
      <c r="O95" s="105"/>
      <c r="P95" s="105"/>
      <c r="Q95" s="104">
        <f t="shared" si="3"/>
        <v>7419</v>
      </c>
      <c r="R95" s="104" t="s">
        <v>269</v>
      </c>
      <c r="S95" s="104">
        <v>4.5</v>
      </c>
      <c r="T95" s="102" t="s">
        <v>306</v>
      </c>
      <c r="U95" s="69" t="s">
        <v>564</v>
      </c>
    </row>
    <row r="96" spans="3:21" ht="39.950000000000003" customHeight="1">
      <c r="C96" s="102">
        <f t="shared" si="2"/>
        <v>88</v>
      </c>
      <c r="D96" s="103">
        <v>44936</v>
      </c>
      <c r="E96" s="102" t="s">
        <v>560</v>
      </c>
      <c r="F96" s="102" t="s">
        <v>565</v>
      </c>
      <c r="G96" s="132" t="s">
        <v>301</v>
      </c>
      <c r="H96" s="102" t="s">
        <v>110</v>
      </c>
      <c r="I96" s="105"/>
      <c r="J96" s="105"/>
      <c r="K96" s="105"/>
      <c r="L96" s="105">
        <v>26</v>
      </c>
      <c r="M96" s="105"/>
      <c r="N96" s="105"/>
      <c r="O96" s="105"/>
      <c r="P96" s="105"/>
      <c r="Q96" s="104">
        <f t="shared" si="3"/>
        <v>7445</v>
      </c>
      <c r="R96" s="104" t="s">
        <v>276</v>
      </c>
      <c r="S96" s="104">
        <v>1.5</v>
      </c>
      <c r="T96" s="102" t="s">
        <v>306</v>
      </c>
      <c r="U96" s="69" t="s">
        <v>255</v>
      </c>
    </row>
    <row r="97" spans="3:21" ht="39.950000000000003" customHeight="1">
      <c r="C97" s="102">
        <f t="shared" si="2"/>
        <v>89</v>
      </c>
      <c r="D97" s="103">
        <v>44937</v>
      </c>
      <c r="E97" s="102" t="s">
        <v>566</v>
      </c>
      <c r="F97" s="102" t="s">
        <v>482</v>
      </c>
      <c r="G97" s="132" t="s">
        <v>268</v>
      </c>
      <c r="H97" s="102" t="s">
        <v>110</v>
      </c>
      <c r="I97" s="105"/>
      <c r="J97" s="105">
        <v>100</v>
      </c>
      <c r="K97" s="105"/>
      <c r="L97" s="105"/>
      <c r="M97" s="105"/>
      <c r="N97" s="105"/>
      <c r="O97" s="105"/>
      <c r="P97" s="105"/>
      <c r="Q97" s="104">
        <f t="shared" si="3"/>
        <v>7545</v>
      </c>
      <c r="R97" s="104" t="s">
        <v>276</v>
      </c>
      <c r="S97" s="104">
        <v>1.5</v>
      </c>
      <c r="T97" s="102" t="s">
        <v>306</v>
      </c>
      <c r="U97" s="110"/>
    </row>
    <row r="98" spans="3:21" ht="39.950000000000003" customHeight="1">
      <c r="C98" s="102">
        <f t="shared" si="2"/>
        <v>90</v>
      </c>
      <c r="D98" s="103">
        <v>44938</v>
      </c>
      <c r="E98" s="102" t="s">
        <v>561</v>
      </c>
      <c r="F98" s="102" t="s">
        <v>562</v>
      </c>
      <c r="G98" s="132" t="s">
        <v>268</v>
      </c>
      <c r="H98" s="102" t="s">
        <v>110</v>
      </c>
      <c r="I98" s="105"/>
      <c r="J98" s="105"/>
      <c r="K98" s="105"/>
      <c r="L98" s="105">
        <v>218</v>
      </c>
      <c r="M98" s="105"/>
      <c r="N98" s="105"/>
      <c r="O98" s="105"/>
      <c r="P98" s="105"/>
      <c r="Q98" s="104">
        <f t="shared" si="3"/>
        <v>7763</v>
      </c>
      <c r="R98" s="104" t="s">
        <v>269</v>
      </c>
      <c r="S98" s="104">
        <v>4.5</v>
      </c>
      <c r="T98" s="102" t="s">
        <v>306</v>
      </c>
      <c r="U98" s="110"/>
    </row>
    <row r="99" spans="3:21" ht="39.950000000000003" customHeight="1">
      <c r="C99" s="102">
        <f t="shared" si="2"/>
        <v>91</v>
      </c>
      <c r="D99" s="103">
        <v>44938</v>
      </c>
      <c r="E99" s="102" t="s">
        <v>562</v>
      </c>
      <c r="F99" s="102" t="s">
        <v>567</v>
      </c>
      <c r="G99" s="132" t="s">
        <v>268</v>
      </c>
      <c r="H99" s="102" t="s">
        <v>110</v>
      </c>
      <c r="I99" s="105"/>
      <c r="J99" s="105"/>
      <c r="K99" s="105"/>
      <c r="L99" s="105">
        <v>207</v>
      </c>
      <c r="M99" s="105"/>
      <c r="N99" s="105"/>
      <c r="O99" s="105"/>
      <c r="P99" s="105"/>
      <c r="Q99" s="104">
        <f t="shared" si="3"/>
        <v>7970</v>
      </c>
      <c r="R99" s="104" t="s">
        <v>269</v>
      </c>
      <c r="S99" s="104">
        <v>4.5</v>
      </c>
      <c r="T99" s="102" t="s">
        <v>306</v>
      </c>
      <c r="U99" s="110"/>
    </row>
    <row r="100" spans="3:21" ht="39.950000000000003" customHeight="1">
      <c r="C100" s="102">
        <f t="shared" si="2"/>
        <v>92</v>
      </c>
      <c r="D100" s="103">
        <v>44939</v>
      </c>
      <c r="E100" s="102" t="s">
        <v>562</v>
      </c>
      <c r="F100" s="102" t="s">
        <v>568</v>
      </c>
      <c r="G100" s="132" t="s">
        <v>268</v>
      </c>
      <c r="H100" s="102" t="s">
        <v>110</v>
      </c>
      <c r="I100" s="105"/>
      <c r="J100" s="105"/>
      <c r="K100" s="105">
        <v>66</v>
      </c>
      <c r="L100" s="105"/>
      <c r="M100" s="105"/>
      <c r="N100" s="105"/>
      <c r="O100" s="105"/>
      <c r="P100" s="105"/>
      <c r="Q100" s="104">
        <f t="shared" si="3"/>
        <v>8036</v>
      </c>
      <c r="R100" s="104" t="s">
        <v>276</v>
      </c>
      <c r="S100" s="104">
        <v>1.8</v>
      </c>
      <c r="T100" s="102" t="s">
        <v>306</v>
      </c>
      <c r="U100" s="80" t="s">
        <v>569</v>
      </c>
    </row>
    <row r="101" spans="3:21" ht="39.950000000000003" customHeight="1">
      <c r="C101" s="102">
        <f t="shared" si="2"/>
        <v>93</v>
      </c>
      <c r="D101" s="103">
        <v>44939</v>
      </c>
      <c r="E101" s="102" t="s">
        <v>568</v>
      </c>
      <c r="F101" s="102" t="s">
        <v>570</v>
      </c>
      <c r="G101" s="132" t="s">
        <v>268</v>
      </c>
      <c r="H101" s="102" t="s">
        <v>110</v>
      </c>
      <c r="I101" s="105"/>
      <c r="J101" s="105"/>
      <c r="K101" s="105">
        <v>71</v>
      </c>
      <c r="L101" s="105"/>
      <c r="M101" s="105"/>
      <c r="N101" s="105"/>
      <c r="O101" s="105"/>
      <c r="P101" s="105"/>
      <c r="Q101" s="104">
        <f t="shared" si="3"/>
        <v>8107</v>
      </c>
      <c r="R101" s="104" t="s">
        <v>276</v>
      </c>
      <c r="S101" s="104">
        <v>1.8</v>
      </c>
      <c r="T101" s="102" t="s">
        <v>306</v>
      </c>
      <c r="U101" s="110"/>
    </row>
    <row r="102" spans="3:21" ht="39.950000000000003" customHeight="1">
      <c r="C102" s="102">
        <f t="shared" si="2"/>
        <v>94</v>
      </c>
      <c r="D102" s="103">
        <v>44939</v>
      </c>
      <c r="E102" s="102" t="s">
        <v>544</v>
      </c>
      <c r="F102" s="102" t="s">
        <v>571</v>
      </c>
      <c r="G102" s="132" t="s">
        <v>268</v>
      </c>
      <c r="H102" s="102" t="s">
        <v>110</v>
      </c>
      <c r="I102" s="105"/>
      <c r="J102" s="105"/>
      <c r="K102" s="105"/>
      <c r="L102" s="105"/>
      <c r="M102" s="105"/>
      <c r="N102" s="105">
        <v>97</v>
      </c>
      <c r="O102" s="105"/>
      <c r="P102" s="105"/>
      <c r="Q102" s="104">
        <f t="shared" si="3"/>
        <v>8204</v>
      </c>
      <c r="R102" s="104" t="s">
        <v>269</v>
      </c>
      <c r="S102" s="104">
        <v>1.8</v>
      </c>
      <c r="T102" s="102" t="s">
        <v>306</v>
      </c>
      <c r="U102" s="80" t="s">
        <v>572</v>
      </c>
    </row>
    <row r="103" spans="3:21" ht="39.950000000000003" customHeight="1">
      <c r="C103" s="102">
        <f t="shared" si="2"/>
        <v>95</v>
      </c>
      <c r="D103" s="103">
        <v>44939</v>
      </c>
      <c r="E103" s="102" t="s">
        <v>568</v>
      </c>
      <c r="F103" s="102" t="s">
        <v>573</v>
      </c>
      <c r="G103" s="132" t="s">
        <v>268</v>
      </c>
      <c r="H103" s="102" t="s">
        <v>110</v>
      </c>
      <c r="I103" s="105">
        <v>29</v>
      </c>
      <c r="J103" s="105"/>
      <c r="K103" s="105"/>
      <c r="L103" s="105"/>
      <c r="M103" s="105"/>
      <c r="N103" s="105"/>
      <c r="O103" s="105"/>
      <c r="P103" s="105"/>
      <c r="Q103" s="104">
        <f t="shared" si="3"/>
        <v>8233</v>
      </c>
      <c r="R103" s="104" t="s">
        <v>269</v>
      </c>
      <c r="S103" s="104">
        <v>1.8</v>
      </c>
      <c r="T103" s="102" t="s">
        <v>306</v>
      </c>
      <c r="U103" s="110"/>
    </row>
    <row r="104" spans="3:21" ht="39.950000000000003" customHeight="1">
      <c r="C104" s="102">
        <f t="shared" si="2"/>
        <v>96</v>
      </c>
      <c r="D104" s="103">
        <v>44939</v>
      </c>
      <c r="E104" s="102" t="s">
        <v>573</v>
      </c>
      <c r="F104" s="102" t="s">
        <v>574</v>
      </c>
      <c r="G104" s="132" t="s">
        <v>268</v>
      </c>
      <c r="H104" s="102" t="s">
        <v>110</v>
      </c>
      <c r="I104" s="105">
        <v>71</v>
      </c>
      <c r="J104" s="105"/>
      <c r="K104" s="105"/>
      <c r="L104" s="105"/>
      <c r="M104" s="105"/>
      <c r="N104" s="105"/>
      <c r="O104" s="105"/>
      <c r="P104" s="105"/>
      <c r="Q104" s="104">
        <f t="shared" si="3"/>
        <v>8304</v>
      </c>
      <c r="R104" s="104" t="s">
        <v>269</v>
      </c>
      <c r="S104" s="104">
        <v>1.5</v>
      </c>
      <c r="T104" s="102" t="s">
        <v>306</v>
      </c>
      <c r="U104" s="110"/>
    </row>
    <row r="105" spans="3:21" ht="39.950000000000003" customHeight="1">
      <c r="C105" s="102">
        <f t="shared" si="2"/>
        <v>97</v>
      </c>
      <c r="D105" s="103">
        <v>44939</v>
      </c>
      <c r="E105" s="102" t="s">
        <v>571</v>
      </c>
      <c r="F105" s="102" t="s">
        <v>575</v>
      </c>
      <c r="G105" s="132" t="s">
        <v>268</v>
      </c>
      <c r="H105" s="102" t="s">
        <v>110</v>
      </c>
      <c r="I105" s="105"/>
      <c r="J105" s="105"/>
      <c r="K105" s="105"/>
      <c r="L105" s="105"/>
      <c r="M105" s="105"/>
      <c r="N105" s="105">
        <v>180</v>
      </c>
      <c r="O105" s="105"/>
      <c r="P105" s="105"/>
      <c r="Q105" s="104">
        <f t="shared" si="3"/>
        <v>8484</v>
      </c>
      <c r="R105" s="104" t="s">
        <v>269</v>
      </c>
      <c r="S105" s="104">
        <v>1.5</v>
      </c>
      <c r="T105" s="102" t="s">
        <v>306</v>
      </c>
      <c r="U105" s="110"/>
    </row>
    <row r="106" spans="3:21" ht="39.950000000000003" customHeight="1">
      <c r="C106" s="102">
        <f t="shared" si="2"/>
        <v>98</v>
      </c>
      <c r="D106" s="103">
        <v>44940</v>
      </c>
      <c r="E106" s="102" t="s">
        <v>571</v>
      </c>
      <c r="F106" s="102" t="s">
        <v>576</v>
      </c>
      <c r="G106" s="132" t="s">
        <v>268</v>
      </c>
      <c r="H106" s="102" t="s">
        <v>110</v>
      </c>
      <c r="I106" s="105">
        <v>67</v>
      </c>
      <c r="J106" s="105"/>
      <c r="K106" s="105"/>
      <c r="L106" s="105"/>
      <c r="M106" s="105"/>
      <c r="N106" s="105"/>
      <c r="O106" s="105"/>
      <c r="P106" s="105"/>
      <c r="Q106" s="104">
        <f t="shared" si="3"/>
        <v>8551</v>
      </c>
      <c r="R106" s="104" t="s">
        <v>269</v>
      </c>
      <c r="S106" s="104">
        <v>1.5</v>
      </c>
      <c r="T106" s="102" t="s">
        <v>306</v>
      </c>
      <c r="U106" s="110"/>
    </row>
    <row r="107" spans="3:21" ht="39.950000000000003" customHeight="1">
      <c r="C107" s="102">
        <f t="shared" si="2"/>
        <v>99</v>
      </c>
      <c r="D107" s="103">
        <v>44940</v>
      </c>
      <c r="E107" s="102" t="s">
        <v>567</v>
      </c>
      <c r="F107" s="102" t="s">
        <v>577</v>
      </c>
      <c r="G107" s="132" t="s">
        <v>268</v>
      </c>
      <c r="H107" s="102" t="s">
        <v>110</v>
      </c>
      <c r="I107" s="105"/>
      <c r="J107" s="105"/>
      <c r="K107" s="105"/>
      <c r="L107" s="105">
        <v>64</v>
      </c>
      <c r="M107" s="105"/>
      <c r="N107" s="105"/>
      <c r="O107" s="105"/>
      <c r="P107" s="105"/>
      <c r="Q107" s="104">
        <f t="shared" si="3"/>
        <v>8615</v>
      </c>
      <c r="R107" s="104" t="s">
        <v>269</v>
      </c>
      <c r="S107" s="104">
        <v>4.5</v>
      </c>
      <c r="T107" s="102" t="s">
        <v>306</v>
      </c>
      <c r="U107" s="80" t="s">
        <v>578</v>
      </c>
    </row>
    <row r="108" spans="3:21" ht="39.950000000000003" customHeight="1">
      <c r="C108" s="102">
        <f t="shared" si="2"/>
        <v>100</v>
      </c>
      <c r="D108" s="103">
        <v>44940</v>
      </c>
      <c r="E108" s="102" t="s">
        <v>570</v>
      </c>
      <c r="F108" s="102" t="s">
        <v>579</v>
      </c>
      <c r="G108" s="132" t="s">
        <v>268</v>
      </c>
      <c r="H108" s="102" t="s">
        <v>110</v>
      </c>
      <c r="I108" s="105">
        <v>58</v>
      </c>
      <c r="J108" s="105"/>
      <c r="K108" s="105"/>
      <c r="L108" s="105"/>
      <c r="M108" s="105"/>
      <c r="N108" s="105"/>
      <c r="O108" s="105"/>
      <c r="P108" s="105"/>
      <c r="Q108" s="104">
        <f t="shared" si="3"/>
        <v>8673</v>
      </c>
      <c r="R108" s="104" t="s">
        <v>269</v>
      </c>
      <c r="S108" s="104">
        <v>1.5</v>
      </c>
      <c r="T108" s="102" t="s">
        <v>306</v>
      </c>
      <c r="U108" s="80" t="s">
        <v>580</v>
      </c>
    </row>
    <row r="109" spans="3:21" ht="39.950000000000003" customHeight="1">
      <c r="C109" s="102">
        <f t="shared" si="2"/>
        <v>101</v>
      </c>
      <c r="D109" s="103">
        <v>44940</v>
      </c>
      <c r="E109" s="102" t="s">
        <v>579</v>
      </c>
      <c r="F109" s="102" t="s">
        <v>581</v>
      </c>
      <c r="G109" s="132" t="s">
        <v>268</v>
      </c>
      <c r="H109" s="102" t="s">
        <v>110</v>
      </c>
      <c r="I109" s="105">
        <v>53</v>
      </c>
      <c r="J109" s="105"/>
      <c r="K109" s="105"/>
      <c r="L109" s="105"/>
      <c r="M109" s="105"/>
      <c r="N109" s="105"/>
      <c r="O109" s="105"/>
      <c r="P109" s="105"/>
      <c r="Q109" s="104">
        <f t="shared" si="3"/>
        <v>8726</v>
      </c>
      <c r="R109" s="104" t="s">
        <v>269</v>
      </c>
      <c r="S109" s="104">
        <v>1.5</v>
      </c>
      <c r="T109" s="102" t="s">
        <v>306</v>
      </c>
      <c r="U109" s="80" t="s">
        <v>582</v>
      </c>
    </row>
    <row r="110" spans="3:21" ht="39.950000000000003" customHeight="1">
      <c r="C110" s="102">
        <f t="shared" si="2"/>
        <v>102</v>
      </c>
      <c r="D110" s="103">
        <v>44940</v>
      </c>
      <c r="E110" s="102" t="s">
        <v>583</v>
      </c>
      <c r="F110" s="102" t="s">
        <v>349</v>
      </c>
      <c r="G110" s="132" t="s">
        <v>268</v>
      </c>
      <c r="H110" s="102" t="s">
        <v>110</v>
      </c>
      <c r="I110" s="105">
        <v>22</v>
      </c>
      <c r="J110" s="105"/>
      <c r="K110" s="105"/>
      <c r="L110" s="105"/>
      <c r="M110" s="105"/>
      <c r="N110" s="105"/>
      <c r="O110" s="105"/>
      <c r="P110" s="105"/>
      <c r="Q110" s="104">
        <f t="shared" si="3"/>
        <v>8748</v>
      </c>
      <c r="R110" s="104" t="s">
        <v>269</v>
      </c>
      <c r="S110" s="104">
        <v>1.5</v>
      </c>
      <c r="T110" s="102" t="s">
        <v>306</v>
      </c>
      <c r="U110" s="110"/>
    </row>
    <row r="111" spans="3:21" ht="39.950000000000003" customHeight="1">
      <c r="C111" s="102">
        <f t="shared" si="2"/>
        <v>103</v>
      </c>
      <c r="D111" s="103">
        <v>44940</v>
      </c>
      <c r="E111" s="102" t="s">
        <v>567</v>
      </c>
      <c r="F111" s="102" t="s">
        <v>584</v>
      </c>
      <c r="G111" s="132" t="s">
        <v>268</v>
      </c>
      <c r="H111" s="102" t="s">
        <v>110</v>
      </c>
      <c r="I111" s="105"/>
      <c r="J111" s="105"/>
      <c r="K111" s="105">
        <v>47</v>
      </c>
      <c r="L111" s="105"/>
      <c r="M111" s="105"/>
      <c r="N111" s="105"/>
      <c r="O111" s="105"/>
      <c r="P111" s="105"/>
      <c r="Q111" s="104">
        <f t="shared" si="3"/>
        <v>8795</v>
      </c>
      <c r="R111" s="104" t="s">
        <v>276</v>
      </c>
      <c r="S111" s="104">
        <v>1.5</v>
      </c>
      <c r="T111" s="102" t="s">
        <v>306</v>
      </c>
      <c r="U111" s="110"/>
    </row>
    <row r="112" spans="3:21" ht="39.950000000000003" customHeight="1">
      <c r="C112" s="102">
        <f t="shared" si="2"/>
        <v>104</v>
      </c>
      <c r="D112" s="103">
        <v>44940</v>
      </c>
      <c r="E112" s="102" t="s">
        <v>584</v>
      </c>
      <c r="F112" s="102" t="s">
        <v>585</v>
      </c>
      <c r="G112" s="132" t="s">
        <v>268</v>
      </c>
      <c r="H112" s="102" t="s">
        <v>110</v>
      </c>
      <c r="I112" s="105"/>
      <c r="J112" s="105"/>
      <c r="K112" s="105">
        <v>95</v>
      </c>
      <c r="L112" s="105"/>
      <c r="M112" s="105"/>
      <c r="N112" s="105"/>
      <c r="O112" s="105"/>
      <c r="P112" s="105"/>
      <c r="Q112" s="104">
        <f t="shared" si="3"/>
        <v>8890</v>
      </c>
      <c r="R112" s="104" t="s">
        <v>276</v>
      </c>
      <c r="S112" s="104">
        <v>1.5</v>
      </c>
      <c r="T112" s="102" t="s">
        <v>306</v>
      </c>
      <c r="U112" s="110"/>
    </row>
    <row r="113" spans="3:21" ht="39.950000000000003" customHeight="1">
      <c r="C113" s="102">
        <f t="shared" si="2"/>
        <v>105</v>
      </c>
      <c r="D113" s="103">
        <v>44940</v>
      </c>
      <c r="E113" s="102" t="s">
        <v>585</v>
      </c>
      <c r="F113" s="102" t="s">
        <v>586</v>
      </c>
      <c r="G113" s="132" t="s">
        <v>268</v>
      </c>
      <c r="H113" s="102" t="s">
        <v>110</v>
      </c>
      <c r="I113" s="105"/>
      <c r="J113" s="105"/>
      <c r="K113" s="105">
        <v>46</v>
      </c>
      <c r="L113" s="105"/>
      <c r="M113" s="105"/>
      <c r="N113" s="105"/>
      <c r="O113" s="105"/>
      <c r="P113" s="105"/>
      <c r="Q113" s="104">
        <f t="shared" si="3"/>
        <v>8936</v>
      </c>
      <c r="R113" s="104" t="s">
        <v>276</v>
      </c>
      <c r="S113" s="104">
        <v>1.5</v>
      </c>
      <c r="T113" s="102" t="s">
        <v>306</v>
      </c>
      <c r="U113" s="80" t="s">
        <v>587</v>
      </c>
    </row>
    <row r="114" spans="3:21" ht="39.950000000000003" customHeight="1">
      <c r="C114" s="102">
        <f t="shared" si="2"/>
        <v>106</v>
      </c>
      <c r="D114" s="103">
        <v>44941</v>
      </c>
      <c r="E114" s="102" t="s">
        <v>577</v>
      </c>
      <c r="F114" s="102" t="s">
        <v>588</v>
      </c>
      <c r="G114" s="132" t="s">
        <v>268</v>
      </c>
      <c r="H114" s="102" t="s">
        <v>110</v>
      </c>
      <c r="I114" s="105"/>
      <c r="J114" s="105"/>
      <c r="K114" s="105"/>
      <c r="L114" s="105">
        <v>62</v>
      </c>
      <c r="M114" s="105"/>
      <c r="N114" s="105"/>
      <c r="O114" s="105"/>
      <c r="P114" s="105"/>
      <c r="Q114" s="104">
        <f t="shared" si="3"/>
        <v>8998</v>
      </c>
      <c r="R114" s="104" t="s">
        <v>269</v>
      </c>
      <c r="S114" s="104">
        <v>4.5</v>
      </c>
      <c r="T114" s="102" t="s">
        <v>306</v>
      </c>
      <c r="U114" s="110"/>
    </row>
    <row r="115" spans="3:21" ht="39.950000000000003" customHeight="1">
      <c r="C115" s="102">
        <f t="shared" si="2"/>
        <v>107</v>
      </c>
      <c r="D115" s="103">
        <v>44941</v>
      </c>
      <c r="E115" s="102" t="s">
        <v>577</v>
      </c>
      <c r="F115" s="102" t="s">
        <v>589</v>
      </c>
      <c r="G115" s="132" t="s">
        <v>268</v>
      </c>
      <c r="H115" s="102" t="s">
        <v>110</v>
      </c>
      <c r="I115" s="105"/>
      <c r="J115" s="105"/>
      <c r="K115" s="105"/>
      <c r="L115" s="105">
        <v>36</v>
      </c>
      <c r="M115" s="105"/>
      <c r="N115" s="105"/>
      <c r="O115" s="105"/>
      <c r="P115" s="105"/>
      <c r="Q115" s="104">
        <f t="shared" si="3"/>
        <v>9034</v>
      </c>
      <c r="R115" s="104" t="s">
        <v>276</v>
      </c>
      <c r="S115" s="104">
        <v>1.5</v>
      </c>
      <c r="T115" s="102" t="s">
        <v>306</v>
      </c>
      <c r="U115" s="110"/>
    </row>
    <row r="116" spans="3:21" ht="39.950000000000003" customHeight="1">
      <c r="C116" s="102">
        <f t="shared" si="2"/>
        <v>108</v>
      </c>
      <c r="D116" s="103">
        <v>44941</v>
      </c>
      <c r="E116" s="102" t="s">
        <v>589</v>
      </c>
      <c r="F116" s="102" t="s">
        <v>590</v>
      </c>
      <c r="G116" s="132" t="s">
        <v>268</v>
      </c>
      <c r="H116" s="102" t="s">
        <v>110</v>
      </c>
      <c r="I116" s="105"/>
      <c r="J116" s="105"/>
      <c r="K116" s="105"/>
      <c r="L116" s="105">
        <v>131</v>
      </c>
      <c r="M116" s="105"/>
      <c r="N116" s="105"/>
      <c r="O116" s="105"/>
      <c r="P116" s="105"/>
      <c r="Q116" s="104">
        <f t="shared" si="3"/>
        <v>9165</v>
      </c>
      <c r="R116" s="104" t="s">
        <v>269</v>
      </c>
      <c r="S116" s="104">
        <v>1.5</v>
      </c>
      <c r="T116" s="102" t="s">
        <v>306</v>
      </c>
      <c r="U116" s="110"/>
    </row>
    <row r="117" spans="3:21" ht="39.950000000000003" customHeight="1">
      <c r="C117" s="102">
        <f t="shared" si="2"/>
        <v>109</v>
      </c>
      <c r="D117" s="103">
        <v>44941</v>
      </c>
      <c r="E117" s="102" t="s">
        <v>589</v>
      </c>
      <c r="F117" s="102" t="s">
        <v>591</v>
      </c>
      <c r="G117" s="132" t="s">
        <v>268</v>
      </c>
      <c r="H117" s="102" t="s">
        <v>110</v>
      </c>
      <c r="I117" s="105">
        <v>100</v>
      </c>
      <c r="J117" s="105"/>
      <c r="K117" s="105"/>
      <c r="L117" s="105"/>
      <c r="M117" s="105"/>
      <c r="N117" s="105"/>
      <c r="O117" s="105"/>
      <c r="P117" s="105"/>
      <c r="Q117" s="104">
        <f t="shared" si="3"/>
        <v>9265</v>
      </c>
      <c r="R117" s="116"/>
      <c r="S117" s="104"/>
      <c r="T117" s="102" t="s">
        <v>306</v>
      </c>
      <c r="U117" s="110"/>
    </row>
    <row r="118" spans="3:21" ht="39.950000000000003" customHeight="1">
      <c r="C118" s="102">
        <f t="shared" si="2"/>
        <v>110</v>
      </c>
      <c r="D118" s="103">
        <v>44941</v>
      </c>
      <c r="E118" s="102" t="s">
        <v>581</v>
      </c>
      <c r="F118" s="102" t="s">
        <v>592</v>
      </c>
      <c r="G118" s="132" t="s">
        <v>268</v>
      </c>
      <c r="H118" s="102" t="s">
        <v>110</v>
      </c>
      <c r="I118" s="105">
        <v>142</v>
      </c>
      <c r="J118" s="105"/>
      <c r="K118" s="105"/>
      <c r="L118" s="105"/>
      <c r="M118" s="105"/>
      <c r="N118" s="105"/>
      <c r="O118" s="105"/>
      <c r="P118" s="105"/>
      <c r="Q118" s="104">
        <f t="shared" si="3"/>
        <v>9407</v>
      </c>
      <c r="R118" s="104" t="s">
        <v>269</v>
      </c>
      <c r="S118" s="104">
        <v>1.5</v>
      </c>
      <c r="T118" s="102" t="s">
        <v>306</v>
      </c>
      <c r="U118" s="110"/>
    </row>
    <row r="119" spans="3:21" ht="39.950000000000003" customHeight="1">
      <c r="C119" s="102">
        <f t="shared" si="2"/>
        <v>111</v>
      </c>
      <c r="D119" s="103">
        <v>44941</v>
      </c>
      <c r="E119" s="102" t="s">
        <v>579</v>
      </c>
      <c r="F119" s="102" t="s">
        <v>593</v>
      </c>
      <c r="G119" s="132" t="s">
        <v>268</v>
      </c>
      <c r="H119" s="102" t="s">
        <v>110</v>
      </c>
      <c r="I119" s="105">
        <v>29</v>
      </c>
      <c r="J119" s="105"/>
      <c r="K119" s="105"/>
      <c r="L119" s="105"/>
      <c r="M119" s="105"/>
      <c r="N119" s="105"/>
      <c r="O119" s="105"/>
      <c r="P119" s="105"/>
      <c r="Q119" s="104">
        <f t="shared" si="3"/>
        <v>9436</v>
      </c>
      <c r="R119" s="104" t="s">
        <v>269</v>
      </c>
      <c r="S119" s="104">
        <v>1.2</v>
      </c>
      <c r="T119" s="102" t="s">
        <v>306</v>
      </c>
      <c r="U119" s="110"/>
    </row>
    <row r="120" spans="3:21" ht="39.950000000000003" customHeight="1">
      <c r="C120" s="102">
        <f t="shared" si="2"/>
        <v>112</v>
      </c>
      <c r="D120" s="103">
        <v>44942</v>
      </c>
      <c r="E120" s="102" t="s">
        <v>544</v>
      </c>
      <c r="F120" s="102" t="s">
        <v>594</v>
      </c>
      <c r="G120" s="132" t="s">
        <v>268</v>
      </c>
      <c r="H120" s="102" t="s">
        <v>110</v>
      </c>
      <c r="I120" s="105"/>
      <c r="J120" s="105"/>
      <c r="K120" s="105"/>
      <c r="L120" s="105"/>
      <c r="M120" s="105"/>
      <c r="N120" s="105">
        <v>204</v>
      </c>
      <c r="O120" s="105"/>
      <c r="P120" s="105"/>
      <c r="Q120" s="104">
        <f t="shared" si="3"/>
        <v>9640</v>
      </c>
      <c r="R120" s="104" t="s">
        <v>269</v>
      </c>
      <c r="S120" s="104">
        <v>1.8</v>
      </c>
      <c r="T120" s="102" t="s">
        <v>306</v>
      </c>
      <c r="U120" s="110"/>
    </row>
    <row r="121" spans="3:21" ht="39.950000000000003" customHeight="1">
      <c r="C121" s="102">
        <f t="shared" si="2"/>
        <v>113</v>
      </c>
      <c r="D121" s="103">
        <v>44943</v>
      </c>
      <c r="E121" s="102" t="s">
        <v>588</v>
      </c>
      <c r="F121" s="102" t="s">
        <v>554</v>
      </c>
      <c r="G121" s="132" t="s">
        <v>268</v>
      </c>
      <c r="H121" s="102" t="s">
        <v>110</v>
      </c>
      <c r="I121" s="105"/>
      <c r="J121" s="105"/>
      <c r="K121" s="105"/>
      <c r="L121" s="105">
        <v>150</v>
      </c>
      <c r="M121" s="105"/>
      <c r="N121" s="105"/>
      <c r="O121" s="105"/>
      <c r="P121" s="105"/>
      <c r="Q121" s="104">
        <f t="shared" si="3"/>
        <v>9790</v>
      </c>
      <c r="R121" s="104" t="s">
        <v>269</v>
      </c>
      <c r="S121" s="104">
        <v>4.5</v>
      </c>
      <c r="T121" s="102" t="s">
        <v>306</v>
      </c>
      <c r="U121" s="110"/>
    </row>
    <row r="122" spans="3:21" ht="39.950000000000003" customHeight="1">
      <c r="C122" s="102">
        <f t="shared" si="2"/>
        <v>114</v>
      </c>
      <c r="D122" s="103">
        <v>44944</v>
      </c>
      <c r="E122" s="102" t="s">
        <v>544</v>
      </c>
      <c r="F122" s="102" t="s">
        <v>594</v>
      </c>
      <c r="G122" s="132" t="s">
        <v>268</v>
      </c>
      <c r="H122" s="102" t="s">
        <v>110</v>
      </c>
      <c r="I122" s="105"/>
      <c r="J122" s="105"/>
      <c r="K122" s="105"/>
      <c r="L122" s="105"/>
      <c r="M122" s="105"/>
      <c r="N122" s="105">
        <v>250</v>
      </c>
      <c r="O122" s="105"/>
      <c r="P122" s="105"/>
      <c r="Q122" s="104">
        <f t="shared" si="3"/>
        <v>10040</v>
      </c>
      <c r="R122" s="104" t="s">
        <v>269</v>
      </c>
      <c r="S122" s="104">
        <v>1.8</v>
      </c>
      <c r="T122" s="102" t="s">
        <v>306</v>
      </c>
      <c r="U122" s="110"/>
    </row>
    <row r="123" spans="3:21" ht="39.950000000000003" customHeight="1">
      <c r="C123" s="102">
        <f t="shared" si="2"/>
        <v>115</v>
      </c>
      <c r="D123" s="103">
        <v>44944</v>
      </c>
      <c r="E123" s="102" t="s">
        <v>586</v>
      </c>
      <c r="F123" s="102" t="s">
        <v>595</v>
      </c>
      <c r="G123" s="132" t="s">
        <v>268</v>
      </c>
      <c r="H123" s="102" t="s">
        <v>110</v>
      </c>
      <c r="I123" s="105"/>
      <c r="J123" s="105"/>
      <c r="K123" s="105">
        <v>50</v>
      </c>
      <c r="L123" s="105"/>
      <c r="M123" s="105"/>
      <c r="N123" s="105"/>
      <c r="O123" s="105"/>
      <c r="P123" s="105"/>
      <c r="Q123" s="104">
        <f t="shared" si="3"/>
        <v>10090</v>
      </c>
      <c r="R123" s="104" t="s">
        <v>276</v>
      </c>
      <c r="S123" s="104">
        <v>1.8</v>
      </c>
      <c r="T123" s="102" t="s">
        <v>306</v>
      </c>
      <c r="U123" s="110"/>
    </row>
    <row r="124" spans="3:21" ht="39.950000000000003" customHeight="1">
      <c r="C124" s="102">
        <f t="shared" si="2"/>
        <v>116</v>
      </c>
      <c r="D124" s="103">
        <v>44945</v>
      </c>
      <c r="E124" s="102" t="s">
        <v>588</v>
      </c>
      <c r="F124" s="102" t="s">
        <v>554</v>
      </c>
      <c r="G124" s="132" t="s">
        <v>268</v>
      </c>
      <c r="H124" s="102" t="s">
        <v>110</v>
      </c>
      <c r="I124" s="105"/>
      <c r="J124" s="105"/>
      <c r="K124" s="105"/>
      <c r="L124" s="105">
        <v>100</v>
      </c>
      <c r="M124" s="105"/>
      <c r="N124" s="105"/>
      <c r="O124" s="105"/>
      <c r="P124" s="105"/>
      <c r="Q124" s="104">
        <f t="shared" si="3"/>
        <v>10190</v>
      </c>
      <c r="R124" s="104" t="s">
        <v>269</v>
      </c>
      <c r="S124" s="104">
        <v>4.5</v>
      </c>
      <c r="T124" s="102" t="s">
        <v>306</v>
      </c>
      <c r="U124" s="110"/>
    </row>
    <row r="125" spans="3:21" ht="39.950000000000003" customHeight="1">
      <c r="C125" s="102">
        <f t="shared" si="2"/>
        <v>117</v>
      </c>
      <c r="D125" s="103">
        <v>44945</v>
      </c>
      <c r="E125" s="102" t="s">
        <v>537</v>
      </c>
      <c r="F125" s="102" t="s">
        <v>596</v>
      </c>
      <c r="G125" s="104" t="s">
        <v>301</v>
      </c>
      <c r="H125" s="102" t="s">
        <v>110</v>
      </c>
      <c r="I125" s="105"/>
      <c r="J125" s="105"/>
      <c r="K125" s="105"/>
      <c r="L125" s="105">
        <v>149</v>
      </c>
      <c r="M125" s="105"/>
      <c r="N125" s="105"/>
      <c r="O125" s="105"/>
      <c r="P125" s="105"/>
      <c r="Q125" s="104">
        <f t="shared" si="3"/>
        <v>10339</v>
      </c>
      <c r="R125" s="104" t="s">
        <v>276</v>
      </c>
      <c r="S125" s="104">
        <v>1.5</v>
      </c>
      <c r="T125" s="102" t="s">
        <v>306</v>
      </c>
      <c r="U125" s="110"/>
    </row>
    <row r="126" spans="3:21" ht="39.950000000000003" customHeight="1">
      <c r="C126" s="102">
        <f t="shared" si="2"/>
        <v>118</v>
      </c>
      <c r="D126" s="103">
        <v>44945</v>
      </c>
      <c r="E126" s="102" t="s">
        <v>573</v>
      </c>
      <c r="F126" s="102" t="s">
        <v>372</v>
      </c>
      <c r="G126" s="132" t="s">
        <v>268</v>
      </c>
      <c r="H126" s="102" t="s">
        <v>110</v>
      </c>
      <c r="I126" s="105">
        <v>9</v>
      </c>
      <c r="J126" s="105"/>
      <c r="K126" s="105"/>
      <c r="L126" s="105"/>
      <c r="M126" s="105"/>
      <c r="N126" s="105"/>
      <c r="O126" s="105"/>
      <c r="P126" s="105"/>
      <c r="Q126" s="104">
        <f t="shared" si="3"/>
        <v>10348</v>
      </c>
      <c r="R126" s="116"/>
      <c r="S126" s="104"/>
      <c r="T126" s="102" t="s">
        <v>306</v>
      </c>
      <c r="U126" s="110"/>
    </row>
    <row r="127" spans="3:21" ht="39.950000000000003" customHeight="1">
      <c r="C127" s="102">
        <f t="shared" si="2"/>
        <v>119</v>
      </c>
      <c r="D127" s="103">
        <v>44946</v>
      </c>
      <c r="E127" s="102" t="s">
        <v>554</v>
      </c>
      <c r="F127" s="102" t="s">
        <v>597</v>
      </c>
      <c r="G127" s="104" t="s">
        <v>301</v>
      </c>
      <c r="H127" s="102" t="s">
        <v>110</v>
      </c>
      <c r="I127" s="105"/>
      <c r="J127" s="105"/>
      <c r="K127" s="105"/>
      <c r="L127" s="105">
        <v>116</v>
      </c>
      <c r="M127" s="105"/>
      <c r="N127" s="105"/>
      <c r="O127" s="105"/>
      <c r="P127" s="105"/>
      <c r="Q127" s="104">
        <f t="shared" si="3"/>
        <v>10464</v>
      </c>
      <c r="R127" s="116" t="s">
        <v>269</v>
      </c>
      <c r="S127" s="104">
        <v>1.4</v>
      </c>
      <c r="T127" s="102" t="s">
        <v>306</v>
      </c>
      <c r="U127" s="110"/>
    </row>
    <row r="128" spans="3:21" ht="39.950000000000003" customHeight="1">
      <c r="C128" s="102">
        <f t="shared" si="2"/>
        <v>120</v>
      </c>
      <c r="D128" s="103">
        <v>44946</v>
      </c>
      <c r="E128" s="102" t="s">
        <v>598</v>
      </c>
      <c r="F128" s="102" t="s">
        <v>542</v>
      </c>
      <c r="G128" s="104" t="s">
        <v>301</v>
      </c>
      <c r="H128" s="102" t="s">
        <v>110</v>
      </c>
      <c r="I128" s="105"/>
      <c r="J128" s="105"/>
      <c r="K128" s="105"/>
      <c r="L128" s="105">
        <v>84</v>
      </c>
      <c r="M128" s="105"/>
      <c r="N128" s="105"/>
      <c r="O128" s="105"/>
      <c r="P128" s="105"/>
      <c r="Q128" s="104">
        <f t="shared" si="3"/>
        <v>10548</v>
      </c>
      <c r="R128" s="116" t="s">
        <v>276</v>
      </c>
      <c r="S128" s="104">
        <v>1.4</v>
      </c>
      <c r="T128" s="102" t="s">
        <v>306</v>
      </c>
      <c r="U128" s="110"/>
    </row>
    <row r="129" spans="3:21" ht="39.950000000000003" customHeight="1">
      <c r="C129" s="102">
        <f t="shared" si="2"/>
        <v>121</v>
      </c>
      <c r="D129" s="103">
        <v>44947</v>
      </c>
      <c r="E129" s="102" t="s">
        <v>597</v>
      </c>
      <c r="F129" s="102" t="s">
        <v>599</v>
      </c>
      <c r="G129" s="104" t="s">
        <v>301</v>
      </c>
      <c r="H129" s="102" t="s">
        <v>110</v>
      </c>
      <c r="I129" s="105"/>
      <c r="J129" s="105"/>
      <c r="K129" s="105"/>
      <c r="L129" s="105">
        <v>100</v>
      </c>
      <c r="M129" s="105"/>
      <c r="N129" s="105"/>
      <c r="O129" s="105"/>
      <c r="P129" s="105"/>
      <c r="Q129" s="104">
        <f t="shared" si="3"/>
        <v>10648</v>
      </c>
      <c r="R129" s="116" t="s">
        <v>276</v>
      </c>
      <c r="S129" s="104">
        <v>1.4</v>
      </c>
      <c r="T129" s="102" t="s">
        <v>306</v>
      </c>
      <c r="U129" s="110"/>
    </row>
    <row r="130" spans="3:21" ht="39.950000000000003" customHeight="1">
      <c r="C130" s="102">
        <f t="shared" si="2"/>
        <v>122</v>
      </c>
      <c r="D130" s="103">
        <v>44947</v>
      </c>
      <c r="E130" s="102" t="s">
        <v>594</v>
      </c>
      <c r="F130" s="102" t="s">
        <v>600</v>
      </c>
      <c r="G130" s="104" t="s">
        <v>268</v>
      </c>
      <c r="H130" s="102" t="s">
        <v>110</v>
      </c>
      <c r="I130" s="105"/>
      <c r="J130" s="105"/>
      <c r="K130" s="105"/>
      <c r="L130" s="105"/>
      <c r="M130" s="105"/>
      <c r="N130" s="105">
        <v>108</v>
      </c>
      <c r="O130" s="105"/>
      <c r="P130" s="105"/>
      <c r="Q130" s="104">
        <f t="shared" si="3"/>
        <v>10756</v>
      </c>
      <c r="R130" s="116" t="s">
        <v>276</v>
      </c>
      <c r="S130" s="104">
        <v>1.4</v>
      </c>
      <c r="T130" s="102" t="s">
        <v>306</v>
      </c>
      <c r="U130" s="110"/>
    </row>
    <row r="131" spans="3:21" ht="39.950000000000003" customHeight="1">
      <c r="C131" s="102">
        <f t="shared" si="2"/>
        <v>123</v>
      </c>
      <c r="D131" s="103">
        <v>44949</v>
      </c>
      <c r="E131" s="102" t="s">
        <v>594</v>
      </c>
      <c r="F131" s="102" t="s">
        <v>600</v>
      </c>
      <c r="G131" s="104" t="s">
        <v>268</v>
      </c>
      <c r="H131" s="102" t="s">
        <v>110</v>
      </c>
      <c r="I131" s="105"/>
      <c r="J131" s="105"/>
      <c r="K131" s="105"/>
      <c r="L131" s="105"/>
      <c r="M131" s="105"/>
      <c r="N131" s="105">
        <v>72</v>
      </c>
      <c r="O131" s="105"/>
      <c r="P131" s="105"/>
      <c r="Q131" s="104">
        <f t="shared" si="3"/>
        <v>10828</v>
      </c>
      <c r="R131" s="116" t="s">
        <v>276</v>
      </c>
      <c r="S131" s="104">
        <v>1.4</v>
      </c>
      <c r="T131" s="102" t="s">
        <v>306</v>
      </c>
      <c r="U131" s="110"/>
    </row>
    <row r="132" spans="3:21" ht="39.950000000000003" customHeight="1">
      <c r="C132" s="102">
        <f t="shared" si="2"/>
        <v>124</v>
      </c>
      <c r="D132" s="103">
        <v>44949</v>
      </c>
      <c r="E132" s="102" t="s">
        <v>544</v>
      </c>
      <c r="F132" s="102" t="s">
        <v>594</v>
      </c>
      <c r="G132" s="104" t="s">
        <v>268</v>
      </c>
      <c r="H132" s="102" t="s">
        <v>110</v>
      </c>
      <c r="I132" s="105"/>
      <c r="J132" s="105"/>
      <c r="K132" s="105"/>
      <c r="L132" s="105"/>
      <c r="M132" s="105"/>
      <c r="N132" s="105">
        <v>202</v>
      </c>
      <c r="O132" s="105"/>
      <c r="P132" s="105"/>
      <c r="Q132" s="104">
        <f t="shared" si="3"/>
        <v>11030</v>
      </c>
      <c r="R132" s="116" t="s">
        <v>269</v>
      </c>
      <c r="S132" s="104">
        <v>2</v>
      </c>
      <c r="T132" s="102" t="s">
        <v>306</v>
      </c>
      <c r="U132" s="110"/>
    </row>
    <row r="133" spans="3:21" ht="39.950000000000003" customHeight="1">
      <c r="C133" s="102">
        <f t="shared" si="2"/>
        <v>125</v>
      </c>
      <c r="D133" s="103">
        <v>44950</v>
      </c>
      <c r="E133" s="102" t="s">
        <v>487</v>
      </c>
      <c r="F133" s="102" t="s">
        <v>488</v>
      </c>
      <c r="G133" s="104" t="s">
        <v>268</v>
      </c>
      <c r="H133" s="102" t="s">
        <v>110</v>
      </c>
      <c r="I133" s="107"/>
      <c r="J133" s="107">
        <v>94</v>
      </c>
      <c r="K133" s="107"/>
      <c r="L133" s="107"/>
      <c r="M133" s="107"/>
      <c r="N133" s="107"/>
      <c r="O133" s="107"/>
      <c r="P133" s="107"/>
      <c r="Q133" s="104">
        <f t="shared" si="3"/>
        <v>11124</v>
      </c>
      <c r="R133" s="116" t="s">
        <v>276</v>
      </c>
      <c r="S133" s="111">
        <v>4.5</v>
      </c>
      <c r="T133" s="102" t="s">
        <v>306</v>
      </c>
      <c r="U133" s="110"/>
    </row>
    <row r="134" spans="3:21" ht="39.950000000000003" customHeight="1">
      <c r="C134" s="102">
        <f t="shared" si="2"/>
        <v>126</v>
      </c>
      <c r="D134" s="103">
        <v>44950</v>
      </c>
      <c r="E134" s="102" t="s">
        <v>474</v>
      </c>
      <c r="F134" s="102" t="s">
        <v>484</v>
      </c>
      <c r="G134" s="110"/>
      <c r="H134" s="102" t="s">
        <v>110</v>
      </c>
      <c r="I134" s="107">
        <v>89</v>
      </c>
      <c r="J134" s="107"/>
      <c r="K134" s="107"/>
      <c r="L134" s="107"/>
      <c r="M134" s="107"/>
      <c r="N134" s="107"/>
      <c r="O134" s="107"/>
      <c r="P134" s="107"/>
      <c r="Q134" s="104">
        <f t="shared" si="3"/>
        <v>11213</v>
      </c>
      <c r="R134" s="111"/>
      <c r="S134" s="111"/>
      <c r="T134" s="102" t="s">
        <v>306</v>
      </c>
      <c r="U134" s="110"/>
    </row>
    <row r="135" spans="3:21" ht="39.950000000000003" customHeight="1">
      <c r="C135" s="102">
        <f t="shared" si="2"/>
        <v>127</v>
      </c>
      <c r="D135" s="103">
        <v>44950</v>
      </c>
      <c r="E135" s="102" t="s">
        <v>501</v>
      </c>
      <c r="F135" s="102" t="s">
        <v>513</v>
      </c>
      <c r="G135" s="104" t="s">
        <v>268</v>
      </c>
      <c r="H135" s="102" t="s">
        <v>110</v>
      </c>
      <c r="I135" s="105">
        <v>55</v>
      </c>
      <c r="J135" s="107"/>
      <c r="K135" s="107"/>
      <c r="L135" s="107"/>
      <c r="M135" s="107"/>
      <c r="N135" s="107"/>
      <c r="O135" s="107"/>
      <c r="P135" s="107"/>
      <c r="Q135" s="104">
        <f t="shared" si="3"/>
        <v>11268</v>
      </c>
      <c r="R135" s="116" t="s">
        <v>269</v>
      </c>
      <c r="S135" s="111">
        <v>1.5</v>
      </c>
      <c r="T135" s="102" t="s">
        <v>306</v>
      </c>
      <c r="U135" s="110"/>
    </row>
    <row r="136" spans="3:21" ht="39.950000000000003" customHeight="1">
      <c r="C136" s="102">
        <f t="shared" si="2"/>
        <v>128</v>
      </c>
      <c r="D136" s="103">
        <v>44950</v>
      </c>
      <c r="E136" s="102" t="s">
        <v>493</v>
      </c>
      <c r="F136" s="102" t="s">
        <v>601</v>
      </c>
      <c r="G136" s="104" t="s">
        <v>268</v>
      </c>
      <c r="H136" s="102" t="s">
        <v>110</v>
      </c>
      <c r="I136" s="105">
        <v>27</v>
      </c>
      <c r="J136" s="107"/>
      <c r="K136" s="107"/>
      <c r="L136" s="107"/>
      <c r="M136" s="107"/>
      <c r="N136" s="107"/>
      <c r="O136" s="107"/>
      <c r="P136" s="107"/>
      <c r="Q136" s="104">
        <f t="shared" si="3"/>
        <v>11295</v>
      </c>
      <c r="R136" s="116" t="s">
        <v>276</v>
      </c>
      <c r="S136" s="104">
        <v>1.4</v>
      </c>
      <c r="T136" s="102" t="s">
        <v>306</v>
      </c>
      <c r="U136" s="110"/>
    </row>
    <row r="137" spans="3:21" ht="39.950000000000003" customHeight="1">
      <c r="C137" s="102">
        <f t="shared" si="2"/>
        <v>129</v>
      </c>
      <c r="D137" s="103">
        <v>44950</v>
      </c>
      <c r="E137" s="102" t="s">
        <v>520</v>
      </c>
      <c r="F137" s="102" t="s">
        <v>602</v>
      </c>
      <c r="G137" s="104" t="s">
        <v>268</v>
      </c>
      <c r="H137" s="102" t="s">
        <v>110</v>
      </c>
      <c r="I137" s="105">
        <v>16</v>
      </c>
      <c r="J137" s="107"/>
      <c r="K137" s="107"/>
      <c r="L137" s="107"/>
      <c r="M137" s="107"/>
      <c r="N137" s="107"/>
      <c r="O137" s="107"/>
      <c r="P137" s="107"/>
      <c r="Q137" s="104">
        <f t="shared" si="3"/>
        <v>11311</v>
      </c>
      <c r="R137" s="116" t="s">
        <v>269</v>
      </c>
      <c r="S137" s="111">
        <v>1.5</v>
      </c>
      <c r="T137" s="102" t="s">
        <v>306</v>
      </c>
      <c r="U137" s="110"/>
    </row>
    <row r="138" spans="3:21" ht="39.950000000000003" customHeight="1">
      <c r="C138" s="102">
        <f t="shared" ref="C138:C147" si="4">C137+1</f>
        <v>130</v>
      </c>
      <c r="D138" s="103">
        <v>44950</v>
      </c>
      <c r="E138" s="102" t="s">
        <v>519</v>
      </c>
      <c r="F138" s="102" t="s">
        <v>523</v>
      </c>
      <c r="G138" s="104" t="s">
        <v>268</v>
      </c>
      <c r="H138" s="102" t="s">
        <v>110</v>
      </c>
      <c r="I138" s="105">
        <v>66</v>
      </c>
      <c r="J138" s="107"/>
      <c r="K138" s="107"/>
      <c r="L138" s="107"/>
      <c r="M138" s="107"/>
      <c r="N138" s="107"/>
      <c r="O138" s="107"/>
      <c r="P138" s="107"/>
      <c r="Q138" s="104">
        <f t="shared" si="3"/>
        <v>11377</v>
      </c>
      <c r="R138" s="116" t="s">
        <v>269</v>
      </c>
      <c r="S138" s="111">
        <v>1.5</v>
      </c>
      <c r="T138" s="102" t="s">
        <v>306</v>
      </c>
      <c r="U138" s="110"/>
    </row>
    <row r="139" spans="3:21" ht="39.950000000000003" customHeight="1">
      <c r="C139" s="102">
        <f t="shared" si="4"/>
        <v>131</v>
      </c>
      <c r="D139" s="103">
        <v>44950</v>
      </c>
      <c r="E139" s="102" t="s">
        <v>523</v>
      </c>
      <c r="F139" s="102" t="s">
        <v>603</v>
      </c>
      <c r="G139" s="104" t="s">
        <v>268</v>
      </c>
      <c r="H139" s="102" t="s">
        <v>110</v>
      </c>
      <c r="I139" s="105">
        <v>43</v>
      </c>
      <c r="J139" s="107"/>
      <c r="K139" s="107"/>
      <c r="L139" s="107"/>
      <c r="M139" s="107"/>
      <c r="N139" s="107"/>
      <c r="O139" s="107"/>
      <c r="P139" s="107"/>
      <c r="Q139" s="104">
        <f t="shared" ref="Q139:Q144" si="5">P139+O139+N139+M139+L139+K139+J139+I139+Q138</f>
        <v>11420</v>
      </c>
      <c r="R139" s="116" t="s">
        <v>269</v>
      </c>
      <c r="S139" s="111">
        <v>1.5</v>
      </c>
      <c r="T139" s="102" t="s">
        <v>306</v>
      </c>
      <c r="U139" s="110"/>
    </row>
    <row r="140" spans="3:21" ht="39.950000000000003" customHeight="1">
      <c r="C140" s="102">
        <f t="shared" si="4"/>
        <v>132</v>
      </c>
      <c r="D140" s="103">
        <v>44950</v>
      </c>
      <c r="E140" s="102" t="s">
        <v>519</v>
      </c>
      <c r="F140" s="102" t="s">
        <v>482</v>
      </c>
      <c r="G140" s="104" t="s">
        <v>268</v>
      </c>
      <c r="H140" s="102" t="s">
        <v>110</v>
      </c>
      <c r="I140" s="107"/>
      <c r="J140" s="105">
        <v>27</v>
      </c>
      <c r="K140" s="107"/>
      <c r="L140" s="107"/>
      <c r="M140" s="107"/>
      <c r="N140" s="107"/>
      <c r="O140" s="107"/>
      <c r="P140" s="107"/>
      <c r="Q140" s="104">
        <f t="shared" si="5"/>
        <v>11447</v>
      </c>
      <c r="R140" s="116" t="s">
        <v>269</v>
      </c>
      <c r="S140" s="111">
        <v>1.5</v>
      </c>
      <c r="T140" s="102" t="s">
        <v>306</v>
      </c>
      <c r="U140" s="110"/>
    </row>
    <row r="141" spans="3:21" ht="39.950000000000003" customHeight="1">
      <c r="C141" s="102">
        <f t="shared" si="4"/>
        <v>133</v>
      </c>
      <c r="D141" s="103">
        <v>44950</v>
      </c>
      <c r="E141" s="102" t="s">
        <v>482</v>
      </c>
      <c r="F141" s="102" t="s">
        <v>604</v>
      </c>
      <c r="G141" s="104" t="s">
        <v>268</v>
      </c>
      <c r="H141" s="102" t="s">
        <v>110</v>
      </c>
      <c r="I141" s="105"/>
      <c r="J141" s="105">
        <v>52</v>
      </c>
      <c r="K141" s="107"/>
      <c r="L141" s="107"/>
      <c r="M141" s="107"/>
      <c r="N141" s="107"/>
      <c r="O141" s="107"/>
      <c r="P141" s="107"/>
      <c r="Q141" s="104">
        <f t="shared" si="5"/>
        <v>11499</v>
      </c>
      <c r="R141" s="116" t="s">
        <v>269</v>
      </c>
      <c r="S141" s="111">
        <v>1.5</v>
      </c>
      <c r="T141" s="102" t="s">
        <v>306</v>
      </c>
      <c r="U141" s="110"/>
    </row>
    <row r="142" spans="3:21" ht="39.950000000000003" customHeight="1">
      <c r="C142" s="102">
        <f t="shared" si="4"/>
        <v>134</v>
      </c>
      <c r="D142" s="103">
        <v>44950</v>
      </c>
      <c r="E142" s="102" t="s">
        <v>605</v>
      </c>
      <c r="F142" s="102" t="s">
        <v>604</v>
      </c>
      <c r="G142" s="104" t="s">
        <v>268</v>
      </c>
      <c r="H142" s="102" t="s">
        <v>110</v>
      </c>
      <c r="I142" s="105">
        <v>40</v>
      </c>
      <c r="J142" s="105"/>
      <c r="K142" s="107"/>
      <c r="L142" s="107"/>
      <c r="M142" s="107"/>
      <c r="N142" s="107"/>
      <c r="O142" s="107"/>
      <c r="P142" s="107"/>
      <c r="Q142" s="104">
        <f t="shared" si="5"/>
        <v>11539</v>
      </c>
      <c r="R142" s="116" t="s">
        <v>269</v>
      </c>
      <c r="S142" s="104">
        <v>1.5</v>
      </c>
      <c r="T142" s="102" t="s">
        <v>306</v>
      </c>
      <c r="U142" s="110"/>
    </row>
    <row r="143" spans="3:21" ht="39.950000000000003" customHeight="1">
      <c r="C143" s="102">
        <f t="shared" si="4"/>
        <v>135</v>
      </c>
      <c r="D143" s="103">
        <v>44951</v>
      </c>
      <c r="E143" s="102" t="s">
        <v>497</v>
      </c>
      <c r="F143" s="102" t="s">
        <v>606</v>
      </c>
      <c r="G143" s="104" t="s">
        <v>268</v>
      </c>
      <c r="H143" s="102" t="s">
        <v>110</v>
      </c>
      <c r="I143" s="105">
        <v>19</v>
      </c>
      <c r="J143" s="105"/>
      <c r="K143" s="107"/>
      <c r="L143" s="107"/>
      <c r="M143" s="107"/>
      <c r="N143" s="107"/>
      <c r="O143" s="107"/>
      <c r="P143" s="107"/>
      <c r="Q143" s="104">
        <f t="shared" si="5"/>
        <v>11558</v>
      </c>
      <c r="R143" s="116" t="s">
        <v>269</v>
      </c>
      <c r="S143" s="104">
        <v>1.5</v>
      </c>
      <c r="T143" s="102" t="s">
        <v>306</v>
      </c>
      <c r="U143" s="110"/>
    </row>
    <row r="144" spans="3:21" ht="39.950000000000003" customHeight="1">
      <c r="C144" s="102">
        <f t="shared" si="4"/>
        <v>136</v>
      </c>
      <c r="D144" s="103">
        <v>44951</v>
      </c>
      <c r="E144" s="102" t="s">
        <v>607</v>
      </c>
      <c r="F144" s="102" t="s">
        <v>495</v>
      </c>
      <c r="G144" s="104" t="s">
        <v>268</v>
      </c>
      <c r="H144" s="102" t="s">
        <v>110</v>
      </c>
      <c r="I144" s="107"/>
      <c r="J144" s="105">
        <f>537-16</f>
        <v>521</v>
      </c>
      <c r="K144" s="107"/>
      <c r="L144" s="107"/>
      <c r="M144" s="107"/>
      <c r="N144" s="107"/>
      <c r="O144" s="107"/>
      <c r="P144" s="107"/>
      <c r="Q144" s="104">
        <f t="shared" si="5"/>
        <v>12079</v>
      </c>
      <c r="R144" s="116" t="s">
        <v>269</v>
      </c>
      <c r="S144" s="104">
        <v>1.5</v>
      </c>
      <c r="T144" s="102" t="s">
        <v>306</v>
      </c>
      <c r="U144" s="110"/>
    </row>
    <row r="145" spans="3:21" ht="39.950000000000003" customHeight="1">
      <c r="C145" s="102">
        <f t="shared" si="4"/>
        <v>137</v>
      </c>
      <c r="D145" s="103"/>
      <c r="E145" s="102"/>
      <c r="F145" s="102"/>
      <c r="G145" s="110"/>
      <c r="H145" s="110"/>
      <c r="I145" s="118"/>
      <c r="J145" s="118"/>
      <c r="K145" s="118"/>
      <c r="L145" s="118"/>
      <c r="M145" s="105"/>
      <c r="N145" s="118"/>
      <c r="O145" s="118"/>
      <c r="P145" s="118"/>
      <c r="Q145" s="110">
        <v>11740</v>
      </c>
      <c r="R145" s="110"/>
      <c r="S145" s="110"/>
      <c r="T145" s="110"/>
      <c r="U145" s="110"/>
    </row>
    <row r="146" spans="3:21" ht="39.950000000000003" customHeight="1">
      <c r="C146" s="102">
        <f t="shared" si="4"/>
        <v>138</v>
      </c>
      <c r="D146" s="110"/>
      <c r="E146" s="110"/>
      <c r="F146" s="110"/>
      <c r="G146" s="110"/>
      <c r="H146" s="110"/>
      <c r="I146" s="118"/>
      <c r="J146" s="118"/>
      <c r="K146" s="118"/>
      <c r="L146" s="118"/>
      <c r="M146" s="118"/>
      <c r="N146" s="118"/>
      <c r="O146" s="118"/>
      <c r="P146" s="118"/>
      <c r="Q146" s="110"/>
      <c r="R146" s="110"/>
      <c r="S146" s="110"/>
      <c r="T146" s="110"/>
      <c r="U146" s="110"/>
    </row>
    <row r="147" spans="3:21" ht="39.950000000000003" customHeight="1">
      <c r="C147" s="102">
        <f t="shared" si="4"/>
        <v>139</v>
      </c>
      <c r="D147" s="110"/>
      <c r="E147" s="110"/>
      <c r="F147" s="110"/>
      <c r="G147" s="110"/>
      <c r="H147" s="110"/>
      <c r="I147" s="118"/>
      <c r="J147" s="118"/>
      <c r="K147" s="118"/>
      <c r="L147" s="118"/>
      <c r="M147" s="118"/>
      <c r="N147" s="118"/>
      <c r="O147" s="118"/>
      <c r="P147" s="118"/>
      <c r="Q147" s="110"/>
      <c r="R147" s="110"/>
      <c r="S147" s="110"/>
      <c r="T147" s="110"/>
      <c r="U147" s="110"/>
    </row>
    <row r="148" spans="3:21" ht="39.950000000000003" customHeight="1">
      <c r="C148" s="109"/>
      <c r="D148" s="110"/>
      <c r="E148" s="110"/>
      <c r="F148" s="110"/>
      <c r="G148" s="110"/>
      <c r="H148" s="110"/>
      <c r="I148" s="118"/>
      <c r="J148" s="118"/>
      <c r="K148" s="118"/>
      <c r="L148" s="118"/>
      <c r="M148" s="118"/>
      <c r="N148" s="118"/>
      <c r="O148" s="118"/>
      <c r="P148" s="118"/>
      <c r="Q148" s="110"/>
      <c r="R148" s="110"/>
      <c r="S148" s="110"/>
      <c r="T148" s="110"/>
      <c r="U148" s="110"/>
    </row>
    <row r="149" spans="3:21" ht="39.950000000000003" customHeight="1">
      <c r="C149" s="109"/>
      <c r="D149" s="110"/>
      <c r="E149" s="110"/>
      <c r="F149" s="110"/>
      <c r="G149" s="110"/>
      <c r="H149" s="110"/>
      <c r="I149" s="118"/>
      <c r="J149" s="118"/>
      <c r="K149" s="118"/>
      <c r="L149" s="118"/>
      <c r="M149" s="118"/>
      <c r="N149" s="118"/>
      <c r="O149" s="118"/>
      <c r="P149" s="118"/>
      <c r="Q149" s="110"/>
      <c r="R149" s="110"/>
      <c r="S149" s="110"/>
      <c r="T149" s="110"/>
      <c r="U149" s="110"/>
    </row>
    <row r="150" spans="3:21" ht="39.950000000000003" customHeight="1">
      <c r="C150" s="109"/>
      <c r="D150" s="110"/>
      <c r="E150" s="110"/>
      <c r="F150" s="110"/>
      <c r="G150" s="110"/>
      <c r="H150" s="110"/>
      <c r="I150" s="118"/>
      <c r="J150" s="118"/>
      <c r="K150" s="118"/>
      <c r="L150" s="118"/>
      <c r="M150" s="118"/>
      <c r="N150" s="118"/>
      <c r="O150" s="118"/>
      <c r="P150" s="118"/>
      <c r="Q150" s="110"/>
      <c r="R150" s="110"/>
      <c r="S150" s="110"/>
      <c r="T150" s="110"/>
      <c r="U150" s="110"/>
    </row>
    <row r="151" spans="3:21" ht="39.950000000000003" customHeight="1">
      <c r="C151" s="109"/>
      <c r="D151" s="110"/>
      <c r="E151" s="110"/>
      <c r="F151" s="110"/>
      <c r="G151" s="110"/>
      <c r="H151" s="110"/>
      <c r="I151" s="118"/>
      <c r="J151" s="118"/>
      <c r="K151" s="118"/>
      <c r="L151" s="118"/>
      <c r="M151" s="118"/>
      <c r="N151" s="118"/>
      <c r="O151" s="118"/>
      <c r="P151" s="118"/>
      <c r="Q151" s="110"/>
      <c r="R151" s="110"/>
      <c r="S151" s="110"/>
      <c r="T151" s="110"/>
      <c r="U151" s="110"/>
    </row>
    <row r="152" spans="3:21" ht="39.950000000000003" customHeight="1">
      <c r="C152" s="109"/>
      <c r="D152" s="110"/>
      <c r="E152" s="110"/>
      <c r="F152" s="110"/>
      <c r="G152" s="110"/>
      <c r="H152" s="110"/>
      <c r="I152" s="118"/>
      <c r="J152" s="118"/>
      <c r="K152" s="118"/>
      <c r="L152" s="118"/>
      <c r="M152" s="118"/>
      <c r="N152" s="118"/>
      <c r="O152" s="118"/>
      <c r="P152" s="118"/>
      <c r="Q152" s="110"/>
      <c r="R152" s="110"/>
      <c r="S152" s="110"/>
      <c r="T152" s="110"/>
      <c r="U152" s="110"/>
    </row>
    <row r="153" spans="3:21" ht="39.950000000000003" customHeight="1">
      <c r="C153" s="109"/>
      <c r="D153" s="110"/>
      <c r="E153" s="110"/>
      <c r="F153" s="110"/>
      <c r="G153" s="110"/>
      <c r="H153" s="110"/>
      <c r="I153" s="118"/>
      <c r="J153" s="118"/>
      <c r="K153" s="118"/>
      <c r="L153" s="118"/>
      <c r="M153" s="118"/>
      <c r="N153" s="118"/>
      <c r="O153" s="118"/>
      <c r="P153" s="118"/>
      <c r="Q153" s="110"/>
      <c r="R153" s="110"/>
      <c r="S153" s="110"/>
      <c r="T153" s="110"/>
      <c r="U153" s="110"/>
    </row>
    <row r="154" spans="3:21" ht="39.950000000000003" customHeight="1">
      <c r="C154" s="109"/>
      <c r="D154" s="110"/>
      <c r="E154" s="110"/>
      <c r="F154" s="110"/>
      <c r="G154" s="110"/>
      <c r="H154" s="110"/>
      <c r="I154" s="118"/>
      <c r="J154" s="118"/>
      <c r="K154" s="118"/>
      <c r="L154" s="118"/>
      <c r="M154" s="118"/>
      <c r="N154" s="118"/>
      <c r="O154" s="118"/>
      <c r="P154" s="118"/>
      <c r="Q154" s="110"/>
      <c r="R154" s="110"/>
      <c r="S154" s="110"/>
      <c r="T154" s="110"/>
      <c r="U154" s="110"/>
    </row>
    <row r="155" spans="3:21" ht="39.950000000000003" customHeight="1">
      <c r="C155" s="109"/>
      <c r="D155" s="110"/>
      <c r="E155" s="110"/>
      <c r="F155" s="110"/>
      <c r="G155" s="110"/>
      <c r="H155" s="110"/>
      <c r="I155" s="118"/>
      <c r="J155" s="118"/>
      <c r="K155" s="118"/>
      <c r="L155" s="118"/>
      <c r="M155" s="118"/>
      <c r="N155" s="118"/>
      <c r="O155" s="118"/>
      <c r="P155" s="118"/>
      <c r="Q155" s="110"/>
      <c r="R155" s="110"/>
      <c r="S155" s="110"/>
      <c r="T155" s="110"/>
      <c r="U155" s="110"/>
    </row>
    <row r="156" spans="3:21" ht="39.950000000000003" customHeight="1">
      <c r="C156" s="109"/>
      <c r="D156" s="110"/>
      <c r="E156" s="110"/>
      <c r="F156" s="110"/>
      <c r="G156" s="110"/>
      <c r="H156" s="110"/>
      <c r="I156" s="118"/>
      <c r="J156" s="118"/>
      <c r="K156" s="118"/>
      <c r="L156" s="118"/>
      <c r="M156" s="118"/>
      <c r="N156" s="118"/>
      <c r="O156" s="118"/>
      <c r="P156" s="118"/>
      <c r="Q156" s="110"/>
      <c r="R156" s="110"/>
      <c r="S156" s="110"/>
      <c r="T156" s="110"/>
      <c r="U156" s="110"/>
    </row>
    <row r="157" spans="3:21" ht="39.950000000000003" customHeight="1">
      <c r="C157" s="109"/>
      <c r="D157" s="110"/>
      <c r="E157" s="110"/>
      <c r="F157" s="110"/>
      <c r="G157" s="110"/>
      <c r="H157" s="110"/>
      <c r="I157" s="118"/>
      <c r="J157" s="118"/>
      <c r="K157" s="118"/>
      <c r="L157" s="118"/>
      <c r="M157" s="118"/>
      <c r="N157" s="118"/>
      <c r="O157" s="118"/>
      <c r="P157" s="118"/>
      <c r="Q157" s="110"/>
      <c r="R157" s="110"/>
      <c r="S157" s="110"/>
      <c r="T157" s="110"/>
      <c r="U157" s="110"/>
    </row>
    <row r="158" spans="3:21" ht="39.950000000000003" customHeight="1">
      <c r="C158" s="109"/>
      <c r="D158" s="110"/>
      <c r="E158" s="110"/>
      <c r="F158" s="110"/>
      <c r="G158" s="110"/>
      <c r="H158" s="110"/>
      <c r="I158" s="118"/>
      <c r="J158" s="118"/>
      <c r="K158" s="118"/>
      <c r="L158" s="118"/>
      <c r="M158" s="118"/>
      <c r="N158" s="118"/>
      <c r="O158" s="118"/>
      <c r="P158" s="118"/>
      <c r="Q158" s="110"/>
      <c r="R158" s="110"/>
      <c r="S158" s="110"/>
      <c r="T158" s="110"/>
      <c r="U158" s="110"/>
    </row>
    <row r="159" spans="3:21" ht="39.950000000000003" customHeight="1">
      <c r="C159" s="109"/>
      <c r="D159" s="110"/>
      <c r="E159" s="110"/>
      <c r="F159" s="110"/>
      <c r="G159" s="110"/>
      <c r="H159" s="110"/>
      <c r="I159" s="118"/>
      <c r="J159" s="118"/>
      <c r="K159" s="118"/>
      <c r="L159" s="118"/>
      <c r="M159" s="118"/>
      <c r="N159" s="118"/>
      <c r="O159" s="118"/>
      <c r="P159" s="118"/>
      <c r="Q159" s="110"/>
      <c r="R159" s="110"/>
      <c r="S159" s="110"/>
      <c r="T159" s="110"/>
      <c r="U159" s="110"/>
    </row>
    <row r="160" spans="3:21" ht="39.950000000000003" customHeight="1">
      <c r="C160" s="109"/>
      <c r="D160" s="110"/>
      <c r="E160" s="110"/>
      <c r="F160" s="110"/>
      <c r="G160" s="110"/>
      <c r="H160" s="110"/>
      <c r="I160" s="118"/>
      <c r="J160" s="118"/>
      <c r="K160" s="118"/>
      <c r="L160" s="118"/>
      <c r="M160" s="118"/>
      <c r="N160" s="118"/>
      <c r="O160" s="118"/>
      <c r="P160" s="118"/>
      <c r="Q160" s="110"/>
      <c r="R160" s="110"/>
      <c r="S160" s="110"/>
      <c r="T160" s="110"/>
      <c r="U160" s="110"/>
    </row>
    <row r="161" spans="3:21" ht="39.950000000000003" customHeight="1">
      <c r="C161" s="109"/>
      <c r="D161" s="110"/>
      <c r="E161" s="110"/>
      <c r="F161" s="110"/>
      <c r="G161" s="110"/>
      <c r="H161" s="110"/>
      <c r="I161" s="118"/>
      <c r="J161" s="118"/>
      <c r="K161" s="118"/>
      <c r="L161" s="118"/>
      <c r="M161" s="118"/>
      <c r="N161" s="118"/>
      <c r="O161" s="118"/>
      <c r="P161" s="118"/>
      <c r="Q161" s="110"/>
      <c r="R161" s="110"/>
      <c r="S161" s="110"/>
      <c r="T161" s="110"/>
      <c r="U161" s="110"/>
    </row>
    <row r="162" spans="3:21" ht="39.950000000000003" customHeight="1">
      <c r="C162" s="109"/>
      <c r="D162" s="110"/>
      <c r="E162" s="110"/>
      <c r="F162" s="110"/>
      <c r="G162" s="110"/>
      <c r="H162" s="110"/>
      <c r="I162" s="118"/>
      <c r="J162" s="118"/>
      <c r="K162" s="118"/>
      <c r="L162" s="118"/>
      <c r="M162" s="118"/>
      <c r="N162" s="118"/>
      <c r="O162" s="118"/>
      <c r="P162" s="118"/>
      <c r="Q162" s="110"/>
      <c r="R162" s="110"/>
      <c r="S162" s="110"/>
      <c r="T162" s="110"/>
      <c r="U162" s="110"/>
    </row>
    <row r="163" spans="3:21" ht="39.950000000000003" customHeight="1">
      <c r="C163" s="109"/>
      <c r="D163" s="110"/>
      <c r="E163" s="110"/>
      <c r="F163" s="110"/>
      <c r="G163" s="110"/>
      <c r="H163" s="110"/>
      <c r="I163" s="118"/>
      <c r="J163" s="118"/>
      <c r="K163" s="118"/>
      <c r="L163" s="118"/>
      <c r="M163" s="118"/>
      <c r="N163" s="118"/>
      <c r="O163" s="118"/>
      <c r="P163" s="118"/>
      <c r="Q163" s="110"/>
      <c r="R163" s="110"/>
      <c r="S163" s="110"/>
      <c r="T163" s="110"/>
      <c r="U163" s="110"/>
    </row>
    <row r="164" spans="3:21" ht="39.950000000000003" customHeight="1">
      <c r="C164" s="109"/>
      <c r="D164" s="110"/>
      <c r="E164" s="110"/>
      <c r="F164" s="110"/>
      <c r="G164" s="110"/>
      <c r="H164" s="110"/>
      <c r="I164" s="118"/>
      <c r="J164" s="118"/>
      <c r="K164" s="118"/>
      <c r="L164" s="118"/>
      <c r="M164" s="118"/>
      <c r="N164" s="118"/>
      <c r="O164" s="118"/>
      <c r="P164" s="118"/>
      <c r="Q164" s="110"/>
      <c r="R164" s="110"/>
      <c r="S164" s="110"/>
      <c r="T164" s="110"/>
      <c r="U164" s="110"/>
    </row>
    <row r="165" spans="3:21" ht="39.950000000000003" customHeight="1">
      <c r="C165" s="109"/>
      <c r="D165" s="110"/>
      <c r="E165" s="110"/>
      <c r="F165" s="110"/>
      <c r="G165" s="110"/>
      <c r="H165" s="110"/>
      <c r="I165" s="118"/>
      <c r="J165" s="118"/>
      <c r="K165" s="118"/>
      <c r="L165" s="118"/>
      <c r="M165" s="118"/>
      <c r="N165" s="118"/>
      <c r="O165" s="118"/>
      <c r="P165" s="118"/>
      <c r="Q165" s="110"/>
      <c r="R165" s="110"/>
      <c r="S165" s="110"/>
      <c r="T165" s="110"/>
      <c r="U165" s="110"/>
    </row>
    <row r="166" spans="3:21" ht="39.950000000000003" customHeight="1">
      <c r="C166" s="109"/>
      <c r="D166" s="110"/>
      <c r="E166" s="110"/>
      <c r="F166" s="110"/>
      <c r="G166" s="110"/>
      <c r="H166" s="110"/>
      <c r="I166" s="118"/>
      <c r="J166" s="118"/>
      <c r="K166" s="118"/>
      <c r="L166" s="118"/>
      <c r="M166" s="118"/>
      <c r="N166" s="118"/>
      <c r="O166" s="118"/>
      <c r="P166" s="118"/>
      <c r="Q166" s="110"/>
      <c r="R166" s="110"/>
      <c r="S166" s="110"/>
      <c r="T166" s="110"/>
      <c r="U166" s="110"/>
    </row>
    <row r="167" spans="3:21" ht="39.950000000000003" customHeight="1">
      <c r="C167" s="109"/>
      <c r="D167" s="110"/>
      <c r="E167" s="110"/>
      <c r="F167" s="110"/>
      <c r="G167" s="110"/>
      <c r="H167" s="110"/>
      <c r="I167" s="118"/>
      <c r="J167" s="118"/>
      <c r="K167" s="118"/>
      <c r="L167" s="118"/>
      <c r="M167" s="118"/>
      <c r="N167" s="118"/>
      <c r="O167" s="118"/>
      <c r="P167" s="118"/>
      <c r="Q167" s="110"/>
      <c r="R167" s="110"/>
      <c r="S167" s="110"/>
      <c r="T167" s="110"/>
      <c r="U167" s="110"/>
    </row>
    <row r="168" spans="3:21" ht="39.950000000000003" customHeight="1">
      <c r="C168" s="109"/>
      <c r="D168" s="110"/>
      <c r="E168" s="110"/>
      <c r="F168" s="110"/>
      <c r="G168" s="110"/>
      <c r="H168" s="110"/>
      <c r="I168" s="118"/>
      <c r="J168" s="118"/>
      <c r="K168" s="118"/>
      <c r="L168" s="118"/>
      <c r="M168" s="118"/>
      <c r="N168" s="118"/>
      <c r="O168" s="118"/>
      <c r="P168" s="118"/>
      <c r="Q168" s="110"/>
      <c r="R168" s="110"/>
      <c r="S168" s="110"/>
      <c r="T168" s="110"/>
      <c r="U168" s="110"/>
    </row>
    <row r="169" spans="3:21" ht="39.950000000000003" customHeight="1">
      <c r="C169" s="109"/>
      <c r="D169" s="110"/>
      <c r="E169" s="110"/>
      <c r="F169" s="110"/>
      <c r="G169" s="110"/>
      <c r="H169" s="110"/>
      <c r="I169" s="118"/>
      <c r="J169" s="118"/>
      <c r="K169" s="118"/>
      <c r="L169" s="118"/>
      <c r="M169" s="118"/>
      <c r="N169" s="118"/>
      <c r="O169" s="118"/>
      <c r="P169" s="118"/>
      <c r="Q169" s="110"/>
      <c r="R169" s="110"/>
      <c r="S169" s="110"/>
      <c r="T169" s="110"/>
      <c r="U169" s="110"/>
    </row>
    <row r="170" spans="3:21" ht="39.950000000000003" customHeight="1">
      <c r="C170" s="109"/>
      <c r="D170" s="110"/>
      <c r="E170" s="110"/>
      <c r="F170" s="110"/>
      <c r="G170" s="110"/>
      <c r="H170" s="110"/>
      <c r="I170" s="118"/>
      <c r="J170" s="118"/>
      <c r="K170" s="118"/>
      <c r="L170" s="118"/>
      <c r="M170" s="118"/>
      <c r="N170" s="118"/>
      <c r="O170" s="118"/>
      <c r="P170" s="118"/>
      <c r="Q170" s="110"/>
      <c r="R170" s="110"/>
      <c r="S170" s="110"/>
      <c r="T170" s="110"/>
      <c r="U170" s="110"/>
    </row>
    <row r="171" spans="3:21" ht="39.950000000000003" customHeight="1">
      <c r="C171" s="109"/>
      <c r="D171" s="110"/>
      <c r="E171" s="110"/>
      <c r="F171" s="110"/>
      <c r="G171" s="110"/>
      <c r="H171" s="110"/>
      <c r="I171" s="118"/>
      <c r="J171" s="118"/>
      <c r="K171" s="118"/>
      <c r="L171" s="118"/>
      <c r="M171" s="118"/>
      <c r="N171" s="118"/>
      <c r="O171" s="118"/>
      <c r="P171" s="118"/>
      <c r="Q171" s="110"/>
      <c r="R171" s="110"/>
      <c r="S171" s="110"/>
      <c r="T171" s="110"/>
      <c r="U171" s="110"/>
    </row>
    <row r="172" spans="3:21" ht="39.950000000000003" customHeight="1">
      <c r="C172" s="109"/>
      <c r="D172" s="110"/>
      <c r="E172" s="110"/>
      <c r="F172" s="110"/>
      <c r="G172" s="110"/>
      <c r="H172" s="110"/>
      <c r="I172" s="118"/>
      <c r="J172" s="118"/>
      <c r="K172" s="118"/>
      <c r="L172" s="118"/>
      <c r="M172" s="118"/>
      <c r="N172" s="118"/>
      <c r="O172" s="118"/>
      <c r="P172" s="118"/>
      <c r="Q172" s="110"/>
      <c r="R172" s="110"/>
      <c r="S172" s="110"/>
      <c r="T172" s="110"/>
      <c r="U172" s="110"/>
    </row>
    <row r="173" spans="3:21" ht="39.950000000000003" customHeight="1">
      <c r="C173" s="109"/>
      <c r="D173" s="110"/>
      <c r="E173" s="110"/>
      <c r="F173" s="110"/>
      <c r="G173" s="110"/>
      <c r="H173" s="110"/>
      <c r="I173" s="118"/>
      <c r="J173" s="118"/>
      <c r="K173" s="118"/>
      <c r="L173" s="118"/>
      <c r="M173" s="118"/>
      <c r="N173" s="118"/>
      <c r="O173" s="118"/>
      <c r="P173" s="118"/>
      <c r="Q173" s="110"/>
      <c r="R173" s="110"/>
      <c r="S173" s="110"/>
      <c r="T173" s="110"/>
      <c r="U173" s="110"/>
    </row>
    <row r="174" spans="3:21" ht="39.950000000000003" customHeight="1">
      <c r="C174" s="109"/>
      <c r="D174" s="110"/>
      <c r="E174" s="110"/>
      <c r="F174" s="110"/>
      <c r="G174" s="110"/>
      <c r="H174" s="110"/>
      <c r="I174" s="118"/>
      <c r="J174" s="118"/>
      <c r="K174" s="118"/>
      <c r="L174" s="118"/>
      <c r="M174" s="118"/>
      <c r="N174" s="118"/>
      <c r="O174" s="118"/>
      <c r="P174" s="118"/>
      <c r="Q174" s="110"/>
      <c r="R174" s="110"/>
      <c r="S174" s="110"/>
      <c r="T174" s="110"/>
      <c r="U174" s="110"/>
    </row>
    <row r="175" spans="3:21" ht="39.950000000000003" customHeight="1">
      <c r="C175" s="109"/>
      <c r="D175" s="110"/>
      <c r="E175" s="110"/>
      <c r="F175" s="110"/>
      <c r="G175" s="110"/>
      <c r="H175" s="110"/>
      <c r="I175" s="118"/>
      <c r="J175" s="118"/>
      <c r="K175" s="118"/>
      <c r="L175" s="118"/>
      <c r="M175" s="118"/>
      <c r="N175" s="118"/>
      <c r="O175" s="118"/>
      <c r="P175" s="118"/>
      <c r="Q175" s="110"/>
      <c r="R175" s="110"/>
      <c r="S175" s="110"/>
      <c r="T175" s="110"/>
      <c r="U175" s="110"/>
    </row>
    <row r="176" spans="3:21" ht="39.950000000000003" customHeight="1">
      <c r="C176" s="109"/>
      <c r="D176" s="110"/>
      <c r="E176" s="110"/>
      <c r="F176" s="110"/>
      <c r="G176" s="110"/>
      <c r="H176" s="110"/>
      <c r="I176" s="118"/>
      <c r="J176" s="118"/>
      <c r="K176" s="118"/>
      <c r="L176" s="118"/>
      <c r="M176" s="118"/>
      <c r="N176" s="118"/>
      <c r="O176" s="118"/>
      <c r="P176" s="118"/>
      <c r="Q176" s="110"/>
      <c r="R176" s="110"/>
      <c r="S176" s="110"/>
      <c r="T176" s="110"/>
      <c r="U176" s="110"/>
    </row>
    <row r="177" spans="3:21" ht="39.950000000000003" customHeight="1">
      <c r="C177" s="109"/>
      <c r="D177" s="110"/>
      <c r="E177" s="110"/>
      <c r="F177" s="110"/>
      <c r="G177" s="110"/>
      <c r="H177" s="110"/>
      <c r="I177" s="118"/>
      <c r="J177" s="118"/>
      <c r="K177" s="118"/>
      <c r="L177" s="118"/>
      <c r="M177" s="118"/>
      <c r="N177" s="118"/>
      <c r="O177" s="118"/>
      <c r="P177" s="118"/>
      <c r="Q177" s="110"/>
      <c r="R177" s="110"/>
      <c r="S177" s="110"/>
      <c r="T177" s="110"/>
      <c r="U177" s="110"/>
    </row>
    <row r="178" spans="3:21" ht="39.950000000000003" customHeight="1">
      <c r="C178" s="109"/>
      <c r="D178" s="110"/>
      <c r="E178" s="110"/>
      <c r="F178" s="110"/>
      <c r="G178" s="110"/>
      <c r="H178" s="110"/>
      <c r="I178" s="118"/>
      <c r="J178" s="118"/>
      <c r="K178" s="118"/>
      <c r="L178" s="118"/>
      <c r="M178" s="118"/>
      <c r="N178" s="118"/>
      <c r="O178" s="118"/>
      <c r="P178" s="118"/>
      <c r="Q178" s="110"/>
      <c r="R178" s="110"/>
      <c r="S178" s="110"/>
      <c r="T178" s="110"/>
      <c r="U178" s="110"/>
    </row>
    <row r="179" spans="3:21" ht="39.950000000000003" customHeight="1">
      <c r="C179" s="109"/>
      <c r="D179" s="110"/>
      <c r="E179" s="110"/>
      <c r="F179" s="110"/>
      <c r="G179" s="110"/>
      <c r="H179" s="110"/>
      <c r="I179" s="118"/>
      <c r="J179" s="118"/>
      <c r="K179" s="118"/>
      <c r="L179" s="118"/>
      <c r="M179" s="118"/>
      <c r="N179" s="118"/>
      <c r="O179" s="118"/>
      <c r="P179" s="118"/>
      <c r="Q179" s="110"/>
      <c r="R179" s="110"/>
      <c r="S179" s="110"/>
      <c r="T179" s="110"/>
      <c r="U179" s="110"/>
    </row>
    <row r="180" spans="3:21" ht="39.950000000000003" customHeight="1">
      <c r="C180" s="109"/>
      <c r="D180" s="110"/>
      <c r="E180" s="110"/>
      <c r="F180" s="110"/>
      <c r="G180" s="110"/>
      <c r="H180" s="110"/>
      <c r="I180" s="118"/>
      <c r="J180" s="118"/>
      <c r="K180" s="118"/>
      <c r="L180" s="118"/>
      <c r="M180" s="118"/>
      <c r="N180" s="118"/>
      <c r="O180" s="118"/>
      <c r="P180" s="118"/>
      <c r="Q180" s="110"/>
      <c r="R180" s="110"/>
      <c r="S180" s="110"/>
      <c r="T180" s="110"/>
      <c r="U180" s="110"/>
    </row>
    <row r="181" spans="3:21" ht="39.950000000000003" customHeight="1">
      <c r="C181" s="109"/>
      <c r="D181" s="110"/>
      <c r="E181" s="110"/>
      <c r="F181" s="110"/>
      <c r="G181" s="110"/>
      <c r="H181" s="110"/>
      <c r="I181" s="118"/>
      <c r="J181" s="118"/>
      <c r="K181" s="118"/>
      <c r="L181" s="118"/>
      <c r="M181" s="118"/>
      <c r="N181" s="118"/>
      <c r="O181" s="118"/>
      <c r="P181" s="118"/>
      <c r="Q181" s="110"/>
      <c r="R181" s="110"/>
      <c r="S181" s="110"/>
      <c r="T181" s="110"/>
      <c r="U181" s="110"/>
    </row>
    <row r="182" spans="3:21" ht="39.950000000000003" customHeight="1">
      <c r="C182" s="109"/>
      <c r="D182" s="110"/>
      <c r="E182" s="110"/>
      <c r="F182" s="110"/>
      <c r="G182" s="110"/>
      <c r="H182" s="110"/>
      <c r="I182" s="118"/>
      <c r="J182" s="118"/>
      <c r="K182" s="118"/>
      <c r="L182" s="118"/>
      <c r="M182" s="118"/>
      <c r="N182" s="118"/>
      <c r="O182" s="118"/>
      <c r="P182" s="118"/>
      <c r="Q182" s="110"/>
      <c r="R182" s="110"/>
      <c r="S182" s="110"/>
      <c r="T182" s="110"/>
      <c r="U182" s="110"/>
    </row>
    <row r="183" spans="3:21" ht="39.950000000000003" customHeight="1">
      <c r="C183" s="109"/>
      <c r="D183" s="110"/>
      <c r="E183" s="110"/>
      <c r="F183" s="110"/>
      <c r="G183" s="110"/>
      <c r="H183" s="110"/>
      <c r="I183" s="118"/>
      <c r="J183" s="118"/>
      <c r="K183" s="118"/>
      <c r="L183" s="118"/>
      <c r="M183" s="118"/>
      <c r="N183" s="118"/>
      <c r="O183" s="118"/>
      <c r="P183" s="118"/>
      <c r="Q183" s="110"/>
      <c r="R183" s="110"/>
      <c r="S183" s="110"/>
      <c r="T183" s="110"/>
      <c r="U183" s="110"/>
    </row>
    <row r="184" spans="3:21" ht="39.950000000000003" customHeight="1">
      <c r="C184" s="109"/>
      <c r="D184" s="110"/>
      <c r="E184" s="110"/>
      <c r="F184" s="110"/>
      <c r="G184" s="110"/>
      <c r="H184" s="110"/>
      <c r="I184" s="118"/>
      <c r="J184" s="118"/>
      <c r="K184" s="118"/>
      <c r="L184" s="118"/>
      <c r="M184" s="118"/>
      <c r="N184" s="118"/>
      <c r="O184" s="118"/>
      <c r="P184" s="118"/>
      <c r="Q184" s="110"/>
      <c r="R184" s="110"/>
      <c r="S184" s="110"/>
      <c r="T184" s="110"/>
      <c r="U184" s="110"/>
    </row>
    <row r="185" spans="3:21" ht="39.950000000000003" customHeight="1">
      <c r="C185" s="109"/>
      <c r="D185" s="110"/>
      <c r="E185" s="110"/>
      <c r="F185" s="110"/>
      <c r="G185" s="110"/>
      <c r="H185" s="110"/>
      <c r="I185" s="118"/>
      <c r="J185" s="118"/>
      <c r="K185" s="118"/>
      <c r="L185" s="118"/>
      <c r="M185" s="118"/>
      <c r="N185" s="118"/>
      <c r="O185" s="118"/>
      <c r="P185" s="118"/>
      <c r="Q185" s="110"/>
      <c r="R185" s="110"/>
      <c r="S185" s="110"/>
      <c r="T185" s="110"/>
      <c r="U185" s="110"/>
    </row>
    <row r="186" spans="3:21" ht="39.950000000000003" customHeight="1">
      <c r="C186" s="109"/>
      <c r="D186" s="110"/>
      <c r="E186" s="110"/>
      <c r="F186" s="110"/>
      <c r="G186" s="110"/>
      <c r="H186" s="110"/>
      <c r="I186" s="118"/>
      <c r="J186" s="118"/>
      <c r="K186" s="118"/>
      <c r="L186" s="118"/>
      <c r="M186" s="118"/>
      <c r="N186" s="118"/>
      <c r="O186" s="118"/>
      <c r="P186" s="118"/>
      <c r="Q186" s="110"/>
      <c r="R186" s="110"/>
      <c r="S186" s="110"/>
      <c r="T186" s="110"/>
      <c r="U186" s="110"/>
    </row>
    <row r="187" spans="3:21" ht="39.950000000000003" customHeight="1">
      <c r="C187" s="109"/>
      <c r="D187" s="110"/>
      <c r="E187" s="110"/>
      <c r="F187" s="110"/>
      <c r="G187" s="110"/>
      <c r="H187" s="110"/>
      <c r="I187" s="118"/>
      <c r="J187" s="118"/>
      <c r="K187" s="118"/>
      <c r="L187" s="118"/>
      <c r="M187" s="118"/>
      <c r="N187" s="118"/>
      <c r="O187" s="118"/>
      <c r="P187" s="118"/>
      <c r="Q187" s="110"/>
      <c r="R187" s="110"/>
      <c r="S187" s="110"/>
      <c r="T187" s="110"/>
      <c r="U187" s="110"/>
    </row>
    <row r="188" spans="3:21" ht="39.950000000000003" customHeight="1">
      <c r="C188" s="109"/>
      <c r="D188" s="110"/>
      <c r="E188" s="110"/>
      <c r="F188" s="110"/>
      <c r="G188" s="110"/>
      <c r="H188" s="110"/>
      <c r="I188" s="118"/>
      <c r="J188" s="118"/>
      <c r="K188" s="118"/>
      <c r="L188" s="118"/>
      <c r="M188" s="118"/>
      <c r="N188" s="118"/>
      <c r="O188" s="118"/>
      <c r="P188" s="118"/>
      <c r="Q188" s="110"/>
      <c r="R188" s="110"/>
      <c r="S188" s="110"/>
      <c r="T188" s="110"/>
      <c r="U188" s="110"/>
    </row>
    <row r="189" spans="3:21" ht="39.950000000000003" customHeight="1">
      <c r="C189" s="109"/>
      <c r="D189" s="110"/>
      <c r="E189" s="110"/>
      <c r="F189" s="110"/>
      <c r="G189" s="110"/>
      <c r="H189" s="110"/>
      <c r="I189" s="118"/>
      <c r="J189" s="118"/>
      <c r="K189" s="118"/>
      <c r="L189" s="118"/>
      <c r="M189" s="118"/>
      <c r="N189" s="118"/>
      <c r="O189" s="118"/>
      <c r="P189" s="118"/>
      <c r="Q189" s="110"/>
      <c r="R189" s="110"/>
      <c r="S189" s="110"/>
      <c r="T189" s="110"/>
      <c r="U189" s="110"/>
    </row>
    <row r="190" spans="3:21" ht="39.950000000000003" customHeight="1">
      <c r="C190" s="109"/>
      <c r="D190" s="110"/>
      <c r="E190" s="110"/>
      <c r="F190" s="110"/>
      <c r="G190" s="110"/>
      <c r="H190" s="110"/>
      <c r="I190" s="118"/>
      <c r="J190" s="118"/>
      <c r="K190" s="118"/>
      <c r="L190" s="118"/>
      <c r="M190" s="118"/>
      <c r="N190" s="118"/>
      <c r="O190" s="118"/>
      <c r="P190" s="118"/>
      <c r="Q190" s="110"/>
      <c r="R190" s="110"/>
      <c r="S190" s="110"/>
      <c r="T190" s="110"/>
      <c r="U190" s="110"/>
    </row>
    <row r="191" spans="3:21" ht="39.950000000000003" customHeight="1">
      <c r="C191" s="109"/>
      <c r="D191" s="110"/>
      <c r="E191" s="110"/>
      <c r="F191" s="110"/>
      <c r="G191" s="110"/>
      <c r="H191" s="110"/>
      <c r="I191" s="118"/>
      <c r="J191" s="118"/>
      <c r="K191" s="118"/>
      <c r="L191" s="118"/>
      <c r="M191" s="118"/>
      <c r="N191" s="118"/>
      <c r="O191" s="118"/>
      <c r="P191" s="118"/>
      <c r="Q191" s="110"/>
      <c r="R191" s="110"/>
      <c r="S191" s="110"/>
      <c r="T191" s="110"/>
      <c r="U191" s="110"/>
    </row>
    <row r="192" spans="3:21" ht="39.950000000000003" customHeight="1">
      <c r="C192" s="109"/>
      <c r="D192" s="110"/>
      <c r="E192" s="110"/>
      <c r="F192" s="110"/>
      <c r="G192" s="110"/>
      <c r="H192" s="110"/>
      <c r="I192" s="118"/>
      <c r="J192" s="118"/>
      <c r="K192" s="118"/>
      <c r="L192" s="118"/>
      <c r="M192" s="118"/>
      <c r="N192" s="118"/>
      <c r="O192" s="118"/>
      <c r="P192" s="118"/>
      <c r="Q192" s="110"/>
      <c r="R192" s="110"/>
      <c r="S192" s="110"/>
      <c r="T192" s="110"/>
      <c r="U192" s="110"/>
    </row>
    <row r="193" spans="3:21" ht="39.950000000000003" customHeight="1">
      <c r="C193" s="109"/>
      <c r="D193" s="110"/>
      <c r="E193" s="110"/>
      <c r="F193" s="110"/>
      <c r="G193" s="110"/>
      <c r="H193" s="110"/>
      <c r="I193" s="118"/>
      <c r="J193" s="118"/>
      <c r="K193" s="118"/>
      <c r="L193" s="118"/>
      <c r="M193" s="118"/>
      <c r="N193" s="118"/>
      <c r="O193" s="118"/>
      <c r="P193" s="118"/>
      <c r="Q193" s="110"/>
      <c r="R193" s="110"/>
      <c r="S193" s="110"/>
      <c r="T193" s="110"/>
      <c r="U193" s="110"/>
    </row>
    <row r="194" spans="3:21" ht="39.950000000000003" customHeight="1">
      <c r="C194" s="109"/>
      <c r="D194" s="110"/>
      <c r="E194" s="110"/>
      <c r="F194" s="110"/>
      <c r="G194" s="110"/>
      <c r="H194" s="110"/>
      <c r="I194" s="118"/>
      <c r="J194" s="118"/>
      <c r="K194" s="118"/>
      <c r="L194" s="118"/>
      <c r="M194" s="118"/>
      <c r="N194" s="118"/>
      <c r="O194" s="118"/>
      <c r="P194" s="118"/>
      <c r="Q194" s="110"/>
      <c r="R194" s="110"/>
      <c r="S194" s="110"/>
      <c r="T194" s="110"/>
      <c r="U194" s="110"/>
    </row>
    <row r="195" spans="3:21" ht="39.950000000000003" customHeight="1">
      <c r="C195" s="109"/>
      <c r="D195" s="110"/>
      <c r="E195" s="110"/>
      <c r="F195" s="110"/>
      <c r="G195" s="110"/>
      <c r="H195" s="110"/>
      <c r="I195" s="118"/>
      <c r="J195" s="118"/>
      <c r="K195" s="118"/>
      <c r="L195" s="118"/>
      <c r="M195" s="118"/>
      <c r="N195" s="118"/>
      <c r="O195" s="118"/>
      <c r="P195" s="118"/>
      <c r="Q195" s="110"/>
      <c r="R195" s="110"/>
      <c r="S195" s="110"/>
      <c r="T195" s="110"/>
      <c r="U195" s="110"/>
    </row>
    <row r="196" spans="3:21" ht="39.950000000000003" customHeight="1">
      <c r="C196" s="109"/>
      <c r="D196" s="110"/>
      <c r="E196" s="110"/>
      <c r="F196" s="110"/>
      <c r="G196" s="110"/>
      <c r="H196" s="110"/>
      <c r="I196" s="118"/>
      <c r="J196" s="118"/>
      <c r="K196" s="118"/>
      <c r="L196" s="118"/>
      <c r="M196" s="118"/>
      <c r="N196" s="118"/>
      <c r="O196" s="118"/>
      <c r="P196" s="118"/>
      <c r="Q196" s="110"/>
      <c r="R196" s="110"/>
      <c r="S196" s="110"/>
      <c r="T196" s="110"/>
      <c r="U196" s="110"/>
    </row>
    <row r="197" spans="3:21" ht="39.950000000000003" customHeight="1">
      <c r="C197" s="109"/>
      <c r="D197" s="110"/>
      <c r="E197" s="110"/>
      <c r="F197" s="110"/>
      <c r="G197" s="110"/>
      <c r="H197" s="110"/>
      <c r="I197" s="118"/>
      <c r="J197" s="118"/>
      <c r="K197" s="118"/>
      <c r="L197" s="118"/>
      <c r="M197" s="118"/>
      <c r="N197" s="118"/>
      <c r="O197" s="118"/>
      <c r="P197" s="118"/>
      <c r="Q197" s="110"/>
      <c r="R197" s="110"/>
      <c r="S197" s="110"/>
      <c r="T197" s="110"/>
      <c r="U197" s="110"/>
    </row>
    <row r="198" spans="3:21" ht="39.950000000000003" customHeight="1">
      <c r="C198" s="109"/>
      <c r="D198" s="110"/>
      <c r="E198" s="110"/>
      <c r="F198" s="110"/>
      <c r="G198" s="110"/>
      <c r="H198" s="110"/>
      <c r="I198" s="118"/>
      <c r="J198" s="118"/>
      <c r="K198" s="118"/>
      <c r="L198" s="118"/>
      <c r="M198" s="118"/>
      <c r="N198" s="118"/>
      <c r="O198" s="118"/>
      <c r="P198" s="118"/>
      <c r="Q198" s="110"/>
      <c r="R198" s="110"/>
      <c r="S198" s="110"/>
      <c r="T198" s="110"/>
      <c r="U198" s="110"/>
    </row>
    <row r="199" spans="3:21" ht="39.950000000000003" customHeight="1">
      <c r="C199" s="109"/>
      <c r="D199" s="110"/>
      <c r="E199" s="110"/>
      <c r="F199" s="110"/>
      <c r="G199" s="110"/>
      <c r="H199" s="110"/>
      <c r="I199" s="118"/>
      <c r="J199" s="118"/>
      <c r="K199" s="118"/>
      <c r="L199" s="118"/>
      <c r="M199" s="118"/>
      <c r="N199" s="118"/>
      <c r="O199" s="118"/>
      <c r="P199" s="118"/>
      <c r="Q199" s="110"/>
      <c r="R199" s="110"/>
      <c r="S199" s="110"/>
      <c r="T199" s="110"/>
      <c r="U199" s="110"/>
    </row>
    <row r="200" spans="3:21" ht="39.950000000000003" customHeight="1">
      <c r="C200" s="109"/>
      <c r="D200" s="110"/>
      <c r="E200" s="110"/>
      <c r="F200" s="110"/>
      <c r="G200" s="110"/>
      <c r="H200" s="110"/>
      <c r="I200" s="118"/>
      <c r="J200" s="118"/>
      <c r="K200" s="118"/>
      <c r="L200" s="118"/>
      <c r="M200" s="118"/>
      <c r="N200" s="118"/>
      <c r="O200" s="118"/>
      <c r="P200" s="118"/>
      <c r="Q200" s="110"/>
      <c r="R200" s="110"/>
      <c r="S200" s="110"/>
      <c r="T200" s="110"/>
      <c r="U200" s="110"/>
    </row>
    <row r="201" spans="3:21" ht="39.950000000000003" customHeight="1">
      <c r="C201" s="109"/>
      <c r="D201" s="110"/>
      <c r="E201" s="110"/>
      <c r="F201" s="110"/>
      <c r="G201" s="110"/>
      <c r="H201" s="110"/>
      <c r="I201" s="118"/>
      <c r="J201" s="118"/>
      <c r="K201" s="118"/>
      <c r="L201" s="118"/>
      <c r="M201" s="118"/>
      <c r="N201" s="118"/>
      <c r="O201" s="118"/>
      <c r="P201" s="118"/>
      <c r="Q201" s="110"/>
      <c r="R201" s="110"/>
      <c r="S201" s="110"/>
      <c r="T201" s="110"/>
      <c r="U201" s="110"/>
    </row>
    <row r="202" spans="3:21" ht="39.950000000000003" customHeight="1">
      <c r="C202" s="109"/>
      <c r="D202" s="110"/>
      <c r="E202" s="110"/>
      <c r="F202" s="110"/>
      <c r="G202" s="110"/>
      <c r="H202" s="110"/>
      <c r="I202" s="118"/>
      <c r="J202" s="118"/>
      <c r="K202" s="118"/>
      <c r="L202" s="118"/>
      <c r="M202" s="118"/>
      <c r="N202" s="118"/>
      <c r="O202" s="118"/>
      <c r="P202" s="118"/>
      <c r="Q202" s="110"/>
      <c r="R202" s="110"/>
      <c r="S202" s="110"/>
      <c r="T202" s="110"/>
      <c r="U202" s="110"/>
    </row>
    <row r="203" spans="3:21" ht="39.950000000000003" customHeight="1">
      <c r="C203" s="109"/>
      <c r="D203" s="110"/>
      <c r="E203" s="110"/>
      <c r="F203" s="110"/>
      <c r="G203" s="110"/>
      <c r="H203" s="110"/>
      <c r="I203" s="118"/>
      <c r="J203" s="118"/>
      <c r="K203" s="118"/>
      <c r="L203" s="118"/>
      <c r="M203" s="118"/>
      <c r="N203" s="118"/>
      <c r="O203" s="118"/>
      <c r="P203" s="118"/>
      <c r="Q203" s="110"/>
      <c r="R203" s="110"/>
      <c r="S203" s="110"/>
      <c r="T203" s="110"/>
      <c r="U203" s="110"/>
    </row>
    <row r="204" spans="3:21" ht="39.950000000000003" customHeight="1">
      <c r="C204" s="109"/>
      <c r="D204" s="110"/>
      <c r="E204" s="110"/>
      <c r="F204" s="110"/>
      <c r="G204" s="110"/>
      <c r="H204" s="110"/>
      <c r="I204" s="118"/>
      <c r="J204" s="118"/>
      <c r="K204" s="118"/>
      <c r="L204" s="118"/>
      <c r="M204" s="118"/>
      <c r="N204" s="118"/>
      <c r="O204" s="118"/>
      <c r="P204" s="118"/>
      <c r="Q204" s="110"/>
      <c r="R204" s="110"/>
      <c r="S204" s="110"/>
      <c r="T204" s="110"/>
      <c r="U204" s="110"/>
    </row>
    <row r="205" spans="3:21" ht="39.950000000000003" customHeight="1">
      <c r="C205" s="109"/>
      <c r="D205" s="110"/>
      <c r="E205" s="110"/>
      <c r="F205" s="110"/>
      <c r="G205" s="110"/>
      <c r="H205" s="110"/>
      <c r="I205" s="118"/>
      <c r="J205" s="118"/>
      <c r="K205" s="118"/>
      <c r="L205" s="118"/>
      <c r="M205" s="118"/>
      <c r="N205" s="118"/>
      <c r="O205" s="118"/>
      <c r="P205" s="118"/>
      <c r="Q205" s="110"/>
      <c r="R205" s="110"/>
      <c r="S205" s="110"/>
      <c r="T205" s="110"/>
      <c r="U205" s="110"/>
    </row>
    <row r="206" spans="3:21" ht="39.950000000000003" customHeight="1">
      <c r="C206" s="109"/>
      <c r="D206" s="110"/>
      <c r="E206" s="110"/>
      <c r="F206" s="110"/>
      <c r="G206" s="110"/>
      <c r="H206" s="110"/>
      <c r="I206" s="118"/>
      <c r="J206" s="118"/>
      <c r="K206" s="118"/>
      <c r="L206" s="118"/>
      <c r="M206" s="118"/>
      <c r="N206" s="118"/>
      <c r="O206" s="118"/>
      <c r="P206" s="118"/>
      <c r="Q206" s="110"/>
      <c r="R206" s="110"/>
      <c r="S206" s="110"/>
      <c r="T206" s="110"/>
      <c r="U206" s="110"/>
    </row>
    <row r="207" spans="3:21" ht="39.950000000000003" customHeight="1">
      <c r="C207" s="109"/>
      <c r="D207" s="110"/>
      <c r="E207" s="110"/>
      <c r="F207" s="110"/>
      <c r="G207" s="110"/>
      <c r="H207" s="110"/>
      <c r="I207" s="118"/>
      <c r="J207" s="118"/>
      <c r="K207" s="118"/>
      <c r="L207" s="118"/>
      <c r="M207" s="118"/>
      <c r="N207" s="118"/>
      <c r="O207" s="118"/>
      <c r="P207" s="118"/>
      <c r="Q207" s="110"/>
      <c r="R207" s="110"/>
      <c r="S207" s="110"/>
      <c r="T207" s="110"/>
      <c r="U207" s="110"/>
    </row>
    <row r="208" spans="3:21" ht="39.950000000000003" customHeight="1">
      <c r="C208" s="109"/>
      <c r="D208" s="110"/>
      <c r="E208" s="110"/>
      <c r="F208" s="110"/>
      <c r="G208" s="110"/>
      <c r="H208" s="110"/>
      <c r="I208" s="118"/>
      <c r="J208" s="118"/>
      <c r="K208" s="118"/>
      <c r="L208" s="118"/>
      <c r="M208" s="118"/>
      <c r="N208" s="118"/>
      <c r="O208" s="118"/>
      <c r="P208" s="118"/>
      <c r="Q208" s="110"/>
      <c r="R208" s="110"/>
      <c r="S208" s="110"/>
      <c r="T208" s="110"/>
      <c r="U208" s="110"/>
    </row>
    <row r="209" spans="3:21" ht="39.950000000000003" customHeight="1">
      <c r="C209" s="109"/>
      <c r="D209" s="110"/>
      <c r="E209" s="110"/>
      <c r="F209" s="110"/>
      <c r="G209" s="110"/>
      <c r="H209" s="110"/>
      <c r="I209" s="118"/>
      <c r="J209" s="118"/>
      <c r="K209" s="118"/>
      <c r="L209" s="118"/>
      <c r="M209" s="118"/>
      <c r="N209" s="118"/>
      <c r="O209" s="118"/>
      <c r="P209" s="118"/>
      <c r="Q209" s="110"/>
      <c r="R209" s="110"/>
      <c r="S209" s="110"/>
      <c r="T209" s="110"/>
      <c r="U209" s="110"/>
    </row>
    <row r="210" spans="3:21" ht="39.950000000000003" customHeight="1">
      <c r="C210" s="109"/>
      <c r="D210" s="110"/>
      <c r="E210" s="110"/>
      <c r="F210" s="110"/>
      <c r="G210" s="110"/>
      <c r="H210" s="110"/>
      <c r="I210" s="118"/>
      <c r="J210" s="118"/>
      <c r="K210" s="118"/>
      <c r="L210" s="118"/>
      <c r="M210" s="118"/>
      <c r="N210" s="118"/>
      <c r="O210" s="118"/>
      <c r="P210" s="118"/>
      <c r="Q210" s="110"/>
      <c r="R210" s="110"/>
      <c r="S210" s="110"/>
      <c r="T210" s="110"/>
      <c r="U210" s="110"/>
    </row>
    <row r="211" spans="3:21" ht="39.950000000000003" customHeight="1">
      <c r="C211" s="109"/>
      <c r="D211" s="110"/>
      <c r="E211" s="110"/>
      <c r="F211" s="110"/>
      <c r="G211" s="110"/>
      <c r="H211" s="110"/>
      <c r="I211" s="118"/>
      <c r="J211" s="118"/>
      <c r="K211" s="118"/>
      <c r="L211" s="118"/>
      <c r="M211" s="118"/>
      <c r="N211" s="118"/>
      <c r="O211" s="118"/>
      <c r="P211" s="118"/>
      <c r="Q211" s="110"/>
      <c r="R211" s="110"/>
      <c r="S211" s="110"/>
      <c r="T211" s="110"/>
      <c r="U211" s="110"/>
    </row>
    <row r="212" spans="3:21" ht="39.950000000000003" customHeight="1">
      <c r="C212" s="109"/>
      <c r="D212" s="110"/>
      <c r="E212" s="110"/>
      <c r="F212" s="110"/>
      <c r="G212" s="110"/>
      <c r="H212" s="110"/>
      <c r="I212" s="118"/>
      <c r="J212" s="118"/>
      <c r="K212" s="118"/>
      <c r="L212" s="118"/>
      <c r="M212" s="118"/>
      <c r="N212" s="118"/>
      <c r="O212" s="118"/>
      <c r="P212" s="118"/>
      <c r="Q212" s="110"/>
      <c r="R212" s="110"/>
      <c r="S212" s="110"/>
      <c r="T212" s="110"/>
      <c r="U212" s="110"/>
    </row>
    <row r="213" spans="3:21" ht="39.950000000000003" customHeight="1">
      <c r="C213" s="109"/>
      <c r="D213" s="110"/>
      <c r="E213" s="110"/>
      <c r="F213" s="110"/>
      <c r="G213" s="110"/>
      <c r="H213" s="110"/>
      <c r="I213" s="118"/>
      <c r="J213" s="118"/>
      <c r="K213" s="118"/>
      <c r="L213" s="118"/>
      <c r="M213" s="118"/>
      <c r="N213" s="118"/>
      <c r="O213" s="118"/>
      <c r="P213" s="118"/>
      <c r="Q213" s="110"/>
      <c r="R213" s="110"/>
      <c r="S213" s="110"/>
      <c r="T213" s="110"/>
      <c r="U213" s="110"/>
    </row>
    <row r="214" spans="3:21" ht="39.950000000000003" customHeight="1">
      <c r="C214" s="109"/>
      <c r="D214" s="110"/>
      <c r="E214" s="110"/>
      <c r="F214" s="110"/>
      <c r="G214" s="110"/>
      <c r="H214" s="110"/>
      <c r="I214" s="118"/>
      <c r="J214" s="118"/>
      <c r="K214" s="118"/>
      <c r="L214" s="118"/>
      <c r="M214" s="118"/>
      <c r="N214" s="118"/>
      <c r="O214" s="118"/>
      <c r="P214" s="118"/>
      <c r="Q214" s="110"/>
      <c r="R214" s="110"/>
      <c r="S214" s="110"/>
      <c r="T214" s="110"/>
      <c r="U214" s="110"/>
    </row>
    <row r="215" spans="3:21" ht="39.950000000000003" customHeight="1">
      <c r="C215" s="109"/>
      <c r="D215" s="110"/>
      <c r="E215" s="110"/>
      <c r="F215" s="110"/>
      <c r="G215" s="110"/>
      <c r="H215" s="110"/>
      <c r="I215" s="118"/>
      <c r="J215" s="118"/>
      <c r="K215" s="118"/>
      <c r="L215" s="118"/>
      <c r="M215" s="118"/>
      <c r="N215" s="118"/>
      <c r="O215" s="118"/>
      <c r="P215" s="118"/>
      <c r="Q215" s="110"/>
      <c r="R215" s="110"/>
      <c r="S215" s="110"/>
      <c r="T215" s="110"/>
      <c r="U215" s="110"/>
    </row>
    <row r="216" spans="3:21" ht="39.950000000000003" customHeight="1">
      <c r="C216" s="109"/>
      <c r="D216" s="110"/>
      <c r="E216" s="110"/>
      <c r="F216" s="110"/>
      <c r="G216" s="110"/>
      <c r="H216" s="110"/>
      <c r="I216" s="118"/>
      <c r="J216" s="118"/>
      <c r="K216" s="118"/>
      <c r="L216" s="118"/>
      <c r="M216" s="118"/>
      <c r="N216" s="118"/>
      <c r="O216" s="118"/>
      <c r="P216" s="118"/>
      <c r="Q216" s="110"/>
      <c r="R216" s="110"/>
      <c r="S216" s="110"/>
      <c r="T216" s="110"/>
      <c r="U216" s="110"/>
    </row>
    <row r="217" spans="3:21" ht="39.950000000000003" customHeight="1">
      <c r="C217" s="109"/>
      <c r="D217" s="110"/>
      <c r="E217" s="110"/>
      <c r="F217" s="110"/>
      <c r="G217" s="110"/>
      <c r="H217" s="110"/>
      <c r="I217" s="118"/>
      <c r="J217" s="118"/>
      <c r="K217" s="118"/>
      <c r="L217" s="118"/>
      <c r="M217" s="118"/>
      <c r="N217" s="118"/>
      <c r="O217" s="118"/>
      <c r="P217" s="118"/>
      <c r="Q217" s="110"/>
      <c r="R217" s="110"/>
      <c r="S217" s="110"/>
      <c r="T217" s="110"/>
      <c r="U217" s="110"/>
    </row>
    <row r="218" spans="3:21" ht="39.950000000000003" customHeight="1">
      <c r="C218" s="109"/>
      <c r="D218" s="110"/>
      <c r="E218" s="110"/>
      <c r="F218" s="110"/>
      <c r="G218" s="110"/>
      <c r="H218" s="110"/>
      <c r="I218" s="118"/>
      <c r="J218" s="118"/>
      <c r="K218" s="118"/>
      <c r="L218" s="118"/>
      <c r="M218" s="118"/>
      <c r="N218" s="118"/>
      <c r="O218" s="118"/>
      <c r="P218" s="118"/>
      <c r="Q218" s="110"/>
      <c r="R218" s="110"/>
      <c r="S218" s="110"/>
      <c r="T218" s="110"/>
      <c r="U218" s="110"/>
    </row>
    <row r="219" spans="3:21" ht="39.950000000000003" customHeight="1">
      <c r="C219" s="109"/>
      <c r="D219" s="110"/>
      <c r="E219" s="110"/>
      <c r="F219" s="110"/>
      <c r="G219" s="110"/>
      <c r="H219" s="110"/>
      <c r="I219" s="118"/>
      <c r="J219" s="118"/>
      <c r="K219" s="118"/>
      <c r="L219" s="118"/>
      <c r="M219" s="118"/>
      <c r="N219" s="118"/>
      <c r="O219" s="118"/>
      <c r="P219" s="118"/>
      <c r="Q219" s="110"/>
      <c r="R219" s="110"/>
      <c r="S219" s="110"/>
      <c r="T219" s="110"/>
      <c r="U219" s="110"/>
    </row>
    <row r="220" spans="3:21" ht="39.950000000000003" customHeight="1">
      <c r="C220" s="109"/>
      <c r="D220" s="110"/>
      <c r="E220" s="110"/>
      <c r="F220" s="110"/>
      <c r="G220" s="110"/>
      <c r="H220" s="110"/>
      <c r="I220" s="118"/>
      <c r="J220" s="118"/>
      <c r="K220" s="118"/>
      <c r="L220" s="118"/>
      <c r="M220" s="118"/>
      <c r="N220" s="118"/>
      <c r="O220" s="118"/>
      <c r="P220" s="118"/>
      <c r="Q220" s="110"/>
      <c r="R220" s="110"/>
      <c r="S220" s="110"/>
      <c r="T220" s="110"/>
      <c r="U220" s="110"/>
    </row>
    <row r="221" spans="3:21" ht="39.950000000000003" customHeight="1">
      <c r="C221" s="109"/>
      <c r="D221" s="110"/>
      <c r="E221" s="110"/>
      <c r="F221" s="110"/>
      <c r="G221" s="110"/>
      <c r="H221" s="110"/>
      <c r="I221" s="118"/>
      <c r="J221" s="118"/>
      <c r="K221" s="118"/>
      <c r="L221" s="118"/>
      <c r="M221" s="118"/>
      <c r="N221" s="118"/>
      <c r="O221" s="118"/>
      <c r="P221" s="118"/>
      <c r="Q221" s="110"/>
      <c r="R221" s="110"/>
      <c r="S221" s="110"/>
      <c r="T221" s="110"/>
      <c r="U221" s="110"/>
    </row>
    <row r="222" spans="3:21" ht="39.950000000000003" customHeight="1">
      <c r="C222" s="109"/>
      <c r="D222" s="110"/>
      <c r="E222" s="110"/>
      <c r="F222" s="110"/>
      <c r="G222" s="110"/>
      <c r="H222" s="110"/>
      <c r="I222" s="118"/>
      <c r="J222" s="118"/>
      <c r="K222" s="118"/>
      <c r="L222" s="118"/>
      <c r="M222" s="118"/>
      <c r="N222" s="118"/>
      <c r="O222" s="118"/>
      <c r="P222" s="118"/>
      <c r="Q222" s="110"/>
      <c r="R222" s="110"/>
      <c r="S222" s="110"/>
      <c r="T222" s="110"/>
      <c r="U222" s="110"/>
    </row>
    <row r="223" spans="3:21" ht="39.950000000000003" customHeight="1">
      <c r="C223" s="109"/>
      <c r="D223" s="110"/>
      <c r="E223" s="110"/>
      <c r="F223" s="110"/>
      <c r="G223" s="110"/>
      <c r="H223" s="110"/>
      <c r="I223" s="118"/>
      <c r="J223" s="118"/>
      <c r="K223" s="118"/>
      <c r="L223" s="118"/>
      <c r="M223" s="118"/>
      <c r="N223" s="118"/>
      <c r="O223" s="118"/>
      <c r="P223" s="118"/>
      <c r="Q223" s="110"/>
      <c r="R223" s="110"/>
      <c r="S223" s="110"/>
      <c r="T223" s="110"/>
      <c r="U223" s="110"/>
    </row>
    <row r="224" spans="3:21" ht="39.950000000000003" customHeight="1">
      <c r="C224" s="109"/>
      <c r="D224" s="110"/>
      <c r="E224" s="110"/>
      <c r="F224" s="110"/>
      <c r="G224" s="110"/>
      <c r="H224" s="110"/>
      <c r="I224" s="118"/>
      <c r="J224" s="118"/>
      <c r="K224" s="118"/>
      <c r="L224" s="118"/>
      <c r="M224" s="118"/>
      <c r="N224" s="118"/>
      <c r="O224" s="118"/>
      <c r="P224" s="118"/>
      <c r="Q224" s="110"/>
      <c r="R224" s="110"/>
      <c r="S224" s="110"/>
      <c r="T224" s="110"/>
      <c r="U224" s="110"/>
    </row>
    <row r="225" spans="3:21" ht="39.950000000000003" customHeight="1">
      <c r="C225" s="109"/>
      <c r="D225" s="110"/>
      <c r="E225" s="110"/>
      <c r="F225" s="110"/>
      <c r="G225" s="110"/>
      <c r="H225" s="110"/>
      <c r="I225" s="118"/>
      <c r="J225" s="118"/>
      <c r="K225" s="118"/>
      <c r="L225" s="118"/>
      <c r="M225" s="118"/>
      <c r="N225" s="118"/>
      <c r="O225" s="118"/>
      <c r="P225" s="118"/>
      <c r="Q225" s="110"/>
      <c r="R225" s="110"/>
      <c r="S225" s="110"/>
      <c r="T225" s="110"/>
      <c r="U225" s="110"/>
    </row>
    <row r="226" spans="3:21" ht="39.950000000000003" customHeight="1">
      <c r="C226" s="109"/>
      <c r="D226" s="110"/>
      <c r="E226" s="110"/>
      <c r="F226" s="110"/>
      <c r="G226" s="110"/>
      <c r="H226" s="110"/>
      <c r="I226" s="118"/>
      <c r="J226" s="118"/>
      <c r="K226" s="118"/>
      <c r="L226" s="118"/>
      <c r="M226" s="118"/>
      <c r="N226" s="118"/>
      <c r="O226" s="118"/>
      <c r="P226" s="118"/>
      <c r="Q226" s="110"/>
      <c r="R226" s="110"/>
      <c r="S226" s="110"/>
      <c r="T226" s="110"/>
      <c r="U226" s="110"/>
    </row>
    <row r="227" spans="3:21" ht="39.950000000000003" customHeight="1">
      <c r="C227" s="109"/>
      <c r="D227" s="110"/>
      <c r="E227" s="110"/>
      <c r="F227" s="110"/>
      <c r="G227" s="110"/>
      <c r="H227" s="110"/>
      <c r="I227" s="118"/>
      <c r="J227" s="118"/>
      <c r="K227" s="118"/>
      <c r="L227" s="118"/>
      <c r="M227" s="118"/>
      <c r="N227" s="118"/>
      <c r="O227" s="118"/>
      <c r="P227" s="118"/>
      <c r="Q227" s="110"/>
      <c r="R227" s="110"/>
      <c r="S227" s="110"/>
      <c r="T227" s="110"/>
      <c r="U227" s="110"/>
    </row>
    <row r="228" spans="3:21" ht="39.950000000000003" customHeight="1">
      <c r="C228" s="109"/>
      <c r="D228" s="110"/>
      <c r="E228" s="110"/>
      <c r="F228" s="110"/>
      <c r="G228" s="110"/>
      <c r="H228" s="110"/>
      <c r="I228" s="118"/>
      <c r="J228" s="118"/>
      <c r="K228" s="118"/>
      <c r="L228" s="118"/>
      <c r="M228" s="118"/>
      <c r="N228" s="118"/>
      <c r="O228" s="118"/>
      <c r="P228" s="118"/>
      <c r="Q228" s="110"/>
      <c r="R228" s="110"/>
      <c r="S228" s="110"/>
      <c r="T228" s="110"/>
      <c r="U228" s="110"/>
    </row>
    <row r="229" spans="3:21" ht="39.950000000000003" customHeight="1">
      <c r="C229" s="109"/>
      <c r="D229" s="110"/>
      <c r="E229" s="110"/>
      <c r="F229" s="110"/>
      <c r="G229" s="110"/>
      <c r="H229" s="110"/>
      <c r="I229" s="118"/>
      <c r="J229" s="118"/>
      <c r="K229" s="118"/>
      <c r="L229" s="118"/>
      <c r="M229" s="118"/>
      <c r="N229" s="118"/>
      <c r="O229" s="118"/>
      <c r="P229" s="118"/>
      <c r="Q229" s="110"/>
      <c r="R229" s="110"/>
      <c r="S229" s="110"/>
      <c r="T229" s="110"/>
      <c r="U229" s="110"/>
    </row>
    <row r="230" spans="3:21" ht="39.950000000000003" customHeight="1">
      <c r="C230" s="109"/>
      <c r="D230" s="110"/>
      <c r="E230" s="110"/>
      <c r="F230" s="110"/>
      <c r="G230" s="110"/>
      <c r="H230" s="110"/>
      <c r="I230" s="118"/>
      <c r="J230" s="118"/>
      <c r="K230" s="118"/>
      <c r="L230" s="118"/>
      <c r="M230" s="118"/>
      <c r="N230" s="118"/>
      <c r="O230" s="118"/>
      <c r="P230" s="118"/>
      <c r="Q230" s="110"/>
      <c r="R230" s="110"/>
      <c r="S230" s="110"/>
      <c r="T230" s="110"/>
      <c r="U230" s="110"/>
    </row>
    <row r="231" spans="3:21" ht="39.950000000000003" customHeight="1">
      <c r="C231" s="109"/>
      <c r="D231" s="110"/>
      <c r="E231" s="110"/>
      <c r="F231" s="110"/>
      <c r="G231" s="110"/>
      <c r="H231" s="110"/>
      <c r="I231" s="118"/>
      <c r="J231" s="118"/>
      <c r="K231" s="118"/>
      <c r="L231" s="118"/>
      <c r="M231" s="118"/>
      <c r="N231" s="118"/>
      <c r="O231" s="118"/>
      <c r="P231" s="118"/>
      <c r="Q231" s="110"/>
      <c r="R231" s="110"/>
      <c r="S231" s="110"/>
      <c r="T231" s="110"/>
      <c r="U231" s="110"/>
    </row>
    <row r="232" spans="3:21" ht="39.950000000000003" customHeight="1">
      <c r="C232" s="109"/>
      <c r="D232" s="110"/>
      <c r="E232" s="110"/>
      <c r="F232" s="110"/>
      <c r="G232" s="110"/>
      <c r="H232" s="110"/>
      <c r="I232" s="118"/>
      <c r="J232" s="118"/>
      <c r="K232" s="118"/>
      <c r="L232" s="118"/>
      <c r="M232" s="118"/>
      <c r="N232" s="118"/>
      <c r="O232" s="118"/>
      <c r="P232" s="118"/>
      <c r="Q232" s="110"/>
      <c r="R232" s="110"/>
      <c r="S232" s="110"/>
      <c r="T232" s="110"/>
      <c r="U232" s="110"/>
    </row>
    <row r="233" spans="3:21" ht="39.950000000000003" customHeight="1">
      <c r="C233" s="109"/>
      <c r="D233" s="110"/>
      <c r="E233" s="110"/>
      <c r="F233" s="110"/>
      <c r="G233" s="110"/>
      <c r="H233" s="110"/>
      <c r="I233" s="118"/>
      <c r="J233" s="118"/>
      <c r="K233" s="118"/>
      <c r="L233" s="118"/>
      <c r="M233" s="118"/>
      <c r="N233" s="118"/>
      <c r="O233" s="118"/>
      <c r="P233" s="118"/>
      <c r="Q233" s="110"/>
      <c r="R233" s="110"/>
      <c r="S233" s="110"/>
      <c r="T233" s="110"/>
      <c r="U233" s="110"/>
    </row>
    <row r="234" spans="3:21" ht="39.950000000000003" customHeight="1">
      <c r="C234" s="109"/>
      <c r="D234" s="110"/>
      <c r="E234" s="110"/>
      <c r="F234" s="110"/>
      <c r="G234" s="110"/>
      <c r="H234" s="110"/>
      <c r="I234" s="118"/>
      <c r="J234" s="118"/>
      <c r="K234" s="118"/>
      <c r="L234" s="118"/>
      <c r="M234" s="118"/>
      <c r="N234" s="118"/>
      <c r="O234" s="118"/>
      <c r="P234" s="118"/>
      <c r="Q234" s="110"/>
      <c r="R234" s="110"/>
      <c r="S234" s="110"/>
      <c r="T234" s="110"/>
      <c r="U234" s="110"/>
    </row>
    <row r="235" spans="3:21" ht="39.950000000000003" customHeight="1">
      <c r="C235" s="109"/>
      <c r="D235" s="110"/>
      <c r="E235" s="110"/>
      <c r="F235" s="110"/>
      <c r="G235" s="110"/>
      <c r="H235" s="110"/>
      <c r="I235" s="118"/>
      <c r="J235" s="118"/>
      <c r="K235" s="118"/>
      <c r="L235" s="118"/>
      <c r="M235" s="118"/>
      <c r="N235" s="118"/>
      <c r="O235" s="118"/>
      <c r="P235" s="118"/>
      <c r="Q235" s="110"/>
      <c r="R235" s="110"/>
      <c r="S235" s="110"/>
      <c r="T235" s="110"/>
      <c r="U235" s="110"/>
    </row>
    <row r="236" spans="3:21" ht="39.950000000000003" customHeight="1">
      <c r="C236" s="109"/>
      <c r="D236" s="110"/>
      <c r="E236" s="110"/>
      <c r="F236" s="110"/>
      <c r="G236" s="110"/>
      <c r="H236" s="110"/>
      <c r="I236" s="118"/>
      <c r="J236" s="118"/>
      <c r="K236" s="118"/>
      <c r="L236" s="118"/>
      <c r="M236" s="118"/>
      <c r="N236" s="118"/>
      <c r="O236" s="118"/>
      <c r="P236" s="118"/>
      <c r="Q236" s="110"/>
      <c r="R236" s="110"/>
      <c r="S236" s="110"/>
      <c r="T236" s="110"/>
      <c r="U236" s="110"/>
    </row>
    <row r="237" spans="3:21" ht="39.950000000000003" customHeight="1">
      <c r="C237" s="109"/>
      <c r="D237" s="110"/>
      <c r="E237" s="110"/>
      <c r="F237" s="110"/>
      <c r="G237" s="110"/>
      <c r="H237" s="110"/>
      <c r="I237" s="118"/>
      <c r="J237" s="118"/>
      <c r="K237" s="118"/>
      <c r="L237" s="118"/>
      <c r="M237" s="118"/>
      <c r="N237" s="118"/>
      <c r="O237" s="118"/>
      <c r="P237" s="118"/>
      <c r="Q237" s="110"/>
      <c r="R237" s="110"/>
      <c r="S237" s="110"/>
      <c r="T237" s="110"/>
      <c r="U237" s="110"/>
    </row>
    <row r="238" spans="3:21" ht="39.950000000000003" customHeight="1">
      <c r="C238" s="109"/>
      <c r="D238" s="110"/>
      <c r="E238" s="110"/>
      <c r="F238" s="110"/>
      <c r="G238" s="110"/>
      <c r="H238" s="110"/>
      <c r="I238" s="118"/>
      <c r="J238" s="118"/>
      <c r="K238" s="118"/>
      <c r="L238" s="118"/>
      <c r="M238" s="118"/>
      <c r="N238" s="118"/>
      <c r="O238" s="118"/>
      <c r="P238" s="118"/>
      <c r="Q238" s="110"/>
      <c r="R238" s="110"/>
      <c r="S238" s="110"/>
      <c r="T238" s="110"/>
      <c r="U238" s="110"/>
    </row>
    <row r="239" spans="3:21" ht="39.950000000000003" customHeight="1">
      <c r="C239" s="109"/>
      <c r="D239" s="110"/>
      <c r="E239" s="110"/>
      <c r="F239" s="110"/>
      <c r="G239" s="110"/>
      <c r="H239" s="110"/>
      <c r="I239" s="118"/>
      <c r="J239" s="118"/>
      <c r="K239" s="118"/>
      <c r="L239" s="118"/>
      <c r="M239" s="118"/>
      <c r="N239" s="118"/>
      <c r="O239" s="118"/>
      <c r="P239" s="118"/>
      <c r="Q239" s="110"/>
      <c r="R239" s="110"/>
      <c r="S239" s="110"/>
      <c r="T239" s="110"/>
      <c r="U239" s="110"/>
    </row>
    <row r="240" spans="3:21" ht="39.950000000000003" customHeight="1">
      <c r="C240" s="109"/>
      <c r="D240" s="110"/>
      <c r="E240" s="110"/>
      <c r="F240" s="110"/>
      <c r="G240" s="110"/>
      <c r="H240" s="110"/>
      <c r="I240" s="118"/>
      <c r="J240" s="118"/>
      <c r="K240" s="118"/>
      <c r="L240" s="118"/>
      <c r="M240" s="118"/>
      <c r="N240" s="118"/>
      <c r="O240" s="118"/>
      <c r="P240" s="118"/>
      <c r="Q240" s="110"/>
      <c r="R240" s="110"/>
      <c r="S240" s="110"/>
      <c r="T240" s="110"/>
      <c r="U240" s="110"/>
    </row>
    <row r="241" spans="3:21" ht="39.950000000000003" customHeight="1">
      <c r="C241" s="109"/>
      <c r="D241" s="110"/>
      <c r="E241" s="110"/>
      <c r="F241" s="110"/>
      <c r="G241" s="110"/>
      <c r="H241" s="110"/>
      <c r="I241" s="118"/>
      <c r="J241" s="118"/>
      <c r="K241" s="118"/>
      <c r="L241" s="118"/>
      <c r="M241" s="118"/>
      <c r="N241" s="118"/>
      <c r="O241" s="118"/>
      <c r="P241" s="118"/>
      <c r="Q241" s="110"/>
      <c r="R241" s="110"/>
      <c r="S241" s="110"/>
      <c r="T241" s="110"/>
      <c r="U241" s="110"/>
    </row>
    <row r="242" spans="3:21" ht="39.950000000000003" customHeight="1">
      <c r="C242" s="109"/>
      <c r="D242" s="110"/>
      <c r="E242" s="110"/>
      <c r="F242" s="110"/>
      <c r="G242" s="110"/>
      <c r="H242" s="110"/>
      <c r="I242" s="118"/>
      <c r="J242" s="118"/>
      <c r="K242" s="118"/>
      <c r="L242" s="118"/>
      <c r="M242" s="118"/>
      <c r="N242" s="118"/>
      <c r="O242" s="118"/>
      <c r="P242" s="118"/>
      <c r="Q242" s="110"/>
      <c r="R242" s="110"/>
      <c r="S242" s="110"/>
      <c r="T242" s="110"/>
      <c r="U242" s="110"/>
    </row>
    <row r="243" spans="3:21" ht="39.950000000000003" customHeight="1">
      <c r="C243" s="109"/>
      <c r="D243" s="110"/>
      <c r="E243" s="110"/>
      <c r="F243" s="110"/>
      <c r="G243" s="110"/>
      <c r="H243" s="110"/>
      <c r="I243" s="118"/>
      <c r="J243" s="118"/>
      <c r="K243" s="118"/>
      <c r="L243" s="118"/>
      <c r="M243" s="118"/>
      <c r="N243" s="118"/>
      <c r="O243" s="118"/>
      <c r="P243" s="118"/>
      <c r="Q243" s="110"/>
      <c r="R243" s="110"/>
      <c r="S243" s="110"/>
      <c r="T243" s="110"/>
      <c r="U243" s="110"/>
    </row>
    <row r="244" spans="3:21" ht="39.950000000000003" customHeight="1">
      <c r="C244" s="109"/>
      <c r="D244" s="110"/>
      <c r="E244" s="110"/>
      <c r="F244" s="110"/>
      <c r="G244" s="110"/>
      <c r="H244" s="110"/>
      <c r="I244" s="118"/>
      <c r="J244" s="118"/>
      <c r="K244" s="118"/>
      <c r="L244" s="118"/>
      <c r="M244" s="118"/>
      <c r="N244" s="118"/>
      <c r="O244" s="118"/>
      <c r="P244" s="118"/>
      <c r="Q244" s="110"/>
      <c r="R244" s="110"/>
      <c r="S244" s="110"/>
      <c r="T244" s="110"/>
      <c r="U244" s="110"/>
    </row>
    <row r="245" spans="3:21" ht="39.950000000000003" customHeight="1">
      <c r="C245" s="109"/>
      <c r="D245" s="110"/>
      <c r="E245" s="110"/>
      <c r="F245" s="110"/>
      <c r="G245" s="110"/>
      <c r="H245" s="110"/>
      <c r="I245" s="118"/>
      <c r="J245" s="118"/>
      <c r="K245" s="118"/>
      <c r="L245" s="118"/>
      <c r="M245" s="118"/>
      <c r="N245" s="118"/>
      <c r="O245" s="118"/>
      <c r="P245" s="118"/>
      <c r="Q245" s="110"/>
      <c r="R245" s="110"/>
      <c r="S245" s="110"/>
      <c r="T245" s="110"/>
      <c r="U245" s="110"/>
    </row>
    <row r="246" spans="3:21" ht="39.950000000000003" customHeight="1">
      <c r="C246" s="109"/>
      <c r="D246" s="110"/>
      <c r="E246" s="110"/>
      <c r="F246" s="110"/>
      <c r="G246" s="110"/>
      <c r="H246" s="110"/>
      <c r="I246" s="118"/>
      <c r="J246" s="118"/>
      <c r="K246" s="118"/>
      <c r="L246" s="118"/>
      <c r="M246" s="118"/>
      <c r="N246" s="118"/>
      <c r="O246" s="118"/>
      <c r="P246" s="118"/>
      <c r="Q246" s="110"/>
      <c r="R246" s="110"/>
      <c r="S246" s="110"/>
      <c r="T246" s="110"/>
      <c r="U246" s="110"/>
    </row>
    <row r="247" spans="3:21" ht="39.950000000000003" customHeight="1">
      <c r="C247" s="109"/>
      <c r="D247" s="110"/>
      <c r="E247" s="110"/>
      <c r="F247" s="110"/>
      <c r="G247" s="110"/>
      <c r="H247" s="110"/>
      <c r="I247" s="118"/>
      <c r="J247" s="118"/>
      <c r="K247" s="118"/>
      <c r="L247" s="118"/>
      <c r="M247" s="118"/>
      <c r="N247" s="118"/>
      <c r="O247" s="118"/>
      <c r="P247" s="118"/>
      <c r="Q247" s="110"/>
      <c r="R247" s="110"/>
      <c r="S247" s="110"/>
      <c r="T247" s="110"/>
      <c r="U247" s="110"/>
    </row>
    <row r="248" spans="3:21" ht="39.950000000000003" customHeight="1">
      <c r="C248" s="109"/>
      <c r="D248" s="110"/>
      <c r="E248" s="110"/>
      <c r="F248" s="110"/>
      <c r="G248" s="110"/>
      <c r="H248" s="110"/>
      <c r="I248" s="118"/>
      <c r="J248" s="118"/>
      <c r="K248" s="118"/>
      <c r="L248" s="118"/>
      <c r="M248" s="118"/>
      <c r="N248" s="118"/>
      <c r="O248" s="118"/>
      <c r="P248" s="118"/>
      <c r="Q248" s="110"/>
      <c r="R248" s="110"/>
      <c r="S248" s="110"/>
      <c r="T248" s="110"/>
      <c r="U248" s="110"/>
    </row>
    <row r="249" spans="3:21" ht="39.950000000000003" customHeight="1">
      <c r="C249" s="109"/>
      <c r="D249" s="110"/>
      <c r="E249" s="110"/>
      <c r="F249" s="110"/>
      <c r="G249" s="110"/>
      <c r="H249" s="110"/>
      <c r="I249" s="118"/>
      <c r="J249" s="118"/>
      <c r="K249" s="118"/>
      <c r="L249" s="118"/>
      <c r="M249" s="118"/>
      <c r="N249" s="118"/>
      <c r="O249" s="118"/>
      <c r="P249" s="118"/>
      <c r="Q249" s="110"/>
      <c r="R249" s="110"/>
      <c r="S249" s="110"/>
      <c r="T249" s="110"/>
      <c r="U249" s="110"/>
    </row>
    <row r="250" spans="3:21" ht="39.950000000000003" customHeight="1">
      <c r="C250" s="109"/>
      <c r="D250" s="110"/>
      <c r="E250" s="110"/>
      <c r="F250" s="110"/>
      <c r="G250" s="110"/>
      <c r="H250" s="110"/>
      <c r="I250" s="118"/>
      <c r="J250" s="118"/>
      <c r="K250" s="118"/>
      <c r="L250" s="118"/>
      <c r="M250" s="118"/>
      <c r="N250" s="118"/>
      <c r="O250" s="118"/>
      <c r="P250" s="118"/>
      <c r="Q250" s="110"/>
      <c r="R250" s="110"/>
      <c r="S250" s="110"/>
      <c r="T250" s="110"/>
      <c r="U250" s="110"/>
    </row>
    <row r="251" spans="3:21" ht="39.950000000000003" customHeight="1">
      <c r="C251" s="109"/>
      <c r="D251" s="110"/>
      <c r="E251" s="110"/>
      <c r="F251" s="110"/>
      <c r="G251" s="110"/>
      <c r="H251" s="110"/>
      <c r="I251" s="118"/>
      <c r="J251" s="118"/>
      <c r="K251" s="118"/>
      <c r="L251" s="118"/>
      <c r="M251" s="118"/>
      <c r="N251" s="118"/>
      <c r="O251" s="118"/>
      <c r="P251" s="118"/>
      <c r="Q251" s="110"/>
      <c r="R251" s="110"/>
      <c r="S251" s="110"/>
      <c r="T251" s="110"/>
      <c r="U251" s="110"/>
    </row>
    <row r="252" spans="3:21" ht="39.950000000000003" customHeight="1">
      <c r="C252" s="109"/>
      <c r="D252" s="110"/>
      <c r="E252" s="110"/>
      <c r="F252" s="110"/>
      <c r="G252" s="110"/>
      <c r="H252" s="110"/>
      <c r="I252" s="118"/>
      <c r="J252" s="118"/>
      <c r="K252" s="118"/>
      <c r="L252" s="118"/>
      <c r="M252" s="118"/>
      <c r="N252" s="118"/>
      <c r="O252" s="118"/>
      <c r="P252" s="118"/>
      <c r="Q252" s="110"/>
      <c r="R252" s="110"/>
      <c r="S252" s="110"/>
      <c r="T252" s="110"/>
      <c r="U252" s="110"/>
    </row>
    <row r="253" spans="3:21" ht="39.950000000000003" customHeight="1">
      <c r="C253" s="109"/>
      <c r="D253" s="110"/>
      <c r="E253" s="110"/>
      <c r="F253" s="110"/>
      <c r="G253" s="110"/>
      <c r="H253" s="110"/>
      <c r="I253" s="118"/>
      <c r="J253" s="118"/>
      <c r="K253" s="118"/>
      <c r="L253" s="118"/>
      <c r="M253" s="118"/>
      <c r="N253" s="118"/>
      <c r="O253" s="118"/>
      <c r="P253" s="118"/>
      <c r="Q253" s="110"/>
      <c r="R253" s="110"/>
      <c r="S253" s="110"/>
      <c r="T253" s="110"/>
      <c r="U253" s="110"/>
    </row>
    <row r="254" spans="3:21" ht="39.950000000000003" customHeight="1">
      <c r="C254" s="109"/>
      <c r="D254" s="110"/>
      <c r="E254" s="110"/>
      <c r="F254" s="110"/>
      <c r="G254" s="110"/>
      <c r="H254" s="110"/>
      <c r="I254" s="118"/>
      <c r="J254" s="118"/>
      <c r="K254" s="118"/>
      <c r="L254" s="118"/>
      <c r="M254" s="118"/>
      <c r="N254" s="118"/>
      <c r="O254" s="118"/>
      <c r="P254" s="118"/>
      <c r="Q254" s="110"/>
      <c r="R254" s="110"/>
      <c r="S254" s="110"/>
      <c r="T254" s="110"/>
      <c r="U254" s="110"/>
    </row>
    <row r="255" spans="3:21" ht="39.950000000000003" customHeight="1">
      <c r="C255" s="109"/>
      <c r="D255" s="110"/>
      <c r="E255" s="110"/>
      <c r="F255" s="110"/>
      <c r="G255" s="110"/>
      <c r="H255" s="110"/>
      <c r="I255" s="118"/>
      <c r="J255" s="118"/>
      <c r="K255" s="118"/>
      <c r="L255" s="118"/>
      <c r="M255" s="118"/>
      <c r="N255" s="118"/>
      <c r="O255" s="118"/>
      <c r="P255" s="118"/>
      <c r="Q255" s="110"/>
      <c r="R255" s="110"/>
      <c r="S255" s="110"/>
      <c r="T255" s="110"/>
      <c r="U255" s="110"/>
    </row>
    <row r="256" spans="3:21" ht="39.950000000000003" customHeight="1">
      <c r="C256" s="109"/>
      <c r="D256" s="110"/>
      <c r="E256" s="110"/>
      <c r="F256" s="110"/>
      <c r="G256" s="110"/>
      <c r="H256" s="110"/>
      <c r="I256" s="118"/>
      <c r="J256" s="118"/>
      <c r="K256" s="118"/>
      <c r="L256" s="118"/>
      <c r="M256" s="118"/>
      <c r="N256" s="118"/>
      <c r="O256" s="118"/>
      <c r="P256" s="118"/>
      <c r="Q256" s="110"/>
      <c r="R256" s="110"/>
      <c r="S256" s="110"/>
      <c r="T256" s="110"/>
      <c r="U256" s="110"/>
    </row>
    <row r="257" spans="3:21" ht="39.950000000000003" customHeight="1">
      <c r="C257" s="109"/>
      <c r="D257" s="110"/>
      <c r="E257" s="110"/>
      <c r="F257" s="110"/>
      <c r="G257" s="110"/>
      <c r="H257" s="110"/>
      <c r="I257" s="118"/>
      <c r="J257" s="118"/>
      <c r="K257" s="118"/>
      <c r="L257" s="118"/>
      <c r="M257" s="118"/>
      <c r="N257" s="118"/>
      <c r="O257" s="118"/>
      <c r="P257" s="118"/>
      <c r="Q257" s="110"/>
      <c r="R257" s="110"/>
      <c r="S257" s="110"/>
      <c r="T257" s="110"/>
      <c r="U257" s="110"/>
    </row>
    <row r="258" spans="3:21" ht="39.950000000000003" customHeight="1">
      <c r="C258" s="109"/>
      <c r="D258" s="110"/>
      <c r="E258" s="110"/>
      <c r="F258" s="110"/>
      <c r="G258" s="110"/>
      <c r="H258" s="110"/>
      <c r="I258" s="118"/>
      <c r="J258" s="118"/>
      <c r="K258" s="118"/>
      <c r="L258" s="118"/>
      <c r="M258" s="118"/>
      <c r="N258" s="118"/>
      <c r="O258" s="118"/>
      <c r="P258" s="118"/>
      <c r="Q258" s="110"/>
      <c r="R258" s="110"/>
      <c r="S258" s="110"/>
      <c r="T258" s="110"/>
      <c r="U258" s="110"/>
    </row>
    <row r="259" spans="3:21" ht="39.950000000000003" customHeight="1">
      <c r="C259" s="109"/>
      <c r="D259" s="110"/>
      <c r="E259" s="110"/>
      <c r="F259" s="110"/>
      <c r="G259" s="110"/>
      <c r="H259" s="110"/>
      <c r="I259" s="118"/>
      <c r="J259" s="118"/>
      <c r="K259" s="118"/>
      <c r="L259" s="118"/>
      <c r="M259" s="118"/>
      <c r="N259" s="118"/>
      <c r="O259" s="118"/>
      <c r="P259" s="118"/>
      <c r="Q259" s="110"/>
      <c r="R259" s="110"/>
      <c r="S259" s="110"/>
      <c r="T259" s="110"/>
      <c r="U259" s="110"/>
    </row>
    <row r="260" spans="3:21" ht="39.950000000000003" customHeight="1">
      <c r="C260" s="109"/>
      <c r="D260" s="110"/>
      <c r="E260" s="110"/>
      <c r="F260" s="110"/>
      <c r="G260" s="110"/>
      <c r="H260" s="110"/>
      <c r="I260" s="118"/>
      <c r="J260" s="118"/>
      <c r="K260" s="118"/>
      <c r="L260" s="118"/>
      <c r="M260" s="118"/>
      <c r="N260" s="118"/>
      <c r="O260" s="118"/>
      <c r="P260" s="118"/>
      <c r="Q260" s="110"/>
      <c r="R260" s="110"/>
      <c r="S260" s="110"/>
      <c r="T260" s="110"/>
      <c r="U260" s="110"/>
    </row>
    <row r="261" spans="3:21" ht="39.950000000000003" customHeight="1">
      <c r="C261" s="109"/>
      <c r="D261" s="110"/>
      <c r="E261" s="110"/>
      <c r="F261" s="110"/>
      <c r="G261" s="110"/>
      <c r="H261" s="110"/>
      <c r="I261" s="118"/>
      <c r="J261" s="118"/>
      <c r="K261" s="118"/>
      <c r="L261" s="118"/>
      <c r="M261" s="118"/>
      <c r="N261" s="118"/>
      <c r="O261" s="118"/>
      <c r="P261" s="118"/>
      <c r="Q261" s="110"/>
      <c r="R261" s="110"/>
      <c r="S261" s="110"/>
      <c r="T261" s="110"/>
      <c r="U261" s="110"/>
    </row>
    <row r="262" spans="3:21" ht="39.950000000000003" customHeight="1">
      <c r="C262" s="109"/>
      <c r="D262" s="110"/>
      <c r="E262" s="110"/>
      <c r="F262" s="110"/>
      <c r="G262" s="110"/>
      <c r="H262" s="110"/>
      <c r="I262" s="118"/>
      <c r="J262" s="118"/>
      <c r="K262" s="118"/>
      <c r="L262" s="118"/>
      <c r="M262" s="118"/>
      <c r="N262" s="118"/>
      <c r="O262" s="118"/>
      <c r="P262" s="118"/>
      <c r="Q262" s="110"/>
      <c r="R262" s="110"/>
      <c r="S262" s="110"/>
      <c r="T262" s="110"/>
      <c r="U262" s="110"/>
    </row>
    <row r="263" spans="3:21" ht="39.950000000000003" customHeight="1">
      <c r="C263" s="109"/>
      <c r="D263" s="110"/>
      <c r="E263" s="110"/>
      <c r="F263" s="110"/>
      <c r="G263" s="110"/>
      <c r="H263" s="110"/>
      <c r="I263" s="118"/>
      <c r="J263" s="118"/>
      <c r="K263" s="118"/>
      <c r="L263" s="118"/>
      <c r="M263" s="118"/>
      <c r="N263" s="118"/>
      <c r="O263" s="118"/>
      <c r="P263" s="118"/>
      <c r="Q263" s="110"/>
      <c r="R263" s="110"/>
      <c r="S263" s="110"/>
      <c r="T263" s="110"/>
      <c r="U263" s="110"/>
    </row>
    <row r="264" spans="3:21" ht="39.950000000000003" customHeight="1">
      <c r="C264" s="109"/>
      <c r="D264" s="110"/>
      <c r="E264" s="110"/>
      <c r="F264" s="110"/>
      <c r="G264" s="110"/>
      <c r="H264" s="110"/>
      <c r="I264" s="118"/>
      <c r="J264" s="118"/>
      <c r="K264" s="118"/>
      <c r="L264" s="118"/>
      <c r="M264" s="118"/>
      <c r="N264" s="118"/>
      <c r="O264" s="118"/>
      <c r="P264" s="118"/>
      <c r="Q264" s="110"/>
      <c r="R264" s="110"/>
      <c r="S264" s="110"/>
      <c r="T264" s="110"/>
      <c r="U264" s="110"/>
    </row>
    <row r="265" spans="3:21" ht="39.950000000000003" customHeight="1">
      <c r="C265" s="109"/>
      <c r="D265" s="110"/>
      <c r="E265" s="110"/>
      <c r="F265" s="110"/>
      <c r="G265" s="110"/>
      <c r="H265" s="110"/>
      <c r="I265" s="118"/>
      <c r="J265" s="118"/>
      <c r="K265" s="118"/>
      <c r="L265" s="118"/>
      <c r="M265" s="118"/>
      <c r="N265" s="118"/>
      <c r="O265" s="118"/>
      <c r="P265" s="118"/>
      <c r="Q265" s="110"/>
      <c r="R265" s="110"/>
      <c r="S265" s="110"/>
      <c r="T265" s="110"/>
      <c r="U265" s="110"/>
    </row>
    <row r="266" spans="3:21" ht="39.950000000000003" customHeight="1">
      <c r="C266" s="109"/>
      <c r="D266" s="110"/>
      <c r="E266" s="110"/>
      <c r="F266" s="110"/>
      <c r="G266" s="110"/>
      <c r="H266" s="110"/>
      <c r="I266" s="118"/>
      <c r="J266" s="118"/>
      <c r="K266" s="118"/>
      <c r="L266" s="118"/>
      <c r="M266" s="118"/>
      <c r="N266" s="118"/>
      <c r="O266" s="118"/>
      <c r="P266" s="118"/>
      <c r="Q266" s="110"/>
      <c r="R266" s="110"/>
      <c r="S266" s="110"/>
      <c r="T266" s="110"/>
      <c r="U266" s="110"/>
    </row>
    <row r="267" spans="3:21" ht="39.950000000000003" customHeight="1">
      <c r="C267" s="109"/>
      <c r="D267" s="110"/>
      <c r="E267" s="110"/>
      <c r="F267" s="110"/>
      <c r="G267" s="110"/>
      <c r="H267" s="110"/>
      <c r="I267" s="118"/>
      <c r="J267" s="118"/>
      <c r="K267" s="118"/>
      <c r="L267" s="118"/>
      <c r="M267" s="118"/>
      <c r="N267" s="118"/>
      <c r="O267" s="118"/>
      <c r="P267" s="118"/>
      <c r="Q267" s="110"/>
      <c r="R267" s="110"/>
      <c r="S267" s="110"/>
      <c r="T267" s="110"/>
      <c r="U267" s="110"/>
    </row>
    <row r="268" spans="3:21" ht="39.950000000000003" customHeight="1">
      <c r="C268" s="109"/>
      <c r="D268" s="110"/>
      <c r="E268" s="110"/>
      <c r="F268" s="110"/>
      <c r="G268" s="110"/>
      <c r="H268" s="110"/>
      <c r="I268" s="118"/>
      <c r="J268" s="118"/>
      <c r="K268" s="118"/>
      <c r="L268" s="118"/>
      <c r="M268" s="118"/>
      <c r="N268" s="118"/>
      <c r="O268" s="118"/>
      <c r="P268" s="118"/>
      <c r="Q268" s="110"/>
      <c r="R268" s="110"/>
      <c r="S268" s="110"/>
      <c r="T268" s="110"/>
      <c r="U268" s="110"/>
    </row>
    <row r="269" spans="3:21" ht="39.950000000000003" customHeight="1">
      <c r="C269" s="109"/>
      <c r="D269" s="110"/>
      <c r="E269" s="110"/>
      <c r="F269" s="110"/>
      <c r="G269" s="110"/>
      <c r="H269" s="110"/>
      <c r="I269" s="118"/>
      <c r="J269" s="118"/>
      <c r="K269" s="118"/>
      <c r="L269" s="118"/>
      <c r="M269" s="118"/>
      <c r="N269" s="118"/>
      <c r="O269" s="118"/>
      <c r="P269" s="118"/>
      <c r="Q269" s="110"/>
      <c r="R269" s="110"/>
      <c r="S269" s="110"/>
      <c r="T269" s="110"/>
      <c r="U269" s="110"/>
    </row>
    <row r="270" spans="3:21" ht="39.950000000000003" customHeight="1">
      <c r="C270" s="109"/>
      <c r="D270" s="110"/>
      <c r="E270" s="110"/>
      <c r="F270" s="110"/>
      <c r="G270" s="110"/>
      <c r="H270" s="110"/>
      <c r="I270" s="118"/>
      <c r="J270" s="118"/>
      <c r="K270" s="118"/>
      <c r="L270" s="118"/>
      <c r="M270" s="118"/>
      <c r="N270" s="118"/>
      <c r="O270" s="118"/>
      <c r="P270" s="118"/>
      <c r="Q270" s="110"/>
      <c r="R270" s="110"/>
      <c r="S270" s="110"/>
      <c r="T270" s="110"/>
      <c r="U270" s="110"/>
    </row>
    <row r="271" spans="3:21" ht="39.950000000000003" customHeight="1">
      <c r="C271" s="109"/>
      <c r="D271" s="110"/>
      <c r="E271" s="110"/>
      <c r="F271" s="110"/>
      <c r="G271" s="110"/>
      <c r="H271" s="110"/>
      <c r="I271" s="118"/>
      <c r="J271" s="118"/>
      <c r="K271" s="118"/>
      <c r="L271" s="118"/>
      <c r="M271" s="118"/>
      <c r="N271" s="118"/>
      <c r="O271" s="118"/>
      <c r="P271" s="118"/>
      <c r="Q271" s="110"/>
      <c r="R271" s="110"/>
      <c r="S271" s="110"/>
      <c r="T271" s="110"/>
      <c r="U271" s="110"/>
    </row>
    <row r="272" spans="3:21" ht="39.950000000000003" customHeight="1">
      <c r="C272" s="109"/>
      <c r="D272" s="110"/>
      <c r="E272" s="110"/>
      <c r="F272" s="110"/>
      <c r="G272" s="110"/>
      <c r="H272" s="110"/>
      <c r="I272" s="118"/>
      <c r="J272" s="118"/>
      <c r="K272" s="118"/>
      <c r="L272" s="118"/>
      <c r="M272" s="118"/>
      <c r="N272" s="118"/>
      <c r="O272" s="118"/>
      <c r="P272" s="118"/>
      <c r="Q272" s="110"/>
      <c r="R272" s="110"/>
      <c r="S272" s="110"/>
      <c r="T272" s="110"/>
      <c r="U272" s="110"/>
    </row>
    <row r="273" spans="3:21" ht="39.950000000000003" customHeight="1">
      <c r="C273" s="109"/>
      <c r="D273" s="110"/>
      <c r="E273" s="110"/>
      <c r="F273" s="110"/>
      <c r="G273" s="110"/>
      <c r="H273" s="110"/>
      <c r="I273" s="118"/>
      <c r="J273" s="118"/>
      <c r="K273" s="118"/>
      <c r="L273" s="118"/>
      <c r="M273" s="118"/>
      <c r="N273" s="118"/>
      <c r="O273" s="118"/>
      <c r="P273" s="118"/>
      <c r="Q273" s="110"/>
      <c r="R273" s="110"/>
      <c r="S273" s="110"/>
      <c r="T273" s="110"/>
      <c r="U273" s="110"/>
    </row>
    <row r="274" spans="3:21" ht="39.950000000000003" customHeight="1">
      <c r="C274" s="109"/>
      <c r="D274" s="110"/>
      <c r="E274" s="110"/>
      <c r="F274" s="110"/>
      <c r="G274" s="110"/>
      <c r="H274" s="110"/>
      <c r="I274" s="118"/>
      <c r="J274" s="118"/>
      <c r="K274" s="118"/>
      <c r="L274" s="118"/>
      <c r="M274" s="118"/>
      <c r="N274" s="118"/>
      <c r="O274" s="118"/>
      <c r="P274" s="118"/>
      <c r="Q274" s="110"/>
      <c r="R274" s="110"/>
      <c r="S274" s="110"/>
      <c r="T274" s="110"/>
      <c r="U274" s="110"/>
    </row>
    <row r="275" spans="3:21" ht="39.950000000000003" customHeight="1">
      <c r="C275" s="109"/>
      <c r="D275" s="110"/>
      <c r="E275" s="110"/>
      <c r="F275" s="110"/>
      <c r="G275" s="110"/>
      <c r="H275" s="110"/>
      <c r="I275" s="118"/>
      <c r="J275" s="118"/>
      <c r="K275" s="118"/>
      <c r="L275" s="118"/>
      <c r="M275" s="118"/>
      <c r="N275" s="118"/>
      <c r="O275" s="118"/>
      <c r="P275" s="118"/>
      <c r="Q275" s="110"/>
      <c r="R275" s="110"/>
      <c r="S275" s="110"/>
      <c r="T275" s="110"/>
      <c r="U275" s="110"/>
    </row>
    <row r="276" spans="3:21" ht="39.950000000000003" customHeight="1">
      <c r="C276" s="109"/>
      <c r="D276" s="110"/>
      <c r="E276" s="110"/>
      <c r="F276" s="110"/>
      <c r="G276" s="110"/>
      <c r="H276" s="110"/>
      <c r="I276" s="118"/>
      <c r="J276" s="118"/>
      <c r="K276" s="118"/>
      <c r="L276" s="118"/>
      <c r="M276" s="118"/>
      <c r="N276" s="118"/>
      <c r="O276" s="118"/>
      <c r="P276" s="118"/>
      <c r="Q276" s="110"/>
      <c r="R276" s="110"/>
      <c r="S276" s="110"/>
      <c r="T276" s="110"/>
      <c r="U276" s="110"/>
    </row>
    <row r="277" spans="3:21" ht="39.950000000000003" customHeight="1">
      <c r="C277" s="109"/>
      <c r="D277" s="110"/>
      <c r="E277" s="110"/>
      <c r="F277" s="110"/>
      <c r="G277" s="110"/>
      <c r="H277" s="110"/>
      <c r="I277" s="118"/>
      <c r="J277" s="118"/>
      <c r="K277" s="118"/>
      <c r="L277" s="118"/>
      <c r="M277" s="118"/>
      <c r="N277" s="118"/>
      <c r="O277" s="118"/>
      <c r="P277" s="118"/>
      <c r="Q277" s="110"/>
      <c r="R277" s="110"/>
      <c r="S277" s="110"/>
      <c r="T277" s="110"/>
      <c r="U277" s="110"/>
    </row>
    <row r="278" spans="3:21" ht="39.950000000000003" customHeight="1">
      <c r="C278" s="109"/>
      <c r="D278" s="110"/>
      <c r="E278" s="110"/>
      <c r="F278" s="110"/>
      <c r="G278" s="110"/>
      <c r="H278" s="110"/>
      <c r="I278" s="118"/>
      <c r="J278" s="118"/>
      <c r="K278" s="118"/>
      <c r="L278" s="118"/>
      <c r="M278" s="118"/>
      <c r="N278" s="118"/>
      <c r="O278" s="118"/>
      <c r="P278" s="118"/>
      <c r="Q278" s="110"/>
      <c r="R278" s="110"/>
      <c r="S278" s="110"/>
      <c r="T278" s="110"/>
      <c r="U278" s="110"/>
    </row>
    <row r="279" spans="3:21" ht="39.950000000000003" customHeight="1">
      <c r="C279" s="109"/>
      <c r="D279" s="110"/>
      <c r="E279" s="110"/>
      <c r="F279" s="110"/>
      <c r="G279" s="110"/>
      <c r="H279" s="110"/>
      <c r="I279" s="118"/>
      <c r="J279" s="118"/>
      <c r="K279" s="118"/>
      <c r="L279" s="118"/>
      <c r="M279" s="118"/>
      <c r="N279" s="118"/>
      <c r="O279" s="118"/>
      <c r="P279" s="118"/>
      <c r="Q279" s="110"/>
      <c r="R279" s="110"/>
      <c r="S279" s="110"/>
      <c r="T279" s="110"/>
      <c r="U279" s="110"/>
    </row>
    <row r="280" spans="3:21" ht="39.950000000000003" customHeight="1">
      <c r="C280" s="109"/>
      <c r="D280" s="110"/>
      <c r="E280" s="110"/>
      <c r="F280" s="110"/>
      <c r="G280" s="110"/>
      <c r="H280" s="110"/>
      <c r="I280" s="118"/>
      <c r="J280" s="118"/>
      <c r="K280" s="118"/>
      <c r="L280" s="118"/>
      <c r="M280" s="118"/>
      <c r="N280" s="118"/>
      <c r="O280" s="118"/>
      <c r="P280" s="118"/>
      <c r="Q280" s="110"/>
      <c r="R280" s="110"/>
      <c r="S280" s="110"/>
      <c r="T280" s="110"/>
      <c r="U280" s="110"/>
    </row>
    <row r="281" spans="3:21" ht="39.950000000000003" customHeight="1">
      <c r="C281" s="109"/>
      <c r="D281" s="110"/>
      <c r="E281" s="110"/>
      <c r="F281" s="110"/>
      <c r="G281" s="110"/>
      <c r="H281" s="110"/>
      <c r="I281" s="118"/>
      <c r="J281" s="118"/>
      <c r="K281" s="118"/>
      <c r="L281" s="118"/>
      <c r="M281" s="118"/>
      <c r="N281" s="118"/>
      <c r="O281" s="118"/>
      <c r="P281" s="118"/>
      <c r="Q281" s="110"/>
      <c r="R281" s="110"/>
      <c r="S281" s="110"/>
      <c r="T281" s="110"/>
      <c r="U281" s="110"/>
    </row>
    <row r="282" spans="3:21" ht="39.950000000000003" customHeight="1">
      <c r="C282" s="109"/>
      <c r="D282" s="110"/>
      <c r="E282" s="110"/>
      <c r="F282" s="110"/>
      <c r="G282" s="110"/>
      <c r="H282" s="110"/>
      <c r="I282" s="118"/>
      <c r="J282" s="118"/>
      <c r="K282" s="118"/>
      <c r="L282" s="118"/>
      <c r="M282" s="118"/>
      <c r="N282" s="118"/>
      <c r="O282" s="118"/>
      <c r="P282" s="118"/>
      <c r="Q282" s="110"/>
      <c r="R282" s="110"/>
      <c r="S282" s="110"/>
      <c r="T282" s="110"/>
      <c r="U282" s="110"/>
    </row>
    <row r="283" spans="3:21" ht="39.950000000000003" customHeight="1">
      <c r="C283" s="109"/>
      <c r="D283" s="110"/>
      <c r="E283" s="110"/>
      <c r="F283" s="110"/>
      <c r="G283" s="110"/>
      <c r="H283" s="110"/>
      <c r="I283" s="118"/>
      <c r="J283" s="118"/>
      <c r="K283" s="118"/>
      <c r="L283" s="118"/>
      <c r="M283" s="118"/>
      <c r="N283" s="118"/>
      <c r="O283" s="118"/>
      <c r="P283" s="118"/>
      <c r="Q283" s="110"/>
      <c r="R283" s="110"/>
      <c r="S283" s="110"/>
      <c r="T283" s="110"/>
      <c r="U283" s="110"/>
    </row>
    <row r="284" spans="3:21" ht="39.950000000000003" customHeight="1">
      <c r="C284" s="109"/>
      <c r="D284" s="110"/>
      <c r="E284" s="110"/>
      <c r="F284" s="110"/>
      <c r="G284" s="110"/>
      <c r="H284" s="110"/>
      <c r="I284" s="118"/>
      <c r="J284" s="118"/>
      <c r="K284" s="118"/>
      <c r="L284" s="118"/>
      <c r="M284" s="118"/>
      <c r="N284" s="118"/>
      <c r="O284" s="118"/>
      <c r="P284" s="118"/>
      <c r="Q284" s="110"/>
      <c r="R284" s="110"/>
      <c r="S284" s="110"/>
      <c r="T284" s="110"/>
      <c r="U284" s="110"/>
    </row>
    <row r="285" spans="3:21" ht="39.950000000000003" customHeight="1">
      <c r="C285" s="109"/>
      <c r="D285" s="110"/>
      <c r="E285" s="110"/>
      <c r="F285" s="110"/>
      <c r="G285" s="110"/>
      <c r="H285" s="110"/>
      <c r="I285" s="118"/>
      <c r="J285" s="118"/>
      <c r="K285" s="118"/>
      <c r="L285" s="118"/>
      <c r="M285" s="118"/>
      <c r="N285" s="118"/>
      <c r="O285" s="118"/>
      <c r="P285" s="118"/>
      <c r="Q285" s="110"/>
      <c r="R285" s="110"/>
      <c r="S285" s="110"/>
      <c r="T285" s="110"/>
      <c r="U285" s="110"/>
    </row>
    <row r="286" spans="3:21" ht="39.950000000000003" customHeight="1">
      <c r="C286" s="109"/>
      <c r="D286" s="110"/>
      <c r="E286" s="110"/>
      <c r="F286" s="110"/>
      <c r="G286" s="110"/>
      <c r="H286" s="110"/>
      <c r="I286" s="118"/>
      <c r="J286" s="118"/>
      <c r="K286" s="118"/>
      <c r="L286" s="118"/>
      <c r="M286" s="118"/>
      <c r="N286" s="118"/>
      <c r="O286" s="118"/>
      <c r="P286" s="118"/>
      <c r="Q286" s="110"/>
      <c r="R286" s="110"/>
      <c r="S286" s="110"/>
      <c r="T286" s="110"/>
      <c r="U286" s="110"/>
    </row>
    <row r="287" spans="3:21" ht="39.950000000000003" customHeight="1">
      <c r="C287" s="109"/>
      <c r="D287" s="110"/>
      <c r="E287" s="110"/>
      <c r="F287" s="110"/>
      <c r="G287" s="110"/>
      <c r="H287" s="110"/>
      <c r="I287" s="118"/>
      <c r="J287" s="118"/>
      <c r="K287" s="118"/>
      <c r="L287" s="118"/>
      <c r="M287" s="118"/>
      <c r="N287" s="118"/>
      <c r="O287" s="118"/>
      <c r="P287" s="118"/>
      <c r="Q287" s="110"/>
      <c r="R287" s="110"/>
      <c r="S287" s="110"/>
      <c r="T287" s="110"/>
      <c r="U287" s="110"/>
    </row>
    <row r="288" spans="3:21" ht="39.950000000000003" customHeight="1">
      <c r="C288" s="109"/>
      <c r="D288" s="110"/>
      <c r="E288" s="110"/>
      <c r="F288" s="110"/>
      <c r="G288" s="110"/>
      <c r="H288" s="110"/>
      <c r="I288" s="118"/>
      <c r="J288" s="118"/>
      <c r="K288" s="118"/>
      <c r="L288" s="118"/>
      <c r="M288" s="118"/>
      <c r="N288" s="118"/>
      <c r="O288" s="118"/>
      <c r="P288" s="118"/>
      <c r="Q288" s="110"/>
      <c r="R288" s="110"/>
      <c r="S288" s="110"/>
      <c r="T288" s="110"/>
      <c r="U288" s="110"/>
    </row>
    <row r="289" spans="3:21" ht="39.950000000000003" customHeight="1">
      <c r="C289" s="109"/>
      <c r="D289" s="110"/>
      <c r="E289" s="110"/>
      <c r="F289" s="110"/>
      <c r="G289" s="110"/>
      <c r="H289" s="110"/>
      <c r="I289" s="118"/>
      <c r="J289" s="118"/>
      <c r="K289" s="118"/>
      <c r="L289" s="118"/>
      <c r="M289" s="118"/>
      <c r="N289" s="118"/>
      <c r="O289" s="118"/>
      <c r="P289" s="118"/>
      <c r="Q289" s="110"/>
      <c r="R289" s="110"/>
      <c r="S289" s="110"/>
      <c r="T289" s="110"/>
      <c r="U289" s="110"/>
    </row>
    <row r="290" spans="3:21" ht="39.950000000000003" customHeight="1">
      <c r="C290" s="109"/>
      <c r="D290" s="110"/>
      <c r="E290" s="110"/>
      <c r="F290" s="110"/>
      <c r="G290" s="110"/>
      <c r="H290" s="110"/>
      <c r="I290" s="118"/>
      <c r="J290" s="118"/>
      <c r="K290" s="118"/>
      <c r="L290" s="118"/>
      <c r="M290" s="118"/>
      <c r="N290" s="118"/>
      <c r="O290" s="118"/>
      <c r="P290" s="118"/>
      <c r="Q290" s="110"/>
      <c r="R290" s="110"/>
      <c r="S290" s="110"/>
      <c r="T290" s="110"/>
      <c r="U290" s="110"/>
    </row>
    <row r="291" spans="3:21" ht="39.950000000000003" customHeight="1">
      <c r="C291" s="109"/>
      <c r="D291" s="110"/>
      <c r="E291" s="110"/>
      <c r="F291" s="110"/>
      <c r="G291" s="110"/>
      <c r="H291" s="110"/>
      <c r="I291" s="118"/>
      <c r="J291" s="118"/>
      <c r="K291" s="118"/>
      <c r="L291" s="118"/>
      <c r="M291" s="118"/>
      <c r="N291" s="118"/>
      <c r="O291" s="118"/>
      <c r="P291" s="118"/>
      <c r="Q291" s="110"/>
      <c r="R291" s="110"/>
      <c r="S291" s="110"/>
      <c r="T291" s="110"/>
      <c r="U291" s="110"/>
    </row>
    <row r="292" spans="3:21" ht="39.950000000000003" customHeight="1">
      <c r="C292" s="109"/>
      <c r="D292" s="110"/>
      <c r="E292" s="110"/>
      <c r="F292" s="110"/>
      <c r="G292" s="110"/>
      <c r="H292" s="110"/>
      <c r="I292" s="118"/>
      <c r="J292" s="118"/>
      <c r="K292" s="118"/>
      <c r="L292" s="118"/>
      <c r="M292" s="118"/>
      <c r="N292" s="118"/>
      <c r="O292" s="118"/>
      <c r="P292" s="118"/>
      <c r="Q292" s="110"/>
      <c r="R292" s="110"/>
      <c r="S292" s="110"/>
      <c r="T292" s="110"/>
      <c r="U292" s="110"/>
    </row>
    <row r="293" spans="3:21" ht="39.950000000000003" customHeight="1">
      <c r="C293" s="109"/>
      <c r="D293" s="110"/>
      <c r="E293" s="110"/>
      <c r="F293" s="110"/>
      <c r="G293" s="110"/>
      <c r="H293" s="110"/>
      <c r="I293" s="118"/>
      <c r="J293" s="118"/>
      <c r="K293" s="118"/>
      <c r="L293" s="118"/>
      <c r="M293" s="118"/>
      <c r="N293" s="118"/>
      <c r="O293" s="118"/>
      <c r="P293" s="118"/>
      <c r="Q293" s="110"/>
      <c r="R293" s="110"/>
      <c r="S293" s="110"/>
      <c r="T293" s="110"/>
      <c r="U293" s="110"/>
    </row>
    <row r="294" spans="3:21" ht="39.950000000000003" customHeight="1">
      <c r="C294" s="109"/>
      <c r="D294" s="110"/>
      <c r="E294" s="110"/>
      <c r="F294" s="110"/>
      <c r="G294" s="110"/>
      <c r="H294" s="110"/>
      <c r="I294" s="118"/>
      <c r="J294" s="118"/>
      <c r="K294" s="118"/>
      <c r="L294" s="118"/>
      <c r="M294" s="118"/>
      <c r="N294" s="118"/>
      <c r="O294" s="118"/>
      <c r="P294" s="118"/>
      <c r="Q294" s="110"/>
      <c r="R294" s="110"/>
      <c r="S294" s="110"/>
      <c r="T294" s="110"/>
      <c r="U294" s="110"/>
    </row>
    <row r="295" spans="3:21" ht="39.950000000000003" customHeight="1">
      <c r="C295" s="109"/>
      <c r="D295" s="110"/>
      <c r="E295" s="110"/>
      <c r="F295" s="110"/>
      <c r="G295" s="110"/>
      <c r="H295" s="110"/>
      <c r="I295" s="118"/>
      <c r="J295" s="118"/>
      <c r="K295" s="118"/>
      <c r="L295" s="118"/>
      <c r="M295" s="118"/>
      <c r="N295" s="118"/>
      <c r="O295" s="118"/>
      <c r="P295" s="118"/>
      <c r="Q295" s="110"/>
      <c r="R295" s="110"/>
      <c r="S295" s="110"/>
      <c r="T295" s="110"/>
      <c r="U295" s="110"/>
    </row>
    <row r="296" spans="3:21" ht="39.950000000000003" customHeight="1">
      <c r="C296" s="109"/>
      <c r="D296" s="110"/>
      <c r="E296" s="110"/>
      <c r="F296" s="110"/>
      <c r="G296" s="110"/>
      <c r="H296" s="110"/>
      <c r="I296" s="118"/>
      <c r="J296" s="118"/>
      <c r="K296" s="118"/>
      <c r="L296" s="118"/>
      <c r="M296" s="118"/>
      <c r="N296" s="118"/>
      <c r="O296" s="118"/>
      <c r="P296" s="118"/>
      <c r="Q296" s="110"/>
      <c r="R296" s="110"/>
      <c r="S296" s="110"/>
      <c r="T296" s="110"/>
      <c r="U296" s="110"/>
    </row>
    <row r="297" spans="3:21" ht="39.950000000000003" customHeight="1">
      <c r="C297" s="109"/>
      <c r="D297" s="110"/>
      <c r="E297" s="110"/>
      <c r="F297" s="110"/>
      <c r="G297" s="110"/>
      <c r="H297" s="110"/>
      <c r="I297" s="118"/>
      <c r="J297" s="118"/>
      <c r="K297" s="118"/>
      <c r="L297" s="118"/>
      <c r="M297" s="118"/>
      <c r="N297" s="118"/>
      <c r="O297" s="118"/>
      <c r="P297" s="118"/>
      <c r="Q297" s="110"/>
      <c r="R297" s="110"/>
      <c r="S297" s="110"/>
      <c r="T297" s="110"/>
      <c r="U297" s="110"/>
    </row>
    <row r="298" spans="3:21" ht="39.950000000000003" customHeight="1">
      <c r="C298" s="109"/>
      <c r="D298" s="110"/>
      <c r="E298" s="110"/>
      <c r="F298" s="110"/>
      <c r="G298" s="110"/>
      <c r="H298" s="110"/>
      <c r="I298" s="118"/>
      <c r="J298" s="118"/>
      <c r="K298" s="118"/>
      <c r="L298" s="118"/>
      <c r="M298" s="118"/>
      <c r="N298" s="118"/>
      <c r="O298" s="118"/>
      <c r="P298" s="118"/>
      <c r="Q298" s="110"/>
      <c r="R298" s="110"/>
      <c r="S298" s="110"/>
      <c r="T298" s="110"/>
      <c r="U298" s="110"/>
    </row>
    <row r="299" spans="3:21" ht="39.950000000000003" customHeight="1">
      <c r="C299" s="109"/>
      <c r="D299" s="110"/>
      <c r="E299" s="110"/>
      <c r="F299" s="110"/>
      <c r="G299" s="110"/>
      <c r="H299" s="110"/>
      <c r="I299" s="118"/>
      <c r="J299" s="118"/>
      <c r="K299" s="118"/>
      <c r="L299" s="118"/>
      <c r="M299" s="118"/>
      <c r="N299" s="118"/>
      <c r="O299" s="118"/>
      <c r="P299" s="118"/>
      <c r="Q299" s="110"/>
      <c r="R299" s="110"/>
      <c r="S299" s="110"/>
      <c r="T299" s="110"/>
      <c r="U299" s="110"/>
    </row>
    <row r="300" spans="3:21" ht="39.950000000000003" customHeight="1">
      <c r="C300" s="109"/>
      <c r="D300" s="110"/>
      <c r="E300" s="110"/>
      <c r="F300" s="110"/>
      <c r="G300" s="110"/>
      <c r="H300" s="110"/>
      <c r="I300" s="118"/>
      <c r="J300" s="118"/>
      <c r="K300" s="118"/>
      <c r="L300" s="118"/>
      <c r="M300" s="118"/>
      <c r="N300" s="118"/>
      <c r="O300" s="118"/>
      <c r="P300" s="118"/>
      <c r="Q300" s="110"/>
      <c r="R300" s="110"/>
      <c r="S300" s="110"/>
      <c r="T300" s="110"/>
      <c r="U300" s="110"/>
    </row>
    <row r="301" spans="3:21" ht="39.950000000000003" customHeight="1">
      <c r="C301" s="109"/>
      <c r="D301" s="110"/>
      <c r="E301" s="110"/>
      <c r="F301" s="110"/>
      <c r="G301" s="110"/>
      <c r="H301" s="110"/>
      <c r="I301" s="118"/>
      <c r="J301" s="118"/>
      <c r="K301" s="118"/>
      <c r="L301" s="118"/>
      <c r="M301" s="118"/>
      <c r="N301" s="118"/>
      <c r="O301" s="118"/>
      <c r="P301" s="118"/>
      <c r="Q301" s="110"/>
      <c r="R301" s="110"/>
      <c r="S301" s="110"/>
      <c r="T301" s="110"/>
      <c r="U301" s="110"/>
    </row>
    <row r="302" spans="3:21" ht="39.950000000000003" customHeight="1">
      <c r="C302" s="109"/>
      <c r="D302" s="110"/>
      <c r="E302" s="110"/>
      <c r="F302" s="110"/>
      <c r="G302" s="110"/>
      <c r="H302" s="110"/>
      <c r="I302" s="118"/>
      <c r="J302" s="118"/>
      <c r="K302" s="118"/>
      <c r="L302" s="118"/>
      <c r="M302" s="118"/>
      <c r="N302" s="118"/>
      <c r="O302" s="118"/>
      <c r="P302" s="118"/>
      <c r="Q302" s="110"/>
      <c r="R302" s="110"/>
      <c r="S302" s="110"/>
      <c r="T302" s="110"/>
      <c r="U302" s="110"/>
    </row>
    <row r="303" spans="3:21" ht="39.950000000000003" customHeight="1">
      <c r="C303" s="109"/>
      <c r="D303" s="110"/>
      <c r="E303" s="110"/>
      <c r="F303" s="110"/>
      <c r="G303" s="110"/>
      <c r="H303" s="110"/>
      <c r="I303" s="118"/>
      <c r="J303" s="118"/>
      <c r="K303" s="118"/>
      <c r="L303" s="118"/>
      <c r="M303" s="118"/>
      <c r="N303" s="118"/>
      <c r="O303" s="118"/>
      <c r="P303" s="118"/>
      <c r="Q303" s="110"/>
      <c r="R303" s="110"/>
      <c r="S303" s="110"/>
      <c r="T303" s="110"/>
      <c r="U303" s="110"/>
    </row>
    <row r="304" spans="3:21" ht="39.950000000000003" customHeight="1">
      <c r="C304" s="109"/>
      <c r="D304" s="110"/>
      <c r="E304" s="110"/>
      <c r="F304" s="110"/>
      <c r="G304" s="110"/>
      <c r="H304" s="110"/>
      <c r="I304" s="118"/>
      <c r="J304" s="118"/>
      <c r="K304" s="118"/>
      <c r="L304" s="118"/>
      <c r="M304" s="118"/>
      <c r="N304" s="118"/>
      <c r="O304" s="118"/>
      <c r="P304" s="118"/>
      <c r="Q304" s="110"/>
      <c r="R304" s="110"/>
      <c r="S304" s="110"/>
      <c r="T304" s="110"/>
      <c r="U304" s="110"/>
    </row>
    <row r="305" spans="3:21" ht="39.950000000000003" customHeight="1">
      <c r="C305" s="109"/>
      <c r="D305" s="110"/>
      <c r="E305" s="110"/>
      <c r="F305" s="110"/>
      <c r="G305" s="110"/>
      <c r="H305" s="110"/>
      <c r="I305" s="118"/>
      <c r="J305" s="118"/>
      <c r="K305" s="118"/>
      <c r="L305" s="118"/>
      <c r="M305" s="118"/>
      <c r="N305" s="118"/>
      <c r="O305" s="118"/>
      <c r="P305" s="118"/>
      <c r="Q305" s="110"/>
      <c r="R305" s="110"/>
      <c r="S305" s="110"/>
      <c r="T305" s="110"/>
      <c r="U305" s="110"/>
    </row>
    <row r="306" spans="3:21" ht="39.950000000000003" customHeight="1">
      <c r="C306" s="109"/>
      <c r="D306" s="110"/>
      <c r="E306" s="110"/>
      <c r="F306" s="110"/>
      <c r="G306" s="110"/>
      <c r="H306" s="110"/>
      <c r="I306" s="118"/>
      <c r="J306" s="118"/>
      <c r="K306" s="118"/>
      <c r="L306" s="118"/>
      <c r="M306" s="118"/>
      <c r="N306" s="118"/>
      <c r="O306" s="118"/>
      <c r="P306" s="118"/>
      <c r="Q306" s="110"/>
      <c r="R306" s="110"/>
      <c r="S306" s="110"/>
      <c r="T306" s="110"/>
      <c r="U306" s="110"/>
    </row>
    <row r="307" spans="3:21" ht="39.950000000000003" customHeight="1">
      <c r="C307" s="109"/>
      <c r="D307" s="110"/>
      <c r="E307" s="110"/>
      <c r="F307" s="110"/>
      <c r="G307" s="110"/>
      <c r="H307" s="110"/>
      <c r="I307" s="118"/>
      <c r="J307" s="118"/>
      <c r="K307" s="118"/>
      <c r="L307" s="118"/>
      <c r="M307" s="118"/>
      <c r="N307" s="118"/>
      <c r="O307" s="118"/>
      <c r="P307" s="118"/>
      <c r="Q307" s="110"/>
      <c r="R307" s="110"/>
      <c r="S307" s="110"/>
      <c r="T307" s="110"/>
      <c r="U307" s="110"/>
    </row>
    <row r="308" spans="3:21" ht="39.950000000000003" customHeight="1">
      <c r="C308" s="109"/>
      <c r="D308" s="110"/>
      <c r="E308" s="110"/>
      <c r="F308" s="110"/>
      <c r="G308" s="110"/>
      <c r="H308" s="110"/>
      <c r="I308" s="118"/>
      <c r="J308" s="118"/>
      <c r="K308" s="118"/>
      <c r="L308" s="118"/>
      <c r="M308" s="118"/>
      <c r="N308" s="118"/>
      <c r="O308" s="118"/>
      <c r="P308" s="118"/>
      <c r="Q308" s="110"/>
      <c r="R308" s="110"/>
      <c r="S308" s="110"/>
      <c r="T308" s="110"/>
      <c r="U308" s="110"/>
    </row>
    <row r="309" spans="3:21" ht="39.950000000000003" customHeight="1">
      <c r="C309" s="109"/>
      <c r="D309" s="110"/>
      <c r="E309" s="110"/>
      <c r="F309" s="110"/>
      <c r="G309" s="110"/>
      <c r="H309" s="110"/>
      <c r="I309" s="118"/>
      <c r="J309" s="118"/>
      <c r="K309" s="118"/>
      <c r="L309" s="118"/>
      <c r="M309" s="118"/>
      <c r="N309" s="118"/>
      <c r="O309" s="118"/>
      <c r="P309" s="118"/>
      <c r="Q309" s="110"/>
      <c r="R309" s="110"/>
      <c r="S309" s="110"/>
      <c r="T309" s="110"/>
      <c r="U309" s="110"/>
    </row>
    <row r="310" spans="3:21" ht="39.950000000000003" customHeight="1">
      <c r="C310" s="109"/>
      <c r="D310" s="110"/>
      <c r="E310" s="110"/>
      <c r="F310" s="110"/>
      <c r="G310" s="110"/>
      <c r="H310" s="110"/>
      <c r="I310" s="118"/>
      <c r="J310" s="118"/>
      <c r="K310" s="118"/>
      <c r="L310" s="118"/>
      <c r="M310" s="118"/>
      <c r="N310" s="118"/>
      <c r="O310" s="118"/>
      <c r="P310" s="118"/>
      <c r="Q310" s="110"/>
      <c r="R310" s="110"/>
      <c r="S310" s="110"/>
      <c r="T310" s="110"/>
      <c r="U310" s="110"/>
    </row>
    <row r="311" spans="3:21" ht="39.950000000000003" customHeight="1">
      <c r="C311" s="109"/>
      <c r="D311" s="110"/>
      <c r="E311" s="110"/>
      <c r="F311" s="110"/>
      <c r="G311" s="110"/>
      <c r="H311" s="110"/>
      <c r="I311" s="118"/>
      <c r="J311" s="118"/>
      <c r="K311" s="118"/>
      <c r="L311" s="118"/>
      <c r="M311" s="118"/>
      <c r="N311" s="118"/>
      <c r="O311" s="118"/>
      <c r="P311" s="118"/>
      <c r="Q311" s="110"/>
      <c r="R311" s="110"/>
      <c r="S311" s="110"/>
      <c r="T311" s="110"/>
      <c r="U311" s="110"/>
    </row>
    <row r="312" spans="3:21" ht="39.950000000000003" customHeight="1">
      <c r="C312" s="109"/>
      <c r="D312" s="110"/>
      <c r="E312" s="110"/>
      <c r="F312" s="110"/>
      <c r="G312" s="110"/>
      <c r="H312" s="110"/>
      <c r="I312" s="118"/>
      <c r="J312" s="118"/>
      <c r="K312" s="118"/>
      <c r="L312" s="118"/>
      <c r="M312" s="118"/>
      <c r="N312" s="118"/>
      <c r="O312" s="118"/>
      <c r="P312" s="118"/>
      <c r="Q312" s="110"/>
      <c r="R312" s="110"/>
      <c r="S312" s="110"/>
      <c r="T312" s="110"/>
      <c r="U312" s="110"/>
    </row>
    <row r="313" spans="3:21" ht="39.950000000000003" customHeight="1">
      <c r="C313" s="109"/>
      <c r="D313" s="110"/>
      <c r="E313" s="110"/>
      <c r="F313" s="110"/>
      <c r="G313" s="110"/>
      <c r="H313" s="110"/>
      <c r="I313" s="118"/>
      <c r="J313" s="118"/>
      <c r="K313" s="118"/>
      <c r="L313" s="118"/>
      <c r="M313" s="118"/>
      <c r="N313" s="118"/>
      <c r="O313" s="118"/>
      <c r="P313" s="118"/>
      <c r="Q313" s="110"/>
      <c r="R313" s="110"/>
      <c r="S313" s="110"/>
      <c r="T313" s="110"/>
      <c r="U313" s="110"/>
    </row>
    <row r="314" spans="3:21" ht="39.950000000000003" customHeight="1">
      <c r="C314" s="109"/>
      <c r="D314" s="110"/>
      <c r="E314" s="110"/>
      <c r="F314" s="110"/>
      <c r="G314" s="110"/>
      <c r="H314" s="110"/>
      <c r="I314" s="118"/>
      <c r="J314" s="118"/>
      <c r="K314" s="118"/>
      <c r="L314" s="118"/>
      <c r="M314" s="118"/>
      <c r="N314" s="118"/>
      <c r="O314" s="118"/>
      <c r="P314" s="118"/>
      <c r="Q314" s="110"/>
      <c r="R314" s="110"/>
      <c r="S314" s="110"/>
      <c r="T314" s="110"/>
      <c r="U314" s="110"/>
    </row>
    <row r="315" spans="3:21" ht="39.950000000000003" customHeight="1">
      <c r="C315" s="109"/>
      <c r="D315" s="110"/>
      <c r="E315" s="110"/>
      <c r="F315" s="110"/>
      <c r="G315" s="110"/>
      <c r="H315" s="110"/>
      <c r="I315" s="118"/>
      <c r="J315" s="118"/>
      <c r="K315" s="118"/>
      <c r="L315" s="118"/>
      <c r="M315" s="118"/>
      <c r="N315" s="118"/>
      <c r="O315" s="118"/>
      <c r="P315" s="118"/>
      <c r="Q315" s="110"/>
      <c r="R315" s="110"/>
      <c r="S315" s="110"/>
      <c r="T315" s="110"/>
      <c r="U315" s="110"/>
    </row>
    <row r="316" spans="3:21" ht="39.950000000000003" customHeight="1">
      <c r="C316" s="109"/>
      <c r="D316" s="110"/>
      <c r="E316" s="110"/>
      <c r="F316" s="110"/>
      <c r="G316" s="110"/>
      <c r="H316" s="110"/>
      <c r="I316" s="118"/>
      <c r="J316" s="118"/>
      <c r="K316" s="118"/>
      <c r="L316" s="118"/>
      <c r="M316" s="118"/>
      <c r="N316" s="118"/>
      <c r="O316" s="118"/>
      <c r="P316" s="118"/>
      <c r="Q316" s="110"/>
      <c r="R316" s="110"/>
      <c r="S316" s="110"/>
      <c r="T316" s="110"/>
      <c r="U316" s="110"/>
    </row>
    <row r="317" spans="3:21" ht="39.950000000000003" customHeight="1">
      <c r="C317" s="109"/>
      <c r="D317" s="110"/>
      <c r="E317" s="110"/>
      <c r="F317" s="110"/>
      <c r="G317" s="110"/>
      <c r="H317" s="110"/>
      <c r="I317" s="118"/>
      <c r="J317" s="118"/>
      <c r="K317" s="118"/>
      <c r="L317" s="118"/>
      <c r="M317" s="118"/>
      <c r="N317" s="118"/>
      <c r="O317" s="118"/>
      <c r="P317" s="118"/>
      <c r="Q317" s="110"/>
      <c r="R317" s="110"/>
      <c r="S317" s="110"/>
      <c r="T317" s="110"/>
      <c r="U317" s="110"/>
    </row>
    <row r="318" spans="3:21" ht="39.950000000000003" customHeight="1">
      <c r="C318" s="109"/>
      <c r="D318" s="110"/>
      <c r="E318" s="110"/>
      <c r="F318" s="110"/>
      <c r="G318" s="110"/>
      <c r="H318" s="110"/>
      <c r="I318" s="118"/>
      <c r="J318" s="118"/>
      <c r="K318" s="118"/>
      <c r="L318" s="118"/>
      <c r="M318" s="118"/>
      <c r="N318" s="118"/>
      <c r="O318" s="118"/>
      <c r="P318" s="118"/>
      <c r="Q318" s="110"/>
      <c r="R318" s="110"/>
      <c r="S318" s="110"/>
      <c r="T318" s="110"/>
      <c r="U318" s="110"/>
    </row>
    <row r="319" spans="3:21" ht="39.950000000000003" customHeight="1">
      <c r="C319" s="109"/>
      <c r="D319" s="110"/>
      <c r="E319" s="110"/>
      <c r="F319" s="110"/>
      <c r="G319" s="110"/>
      <c r="H319" s="110"/>
      <c r="I319" s="118"/>
      <c r="J319" s="118"/>
      <c r="K319" s="118"/>
      <c r="L319" s="118"/>
      <c r="M319" s="118"/>
      <c r="N319" s="118"/>
      <c r="O319" s="118"/>
      <c r="P319" s="118"/>
      <c r="Q319" s="110"/>
      <c r="R319" s="110"/>
      <c r="S319" s="110"/>
      <c r="T319" s="110"/>
      <c r="U319" s="110"/>
    </row>
    <row r="320" spans="3:21" ht="39.950000000000003" customHeight="1">
      <c r="C320" s="109"/>
      <c r="D320" s="110"/>
      <c r="E320" s="110"/>
      <c r="F320" s="110"/>
      <c r="G320" s="110"/>
      <c r="H320" s="110"/>
      <c r="I320" s="118"/>
      <c r="J320" s="118"/>
      <c r="K320" s="118"/>
      <c r="L320" s="118"/>
      <c r="M320" s="118"/>
      <c r="N320" s="118"/>
      <c r="O320" s="118"/>
      <c r="P320" s="118"/>
      <c r="Q320" s="110"/>
      <c r="R320" s="110"/>
      <c r="S320" s="110"/>
      <c r="T320" s="110"/>
      <c r="U320" s="110"/>
    </row>
    <row r="321" spans="3:21" ht="39.950000000000003" customHeight="1">
      <c r="C321" s="109"/>
      <c r="D321" s="110"/>
      <c r="E321" s="110"/>
      <c r="F321" s="110"/>
      <c r="G321" s="110"/>
      <c r="H321" s="110"/>
      <c r="I321" s="118"/>
      <c r="J321" s="118"/>
      <c r="K321" s="118"/>
      <c r="L321" s="118"/>
      <c r="M321" s="118"/>
      <c r="N321" s="118"/>
      <c r="O321" s="118"/>
      <c r="P321" s="118"/>
      <c r="Q321" s="110"/>
      <c r="R321" s="110"/>
      <c r="S321" s="110"/>
      <c r="T321" s="110"/>
      <c r="U321" s="110"/>
    </row>
    <row r="322" spans="3:21" ht="39.950000000000003" customHeight="1">
      <c r="C322" s="109"/>
      <c r="D322" s="110"/>
      <c r="E322" s="110"/>
      <c r="F322" s="110"/>
      <c r="G322" s="110"/>
      <c r="H322" s="110"/>
      <c r="I322" s="118"/>
      <c r="J322" s="118"/>
      <c r="K322" s="118"/>
      <c r="L322" s="118"/>
      <c r="M322" s="118"/>
      <c r="N322" s="118"/>
      <c r="O322" s="118"/>
      <c r="P322" s="118"/>
      <c r="Q322" s="110"/>
      <c r="R322" s="110"/>
      <c r="S322" s="110"/>
      <c r="T322" s="110"/>
      <c r="U322" s="110"/>
    </row>
    <row r="323" spans="3:21" ht="39.950000000000003" customHeight="1">
      <c r="C323" s="109"/>
      <c r="D323" s="110"/>
      <c r="E323" s="110"/>
      <c r="F323" s="110"/>
      <c r="G323" s="110"/>
      <c r="H323" s="110"/>
      <c r="I323" s="118"/>
      <c r="J323" s="118"/>
      <c r="K323" s="118"/>
      <c r="L323" s="118"/>
      <c r="M323" s="118"/>
      <c r="N323" s="118"/>
      <c r="O323" s="118"/>
      <c r="P323" s="118"/>
      <c r="Q323" s="110"/>
      <c r="R323" s="110"/>
      <c r="S323" s="110"/>
      <c r="T323" s="110"/>
      <c r="U323" s="110"/>
    </row>
    <row r="324" spans="3:21" ht="39.950000000000003" customHeight="1">
      <c r="C324" s="109"/>
      <c r="D324" s="110"/>
      <c r="E324" s="110"/>
      <c r="F324" s="110"/>
      <c r="G324" s="110"/>
      <c r="H324" s="110"/>
      <c r="I324" s="118"/>
      <c r="J324" s="118"/>
      <c r="K324" s="118"/>
      <c r="L324" s="118"/>
      <c r="M324" s="118"/>
      <c r="N324" s="118"/>
      <c r="O324" s="118"/>
      <c r="P324" s="118"/>
      <c r="Q324" s="110"/>
      <c r="R324" s="110"/>
      <c r="S324" s="110"/>
      <c r="T324" s="110"/>
      <c r="U324" s="110"/>
    </row>
    <row r="325" spans="3:21" ht="39.950000000000003" customHeight="1">
      <c r="C325" s="109"/>
      <c r="D325" s="110"/>
      <c r="E325" s="110"/>
      <c r="F325" s="110"/>
      <c r="G325" s="110"/>
      <c r="H325" s="110"/>
      <c r="I325" s="118"/>
      <c r="J325" s="118"/>
      <c r="K325" s="118"/>
      <c r="L325" s="118"/>
      <c r="M325" s="118"/>
      <c r="N325" s="118"/>
      <c r="O325" s="118"/>
      <c r="P325" s="118"/>
      <c r="Q325" s="110"/>
      <c r="R325" s="110"/>
      <c r="S325" s="110"/>
      <c r="T325" s="110"/>
      <c r="U325" s="110"/>
    </row>
    <row r="326" spans="3:21" ht="39.950000000000003" customHeight="1">
      <c r="C326" s="109"/>
      <c r="D326" s="110"/>
      <c r="E326" s="110"/>
      <c r="F326" s="110"/>
      <c r="G326" s="110"/>
      <c r="H326" s="110"/>
      <c r="I326" s="118"/>
      <c r="J326" s="118"/>
      <c r="K326" s="118"/>
      <c r="L326" s="118"/>
      <c r="M326" s="118"/>
      <c r="N326" s="118"/>
      <c r="O326" s="118"/>
      <c r="P326" s="118"/>
      <c r="Q326" s="110"/>
      <c r="R326" s="110"/>
      <c r="S326" s="110"/>
      <c r="T326" s="110"/>
      <c r="U326" s="110"/>
    </row>
    <row r="327" spans="3:21" ht="39.950000000000003" customHeight="1">
      <c r="C327" s="109"/>
      <c r="D327" s="110"/>
      <c r="E327" s="110"/>
      <c r="F327" s="110"/>
      <c r="G327" s="110"/>
      <c r="H327" s="110"/>
      <c r="I327" s="118"/>
      <c r="J327" s="118"/>
      <c r="K327" s="118"/>
      <c r="L327" s="118"/>
      <c r="M327" s="118"/>
      <c r="N327" s="118"/>
      <c r="O327" s="118"/>
      <c r="P327" s="118"/>
      <c r="Q327" s="110"/>
      <c r="R327" s="110"/>
      <c r="S327" s="110"/>
      <c r="T327" s="110"/>
      <c r="U327" s="110"/>
    </row>
    <row r="328" spans="3:21" ht="39.950000000000003" customHeight="1">
      <c r="C328" s="109"/>
      <c r="D328" s="110"/>
      <c r="E328" s="110"/>
      <c r="F328" s="110"/>
      <c r="G328" s="110"/>
      <c r="H328" s="110"/>
      <c r="I328" s="118"/>
      <c r="J328" s="118"/>
      <c r="K328" s="118"/>
      <c r="L328" s="118"/>
      <c r="M328" s="118"/>
      <c r="N328" s="118"/>
      <c r="O328" s="118"/>
      <c r="P328" s="118"/>
      <c r="Q328" s="110"/>
      <c r="R328" s="110"/>
      <c r="S328" s="110"/>
      <c r="T328" s="110"/>
      <c r="U328" s="110"/>
    </row>
    <row r="329" spans="3:21" ht="39.950000000000003" customHeight="1">
      <c r="C329" s="109"/>
      <c r="D329" s="110"/>
      <c r="E329" s="110"/>
      <c r="F329" s="110"/>
      <c r="G329" s="110"/>
      <c r="H329" s="110"/>
      <c r="I329" s="118"/>
      <c r="J329" s="118"/>
      <c r="K329" s="118"/>
      <c r="L329" s="118"/>
      <c r="M329" s="118"/>
      <c r="N329" s="118"/>
      <c r="O329" s="118"/>
      <c r="P329" s="118"/>
      <c r="Q329" s="110"/>
      <c r="R329" s="110"/>
      <c r="S329" s="110"/>
      <c r="T329" s="110"/>
      <c r="U329" s="110"/>
    </row>
    <row r="330" spans="3:21" ht="39.950000000000003" customHeight="1">
      <c r="C330" s="109"/>
      <c r="D330" s="110"/>
      <c r="E330" s="110"/>
      <c r="F330" s="110"/>
      <c r="G330" s="110"/>
      <c r="H330" s="110"/>
      <c r="I330" s="118"/>
      <c r="J330" s="118"/>
      <c r="K330" s="118"/>
      <c r="L330" s="118"/>
      <c r="M330" s="118"/>
      <c r="N330" s="118"/>
      <c r="O330" s="118"/>
      <c r="P330" s="118"/>
      <c r="Q330" s="110"/>
      <c r="R330" s="110"/>
      <c r="S330" s="110"/>
      <c r="T330" s="110"/>
      <c r="U330" s="110"/>
    </row>
    <row r="331" spans="3:21" ht="39.950000000000003" customHeight="1">
      <c r="C331" s="109"/>
      <c r="D331" s="110"/>
      <c r="E331" s="110"/>
      <c r="F331" s="110"/>
      <c r="G331" s="110"/>
      <c r="H331" s="110"/>
      <c r="I331" s="118"/>
      <c r="J331" s="118"/>
      <c r="K331" s="118"/>
      <c r="L331" s="118"/>
      <c r="M331" s="118"/>
      <c r="N331" s="118"/>
      <c r="O331" s="118"/>
      <c r="P331" s="118"/>
      <c r="Q331" s="110"/>
      <c r="R331" s="110"/>
      <c r="S331" s="110"/>
      <c r="T331" s="110"/>
      <c r="U331" s="110"/>
    </row>
    <row r="332" spans="3:21" ht="39.950000000000003" customHeight="1">
      <c r="C332" s="109"/>
      <c r="D332" s="110"/>
      <c r="E332" s="110"/>
      <c r="F332" s="110"/>
      <c r="G332" s="110"/>
      <c r="H332" s="110"/>
      <c r="I332" s="118"/>
      <c r="J332" s="118"/>
      <c r="K332" s="118"/>
      <c r="L332" s="118"/>
      <c r="M332" s="118"/>
      <c r="N332" s="118"/>
      <c r="O332" s="118"/>
      <c r="P332" s="118"/>
      <c r="Q332" s="110"/>
      <c r="R332" s="110"/>
      <c r="S332" s="110"/>
      <c r="T332" s="110"/>
      <c r="U332" s="110"/>
    </row>
    <row r="333" spans="3:21" ht="39.950000000000003" customHeight="1">
      <c r="C333" s="109"/>
      <c r="D333" s="110"/>
      <c r="E333" s="110"/>
      <c r="F333" s="110"/>
      <c r="G333" s="110"/>
      <c r="H333" s="110"/>
      <c r="I333" s="118"/>
      <c r="J333" s="118"/>
      <c r="K333" s="118"/>
      <c r="L333" s="118"/>
      <c r="M333" s="118"/>
      <c r="N333" s="118"/>
      <c r="O333" s="118"/>
      <c r="P333" s="118"/>
      <c r="Q333" s="110"/>
      <c r="R333" s="110"/>
      <c r="S333" s="110"/>
      <c r="T333" s="110"/>
      <c r="U333" s="110"/>
    </row>
    <row r="334" spans="3:21" ht="39.950000000000003" customHeight="1">
      <c r="C334" s="109"/>
      <c r="D334" s="110"/>
      <c r="E334" s="110"/>
      <c r="F334" s="110"/>
      <c r="G334" s="110"/>
      <c r="H334" s="110"/>
      <c r="I334" s="118"/>
      <c r="J334" s="118"/>
      <c r="K334" s="118"/>
      <c r="L334" s="118"/>
      <c r="M334" s="118"/>
      <c r="N334" s="118"/>
      <c r="O334" s="118"/>
      <c r="P334" s="118"/>
      <c r="Q334" s="110"/>
      <c r="R334" s="110"/>
      <c r="S334" s="110"/>
      <c r="T334" s="110"/>
      <c r="U334" s="110"/>
    </row>
    <row r="335" spans="3:21" ht="39.950000000000003" customHeight="1">
      <c r="C335" s="109"/>
      <c r="D335" s="110"/>
      <c r="E335" s="110"/>
      <c r="F335" s="110"/>
      <c r="G335" s="110"/>
      <c r="H335" s="110"/>
      <c r="I335" s="118"/>
      <c r="J335" s="118"/>
      <c r="K335" s="118"/>
      <c r="L335" s="118"/>
      <c r="M335" s="118"/>
      <c r="N335" s="118"/>
      <c r="O335" s="118"/>
      <c r="P335" s="118"/>
      <c r="Q335" s="110"/>
      <c r="R335" s="110"/>
      <c r="S335" s="110"/>
      <c r="T335" s="110"/>
      <c r="U335" s="110"/>
    </row>
    <row r="336" spans="3:21" ht="39.950000000000003" customHeight="1">
      <c r="C336" s="109"/>
      <c r="D336" s="110"/>
      <c r="E336" s="110"/>
      <c r="F336" s="110"/>
      <c r="G336" s="110"/>
      <c r="H336" s="110"/>
      <c r="I336" s="118"/>
      <c r="J336" s="118"/>
      <c r="K336" s="118"/>
      <c r="L336" s="118"/>
      <c r="M336" s="118"/>
      <c r="N336" s="118"/>
      <c r="O336" s="118"/>
      <c r="P336" s="118"/>
      <c r="Q336" s="110"/>
      <c r="R336" s="110"/>
      <c r="S336" s="110"/>
      <c r="T336" s="110"/>
      <c r="U336" s="110"/>
    </row>
    <row r="337" spans="3:21" ht="39.950000000000003" customHeight="1">
      <c r="C337" s="109"/>
      <c r="D337" s="110"/>
      <c r="E337" s="110"/>
      <c r="F337" s="110"/>
      <c r="G337" s="110"/>
      <c r="H337" s="110"/>
      <c r="I337" s="118"/>
      <c r="J337" s="118"/>
      <c r="K337" s="118"/>
      <c r="L337" s="118"/>
      <c r="M337" s="118"/>
      <c r="N337" s="118"/>
      <c r="O337" s="118"/>
      <c r="P337" s="118"/>
      <c r="Q337" s="110"/>
      <c r="R337" s="110"/>
      <c r="S337" s="110"/>
      <c r="T337" s="110"/>
      <c r="U337" s="110"/>
    </row>
    <row r="338" spans="3:21" ht="39.950000000000003" customHeight="1">
      <c r="C338" s="109"/>
      <c r="D338" s="110"/>
      <c r="E338" s="110"/>
      <c r="F338" s="110"/>
      <c r="G338" s="110"/>
      <c r="H338" s="110"/>
      <c r="I338" s="118"/>
      <c r="J338" s="118"/>
      <c r="K338" s="118"/>
      <c r="L338" s="118"/>
      <c r="M338" s="118"/>
      <c r="N338" s="118"/>
      <c r="O338" s="118"/>
      <c r="P338" s="118"/>
      <c r="Q338" s="110"/>
      <c r="R338" s="110"/>
      <c r="S338" s="110"/>
      <c r="T338" s="110"/>
      <c r="U338" s="110"/>
    </row>
    <row r="339" spans="3:21" ht="39.950000000000003" customHeight="1">
      <c r="C339" s="109"/>
      <c r="D339" s="110"/>
      <c r="E339" s="110"/>
      <c r="F339" s="110"/>
      <c r="G339" s="110"/>
      <c r="H339" s="110"/>
      <c r="I339" s="118"/>
      <c r="J339" s="118"/>
      <c r="K339" s="118"/>
      <c r="L339" s="118"/>
      <c r="M339" s="118"/>
      <c r="N339" s="118"/>
      <c r="O339" s="118"/>
      <c r="P339" s="118"/>
      <c r="Q339" s="110"/>
      <c r="R339" s="110"/>
      <c r="S339" s="110"/>
      <c r="T339" s="110"/>
      <c r="U339" s="110"/>
    </row>
    <row r="340" spans="3:21" ht="39.950000000000003" customHeight="1">
      <c r="C340" s="109"/>
      <c r="D340" s="110"/>
      <c r="E340" s="110"/>
      <c r="F340" s="110"/>
      <c r="G340" s="110"/>
      <c r="H340" s="110"/>
      <c r="I340" s="118"/>
      <c r="J340" s="118"/>
      <c r="K340" s="118"/>
      <c r="L340" s="118"/>
      <c r="M340" s="118"/>
      <c r="N340" s="118"/>
      <c r="O340" s="118"/>
      <c r="P340" s="118"/>
      <c r="Q340" s="110"/>
      <c r="R340" s="110"/>
      <c r="S340" s="110"/>
      <c r="T340" s="110"/>
      <c r="U340" s="110"/>
    </row>
    <row r="341" spans="3:21" ht="39.950000000000003" customHeight="1">
      <c r="C341" s="109"/>
      <c r="D341" s="110"/>
      <c r="E341" s="110"/>
      <c r="F341" s="110"/>
      <c r="G341" s="110"/>
      <c r="H341" s="110"/>
      <c r="I341" s="118"/>
      <c r="J341" s="118"/>
      <c r="K341" s="118"/>
      <c r="L341" s="118"/>
      <c r="M341" s="118"/>
      <c r="N341" s="118"/>
      <c r="O341" s="118"/>
      <c r="P341" s="118"/>
      <c r="Q341" s="110"/>
      <c r="R341" s="110"/>
      <c r="S341" s="110"/>
      <c r="T341" s="110"/>
      <c r="U341" s="110"/>
    </row>
    <row r="342" spans="3:21" ht="39.950000000000003" customHeight="1">
      <c r="C342" s="109"/>
      <c r="D342" s="110"/>
      <c r="E342" s="110"/>
      <c r="F342" s="110"/>
      <c r="G342" s="110"/>
      <c r="H342" s="110"/>
      <c r="I342" s="118"/>
      <c r="J342" s="118"/>
      <c r="K342" s="118"/>
      <c r="L342" s="118"/>
      <c r="M342" s="118"/>
      <c r="N342" s="118"/>
      <c r="O342" s="118"/>
      <c r="P342" s="118"/>
      <c r="Q342" s="110"/>
      <c r="R342" s="110"/>
      <c r="S342" s="110"/>
      <c r="T342" s="110"/>
      <c r="U342" s="110"/>
    </row>
    <row r="343" spans="3:21" ht="39.950000000000003" customHeight="1">
      <c r="C343" s="109"/>
      <c r="D343" s="110"/>
      <c r="E343" s="110"/>
      <c r="F343" s="110"/>
      <c r="G343" s="110"/>
      <c r="H343" s="110"/>
      <c r="I343" s="118"/>
      <c r="J343" s="118"/>
      <c r="K343" s="118"/>
      <c r="L343" s="118"/>
      <c r="M343" s="118"/>
      <c r="N343" s="118"/>
      <c r="O343" s="118"/>
      <c r="P343" s="118"/>
      <c r="Q343" s="110"/>
      <c r="R343" s="110"/>
      <c r="S343" s="110"/>
      <c r="T343" s="110"/>
      <c r="U343" s="110"/>
    </row>
    <row r="344" spans="3:21" ht="39.950000000000003" customHeight="1">
      <c r="C344" s="109"/>
      <c r="D344" s="110"/>
      <c r="E344" s="110"/>
      <c r="F344" s="110"/>
      <c r="G344" s="110"/>
      <c r="H344" s="110"/>
      <c r="I344" s="118"/>
      <c r="J344" s="118"/>
      <c r="K344" s="118"/>
      <c r="L344" s="118"/>
      <c r="M344" s="118"/>
      <c r="N344" s="118"/>
      <c r="O344" s="118"/>
      <c r="P344" s="118"/>
      <c r="Q344" s="110"/>
      <c r="R344" s="110"/>
      <c r="S344" s="110"/>
      <c r="T344" s="110"/>
      <c r="U344" s="110"/>
    </row>
    <row r="345" spans="3:21" ht="39.950000000000003" customHeight="1">
      <c r="C345" s="109"/>
      <c r="D345" s="110"/>
      <c r="E345" s="110"/>
      <c r="F345" s="110"/>
      <c r="G345" s="110"/>
      <c r="H345" s="110"/>
      <c r="I345" s="118"/>
      <c r="J345" s="118"/>
      <c r="K345" s="118"/>
      <c r="L345" s="118"/>
      <c r="M345" s="118"/>
      <c r="N345" s="118"/>
      <c r="O345" s="118"/>
      <c r="P345" s="118"/>
      <c r="Q345" s="110"/>
      <c r="R345" s="110"/>
      <c r="S345" s="110"/>
      <c r="T345" s="110"/>
      <c r="U345" s="110"/>
    </row>
    <row r="346" spans="3:21" ht="39.950000000000003" customHeight="1">
      <c r="C346" s="109"/>
      <c r="D346" s="110"/>
      <c r="E346" s="110"/>
      <c r="F346" s="110"/>
      <c r="G346" s="110"/>
      <c r="H346" s="110"/>
      <c r="I346" s="118"/>
      <c r="J346" s="118"/>
      <c r="K346" s="118"/>
      <c r="L346" s="118"/>
      <c r="M346" s="118"/>
      <c r="N346" s="118"/>
      <c r="O346" s="118"/>
      <c r="P346" s="118"/>
      <c r="Q346" s="110"/>
      <c r="R346" s="110"/>
      <c r="S346" s="110"/>
      <c r="T346" s="110"/>
      <c r="U346" s="110"/>
    </row>
    <row r="347" spans="3:21" ht="39.950000000000003" customHeight="1">
      <c r="C347" s="109"/>
      <c r="D347" s="110"/>
      <c r="E347" s="110"/>
      <c r="F347" s="110"/>
      <c r="G347" s="110"/>
      <c r="H347" s="110"/>
      <c r="I347" s="118"/>
      <c r="J347" s="118"/>
      <c r="K347" s="118"/>
      <c r="L347" s="118"/>
      <c r="M347" s="118"/>
      <c r="N347" s="118"/>
      <c r="O347" s="118"/>
      <c r="P347" s="118"/>
      <c r="Q347" s="110"/>
      <c r="R347" s="110"/>
      <c r="S347" s="110"/>
      <c r="T347" s="110"/>
      <c r="U347" s="110"/>
    </row>
    <row r="348" spans="3:21" ht="39.950000000000003" customHeight="1">
      <c r="C348" s="109"/>
      <c r="D348" s="110"/>
      <c r="E348" s="110"/>
      <c r="F348" s="110"/>
      <c r="G348" s="110"/>
      <c r="H348" s="110"/>
      <c r="I348" s="118"/>
      <c r="J348" s="118"/>
      <c r="K348" s="118"/>
      <c r="L348" s="118"/>
      <c r="M348" s="118"/>
      <c r="N348" s="118"/>
      <c r="O348" s="118"/>
      <c r="P348" s="118"/>
      <c r="Q348" s="110"/>
      <c r="R348" s="110"/>
      <c r="S348" s="110"/>
      <c r="T348" s="110"/>
      <c r="U348" s="110"/>
    </row>
    <row r="349" spans="3:21" ht="39.950000000000003" customHeight="1">
      <c r="C349" s="109"/>
      <c r="D349" s="110"/>
      <c r="E349" s="110"/>
      <c r="F349" s="110"/>
      <c r="G349" s="110"/>
      <c r="H349" s="110"/>
      <c r="I349" s="118"/>
      <c r="J349" s="118"/>
      <c r="K349" s="118"/>
      <c r="L349" s="118"/>
      <c r="M349" s="118"/>
      <c r="N349" s="118"/>
      <c r="O349" s="118"/>
      <c r="P349" s="118"/>
      <c r="Q349" s="110"/>
      <c r="R349" s="110"/>
      <c r="S349" s="110"/>
      <c r="T349" s="110"/>
      <c r="U349" s="110"/>
    </row>
    <row r="350" spans="3:21" ht="39.950000000000003" customHeight="1">
      <c r="C350" s="109"/>
      <c r="D350" s="110"/>
      <c r="E350" s="110"/>
      <c r="F350" s="110"/>
      <c r="G350" s="110"/>
      <c r="H350" s="110"/>
      <c r="I350" s="118"/>
      <c r="J350" s="118"/>
      <c r="K350" s="118"/>
      <c r="L350" s="118"/>
      <c r="M350" s="118"/>
      <c r="N350" s="118"/>
      <c r="O350" s="118"/>
      <c r="P350" s="118"/>
      <c r="Q350" s="110"/>
      <c r="R350" s="110"/>
      <c r="S350" s="110"/>
      <c r="T350" s="110"/>
      <c r="U350" s="110"/>
    </row>
    <row r="351" spans="3:21" ht="39.950000000000003" customHeight="1">
      <c r="C351" s="109"/>
      <c r="D351" s="110"/>
      <c r="E351" s="110"/>
      <c r="F351" s="110"/>
      <c r="G351" s="110"/>
      <c r="H351" s="110"/>
      <c r="I351" s="118"/>
      <c r="J351" s="118"/>
      <c r="K351" s="118"/>
      <c r="L351" s="118"/>
      <c r="M351" s="118"/>
      <c r="N351" s="118"/>
      <c r="O351" s="118"/>
      <c r="P351" s="118"/>
      <c r="Q351" s="110"/>
      <c r="R351" s="110"/>
      <c r="S351" s="110"/>
      <c r="T351" s="110"/>
      <c r="U351" s="110"/>
    </row>
    <row r="352" spans="3:21" ht="39.950000000000003" customHeight="1">
      <c r="C352" s="109"/>
      <c r="D352" s="110"/>
      <c r="E352" s="110"/>
      <c r="F352" s="110"/>
      <c r="G352" s="110"/>
      <c r="H352" s="110"/>
      <c r="I352" s="118"/>
      <c r="J352" s="118"/>
      <c r="K352" s="118"/>
      <c r="L352" s="118"/>
      <c r="M352" s="118"/>
      <c r="N352" s="118"/>
      <c r="O352" s="118"/>
      <c r="P352" s="118"/>
      <c r="Q352" s="110"/>
      <c r="R352" s="110"/>
      <c r="S352" s="110"/>
      <c r="T352" s="110"/>
      <c r="U352" s="110"/>
    </row>
    <row r="353" spans="3:21" ht="39.950000000000003" customHeight="1">
      <c r="C353" s="109"/>
      <c r="D353" s="110"/>
      <c r="E353" s="110"/>
      <c r="F353" s="110"/>
      <c r="G353" s="110"/>
      <c r="H353" s="110"/>
      <c r="I353" s="118"/>
      <c r="J353" s="118"/>
      <c r="K353" s="118"/>
      <c r="L353" s="118"/>
      <c r="M353" s="118"/>
      <c r="N353" s="118"/>
      <c r="O353" s="118"/>
      <c r="P353" s="118"/>
      <c r="Q353" s="110"/>
      <c r="R353" s="110"/>
      <c r="S353" s="110"/>
      <c r="T353" s="110"/>
      <c r="U353" s="110"/>
    </row>
    <row r="354" spans="3:21" ht="39.950000000000003" customHeight="1">
      <c r="C354" s="109"/>
      <c r="D354" s="110"/>
      <c r="E354" s="110"/>
      <c r="F354" s="110"/>
      <c r="G354" s="110"/>
      <c r="H354" s="110"/>
      <c r="I354" s="118"/>
      <c r="J354" s="118"/>
      <c r="K354" s="118"/>
      <c r="L354" s="118"/>
      <c r="M354" s="118"/>
      <c r="N354" s="118"/>
      <c r="O354" s="118"/>
      <c r="P354" s="118"/>
      <c r="Q354" s="110"/>
      <c r="R354" s="110"/>
      <c r="S354" s="110"/>
      <c r="T354" s="110"/>
      <c r="U354" s="110"/>
    </row>
    <row r="355" spans="3:21" ht="39.950000000000003" customHeight="1">
      <c r="C355" s="109"/>
      <c r="D355" s="110"/>
      <c r="E355" s="110"/>
      <c r="F355" s="110"/>
      <c r="G355" s="110"/>
      <c r="H355" s="110"/>
      <c r="I355" s="118"/>
      <c r="J355" s="118"/>
      <c r="K355" s="118"/>
      <c r="L355" s="118"/>
      <c r="M355" s="118"/>
      <c r="N355" s="118"/>
      <c r="O355" s="118"/>
      <c r="P355" s="118"/>
      <c r="Q355" s="110"/>
      <c r="R355" s="110"/>
      <c r="S355" s="110"/>
      <c r="T355" s="110"/>
      <c r="U355" s="110"/>
    </row>
    <row r="356" spans="3:21" ht="39.950000000000003" customHeight="1">
      <c r="C356" s="109"/>
      <c r="D356" s="110"/>
      <c r="E356" s="110"/>
      <c r="F356" s="110"/>
      <c r="G356" s="110"/>
      <c r="H356" s="110"/>
      <c r="I356" s="118"/>
      <c r="J356" s="118"/>
      <c r="K356" s="118"/>
      <c r="L356" s="118"/>
      <c r="M356" s="118"/>
      <c r="N356" s="118"/>
      <c r="O356" s="118"/>
      <c r="P356" s="118"/>
      <c r="Q356" s="110"/>
      <c r="R356" s="110"/>
      <c r="S356" s="110"/>
      <c r="T356" s="110"/>
      <c r="U356" s="110"/>
    </row>
    <row r="357" spans="3:21" ht="39.950000000000003" customHeight="1">
      <c r="C357" s="109"/>
      <c r="D357" s="110"/>
      <c r="E357" s="110"/>
      <c r="F357" s="110"/>
      <c r="G357" s="110"/>
      <c r="H357" s="110"/>
      <c r="I357" s="118"/>
      <c r="J357" s="118"/>
      <c r="K357" s="118"/>
      <c r="L357" s="118"/>
      <c r="M357" s="118"/>
      <c r="N357" s="118"/>
      <c r="O357" s="118"/>
      <c r="P357" s="118"/>
      <c r="Q357" s="110"/>
      <c r="R357" s="110"/>
      <c r="S357" s="110"/>
      <c r="T357" s="110"/>
      <c r="U357" s="110"/>
    </row>
    <row r="358" spans="3:21" ht="39.950000000000003" customHeight="1">
      <c r="C358" s="109"/>
      <c r="D358" s="110"/>
      <c r="E358" s="110"/>
      <c r="F358" s="110"/>
      <c r="G358" s="110"/>
      <c r="H358" s="110"/>
      <c r="I358" s="118"/>
      <c r="J358" s="118"/>
      <c r="K358" s="118"/>
      <c r="L358" s="118"/>
      <c r="M358" s="118"/>
      <c r="N358" s="118"/>
      <c r="O358" s="118"/>
      <c r="P358" s="118"/>
      <c r="Q358" s="110"/>
      <c r="R358" s="110"/>
      <c r="S358" s="110"/>
      <c r="T358" s="110"/>
      <c r="U358" s="110"/>
    </row>
    <row r="359" spans="3:21" ht="39.950000000000003" customHeight="1">
      <c r="C359" s="109"/>
      <c r="D359" s="110"/>
      <c r="E359" s="110"/>
      <c r="F359" s="110"/>
      <c r="G359" s="110"/>
      <c r="H359" s="110"/>
      <c r="I359" s="118"/>
      <c r="J359" s="118"/>
      <c r="K359" s="118"/>
      <c r="L359" s="118"/>
      <c r="M359" s="118"/>
      <c r="N359" s="118"/>
      <c r="O359" s="118"/>
      <c r="P359" s="118"/>
      <c r="Q359" s="110"/>
      <c r="R359" s="110"/>
      <c r="S359" s="110"/>
      <c r="T359" s="110"/>
      <c r="U359" s="110"/>
    </row>
    <row r="360" spans="3:21" ht="39.950000000000003" customHeight="1">
      <c r="C360" s="109"/>
      <c r="D360" s="110"/>
      <c r="E360" s="110"/>
      <c r="F360" s="110"/>
      <c r="G360" s="110"/>
      <c r="H360" s="110"/>
      <c r="I360" s="118"/>
      <c r="J360" s="118"/>
      <c r="K360" s="118"/>
      <c r="L360" s="118"/>
      <c r="M360" s="118"/>
      <c r="N360" s="118"/>
      <c r="O360" s="118"/>
      <c r="P360" s="118"/>
      <c r="Q360" s="110"/>
      <c r="R360" s="110"/>
      <c r="S360" s="110"/>
      <c r="T360" s="110"/>
      <c r="U360" s="110"/>
    </row>
    <row r="361" spans="3:21" ht="39.950000000000003" customHeight="1">
      <c r="C361" s="109"/>
      <c r="D361" s="110"/>
      <c r="E361" s="110"/>
      <c r="F361" s="110"/>
      <c r="G361" s="110"/>
      <c r="H361" s="110"/>
      <c r="I361" s="118"/>
      <c r="J361" s="118"/>
      <c r="K361" s="118"/>
      <c r="L361" s="118"/>
      <c r="M361" s="118"/>
      <c r="N361" s="118"/>
      <c r="O361" s="118"/>
      <c r="P361" s="118"/>
      <c r="Q361" s="110"/>
      <c r="R361" s="110"/>
      <c r="S361" s="110"/>
      <c r="T361" s="110"/>
      <c r="U361" s="110"/>
    </row>
    <row r="362" spans="3:21" ht="39.950000000000003" customHeight="1">
      <c r="C362" s="109"/>
      <c r="D362" s="110"/>
      <c r="E362" s="110"/>
      <c r="F362" s="110"/>
      <c r="G362" s="110"/>
      <c r="H362" s="110"/>
      <c r="I362" s="118"/>
      <c r="J362" s="118"/>
      <c r="K362" s="118"/>
      <c r="L362" s="118"/>
      <c r="M362" s="118"/>
      <c r="N362" s="118"/>
      <c r="O362" s="118"/>
      <c r="P362" s="118"/>
      <c r="Q362" s="110"/>
      <c r="R362" s="110"/>
      <c r="S362" s="110"/>
      <c r="T362" s="110"/>
      <c r="U362" s="110"/>
    </row>
    <row r="363" spans="3:21" ht="39.950000000000003" customHeight="1">
      <c r="C363" s="109"/>
      <c r="D363" s="110"/>
      <c r="E363" s="110"/>
      <c r="F363" s="110"/>
      <c r="G363" s="110"/>
      <c r="H363" s="110"/>
      <c r="I363" s="118"/>
      <c r="J363" s="118"/>
      <c r="K363" s="118"/>
      <c r="L363" s="118"/>
      <c r="M363" s="118"/>
      <c r="N363" s="118"/>
      <c r="O363" s="118"/>
      <c r="P363" s="118"/>
      <c r="Q363" s="110"/>
      <c r="R363" s="110"/>
      <c r="S363" s="110"/>
      <c r="T363" s="110"/>
      <c r="U363" s="110"/>
    </row>
    <row r="364" spans="3:21" ht="39.950000000000003" customHeight="1">
      <c r="C364" s="109"/>
      <c r="D364" s="110"/>
      <c r="E364" s="110"/>
      <c r="F364" s="110"/>
      <c r="G364" s="110"/>
      <c r="H364" s="110"/>
      <c r="I364" s="118"/>
      <c r="J364" s="118"/>
      <c r="K364" s="118"/>
      <c r="L364" s="118"/>
      <c r="M364" s="118"/>
      <c r="N364" s="118"/>
      <c r="O364" s="118"/>
      <c r="P364" s="118"/>
      <c r="Q364" s="110"/>
      <c r="R364" s="110"/>
      <c r="S364" s="110"/>
      <c r="T364" s="110"/>
      <c r="U364" s="110"/>
    </row>
    <row r="365" spans="3:21" ht="39.950000000000003" customHeight="1">
      <c r="C365" s="109"/>
      <c r="D365" s="110"/>
      <c r="E365" s="110"/>
      <c r="F365" s="110"/>
      <c r="G365" s="110"/>
      <c r="H365" s="110"/>
      <c r="I365" s="118"/>
      <c r="J365" s="118"/>
      <c r="K365" s="118"/>
      <c r="L365" s="118"/>
      <c r="M365" s="118"/>
      <c r="N365" s="118"/>
      <c r="O365" s="118"/>
      <c r="P365" s="118"/>
      <c r="Q365" s="110"/>
      <c r="R365" s="110"/>
      <c r="S365" s="110"/>
      <c r="T365" s="110"/>
      <c r="U365" s="110"/>
    </row>
    <row r="366" spans="3:21" ht="39.950000000000003" customHeight="1">
      <c r="C366" s="109"/>
      <c r="D366" s="110"/>
      <c r="E366" s="110"/>
      <c r="F366" s="110"/>
      <c r="G366" s="110"/>
      <c r="H366" s="110"/>
      <c r="I366" s="118"/>
      <c r="J366" s="118"/>
      <c r="K366" s="118"/>
      <c r="L366" s="118"/>
      <c r="M366" s="118"/>
      <c r="N366" s="118"/>
      <c r="O366" s="118"/>
      <c r="P366" s="118"/>
      <c r="Q366" s="110"/>
      <c r="R366" s="110"/>
      <c r="S366" s="110"/>
      <c r="T366" s="110"/>
      <c r="U366" s="110"/>
    </row>
    <row r="367" spans="3:21" ht="39.950000000000003" customHeight="1">
      <c r="C367" s="109"/>
      <c r="D367" s="110"/>
      <c r="E367" s="110"/>
      <c r="F367" s="110"/>
      <c r="G367" s="110"/>
      <c r="H367" s="110"/>
      <c r="I367" s="118"/>
      <c r="J367" s="118"/>
      <c r="K367" s="118"/>
      <c r="L367" s="118"/>
      <c r="M367" s="118"/>
      <c r="N367" s="118"/>
      <c r="O367" s="118"/>
      <c r="P367" s="118"/>
      <c r="Q367" s="110"/>
      <c r="R367" s="110"/>
      <c r="S367" s="110"/>
      <c r="T367" s="110"/>
      <c r="U367" s="110"/>
    </row>
    <row r="368" spans="3:21" ht="39.950000000000003" customHeight="1">
      <c r="C368" s="109"/>
      <c r="D368" s="110"/>
      <c r="E368" s="110"/>
      <c r="F368" s="110"/>
      <c r="G368" s="110"/>
      <c r="H368" s="110"/>
      <c r="I368" s="118"/>
      <c r="J368" s="118"/>
      <c r="K368" s="118"/>
      <c r="L368" s="118"/>
      <c r="M368" s="118"/>
      <c r="N368" s="118"/>
      <c r="O368" s="118"/>
      <c r="P368" s="118"/>
      <c r="Q368" s="110"/>
      <c r="R368" s="110"/>
      <c r="S368" s="110"/>
      <c r="T368" s="110"/>
      <c r="U368" s="110"/>
    </row>
    <row r="369" spans="3:21" ht="39.950000000000003" customHeight="1">
      <c r="C369" s="109"/>
      <c r="D369" s="110"/>
      <c r="E369" s="110"/>
      <c r="F369" s="110"/>
      <c r="G369" s="110"/>
      <c r="H369" s="110"/>
      <c r="I369" s="118"/>
      <c r="J369" s="118"/>
      <c r="K369" s="118"/>
      <c r="L369" s="118"/>
      <c r="M369" s="118"/>
      <c r="N369" s="118"/>
      <c r="O369" s="118"/>
      <c r="P369" s="118"/>
      <c r="Q369" s="110"/>
      <c r="R369" s="110"/>
      <c r="S369" s="110"/>
      <c r="T369" s="110"/>
      <c r="U369" s="110"/>
    </row>
    <row r="370" spans="3:21" ht="39.950000000000003" customHeight="1">
      <c r="C370" s="109"/>
      <c r="D370" s="110"/>
      <c r="E370" s="110"/>
      <c r="F370" s="110"/>
      <c r="G370" s="110"/>
      <c r="H370" s="110"/>
      <c r="I370" s="118"/>
      <c r="J370" s="118"/>
      <c r="K370" s="118"/>
      <c r="L370" s="118"/>
      <c r="M370" s="118"/>
      <c r="N370" s="118"/>
      <c r="O370" s="118"/>
      <c r="P370" s="118"/>
      <c r="Q370" s="110"/>
      <c r="R370" s="110"/>
      <c r="S370" s="110"/>
      <c r="T370" s="110"/>
      <c r="U370" s="110"/>
    </row>
    <row r="371" spans="3:21" ht="39.950000000000003" customHeight="1">
      <c r="C371" s="109"/>
      <c r="D371" s="110"/>
      <c r="E371" s="110"/>
      <c r="F371" s="110"/>
      <c r="G371" s="110"/>
      <c r="H371" s="110"/>
      <c r="I371" s="118"/>
      <c r="J371" s="118"/>
      <c r="K371" s="118"/>
      <c r="L371" s="118"/>
      <c r="M371" s="118"/>
      <c r="N371" s="118"/>
      <c r="O371" s="118"/>
      <c r="P371" s="118"/>
      <c r="Q371" s="110"/>
      <c r="R371" s="110"/>
      <c r="S371" s="110"/>
      <c r="T371" s="110"/>
      <c r="U371" s="110"/>
    </row>
    <row r="372" spans="3:21" ht="39.950000000000003" customHeight="1">
      <c r="C372" s="109"/>
      <c r="D372" s="110"/>
      <c r="E372" s="110"/>
      <c r="F372" s="110"/>
      <c r="G372" s="110"/>
      <c r="H372" s="110"/>
      <c r="I372" s="118"/>
      <c r="J372" s="118"/>
      <c r="K372" s="118"/>
      <c r="L372" s="118"/>
      <c r="M372" s="118"/>
      <c r="N372" s="118"/>
      <c r="O372" s="118"/>
      <c r="P372" s="118"/>
      <c r="Q372" s="110"/>
      <c r="R372" s="110"/>
      <c r="S372" s="110"/>
      <c r="T372" s="110"/>
      <c r="U372" s="110"/>
    </row>
    <row r="373" spans="3:21" ht="39.950000000000003" customHeight="1">
      <c r="C373" s="109"/>
      <c r="D373" s="110"/>
      <c r="E373" s="110"/>
      <c r="F373" s="110"/>
      <c r="G373" s="110"/>
      <c r="H373" s="110"/>
      <c r="I373" s="118"/>
      <c r="J373" s="118"/>
      <c r="K373" s="118"/>
      <c r="L373" s="118"/>
      <c r="M373" s="118"/>
      <c r="N373" s="118"/>
      <c r="O373" s="118"/>
      <c r="P373" s="118"/>
      <c r="Q373" s="110"/>
      <c r="R373" s="110"/>
      <c r="S373" s="110"/>
      <c r="T373" s="110"/>
      <c r="U373" s="110"/>
    </row>
    <row r="374" spans="3:21" ht="39.950000000000003" customHeight="1">
      <c r="C374" s="109"/>
      <c r="D374" s="110"/>
      <c r="E374" s="110"/>
      <c r="F374" s="110"/>
      <c r="G374" s="110"/>
      <c r="H374" s="110"/>
      <c r="I374" s="118"/>
      <c r="J374" s="118"/>
      <c r="K374" s="118"/>
      <c r="L374" s="118"/>
      <c r="M374" s="118"/>
      <c r="N374" s="118"/>
      <c r="O374" s="118"/>
      <c r="P374" s="118"/>
      <c r="Q374" s="110"/>
      <c r="R374" s="110"/>
      <c r="S374" s="110"/>
      <c r="T374" s="110"/>
      <c r="U374" s="110"/>
    </row>
    <row r="375" spans="3:21" ht="39.950000000000003" customHeight="1">
      <c r="C375" s="109"/>
      <c r="D375" s="110"/>
      <c r="E375" s="110"/>
      <c r="F375" s="110"/>
      <c r="G375" s="110"/>
      <c r="H375" s="110"/>
      <c r="I375" s="118"/>
      <c r="J375" s="118"/>
      <c r="K375" s="118"/>
      <c r="L375" s="118"/>
      <c r="M375" s="118"/>
      <c r="N375" s="118"/>
      <c r="O375" s="118"/>
      <c r="P375" s="118"/>
      <c r="Q375" s="110"/>
      <c r="R375" s="110"/>
      <c r="S375" s="110"/>
      <c r="T375" s="110"/>
      <c r="U375" s="110"/>
    </row>
    <row r="376" spans="3:21" ht="39.950000000000003" customHeight="1">
      <c r="C376" s="109"/>
      <c r="D376" s="110"/>
      <c r="E376" s="110"/>
      <c r="F376" s="110"/>
      <c r="G376" s="110"/>
      <c r="H376" s="110"/>
      <c r="I376" s="118"/>
      <c r="J376" s="118"/>
      <c r="K376" s="118"/>
      <c r="L376" s="118"/>
      <c r="M376" s="118"/>
      <c r="N376" s="118"/>
      <c r="O376" s="118"/>
      <c r="P376" s="118"/>
      <c r="Q376" s="110"/>
      <c r="R376" s="110"/>
      <c r="S376" s="110"/>
      <c r="T376" s="110"/>
      <c r="U376" s="110"/>
    </row>
    <row r="377" spans="3:21" ht="39.950000000000003" customHeight="1">
      <c r="C377" s="109"/>
      <c r="D377" s="110"/>
      <c r="E377" s="110"/>
      <c r="F377" s="110"/>
      <c r="G377" s="110"/>
      <c r="H377" s="110"/>
      <c r="I377" s="118"/>
      <c r="J377" s="118"/>
      <c r="K377" s="118"/>
      <c r="L377" s="118"/>
      <c r="M377" s="118"/>
      <c r="N377" s="118"/>
      <c r="O377" s="118"/>
      <c r="P377" s="118"/>
      <c r="Q377" s="110"/>
      <c r="R377" s="110"/>
      <c r="S377" s="110"/>
      <c r="T377" s="110"/>
      <c r="U377" s="110"/>
    </row>
    <row r="378" spans="3:21" ht="39.950000000000003" customHeight="1">
      <c r="C378" s="109"/>
      <c r="D378" s="110"/>
      <c r="E378" s="110"/>
      <c r="F378" s="110"/>
      <c r="G378" s="110"/>
      <c r="H378" s="110"/>
      <c r="I378" s="118"/>
      <c r="J378" s="118"/>
      <c r="K378" s="118"/>
      <c r="L378" s="118"/>
      <c r="M378" s="118"/>
      <c r="N378" s="118"/>
      <c r="O378" s="118"/>
      <c r="P378" s="118"/>
      <c r="Q378" s="110"/>
      <c r="R378" s="110"/>
      <c r="S378" s="110"/>
      <c r="T378" s="110"/>
      <c r="U378" s="110"/>
    </row>
    <row r="379" spans="3:21" ht="39.950000000000003" customHeight="1">
      <c r="C379" s="109"/>
      <c r="D379" s="110"/>
      <c r="E379" s="110"/>
      <c r="F379" s="110"/>
      <c r="G379" s="110"/>
      <c r="H379" s="110"/>
      <c r="I379" s="118"/>
      <c r="J379" s="118"/>
      <c r="K379" s="118"/>
      <c r="L379" s="118"/>
      <c r="M379" s="118"/>
      <c r="N379" s="118"/>
      <c r="O379" s="118"/>
      <c r="P379" s="118"/>
      <c r="Q379" s="110"/>
      <c r="R379" s="110"/>
      <c r="S379" s="110"/>
      <c r="T379" s="110"/>
      <c r="U379" s="110"/>
    </row>
    <row r="380" spans="3:21" ht="39.950000000000003" customHeight="1">
      <c r="C380" s="109"/>
      <c r="D380" s="110"/>
      <c r="E380" s="110"/>
      <c r="F380" s="110"/>
      <c r="G380" s="110"/>
      <c r="H380" s="110"/>
      <c r="I380" s="118"/>
      <c r="J380" s="118"/>
      <c r="K380" s="118"/>
      <c r="L380" s="118"/>
      <c r="M380" s="118"/>
      <c r="N380" s="118"/>
      <c r="O380" s="118"/>
      <c r="P380" s="118"/>
      <c r="Q380" s="110"/>
      <c r="R380" s="110"/>
      <c r="S380" s="110"/>
      <c r="T380" s="110"/>
      <c r="U380" s="110"/>
    </row>
    <row r="381" spans="3:21" ht="39.950000000000003" customHeight="1">
      <c r="C381" s="109"/>
      <c r="D381" s="110"/>
      <c r="E381" s="110"/>
      <c r="F381" s="110"/>
      <c r="G381" s="110"/>
      <c r="H381" s="110"/>
      <c r="I381" s="118"/>
      <c r="J381" s="118"/>
      <c r="K381" s="118"/>
      <c r="L381" s="118"/>
      <c r="M381" s="118"/>
      <c r="N381" s="118"/>
      <c r="O381" s="118"/>
      <c r="P381" s="118"/>
      <c r="Q381" s="110"/>
      <c r="R381" s="110"/>
      <c r="S381" s="110"/>
      <c r="T381" s="110"/>
      <c r="U381" s="110"/>
    </row>
    <row r="382" spans="3:21" ht="39.950000000000003" customHeight="1">
      <c r="C382" s="109"/>
      <c r="D382" s="110"/>
      <c r="E382" s="110"/>
      <c r="F382" s="110"/>
      <c r="G382" s="110"/>
      <c r="H382" s="110"/>
      <c r="I382" s="118"/>
      <c r="J382" s="118"/>
      <c r="K382" s="118"/>
      <c r="L382" s="118"/>
      <c r="M382" s="118"/>
      <c r="N382" s="118"/>
      <c r="O382" s="118"/>
      <c r="P382" s="118"/>
      <c r="Q382" s="110"/>
      <c r="R382" s="110"/>
      <c r="S382" s="110"/>
      <c r="T382" s="110"/>
      <c r="U382" s="110"/>
    </row>
    <row r="383" spans="3:21" ht="39.950000000000003" customHeight="1">
      <c r="C383" s="109"/>
      <c r="D383" s="110"/>
      <c r="E383" s="110"/>
      <c r="F383" s="110"/>
      <c r="G383" s="110"/>
      <c r="H383" s="110"/>
      <c r="I383" s="118"/>
      <c r="J383" s="118"/>
      <c r="K383" s="118"/>
      <c r="L383" s="118"/>
      <c r="M383" s="118"/>
      <c r="N383" s="118"/>
      <c r="O383" s="118"/>
      <c r="P383" s="118"/>
      <c r="Q383" s="110"/>
      <c r="R383" s="110"/>
      <c r="S383" s="110"/>
      <c r="T383" s="110"/>
      <c r="U383" s="110"/>
    </row>
    <row r="384" spans="3:21" ht="39.950000000000003" customHeight="1">
      <c r="C384" s="109"/>
      <c r="D384" s="110"/>
      <c r="E384" s="110"/>
      <c r="F384" s="110"/>
      <c r="G384" s="110"/>
      <c r="H384" s="110"/>
      <c r="I384" s="118"/>
      <c r="J384" s="118"/>
      <c r="K384" s="118"/>
      <c r="L384" s="118"/>
      <c r="M384" s="118"/>
      <c r="N384" s="118"/>
      <c r="O384" s="118"/>
      <c r="P384" s="118"/>
      <c r="Q384" s="110"/>
      <c r="R384" s="110"/>
      <c r="S384" s="110"/>
      <c r="T384" s="110"/>
      <c r="U384" s="110"/>
    </row>
    <row r="385" spans="3:21" ht="39.950000000000003" customHeight="1">
      <c r="C385" s="109"/>
      <c r="D385" s="110"/>
      <c r="E385" s="110"/>
      <c r="F385" s="110"/>
      <c r="G385" s="110"/>
      <c r="H385" s="110"/>
      <c r="I385" s="118"/>
      <c r="J385" s="118"/>
      <c r="K385" s="118"/>
      <c r="L385" s="118"/>
      <c r="M385" s="118"/>
      <c r="N385" s="118"/>
      <c r="O385" s="118"/>
      <c r="P385" s="118"/>
      <c r="Q385" s="110"/>
      <c r="R385" s="110"/>
      <c r="S385" s="110"/>
      <c r="T385" s="110"/>
      <c r="U385" s="110"/>
    </row>
    <row r="386" spans="3:21" ht="39.950000000000003" customHeight="1">
      <c r="C386" s="109"/>
      <c r="D386" s="110"/>
      <c r="E386" s="110"/>
      <c r="F386" s="110"/>
      <c r="G386" s="110"/>
      <c r="H386" s="110"/>
      <c r="I386" s="118"/>
      <c r="J386" s="118"/>
      <c r="K386" s="118"/>
      <c r="L386" s="118"/>
      <c r="M386" s="118"/>
      <c r="N386" s="118"/>
      <c r="O386" s="118"/>
      <c r="P386" s="118"/>
      <c r="Q386" s="110"/>
      <c r="R386" s="110"/>
      <c r="S386" s="110"/>
      <c r="T386" s="110"/>
      <c r="U386" s="110"/>
    </row>
    <row r="387" spans="3:21" ht="39.950000000000003" customHeight="1">
      <c r="C387" s="109"/>
      <c r="D387" s="110"/>
      <c r="E387" s="110"/>
      <c r="F387" s="110"/>
      <c r="G387" s="110"/>
      <c r="H387" s="110"/>
      <c r="I387" s="118"/>
      <c r="J387" s="118"/>
      <c r="K387" s="118"/>
      <c r="L387" s="118"/>
      <c r="M387" s="118"/>
      <c r="N387" s="118"/>
      <c r="O387" s="118"/>
      <c r="P387" s="118"/>
      <c r="Q387" s="110"/>
      <c r="R387" s="110"/>
      <c r="S387" s="110"/>
      <c r="T387" s="110"/>
      <c r="U387" s="110"/>
    </row>
    <row r="388" spans="3:21" ht="39.950000000000003" customHeight="1">
      <c r="C388" s="109"/>
      <c r="D388" s="110"/>
      <c r="E388" s="110"/>
      <c r="F388" s="110"/>
      <c r="G388" s="110"/>
      <c r="H388" s="110"/>
      <c r="I388" s="118"/>
      <c r="J388" s="118"/>
      <c r="K388" s="118"/>
      <c r="L388" s="118"/>
      <c r="M388" s="118"/>
      <c r="N388" s="118"/>
      <c r="O388" s="118"/>
      <c r="P388" s="118"/>
      <c r="Q388" s="110"/>
      <c r="R388" s="110"/>
      <c r="S388" s="110"/>
      <c r="T388" s="110"/>
      <c r="U388" s="110"/>
    </row>
    <row r="389" spans="3:21" ht="39.950000000000003" customHeight="1">
      <c r="C389" s="109"/>
      <c r="D389" s="110"/>
      <c r="E389" s="110"/>
      <c r="F389" s="110"/>
      <c r="G389" s="110"/>
      <c r="H389" s="110"/>
      <c r="I389" s="118"/>
      <c r="J389" s="118"/>
      <c r="K389" s="118"/>
      <c r="L389" s="118"/>
      <c r="M389" s="118"/>
      <c r="N389" s="118"/>
      <c r="O389" s="118"/>
      <c r="P389" s="118"/>
      <c r="Q389" s="110"/>
      <c r="R389" s="110"/>
      <c r="S389" s="110"/>
      <c r="T389" s="110"/>
      <c r="U389" s="110"/>
    </row>
    <row r="390" spans="3:21" ht="39.950000000000003" customHeight="1">
      <c r="C390" s="109"/>
      <c r="D390" s="110"/>
      <c r="E390" s="110"/>
      <c r="F390" s="110"/>
      <c r="G390" s="110"/>
      <c r="H390" s="110"/>
      <c r="I390" s="118"/>
      <c r="J390" s="118"/>
      <c r="K390" s="118"/>
      <c r="L390" s="118"/>
      <c r="M390" s="118"/>
      <c r="N390" s="118"/>
      <c r="O390" s="118"/>
      <c r="P390" s="118"/>
      <c r="Q390" s="110"/>
      <c r="R390" s="110"/>
      <c r="S390" s="110"/>
      <c r="T390" s="110"/>
      <c r="U390" s="110"/>
    </row>
    <row r="391" spans="3:21" ht="39.950000000000003" customHeight="1">
      <c r="C391" s="109"/>
      <c r="D391" s="110"/>
      <c r="E391" s="110"/>
      <c r="F391" s="110"/>
      <c r="G391" s="110"/>
      <c r="H391" s="110"/>
      <c r="I391" s="118"/>
      <c r="J391" s="118"/>
      <c r="K391" s="118"/>
      <c r="L391" s="118"/>
      <c r="M391" s="118"/>
      <c r="N391" s="118"/>
      <c r="O391" s="118"/>
      <c r="P391" s="118"/>
      <c r="Q391" s="110"/>
      <c r="R391" s="110"/>
      <c r="S391" s="110"/>
      <c r="T391" s="110"/>
      <c r="U391" s="110"/>
    </row>
    <row r="392" spans="3:21" ht="39.950000000000003" customHeight="1">
      <c r="C392" s="109"/>
      <c r="D392" s="110"/>
      <c r="E392" s="110"/>
      <c r="F392" s="110"/>
      <c r="G392" s="110"/>
      <c r="H392" s="110"/>
      <c r="I392" s="118"/>
      <c r="J392" s="118"/>
      <c r="K392" s="118"/>
      <c r="L392" s="118"/>
      <c r="M392" s="118"/>
      <c r="N392" s="118"/>
      <c r="O392" s="118"/>
      <c r="P392" s="118"/>
      <c r="Q392" s="110"/>
      <c r="R392" s="110"/>
      <c r="S392" s="110"/>
      <c r="T392" s="110"/>
      <c r="U392" s="110"/>
    </row>
    <row r="393" spans="3:21" ht="39.950000000000003" customHeight="1">
      <c r="C393" s="109"/>
      <c r="D393" s="110"/>
      <c r="E393" s="110"/>
      <c r="F393" s="110"/>
      <c r="G393" s="110"/>
      <c r="H393" s="110"/>
      <c r="I393" s="118"/>
      <c r="J393" s="118"/>
      <c r="K393" s="118"/>
      <c r="L393" s="118"/>
      <c r="M393" s="118"/>
      <c r="N393" s="118"/>
      <c r="O393" s="118"/>
      <c r="P393" s="118"/>
      <c r="Q393" s="110"/>
      <c r="R393" s="110"/>
      <c r="S393" s="110"/>
      <c r="T393" s="110"/>
      <c r="U393" s="110"/>
    </row>
    <row r="394" spans="3:21" ht="39.950000000000003" customHeight="1">
      <c r="C394" s="109"/>
      <c r="D394" s="110"/>
      <c r="E394" s="110"/>
      <c r="F394" s="110"/>
      <c r="G394" s="110"/>
      <c r="H394" s="110"/>
      <c r="I394" s="118"/>
      <c r="J394" s="118"/>
      <c r="K394" s="118"/>
      <c r="L394" s="118"/>
      <c r="M394" s="118"/>
      <c r="N394" s="118"/>
      <c r="O394" s="118"/>
      <c r="P394" s="118"/>
      <c r="Q394" s="110"/>
      <c r="R394" s="110"/>
      <c r="S394" s="110"/>
      <c r="T394" s="110"/>
      <c r="U394" s="110"/>
    </row>
    <row r="395" spans="3:21" ht="39.950000000000003" customHeight="1">
      <c r="C395" s="109"/>
      <c r="D395" s="110"/>
      <c r="E395" s="110"/>
      <c r="F395" s="110"/>
      <c r="G395" s="110"/>
      <c r="H395" s="110"/>
      <c r="I395" s="118"/>
      <c r="J395" s="118"/>
      <c r="K395" s="118"/>
      <c r="L395" s="118"/>
      <c r="M395" s="118"/>
      <c r="N395" s="118"/>
      <c r="O395" s="118"/>
      <c r="P395" s="118"/>
      <c r="Q395" s="110"/>
      <c r="R395" s="110"/>
      <c r="S395" s="110"/>
      <c r="T395" s="110"/>
      <c r="U395" s="110"/>
    </row>
    <row r="396" spans="3:21" ht="39.950000000000003" customHeight="1">
      <c r="C396" s="109"/>
      <c r="D396" s="110"/>
      <c r="E396" s="110"/>
      <c r="F396" s="110"/>
      <c r="G396" s="110"/>
      <c r="H396" s="110"/>
      <c r="I396" s="118"/>
      <c r="J396" s="118"/>
      <c r="K396" s="118"/>
      <c r="L396" s="118"/>
      <c r="M396" s="118"/>
      <c r="N396" s="118"/>
      <c r="O396" s="118"/>
      <c r="P396" s="118"/>
      <c r="Q396" s="110"/>
      <c r="R396" s="110"/>
      <c r="S396" s="110"/>
      <c r="T396" s="110"/>
      <c r="U396" s="110"/>
    </row>
    <row r="397" spans="3:21" ht="39.950000000000003" customHeight="1">
      <c r="C397" s="109"/>
      <c r="D397" s="110"/>
      <c r="E397" s="110"/>
      <c r="F397" s="110"/>
      <c r="G397" s="110"/>
      <c r="H397" s="110"/>
      <c r="I397" s="118"/>
      <c r="J397" s="118"/>
      <c r="K397" s="118"/>
      <c r="L397" s="118"/>
      <c r="M397" s="118"/>
      <c r="N397" s="118"/>
      <c r="O397" s="118"/>
      <c r="P397" s="118"/>
      <c r="Q397" s="110"/>
      <c r="R397" s="110"/>
      <c r="S397" s="110"/>
      <c r="T397" s="110"/>
      <c r="U397" s="110"/>
    </row>
    <row r="398" spans="3:21" ht="39.950000000000003" customHeight="1">
      <c r="C398" s="109"/>
      <c r="D398" s="110"/>
      <c r="E398" s="110"/>
      <c r="F398" s="110"/>
      <c r="G398" s="110"/>
      <c r="H398" s="110"/>
      <c r="I398" s="118"/>
      <c r="J398" s="118"/>
      <c r="K398" s="118"/>
      <c r="L398" s="118"/>
      <c r="M398" s="118"/>
      <c r="N398" s="118"/>
      <c r="O398" s="118"/>
      <c r="P398" s="118"/>
      <c r="Q398" s="110"/>
      <c r="R398" s="110"/>
      <c r="S398" s="110"/>
      <c r="T398" s="110"/>
      <c r="U398" s="110"/>
    </row>
    <row r="399" spans="3:21" ht="39.950000000000003" customHeight="1">
      <c r="C399" s="109"/>
      <c r="D399" s="110"/>
      <c r="E399" s="110"/>
      <c r="F399" s="110"/>
      <c r="G399" s="110"/>
      <c r="H399" s="110"/>
      <c r="I399" s="118"/>
      <c r="J399" s="118"/>
      <c r="K399" s="118"/>
      <c r="L399" s="118"/>
      <c r="M399" s="118"/>
      <c r="N399" s="118"/>
      <c r="O399" s="118"/>
      <c r="P399" s="118"/>
      <c r="Q399" s="110"/>
      <c r="R399" s="110"/>
      <c r="S399" s="110"/>
      <c r="T399" s="110"/>
      <c r="U399" s="110"/>
    </row>
    <row r="400" spans="3:21" ht="39.950000000000003" customHeight="1">
      <c r="C400" s="109"/>
      <c r="D400" s="110"/>
      <c r="E400" s="110"/>
      <c r="F400" s="110"/>
      <c r="G400" s="110"/>
      <c r="H400" s="110"/>
      <c r="I400" s="118"/>
      <c r="J400" s="118"/>
      <c r="K400" s="118"/>
      <c r="L400" s="118"/>
      <c r="M400" s="118"/>
      <c r="N400" s="118"/>
      <c r="O400" s="118"/>
      <c r="P400" s="118"/>
      <c r="Q400" s="110"/>
      <c r="R400" s="110"/>
      <c r="S400" s="110"/>
      <c r="T400" s="110"/>
      <c r="U400" s="110"/>
    </row>
    <row r="401" spans="3:21" ht="39.950000000000003" customHeight="1">
      <c r="C401" s="109"/>
      <c r="D401" s="110"/>
      <c r="E401" s="110"/>
      <c r="F401" s="110"/>
      <c r="G401" s="110"/>
      <c r="H401" s="110"/>
      <c r="I401" s="118"/>
      <c r="J401" s="118"/>
      <c r="K401" s="118"/>
      <c r="L401" s="118"/>
      <c r="M401" s="118"/>
      <c r="N401" s="118"/>
      <c r="O401" s="118"/>
      <c r="P401" s="118"/>
      <c r="Q401" s="110"/>
      <c r="R401" s="110"/>
      <c r="S401" s="110"/>
      <c r="T401" s="110"/>
      <c r="U401" s="110"/>
    </row>
    <row r="402" spans="3:21" ht="39.950000000000003" customHeight="1">
      <c r="C402" s="109"/>
      <c r="D402" s="110"/>
      <c r="E402" s="110"/>
      <c r="F402" s="110"/>
      <c r="G402" s="110"/>
      <c r="H402" s="110"/>
      <c r="I402" s="118"/>
      <c r="J402" s="118"/>
      <c r="K402" s="118"/>
      <c r="L402" s="118"/>
      <c r="M402" s="118"/>
      <c r="N402" s="118"/>
      <c r="O402" s="118"/>
      <c r="P402" s="118"/>
      <c r="Q402" s="110"/>
      <c r="R402" s="110"/>
      <c r="S402" s="110"/>
      <c r="T402" s="110"/>
      <c r="U402" s="110"/>
    </row>
    <row r="403" spans="3:21" ht="39.950000000000003" customHeight="1">
      <c r="C403" s="109"/>
      <c r="D403" s="110"/>
      <c r="E403" s="110"/>
      <c r="F403" s="110"/>
      <c r="G403" s="110"/>
      <c r="H403" s="110"/>
      <c r="I403" s="118"/>
      <c r="J403" s="118"/>
      <c r="K403" s="118"/>
      <c r="L403" s="118"/>
      <c r="M403" s="118"/>
      <c r="N403" s="118"/>
      <c r="O403" s="118"/>
      <c r="P403" s="118"/>
      <c r="Q403" s="110"/>
      <c r="R403" s="110"/>
      <c r="S403" s="110"/>
      <c r="T403" s="110"/>
      <c r="U403" s="110"/>
    </row>
    <row r="404" spans="3:21" ht="39.950000000000003" customHeight="1">
      <c r="C404" s="109"/>
      <c r="D404" s="110"/>
      <c r="E404" s="110"/>
      <c r="F404" s="110"/>
      <c r="G404" s="110"/>
      <c r="H404" s="110"/>
      <c r="I404" s="118"/>
      <c r="J404" s="118"/>
      <c r="K404" s="118"/>
      <c r="L404" s="118"/>
      <c r="M404" s="118"/>
      <c r="N404" s="118"/>
      <c r="O404" s="118"/>
      <c r="P404" s="118"/>
      <c r="Q404" s="110"/>
      <c r="R404" s="110"/>
      <c r="S404" s="110"/>
      <c r="T404" s="110"/>
      <c r="U404" s="110"/>
    </row>
    <row r="405" spans="3:21" ht="39.950000000000003" customHeight="1">
      <c r="C405" s="109"/>
      <c r="D405" s="110"/>
      <c r="E405" s="110"/>
      <c r="F405" s="110"/>
      <c r="G405" s="110"/>
      <c r="H405" s="110"/>
      <c r="I405" s="118"/>
      <c r="J405" s="118"/>
      <c r="K405" s="118"/>
      <c r="L405" s="118"/>
      <c r="M405" s="118"/>
      <c r="N405" s="118"/>
      <c r="O405" s="118"/>
      <c r="P405" s="118"/>
      <c r="Q405" s="110"/>
      <c r="R405" s="110"/>
      <c r="S405" s="110"/>
      <c r="T405" s="110"/>
      <c r="U405" s="110"/>
    </row>
    <row r="406" spans="3:21" ht="39.950000000000003" customHeight="1">
      <c r="C406" s="109"/>
      <c r="D406" s="110"/>
      <c r="E406" s="110"/>
      <c r="F406" s="110"/>
      <c r="G406" s="110"/>
      <c r="H406" s="110"/>
      <c r="I406" s="118"/>
      <c r="J406" s="118"/>
      <c r="K406" s="118"/>
      <c r="L406" s="118"/>
      <c r="M406" s="118"/>
      <c r="N406" s="118"/>
      <c r="O406" s="118"/>
      <c r="P406" s="118"/>
      <c r="Q406" s="110"/>
      <c r="R406" s="110"/>
      <c r="S406" s="110"/>
      <c r="T406" s="110"/>
      <c r="U406" s="110"/>
    </row>
    <row r="407" spans="3:21" ht="39.950000000000003" customHeight="1">
      <c r="C407" s="109"/>
      <c r="D407" s="110"/>
      <c r="E407" s="110"/>
      <c r="F407" s="110"/>
      <c r="G407" s="110"/>
      <c r="H407" s="110"/>
      <c r="I407" s="118"/>
      <c r="J407" s="118"/>
      <c r="K407" s="118"/>
      <c r="L407" s="118"/>
      <c r="M407" s="118"/>
      <c r="N407" s="118"/>
      <c r="O407" s="118"/>
      <c r="P407" s="118"/>
      <c r="Q407" s="110"/>
      <c r="R407" s="110"/>
      <c r="S407" s="110"/>
      <c r="T407" s="110"/>
      <c r="U407" s="110"/>
    </row>
    <row r="408" spans="3:21" ht="39.950000000000003" customHeight="1">
      <c r="C408" s="109"/>
      <c r="D408" s="110"/>
      <c r="E408" s="110"/>
      <c r="F408" s="110"/>
      <c r="G408" s="110"/>
      <c r="H408" s="110"/>
      <c r="I408" s="118"/>
      <c r="J408" s="118"/>
      <c r="K408" s="118"/>
      <c r="L408" s="118"/>
      <c r="M408" s="118"/>
      <c r="N408" s="118"/>
      <c r="O408" s="118"/>
      <c r="P408" s="118"/>
      <c r="Q408" s="110"/>
      <c r="R408" s="110"/>
      <c r="S408" s="110"/>
      <c r="T408" s="110"/>
      <c r="U408" s="110"/>
    </row>
    <row r="409" spans="3:21" ht="39.950000000000003" customHeight="1">
      <c r="C409" s="109"/>
      <c r="D409" s="110"/>
      <c r="E409" s="110"/>
      <c r="F409" s="110"/>
      <c r="G409" s="110"/>
      <c r="H409" s="110"/>
      <c r="I409" s="118"/>
      <c r="J409" s="118"/>
      <c r="K409" s="118"/>
      <c r="L409" s="118"/>
      <c r="M409" s="118"/>
      <c r="N409" s="118"/>
      <c r="O409" s="118"/>
      <c r="P409" s="118"/>
      <c r="Q409" s="110"/>
      <c r="R409" s="110"/>
      <c r="S409" s="110"/>
      <c r="T409" s="110"/>
      <c r="U409" s="110"/>
    </row>
    <row r="410" spans="3:21" ht="39.950000000000003" customHeight="1">
      <c r="C410" s="109"/>
      <c r="D410" s="110"/>
      <c r="E410" s="110"/>
      <c r="F410" s="110"/>
      <c r="G410" s="110"/>
      <c r="H410" s="110"/>
      <c r="I410" s="118"/>
      <c r="J410" s="118"/>
      <c r="K410" s="118"/>
      <c r="L410" s="118"/>
      <c r="M410" s="118"/>
      <c r="N410" s="118"/>
      <c r="O410" s="118"/>
      <c r="P410" s="118"/>
      <c r="Q410" s="110"/>
      <c r="R410" s="110"/>
      <c r="S410" s="110"/>
      <c r="T410" s="110"/>
      <c r="U410" s="110"/>
    </row>
    <row r="411" spans="3:21" ht="39.950000000000003" customHeight="1">
      <c r="C411" s="109"/>
      <c r="D411" s="110"/>
      <c r="E411" s="110"/>
      <c r="F411" s="110"/>
      <c r="G411" s="110"/>
      <c r="H411" s="110"/>
      <c r="I411" s="118"/>
      <c r="J411" s="118"/>
      <c r="K411" s="118"/>
      <c r="L411" s="118"/>
      <c r="M411" s="118"/>
      <c r="N411" s="118"/>
      <c r="O411" s="118"/>
      <c r="P411" s="118"/>
      <c r="Q411" s="110"/>
      <c r="R411" s="110"/>
      <c r="S411" s="110"/>
      <c r="T411" s="110"/>
      <c r="U411" s="110"/>
    </row>
    <row r="412" spans="3:21" ht="39.950000000000003" customHeight="1">
      <c r="C412" s="109"/>
      <c r="D412" s="110"/>
      <c r="E412" s="110"/>
      <c r="F412" s="110"/>
      <c r="G412" s="110"/>
      <c r="H412" s="110"/>
      <c r="I412" s="118"/>
      <c r="J412" s="118"/>
      <c r="K412" s="118"/>
      <c r="L412" s="118"/>
      <c r="M412" s="118"/>
      <c r="N412" s="118"/>
      <c r="O412" s="118"/>
      <c r="P412" s="118"/>
      <c r="Q412" s="110"/>
      <c r="R412" s="110"/>
      <c r="S412" s="110"/>
      <c r="T412" s="110"/>
      <c r="U412" s="110"/>
    </row>
    <row r="413" spans="3:21" ht="39.950000000000003" customHeight="1">
      <c r="C413" s="109"/>
      <c r="D413" s="110"/>
      <c r="E413" s="110"/>
      <c r="F413" s="110"/>
      <c r="G413" s="110"/>
      <c r="H413" s="110"/>
      <c r="I413" s="118"/>
      <c r="J413" s="118"/>
      <c r="K413" s="118"/>
      <c r="L413" s="118"/>
      <c r="M413" s="118"/>
      <c r="N413" s="118"/>
      <c r="O413" s="118"/>
      <c r="P413" s="118"/>
      <c r="Q413" s="110"/>
      <c r="R413" s="110"/>
      <c r="S413" s="110"/>
      <c r="T413" s="110"/>
      <c r="U413" s="110"/>
    </row>
    <row r="414" spans="3:21" ht="39.950000000000003" customHeight="1">
      <c r="C414" s="109"/>
      <c r="D414" s="110"/>
      <c r="E414" s="110"/>
      <c r="F414" s="110"/>
      <c r="G414" s="110"/>
      <c r="H414" s="110"/>
      <c r="I414" s="118"/>
      <c r="J414" s="118"/>
      <c r="K414" s="118"/>
      <c r="L414" s="118"/>
      <c r="M414" s="118"/>
      <c r="N414" s="118"/>
      <c r="O414" s="118"/>
      <c r="P414" s="118"/>
      <c r="Q414" s="110"/>
      <c r="R414" s="110"/>
      <c r="S414" s="110"/>
      <c r="T414" s="110"/>
      <c r="U414" s="110"/>
    </row>
    <row r="415" spans="3:21" ht="39.950000000000003" customHeight="1">
      <c r="C415" s="109"/>
      <c r="D415" s="110"/>
      <c r="E415" s="110"/>
      <c r="F415" s="110"/>
      <c r="G415" s="110"/>
      <c r="H415" s="110"/>
      <c r="I415" s="118"/>
      <c r="J415" s="118"/>
      <c r="K415" s="118"/>
      <c r="L415" s="118"/>
      <c r="M415" s="118"/>
      <c r="N415" s="118"/>
      <c r="O415" s="118"/>
      <c r="P415" s="118"/>
      <c r="Q415" s="110"/>
      <c r="R415" s="110"/>
      <c r="S415" s="110"/>
      <c r="T415" s="110"/>
      <c r="U415" s="110"/>
    </row>
    <row r="416" spans="3:21" ht="39.950000000000003" customHeight="1">
      <c r="C416" s="109"/>
      <c r="D416" s="110"/>
      <c r="E416" s="110"/>
      <c r="F416" s="110"/>
      <c r="G416" s="110"/>
      <c r="H416" s="110"/>
      <c r="I416" s="118"/>
      <c r="J416" s="118"/>
      <c r="K416" s="118"/>
      <c r="L416" s="118"/>
      <c r="M416" s="118"/>
      <c r="N416" s="118"/>
      <c r="O416" s="118"/>
      <c r="P416" s="118"/>
      <c r="Q416" s="110"/>
      <c r="R416" s="110"/>
      <c r="S416" s="110"/>
      <c r="T416" s="110"/>
      <c r="U416" s="110"/>
    </row>
    <row r="417" spans="3:21" ht="39.950000000000003" customHeight="1">
      <c r="C417" s="109"/>
      <c r="D417" s="110"/>
      <c r="E417" s="110"/>
      <c r="F417" s="110"/>
      <c r="G417" s="110"/>
      <c r="H417" s="110"/>
      <c r="I417" s="118"/>
      <c r="J417" s="118"/>
      <c r="K417" s="118"/>
      <c r="L417" s="118"/>
      <c r="M417" s="118"/>
      <c r="N417" s="118"/>
      <c r="O417" s="118"/>
      <c r="P417" s="118"/>
      <c r="Q417" s="110"/>
      <c r="R417" s="110"/>
      <c r="S417" s="110"/>
      <c r="T417" s="110"/>
      <c r="U417" s="110"/>
    </row>
    <row r="418" spans="3:21" ht="39.950000000000003" customHeight="1">
      <c r="C418" s="109"/>
      <c r="D418" s="110"/>
      <c r="E418" s="110"/>
      <c r="F418" s="110"/>
      <c r="G418" s="110"/>
      <c r="H418" s="110"/>
      <c r="I418" s="118"/>
      <c r="J418" s="118"/>
      <c r="K418" s="118"/>
      <c r="L418" s="118"/>
      <c r="M418" s="118"/>
      <c r="N418" s="118"/>
      <c r="O418" s="118"/>
      <c r="P418" s="118"/>
      <c r="Q418" s="110"/>
      <c r="R418" s="110"/>
      <c r="S418" s="110"/>
      <c r="T418" s="110"/>
      <c r="U418" s="110"/>
    </row>
    <row r="419" spans="3:21" ht="39.950000000000003" customHeight="1">
      <c r="C419" s="109"/>
      <c r="D419" s="110"/>
      <c r="E419" s="110"/>
      <c r="F419" s="110"/>
      <c r="G419" s="110"/>
      <c r="H419" s="110"/>
      <c r="I419" s="118"/>
      <c r="J419" s="118"/>
      <c r="K419" s="118"/>
      <c r="L419" s="118"/>
      <c r="M419" s="118"/>
      <c r="N419" s="118"/>
      <c r="O419" s="118"/>
      <c r="P419" s="118"/>
      <c r="Q419" s="110"/>
      <c r="R419" s="110"/>
      <c r="S419" s="110"/>
      <c r="T419" s="110"/>
      <c r="U419" s="110"/>
    </row>
    <row r="420" spans="3:21" ht="39.950000000000003" customHeight="1">
      <c r="C420" s="109"/>
      <c r="D420" s="110"/>
      <c r="E420" s="110"/>
      <c r="F420" s="110"/>
      <c r="G420" s="110"/>
      <c r="H420" s="110"/>
      <c r="I420" s="118"/>
      <c r="J420" s="118"/>
      <c r="K420" s="118"/>
      <c r="L420" s="118"/>
      <c r="M420" s="118"/>
      <c r="N420" s="118"/>
      <c r="O420" s="118"/>
      <c r="P420" s="118"/>
      <c r="Q420" s="110"/>
      <c r="R420" s="110"/>
      <c r="S420" s="110"/>
      <c r="T420" s="110"/>
      <c r="U420" s="110"/>
    </row>
    <row r="421" spans="3:21" ht="39.950000000000003" customHeight="1">
      <c r="C421" s="109"/>
      <c r="D421" s="110"/>
      <c r="E421" s="110"/>
      <c r="F421" s="110"/>
      <c r="G421" s="110"/>
      <c r="H421" s="110"/>
      <c r="I421" s="118"/>
      <c r="J421" s="118"/>
      <c r="K421" s="118"/>
      <c r="L421" s="118"/>
      <c r="M421" s="118"/>
      <c r="N421" s="118"/>
      <c r="O421" s="118"/>
      <c r="P421" s="118"/>
      <c r="Q421" s="110"/>
      <c r="R421" s="110"/>
      <c r="S421" s="110"/>
      <c r="T421" s="110"/>
      <c r="U421" s="110"/>
    </row>
    <row r="422" spans="3:21" ht="39.950000000000003" customHeight="1">
      <c r="C422" s="109"/>
      <c r="D422" s="110"/>
      <c r="E422" s="110"/>
      <c r="F422" s="110"/>
      <c r="G422" s="110"/>
      <c r="H422" s="110"/>
      <c r="I422" s="118"/>
      <c r="J422" s="118"/>
      <c r="K422" s="118"/>
      <c r="L422" s="118"/>
      <c r="M422" s="118"/>
      <c r="N422" s="118"/>
      <c r="O422" s="118"/>
      <c r="P422" s="118"/>
      <c r="Q422" s="110"/>
      <c r="R422" s="110"/>
      <c r="S422" s="110"/>
      <c r="T422" s="110"/>
      <c r="U422" s="110"/>
    </row>
    <row r="423" spans="3:21" ht="39.950000000000003" customHeight="1">
      <c r="C423" s="109"/>
      <c r="D423" s="110"/>
      <c r="E423" s="110"/>
      <c r="F423" s="110"/>
      <c r="G423" s="110"/>
      <c r="H423" s="110"/>
      <c r="I423" s="118"/>
      <c r="J423" s="118"/>
      <c r="K423" s="118"/>
      <c r="L423" s="118"/>
      <c r="M423" s="118"/>
      <c r="N423" s="118"/>
      <c r="O423" s="118"/>
      <c r="P423" s="118"/>
      <c r="Q423" s="110"/>
      <c r="R423" s="110"/>
      <c r="S423" s="110"/>
      <c r="T423" s="110"/>
      <c r="U423" s="110"/>
    </row>
    <row r="424" spans="3:21" ht="39.950000000000003" customHeight="1">
      <c r="C424" s="109"/>
      <c r="D424" s="110"/>
      <c r="E424" s="110"/>
      <c r="F424" s="110"/>
      <c r="G424" s="110"/>
      <c r="H424" s="110"/>
      <c r="I424" s="118"/>
      <c r="J424" s="118"/>
      <c r="K424" s="118"/>
      <c r="L424" s="118"/>
      <c r="M424" s="118"/>
      <c r="N424" s="118"/>
      <c r="O424" s="118"/>
      <c r="P424" s="118"/>
      <c r="Q424" s="110"/>
      <c r="R424" s="110"/>
      <c r="S424" s="110"/>
      <c r="T424" s="110"/>
      <c r="U424" s="110"/>
    </row>
    <row r="425" spans="3:21" ht="39.950000000000003" customHeight="1">
      <c r="C425" s="109"/>
      <c r="D425" s="110"/>
      <c r="E425" s="110"/>
      <c r="F425" s="110"/>
      <c r="G425" s="110"/>
      <c r="H425" s="110"/>
      <c r="I425" s="118"/>
      <c r="J425" s="118"/>
      <c r="K425" s="118"/>
      <c r="L425" s="118"/>
      <c r="M425" s="118"/>
      <c r="N425" s="118"/>
      <c r="O425" s="118"/>
      <c r="P425" s="118"/>
      <c r="Q425" s="110"/>
      <c r="R425" s="110"/>
      <c r="S425" s="110"/>
      <c r="T425" s="110"/>
      <c r="U425" s="110"/>
    </row>
    <row r="426" spans="3:21" ht="39.950000000000003" customHeight="1">
      <c r="C426" s="109"/>
      <c r="D426" s="110"/>
      <c r="E426" s="110"/>
      <c r="F426" s="110"/>
      <c r="G426" s="110"/>
      <c r="H426" s="110"/>
      <c r="I426" s="118"/>
      <c r="J426" s="118"/>
      <c r="K426" s="118"/>
      <c r="L426" s="118"/>
      <c r="M426" s="118"/>
      <c r="N426" s="118"/>
      <c r="O426" s="118"/>
      <c r="P426" s="118"/>
      <c r="Q426" s="110"/>
      <c r="R426" s="110"/>
      <c r="S426" s="110"/>
      <c r="T426" s="110"/>
      <c r="U426" s="110"/>
    </row>
    <row r="427" spans="3:21" ht="39.950000000000003" customHeight="1">
      <c r="C427" s="109"/>
      <c r="D427" s="110"/>
      <c r="E427" s="110"/>
      <c r="F427" s="110"/>
      <c r="G427" s="110"/>
      <c r="H427" s="110"/>
      <c r="I427" s="118"/>
      <c r="J427" s="118"/>
      <c r="K427" s="118"/>
      <c r="L427" s="118"/>
      <c r="M427" s="118"/>
      <c r="N427" s="118"/>
      <c r="O427" s="118"/>
      <c r="P427" s="118"/>
      <c r="Q427" s="110"/>
      <c r="R427" s="110"/>
      <c r="S427" s="110"/>
      <c r="T427" s="110"/>
      <c r="U427" s="110"/>
    </row>
    <row r="428" spans="3:21" ht="39.950000000000003" customHeight="1">
      <c r="C428" s="109"/>
      <c r="D428" s="110"/>
      <c r="E428" s="110"/>
      <c r="F428" s="110"/>
      <c r="G428" s="110"/>
      <c r="H428" s="110"/>
      <c r="I428" s="118"/>
      <c r="J428" s="118"/>
      <c r="K428" s="118"/>
      <c r="L428" s="118"/>
      <c r="M428" s="118"/>
      <c r="N428" s="118"/>
      <c r="O428" s="118"/>
      <c r="P428" s="118"/>
      <c r="Q428" s="110"/>
      <c r="R428" s="110"/>
      <c r="S428" s="110"/>
      <c r="T428" s="110"/>
      <c r="U428" s="110"/>
    </row>
    <row r="429" spans="3:21" ht="39.950000000000003" customHeight="1">
      <c r="C429" s="109"/>
      <c r="D429" s="110"/>
      <c r="E429" s="110"/>
      <c r="F429" s="110"/>
      <c r="G429" s="110"/>
      <c r="H429" s="110"/>
      <c r="I429" s="118"/>
      <c r="J429" s="118"/>
      <c r="K429" s="118"/>
      <c r="L429" s="118"/>
      <c r="M429" s="118"/>
      <c r="N429" s="118"/>
      <c r="O429" s="118"/>
      <c r="P429" s="118"/>
      <c r="Q429" s="110"/>
      <c r="R429" s="110"/>
      <c r="S429" s="110"/>
      <c r="T429" s="110"/>
      <c r="U429" s="110"/>
    </row>
    <row r="430" spans="3:21" ht="39.950000000000003" customHeight="1">
      <c r="C430" s="109"/>
      <c r="D430" s="110"/>
      <c r="E430" s="110"/>
      <c r="F430" s="110"/>
      <c r="G430" s="110"/>
      <c r="H430" s="110"/>
      <c r="I430" s="118"/>
      <c r="J430" s="118"/>
      <c r="K430" s="118"/>
      <c r="L430" s="118"/>
      <c r="M430" s="118"/>
      <c r="N430" s="118"/>
      <c r="O430" s="118"/>
      <c r="P430" s="118"/>
      <c r="Q430" s="110"/>
      <c r="R430" s="110"/>
      <c r="S430" s="110"/>
      <c r="T430" s="110"/>
      <c r="U430" s="110"/>
    </row>
    <row r="431" spans="3:21" ht="39.950000000000003" customHeight="1">
      <c r="C431" s="109"/>
      <c r="D431" s="110"/>
      <c r="E431" s="110"/>
      <c r="F431" s="110"/>
      <c r="G431" s="110"/>
      <c r="H431" s="110"/>
      <c r="I431" s="118"/>
      <c r="J431" s="118"/>
      <c r="K431" s="118"/>
      <c r="L431" s="118"/>
      <c r="M431" s="118"/>
      <c r="N431" s="118"/>
      <c r="O431" s="118"/>
      <c r="P431" s="118"/>
      <c r="Q431" s="110"/>
      <c r="R431" s="110"/>
      <c r="S431" s="110"/>
      <c r="T431" s="110"/>
      <c r="U431" s="110"/>
    </row>
    <row r="432" spans="3:21" ht="39.950000000000003" customHeight="1">
      <c r="C432" s="109"/>
      <c r="D432" s="110"/>
      <c r="E432" s="110"/>
      <c r="F432" s="110"/>
      <c r="G432" s="110"/>
      <c r="H432" s="110"/>
      <c r="I432" s="118"/>
      <c r="J432" s="118"/>
      <c r="K432" s="118"/>
      <c r="L432" s="118"/>
      <c r="M432" s="118"/>
      <c r="N432" s="118"/>
      <c r="O432" s="118"/>
      <c r="P432" s="118"/>
      <c r="Q432" s="110"/>
      <c r="R432" s="110"/>
      <c r="S432" s="110"/>
      <c r="T432" s="110"/>
      <c r="U432" s="110"/>
    </row>
    <row r="433" spans="3:21" ht="39.950000000000003" customHeight="1">
      <c r="C433" s="109"/>
      <c r="D433" s="110"/>
      <c r="E433" s="110"/>
      <c r="F433" s="110"/>
      <c r="G433" s="110"/>
      <c r="H433" s="110"/>
      <c r="I433" s="118"/>
      <c r="J433" s="118"/>
      <c r="K433" s="118"/>
      <c r="L433" s="118"/>
      <c r="M433" s="118"/>
      <c r="N433" s="118"/>
      <c r="O433" s="118"/>
      <c r="P433" s="118"/>
      <c r="Q433" s="110"/>
      <c r="R433" s="110"/>
      <c r="S433" s="110"/>
      <c r="T433" s="110"/>
      <c r="U433" s="110"/>
    </row>
    <row r="434" spans="3:21" ht="39.950000000000003" customHeight="1">
      <c r="C434" s="109"/>
      <c r="D434" s="110"/>
      <c r="E434" s="110"/>
      <c r="F434" s="110"/>
      <c r="G434" s="110"/>
      <c r="H434" s="110"/>
      <c r="I434" s="118"/>
      <c r="J434" s="118"/>
      <c r="K434" s="118"/>
      <c r="L434" s="118"/>
      <c r="M434" s="118"/>
      <c r="N434" s="118"/>
      <c r="O434" s="118"/>
      <c r="P434" s="118"/>
      <c r="Q434" s="110"/>
      <c r="R434" s="110"/>
      <c r="S434" s="110"/>
      <c r="T434" s="110"/>
      <c r="U434" s="110"/>
    </row>
    <row r="435" spans="3:21" ht="39.950000000000003" customHeight="1">
      <c r="C435" s="109"/>
      <c r="D435" s="110"/>
      <c r="E435" s="110"/>
      <c r="F435" s="110"/>
      <c r="G435" s="110"/>
      <c r="H435" s="110"/>
      <c r="I435" s="118"/>
      <c r="J435" s="118"/>
      <c r="K435" s="118"/>
      <c r="L435" s="118"/>
      <c r="M435" s="118"/>
      <c r="N435" s="118"/>
      <c r="O435" s="118"/>
      <c r="P435" s="118"/>
      <c r="Q435" s="110"/>
      <c r="R435" s="110"/>
      <c r="S435" s="110"/>
      <c r="T435" s="110"/>
      <c r="U435" s="110"/>
    </row>
    <row r="436" spans="3:21" ht="39.950000000000003" customHeight="1">
      <c r="C436" s="109"/>
      <c r="D436" s="110"/>
      <c r="E436" s="110"/>
      <c r="F436" s="110"/>
      <c r="G436" s="110"/>
      <c r="H436" s="110"/>
      <c r="I436" s="118"/>
      <c r="J436" s="118"/>
      <c r="K436" s="118"/>
      <c r="L436" s="118"/>
      <c r="M436" s="118"/>
      <c r="N436" s="118"/>
      <c r="O436" s="118"/>
      <c r="P436" s="118"/>
      <c r="Q436" s="110"/>
      <c r="R436" s="110"/>
      <c r="S436" s="110"/>
      <c r="T436" s="110"/>
      <c r="U436" s="110"/>
    </row>
    <row r="437" spans="3:21" ht="39.950000000000003" customHeight="1">
      <c r="C437" s="109"/>
      <c r="D437" s="110"/>
      <c r="E437" s="110"/>
      <c r="F437" s="110"/>
      <c r="G437" s="110"/>
      <c r="H437" s="110"/>
      <c r="I437" s="118"/>
      <c r="J437" s="118"/>
      <c r="K437" s="118"/>
      <c r="L437" s="118"/>
      <c r="M437" s="118"/>
      <c r="N437" s="118"/>
      <c r="O437" s="118"/>
      <c r="P437" s="118"/>
      <c r="Q437" s="110"/>
      <c r="R437" s="110"/>
      <c r="S437" s="110"/>
      <c r="T437" s="110"/>
      <c r="U437" s="110"/>
    </row>
    <row r="438" spans="3:21" ht="39.950000000000003" customHeight="1">
      <c r="C438" s="109"/>
      <c r="D438" s="110"/>
      <c r="E438" s="110"/>
      <c r="F438" s="110"/>
      <c r="G438" s="110"/>
      <c r="H438" s="110"/>
      <c r="I438" s="118"/>
      <c r="J438" s="118"/>
      <c r="K438" s="118"/>
      <c r="L438" s="118"/>
      <c r="M438" s="118"/>
      <c r="N438" s="118"/>
      <c r="O438" s="118"/>
      <c r="P438" s="118"/>
      <c r="Q438" s="110"/>
      <c r="R438" s="110"/>
      <c r="S438" s="110"/>
      <c r="T438" s="110"/>
      <c r="U438" s="110"/>
    </row>
    <row r="439" spans="3:21" ht="39.950000000000003" customHeight="1">
      <c r="C439" s="109"/>
      <c r="D439" s="110"/>
      <c r="E439" s="110"/>
      <c r="F439" s="110"/>
      <c r="G439" s="110"/>
      <c r="H439" s="110"/>
      <c r="I439" s="118"/>
      <c r="J439" s="118"/>
      <c r="K439" s="118"/>
      <c r="L439" s="118"/>
      <c r="M439" s="118"/>
      <c r="N439" s="118"/>
      <c r="O439" s="118"/>
      <c r="P439" s="118"/>
      <c r="Q439" s="110"/>
      <c r="R439" s="110"/>
      <c r="S439" s="110"/>
      <c r="T439" s="110"/>
      <c r="U439" s="110"/>
    </row>
    <row r="440" spans="3:21" ht="39.950000000000003" customHeight="1">
      <c r="C440" s="109"/>
      <c r="D440" s="110"/>
      <c r="E440" s="110"/>
      <c r="F440" s="110"/>
      <c r="G440" s="110"/>
      <c r="H440" s="110"/>
      <c r="I440" s="118"/>
      <c r="J440" s="118"/>
      <c r="K440" s="118"/>
      <c r="L440" s="118"/>
      <c r="M440" s="118"/>
      <c r="N440" s="118"/>
      <c r="O440" s="118"/>
      <c r="P440" s="118"/>
      <c r="Q440" s="110"/>
      <c r="R440" s="110"/>
      <c r="S440" s="110"/>
      <c r="T440" s="110"/>
      <c r="U440" s="110"/>
    </row>
    <row r="441" spans="3:21" ht="39.950000000000003" customHeight="1">
      <c r="C441" s="109"/>
      <c r="D441" s="110"/>
      <c r="E441" s="110"/>
      <c r="F441" s="110"/>
      <c r="G441" s="110"/>
      <c r="H441" s="110"/>
      <c r="I441" s="118"/>
      <c r="J441" s="118"/>
      <c r="K441" s="118"/>
      <c r="L441" s="118"/>
      <c r="M441" s="118"/>
      <c r="N441" s="118"/>
      <c r="O441" s="118"/>
      <c r="P441" s="118"/>
      <c r="Q441" s="110"/>
      <c r="R441" s="110"/>
      <c r="S441" s="110"/>
      <c r="T441" s="110"/>
      <c r="U441" s="110"/>
    </row>
    <row r="442" spans="3:21" ht="39.950000000000003" customHeight="1">
      <c r="C442" s="109"/>
      <c r="D442" s="110"/>
      <c r="E442" s="110"/>
      <c r="F442" s="110"/>
      <c r="G442" s="110"/>
      <c r="H442" s="110"/>
      <c r="I442" s="118"/>
      <c r="J442" s="118"/>
      <c r="K442" s="118"/>
      <c r="L442" s="118"/>
      <c r="M442" s="118"/>
      <c r="N442" s="118"/>
      <c r="O442" s="118"/>
      <c r="P442" s="118"/>
      <c r="Q442" s="110"/>
      <c r="R442" s="110"/>
      <c r="S442" s="110"/>
      <c r="T442" s="110"/>
      <c r="U442" s="110"/>
    </row>
    <row r="443" spans="3:21" ht="39.950000000000003" customHeight="1">
      <c r="C443" s="109"/>
      <c r="D443" s="110"/>
      <c r="E443" s="110"/>
      <c r="F443" s="110"/>
      <c r="G443" s="110"/>
      <c r="H443" s="110"/>
      <c r="I443" s="118"/>
      <c r="J443" s="118"/>
      <c r="K443" s="118"/>
      <c r="L443" s="118"/>
      <c r="M443" s="118"/>
      <c r="N443" s="118"/>
      <c r="O443" s="118"/>
      <c r="P443" s="118"/>
      <c r="Q443" s="110"/>
      <c r="R443" s="110"/>
      <c r="S443" s="110"/>
      <c r="T443" s="110"/>
      <c r="U443" s="110"/>
    </row>
    <row r="444" spans="3:21" ht="39.950000000000003" customHeight="1">
      <c r="C444" s="109"/>
      <c r="D444" s="110"/>
      <c r="E444" s="110"/>
      <c r="F444" s="110"/>
      <c r="G444" s="110"/>
      <c r="H444" s="110"/>
      <c r="I444" s="118"/>
      <c r="J444" s="118"/>
      <c r="K444" s="118"/>
      <c r="L444" s="118"/>
      <c r="M444" s="118"/>
      <c r="N444" s="118"/>
      <c r="O444" s="118"/>
      <c r="P444" s="118"/>
      <c r="Q444" s="110"/>
      <c r="R444" s="110"/>
      <c r="S444" s="110"/>
      <c r="T444" s="110"/>
      <c r="U444" s="110"/>
    </row>
    <row r="445" spans="3:21" ht="39.950000000000003" customHeight="1">
      <c r="C445" s="109"/>
      <c r="D445" s="110"/>
      <c r="E445" s="110"/>
      <c r="F445" s="110"/>
      <c r="G445" s="110"/>
      <c r="H445" s="110"/>
      <c r="I445" s="118"/>
      <c r="J445" s="118"/>
      <c r="K445" s="118"/>
      <c r="L445" s="118"/>
      <c r="M445" s="118"/>
      <c r="N445" s="118"/>
      <c r="O445" s="118"/>
      <c r="P445" s="118"/>
      <c r="Q445" s="110"/>
      <c r="R445" s="110"/>
      <c r="S445" s="110"/>
      <c r="T445" s="110"/>
      <c r="U445" s="110"/>
    </row>
    <row r="446" spans="3:21" ht="39.950000000000003" customHeight="1">
      <c r="C446" s="109"/>
      <c r="D446" s="110"/>
      <c r="E446" s="110"/>
      <c r="F446" s="110"/>
      <c r="G446" s="110"/>
      <c r="H446" s="110"/>
      <c r="I446" s="118"/>
      <c r="J446" s="118"/>
      <c r="K446" s="118"/>
      <c r="L446" s="118"/>
      <c r="M446" s="118"/>
      <c r="N446" s="118"/>
      <c r="O446" s="118"/>
      <c r="P446" s="118"/>
      <c r="Q446" s="110"/>
      <c r="R446" s="110"/>
      <c r="S446" s="110"/>
      <c r="T446" s="110"/>
      <c r="U446" s="110"/>
    </row>
    <row r="447" spans="3:21" ht="39.950000000000003" customHeight="1">
      <c r="C447" s="109"/>
      <c r="D447" s="110"/>
      <c r="E447" s="110"/>
      <c r="F447" s="110"/>
      <c r="G447" s="110"/>
      <c r="H447" s="110"/>
      <c r="I447" s="118"/>
      <c r="J447" s="118"/>
      <c r="K447" s="118"/>
      <c r="L447" s="118"/>
      <c r="M447" s="118"/>
      <c r="N447" s="118"/>
      <c r="O447" s="118"/>
      <c r="P447" s="118"/>
      <c r="Q447" s="110"/>
      <c r="R447" s="110"/>
      <c r="S447" s="110"/>
      <c r="T447" s="110"/>
      <c r="U447" s="110"/>
    </row>
    <row r="448" spans="3:21" ht="39.950000000000003" customHeight="1">
      <c r="C448" s="109"/>
      <c r="D448" s="110"/>
      <c r="E448" s="110"/>
      <c r="F448" s="110"/>
      <c r="G448" s="110"/>
      <c r="H448" s="110"/>
      <c r="I448" s="118"/>
      <c r="J448" s="118"/>
      <c r="K448" s="118"/>
      <c r="L448" s="118"/>
      <c r="M448" s="118"/>
      <c r="N448" s="118"/>
      <c r="O448" s="118"/>
      <c r="P448" s="118"/>
      <c r="Q448" s="110"/>
      <c r="R448" s="110"/>
      <c r="S448" s="110"/>
      <c r="T448" s="110"/>
      <c r="U448" s="110"/>
    </row>
    <row r="449" spans="3:21" ht="39.950000000000003" customHeight="1">
      <c r="C449" s="109"/>
      <c r="D449" s="110"/>
      <c r="E449" s="110"/>
      <c r="F449" s="110"/>
      <c r="G449" s="110"/>
      <c r="H449" s="110"/>
      <c r="I449" s="118"/>
      <c r="J449" s="118"/>
      <c r="K449" s="118"/>
      <c r="L449" s="118"/>
      <c r="M449" s="118"/>
      <c r="N449" s="118"/>
      <c r="O449" s="118"/>
      <c r="P449" s="118"/>
      <c r="Q449" s="110"/>
      <c r="R449" s="110"/>
      <c r="S449" s="110"/>
      <c r="T449" s="110"/>
      <c r="U449" s="110"/>
    </row>
    <row r="450" spans="3:21" ht="39.950000000000003" customHeight="1">
      <c r="C450" s="109"/>
      <c r="D450" s="110"/>
      <c r="E450" s="110"/>
      <c r="F450" s="110"/>
      <c r="G450" s="110"/>
      <c r="H450" s="110"/>
      <c r="I450" s="118"/>
      <c r="J450" s="118"/>
      <c r="K450" s="118"/>
      <c r="L450" s="118"/>
      <c r="M450" s="118"/>
      <c r="N450" s="118"/>
      <c r="O450" s="118"/>
      <c r="P450" s="118"/>
      <c r="Q450" s="110"/>
      <c r="R450" s="110"/>
      <c r="S450" s="110"/>
      <c r="T450" s="110"/>
      <c r="U450" s="110"/>
    </row>
    <row r="451" spans="3:21" ht="39.950000000000003" customHeight="1">
      <c r="C451" s="109"/>
      <c r="D451" s="110"/>
      <c r="E451" s="110"/>
      <c r="F451" s="110"/>
      <c r="G451" s="110"/>
      <c r="H451" s="110"/>
      <c r="I451" s="118"/>
      <c r="J451" s="118"/>
      <c r="K451" s="118"/>
      <c r="L451" s="118"/>
      <c r="M451" s="118"/>
      <c r="N451" s="118"/>
      <c r="O451" s="118"/>
      <c r="P451" s="118"/>
      <c r="Q451" s="110"/>
      <c r="R451" s="110"/>
      <c r="S451" s="110"/>
      <c r="T451" s="110"/>
      <c r="U451" s="110"/>
    </row>
    <row r="452" spans="3:21" ht="39.950000000000003" customHeight="1">
      <c r="C452" s="109"/>
      <c r="D452" s="110"/>
      <c r="E452" s="110"/>
      <c r="F452" s="110"/>
      <c r="G452" s="110"/>
      <c r="H452" s="110"/>
      <c r="I452" s="118"/>
      <c r="J452" s="118"/>
      <c r="K452" s="118"/>
      <c r="L452" s="118"/>
      <c r="M452" s="118"/>
      <c r="N452" s="118"/>
      <c r="O452" s="118"/>
      <c r="P452" s="118"/>
      <c r="Q452" s="110"/>
      <c r="R452" s="110"/>
      <c r="S452" s="110"/>
      <c r="T452" s="110"/>
      <c r="U452" s="110"/>
    </row>
    <row r="453" spans="3:21" ht="39.950000000000003" customHeight="1">
      <c r="C453" s="109"/>
      <c r="D453" s="110"/>
      <c r="E453" s="110"/>
      <c r="F453" s="110"/>
      <c r="G453" s="110"/>
      <c r="H453" s="110"/>
      <c r="I453" s="118"/>
      <c r="J453" s="118"/>
      <c r="K453" s="118"/>
      <c r="L453" s="118"/>
      <c r="M453" s="118"/>
      <c r="N453" s="118"/>
      <c r="O453" s="118"/>
      <c r="P453" s="118"/>
      <c r="Q453" s="110"/>
      <c r="R453" s="110"/>
      <c r="S453" s="110"/>
      <c r="T453" s="110"/>
      <c r="U453" s="110"/>
    </row>
    <row r="454" spans="3:21" ht="39.950000000000003" customHeight="1">
      <c r="C454" s="109"/>
      <c r="D454" s="110"/>
      <c r="E454" s="110"/>
      <c r="F454" s="110"/>
      <c r="G454" s="110"/>
      <c r="H454" s="110"/>
      <c r="I454" s="118"/>
      <c r="J454" s="118"/>
      <c r="K454" s="118"/>
      <c r="L454" s="118"/>
      <c r="M454" s="118"/>
      <c r="N454" s="118"/>
      <c r="O454" s="118"/>
      <c r="P454" s="118"/>
      <c r="Q454" s="110"/>
      <c r="R454" s="110"/>
      <c r="S454" s="110"/>
      <c r="T454" s="110"/>
      <c r="U454" s="110"/>
    </row>
    <row r="455" spans="3:21" ht="39.950000000000003" customHeight="1">
      <c r="C455" s="109"/>
      <c r="D455" s="110"/>
      <c r="E455" s="110"/>
      <c r="F455" s="110"/>
      <c r="G455" s="110"/>
      <c r="H455" s="110"/>
      <c r="I455" s="118"/>
      <c r="J455" s="118"/>
      <c r="K455" s="118"/>
      <c r="L455" s="118"/>
      <c r="M455" s="118"/>
      <c r="N455" s="118"/>
      <c r="O455" s="118"/>
      <c r="P455" s="118"/>
      <c r="Q455" s="110"/>
      <c r="R455" s="110"/>
      <c r="S455" s="110"/>
      <c r="T455" s="110"/>
      <c r="U455" s="110"/>
    </row>
    <row r="456" spans="3:21" ht="39.950000000000003" customHeight="1">
      <c r="C456" s="109"/>
      <c r="D456" s="110"/>
      <c r="E456" s="110"/>
      <c r="F456" s="110"/>
      <c r="G456" s="110"/>
      <c r="H456" s="110"/>
      <c r="I456" s="118"/>
      <c r="J456" s="118"/>
      <c r="K456" s="118"/>
      <c r="L456" s="118"/>
      <c r="M456" s="118"/>
      <c r="N456" s="118"/>
      <c r="O456" s="118"/>
      <c r="P456" s="118"/>
      <c r="Q456" s="110"/>
      <c r="R456" s="110"/>
      <c r="S456" s="110"/>
      <c r="T456" s="110"/>
      <c r="U456" s="110"/>
    </row>
    <row r="457" spans="3:21" ht="39.950000000000003" customHeight="1">
      <c r="C457" s="109"/>
      <c r="D457" s="110"/>
      <c r="E457" s="110"/>
      <c r="F457" s="110"/>
      <c r="G457" s="110"/>
      <c r="H457" s="110"/>
      <c r="I457" s="118"/>
      <c r="J457" s="118"/>
      <c r="K457" s="118"/>
      <c r="L457" s="118"/>
      <c r="M457" s="118"/>
      <c r="N457" s="118"/>
      <c r="O457" s="118"/>
      <c r="P457" s="118"/>
      <c r="Q457" s="110"/>
      <c r="R457" s="110"/>
      <c r="S457" s="110"/>
      <c r="T457" s="110"/>
      <c r="U457" s="110"/>
    </row>
    <row r="458" spans="3:21" ht="39.950000000000003" customHeight="1">
      <c r="C458" s="109"/>
      <c r="D458" s="110"/>
      <c r="E458" s="110"/>
      <c r="F458" s="110"/>
      <c r="G458" s="110"/>
      <c r="H458" s="110"/>
      <c r="I458" s="118"/>
      <c r="J458" s="118"/>
      <c r="K458" s="118"/>
      <c r="L458" s="118"/>
      <c r="M458" s="118"/>
      <c r="N458" s="118"/>
      <c r="O458" s="118"/>
      <c r="P458" s="118"/>
      <c r="Q458" s="110"/>
      <c r="R458" s="110"/>
      <c r="S458" s="110"/>
      <c r="T458" s="110"/>
      <c r="U458" s="110"/>
    </row>
    <row r="459" spans="3:21" ht="39.950000000000003" customHeight="1">
      <c r="C459" s="109"/>
      <c r="D459" s="110"/>
      <c r="E459" s="110"/>
      <c r="F459" s="110"/>
      <c r="G459" s="110"/>
      <c r="H459" s="110"/>
      <c r="I459" s="118"/>
      <c r="J459" s="118"/>
      <c r="K459" s="118"/>
      <c r="L459" s="118"/>
      <c r="M459" s="118"/>
      <c r="N459" s="118"/>
      <c r="O459" s="118"/>
      <c r="P459" s="118"/>
      <c r="Q459" s="110"/>
      <c r="R459" s="110"/>
      <c r="S459" s="110"/>
      <c r="T459" s="110"/>
      <c r="U459" s="110"/>
    </row>
    <row r="460" spans="3:21" ht="39.950000000000003" customHeight="1">
      <c r="C460" s="109"/>
      <c r="D460" s="110"/>
      <c r="E460" s="110"/>
      <c r="F460" s="110"/>
      <c r="G460" s="110"/>
      <c r="H460" s="110"/>
      <c r="I460" s="118"/>
      <c r="J460" s="118"/>
      <c r="K460" s="118"/>
      <c r="L460" s="118"/>
      <c r="M460" s="118"/>
      <c r="N460" s="118"/>
      <c r="O460" s="118"/>
      <c r="P460" s="118"/>
      <c r="Q460" s="110"/>
      <c r="R460" s="110"/>
      <c r="S460" s="110"/>
      <c r="T460" s="110"/>
      <c r="U460" s="110"/>
    </row>
    <row r="461" spans="3:21" ht="39.950000000000003" customHeight="1">
      <c r="C461" s="109"/>
      <c r="D461" s="110"/>
      <c r="E461" s="110"/>
      <c r="F461" s="110"/>
      <c r="G461" s="110"/>
      <c r="H461" s="110"/>
      <c r="I461" s="118"/>
      <c r="J461" s="118"/>
      <c r="K461" s="118"/>
      <c r="L461" s="118"/>
      <c r="M461" s="118"/>
      <c r="N461" s="118"/>
      <c r="O461" s="118"/>
      <c r="P461" s="118"/>
      <c r="Q461" s="110"/>
      <c r="R461" s="110"/>
      <c r="S461" s="110"/>
      <c r="T461" s="110"/>
      <c r="U461" s="110"/>
    </row>
    <row r="462" spans="3:21" ht="39.950000000000003" customHeight="1">
      <c r="C462" s="109"/>
      <c r="D462" s="110"/>
      <c r="E462" s="110"/>
      <c r="F462" s="110"/>
      <c r="G462" s="110"/>
      <c r="H462" s="110"/>
      <c r="I462" s="118"/>
      <c r="J462" s="118"/>
      <c r="K462" s="118"/>
      <c r="L462" s="118"/>
      <c r="M462" s="118"/>
      <c r="N462" s="118"/>
      <c r="O462" s="118"/>
      <c r="P462" s="118"/>
      <c r="Q462" s="110"/>
      <c r="R462" s="110"/>
      <c r="S462" s="110"/>
      <c r="T462" s="110"/>
      <c r="U462" s="110"/>
    </row>
    <row r="463" spans="3:21" ht="39.950000000000003" customHeight="1">
      <c r="C463" s="109"/>
      <c r="D463" s="110"/>
      <c r="E463" s="110"/>
      <c r="F463" s="110"/>
      <c r="G463" s="110"/>
      <c r="H463" s="110"/>
      <c r="I463" s="118"/>
      <c r="J463" s="118"/>
      <c r="K463" s="118"/>
      <c r="L463" s="118"/>
      <c r="M463" s="118"/>
      <c r="N463" s="118"/>
      <c r="O463" s="118"/>
      <c r="P463" s="118"/>
      <c r="Q463" s="110"/>
      <c r="R463" s="110"/>
      <c r="S463" s="110"/>
      <c r="T463" s="110"/>
      <c r="U463" s="110"/>
    </row>
    <row r="464" spans="3:21" ht="39.950000000000003" customHeight="1">
      <c r="C464" s="109"/>
      <c r="D464" s="110"/>
      <c r="E464" s="110"/>
      <c r="F464" s="110"/>
      <c r="G464" s="110"/>
      <c r="H464" s="110"/>
      <c r="I464" s="118"/>
      <c r="J464" s="118"/>
      <c r="K464" s="118"/>
      <c r="L464" s="118"/>
      <c r="M464" s="118"/>
      <c r="N464" s="118"/>
      <c r="O464" s="118"/>
      <c r="P464" s="118"/>
      <c r="Q464" s="110"/>
      <c r="R464" s="110"/>
      <c r="S464" s="110"/>
      <c r="T464" s="110"/>
      <c r="U464" s="110"/>
    </row>
    <row r="465" spans="3:21" ht="39.950000000000003" customHeight="1">
      <c r="C465" s="109"/>
      <c r="D465" s="110"/>
      <c r="E465" s="110"/>
      <c r="F465" s="110"/>
      <c r="G465" s="110"/>
      <c r="H465" s="110"/>
      <c r="I465" s="118"/>
      <c r="J465" s="118"/>
      <c r="K465" s="118"/>
      <c r="L465" s="118"/>
      <c r="M465" s="118"/>
      <c r="N465" s="118"/>
      <c r="O465" s="118"/>
      <c r="P465" s="118"/>
      <c r="Q465" s="110"/>
      <c r="R465" s="110"/>
      <c r="S465" s="110"/>
      <c r="T465" s="110"/>
      <c r="U465" s="110"/>
    </row>
    <row r="466" spans="3:21" ht="39.950000000000003" customHeight="1">
      <c r="C466" s="109"/>
      <c r="D466" s="110"/>
      <c r="E466" s="110"/>
      <c r="F466" s="110"/>
      <c r="G466" s="110"/>
      <c r="H466" s="110"/>
      <c r="I466" s="118"/>
      <c r="J466" s="118"/>
      <c r="K466" s="118"/>
      <c r="L466" s="118"/>
      <c r="M466" s="118"/>
      <c r="N466" s="118"/>
      <c r="O466" s="118"/>
      <c r="P466" s="118"/>
      <c r="Q466" s="110"/>
      <c r="R466" s="110"/>
      <c r="S466" s="110"/>
      <c r="T466" s="110"/>
      <c r="U466" s="110"/>
    </row>
    <row r="467" spans="3:21" ht="39.950000000000003" customHeight="1">
      <c r="C467" s="109"/>
      <c r="D467" s="110"/>
      <c r="E467" s="110"/>
      <c r="F467" s="110"/>
      <c r="G467" s="110"/>
      <c r="H467" s="110"/>
      <c r="I467" s="118"/>
      <c r="J467" s="118"/>
      <c r="K467" s="118"/>
      <c r="L467" s="118"/>
      <c r="M467" s="118"/>
      <c r="N467" s="118"/>
      <c r="O467" s="118"/>
      <c r="P467" s="118"/>
      <c r="Q467" s="110"/>
      <c r="R467" s="110"/>
      <c r="S467" s="110"/>
      <c r="T467" s="110"/>
      <c r="U467" s="110"/>
    </row>
    <row r="468" spans="3:21" ht="39.950000000000003" customHeight="1">
      <c r="C468" s="109"/>
      <c r="D468" s="110"/>
      <c r="E468" s="110"/>
      <c r="F468" s="110"/>
      <c r="G468" s="110"/>
      <c r="H468" s="110"/>
      <c r="I468" s="118"/>
      <c r="J468" s="118"/>
      <c r="K468" s="118"/>
      <c r="L468" s="118"/>
      <c r="M468" s="118"/>
      <c r="N468" s="118"/>
      <c r="O468" s="118"/>
      <c r="P468" s="118"/>
      <c r="Q468" s="110"/>
      <c r="R468" s="110"/>
      <c r="S468" s="110"/>
      <c r="T468" s="110"/>
      <c r="U468" s="110"/>
    </row>
    <row r="469" spans="3:21" ht="39.950000000000003" customHeight="1">
      <c r="C469" s="109"/>
      <c r="D469" s="110"/>
      <c r="E469" s="110"/>
      <c r="F469" s="110"/>
      <c r="G469" s="110"/>
      <c r="H469" s="110"/>
      <c r="I469" s="118"/>
      <c r="J469" s="118"/>
      <c r="K469" s="118"/>
      <c r="L469" s="118"/>
      <c r="M469" s="118"/>
      <c r="N469" s="118"/>
      <c r="O469" s="118"/>
      <c r="P469" s="118"/>
      <c r="Q469" s="110"/>
      <c r="R469" s="110"/>
      <c r="S469" s="110"/>
      <c r="T469" s="110"/>
      <c r="U469" s="110"/>
    </row>
    <row r="470" spans="3:21" ht="39.950000000000003" customHeight="1">
      <c r="C470" s="109"/>
      <c r="D470" s="110"/>
      <c r="E470" s="110"/>
      <c r="F470" s="110"/>
      <c r="G470" s="110"/>
      <c r="H470" s="110"/>
      <c r="I470" s="118"/>
      <c r="J470" s="118"/>
      <c r="K470" s="118"/>
      <c r="L470" s="118"/>
      <c r="M470" s="118"/>
      <c r="N470" s="118"/>
      <c r="O470" s="118"/>
      <c r="P470" s="118"/>
      <c r="Q470" s="110"/>
      <c r="R470" s="110"/>
      <c r="S470" s="110"/>
      <c r="T470" s="110"/>
      <c r="U470" s="110"/>
    </row>
    <row r="471" spans="3:21" ht="39.950000000000003" customHeight="1">
      <c r="C471" s="109"/>
      <c r="D471" s="110"/>
      <c r="E471" s="110"/>
      <c r="F471" s="110"/>
      <c r="G471" s="110"/>
      <c r="H471" s="110"/>
      <c r="I471" s="118"/>
      <c r="J471" s="118"/>
      <c r="K471" s="118"/>
      <c r="L471" s="118"/>
      <c r="M471" s="118"/>
      <c r="N471" s="118"/>
      <c r="O471" s="118"/>
      <c r="P471" s="118"/>
      <c r="Q471" s="110"/>
      <c r="R471" s="110"/>
      <c r="S471" s="110"/>
      <c r="T471" s="110"/>
      <c r="U471" s="110"/>
    </row>
    <row r="472" spans="3:21" ht="39.950000000000003" customHeight="1">
      <c r="C472" s="109"/>
      <c r="D472" s="110"/>
      <c r="E472" s="110"/>
      <c r="F472" s="110"/>
      <c r="G472" s="110"/>
      <c r="H472" s="110"/>
      <c r="I472" s="118"/>
      <c r="J472" s="118"/>
      <c r="K472" s="118"/>
      <c r="L472" s="118"/>
      <c r="M472" s="118"/>
      <c r="N472" s="118"/>
      <c r="O472" s="118"/>
      <c r="P472" s="118"/>
      <c r="Q472" s="110"/>
      <c r="R472" s="110"/>
      <c r="S472" s="110"/>
      <c r="T472" s="110"/>
      <c r="U472" s="110"/>
    </row>
    <row r="473" spans="3:21" ht="39.950000000000003" customHeight="1">
      <c r="C473" s="109"/>
      <c r="D473" s="110"/>
      <c r="E473" s="110"/>
      <c r="F473" s="110"/>
      <c r="G473" s="110"/>
      <c r="H473" s="110"/>
      <c r="I473" s="118"/>
      <c r="J473" s="118"/>
      <c r="K473" s="118"/>
      <c r="L473" s="118"/>
      <c r="M473" s="118"/>
      <c r="N473" s="118"/>
      <c r="O473" s="118"/>
      <c r="P473" s="118"/>
      <c r="Q473" s="110"/>
      <c r="R473" s="110"/>
      <c r="S473" s="110"/>
      <c r="T473" s="110"/>
      <c r="U473" s="110"/>
    </row>
    <row r="474" spans="3:21" ht="39.950000000000003" customHeight="1">
      <c r="C474" s="109"/>
      <c r="D474" s="110"/>
      <c r="E474" s="110"/>
      <c r="F474" s="110"/>
      <c r="G474" s="110"/>
      <c r="H474" s="110"/>
      <c r="I474" s="118"/>
      <c r="J474" s="118"/>
      <c r="K474" s="118"/>
      <c r="L474" s="118"/>
      <c r="M474" s="118"/>
      <c r="N474" s="118"/>
      <c r="O474" s="118"/>
      <c r="P474" s="118"/>
      <c r="Q474" s="110"/>
      <c r="R474" s="110"/>
      <c r="S474" s="110"/>
      <c r="T474" s="110"/>
      <c r="U474" s="110"/>
    </row>
    <row r="475" spans="3:21" ht="39.950000000000003" customHeight="1">
      <c r="C475" s="109"/>
      <c r="D475" s="110"/>
      <c r="E475" s="110"/>
      <c r="F475" s="110"/>
      <c r="G475" s="110"/>
      <c r="H475" s="110"/>
      <c r="I475" s="118"/>
      <c r="J475" s="118"/>
      <c r="K475" s="118"/>
      <c r="L475" s="118"/>
      <c r="M475" s="118"/>
      <c r="N475" s="118"/>
      <c r="O475" s="118"/>
      <c r="P475" s="118"/>
      <c r="Q475" s="110"/>
      <c r="R475" s="110"/>
      <c r="S475" s="110"/>
      <c r="T475" s="110"/>
      <c r="U475" s="110"/>
    </row>
    <row r="476" spans="3:21" ht="39.950000000000003" customHeight="1">
      <c r="C476" s="109"/>
      <c r="D476" s="110"/>
      <c r="E476" s="110"/>
      <c r="F476" s="110"/>
      <c r="G476" s="110"/>
      <c r="H476" s="110"/>
      <c r="I476" s="118"/>
      <c r="J476" s="118"/>
      <c r="K476" s="118"/>
      <c r="L476" s="118"/>
      <c r="M476" s="118"/>
      <c r="N476" s="118"/>
      <c r="O476" s="118"/>
      <c r="P476" s="118"/>
      <c r="Q476" s="110"/>
      <c r="R476" s="110"/>
      <c r="S476" s="110"/>
      <c r="T476" s="110"/>
      <c r="U476" s="110"/>
    </row>
    <row r="477" spans="3:21" ht="39.950000000000003" customHeight="1">
      <c r="C477" s="109"/>
      <c r="D477" s="110"/>
      <c r="E477" s="110"/>
      <c r="F477" s="110"/>
      <c r="G477" s="110"/>
      <c r="H477" s="110"/>
      <c r="I477" s="118"/>
      <c r="J477" s="118"/>
      <c r="K477" s="118"/>
      <c r="L477" s="118"/>
      <c r="M477" s="118"/>
      <c r="N477" s="118"/>
      <c r="O477" s="118"/>
      <c r="P477" s="118"/>
      <c r="Q477" s="110"/>
      <c r="R477" s="110"/>
      <c r="S477" s="110"/>
      <c r="T477" s="110"/>
      <c r="U477" s="110"/>
    </row>
    <row r="478" spans="3:21" ht="39.950000000000003" customHeight="1">
      <c r="C478" s="109"/>
      <c r="D478" s="110"/>
      <c r="E478" s="110"/>
      <c r="F478" s="110"/>
      <c r="G478" s="110"/>
      <c r="H478" s="110"/>
      <c r="I478" s="118"/>
      <c r="J478" s="118"/>
      <c r="K478" s="118"/>
      <c r="L478" s="118"/>
      <c r="M478" s="118"/>
      <c r="N478" s="118"/>
      <c r="O478" s="118"/>
      <c r="P478" s="118"/>
      <c r="Q478" s="110"/>
      <c r="R478" s="110"/>
      <c r="S478" s="110"/>
      <c r="T478" s="110"/>
      <c r="U478" s="110"/>
    </row>
    <row r="479" spans="3:21" ht="39.950000000000003" customHeight="1">
      <c r="C479" s="109"/>
      <c r="D479" s="110"/>
      <c r="E479" s="110"/>
      <c r="F479" s="110"/>
      <c r="G479" s="110"/>
      <c r="H479" s="110"/>
      <c r="I479" s="118"/>
      <c r="J479" s="118"/>
      <c r="K479" s="118"/>
      <c r="L479" s="118"/>
      <c r="M479" s="118"/>
      <c r="N479" s="118"/>
      <c r="O479" s="118"/>
      <c r="P479" s="118"/>
      <c r="Q479" s="110"/>
      <c r="R479" s="110"/>
      <c r="S479" s="110"/>
      <c r="T479" s="110"/>
      <c r="U479" s="110"/>
    </row>
    <row r="480" spans="3:21" ht="39.950000000000003" customHeight="1">
      <c r="C480" s="109"/>
      <c r="D480" s="110"/>
      <c r="E480" s="110"/>
      <c r="F480" s="110"/>
      <c r="G480" s="110"/>
      <c r="H480" s="110"/>
      <c r="I480" s="118"/>
      <c r="J480" s="118"/>
      <c r="K480" s="118"/>
      <c r="L480" s="118"/>
      <c r="M480" s="118"/>
      <c r="N480" s="118"/>
      <c r="O480" s="118"/>
      <c r="P480" s="118"/>
      <c r="Q480" s="110"/>
      <c r="R480" s="110"/>
      <c r="S480" s="110"/>
      <c r="T480" s="110"/>
      <c r="U480" s="110"/>
    </row>
    <row r="481" spans="3:21" ht="39.950000000000003" customHeight="1">
      <c r="C481" s="109"/>
      <c r="D481" s="110"/>
      <c r="E481" s="110"/>
      <c r="F481" s="110"/>
      <c r="G481" s="110"/>
      <c r="H481" s="110"/>
      <c r="I481" s="118"/>
      <c r="J481" s="118"/>
      <c r="K481" s="118"/>
      <c r="L481" s="118"/>
      <c r="M481" s="118"/>
      <c r="N481" s="118"/>
      <c r="O481" s="118"/>
      <c r="P481" s="118"/>
      <c r="Q481" s="110"/>
      <c r="R481" s="110"/>
      <c r="S481" s="110"/>
      <c r="T481" s="110"/>
      <c r="U481" s="110"/>
    </row>
    <row r="482" spans="3:21" ht="39.950000000000003" customHeight="1">
      <c r="C482" s="109"/>
      <c r="D482" s="110"/>
      <c r="E482" s="110"/>
      <c r="F482" s="110"/>
      <c r="G482" s="110"/>
      <c r="H482" s="110"/>
      <c r="I482" s="118"/>
      <c r="J482" s="118"/>
      <c r="K482" s="118"/>
      <c r="L482" s="118"/>
      <c r="M482" s="118"/>
      <c r="N482" s="118"/>
      <c r="O482" s="118"/>
      <c r="P482" s="118"/>
      <c r="Q482" s="110"/>
      <c r="R482" s="110"/>
      <c r="S482" s="110"/>
      <c r="T482" s="110"/>
      <c r="U482" s="110"/>
    </row>
    <row r="483" spans="3:21" ht="39.950000000000003" customHeight="1">
      <c r="C483" s="109"/>
      <c r="D483" s="110"/>
      <c r="E483" s="110"/>
      <c r="F483" s="110"/>
      <c r="G483" s="110"/>
      <c r="H483" s="110"/>
      <c r="I483" s="118"/>
      <c r="J483" s="118"/>
      <c r="K483" s="118"/>
      <c r="L483" s="118"/>
      <c r="M483" s="118"/>
      <c r="N483" s="118"/>
      <c r="O483" s="118"/>
      <c r="P483" s="118"/>
      <c r="Q483" s="110"/>
      <c r="R483" s="110"/>
      <c r="S483" s="110"/>
      <c r="T483" s="110"/>
      <c r="U483" s="110"/>
    </row>
    <row r="484" spans="3:21" ht="39.950000000000003" customHeight="1">
      <c r="C484" s="109"/>
      <c r="D484" s="110"/>
      <c r="E484" s="110"/>
      <c r="F484" s="110"/>
      <c r="G484" s="110"/>
      <c r="H484" s="110"/>
      <c r="I484" s="118"/>
      <c r="J484" s="118"/>
      <c r="K484" s="118"/>
      <c r="L484" s="118"/>
      <c r="M484" s="118"/>
      <c r="N484" s="118"/>
      <c r="O484" s="118"/>
      <c r="P484" s="118"/>
      <c r="Q484" s="110"/>
      <c r="R484" s="110"/>
      <c r="S484" s="110"/>
      <c r="T484" s="110"/>
      <c r="U484" s="110"/>
    </row>
    <row r="485" spans="3:21" ht="39.950000000000003" customHeight="1">
      <c r="C485" s="109"/>
      <c r="D485" s="110"/>
      <c r="E485" s="110"/>
      <c r="F485" s="110"/>
      <c r="G485" s="110"/>
      <c r="H485" s="110"/>
      <c r="I485" s="118"/>
      <c r="J485" s="118"/>
      <c r="K485" s="118"/>
      <c r="L485" s="118"/>
      <c r="M485" s="118"/>
      <c r="N485" s="118"/>
      <c r="O485" s="118"/>
      <c r="P485" s="118"/>
      <c r="Q485" s="110"/>
      <c r="R485" s="110"/>
      <c r="S485" s="110"/>
      <c r="T485" s="110"/>
      <c r="U485" s="110"/>
    </row>
    <row r="486" spans="3:21" ht="39.950000000000003" customHeight="1">
      <c r="C486" s="109"/>
      <c r="D486" s="110"/>
      <c r="E486" s="110"/>
      <c r="F486" s="110"/>
      <c r="G486" s="110"/>
      <c r="H486" s="110"/>
      <c r="I486" s="118"/>
      <c r="J486" s="118"/>
      <c r="K486" s="118"/>
      <c r="L486" s="118"/>
      <c r="M486" s="118"/>
      <c r="N486" s="118"/>
      <c r="O486" s="118"/>
      <c r="P486" s="118"/>
      <c r="Q486" s="110"/>
      <c r="R486" s="110"/>
      <c r="S486" s="110"/>
      <c r="T486" s="110"/>
      <c r="U486" s="110"/>
    </row>
    <row r="487" spans="3:21" ht="39.950000000000003" customHeight="1">
      <c r="C487" s="109"/>
      <c r="D487" s="110"/>
      <c r="E487" s="110"/>
      <c r="F487" s="110"/>
      <c r="G487" s="110"/>
      <c r="H487" s="110"/>
      <c r="I487" s="118"/>
      <c r="J487" s="118"/>
      <c r="K487" s="118"/>
      <c r="L487" s="118"/>
      <c r="M487" s="118"/>
      <c r="N487" s="118"/>
      <c r="O487" s="118"/>
      <c r="P487" s="118"/>
      <c r="Q487" s="110"/>
      <c r="R487" s="110"/>
      <c r="S487" s="110"/>
      <c r="T487" s="110"/>
      <c r="U487" s="110"/>
    </row>
    <row r="488" spans="3:21" ht="39.950000000000003" customHeight="1">
      <c r="C488" s="109"/>
      <c r="D488" s="110"/>
      <c r="E488" s="110"/>
      <c r="F488" s="110"/>
      <c r="G488" s="110"/>
      <c r="H488" s="110"/>
      <c r="I488" s="118"/>
      <c r="J488" s="118"/>
      <c r="K488" s="118"/>
      <c r="L488" s="118"/>
      <c r="M488" s="118"/>
      <c r="N488" s="118"/>
      <c r="O488" s="118"/>
      <c r="P488" s="118"/>
      <c r="Q488" s="110"/>
      <c r="R488" s="110"/>
      <c r="S488" s="110"/>
      <c r="T488" s="110"/>
      <c r="U488" s="110"/>
    </row>
    <row r="489" spans="3:21" ht="39.950000000000003" customHeight="1">
      <c r="C489" s="109"/>
      <c r="D489" s="110"/>
      <c r="E489" s="110"/>
      <c r="F489" s="110"/>
      <c r="G489" s="110"/>
      <c r="H489" s="110"/>
      <c r="I489" s="118"/>
      <c r="J489" s="118"/>
      <c r="K489" s="118"/>
      <c r="L489" s="118"/>
      <c r="M489" s="118"/>
      <c r="N489" s="118"/>
      <c r="O489" s="118"/>
      <c r="P489" s="118"/>
      <c r="Q489" s="110"/>
      <c r="R489" s="110"/>
      <c r="S489" s="110"/>
      <c r="T489" s="110"/>
      <c r="U489" s="110"/>
    </row>
    <row r="490" spans="3:21" ht="39.950000000000003" customHeight="1">
      <c r="C490" s="109"/>
      <c r="D490" s="110"/>
      <c r="E490" s="110"/>
      <c r="F490" s="110"/>
      <c r="G490" s="110"/>
      <c r="H490" s="110"/>
      <c r="I490" s="118"/>
      <c r="J490" s="118"/>
      <c r="K490" s="118"/>
      <c r="L490" s="118"/>
      <c r="M490" s="118"/>
      <c r="N490" s="118"/>
      <c r="O490" s="118"/>
      <c r="P490" s="118"/>
      <c r="Q490" s="110"/>
      <c r="R490" s="110"/>
      <c r="S490" s="110"/>
      <c r="T490" s="110"/>
      <c r="U490" s="110"/>
    </row>
    <row r="491" spans="3:21" ht="39.950000000000003" customHeight="1">
      <c r="C491" s="109"/>
      <c r="D491" s="110"/>
      <c r="E491" s="110"/>
      <c r="F491" s="110"/>
      <c r="G491" s="110"/>
      <c r="H491" s="110"/>
      <c r="I491" s="118"/>
      <c r="J491" s="118"/>
      <c r="K491" s="118"/>
      <c r="L491" s="118"/>
      <c r="M491" s="118"/>
      <c r="N491" s="118"/>
      <c r="O491" s="118"/>
      <c r="P491" s="118"/>
      <c r="Q491" s="110"/>
      <c r="R491" s="110"/>
      <c r="S491" s="110"/>
      <c r="T491" s="110"/>
      <c r="U491" s="110"/>
    </row>
    <row r="492" spans="3:21" ht="39.950000000000003" customHeight="1">
      <c r="C492" s="109"/>
      <c r="D492" s="110"/>
      <c r="E492" s="110"/>
      <c r="F492" s="110"/>
      <c r="G492" s="110"/>
      <c r="H492" s="110"/>
      <c r="I492" s="118"/>
      <c r="J492" s="118"/>
      <c r="K492" s="118"/>
      <c r="L492" s="118"/>
      <c r="M492" s="118"/>
      <c r="N492" s="118"/>
      <c r="O492" s="118"/>
      <c r="P492" s="118"/>
      <c r="Q492" s="110"/>
      <c r="R492" s="110"/>
      <c r="S492" s="110"/>
      <c r="T492" s="110"/>
      <c r="U492" s="110"/>
    </row>
    <row r="493" spans="3:21" ht="39.950000000000003" customHeight="1">
      <c r="C493" s="109"/>
      <c r="D493" s="110"/>
      <c r="E493" s="110"/>
      <c r="F493" s="110"/>
      <c r="G493" s="110"/>
      <c r="H493" s="110"/>
      <c r="I493" s="118"/>
      <c r="J493" s="118"/>
      <c r="K493" s="118"/>
      <c r="L493" s="118"/>
      <c r="M493" s="118"/>
      <c r="N493" s="118"/>
      <c r="O493" s="118"/>
      <c r="P493" s="118"/>
      <c r="Q493" s="110"/>
      <c r="R493" s="110"/>
      <c r="S493" s="110"/>
      <c r="T493" s="110"/>
      <c r="U493" s="110"/>
    </row>
    <row r="494" spans="3:21" ht="39.950000000000003" customHeight="1">
      <c r="C494" s="109"/>
      <c r="D494" s="110"/>
      <c r="E494" s="110"/>
      <c r="F494" s="110"/>
      <c r="G494" s="110"/>
      <c r="H494" s="110"/>
      <c r="I494" s="118"/>
      <c r="J494" s="118"/>
      <c r="K494" s="118"/>
      <c r="L494" s="118"/>
      <c r="M494" s="118"/>
      <c r="N494" s="118"/>
      <c r="O494" s="118"/>
      <c r="P494" s="118"/>
      <c r="Q494" s="110"/>
      <c r="R494" s="110"/>
      <c r="S494" s="110"/>
      <c r="T494" s="110"/>
      <c r="U494" s="110"/>
    </row>
    <row r="495" spans="3:21" ht="39.950000000000003" customHeight="1">
      <c r="C495" s="109"/>
      <c r="D495" s="110"/>
      <c r="E495" s="110"/>
      <c r="F495" s="110"/>
      <c r="G495" s="110"/>
      <c r="H495" s="110"/>
      <c r="I495" s="118"/>
      <c r="J495" s="118"/>
      <c r="K495" s="118"/>
      <c r="L495" s="118"/>
      <c r="M495" s="118"/>
      <c r="N495" s="118"/>
      <c r="O495" s="118"/>
      <c r="P495" s="118"/>
      <c r="Q495" s="110"/>
      <c r="R495" s="110"/>
      <c r="S495" s="110"/>
      <c r="T495" s="110"/>
      <c r="U495" s="110"/>
    </row>
    <row r="496" spans="3:21" ht="39.950000000000003" customHeight="1">
      <c r="C496" s="109"/>
      <c r="D496" s="110"/>
      <c r="E496" s="110"/>
      <c r="F496" s="110"/>
      <c r="G496" s="110"/>
      <c r="H496" s="110"/>
      <c r="I496" s="118"/>
      <c r="J496" s="118"/>
      <c r="K496" s="118"/>
      <c r="L496" s="118"/>
      <c r="M496" s="118"/>
      <c r="N496" s="118"/>
      <c r="O496" s="118"/>
      <c r="P496" s="118"/>
      <c r="Q496" s="110"/>
      <c r="R496" s="110"/>
      <c r="S496" s="110"/>
      <c r="T496" s="110"/>
      <c r="U496" s="110"/>
    </row>
    <row r="497" spans="3:21" ht="39.950000000000003" customHeight="1">
      <c r="C497" s="109"/>
      <c r="D497" s="110"/>
      <c r="E497" s="110"/>
      <c r="F497" s="110"/>
      <c r="G497" s="110"/>
      <c r="H497" s="110"/>
      <c r="I497" s="118"/>
      <c r="J497" s="118"/>
      <c r="K497" s="118"/>
      <c r="L497" s="118"/>
      <c r="M497" s="118"/>
      <c r="N497" s="118"/>
      <c r="O497" s="118"/>
      <c r="P497" s="118"/>
      <c r="Q497" s="110"/>
      <c r="R497" s="110"/>
      <c r="S497" s="110"/>
      <c r="T497" s="110"/>
      <c r="U497" s="110"/>
    </row>
    <row r="498" spans="3:21" ht="39.950000000000003" customHeight="1">
      <c r="C498" s="109"/>
      <c r="D498" s="110"/>
      <c r="E498" s="110"/>
      <c r="F498" s="110"/>
      <c r="G498" s="110"/>
      <c r="H498" s="110"/>
      <c r="I498" s="118"/>
      <c r="J498" s="118"/>
      <c r="K498" s="118"/>
      <c r="L498" s="118"/>
      <c r="M498" s="118"/>
      <c r="N498" s="118"/>
      <c r="O498" s="118"/>
      <c r="P498" s="118"/>
      <c r="Q498" s="110"/>
      <c r="R498" s="110"/>
      <c r="S498" s="110"/>
      <c r="T498" s="110"/>
      <c r="U498" s="110"/>
    </row>
    <row r="499" spans="3:21" ht="39.950000000000003" customHeight="1">
      <c r="C499" s="109"/>
      <c r="D499" s="110"/>
      <c r="E499" s="110"/>
      <c r="F499" s="110"/>
      <c r="G499" s="110"/>
      <c r="H499" s="110"/>
      <c r="I499" s="118"/>
      <c r="J499" s="118"/>
      <c r="K499" s="118"/>
      <c r="L499" s="118"/>
      <c r="M499" s="118"/>
      <c r="N499" s="118"/>
      <c r="O499" s="118"/>
      <c r="P499" s="118"/>
      <c r="Q499" s="110"/>
      <c r="R499" s="110"/>
      <c r="S499" s="110"/>
      <c r="T499" s="110"/>
      <c r="U499" s="110"/>
    </row>
    <row r="500" spans="3:21" ht="39.950000000000003" customHeight="1">
      <c r="C500" s="109"/>
      <c r="D500" s="110"/>
      <c r="E500" s="110"/>
      <c r="F500" s="110"/>
      <c r="G500" s="110"/>
      <c r="H500" s="110"/>
      <c r="I500" s="118"/>
      <c r="J500" s="118"/>
      <c r="K500" s="118"/>
      <c r="L500" s="118"/>
      <c r="M500" s="118"/>
      <c r="N500" s="118"/>
      <c r="O500" s="118"/>
      <c r="P500" s="118"/>
      <c r="Q500" s="110"/>
      <c r="R500" s="110"/>
      <c r="S500" s="110"/>
      <c r="T500" s="110"/>
      <c r="U500" s="110"/>
    </row>
    <row r="501" spans="3:21" ht="39.950000000000003" customHeight="1">
      <c r="C501" s="109"/>
      <c r="D501" s="110"/>
      <c r="E501" s="110"/>
      <c r="F501" s="110"/>
      <c r="G501" s="110"/>
      <c r="H501" s="110"/>
      <c r="I501" s="118"/>
      <c r="J501" s="118"/>
      <c r="K501" s="118"/>
      <c r="L501" s="118"/>
      <c r="M501" s="118"/>
      <c r="N501" s="118"/>
      <c r="O501" s="118"/>
      <c r="P501" s="118"/>
      <c r="Q501" s="110"/>
      <c r="R501" s="110"/>
      <c r="S501" s="110"/>
      <c r="T501" s="110"/>
      <c r="U501" s="110"/>
    </row>
    <row r="502" spans="3:21" ht="39.950000000000003" customHeight="1">
      <c r="C502" s="109"/>
      <c r="D502" s="110"/>
      <c r="E502" s="110"/>
      <c r="F502" s="110"/>
      <c r="G502" s="110"/>
      <c r="H502" s="110"/>
      <c r="I502" s="118"/>
      <c r="J502" s="118"/>
      <c r="K502" s="118"/>
      <c r="L502" s="118"/>
      <c r="M502" s="118"/>
      <c r="N502" s="118"/>
      <c r="O502" s="118"/>
      <c r="P502" s="118"/>
      <c r="Q502" s="110"/>
      <c r="R502" s="110"/>
      <c r="S502" s="110"/>
      <c r="T502" s="110"/>
      <c r="U502" s="110"/>
    </row>
    <row r="503" spans="3:21" ht="39.950000000000003" customHeight="1">
      <c r="C503" s="109"/>
      <c r="D503" s="110"/>
      <c r="E503" s="110"/>
      <c r="F503" s="110"/>
      <c r="G503" s="110"/>
      <c r="H503" s="110"/>
      <c r="I503" s="118"/>
      <c r="J503" s="118"/>
      <c r="K503" s="118"/>
      <c r="L503" s="118"/>
      <c r="M503" s="118"/>
      <c r="N503" s="118"/>
      <c r="O503" s="118"/>
      <c r="P503" s="118"/>
      <c r="Q503" s="110"/>
      <c r="R503" s="110"/>
      <c r="S503" s="110"/>
      <c r="T503" s="110"/>
      <c r="U503" s="110"/>
    </row>
    <row r="504" spans="3:21" ht="39.950000000000003" customHeight="1">
      <c r="C504" s="109"/>
      <c r="D504" s="110"/>
      <c r="E504" s="110"/>
      <c r="F504" s="110"/>
      <c r="G504" s="110"/>
      <c r="H504" s="110"/>
      <c r="I504" s="118"/>
      <c r="J504" s="118"/>
      <c r="K504" s="118"/>
      <c r="L504" s="118"/>
      <c r="M504" s="118"/>
      <c r="N504" s="118"/>
      <c r="O504" s="118"/>
      <c r="P504" s="118"/>
      <c r="Q504" s="110"/>
      <c r="R504" s="110"/>
      <c r="S504" s="110"/>
      <c r="T504" s="110"/>
      <c r="U504" s="110"/>
    </row>
    <row r="505" spans="3:21" ht="39.950000000000003" customHeight="1">
      <c r="C505" s="109"/>
      <c r="D505" s="110"/>
      <c r="E505" s="110"/>
      <c r="F505" s="110"/>
      <c r="G505" s="110"/>
      <c r="H505" s="110"/>
      <c r="I505" s="118"/>
      <c r="J505" s="118"/>
      <c r="K505" s="118"/>
      <c r="L505" s="118"/>
      <c r="M505" s="118"/>
      <c r="N505" s="118"/>
      <c r="O505" s="118"/>
      <c r="P505" s="118"/>
      <c r="Q505" s="110"/>
      <c r="R505" s="110"/>
      <c r="S505" s="110"/>
      <c r="T505" s="110"/>
      <c r="U505" s="110"/>
    </row>
    <row r="506" spans="3:21" ht="39.950000000000003" customHeight="1">
      <c r="C506" s="109"/>
      <c r="D506" s="110"/>
      <c r="E506" s="110"/>
      <c r="F506" s="110"/>
      <c r="G506" s="110"/>
      <c r="H506" s="110"/>
      <c r="I506" s="118"/>
      <c r="J506" s="118"/>
      <c r="K506" s="118"/>
      <c r="L506" s="118"/>
      <c r="M506" s="118"/>
      <c r="N506" s="118"/>
      <c r="O506" s="118"/>
      <c r="P506" s="118"/>
      <c r="Q506" s="110"/>
      <c r="R506" s="110"/>
      <c r="S506" s="110"/>
      <c r="T506" s="110"/>
      <c r="U506" s="110"/>
    </row>
    <row r="507" spans="3:21" ht="39.950000000000003" customHeight="1">
      <c r="C507" s="109"/>
      <c r="D507" s="110"/>
      <c r="E507" s="110"/>
      <c r="F507" s="110"/>
      <c r="G507" s="110"/>
      <c r="H507" s="110"/>
      <c r="I507" s="118"/>
      <c r="J507" s="118"/>
      <c r="K507" s="118"/>
      <c r="L507" s="118"/>
      <c r="M507" s="118"/>
      <c r="N507" s="118"/>
      <c r="O507" s="118"/>
      <c r="P507" s="118"/>
      <c r="Q507" s="110"/>
      <c r="R507" s="110"/>
      <c r="S507" s="110"/>
      <c r="T507" s="110"/>
      <c r="U507" s="110"/>
    </row>
    <row r="508" spans="3:21" ht="39.950000000000003" customHeight="1">
      <c r="C508" s="109"/>
      <c r="D508" s="110"/>
      <c r="E508" s="110"/>
      <c r="F508" s="110"/>
      <c r="G508" s="110"/>
      <c r="H508" s="110"/>
      <c r="I508" s="118"/>
      <c r="J508" s="118"/>
      <c r="K508" s="118"/>
      <c r="L508" s="118"/>
      <c r="M508" s="118"/>
      <c r="N508" s="118"/>
      <c r="O508" s="118"/>
      <c r="P508" s="118"/>
      <c r="Q508" s="110"/>
      <c r="R508" s="110"/>
      <c r="S508" s="110"/>
      <c r="T508" s="110"/>
      <c r="U508" s="110"/>
    </row>
    <row r="509" spans="3:21" ht="39.950000000000003" customHeight="1">
      <c r="C509" s="109"/>
      <c r="D509" s="110"/>
      <c r="E509" s="110"/>
      <c r="F509" s="110"/>
      <c r="G509" s="110"/>
      <c r="H509" s="110"/>
      <c r="I509" s="118"/>
      <c r="J509" s="118"/>
      <c r="K509" s="118"/>
      <c r="L509" s="118"/>
      <c r="M509" s="118"/>
      <c r="N509" s="118"/>
      <c r="O509" s="118"/>
      <c r="P509" s="118"/>
      <c r="Q509" s="110"/>
      <c r="R509" s="110"/>
      <c r="S509" s="110"/>
      <c r="T509" s="110"/>
      <c r="U509" s="110"/>
    </row>
    <row r="510" spans="3:21" ht="39.950000000000003" customHeight="1">
      <c r="C510" s="109"/>
      <c r="D510" s="110"/>
      <c r="E510" s="110"/>
      <c r="F510" s="110"/>
      <c r="G510" s="110"/>
      <c r="H510" s="110"/>
      <c r="I510" s="118"/>
      <c r="J510" s="118"/>
      <c r="K510" s="118"/>
      <c r="L510" s="118"/>
      <c r="M510" s="118"/>
      <c r="N510" s="118"/>
      <c r="O510" s="118"/>
      <c r="P510" s="118"/>
      <c r="Q510" s="110"/>
      <c r="R510" s="110"/>
      <c r="S510" s="110"/>
      <c r="T510" s="110"/>
      <c r="U510" s="110"/>
    </row>
    <row r="511" spans="3:21" ht="39.950000000000003" customHeight="1">
      <c r="C511" s="109"/>
      <c r="D511" s="110"/>
      <c r="E511" s="110"/>
      <c r="F511" s="110"/>
      <c r="G511" s="110"/>
      <c r="H511" s="110"/>
      <c r="I511" s="118"/>
      <c r="J511" s="118"/>
      <c r="K511" s="118"/>
      <c r="L511" s="118"/>
      <c r="M511" s="118"/>
      <c r="N511" s="118"/>
      <c r="O511" s="118"/>
      <c r="P511" s="118"/>
      <c r="Q511" s="110"/>
      <c r="R511" s="110"/>
      <c r="S511" s="110"/>
      <c r="T511" s="110"/>
      <c r="U511" s="110"/>
    </row>
    <row r="512" spans="3:21" ht="39.950000000000003" customHeight="1">
      <c r="C512" s="109"/>
      <c r="D512" s="110"/>
      <c r="E512" s="110"/>
      <c r="F512" s="110"/>
      <c r="G512" s="110"/>
      <c r="H512" s="110"/>
      <c r="I512" s="118"/>
      <c r="J512" s="118"/>
      <c r="K512" s="118"/>
      <c r="L512" s="118"/>
      <c r="M512" s="118"/>
      <c r="N512" s="118"/>
      <c r="O512" s="118"/>
      <c r="P512" s="118"/>
      <c r="Q512" s="110"/>
      <c r="R512" s="110"/>
      <c r="S512" s="110"/>
      <c r="T512" s="110"/>
      <c r="U512" s="110"/>
    </row>
    <row r="513" spans="3:21" ht="39.950000000000003" customHeight="1">
      <c r="C513" s="109"/>
      <c r="D513" s="110"/>
      <c r="E513" s="110"/>
      <c r="F513" s="110"/>
      <c r="G513" s="110"/>
      <c r="H513" s="110"/>
      <c r="I513" s="118"/>
      <c r="J513" s="118"/>
      <c r="K513" s="118"/>
      <c r="L513" s="118"/>
      <c r="M513" s="118"/>
      <c r="N513" s="118"/>
      <c r="O513" s="118"/>
      <c r="P513" s="118"/>
      <c r="Q513" s="110"/>
      <c r="R513" s="110"/>
      <c r="S513" s="110"/>
      <c r="T513" s="110"/>
      <c r="U513" s="110"/>
    </row>
    <row r="514" spans="3:21" ht="39.950000000000003" customHeight="1">
      <c r="C514" s="109"/>
      <c r="D514" s="110"/>
      <c r="E514" s="110"/>
      <c r="F514" s="110"/>
      <c r="G514" s="110"/>
      <c r="H514" s="110"/>
      <c r="I514" s="118"/>
      <c r="J514" s="118"/>
      <c r="K514" s="118"/>
      <c r="L514" s="118"/>
      <c r="M514" s="118"/>
      <c r="N514" s="118"/>
      <c r="O514" s="118"/>
      <c r="P514" s="118"/>
      <c r="Q514" s="110"/>
      <c r="R514" s="110"/>
      <c r="S514" s="110"/>
      <c r="T514" s="110"/>
      <c r="U514" s="110"/>
    </row>
    <row r="515" spans="3:21" ht="39.950000000000003" customHeight="1">
      <c r="C515" s="109"/>
      <c r="D515" s="110"/>
      <c r="E515" s="110"/>
      <c r="F515" s="110"/>
      <c r="G515" s="110"/>
      <c r="H515" s="110"/>
      <c r="I515" s="118"/>
      <c r="J515" s="118"/>
      <c r="K515" s="118"/>
      <c r="L515" s="118"/>
      <c r="M515" s="118"/>
      <c r="N515" s="118"/>
      <c r="O515" s="118"/>
      <c r="P515" s="118"/>
      <c r="Q515" s="110"/>
      <c r="R515" s="110"/>
      <c r="S515" s="110"/>
      <c r="T515" s="110"/>
      <c r="U515" s="110"/>
    </row>
    <row r="516" spans="3:21" ht="39.950000000000003" customHeight="1">
      <c r="C516" s="109"/>
      <c r="D516" s="110"/>
      <c r="E516" s="110"/>
      <c r="F516" s="110"/>
      <c r="G516" s="110"/>
      <c r="H516" s="110"/>
      <c r="I516" s="118"/>
      <c r="J516" s="118"/>
      <c r="K516" s="118"/>
      <c r="L516" s="118"/>
      <c r="M516" s="118"/>
      <c r="N516" s="118"/>
      <c r="O516" s="118"/>
      <c r="P516" s="118"/>
      <c r="Q516" s="110"/>
      <c r="R516" s="110"/>
      <c r="S516" s="110"/>
      <c r="T516" s="110"/>
      <c r="U516" s="110"/>
    </row>
    <row r="517" spans="3:21" ht="39.950000000000003" customHeight="1">
      <c r="C517" s="109"/>
      <c r="D517" s="110"/>
      <c r="E517" s="110"/>
      <c r="F517" s="110"/>
      <c r="G517" s="110"/>
      <c r="H517" s="110"/>
      <c r="I517" s="118"/>
      <c r="J517" s="118"/>
      <c r="K517" s="118"/>
      <c r="L517" s="118"/>
      <c r="M517" s="118"/>
      <c r="N517" s="118"/>
      <c r="O517" s="118"/>
      <c r="P517" s="118"/>
      <c r="Q517" s="110"/>
      <c r="R517" s="110"/>
      <c r="S517" s="110"/>
      <c r="T517" s="110"/>
      <c r="U517" s="110"/>
    </row>
    <row r="518" spans="3:21" ht="39.950000000000003" customHeight="1">
      <c r="C518" s="109"/>
      <c r="D518" s="110"/>
      <c r="E518" s="110"/>
      <c r="F518" s="110"/>
      <c r="G518" s="110"/>
      <c r="H518" s="110"/>
      <c r="I518" s="118"/>
      <c r="J518" s="118"/>
      <c r="K518" s="118"/>
      <c r="L518" s="118"/>
      <c r="M518" s="118"/>
      <c r="N518" s="118"/>
      <c r="O518" s="118"/>
      <c r="P518" s="118"/>
      <c r="Q518" s="110"/>
      <c r="R518" s="110"/>
      <c r="S518" s="110"/>
      <c r="T518" s="110"/>
      <c r="U518" s="110"/>
    </row>
    <row r="519" spans="3:21" ht="39.950000000000003" customHeight="1">
      <c r="C519" s="109"/>
      <c r="D519" s="110"/>
      <c r="E519" s="110"/>
      <c r="F519" s="110"/>
      <c r="G519" s="110"/>
      <c r="H519" s="110"/>
      <c r="I519" s="118"/>
      <c r="J519" s="118"/>
      <c r="K519" s="118"/>
      <c r="L519" s="118"/>
      <c r="M519" s="118"/>
      <c r="N519" s="118"/>
      <c r="O519" s="118"/>
      <c r="P519" s="118"/>
      <c r="Q519" s="110"/>
      <c r="R519" s="110"/>
      <c r="S519" s="110"/>
      <c r="T519" s="110"/>
      <c r="U519" s="110"/>
    </row>
    <row r="520" spans="3:21" ht="39.950000000000003" customHeight="1">
      <c r="C520" s="109"/>
      <c r="D520" s="110"/>
      <c r="E520" s="110"/>
      <c r="F520" s="110"/>
      <c r="G520" s="110"/>
      <c r="H520" s="110"/>
      <c r="I520" s="118"/>
      <c r="J520" s="118"/>
      <c r="K520" s="118"/>
      <c r="L520" s="118"/>
      <c r="M520" s="118"/>
      <c r="N520" s="118"/>
      <c r="O520" s="118"/>
      <c r="P520" s="118"/>
      <c r="Q520" s="110"/>
      <c r="R520" s="110"/>
      <c r="S520" s="110"/>
      <c r="T520" s="110"/>
      <c r="U520" s="110"/>
    </row>
    <row r="521" spans="3:21" ht="39.950000000000003" customHeight="1">
      <c r="C521" s="109"/>
      <c r="D521" s="110"/>
      <c r="E521" s="110"/>
      <c r="F521" s="110"/>
      <c r="G521" s="110"/>
      <c r="H521" s="110"/>
      <c r="I521" s="118"/>
      <c r="J521" s="118"/>
      <c r="K521" s="118"/>
      <c r="L521" s="118"/>
      <c r="M521" s="118"/>
      <c r="N521" s="118"/>
      <c r="O521" s="118"/>
      <c r="P521" s="118"/>
      <c r="Q521" s="110"/>
      <c r="R521" s="110"/>
      <c r="S521" s="110"/>
      <c r="T521" s="110"/>
      <c r="U521" s="110"/>
    </row>
    <row r="522" spans="3:21" ht="39.950000000000003" customHeight="1">
      <c r="C522" s="109"/>
      <c r="D522" s="110"/>
      <c r="E522" s="110"/>
      <c r="F522" s="110"/>
      <c r="G522" s="110"/>
      <c r="H522" s="110"/>
      <c r="I522" s="118"/>
      <c r="J522" s="118"/>
      <c r="K522" s="118"/>
      <c r="L522" s="118"/>
      <c r="M522" s="118"/>
      <c r="N522" s="118"/>
      <c r="O522" s="118"/>
      <c r="P522" s="118"/>
      <c r="Q522" s="110"/>
      <c r="R522" s="110"/>
      <c r="S522" s="110"/>
      <c r="T522" s="110"/>
      <c r="U522" s="110"/>
    </row>
    <row r="523" spans="3:21" ht="39.950000000000003" customHeight="1">
      <c r="C523" s="109"/>
      <c r="D523" s="110"/>
      <c r="E523" s="110"/>
      <c r="F523" s="110"/>
      <c r="G523" s="110"/>
      <c r="H523" s="110"/>
      <c r="I523" s="118"/>
      <c r="J523" s="118"/>
      <c r="K523" s="118"/>
      <c r="L523" s="118"/>
      <c r="M523" s="118"/>
      <c r="N523" s="118"/>
      <c r="O523" s="118"/>
      <c r="P523" s="118"/>
      <c r="Q523" s="110"/>
      <c r="R523" s="110"/>
      <c r="S523" s="110"/>
      <c r="T523" s="110"/>
      <c r="U523" s="110"/>
    </row>
    <row r="524" spans="3:21" ht="39.950000000000003" customHeight="1">
      <c r="C524" s="109"/>
      <c r="D524" s="110"/>
      <c r="E524" s="110"/>
      <c r="F524" s="110"/>
      <c r="G524" s="110"/>
      <c r="H524" s="110"/>
      <c r="I524" s="118"/>
      <c r="J524" s="118"/>
      <c r="K524" s="118"/>
      <c r="L524" s="118"/>
      <c r="M524" s="118"/>
      <c r="N524" s="118"/>
      <c r="O524" s="118"/>
      <c r="P524" s="118"/>
      <c r="Q524" s="110"/>
      <c r="R524" s="110"/>
      <c r="S524" s="110"/>
      <c r="T524" s="110"/>
      <c r="U524" s="110"/>
    </row>
    <row r="525" spans="3:21" ht="39.950000000000003" customHeight="1">
      <c r="C525" s="109"/>
      <c r="D525" s="110"/>
      <c r="E525" s="110"/>
      <c r="F525" s="110"/>
      <c r="G525" s="110"/>
      <c r="H525" s="110"/>
      <c r="I525" s="118"/>
      <c r="J525" s="118"/>
      <c r="K525" s="118"/>
      <c r="L525" s="118"/>
      <c r="M525" s="118"/>
      <c r="N525" s="118"/>
      <c r="O525" s="118"/>
      <c r="P525" s="118"/>
      <c r="Q525" s="110"/>
      <c r="R525" s="110"/>
      <c r="S525" s="110"/>
      <c r="T525" s="110"/>
      <c r="U525" s="110"/>
    </row>
    <row r="526" spans="3:21" ht="39.950000000000003" customHeight="1">
      <c r="C526" s="109"/>
      <c r="D526" s="110"/>
      <c r="E526" s="110"/>
      <c r="F526" s="110"/>
      <c r="G526" s="110"/>
      <c r="H526" s="110"/>
      <c r="I526" s="118"/>
      <c r="J526" s="118"/>
      <c r="K526" s="118"/>
      <c r="L526" s="118"/>
      <c r="M526" s="118"/>
      <c r="N526" s="118"/>
      <c r="O526" s="118"/>
      <c r="P526" s="118"/>
      <c r="Q526" s="110"/>
      <c r="R526" s="110"/>
      <c r="S526" s="110"/>
      <c r="T526" s="110"/>
      <c r="U526" s="110"/>
    </row>
    <row r="527" spans="3:21" ht="39.950000000000003" customHeight="1">
      <c r="C527" s="109"/>
      <c r="D527" s="110"/>
      <c r="E527" s="110"/>
      <c r="F527" s="110"/>
      <c r="G527" s="110"/>
      <c r="H527" s="110"/>
      <c r="I527" s="118"/>
      <c r="J527" s="118"/>
      <c r="K527" s="118"/>
      <c r="L527" s="118"/>
      <c r="M527" s="118"/>
      <c r="N527" s="118"/>
      <c r="O527" s="118"/>
      <c r="P527" s="118"/>
      <c r="Q527" s="110"/>
      <c r="R527" s="110"/>
      <c r="S527" s="110"/>
      <c r="T527" s="110"/>
      <c r="U527" s="110"/>
    </row>
    <row r="528" spans="3:21" ht="39.950000000000003" customHeight="1">
      <c r="C528" s="109"/>
      <c r="D528" s="110"/>
      <c r="E528" s="110"/>
      <c r="F528" s="110"/>
      <c r="G528" s="110"/>
      <c r="H528" s="110"/>
      <c r="I528" s="118"/>
      <c r="J528" s="118"/>
      <c r="K528" s="118"/>
      <c r="L528" s="118"/>
      <c r="M528" s="118"/>
      <c r="N528" s="118"/>
      <c r="O528" s="118"/>
      <c r="P528" s="118"/>
      <c r="Q528" s="110"/>
      <c r="R528" s="110"/>
      <c r="S528" s="110"/>
      <c r="T528" s="110"/>
      <c r="U528" s="110"/>
    </row>
    <row r="529" spans="3:21" ht="39.950000000000003" customHeight="1">
      <c r="C529" s="109"/>
      <c r="D529" s="110"/>
      <c r="E529" s="110"/>
      <c r="F529" s="110"/>
      <c r="G529" s="110"/>
      <c r="H529" s="110"/>
      <c r="I529" s="118"/>
      <c r="J529" s="118"/>
      <c r="K529" s="118"/>
      <c r="L529" s="118"/>
      <c r="M529" s="118"/>
      <c r="N529" s="118"/>
      <c r="O529" s="118"/>
      <c r="P529" s="118"/>
      <c r="Q529" s="110"/>
      <c r="R529" s="110"/>
      <c r="S529" s="110"/>
      <c r="T529" s="110"/>
      <c r="U529" s="110"/>
    </row>
    <row r="530" spans="3:21" ht="39.950000000000003" customHeight="1">
      <c r="C530" s="109"/>
      <c r="D530" s="110"/>
      <c r="E530" s="110"/>
      <c r="F530" s="110"/>
      <c r="G530" s="110"/>
      <c r="H530" s="110"/>
      <c r="I530" s="118"/>
      <c r="J530" s="118"/>
      <c r="K530" s="118"/>
      <c r="L530" s="118"/>
      <c r="M530" s="118"/>
      <c r="N530" s="118"/>
      <c r="O530" s="118"/>
      <c r="P530" s="118"/>
      <c r="Q530" s="110"/>
      <c r="R530" s="110"/>
      <c r="S530" s="110"/>
      <c r="T530" s="110"/>
      <c r="U530" s="110"/>
    </row>
    <row r="531" spans="3:21" ht="39.950000000000003" customHeight="1">
      <c r="C531" s="109"/>
      <c r="D531" s="110"/>
      <c r="E531" s="110"/>
      <c r="F531" s="110"/>
      <c r="G531" s="110"/>
      <c r="H531" s="110"/>
      <c r="I531" s="118"/>
      <c r="J531" s="118"/>
      <c r="K531" s="118"/>
      <c r="L531" s="118"/>
      <c r="M531" s="118"/>
      <c r="N531" s="118"/>
      <c r="O531" s="118"/>
      <c r="P531" s="118"/>
      <c r="Q531" s="110"/>
      <c r="R531" s="110"/>
      <c r="S531" s="110"/>
      <c r="T531" s="110"/>
      <c r="U531" s="110"/>
    </row>
    <row r="532" spans="3:21" ht="39.950000000000003" customHeight="1">
      <c r="C532" s="109"/>
      <c r="D532" s="110"/>
      <c r="E532" s="110"/>
      <c r="F532" s="110"/>
      <c r="G532" s="110"/>
      <c r="H532" s="110"/>
      <c r="I532" s="118"/>
      <c r="J532" s="118"/>
      <c r="K532" s="118"/>
      <c r="L532" s="118"/>
      <c r="M532" s="118"/>
      <c r="N532" s="118"/>
      <c r="O532" s="118"/>
      <c r="P532" s="118"/>
      <c r="Q532" s="110"/>
      <c r="R532" s="110"/>
      <c r="S532" s="110"/>
      <c r="T532" s="110"/>
      <c r="U532" s="110"/>
    </row>
    <row r="533" spans="3:21" ht="39.950000000000003" customHeight="1">
      <c r="C533" s="109"/>
      <c r="D533" s="110"/>
      <c r="E533" s="110"/>
      <c r="F533" s="110"/>
      <c r="G533" s="110"/>
      <c r="H533" s="110"/>
      <c r="I533" s="118"/>
      <c r="J533" s="118"/>
      <c r="K533" s="118"/>
      <c r="L533" s="118"/>
      <c r="M533" s="118"/>
      <c r="N533" s="118"/>
      <c r="O533" s="118"/>
      <c r="P533" s="118"/>
      <c r="Q533" s="110"/>
      <c r="R533" s="110"/>
      <c r="S533" s="110"/>
      <c r="T533" s="110"/>
      <c r="U533" s="110"/>
    </row>
    <row r="534" spans="3:21" ht="39.950000000000003" customHeight="1">
      <c r="C534" s="109"/>
      <c r="D534" s="110"/>
      <c r="E534" s="110"/>
      <c r="F534" s="110"/>
      <c r="G534" s="110"/>
      <c r="H534" s="110"/>
      <c r="I534" s="118"/>
      <c r="J534" s="118"/>
      <c r="K534" s="118"/>
      <c r="L534" s="118"/>
      <c r="M534" s="118"/>
      <c r="N534" s="118"/>
      <c r="O534" s="118"/>
      <c r="P534" s="118"/>
      <c r="Q534" s="110"/>
      <c r="R534" s="110"/>
      <c r="S534" s="110"/>
      <c r="T534" s="110"/>
      <c r="U534" s="110"/>
    </row>
    <row r="535" spans="3:21" ht="39.950000000000003" customHeight="1">
      <c r="C535" s="109"/>
      <c r="D535" s="110"/>
      <c r="E535" s="110"/>
      <c r="F535" s="110"/>
      <c r="G535" s="110"/>
      <c r="H535" s="110"/>
      <c r="I535" s="118"/>
      <c r="J535" s="118"/>
      <c r="K535" s="118"/>
      <c r="L535" s="118"/>
      <c r="M535" s="118"/>
      <c r="N535" s="118"/>
      <c r="O535" s="118"/>
      <c r="P535" s="118"/>
      <c r="Q535" s="110"/>
      <c r="R535" s="110"/>
      <c r="S535" s="110"/>
      <c r="T535" s="110"/>
      <c r="U535" s="110"/>
    </row>
    <row r="536" spans="3:21" ht="39.950000000000003" customHeight="1">
      <c r="C536" s="109"/>
      <c r="D536" s="110"/>
      <c r="E536" s="110"/>
      <c r="F536" s="110"/>
      <c r="G536" s="110"/>
      <c r="H536" s="110"/>
      <c r="I536" s="118"/>
      <c r="J536" s="118"/>
      <c r="K536" s="118"/>
      <c r="L536" s="118"/>
      <c r="M536" s="118"/>
      <c r="N536" s="118"/>
      <c r="O536" s="118"/>
      <c r="P536" s="118"/>
      <c r="Q536" s="110"/>
      <c r="R536" s="110"/>
      <c r="S536" s="110"/>
      <c r="T536" s="110"/>
      <c r="U536" s="110"/>
    </row>
    <row r="537" spans="3:21" ht="39.950000000000003" customHeight="1">
      <c r="C537" s="109"/>
      <c r="D537" s="110"/>
      <c r="E537" s="110"/>
      <c r="F537" s="110"/>
      <c r="G537" s="110"/>
      <c r="H537" s="110"/>
      <c r="I537" s="118"/>
      <c r="J537" s="118"/>
      <c r="K537" s="118"/>
      <c r="L537" s="118"/>
      <c r="M537" s="118"/>
      <c r="N537" s="118"/>
      <c r="O537" s="118"/>
      <c r="P537" s="118"/>
      <c r="Q537" s="110"/>
      <c r="R537" s="110"/>
      <c r="S537" s="110"/>
      <c r="T537" s="110"/>
      <c r="U537" s="110"/>
    </row>
    <row r="538" spans="3:21" ht="39.950000000000003" customHeight="1">
      <c r="C538" s="109"/>
      <c r="D538" s="110"/>
      <c r="E538" s="110"/>
      <c r="F538" s="110"/>
      <c r="G538" s="110"/>
      <c r="H538" s="110"/>
      <c r="I538" s="118"/>
      <c r="J538" s="118"/>
      <c r="K538" s="118"/>
      <c r="L538" s="118"/>
      <c r="M538" s="118"/>
      <c r="N538" s="118"/>
      <c r="O538" s="118"/>
      <c r="P538" s="118"/>
      <c r="Q538" s="110"/>
      <c r="R538" s="110"/>
      <c r="S538" s="110"/>
      <c r="T538" s="110"/>
      <c r="U538" s="110"/>
    </row>
    <row r="539" spans="3:21" ht="39.950000000000003" customHeight="1">
      <c r="C539" s="109"/>
      <c r="D539" s="110"/>
      <c r="E539" s="110"/>
      <c r="F539" s="110"/>
      <c r="G539" s="110"/>
      <c r="H539" s="110"/>
      <c r="I539" s="118"/>
      <c r="J539" s="118"/>
      <c r="K539" s="118"/>
      <c r="L539" s="118"/>
      <c r="M539" s="118"/>
      <c r="N539" s="118"/>
      <c r="O539" s="118"/>
      <c r="P539" s="118"/>
      <c r="Q539" s="110"/>
      <c r="R539" s="110"/>
      <c r="S539" s="110"/>
      <c r="T539" s="110"/>
      <c r="U539" s="110"/>
    </row>
    <row r="540" spans="3:21" ht="39.950000000000003" customHeight="1">
      <c r="C540" s="109"/>
      <c r="D540" s="110"/>
      <c r="E540" s="110"/>
      <c r="F540" s="110"/>
      <c r="G540" s="110"/>
      <c r="H540" s="110"/>
      <c r="I540" s="118"/>
      <c r="J540" s="118"/>
      <c r="K540" s="118"/>
      <c r="L540" s="118"/>
      <c r="M540" s="118"/>
      <c r="N540" s="118"/>
      <c r="O540" s="118"/>
      <c r="P540" s="118"/>
      <c r="Q540" s="110"/>
      <c r="R540" s="110"/>
      <c r="S540" s="110"/>
      <c r="T540" s="110"/>
      <c r="U540" s="110"/>
    </row>
    <row r="541" spans="3:21" ht="39.950000000000003" customHeight="1">
      <c r="C541" s="109"/>
      <c r="D541" s="110"/>
      <c r="E541" s="110"/>
      <c r="F541" s="110"/>
      <c r="G541" s="110"/>
      <c r="H541" s="110"/>
      <c r="I541" s="118"/>
      <c r="J541" s="118"/>
      <c r="K541" s="118"/>
      <c r="L541" s="118"/>
      <c r="M541" s="118"/>
      <c r="N541" s="118"/>
      <c r="O541" s="118"/>
      <c r="P541" s="118"/>
      <c r="Q541" s="110"/>
      <c r="R541" s="110"/>
      <c r="S541" s="110"/>
      <c r="T541" s="110"/>
      <c r="U541" s="110"/>
    </row>
    <row r="542" spans="3:21" ht="39.950000000000003" customHeight="1">
      <c r="C542" s="109"/>
      <c r="D542" s="110"/>
      <c r="E542" s="110"/>
      <c r="F542" s="110"/>
      <c r="G542" s="110"/>
      <c r="H542" s="110"/>
      <c r="I542" s="118"/>
      <c r="J542" s="118"/>
      <c r="K542" s="118"/>
      <c r="L542" s="118"/>
      <c r="M542" s="118"/>
      <c r="N542" s="118"/>
      <c r="O542" s="118"/>
      <c r="P542" s="118"/>
      <c r="Q542" s="110"/>
      <c r="R542" s="110"/>
      <c r="S542" s="110"/>
      <c r="T542" s="110"/>
      <c r="U542" s="110"/>
    </row>
    <row r="543" spans="3:21" ht="39.950000000000003" customHeight="1">
      <c r="C543" s="109"/>
      <c r="D543" s="110"/>
      <c r="E543" s="110"/>
      <c r="F543" s="110"/>
      <c r="G543" s="110"/>
      <c r="H543" s="110"/>
      <c r="I543" s="118"/>
      <c r="J543" s="118"/>
      <c r="K543" s="118"/>
      <c r="L543" s="118"/>
      <c r="M543" s="118"/>
      <c r="N543" s="118"/>
      <c r="O543" s="118"/>
      <c r="P543" s="118"/>
      <c r="Q543" s="110"/>
      <c r="R543" s="110"/>
      <c r="S543" s="110"/>
      <c r="T543" s="110"/>
      <c r="U543" s="110"/>
    </row>
    <row r="544" spans="3:21" ht="39.950000000000003" customHeight="1">
      <c r="C544" s="109"/>
      <c r="D544" s="110"/>
      <c r="E544" s="110"/>
      <c r="F544" s="110"/>
      <c r="G544" s="110"/>
      <c r="H544" s="110"/>
      <c r="I544" s="118"/>
      <c r="J544" s="118"/>
      <c r="K544" s="118"/>
      <c r="L544" s="118"/>
      <c r="M544" s="118"/>
      <c r="N544" s="118"/>
      <c r="O544" s="118"/>
      <c r="P544" s="118"/>
      <c r="Q544" s="110"/>
      <c r="R544" s="110"/>
      <c r="S544" s="110"/>
      <c r="T544" s="110"/>
      <c r="U544" s="110"/>
    </row>
    <row r="545" spans="3:21" ht="39.950000000000003" customHeight="1">
      <c r="C545" s="109"/>
      <c r="D545" s="110"/>
      <c r="E545" s="110"/>
      <c r="F545" s="110"/>
      <c r="G545" s="110"/>
      <c r="H545" s="110"/>
      <c r="I545" s="118"/>
      <c r="J545" s="118"/>
      <c r="K545" s="118"/>
      <c r="L545" s="118"/>
      <c r="M545" s="118"/>
      <c r="N545" s="118"/>
      <c r="O545" s="118"/>
      <c r="P545" s="118"/>
      <c r="Q545" s="110"/>
      <c r="R545" s="110"/>
      <c r="S545" s="110"/>
      <c r="T545" s="110"/>
      <c r="U545" s="110"/>
    </row>
    <row r="546" spans="3:21" ht="39.950000000000003" customHeight="1">
      <c r="C546" s="109"/>
      <c r="D546" s="110"/>
      <c r="E546" s="110"/>
      <c r="F546" s="110"/>
      <c r="G546" s="110"/>
      <c r="H546" s="110"/>
      <c r="I546" s="118"/>
      <c r="J546" s="118"/>
      <c r="K546" s="118"/>
      <c r="L546" s="118"/>
      <c r="M546" s="118"/>
      <c r="N546" s="118"/>
      <c r="O546" s="118"/>
      <c r="P546" s="118"/>
      <c r="Q546" s="110"/>
      <c r="R546" s="110"/>
      <c r="S546" s="110"/>
      <c r="T546" s="110"/>
      <c r="U546" s="110"/>
    </row>
    <row r="547" spans="3:21" ht="39.950000000000003" customHeight="1">
      <c r="C547" s="109"/>
      <c r="D547" s="110"/>
      <c r="E547" s="110"/>
      <c r="F547" s="110"/>
      <c r="G547" s="110"/>
      <c r="H547" s="110"/>
      <c r="I547" s="118"/>
      <c r="J547" s="118"/>
      <c r="K547" s="118"/>
      <c r="L547" s="118"/>
      <c r="M547" s="118"/>
      <c r="N547" s="118"/>
      <c r="O547" s="118"/>
      <c r="P547" s="118"/>
      <c r="Q547" s="110"/>
      <c r="R547" s="110"/>
      <c r="S547" s="110"/>
      <c r="T547" s="110"/>
      <c r="U547" s="110"/>
    </row>
    <row r="548" spans="3:21" ht="39.950000000000003" customHeight="1">
      <c r="C548" s="109"/>
      <c r="D548" s="110"/>
      <c r="E548" s="110"/>
      <c r="F548" s="110"/>
      <c r="G548" s="110"/>
      <c r="H548" s="110"/>
      <c r="I548" s="118"/>
      <c r="J548" s="118"/>
      <c r="K548" s="118"/>
      <c r="L548" s="118"/>
      <c r="M548" s="118"/>
      <c r="N548" s="118"/>
      <c r="O548" s="118"/>
      <c r="P548" s="118"/>
      <c r="Q548" s="110"/>
      <c r="R548" s="110"/>
      <c r="S548" s="110"/>
      <c r="T548" s="110"/>
      <c r="U548" s="110"/>
    </row>
    <row r="549" spans="3:21" ht="39.950000000000003" customHeight="1">
      <c r="C549" s="109"/>
      <c r="D549" s="110"/>
      <c r="E549" s="110"/>
      <c r="F549" s="110"/>
      <c r="G549" s="110"/>
      <c r="H549" s="110"/>
      <c r="I549" s="118"/>
      <c r="J549" s="118"/>
      <c r="K549" s="118"/>
      <c r="L549" s="118"/>
      <c r="M549" s="118"/>
      <c r="N549" s="118"/>
      <c r="O549" s="118"/>
      <c r="P549" s="118"/>
      <c r="Q549" s="110"/>
      <c r="R549" s="110"/>
      <c r="S549" s="110"/>
      <c r="T549" s="110"/>
      <c r="U549" s="110"/>
    </row>
    <row r="550" spans="3:21" ht="39.950000000000003" customHeight="1">
      <c r="C550" s="109"/>
      <c r="D550" s="110"/>
      <c r="E550" s="110"/>
      <c r="F550" s="110"/>
      <c r="G550" s="110"/>
      <c r="H550" s="110"/>
      <c r="I550" s="118"/>
      <c r="J550" s="118"/>
      <c r="K550" s="118"/>
      <c r="L550" s="118"/>
      <c r="M550" s="118"/>
      <c r="N550" s="118"/>
      <c r="O550" s="118"/>
      <c r="P550" s="118"/>
      <c r="Q550" s="110"/>
      <c r="R550" s="110"/>
      <c r="S550" s="110"/>
      <c r="T550" s="110"/>
      <c r="U550" s="110"/>
    </row>
    <row r="551" spans="3:21" ht="39.950000000000003" customHeight="1">
      <c r="C551" s="109"/>
      <c r="D551" s="110"/>
      <c r="E551" s="110"/>
      <c r="F551" s="110"/>
      <c r="G551" s="110"/>
      <c r="H551" s="110"/>
      <c r="I551" s="118"/>
      <c r="J551" s="118"/>
      <c r="K551" s="118"/>
      <c r="L551" s="118"/>
      <c r="M551" s="118"/>
      <c r="N551" s="118"/>
      <c r="O551" s="118"/>
      <c r="P551" s="118"/>
      <c r="Q551" s="110"/>
      <c r="R551" s="110"/>
      <c r="S551" s="110"/>
      <c r="T551" s="110"/>
      <c r="U551" s="110"/>
    </row>
    <row r="552" spans="3:21" ht="39.950000000000003" customHeight="1">
      <c r="C552" s="109"/>
      <c r="D552" s="110"/>
      <c r="E552" s="110"/>
      <c r="F552" s="110"/>
      <c r="G552" s="110"/>
      <c r="H552" s="110"/>
      <c r="I552" s="118"/>
      <c r="J552" s="118"/>
      <c r="K552" s="118"/>
      <c r="L552" s="118"/>
      <c r="M552" s="118"/>
      <c r="N552" s="118"/>
      <c r="O552" s="118"/>
      <c r="P552" s="118"/>
      <c r="Q552" s="110"/>
      <c r="R552" s="110"/>
      <c r="S552" s="110"/>
      <c r="T552" s="110"/>
      <c r="U552" s="110"/>
    </row>
    <row r="553" spans="3:21" ht="39.950000000000003" customHeight="1">
      <c r="C553" s="109"/>
      <c r="D553" s="110"/>
      <c r="E553" s="110"/>
      <c r="F553" s="110"/>
      <c r="G553" s="110"/>
      <c r="H553" s="110"/>
      <c r="I553" s="118"/>
      <c r="J553" s="118"/>
      <c r="K553" s="118"/>
      <c r="L553" s="118"/>
      <c r="M553" s="118"/>
      <c r="N553" s="118"/>
      <c r="O553" s="118"/>
      <c r="P553" s="118"/>
      <c r="Q553" s="110"/>
      <c r="R553" s="110"/>
      <c r="S553" s="110"/>
      <c r="T553" s="110"/>
      <c r="U553" s="110"/>
    </row>
    <row r="554" spans="3:21" ht="39.950000000000003" customHeight="1">
      <c r="C554" s="109"/>
      <c r="D554" s="110"/>
      <c r="E554" s="110"/>
      <c r="F554" s="110"/>
      <c r="G554" s="110"/>
      <c r="H554" s="110"/>
      <c r="I554" s="118"/>
      <c r="J554" s="118"/>
      <c r="K554" s="118"/>
      <c r="L554" s="118"/>
      <c r="M554" s="118"/>
      <c r="N554" s="118"/>
      <c r="O554" s="118"/>
      <c r="P554" s="118"/>
      <c r="Q554" s="110"/>
      <c r="R554" s="110"/>
      <c r="S554" s="110"/>
      <c r="T554" s="110"/>
      <c r="U554" s="110"/>
    </row>
    <row r="555" spans="3:21" ht="39.950000000000003" customHeight="1">
      <c r="C555" s="109"/>
      <c r="D555" s="110"/>
      <c r="E555" s="110"/>
      <c r="F555" s="110"/>
      <c r="G555" s="110"/>
      <c r="H555" s="110"/>
      <c r="I555" s="118"/>
      <c r="J555" s="118"/>
      <c r="K555" s="118"/>
      <c r="L555" s="118"/>
      <c r="M555" s="118"/>
      <c r="N555" s="118"/>
      <c r="O555" s="118"/>
      <c r="P555" s="118"/>
      <c r="Q555" s="110"/>
      <c r="R555" s="110"/>
      <c r="S555" s="110"/>
      <c r="T555" s="110"/>
      <c r="U555" s="110"/>
    </row>
    <row r="556" spans="3:21" ht="39.950000000000003" customHeight="1">
      <c r="C556" s="109"/>
      <c r="D556" s="110"/>
      <c r="E556" s="110"/>
      <c r="F556" s="110"/>
      <c r="G556" s="110"/>
      <c r="H556" s="110"/>
      <c r="I556" s="118"/>
      <c r="J556" s="118"/>
      <c r="K556" s="118"/>
      <c r="L556" s="118"/>
      <c r="M556" s="118"/>
      <c r="N556" s="118"/>
      <c r="O556" s="118"/>
      <c r="P556" s="118"/>
      <c r="Q556" s="110"/>
      <c r="R556" s="110"/>
      <c r="S556" s="110"/>
      <c r="T556" s="110"/>
      <c r="U556" s="110"/>
    </row>
    <row r="557" spans="3:21" ht="39.950000000000003" customHeight="1">
      <c r="C557" s="109"/>
      <c r="D557" s="110"/>
      <c r="E557" s="110"/>
      <c r="F557" s="110"/>
      <c r="G557" s="110"/>
      <c r="H557" s="110"/>
      <c r="I557" s="118"/>
      <c r="J557" s="118"/>
      <c r="K557" s="118"/>
      <c r="L557" s="118"/>
      <c r="M557" s="118"/>
      <c r="N557" s="118"/>
      <c r="O557" s="118"/>
      <c r="P557" s="118"/>
      <c r="Q557" s="110"/>
      <c r="R557" s="110"/>
      <c r="S557" s="110"/>
      <c r="T557" s="110"/>
      <c r="U557" s="110"/>
    </row>
    <row r="558" spans="3:21" ht="39.950000000000003" customHeight="1">
      <c r="C558" s="109"/>
      <c r="D558" s="110"/>
      <c r="E558" s="110"/>
      <c r="F558" s="110"/>
      <c r="G558" s="110"/>
      <c r="H558" s="110"/>
      <c r="I558" s="118"/>
      <c r="J558" s="118"/>
      <c r="K558" s="118"/>
      <c r="L558" s="118"/>
      <c r="M558" s="118"/>
      <c r="N558" s="118"/>
      <c r="O558" s="118"/>
      <c r="P558" s="118"/>
      <c r="Q558" s="110"/>
      <c r="R558" s="110"/>
      <c r="S558" s="110"/>
      <c r="T558" s="110"/>
      <c r="U558" s="110"/>
    </row>
    <row r="559" spans="3:21" ht="39.950000000000003" customHeight="1">
      <c r="C559" s="109"/>
      <c r="D559" s="110"/>
      <c r="E559" s="110"/>
      <c r="F559" s="110"/>
      <c r="G559" s="110"/>
      <c r="H559" s="110"/>
      <c r="I559" s="118"/>
      <c r="J559" s="118"/>
      <c r="K559" s="118"/>
      <c r="L559" s="118"/>
      <c r="M559" s="118"/>
      <c r="N559" s="118"/>
      <c r="O559" s="118"/>
      <c r="P559" s="118"/>
      <c r="Q559" s="110"/>
      <c r="R559" s="110"/>
      <c r="S559" s="110"/>
      <c r="T559" s="110"/>
      <c r="U559" s="110"/>
    </row>
    <row r="560" spans="3:21" ht="39.950000000000003" customHeight="1">
      <c r="C560" s="109"/>
      <c r="D560" s="110"/>
      <c r="E560" s="110"/>
      <c r="F560" s="110"/>
      <c r="G560" s="110"/>
      <c r="H560" s="110"/>
      <c r="I560" s="118"/>
      <c r="J560" s="118"/>
      <c r="K560" s="118"/>
      <c r="L560" s="118"/>
      <c r="M560" s="118"/>
      <c r="N560" s="118"/>
      <c r="O560" s="118"/>
      <c r="P560" s="118"/>
      <c r="Q560" s="110"/>
      <c r="R560" s="110"/>
      <c r="S560" s="110"/>
      <c r="T560" s="110"/>
      <c r="U560" s="110"/>
    </row>
    <row r="561" spans="3:21" ht="39.950000000000003" customHeight="1">
      <c r="C561" s="109"/>
      <c r="D561" s="110"/>
      <c r="E561" s="110"/>
      <c r="F561" s="110"/>
      <c r="G561" s="110"/>
      <c r="H561" s="110"/>
      <c r="I561" s="118"/>
      <c r="J561" s="118"/>
      <c r="K561" s="118"/>
      <c r="L561" s="118"/>
      <c r="M561" s="118"/>
      <c r="N561" s="118"/>
      <c r="O561" s="118"/>
      <c r="P561" s="118"/>
      <c r="Q561" s="110"/>
      <c r="R561" s="110"/>
      <c r="S561" s="110"/>
      <c r="T561" s="110"/>
      <c r="U561" s="110"/>
    </row>
    <row r="562" spans="3:21" ht="39.950000000000003" customHeight="1">
      <c r="C562" s="109"/>
      <c r="D562" s="110"/>
      <c r="E562" s="110"/>
      <c r="F562" s="110"/>
      <c r="G562" s="110"/>
      <c r="H562" s="110"/>
      <c r="I562" s="118"/>
      <c r="J562" s="118"/>
      <c r="K562" s="118"/>
      <c r="L562" s="118"/>
      <c r="M562" s="118"/>
      <c r="N562" s="118"/>
      <c r="O562" s="118"/>
      <c r="P562" s="118"/>
      <c r="Q562" s="110"/>
      <c r="R562" s="110"/>
      <c r="S562" s="110"/>
      <c r="T562" s="110"/>
      <c r="U562" s="110"/>
    </row>
    <row r="563" spans="3:21" ht="39.950000000000003" customHeight="1">
      <c r="C563" s="109"/>
      <c r="D563" s="110"/>
      <c r="E563" s="110"/>
      <c r="F563" s="110"/>
      <c r="G563" s="110"/>
      <c r="H563" s="110"/>
      <c r="I563" s="118"/>
      <c r="J563" s="118"/>
      <c r="K563" s="118"/>
      <c r="L563" s="118"/>
      <c r="M563" s="118"/>
      <c r="N563" s="118"/>
      <c r="O563" s="118"/>
      <c r="P563" s="118"/>
      <c r="Q563" s="110"/>
      <c r="R563" s="110"/>
      <c r="S563" s="110"/>
      <c r="T563" s="110"/>
      <c r="U563" s="110"/>
    </row>
    <row r="564" spans="3:21" ht="39.950000000000003" customHeight="1">
      <c r="C564" s="109"/>
      <c r="D564" s="110"/>
      <c r="E564" s="110"/>
      <c r="F564" s="110"/>
      <c r="G564" s="110"/>
      <c r="H564" s="110"/>
      <c r="I564" s="118"/>
      <c r="J564" s="118"/>
      <c r="K564" s="118"/>
      <c r="L564" s="118"/>
      <c r="M564" s="118"/>
      <c r="N564" s="118"/>
      <c r="O564" s="118"/>
      <c r="P564" s="118"/>
      <c r="Q564" s="110"/>
      <c r="R564" s="110"/>
      <c r="S564" s="110"/>
      <c r="T564" s="110"/>
      <c r="U564" s="110"/>
    </row>
    <row r="565" spans="3:21" ht="39.950000000000003" customHeight="1">
      <c r="C565" s="109"/>
      <c r="D565" s="110"/>
      <c r="E565" s="110"/>
      <c r="F565" s="110"/>
      <c r="G565" s="110"/>
      <c r="H565" s="110"/>
      <c r="I565" s="118"/>
      <c r="J565" s="118"/>
      <c r="K565" s="118"/>
      <c r="L565" s="118"/>
      <c r="M565" s="118"/>
      <c r="N565" s="118"/>
      <c r="O565" s="118"/>
      <c r="P565" s="118"/>
      <c r="Q565" s="110"/>
      <c r="R565" s="110"/>
      <c r="S565" s="110"/>
      <c r="T565" s="110"/>
      <c r="U565" s="110"/>
    </row>
    <row r="566" spans="3:21" ht="39.950000000000003" customHeight="1">
      <c r="C566" s="109"/>
      <c r="D566" s="110"/>
      <c r="E566" s="110"/>
      <c r="F566" s="110"/>
      <c r="G566" s="110"/>
      <c r="H566" s="110"/>
      <c r="I566" s="118"/>
      <c r="J566" s="118"/>
      <c r="K566" s="118"/>
      <c r="L566" s="118"/>
      <c r="M566" s="118"/>
      <c r="N566" s="118"/>
      <c r="O566" s="118"/>
      <c r="P566" s="118"/>
      <c r="Q566" s="110"/>
      <c r="R566" s="110"/>
      <c r="S566" s="110"/>
      <c r="T566" s="110"/>
      <c r="U566" s="110"/>
    </row>
    <row r="567" spans="3:21" ht="39.950000000000003" customHeight="1">
      <c r="C567" s="109"/>
      <c r="D567" s="110"/>
      <c r="E567" s="110"/>
      <c r="F567" s="110"/>
      <c r="G567" s="110"/>
      <c r="H567" s="110"/>
      <c r="I567" s="118"/>
      <c r="J567" s="118"/>
      <c r="K567" s="118"/>
      <c r="L567" s="118"/>
      <c r="M567" s="118"/>
      <c r="N567" s="118"/>
      <c r="O567" s="118"/>
      <c r="P567" s="118"/>
      <c r="Q567" s="110"/>
      <c r="R567" s="110"/>
      <c r="S567" s="110"/>
      <c r="T567" s="110"/>
      <c r="U567" s="110"/>
    </row>
    <row r="568" spans="3:21" ht="39.950000000000003" customHeight="1">
      <c r="C568" s="109"/>
      <c r="D568" s="110"/>
      <c r="E568" s="110"/>
      <c r="F568" s="110"/>
      <c r="G568" s="110"/>
      <c r="H568" s="110"/>
      <c r="I568" s="118"/>
      <c r="J568" s="118"/>
      <c r="K568" s="118"/>
      <c r="L568" s="118"/>
      <c r="M568" s="118"/>
      <c r="N568" s="118"/>
      <c r="O568" s="118"/>
      <c r="P568" s="118"/>
      <c r="Q568" s="110"/>
      <c r="R568" s="110"/>
      <c r="S568" s="110"/>
      <c r="T568" s="110"/>
      <c r="U568" s="110"/>
    </row>
    <row r="569" spans="3:21" ht="39.950000000000003" customHeight="1">
      <c r="C569" s="109"/>
      <c r="D569" s="110"/>
      <c r="E569" s="110"/>
      <c r="F569" s="110"/>
      <c r="G569" s="110"/>
      <c r="H569" s="110"/>
      <c r="I569" s="118"/>
      <c r="J569" s="118"/>
      <c r="K569" s="118"/>
      <c r="L569" s="118"/>
      <c r="M569" s="118"/>
      <c r="N569" s="118"/>
      <c r="O569" s="118"/>
      <c r="P569" s="118"/>
      <c r="Q569" s="110"/>
      <c r="R569" s="110"/>
      <c r="S569" s="110"/>
      <c r="T569" s="110"/>
      <c r="U569" s="110"/>
    </row>
    <row r="570" spans="3:21" ht="39.950000000000003" customHeight="1">
      <c r="C570" s="109"/>
      <c r="D570" s="110"/>
      <c r="E570" s="110"/>
      <c r="F570" s="110"/>
      <c r="G570" s="110"/>
      <c r="H570" s="110"/>
      <c r="I570" s="118"/>
      <c r="J570" s="118"/>
      <c r="K570" s="118"/>
      <c r="L570" s="118"/>
      <c r="M570" s="118"/>
      <c r="N570" s="118"/>
      <c r="O570" s="118"/>
      <c r="P570" s="118"/>
      <c r="Q570" s="110"/>
      <c r="R570" s="110"/>
      <c r="S570" s="110"/>
      <c r="T570" s="110"/>
      <c r="U570" s="110"/>
    </row>
    <row r="571" spans="3:21" ht="39.950000000000003" customHeight="1">
      <c r="C571" s="109"/>
      <c r="D571" s="110"/>
      <c r="E571" s="110"/>
      <c r="F571" s="110"/>
      <c r="G571" s="110"/>
      <c r="H571" s="110"/>
      <c r="I571" s="118"/>
      <c r="J571" s="118"/>
      <c r="K571" s="118"/>
      <c r="L571" s="118"/>
      <c r="M571" s="118"/>
      <c r="N571" s="118"/>
      <c r="O571" s="118"/>
      <c r="P571" s="118"/>
      <c r="Q571" s="110"/>
      <c r="R571" s="110"/>
      <c r="S571" s="110"/>
      <c r="T571" s="110"/>
      <c r="U571" s="110"/>
    </row>
    <row r="572" spans="3:21" ht="39.950000000000003" customHeight="1">
      <c r="C572" s="109"/>
      <c r="D572" s="110"/>
      <c r="E572" s="110"/>
      <c r="F572" s="110"/>
      <c r="G572" s="110"/>
      <c r="H572" s="110"/>
      <c r="I572" s="118"/>
      <c r="J572" s="118"/>
      <c r="K572" s="118"/>
      <c r="L572" s="118"/>
      <c r="M572" s="118"/>
      <c r="N572" s="118"/>
      <c r="O572" s="118"/>
      <c r="P572" s="118"/>
      <c r="Q572" s="110"/>
      <c r="R572" s="110"/>
      <c r="S572" s="110"/>
      <c r="T572" s="110"/>
      <c r="U572" s="110"/>
    </row>
    <row r="573" spans="3:21" ht="39.950000000000003" customHeight="1">
      <c r="C573" s="109"/>
      <c r="D573" s="110"/>
      <c r="E573" s="110"/>
      <c r="F573" s="110"/>
      <c r="G573" s="110"/>
      <c r="H573" s="110"/>
      <c r="I573" s="118"/>
      <c r="J573" s="118"/>
      <c r="K573" s="118"/>
      <c r="L573" s="118"/>
      <c r="M573" s="118"/>
      <c r="N573" s="118"/>
      <c r="O573" s="118"/>
      <c r="P573" s="118"/>
      <c r="Q573" s="110"/>
      <c r="R573" s="110"/>
      <c r="S573" s="110"/>
      <c r="T573" s="110"/>
      <c r="U573" s="110"/>
    </row>
    <row r="574" spans="3:21" ht="39.950000000000003" customHeight="1">
      <c r="C574" s="109"/>
      <c r="D574" s="110"/>
      <c r="E574" s="110"/>
      <c r="F574" s="110"/>
      <c r="G574" s="110"/>
      <c r="H574" s="110"/>
      <c r="I574" s="118"/>
      <c r="J574" s="118"/>
      <c r="K574" s="118"/>
      <c r="L574" s="118"/>
      <c r="M574" s="118"/>
      <c r="N574" s="118"/>
      <c r="O574" s="118"/>
      <c r="P574" s="118"/>
      <c r="Q574" s="110"/>
      <c r="R574" s="110"/>
      <c r="S574" s="110"/>
      <c r="T574" s="110"/>
      <c r="U574" s="110"/>
    </row>
    <row r="575" spans="3:21" ht="39.950000000000003" customHeight="1">
      <c r="C575" s="109"/>
      <c r="D575" s="110"/>
      <c r="E575" s="110"/>
      <c r="F575" s="110"/>
      <c r="G575" s="110"/>
      <c r="H575" s="110"/>
      <c r="I575" s="118"/>
      <c r="J575" s="118"/>
      <c r="K575" s="118"/>
      <c r="L575" s="118"/>
      <c r="M575" s="118"/>
      <c r="N575" s="118"/>
      <c r="O575" s="118"/>
      <c r="P575" s="118"/>
      <c r="Q575" s="110"/>
      <c r="R575" s="110"/>
      <c r="S575" s="110"/>
      <c r="T575" s="110"/>
      <c r="U575" s="110"/>
    </row>
    <row r="576" spans="3:21" ht="39.950000000000003" customHeight="1">
      <c r="C576" s="109"/>
      <c r="D576" s="110"/>
      <c r="E576" s="110"/>
      <c r="F576" s="110"/>
      <c r="G576" s="110"/>
      <c r="H576" s="110"/>
      <c r="I576" s="118"/>
      <c r="J576" s="118"/>
      <c r="K576" s="118"/>
      <c r="L576" s="118"/>
      <c r="M576" s="118"/>
      <c r="N576" s="118"/>
      <c r="O576" s="118"/>
      <c r="P576" s="118"/>
      <c r="Q576" s="110"/>
      <c r="R576" s="110"/>
      <c r="S576" s="110"/>
      <c r="T576" s="110"/>
      <c r="U576" s="110"/>
    </row>
    <row r="577" spans="3:21" ht="39.950000000000003" customHeight="1">
      <c r="C577" s="109"/>
      <c r="D577" s="110"/>
      <c r="E577" s="110"/>
      <c r="F577" s="110"/>
      <c r="G577" s="110"/>
      <c r="H577" s="110"/>
      <c r="I577" s="118"/>
      <c r="J577" s="118"/>
      <c r="K577" s="118"/>
      <c r="L577" s="118"/>
      <c r="M577" s="118"/>
      <c r="N577" s="118"/>
      <c r="O577" s="118"/>
      <c r="P577" s="118"/>
      <c r="Q577" s="110"/>
      <c r="R577" s="110"/>
      <c r="S577" s="110"/>
      <c r="T577" s="110"/>
      <c r="U577" s="110"/>
    </row>
    <row r="578" spans="3:21" ht="39.950000000000003" customHeight="1">
      <c r="C578" s="109"/>
      <c r="D578" s="110"/>
      <c r="E578" s="110"/>
      <c r="F578" s="110"/>
      <c r="G578" s="110"/>
      <c r="H578" s="110"/>
      <c r="I578" s="118"/>
      <c r="J578" s="118"/>
      <c r="K578" s="118"/>
      <c r="L578" s="118"/>
      <c r="M578" s="118"/>
      <c r="N578" s="118"/>
      <c r="O578" s="118"/>
      <c r="P578" s="118"/>
      <c r="Q578" s="110"/>
      <c r="R578" s="110"/>
      <c r="S578" s="110"/>
      <c r="T578" s="110"/>
      <c r="U578" s="110"/>
    </row>
    <row r="579" spans="3:21" ht="39.950000000000003" customHeight="1">
      <c r="C579" s="109"/>
      <c r="D579" s="110"/>
      <c r="E579" s="110"/>
      <c r="F579" s="110"/>
      <c r="G579" s="110"/>
      <c r="H579" s="110"/>
      <c r="I579" s="118"/>
      <c r="J579" s="118"/>
      <c r="K579" s="118"/>
      <c r="L579" s="118"/>
      <c r="M579" s="118"/>
      <c r="N579" s="118"/>
      <c r="O579" s="118"/>
      <c r="P579" s="118"/>
      <c r="Q579" s="110"/>
      <c r="R579" s="110"/>
      <c r="S579" s="110"/>
      <c r="T579" s="110"/>
      <c r="U579" s="110"/>
    </row>
    <row r="580" spans="3:21" ht="39.950000000000003" customHeight="1">
      <c r="C580" s="109"/>
      <c r="D580" s="110"/>
      <c r="E580" s="110"/>
      <c r="F580" s="110"/>
      <c r="G580" s="110"/>
      <c r="H580" s="110"/>
      <c r="I580" s="118"/>
      <c r="J580" s="118"/>
      <c r="K580" s="118"/>
      <c r="L580" s="118"/>
      <c r="M580" s="118"/>
      <c r="N580" s="118"/>
      <c r="O580" s="118"/>
      <c r="P580" s="118"/>
      <c r="Q580" s="110"/>
      <c r="R580" s="110"/>
      <c r="S580" s="110"/>
      <c r="T580" s="110"/>
      <c r="U580" s="110"/>
    </row>
    <row r="581" spans="3:21" ht="39.950000000000003" customHeight="1">
      <c r="C581" s="109"/>
      <c r="D581" s="110"/>
      <c r="E581" s="110"/>
      <c r="F581" s="110"/>
      <c r="G581" s="110"/>
      <c r="H581" s="110"/>
      <c r="I581" s="118"/>
      <c r="J581" s="118"/>
      <c r="K581" s="118"/>
      <c r="L581" s="118"/>
      <c r="M581" s="118"/>
      <c r="N581" s="118"/>
      <c r="O581" s="118"/>
      <c r="P581" s="118"/>
      <c r="Q581" s="110"/>
      <c r="R581" s="110"/>
      <c r="S581" s="110"/>
      <c r="T581" s="110"/>
      <c r="U581" s="110"/>
    </row>
    <row r="582" spans="3:21" ht="39.950000000000003" customHeight="1">
      <c r="C582" s="109"/>
      <c r="D582" s="110"/>
      <c r="E582" s="110"/>
      <c r="F582" s="110"/>
      <c r="G582" s="110"/>
      <c r="H582" s="110"/>
      <c r="I582" s="118"/>
      <c r="J582" s="118"/>
      <c r="K582" s="118"/>
      <c r="L582" s="118"/>
      <c r="M582" s="118"/>
      <c r="N582" s="118"/>
      <c r="O582" s="118"/>
      <c r="P582" s="118"/>
      <c r="Q582" s="110"/>
      <c r="R582" s="110"/>
      <c r="S582" s="110"/>
      <c r="T582" s="110"/>
      <c r="U582" s="110"/>
    </row>
    <row r="583" spans="3:21" ht="39.950000000000003" customHeight="1">
      <c r="C583" s="109"/>
      <c r="D583" s="110"/>
      <c r="E583" s="110"/>
      <c r="F583" s="110"/>
      <c r="G583" s="110"/>
      <c r="H583" s="110"/>
      <c r="I583" s="118"/>
      <c r="J583" s="118"/>
      <c r="K583" s="118"/>
      <c r="L583" s="118"/>
      <c r="M583" s="118"/>
      <c r="N583" s="118"/>
      <c r="O583" s="118"/>
      <c r="P583" s="118"/>
      <c r="Q583" s="110"/>
      <c r="R583" s="110"/>
      <c r="S583" s="110"/>
      <c r="T583" s="110"/>
      <c r="U583" s="110"/>
    </row>
    <row r="584" spans="3:21" ht="39.950000000000003" customHeight="1">
      <c r="C584" s="109"/>
      <c r="D584" s="110"/>
      <c r="E584" s="110"/>
      <c r="F584" s="110"/>
      <c r="G584" s="110"/>
      <c r="H584" s="110"/>
      <c r="I584" s="118"/>
      <c r="J584" s="118"/>
      <c r="K584" s="118"/>
      <c r="L584" s="118"/>
      <c r="M584" s="118"/>
      <c r="N584" s="118"/>
      <c r="O584" s="118"/>
      <c r="P584" s="118"/>
      <c r="Q584" s="110"/>
      <c r="R584" s="110"/>
      <c r="S584" s="110"/>
      <c r="T584" s="110"/>
      <c r="U584" s="110"/>
    </row>
    <row r="585" spans="3:21" ht="39.950000000000003" customHeight="1">
      <c r="C585" s="109"/>
      <c r="D585" s="110"/>
      <c r="E585" s="110"/>
      <c r="F585" s="110"/>
      <c r="G585" s="110"/>
      <c r="H585" s="110"/>
      <c r="I585" s="118"/>
      <c r="J585" s="118"/>
      <c r="K585" s="118"/>
      <c r="L585" s="118"/>
      <c r="M585" s="118"/>
      <c r="N585" s="118"/>
      <c r="O585" s="118"/>
      <c r="P585" s="118"/>
      <c r="Q585" s="110"/>
      <c r="R585" s="110"/>
      <c r="S585" s="110"/>
      <c r="T585" s="110"/>
      <c r="U585" s="110"/>
    </row>
    <row r="586" spans="3:21" ht="39.950000000000003" customHeight="1">
      <c r="C586" s="109"/>
      <c r="D586" s="110"/>
      <c r="E586" s="110"/>
      <c r="F586" s="110"/>
      <c r="G586" s="110"/>
      <c r="H586" s="110"/>
      <c r="I586" s="118"/>
      <c r="J586" s="118"/>
      <c r="K586" s="118"/>
      <c r="L586" s="118"/>
      <c r="M586" s="118"/>
      <c r="N586" s="118"/>
      <c r="O586" s="118"/>
      <c r="P586" s="118"/>
      <c r="Q586" s="110"/>
      <c r="R586" s="110"/>
      <c r="S586" s="110"/>
      <c r="T586" s="110"/>
      <c r="U586" s="110"/>
    </row>
    <row r="587" spans="3:21" ht="39.950000000000003" customHeight="1">
      <c r="C587" s="109"/>
      <c r="D587" s="110"/>
      <c r="E587" s="110"/>
      <c r="F587" s="110"/>
      <c r="G587" s="110"/>
      <c r="H587" s="110"/>
      <c r="I587" s="118"/>
      <c r="J587" s="118"/>
      <c r="K587" s="118"/>
      <c r="L587" s="118"/>
      <c r="M587" s="118"/>
      <c r="N587" s="118"/>
      <c r="O587" s="118"/>
      <c r="P587" s="118"/>
      <c r="Q587" s="110"/>
      <c r="R587" s="110"/>
      <c r="S587" s="110"/>
      <c r="T587" s="110"/>
      <c r="U587" s="110"/>
    </row>
    <row r="588" spans="3:21" ht="39.950000000000003" customHeight="1">
      <c r="C588" s="109"/>
      <c r="D588" s="110"/>
      <c r="E588" s="110"/>
      <c r="F588" s="110"/>
      <c r="G588" s="110"/>
      <c r="H588" s="110"/>
      <c r="I588" s="118"/>
      <c r="J588" s="118"/>
      <c r="K588" s="118"/>
      <c r="L588" s="118"/>
      <c r="M588" s="118"/>
      <c r="N588" s="118"/>
      <c r="O588" s="118"/>
      <c r="P588" s="118"/>
      <c r="Q588" s="110"/>
      <c r="R588" s="110"/>
      <c r="S588" s="110"/>
      <c r="T588" s="110"/>
      <c r="U588" s="110"/>
    </row>
    <row r="589" spans="3:21" ht="39.950000000000003" customHeight="1">
      <c r="C589" s="109"/>
      <c r="D589" s="110"/>
      <c r="E589" s="110"/>
      <c r="F589" s="110"/>
      <c r="G589" s="110"/>
      <c r="H589" s="110"/>
      <c r="I589" s="118"/>
      <c r="J589" s="118"/>
      <c r="K589" s="118"/>
      <c r="L589" s="118"/>
      <c r="M589" s="118"/>
      <c r="N589" s="118"/>
      <c r="O589" s="118"/>
      <c r="P589" s="118"/>
      <c r="Q589" s="110"/>
      <c r="R589" s="110"/>
      <c r="S589" s="110"/>
      <c r="T589" s="110"/>
      <c r="U589" s="110"/>
    </row>
    <row r="590" spans="3:21" ht="39.950000000000003" customHeight="1">
      <c r="C590" s="109"/>
      <c r="D590" s="110"/>
      <c r="E590" s="110"/>
      <c r="F590" s="110"/>
      <c r="G590" s="110"/>
      <c r="H590" s="110"/>
      <c r="I590" s="118"/>
      <c r="J590" s="118"/>
      <c r="K590" s="118"/>
      <c r="L590" s="118"/>
      <c r="M590" s="118"/>
      <c r="N590" s="118"/>
      <c r="O590" s="118"/>
      <c r="P590" s="118"/>
      <c r="Q590" s="110"/>
      <c r="R590" s="110"/>
      <c r="S590" s="110"/>
      <c r="T590" s="110"/>
      <c r="U590" s="110"/>
    </row>
    <row r="591" spans="3:21" ht="39.950000000000003" customHeight="1">
      <c r="C591" s="109"/>
      <c r="D591" s="110"/>
      <c r="E591" s="110"/>
      <c r="F591" s="110"/>
      <c r="G591" s="110"/>
      <c r="H591" s="110"/>
      <c r="I591" s="118"/>
      <c r="J591" s="118"/>
      <c r="K591" s="118"/>
      <c r="L591" s="118"/>
      <c r="M591" s="118"/>
      <c r="N591" s="118"/>
      <c r="O591" s="118"/>
      <c r="P591" s="118"/>
      <c r="Q591" s="110"/>
      <c r="R591" s="110"/>
      <c r="S591" s="110"/>
      <c r="T591" s="110"/>
      <c r="U591" s="110"/>
    </row>
    <row r="592" spans="3:21" ht="39.950000000000003" customHeight="1">
      <c r="C592" s="109"/>
      <c r="D592" s="110"/>
      <c r="E592" s="110"/>
      <c r="F592" s="110"/>
      <c r="G592" s="110"/>
      <c r="H592" s="110"/>
      <c r="I592" s="118"/>
      <c r="J592" s="118"/>
      <c r="K592" s="118"/>
      <c r="L592" s="118"/>
      <c r="M592" s="118"/>
      <c r="N592" s="118"/>
      <c r="O592" s="118"/>
      <c r="P592" s="118"/>
      <c r="Q592" s="110"/>
      <c r="R592" s="110"/>
      <c r="S592" s="110"/>
      <c r="T592" s="110"/>
      <c r="U592" s="110"/>
    </row>
    <row r="593" spans="3:21" ht="39.950000000000003" customHeight="1">
      <c r="C593" s="109"/>
      <c r="D593" s="110"/>
      <c r="E593" s="110"/>
      <c r="F593" s="110"/>
      <c r="G593" s="110"/>
      <c r="H593" s="110"/>
      <c r="I593" s="118"/>
      <c r="J593" s="118"/>
      <c r="K593" s="118"/>
      <c r="L593" s="118"/>
      <c r="M593" s="118"/>
      <c r="N593" s="118"/>
      <c r="O593" s="118"/>
      <c r="P593" s="118"/>
      <c r="Q593" s="110"/>
      <c r="R593" s="110"/>
      <c r="S593" s="110"/>
      <c r="T593" s="110"/>
      <c r="U593" s="110"/>
    </row>
    <row r="594" spans="3:21" ht="39.950000000000003" customHeight="1">
      <c r="C594" s="109"/>
      <c r="D594" s="110"/>
      <c r="E594" s="110"/>
      <c r="F594" s="110"/>
      <c r="G594" s="110"/>
      <c r="H594" s="110"/>
      <c r="I594" s="118"/>
      <c r="J594" s="118"/>
      <c r="K594" s="118"/>
      <c r="L594" s="118"/>
      <c r="M594" s="118"/>
      <c r="N594" s="118"/>
      <c r="O594" s="118"/>
      <c r="P594" s="118"/>
      <c r="Q594" s="110"/>
      <c r="R594" s="110"/>
      <c r="S594" s="110"/>
      <c r="T594" s="110"/>
      <c r="U594" s="110"/>
    </row>
    <row r="595" spans="3:21" ht="39.950000000000003" customHeight="1">
      <c r="C595" s="109"/>
      <c r="D595" s="110"/>
      <c r="E595" s="110"/>
      <c r="F595" s="110"/>
      <c r="G595" s="110"/>
      <c r="H595" s="110"/>
      <c r="I595" s="118"/>
      <c r="J595" s="118"/>
      <c r="K595" s="118"/>
      <c r="L595" s="118"/>
      <c r="M595" s="118"/>
      <c r="N595" s="118"/>
      <c r="O595" s="118"/>
      <c r="P595" s="118"/>
      <c r="Q595" s="110"/>
      <c r="R595" s="110"/>
      <c r="S595" s="110"/>
      <c r="T595" s="110"/>
      <c r="U595" s="110"/>
    </row>
    <row r="596" spans="3:21" ht="39.950000000000003" customHeight="1">
      <c r="C596" s="109"/>
      <c r="D596" s="110"/>
      <c r="E596" s="110"/>
      <c r="F596" s="110"/>
      <c r="G596" s="110"/>
      <c r="H596" s="110"/>
      <c r="I596" s="118"/>
      <c r="J596" s="118"/>
      <c r="K596" s="118"/>
      <c r="L596" s="118"/>
      <c r="M596" s="118"/>
      <c r="N596" s="118"/>
      <c r="O596" s="118"/>
      <c r="P596" s="118"/>
      <c r="Q596" s="110"/>
      <c r="R596" s="110"/>
      <c r="S596" s="110"/>
      <c r="T596" s="110"/>
      <c r="U596" s="110"/>
    </row>
    <row r="597" spans="3:21" ht="39.950000000000003" customHeight="1">
      <c r="C597" s="109"/>
      <c r="D597" s="110"/>
      <c r="E597" s="110"/>
      <c r="F597" s="110"/>
      <c r="G597" s="110"/>
      <c r="H597" s="110"/>
      <c r="I597" s="118"/>
      <c r="J597" s="118"/>
      <c r="K597" s="118"/>
      <c r="L597" s="118"/>
      <c r="M597" s="118"/>
      <c r="N597" s="118"/>
      <c r="O597" s="118"/>
      <c r="P597" s="118"/>
      <c r="Q597" s="110"/>
      <c r="R597" s="110"/>
      <c r="S597" s="110"/>
      <c r="T597" s="110"/>
      <c r="U597" s="110"/>
    </row>
    <row r="598" spans="3:21" ht="39.950000000000003" customHeight="1">
      <c r="C598" s="109"/>
      <c r="D598" s="110"/>
      <c r="E598" s="110"/>
      <c r="F598" s="110"/>
      <c r="G598" s="110"/>
      <c r="H598" s="110"/>
      <c r="I598" s="118"/>
      <c r="J598" s="118"/>
      <c r="K598" s="118"/>
      <c r="L598" s="118"/>
      <c r="M598" s="118"/>
      <c r="N598" s="118"/>
      <c r="O598" s="118"/>
      <c r="P598" s="118"/>
      <c r="Q598" s="110"/>
      <c r="R598" s="110"/>
      <c r="S598" s="110"/>
      <c r="T598" s="110"/>
      <c r="U598" s="110"/>
    </row>
    <row r="599" spans="3:21" ht="39.950000000000003" customHeight="1">
      <c r="C599" s="109"/>
      <c r="D599" s="110"/>
      <c r="E599" s="110"/>
      <c r="F599" s="110"/>
      <c r="G599" s="110"/>
      <c r="H599" s="110"/>
      <c r="I599" s="118"/>
      <c r="J599" s="118"/>
      <c r="K599" s="118"/>
      <c r="L599" s="118"/>
      <c r="M599" s="118"/>
      <c r="N599" s="118"/>
      <c r="O599" s="118"/>
      <c r="P599" s="118"/>
      <c r="Q599" s="110"/>
      <c r="R599" s="110"/>
      <c r="S599" s="110"/>
      <c r="T599" s="110"/>
      <c r="U599" s="110"/>
    </row>
    <row r="600" spans="3:21" ht="39.950000000000003" customHeight="1">
      <c r="C600" s="109"/>
      <c r="D600" s="110"/>
      <c r="E600" s="110"/>
      <c r="F600" s="110"/>
      <c r="G600" s="110"/>
      <c r="H600" s="110"/>
      <c r="I600" s="118"/>
      <c r="J600" s="118"/>
      <c r="K600" s="118"/>
      <c r="L600" s="118"/>
      <c r="M600" s="118"/>
      <c r="N600" s="118"/>
      <c r="O600" s="118"/>
      <c r="P600" s="118"/>
      <c r="Q600" s="110"/>
      <c r="R600" s="110"/>
      <c r="S600" s="110"/>
      <c r="T600" s="110"/>
      <c r="U600" s="110"/>
    </row>
    <row r="601" spans="3:21" ht="39.950000000000003" customHeight="1">
      <c r="C601" s="109"/>
      <c r="D601" s="110"/>
      <c r="E601" s="110"/>
      <c r="F601" s="110"/>
      <c r="G601" s="110"/>
      <c r="H601" s="110"/>
      <c r="I601" s="118"/>
      <c r="J601" s="118"/>
      <c r="K601" s="118"/>
      <c r="L601" s="118"/>
      <c r="M601" s="118"/>
      <c r="N601" s="118"/>
      <c r="O601" s="118"/>
      <c r="P601" s="118"/>
      <c r="Q601" s="110"/>
      <c r="R601" s="110"/>
      <c r="S601" s="110"/>
      <c r="T601" s="110"/>
      <c r="U601" s="110"/>
    </row>
    <row r="602" spans="3:21" ht="39.950000000000003" customHeight="1">
      <c r="C602" s="109"/>
      <c r="D602" s="110"/>
      <c r="E602" s="110"/>
      <c r="F602" s="110"/>
      <c r="G602" s="110"/>
      <c r="H602" s="110"/>
      <c r="I602" s="118"/>
      <c r="J602" s="118"/>
      <c r="K602" s="118"/>
      <c r="L602" s="118"/>
      <c r="M602" s="118"/>
      <c r="N602" s="118"/>
      <c r="O602" s="118"/>
      <c r="P602" s="118"/>
      <c r="Q602" s="110"/>
      <c r="R602" s="110"/>
      <c r="S602" s="110"/>
      <c r="T602" s="110"/>
      <c r="U602" s="110"/>
    </row>
    <row r="603" spans="3:21" ht="39.950000000000003" customHeight="1">
      <c r="C603" s="109"/>
      <c r="D603" s="110"/>
      <c r="E603" s="110"/>
      <c r="F603" s="110"/>
      <c r="G603" s="110"/>
      <c r="H603" s="110"/>
      <c r="I603" s="118"/>
      <c r="J603" s="118"/>
      <c r="K603" s="118"/>
      <c r="L603" s="118"/>
      <c r="M603" s="118"/>
      <c r="N603" s="118"/>
      <c r="O603" s="118"/>
      <c r="P603" s="118"/>
      <c r="Q603" s="110"/>
      <c r="R603" s="110"/>
      <c r="S603" s="110"/>
      <c r="T603" s="110"/>
      <c r="U603" s="110"/>
    </row>
    <row r="604" spans="3:21" ht="39.950000000000003" customHeight="1">
      <c r="C604" s="109"/>
      <c r="D604" s="110"/>
      <c r="E604" s="110"/>
      <c r="F604" s="110"/>
      <c r="G604" s="110"/>
      <c r="H604" s="110"/>
      <c r="I604" s="118"/>
      <c r="J604" s="118"/>
      <c r="K604" s="118"/>
      <c r="L604" s="118"/>
      <c r="M604" s="118"/>
      <c r="N604" s="118"/>
      <c r="O604" s="118"/>
      <c r="P604" s="118"/>
      <c r="Q604" s="110"/>
      <c r="R604" s="110"/>
      <c r="S604" s="110"/>
      <c r="T604" s="110"/>
      <c r="U604" s="110"/>
    </row>
    <row r="605" spans="3:21" ht="39.950000000000003" customHeight="1">
      <c r="C605" s="109"/>
      <c r="D605" s="110"/>
      <c r="E605" s="110"/>
      <c r="F605" s="110"/>
      <c r="G605" s="110"/>
      <c r="H605" s="110"/>
      <c r="I605" s="118"/>
      <c r="J605" s="118"/>
      <c r="K605" s="118"/>
      <c r="L605" s="118"/>
      <c r="M605" s="118"/>
      <c r="N605" s="118"/>
      <c r="O605" s="118"/>
      <c r="P605" s="118"/>
      <c r="Q605" s="110"/>
      <c r="R605" s="110"/>
      <c r="S605" s="110"/>
      <c r="T605" s="110"/>
      <c r="U605" s="110"/>
    </row>
    <row r="606" spans="3:21" ht="39.950000000000003" customHeight="1">
      <c r="C606" s="109"/>
      <c r="D606" s="110"/>
      <c r="E606" s="110"/>
      <c r="F606" s="110"/>
      <c r="G606" s="110"/>
      <c r="H606" s="110"/>
      <c r="I606" s="118"/>
      <c r="J606" s="118"/>
      <c r="K606" s="118"/>
      <c r="L606" s="118"/>
      <c r="M606" s="118"/>
      <c r="N606" s="118"/>
      <c r="O606" s="118"/>
      <c r="P606" s="118"/>
      <c r="Q606" s="110"/>
      <c r="R606" s="110"/>
      <c r="S606" s="110"/>
      <c r="T606" s="110"/>
      <c r="U606" s="110"/>
    </row>
    <row r="607" spans="3:21" ht="39.950000000000003" customHeight="1">
      <c r="C607" s="109"/>
      <c r="D607" s="110"/>
      <c r="E607" s="110"/>
      <c r="F607" s="110"/>
      <c r="G607" s="110"/>
      <c r="H607" s="110"/>
      <c r="I607" s="118"/>
      <c r="J607" s="118"/>
      <c r="K607" s="118"/>
      <c r="L607" s="118"/>
      <c r="M607" s="118"/>
      <c r="N607" s="118"/>
      <c r="O607" s="118"/>
      <c r="P607" s="118"/>
      <c r="Q607" s="110"/>
      <c r="R607" s="110"/>
      <c r="S607" s="110"/>
      <c r="T607" s="110"/>
      <c r="U607" s="110"/>
    </row>
    <row r="608" spans="3:21" ht="39.950000000000003" customHeight="1">
      <c r="C608" s="109"/>
      <c r="D608" s="110"/>
      <c r="E608" s="110"/>
      <c r="F608" s="110"/>
      <c r="G608" s="110"/>
      <c r="H608" s="110"/>
      <c r="I608" s="118"/>
      <c r="J608" s="118"/>
      <c r="K608" s="118"/>
      <c r="L608" s="118"/>
      <c r="M608" s="118"/>
      <c r="N608" s="118"/>
      <c r="O608" s="118"/>
      <c r="P608" s="118"/>
      <c r="Q608" s="110"/>
      <c r="R608" s="110"/>
      <c r="S608" s="110"/>
      <c r="T608" s="110"/>
      <c r="U608" s="110"/>
    </row>
    <row r="609" spans="3:21" ht="39.950000000000003" customHeight="1">
      <c r="C609" s="109"/>
      <c r="D609" s="110"/>
      <c r="E609" s="110"/>
      <c r="F609" s="110"/>
      <c r="G609" s="110"/>
      <c r="H609" s="110"/>
      <c r="I609" s="118"/>
      <c r="J609" s="118"/>
      <c r="K609" s="118"/>
      <c r="L609" s="118"/>
      <c r="M609" s="118"/>
      <c r="N609" s="118"/>
      <c r="O609" s="118"/>
      <c r="P609" s="118"/>
      <c r="Q609" s="110"/>
      <c r="R609" s="110"/>
      <c r="S609" s="110"/>
      <c r="T609" s="110"/>
      <c r="U609" s="110"/>
    </row>
    <row r="610" spans="3:21" ht="39.950000000000003" customHeight="1">
      <c r="C610" s="109"/>
      <c r="D610" s="110"/>
      <c r="E610" s="110"/>
      <c r="F610" s="110"/>
      <c r="G610" s="110"/>
      <c r="H610" s="110"/>
      <c r="I610" s="118"/>
      <c r="J610" s="118"/>
      <c r="K610" s="118"/>
      <c r="L610" s="118"/>
      <c r="M610" s="118"/>
      <c r="N610" s="118"/>
      <c r="O610" s="118"/>
      <c r="P610" s="118"/>
      <c r="Q610" s="110"/>
      <c r="R610" s="110"/>
      <c r="S610" s="110"/>
      <c r="T610" s="110"/>
      <c r="U610" s="110"/>
    </row>
    <row r="611" spans="3:21" ht="39.950000000000003" customHeight="1">
      <c r="C611" s="109"/>
      <c r="D611" s="110"/>
      <c r="E611" s="110"/>
      <c r="F611" s="110"/>
      <c r="G611" s="110"/>
      <c r="H611" s="110"/>
      <c r="I611" s="118"/>
      <c r="J611" s="118"/>
      <c r="K611" s="118"/>
      <c r="L611" s="118"/>
      <c r="M611" s="118"/>
      <c r="N611" s="118"/>
      <c r="O611" s="118"/>
      <c r="P611" s="118"/>
      <c r="Q611" s="110"/>
      <c r="R611" s="110"/>
      <c r="S611" s="110"/>
      <c r="T611" s="110"/>
      <c r="U611" s="110"/>
    </row>
    <row r="612" spans="3:21" ht="39.950000000000003" customHeight="1">
      <c r="C612" s="109"/>
      <c r="D612" s="110"/>
      <c r="E612" s="110"/>
      <c r="F612" s="110"/>
      <c r="G612" s="110"/>
      <c r="H612" s="110"/>
      <c r="I612" s="118"/>
      <c r="J612" s="118"/>
      <c r="K612" s="118"/>
      <c r="L612" s="118"/>
      <c r="M612" s="118"/>
      <c r="N612" s="118"/>
      <c r="O612" s="118"/>
      <c r="P612" s="118"/>
      <c r="Q612" s="110"/>
      <c r="R612" s="110"/>
      <c r="S612" s="110"/>
      <c r="T612" s="110"/>
      <c r="U612" s="110"/>
    </row>
    <row r="613" spans="3:21" ht="39.950000000000003" customHeight="1">
      <c r="C613" s="109"/>
      <c r="D613" s="110"/>
      <c r="E613" s="110"/>
      <c r="F613" s="110"/>
      <c r="G613" s="110"/>
      <c r="H613" s="110"/>
      <c r="I613" s="118"/>
      <c r="J613" s="118"/>
      <c r="K613" s="118"/>
      <c r="L613" s="118"/>
      <c r="M613" s="118"/>
      <c r="N613" s="118"/>
      <c r="O613" s="118"/>
      <c r="P613" s="118"/>
      <c r="Q613" s="110"/>
      <c r="R613" s="110"/>
      <c r="S613" s="110"/>
      <c r="T613" s="110"/>
      <c r="U613" s="110"/>
    </row>
    <row r="614" spans="3:21" ht="39.950000000000003" customHeight="1">
      <c r="C614" s="109"/>
      <c r="D614" s="110"/>
      <c r="E614" s="110"/>
      <c r="F614" s="110"/>
      <c r="G614" s="110"/>
      <c r="H614" s="110"/>
      <c r="I614" s="118"/>
      <c r="J614" s="118"/>
      <c r="K614" s="118"/>
      <c r="L614" s="118"/>
      <c r="M614" s="118"/>
      <c r="N614" s="118"/>
      <c r="O614" s="118"/>
      <c r="P614" s="118"/>
      <c r="Q614" s="110"/>
      <c r="R614" s="110"/>
      <c r="S614" s="110"/>
      <c r="T614" s="110"/>
      <c r="U614" s="110"/>
    </row>
    <row r="615" spans="3:21" ht="39.950000000000003" customHeight="1">
      <c r="C615" s="109"/>
      <c r="D615" s="110"/>
      <c r="E615" s="110"/>
      <c r="F615" s="110"/>
      <c r="G615" s="110"/>
      <c r="H615" s="110"/>
      <c r="I615" s="118"/>
      <c r="J615" s="118"/>
      <c r="K615" s="118"/>
      <c r="L615" s="118"/>
      <c r="M615" s="118"/>
      <c r="N615" s="118"/>
      <c r="O615" s="118"/>
      <c r="P615" s="118"/>
      <c r="Q615" s="110"/>
      <c r="R615" s="110"/>
      <c r="S615" s="110"/>
      <c r="T615" s="110"/>
      <c r="U615" s="110"/>
    </row>
    <row r="616" spans="3:21" ht="39.950000000000003" customHeight="1">
      <c r="C616" s="109"/>
      <c r="D616" s="110"/>
      <c r="E616" s="110"/>
      <c r="F616" s="110"/>
      <c r="G616" s="110"/>
      <c r="H616" s="110"/>
      <c r="I616" s="118"/>
      <c r="J616" s="118"/>
      <c r="K616" s="118"/>
      <c r="L616" s="118"/>
      <c r="M616" s="118"/>
      <c r="N616" s="118"/>
      <c r="O616" s="118"/>
      <c r="P616" s="118"/>
      <c r="Q616" s="110"/>
      <c r="R616" s="110"/>
      <c r="S616" s="110"/>
      <c r="T616" s="110"/>
      <c r="U616" s="110"/>
    </row>
    <row r="617" spans="3:21" ht="39.950000000000003" customHeight="1">
      <c r="C617" s="109"/>
      <c r="D617" s="110"/>
      <c r="E617" s="110"/>
      <c r="F617" s="110"/>
      <c r="G617" s="110"/>
      <c r="H617" s="110"/>
      <c r="I617" s="118"/>
      <c r="J617" s="118"/>
      <c r="K617" s="118"/>
      <c r="L617" s="118"/>
      <c r="M617" s="118"/>
      <c r="N617" s="118"/>
      <c r="O617" s="118"/>
      <c r="P617" s="118"/>
      <c r="Q617" s="110"/>
      <c r="R617" s="110"/>
      <c r="S617" s="110"/>
      <c r="T617" s="110"/>
      <c r="U617" s="110"/>
    </row>
    <row r="618" spans="3:21" ht="39.950000000000003" customHeight="1">
      <c r="C618" s="109"/>
      <c r="D618" s="110"/>
      <c r="E618" s="110"/>
      <c r="F618" s="110"/>
      <c r="G618" s="110"/>
      <c r="H618" s="110"/>
      <c r="I618" s="118"/>
      <c r="J618" s="118"/>
      <c r="K618" s="118"/>
      <c r="L618" s="118"/>
      <c r="M618" s="118"/>
      <c r="N618" s="118"/>
      <c r="O618" s="118"/>
      <c r="P618" s="118"/>
      <c r="Q618" s="110"/>
      <c r="R618" s="110"/>
      <c r="S618" s="110"/>
      <c r="T618" s="110"/>
      <c r="U618" s="110"/>
    </row>
    <row r="619" spans="3:21" ht="39.950000000000003" customHeight="1">
      <c r="C619" s="109"/>
      <c r="D619" s="110"/>
      <c r="E619" s="110"/>
      <c r="F619" s="110"/>
      <c r="G619" s="110"/>
      <c r="H619" s="110"/>
      <c r="I619" s="118"/>
      <c r="J619" s="118"/>
      <c r="K619" s="118"/>
      <c r="L619" s="118"/>
      <c r="M619" s="118"/>
      <c r="N619" s="118"/>
      <c r="O619" s="118"/>
      <c r="P619" s="118"/>
      <c r="Q619" s="110"/>
      <c r="R619" s="110"/>
      <c r="S619" s="110"/>
      <c r="T619" s="110"/>
      <c r="U619" s="110"/>
    </row>
    <row r="620" spans="3:21" ht="39.950000000000003" customHeight="1">
      <c r="C620" s="109"/>
      <c r="D620" s="110"/>
      <c r="E620" s="110"/>
      <c r="F620" s="110"/>
      <c r="G620" s="110"/>
      <c r="H620" s="110"/>
      <c r="I620" s="118"/>
      <c r="J620" s="118"/>
      <c r="K620" s="118"/>
      <c r="L620" s="118"/>
      <c r="M620" s="118"/>
      <c r="N620" s="118"/>
      <c r="O620" s="118"/>
      <c r="P620" s="118"/>
      <c r="Q620" s="110"/>
      <c r="R620" s="110"/>
      <c r="S620" s="110"/>
      <c r="T620" s="110"/>
      <c r="U620" s="110"/>
    </row>
    <row r="621" spans="3:21" ht="39.950000000000003" customHeight="1">
      <c r="C621" s="109"/>
      <c r="D621" s="110"/>
      <c r="E621" s="110"/>
      <c r="F621" s="110"/>
      <c r="G621" s="110"/>
      <c r="H621" s="110"/>
      <c r="I621" s="118"/>
      <c r="J621" s="118"/>
      <c r="K621" s="118"/>
      <c r="L621" s="118"/>
      <c r="M621" s="118"/>
      <c r="N621" s="118"/>
      <c r="O621" s="118"/>
      <c r="P621" s="118"/>
      <c r="Q621" s="110"/>
      <c r="R621" s="110"/>
      <c r="S621" s="110"/>
      <c r="T621" s="110"/>
      <c r="U621" s="110"/>
    </row>
    <row r="622" spans="3:21" ht="39.950000000000003" customHeight="1">
      <c r="C622" s="109"/>
      <c r="D622" s="110"/>
      <c r="E622" s="110"/>
      <c r="F622" s="110"/>
      <c r="G622" s="110"/>
      <c r="H622" s="110"/>
      <c r="I622" s="118"/>
      <c r="J622" s="118"/>
      <c r="K622" s="118"/>
      <c r="L622" s="118"/>
      <c r="M622" s="118"/>
      <c r="N622" s="118"/>
      <c r="O622" s="118"/>
      <c r="P622" s="118"/>
      <c r="Q622" s="110"/>
      <c r="R622" s="110"/>
      <c r="S622" s="110"/>
      <c r="T622" s="110"/>
      <c r="U622" s="110"/>
    </row>
    <row r="623" spans="3:21" ht="39.950000000000003" customHeight="1">
      <c r="C623" s="109"/>
      <c r="D623" s="110"/>
      <c r="E623" s="110"/>
      <c r="F623" s="110"/>
      <c r="G623" s="110"/>
      <c r="H623" s="110"/>
      <c r="I623" s="118"/>
      <c r="J623" s="118"/>
      <c r="K623" s="118"/>
      <c r="L623" s="118"/>
      <c r="M623" s="118"/>
      <c r="N623" s="118"/>
      <c r="O623" s="118"/>
      <c r="P623" s="118"/>
      <c r="Q623" s="110"/>
      <c r="R623" s="110"/>
      <c r="S623" s="110"/>
      <c r="T623" s="110"/>
      <c r="U623" s="110"/>
    </row>
    <row r="624" spans="3:21" ht="39.950000000000003" customHeight="1">
      <c r="C624" s="109"/>
      <c r="D624" s="110"/>
      <c r="E624" s="110"/>
      <c r="F624" s="110"/>
      <c r="G624" s="110"/>
      <c r="H624" s="110"/>
      <c r="I624" s="118"/>
      <c r="J624" s="118"/>
      <c r="K624" s="118"/>
      <c r="L624" s="118"/>
      <c r="M624" s="118"/>
      <c r="N624" s="118"/>
      <c r="O624" s="118"/>
      <c r="P624" s="118"/>
      <c r="Q624" s="110"/>
      <c r="R624" s="110"/>
      <c r="S624" s="110"/>
      <c r="T624" s="110"/>
      <c r="U624" s="110"/>
    </row>
    <row r="625" spans="3:21" ht="39.950000000000003" customHeight="1">
      <c r="C625" s="109"/>
      <c r="D625" s="110"/>
      <c r="E625" s="110"/>
      <c r="F625" s="110"/>
      <c r="G625" s="110"/>
      <c r="H625" s="110"/>
      <c r="I625" s="118"/>
      <c r="J625" s="118"/>
      <c r="K625" s="118"/>
      <c r="L625" s="118"/>
      <c r="M625" s="118"/>
      <c r="N625" s="118"/>
      <c r="O625" s="118"/>
      <c r="P625" s="118"/>
      <c r="Q625" s="110"/>
      <c r="R625" s="110"/>
      <c r="S625" s="110"/>
      <c r="T625" s="110"/>
      <c r="U625" s="110"/>
    </row>
    <row r="626" spans="3:21" ht="39.950000000000003" customHeight="1">
      <c r="C626" s="109"/>
      <c r="D626" s="110"/>
      <c r="E626" s="110"/>
      <c r="F626" s="110"/>
      <c r="G626" s="110"/>
      <c r="H626" s="110"/>
      <c r="I626" s="118"/>
      <c r="J626" s="118"/>
      <c r="K626" s="118"/>
      <c r="L626" s="118"/>
      <c r="M626" s="118"/>
      <c r="N626" s="118"/>
      <c r="O626" s="118"/>
      <c r="P626" s="118"/>
      <c r="Q626" s="110"/>
      <c r="R626" s="110"/>
      <c r="S626" s="110"/>
      <c r="T626" s="110"/>
      <c r="U626" s="110"/>
    </row>
    <row r="627" spans="3:21" ht="39.950000000000003" customHeight="1">
      <c r="C627" s="109"/>
      <c r="D627" s="110"/>
      <c r="E627" s="110"/>
      <c r="F627" s="110"/>
      <c r="G627" s="110"/>
      <c r="H627" s="110"/>
      <c r="I627" s="118"/>
      <c r="J627" s="118"/>
      <c r="K627" s="118"/>
      <c r="L627" s="118"/>
      <c r="M627" s="118"/>
      <c r="N627" s="118"/>
      <c r="O627" s="118"/>
      <c r="P627" s="118"/>
      <c r="Q627" s="110"/>
      <c r="R627" s="110"/>
      <c r="S627" s="110"/>
      <c r="T627" s="110"/>
      <c r="U627" s="110"/>
    </row>
    <row r="628" spans="3:21" ht="39.950000000000003" customHeight="1">
      <c r="C628" s="109"/>
      <c r="D628" s="110"/>
      <c r="E628" s="110"/>
      <c r="F628" s="110"/>
      <c r="G628" s="110"/>
      <c r="H628" s="110"/>
      <c r="I628" s="118"/>
      <c r="J628" s="118"/>
      <c r="K628" s="118"/>
      <c r="L628" s="118"/>
      <c r="M628" s="118"/>
      <c r="N628" s="118"/>
      <c r="O628" s="118"/>
      <c r="P628" s="118"/>
      <c r="Q628" s="110"/>
      <c r="R628" s="110"/>
      <c r="S628" s="110"/>
      <c r="T628" s="110"/>
      <c r="U628" s="110"/>
    </row>
    <row r="629" spans="3:21" ht="39.950000000000003" customHeight="1">
      <c r="C629" s="109"/>
      <c r="D629" s="110"/>
      <c r="E629" s="110"/>
      <c r="F629" s="110"/>
      <c r="G629" s="110"/>
      <c r="H629" s="110"/>
      <c r="I629" s="118"/>
      <c r="J629" s="118"/>
      <c r="K629" s="118"/>
      <c r="L629" s="118"/>
      <c r="M629" s="118"/>
      <c r="N629" s="118"/>
      <c r="O629" s="118"/>
      <c r="P629" s="118"/>
      <c r="Q629" s="110"/>
      <c r="R629" s="110"/>
      <c r="S629" s="110"/>
      <c r="T629" s="110"/>
      <c r="U629" s="110"/>
    </row>
    <row r="630" spans="3:21" ht="39.950000000000003" customHeight="1">
      <c r="C630" s="109"/>
      <c r="D630" s="110"/>
      <c r="E630" s="110"/>
      <c r="F630" s="110"/>
      <c r="G630" s="110"/>
      <c r="H630" s="110"/>
      <c r="I630" s="118"/>
      <c r="J630" s="118"/>
      <c r="K630" s="118"/>
      <c r="L630" s="118"/>
      <c r="M630" s="118"/>
      <c r="N630" s="118"/>
      <c r="O630" s="118"/>
      <c r="P630" s="118"/>
      <c r="Q630" s="110"/>
      <c r="R630" s="110"/>
      <c r="S630" s="110"/>
      <c r="T630" s="110"/>
      <c r="U630" s="110"/>
    </row>
    <row r="631" spans="3:21" ht="39.950000000000003" customHeight="1">
      <c r="C631" s="109"/>
      <c r="D631" s="110"/>
      <c r="E631" s="110"/>
      <c r="F631" s="110"/>
      <c r="G631" s="110"/>
      <c r="H631" s="110"/>
      <c r="I631" s="118"/>
      <c r="J631" s="118"/>
      <c r="K631" s="118"/>
      <c r="L631" s="118"/>
      <c r="M631" s="118"/>
      <c r="N631" s="118"/>
      <c r="O631" s="118"/>
      <c r="P631" s="118"/>
      <c r="Q631" s="110"/>
      <c r="R631" s="110"/>
      <c r="S631" s="110"/>
      <c r="T631" s="110"/>
      <c r="U631" s="110"/>
    </row>
    <row r="632" spans="3:21" ht="39.950000000000003" customHeight="1">
      <c r="C632" s="109"/>
      <c r="D632" s="110"/>
      <c r="E632" s="110"/>
      <c r="F632" s="110"/>
      <c r="G632" s="110"/>
      <c r="H632" s="110"/>
      <c r="I632" s="118"/>
      <c r="J632" s="118"/>
      <c r="K632" s="118"/>
      <c r="L632" s="118"/>
      <c r="M632" s="118"/>
      <c r="N632" s="118"/>
      <c r="O632" s="118"/>
      <c r="P632" s="118"/>
      <c r="Q632" s="110"/>
      <c r="R632" s="110"/>
      <c r="S632" s="110"/>
      <c r="T632" s="110"/>
      <c r="U632" s="110"/>
    </row>
    <row r="633" spans="3:21" ht="39.950000000000003" customHeight="1">
      <c r="C633" s="109"/>
      <c r="D633" s="110"/>
      <c r="E633" s="110"/>
      <c r="F633" s="110"/>
      <c r="G633" s="110"/>
      <c r="H633" s="110"/>
      <c r="I633" s="118"/>
      <c r="J633" s="118"/>
      <c r="K633" s="118"/>
      <c r="L633" s="118"/>
      <c r="M633" s="118"/>
      <c r="N633" s="118"/>
      <c r="O633" s="118"/>
      <c r="P633" s="118"/>
      <c r="Q633" s="110"/>
      <c r="R633" s="110"/>
      <c r="S633" s="110"/>
      <c r="T633" s="110"/>
      <c r="U633" s="110"/>
    </row>
    <row r="634" spans="3:21" ht="39.950000000000003" customHeight="1">
      <c r="C634" s="109"/>
      <c r="D634" s="110"/>
      <c r="E634" s="110"/>
      <c r="F634" s="110"/>
      <c r="G634" s="110"/>
      <c r="H634" s="110"/>
      <c r="I634" s="118"/>
      <c r="J634" s="118"/>
      <c r="K634" s="118"/>
      <c r="L634" s="118"/>
      <c r="M634" s="118"/>
      <c r="N634" s="118"/>
      <c r="O634" s="118"/>
      <c r="P634" s="118"/>
      <c r="Q634" s="110"/>
      <c r="R634" s="110"/>
      <c r="S634" s="110"/>
      <c r="T634" s="110"/>
      <c r="U634" s="110"/>
    </row>
    <row r="635" spans="3:21" ht="39.950000000000003" customHeight="1">
      <c r="C635" s="109"/>
      <c r="D635" s="110"/>
      <c r="E635" s="110"/>
      <c r="F635" s="110"/>
      <c r="G635" s="110"/>
      <c r="H635" s="110"/>
      <c r="I635" s="118"/>
      <c r="J635" s="118"/>
      <c r="K635" s="118"/>
      <c r="L635" s="118"/>
      <c r="M635" s="118"/>
      <c r="N635" s="118"/>
      <c r="O635" s="118"/>
      <c r="P635" s="118"/>
      <c r="Q635" s="110"/>
      <c r="R635" s="110"/>
      <c r="S635" s="110"/>
      <c r="T635" s="110"/>
      <c r="U635" s="110"/>
    </row>
    <row r="636" spans="3:21" ht="39.950000000000003" customHeight="1">
      <c r="C636" s="109"/>
      <c r="D636" s="110"/>
      <c r="E636" s="110"/>
      <c r="F636" s="110"/>
      <c r="G636" s="110"/>
      <c r="H636" s="110"/>
      <c r="I636" s="118"/>
      <c r="J636" s="118"/>
      <c r="K636" s="118"/>
      <c r="L636" s="118"/>
      <c r="M636" s="118"/>
      <c r="N636" s="118"/>
      <c r="O636" s="118"/>
      <c r="P636" s="118"/>
      <c r="Q636" s="110"/>
      <c r="R636" s="110"/>
      <c r="S636" s="110"/>
      <c r="T636" s="110"/>
      <c r="U636" s="110"/>
    </row>
    <row r="637" spans="3:21" ht="39.950000000000003" customHeight="1">
      <c r="C637" s="109"/>
      <c r="D637" s="110"/>
      <c r="E637" s="110"/>
      <c r="F637" s="110"/>
      <c r="G637" s="110"/>
      <c r="H637" s="110"/>
      <c r="I637" s="118"/>
      <c r="J637" s="118"/>
      <c r="K637" s="118"/>
      <c r="L637" s="118"/>
      <c r="M637" s="118"/>
      <c r="N637" s="118"/>
      <c r="O637" s="118"/>
      <c r="P637" s="118"/>
      <c r="Q637" s="110"/>
      <c r="R637" s="110"/>
      <c r="S637" s="110"/>
      <c r="T637" s="110"/>
      <c r="U637" s="110"/>
    </row>
    <row r="638" spans="3:21" ht="39.950000000000003" customHeight="1">
      <c r="C638" s="109"/>
      <c r="D638" s="110"/>
      <c r="E638" s="110"/>
      <c r="F638" s="110"/>
      <c r="G638" s="110"/>
      <c r="H638" s="110"/>
      <c r="I638" s="118"/>
      <c r="J638" s="118"/>
      <c r="K638" s="118"/>
      <c r="L638" s="118"/>
      <c r="M638" s="118"/>
      <c r="N638" s="118"/>
      <c r="O638" s="118"/>
      <c r="P638" s="118"/>
      <c r="Q638" s="110"/>
      <c r="R638" s="110"/>
      <c r="S638" s="110"/>
      <c r="T638" s="110"/>
      <c r="U638" s="110"/>
    </row>
    <row r="639" spans="3:21" ht="39.950000000000003" customHeight="1">
      <c r="C639" s="109"/>
      <c r="D639" s="110"/>
      <c r="E639" s="110"/>
      <c r="F639" s="110"/>
      <c r="G639" s="110"/>
      <c r="H639" s="110"/>
      <c r="I639" s="118"/>
      <c r="J639" s="118"/>
      <c r="K639" s="118"/>
      <c r="L639" s="118"/>
      <c r="M639" s="118"/>
      <c r="N639" s="118"/>
      <c r="O639" s="118"/>
      <c r="P639" s="118"/>
      <c r="Q639" s="110"/>
      <c r="R639" s="110"/>
      <c r="S639" s="110"/>
      <c r="T639" s="110"/>
      <c r="U639" s="110"/>
    </row>
    <row r="640" spans="3:21" ht="39.950000000000003" customHeight="1">
      <c r="C640" s="109"/>
      <c r="D640" s="110"/>
      <c r="E640" s="110"/>
      <c r="F640" s="110"/>
      <c r="G640" s="110"/>
      <c r="H640" s="110"/>
      <c r="I640" s="118"/>
      <c r="J640" s="118"/>
      <c r="K640" s="118"/>
      <c r="L640" s="118"/>
      <c r="M640" s="118"/>
      <c r="N640" s="118"/>
      <c r="O640" s="118"/>
      <c r="P640" s="118"/>
      <c r="Q640" s="110"/>
      <c r="R640" s="110"/>
      <c r="S640" s="110"/>
      <c r="T640" s="110"/>
      <c r="U640" s="110"/>
    </row>
    <row r="641" spans="3:21" ht="39.950000000000003" customHeight="1">
      <c r="C641" s="109"/>
      <c r="D641" s="110"/>
      <c r="E641" s="110"/>
      <c r="F641" s="110"/>
      <c r="G641" s="110"/>
      <c r="H641" s="110"/>
      <c r="I641" s="118"/>
      <c r="J641" s="118"/>
      <c r="K641" s="118"/>
      <c r="L641" s="118"/>
      <c r="M641" s="118"/>
      <c r="N641" s="118"/>
      <c r="O641" s="118"/>
      <c r="P641" s="118"/>
      <c r="Q641" s="110"/>
      <c r="R641" s="110"/>
      <c r="S641" s="110"/>
      <c r="T641" s="110"/>
      <c r="U641" s="110"/>
    </row>
    <row r="642" spans="3:21" ht="39.950000000000003" customHeight="1">
      <c r="C642" s="109"/>
      <c r="D642" s="110"/>
      <c r="E642" s="110"/>
      <c r="F642" s="110"/>
      <c r="G642" s="110"/>
      <c r="H642" s="110"/>
      <c r="I642" s="118"/>
      <c r="J642" s="118"/>
      <c r="K642" s="118"/>
      <c r="L642" s="118"/>
      <c r="M642" s="118"/>
      <c r="N642" s="118"/>
      <c r="O642" s="118"/>
      <c r="P642" s="118"/>
      <c r="Q642" s="110"/>
      <c r="R642" s="110"/>
      <c r="S642" s="110"/>
      <c r="T642" s="110"/>
      <c r="U642" s="110"/>
    </row>
    <row r="643" spans="3:21" ht="39.950000000000003" customHeight="1">
      <c r="C643" s="109"/>
      <c r="D643" s="110"/>
      <c r="E643" s="110"/>
      <c r="F643" s="110"/>
      <c r="G643" s="110"/>
      <c r="H643" s="110"/>
      <c r="I643" s="118"/>
      <c r="J643" s="118"/>
      <c r="K643" s="118"/>
      <c r="L643" s="118"/>
      <c r="M643" s="118"/>
      <c r="N643" s="118"/>
      <c r="O643" s="118"/>
      <c r="P643" s="118"/>
      <c r="Q643" s="110"/>
      <c r="R643" s="110"/>
      <c r="S643" s="110"/>
      <c r="T643" s="110"/>
      <c r="U643" s="110"/>
    </row>
    <row r="644" spans="3:21" ht="39.950000000000003" customHeight="1">
      <c r="C644" s="109"/>
      <c r="D644" s="110"/>
      <c r="E644" s="110"/>
      <c r="F644" s="110"/>
      <c r="G644" s="110"/>
      <c r="H644" s="110"/>
      <c r="I644" s="118"/>
      <c r="J644" s="118"/>
      <c r="K644" s="118"/>
      <c r="L644" s="118"/>
      <c r="M644" s="118"/>
      <c r="N644" s="118"/>
      <c r="O644" s="118"/>
      <c r="P644" s="118"/>
      <c r="Q644" s="110"/>
      <c r="R644" s="110"/>
      <c r="S644" s="110"/>
      <c r="T644" s="110"/>
      <c r="U644" s="110"/>
    </row>
    <row r="645" spans="3:21" ht="39.950000000000003" customHeight="1">
      <c r="C645" s="109"/>
      <c r="D645" s="110"/>
      <c r="E645" s="110"/>
      <c r="F645" s="110"/>
      <c r="G645" s="110"/>
      <c r="H645" s="110"/>
      <c r="I645" s="118"/>
      <c r="J645" s="118"/>
      <c r="K645" s="118"/>
      <c r="L645" s="118"/>
      <c r="M645" s="118"/>
      <c r="N645" s="118"/>
      <c r="O645" s="118"/>
      <c r="P645" s="118"/>
      <c r="Q645" s="110"/>
      <c r="R645" s="110"/>
      <c r="S645" s="110"/>
      <c r="T645" s="110"/>
      <c r="U645" s="110"/>
    </row>
    <row r="646" spans="3:21" ht="39.950000000000003" customHeight="1">
      <c r="C646" s="109"/>
      <c r="D646" s="110"/>
      <c r="E646" s="110"/>
      <c r="F646" s="110"/>
      <c r="G646" s="110"/>
      <c r="H646" s="110"/>
      <c r="I646" s="118"/>
      <c r="J646" s="118"/>
      <c r="K646" s="118"/>
      <c r="L646" s="118"/>
      <c r="M646" s="118"/>
      <c r="N646" s="118"/>
      <c r="O646" s="118"/>
      <c r="P646" s="118"/>
      <c r="Q646" s="110"/>
      <c r="R646" s="110"/>
      <c r="S646" s="110"/>
      <c r="T646" s="110"/>
      <c r="U646" s="110"/>
    </row>
    <row r="647" spans="3:21" ht="39.950000000000003" customHeight="1">
      <c r="C647" s="109"/>
      <c r="D647" s="110"/>
      <c r="E647" s="110"/>
      <c r="F647" s="110"/>
      <c r="G647" s="110"/>
      <c r="H647" s="110"/>
      <c r="I647" s="118"/>
      <c r="J647" s="118"/>
      <c r="K647" s="118"/>
      <c r="L647" s="118"/>
      <c r="M647" s="118"/>
      <c r="N647" s="118"/>
      <c r="O647" s="118"/>
      <c r="P647" s="118"/>
      <c r="Q647" s="110"/>
      <c r="R647" s="110"/>
      <c r="S647" s="110"/>
      <c r="T647" s="110"/>
      <c r="U647" s="110"/>
    </row>
    <row r="648" spans="3:21" ht="39.950000000000003" customHeight="1">
      <c r="C648" s="109"/>
      <c r="D648" s="110"/>
      <c r="E648" s="110"/>
      <c r="F648" s="110"/>
      <c r="G648" s="110"/>
      <c r="H648" s="110"/>
      <c r="I648" s="118"/>
      <c r="J648" s="118"/>
      <c r="K648" s="118"/>
      <c r="L648" s="118"/>
      <c r="M648" s="118"/>
      <c r="N648" s="118"/>
      <c r="O648" s="118"/>
      <c r="P648" s="118"/>
      <c r="Q648" s="110"/>
      <c r="R648" s="110"/>
      <c r="S648" s="110"/>
      <c r="T648" s="110"/>
      <c r="U648" s="110"/>
    </row>
    <row r="649" spans="3:21" ht="39.950000000000003" customHeight="1">
      <c r="C649" s="109"/>
      <c r="D649" s="110"/>
      <c r="E649" s="110"/>
      <c r="F649" s="110"/>
      <c r="G649" s="110"/>
      <c r="H649" s="110"/>
      <c r="I649" s="118"/>
      <c r="J649" s="118"/>
      <c r="K649" s="118"/>
      <c r="L649" s="118"/>
      <c r="M649" s="118"/>
      <c r="N649" s="118"/>
      <c r="O649" s="118"/>
      <c r="P649" s="118"/>
      <c r="Q649" s="110"/>
      <c r="R649" s="110"/>
      <c r="S649" s="110"/>
      <c r="T649" s="110"/>
      <c r="U649" s="110"/>
    </row>
    <row r="650" spans="3:21" ht="39.950000000000003" customHeight="1">
      <c r="C650" s="109"/>
      <c r="D650" s="110"/>
      <c r="E650" s="110"/>
      <c r="F650" s="110"/>
      <c r="G650" s="110"/>
      <c r="H650" s="110"/>
      <c r="I650" s="118"/>
      <c r="J650" s="118"/>
      <c r="K650" s="118"/>
      <c r="L650" s="118"/>
      <c r="M650" s="118"/>
      <c r="N650" s="118"/>
      <c r="O650" s="118"/>
      <c r="P650" s="118"/>
      <c r="Q650" s="110"/>
      <c r="R650" s="110"/>
      <c r="S650" s="110"/>
      <c r="T650" s="110"/>
      <c r="U650" s="110"/>
    </row>
    <row r="651" spans="3:21" ht="39.950000000000003" customHeight="1">
      <c r="C651" s="109"/>
      <c r="D651" s="110"/>
      <c r="E651" s="110"/>
      <c r="F651" s="110"/>
      <c r="G651" s="110"/>
      <c r="H651" s="110"/>
      <c r="I651" s="118"/>
      <c r="J651" s="118"/>
      <c r="K651" s="118"/>
      <c r="L651" s="118"/>
      <c r="M651" s="118"/>
      <c r="N651" s="118"/>
      <c r="O651" s="118"/>
      <c r="P651" s="118"/>
      <c r="Q651" s="110"/>
      <c r="R651" s="110"/>
      <c r="S651" s="110"/>
      <c r="T651" s="110"/>
      <c r="U651" s="110"/>
    </row>
    <row r="652" spans="3:21" ht="39.950000000000003" customHeight="1">
      <c r="C652" s="109"/>
      <c r="D652" s="110"/>
      <c r="E652" s="110"/>
      <c r="F652" s="110"/>
      <c r="G652" s="110"/>
      <c r="H652" s="110"/>
      <c r="I652" s="118"/>
      <c r="J652" s="118"/>
      <c r="K652" s="118"/>
      <c r="L652" s="118"/>
      <c r="M652" s="118"/>
      <c r="N652" s="118"/>
      <c r="O652" s="118"/>
      <c r="P652" s="118"/>
      <c r="Q652" s="110"/>
      <c r="R652" s="110"/>
      <c r="S652" s="110"/>
      <c r="T652" s="110"/>
      <c r="U652" s="110"/>
    </row>
    <row r="653" spans="3:21" ht="39.950000000000003" customHeight="1">
      <c r="C653" s="109"/>
      <c r="D653" s="110"/>
      <c r="E653" s="110"/>
      <c r="F653" s="110"/>
      <c r="G653" s="110"/>
      <c r="H653" s="110"/>
      <c r="I653" s="118"/>
      <c r="J653" s="118"/>
      <c r="K653" s="118"/>
      <c r="L653" s="118"/>
      <c r="M653" s="118"/>
      <c r="N653" s="118"/>
      <c r="O653" s="118"/>
      <c r="P653" s="118"/>
      <c r="Q653" s="110"/>
      <c r="R653" s="110"/>
      <c r="S653" s="110"/>
      <c r="T653" s="110"/>
      <c r="U653" s="110"/>
    </row>
    <row r="654" spans="3:21" ht="39.950000000000003" customHeight="1">
      <c r="C654" s="109"/>
      <c r="D654" s="110"/>
      <c r="E654" s="110"/>
      <c r="F654" s="110"/>
      <c r="G654" s="110"/>
      <c r="H654" s="110"/>
      <c r="I654" s="118"/>
      <c r="J654" s="118"/>
      <c r="K654" s="118"/>
      <c r="L654" s="118"/>
      <c r="M654" s="118"/>
      <c r="N654" s="118"/>
      <c r="O654" s="118"/>
      <c r="P654" s="118"/>
      <c r="Q654" s="110"/>
      <c r="R654" s="110"/>
      <c r="S654" s="110"/>
      <c r="T654" s="110"/>
      <c r="U654" s="110"/>
    </row>
    <row r="655" spans="3:21" ht="39.950000000000003" customHeight="1">
      <c r="C655" s="109"/>
      <c r="D655" s="110"/>
      <c r="E655" s="110"/>
      <c r="F655" s="110"/>
      <c r="G655" s="110"/>
      <c r="H655" s="110"/>
      <c r="I655" s="118"/>
      <c r="J655" s="118"/>
      <c r="K655" s="118"/>
      <c r="L655" s="118"/>
      <c r="M655" s="118"/>
      <c r="N655" s="118"/>
      <c r="O655" s="118"/>
      <c r="P655" s="118"/>
      <c r="Q655" s="110"/>
      <c r="R655" s="110"/>
      <c r="S655" s="110"/>
      <c r="T655" s="110"/>
      <c r="U655" s="110"/>
    </row>
    <row r="656" spans="3:21" ht="39.950000000000003" customHeight="1">
      <c r="C656" s="109"/>
      <c r="D656" s="110"/>
      <c r="E656" s="110"/>
      <c r="F656" s="110"/>
      <c r="G656" s="110"/>
      <c r="H656" s="110"/>
      <c r="I656" s="118"/>
      <c r="J656" s="118"/>
      <c r="K656" s="118"/>
      <c r="L656" s="118"/>
      <c r="M656" s="118"/>
      <c r="N656" s="118"/>
      <c r="O656" s="118"/>
      <c r="P656" s="118"/>
      <c r="Q656" s="110"/>
      <c r="R656" s="110"/>
      <c r="S656" s="110"/>
      <c r="T656" s="110"/>
      <c r="U656" s="110"/>
    </row>
    <row r="657" spans="3:21" ht="39.950000000000003" customHeight="1">
      <c r="C657" s="109"/>
      <c r="D657" s="110"/>
      <c r="E657" s="110"/>
      <c r="F657" s="110"/>
      <c r="G657" s="110"/>
      <c r="H657" s="110"/>
      <c r="I657" s="118"/>
      <c r="J657" s="118"/>
      <c r="K657" s="118"/>
      <c r="L657" s="118"/>
      <c r="M657" s="118"/>
      <c r="N657" s="118"/>
      <c r="O657" s="118"/>
      <c r="P657" s="118"/>
      <c r="Q657" s="110"/>
      <c r="R657" s="110"/>
      <c r="S657" s="110"/>
      <c r="T657" s="110"/>
      <c r="U657" s="110"/>
    </row>
    <row r="658" spans="3:21" ht="39.950000000000003" customHeight="1">
      <c r="C658" s="109"/>
      <c r="D658" s="110"/>
      <c r="E658" s="110"/>
      <c r="F658" s="110"/>
      <c r="G658" s="110"/>
      <c r="H658" s="110"/>
      <c r="I658" s="118"/>
      <c r="J658" s="118"/>
      <c r="K658" s="118"/>
      <c r="L658" s="118"/>
      <c r="M658" s="118"/>
      <c r="N658" s="118"/>
      <c r="O658" s="118"/>
      <c r="P658" s="118"/>
      <c r="Q658" s="110"/>
      <c r="R658" s="110"/>
      <c r="S658" s="110"/>
      <c r="T658" s="110"/>
      <c r="U658" s="110"/>
    </row>
    <row r="659" spans="3:21" ht="39.950000000000003" customHeight="1">
      <c r="C659" s="109"/>
      <c r="D659" s="110"/>
      <c r="E659" s="110"/>
      <c r="F659" s="110"/>
      <c r="G659" s="110"/>
      <c r="H659" s="110"/>
      <c r="I659" s="118"/>
      <c r="J659" s="118"/>
      <c r="K659" s="118"/>
      <c r="L659" s="118"/>
      <c r="M659" s="118"/>
      <c r="N659" s="118"/>
      <c r="O659" s="118"/>
      <c r="P659" s="118"/>
      <c r="Q659" s="110"/>
      <c r="R659" s="110"/>
      <c r="S659" s="110"/>
      <c r="T659" s="110"/>
      <c r="U659" s="110"/>
    </row>
    <row r="660" spans="3:21" ht="39.950000000000003" customHeight="1">
      <c r="C660" s="109"/>
      <c r="D660" s="110"/>
      <c r="E660" s="110"/>
      <c r="F660" s="110"/>
      <c r="G660" s="110"/>
      <c r="H660" s="110"/>
      <c r="I660" s="118"/>
      <c r="J660" s="118"/>
      <c r="K660" s="118"/>
      <c r="L660" s="118"/>
      <c r="M660" s="118"/>
      <c r="N660" s="118"/>
      <c r="O660" s="118"/>
      <c r="P660" s="118"/>
      <c r="Q660" s="110"/>
      <c r="R660" s="110"/>
      <c r="S660" s="110"/>
      <c r="T660" s="110"/>
      <c r="U660" s="110"/>
    </row>
    <row r="661" spans="3:21" ht="39.950000000000003" customHeight="1">
      <c r="C661" s="109"/>
      <c r="D661" s="110"/>
      <c r="E661" s="110"/>
      <c r="F661" s="110"/>
      <c r="G661" s="110"/>
      <c r="H661" s="110"/>
      <c r="I661" s="118"/>
      <c r="J661" s="118"/>
      <c r="K661" s="118"/>
      <c r="L661" s="118"/>
      <c r="M661" s="118"/>
      <c r="N661" s="118"/>
      <c r="O661" s="118"/>
      <c r="P661" s="118"/>
      <c r="Q661" s="110"/>
      <c r="R661" s="110"/>
      <c r="S661" s="110"/>
      <c r="T661" s="110"/>
      <c r="U661" s="110"/>
    </row>
    <row r="662" spans="3:21" ht="39.950000000000003" customHeight="1">
      <c r="C662" s="109"/>
      <c r="D662" s="110"/>
      <c r="E662" s="110"/>
      <c r="F662" s="110"/>
      <c r="G662" s="110"/>
      <c r="H662" s="110"/>
      <c r="I662" s="118"/>
      <c r="J662" s="118"/>
      <c r="K662" s="118"/>
      <c r="L662" s="118"/>
      <c r="M662" s="118"/>
      <c r="N662" s="118"/>
      <c r="O662" s="118"/>
      <c r="P662" s="118"/>
      <c r="Q662" s="110"/>
      <c r="R662" s="110"/>
      <c r="S662" s="110"/>
      <c r="T662" s="110"/>
      <c r="U662" s="110"/>
    </row>
    <row r="663" spans="3:21" ht="39.950000000000003" customHeight="1">
      <c r="C663" s="109"/>
      <c r="D663" s="110"/>
      <c r="E663" s="110"/>
      <c r="F663" s="110"/>
      <c r="G663" s="110"/>
      <c r="H663" s="110"/>
      <c r="I663" s="118"/>
      <c r="J663" s="118"/>
      <c r="K663" s="118"/>
      <c r="L663" s="118"/>
      <c r="M663" s="118"/>
      <c r="N663" s="118"/>
      <c r="O663" s="118"/>
      <c r="P663" s="118"/>
      <c r="Q663" s="110"/>
      <c r="R663" s="110"/>
      <c r="S663" s="110"/>
      <c r="T663" s="110"/>
      <c r="U663" s="110"/>
    </row>
    <row r="664" spans="3:21" ht="39.950000000000003" customHeight="1">
      <c r="C664" s="109"/>
      <c r="D664" s="110"/>
      <c r="E664" s="110"/>
      <c r="F664" s="110"/>
      <c r="G664" s="110"/>
      <c r="H664" s="110"/>
      <c r="I664" s="118"/>
      <c r="J664" s="118"/>
      <c r="K664" s="118"/>
      <c r="L664" s="118"/>
      <c r="M664" s="118"/>
      <c r="N664" s="118"/>
      <c r="O664" s="118"/>
      <c r="P664" s="118"/>
      <c r="Q664" s="110"/>
      <c r="R664" s="110"/>
      <c r="S664" s="110"/>
      <c r="T664" s="110"/>
      <c r="U664" s="110"/>
    </row>
    <row r="665" spans="3:21" ht="39.950000000000003" customHeight="1">
      <c r="C665" s="109"/>
      <c r="D665" s="110"/>
      <c r="E665" s="110"/>
      <c r="F665" s="110"/>
      <c r="G665" s="110"/>
      <c r="H665" s="110"/>
      <c r="I665" s="118"/>
      <c r="J665" s="118"/>
      <c r="K665" s="118"/>
      <c r="L665" s="118"/>
      <c r="M665" s="118"/>
      <c r="N665" s="118"/>
      <c r="O665" s="118"/>
      <c r="P665" s="118"/>
      <c r="Q665" s="110"/>
      <c r="R665" s="110"/>
      <c r="S665" s="110"/>
      <c r="T665" s="110"/>
      <c r="U665" s="110"/>
    </row>
    <row r="666" spans="3:21" ht="39.950000000000003" customHeight="1">
      <c r="C666" s="109"/>
      <c r="D666" s="110"/>
      <c r="E666" s="110"/>
      <c r="F666" s="110"/>
      <c r="G666" s="110"/>
      <c r="H666" s="110"/>
      <c r="I666" s="118"/>
      <c r="J666" s="118"/>
      <c r="K666" s="118"/>
      <c r="L666" s="118"/>
      <c r="M666" s="118"/>
      <c r="N666" s="118"/>
      <c r="O666" s="118"/>
      <c r="P666" s="118"/>
      <c r="Q666" s="110"/>
      <c r="R666" s="110"/>
      <c r="S666" s="110"/>
      <c r="T666" s="110"/>
      <c r="U666" s="110"/>
    </row>
    <row r="667" spans="3:21" ht="39.950000000000003" customHeight="1">
      <c r="C667" s="109"/>
      <c r="D667" s="110"/>
      <c r="E667" s="110"/>
      <c r="F667" s="110"/>
      <c r="G667" s="110"/>
      <c r="H667" s="110"/>
      <c r="I667" s="118"/>
      <c r="J667" s="118"/>
      <c r="K667" s="118"/>
      <c r="L667" s="118"/>
      <c r="M667" s="118"/>
      <c r="N667" s="118"/>
      <c r="O667" s="118"/>
      <c r="P667" s="118"/>
      <c r="Q667" s="110"/>
      <c r="R667" s="110"/>
      <c r="S667" s="110"/>
      <c r="T667" s="110"/>
      <c r="U667" s="110"/>
    </row>
    <row r="668" spans="3:21" ht="39.950000000000003" customHeight="1">
      <c r="C668" s="109"/>
      <c r="D668" s="110"/>
      <c r="E668" s="110"/>
      <c r="F668" s="110"/>
      <c r="G668" s="110"/>
      <c r="H668" s="110"/>
      <c r="I668" s="118"/>
      <c r="J668" s="118"/>
      <c r="K668" s="118"/>
      <c r="L668" s="118"/>
      <c r="M668" s="118"/>
      <c r="N668" s="118"/>
      <c r="O668" s="118"/>
      <c r="P668" s="118"/>
      <c r="Q668" s="110"/>
      <c r="R668" s="110"/>
      <c r="S668" s="110"/>
      <c r="T668" s="110"/>
      <c r="U668" s="110"/>
    </row>
    <row r="669" spans="3:21" ht="39.950000000000003" customHeight="1">
      <c r="C669" s="109"/>
      <c r="D669" s="110"/>
      <c r="E669" s="110"/>
      <c r="F669" s="110"/>
      <c r="G669" s="110"/>
      <c r="H669" s="110"/>
      <c r="I669" s="118"/>
      <c r="J669" s="118"/>
      <c r="K669" s="118"/>
      <c r="L669" s="118"/>
      <c r="M669" s="118"/>
      <c r="N669" s="118"/>
      <c r="O669" s="118"/>
      <c r="P669" s="118"/>
      <c r="Q669" s="110"/>
      <c r="R669" s="110"/>
      <c r="S669" s="110"/>
      <c r="T669" s="110"/>
      <c r="U669" s="110"/>
    </row>
    <row r="670" spans="3:21" ht="39.950000000000003" customHeight="1">
      <c r="C670" s="109"/>
      <c r="D670" s="110"/>
      <c r="E670" s="110"/>
      <c r="F670" s="110"/>
      <c r="G670" s="110"/>
      <c r="H670" s="110"/>
      <c r="I670" s="118"/>
      <c r="J670" s="118"/>
      <c r="K670" s="118"/>
      <c r="L670" s="118"/>
      <c r="M670" s="118"/>
      <c r="N670" s="118"/>
      <c r="O670" s="118"/>
      <c r="P670" s="118"/>
      <c r="Q670" s="110"/>
      <c r="R670" s="110"/>
      <c r="S670" s="110"/>
      <c r="T670" s="110"/>
      <c r="U670" s="110"/>
    </row>
    <row r="671" spans="3:21" ht="39.950000000000003" customHeight="1">
      <c r="C671" s="109"/>
      <c r="D671" s="110"/>
      <c r="E671" s="110"/>
      <c r="F671" s="110"/>
      <c r="G671" s="110"/>
      <c r="H671" s="110"/>
      <c r="I671" s="118"/>
      <c r="J671" s="118"/>
      <c r="K671" s="118"/>
      <c r="L671" s="118"/>
      <c r="M671" s="118"/>
      <c r="N671" s="118"/>
      <c r="O671" s="118"/>
      <c r="P671" s="118"/>
      <c r="Q671" s="110"/>
      <c r="R671" s="110"/>
      <c r="S671" s="110"/>
      <c r="T671" s="110"/>
      <c r="U671" s="110"/>
    </row>
    <row r="672" spans="3:21" ht="39.950000000000003" customHeight="1">
      <c r="C672" s="109"/>
      <c r="D672" s="110"/>
      <c r="E672" s="110"/>
      <c r="F672" s="110"/>
      <c r="G672" s="110"/>
      <c r="H672" s="110"/>
      <c r="I672" s="118"/>
      <c r="J672" s="118"/>
      <c r="K672" s="118"/>
      <c r="L672" s="118"/>
      <c r="M672" s="118"/>
      <c r="N672" s="118"/>
      <c r="O672" s="118"/>
      <c r="P672" s="118"/>
      <c r="Q672" s="110"/>
      <c r="R672" s="110"/>
      <c r="S672" s="110"/>
      <c r="T672" s="110"/>
      <c r="U672" s="110"/>
    </row>
    <row r="673" spans="3:21" ht="39.950000000000003" customHeight="1">
      <c r="C673" s="109"/>
      <c r="D673" s="110"/>
      <c r="E673" s="110"/>
      <c r="F673" s="110"/>
      <c r="G673" s="110"/>
      <c r="H673" s="110"/>
      <c r="I673" s="118"/>
      <c r="J673" s="118"/>
      <c r="K673" s="118"/>
      <c r="L673" s="118"/>
      <c r="M673" s="118"/>
      <c r="N673" s="118"/>
      <c r="O673" s="118"/>
      <c r="P673" s="118"/>
      <c r="Q673" s="110"/>
      <c r="R673" s="110"/>
      <c r="S673" s="110"/>
      <c r="T673" s="110"/>
      <c r="U673" s="110"/>
    </row>
    <row r="674" spans="3:21" ht="39.950000000000003" customHeight="1">
      <c r="C674" s="109"/>
      <c r="D674" s="110"/>
      <c r="E674" s="110"/>
      <c r="F674" s="110"/>
      <c r="G674" s="110"/>
      <c r="H674" s="110"/>
      <c r="I674" s="118"/>
      <c r="J674" s="118"/>
      <c r="K674" s="118"/>
      <c r="L674" s="118"/>
      <c r="M674" s="118"/>
      <c r="N674" s="118"/>
      <c r="O674" s="118"/>
      <c r="P674" s="118"/>
      <c r="Q674" s="110"/>
      <c r="R674" s="110"/>
      <c r="S674" s="110"/>
      <c r="T674" s="110"/>
      <c r="U674" s="110"/>
    </row>
    <row r="675" spans="3:21" ht="39.950000000000003" customHeight="1">
      <c r="C675" s="109"/>
      <c r="D675" s="110"/>
      <c r="E675" s="110"/>
      <c r="F675" s="110"/>
      <c r="G675" s="110"/>
      <c r="H675" s="110"/>
      <c r="I675" s="118"/>
      <c r="J675" s="118"/>
      <c r="K675" s="118"/>
      <c r="L675" s="118"/>
      <c r="M675" s="118"/>
      <c r="N675" s="118"/>
      <c r="O675" s="118"/>
      <c r="P675" s="118"/>
      <c r="Q675" s="110"/>
      <c r="R675" s="110"/>
      <c r="S675" s="110"/>
      <c r="T675" s="110"/>
      <c r="U675" s="110"/>
    </row>
    <row r="676" spans="3:21" ht="39.950000000000003" customHeight="1">
      <c r="C676" s="109"/>
      <c r="D676" s="110"/>
      <c r="E676" s="110"/>
      <c r="F676" s="110"/>
      <c r="G676" s="110"/>
      <c r="H676" s="110"/>
      <c r="I676" s="118"/>
      <c r="J676" s="118"/>
      <c r="K676" s="118"/>
      <c r="L676" s="118"/>
      <c r="M676" s="118"/>
      <c r="N676" s="118"/>
      <c r="O676" s="118"/>
      <c r="P676" s="118"/>
      <c r="Q676" s="110"/>
      <c r="R676" s="110"/>
      <c r="S676" s="110"/>
      <c r="T676" s="110"/>
      <c r="U676" s="110"/>
    </row>
    <row r="677" spans="3:21" ht="39.950000000000003" customHeight="1">
      <c r="C677" s="109"/>
      <c r="D677" s="110"/>
      <c r="E677" s="110"/>
      <c r="F677" s="110"/>
      <c r="G677" s="110"/>
      <c r="H677" s="110"/>
      <c r="I677" s="118"/>
      <c r="J677" s="118"/>
      <c r="K677" s="118"/>
      <c r="L677" s="118"/>
      <c r="M677" s="118"/>
      <c r="N677" s="118"/>
      <c r="O677" s="118"/>
      <c r="P677" s="118"/>
      <c r="Q677" s="110"/>
      <c r="R677" s="110"/>
      <c r="S677" s="110"/>
      <c r="T677" s="110"/>
      <c r="U677" s="110"/>
    </row>
    <row r="678" spans="3:21" ht="39.950000000000003" customHeight="1">
      <c r="C678" s="109"/>
      <c r="D678" s="110"/>
      <c r="E678" s="110"/>
      <c r="F678" s="110"/>
      <c r="G678" s="110"/>
      <c r="H678" s="110"/>
      <c r="I678" s="118"/>
      <c r="J678" s="118"/>
      <c r="K678" s="118"/>
      <c r="L678" s="118"/>
      <c r="M678" s="118"/>
      <c r="N678" s="118"/>
      <c r="O678" s="118"/>
      <c r="P678" s="118"/>
      <c r="Q678" s="110"/>
      <c r="R678" s="110"/>
      <c r="S678" s="110"/>
      <c r="T678" s="110"/>
      <c r="U678" s="110"/>
    </row>
    <row r="679" spans="3:21" ht="39.950000000000003" customHeight="1">
      <c r="C679" s="109"/>
      <c r="D679" s="110"/>
      <c r="E679" s="110"/>
      <c r="F679" s="110"/>
      <c r="G679" s="110"/>
      <c r="H679" s="110"/>
      <c r="I679" s="118"/>
      <c r="J679" s="118"/>
      <c r="K679" s="118"/>
      <c r="L679" s="118"/>
      <c r="M679" s="118"/>
      <c r="N679" s="118"/>
      <c r="O679" s="118"/>
      <c r="P679" s="118"/>
      <c r="Q679" s="110"/>
      <c r="R679" s="110"/>
      <c r="S679" s="110"/>
      <c r="T679" s="110"/>
      <c r="U679" s="110"/>
    </row>
    <row r="680" spans="3:21" ht="39.950000000000003" customHeight="1">
      <c r="C680" s="109"/>
      <c r="D680" s="110"/>
      <c r="E680" s="110"/>
      <c r="F680" s="110"/>
      <c r="G680" s="110"/>
      <c r="H680" s="110"/>
      <c r="I680" s="118"/>
      <c r="J680" s="118"/>
      <c r="K680" s="118"/>
      <c r="L680" s="118"/>
      <c r="M680" s="118"/>
      <c r="N680" s="118"/>
      <c r="O680" s="118"/>
      <c r="P680" s="118"/>
      <c r="Q680" s="110"/>
      <c r="R680" s="110"/>
      <c r="S680" s="110"/>
      <c r="T680" s="110"/>
      <c r="U680" s="110"/>
    </row>
    <row r="681" spans="3:21" ht="39.950000000000003" customHeight="1">
      <c r="C681" s="109"/>
      <c r="D681" s="110"/>
      <c r="E681" s="110"/>
      <c r="F681" s="110"/>
      <c r="G681" s="110"/>
      <c r="H681" s="110"/>
      <c r="I681" s="118"/>
      <c r="J681" s="118"/>
      <c r="K681" s="118"/>
      <c r="L681" s="118"/>
      <c r="M681" s="118"/>
      <c r="N681" s="118"/>
      <c r="O681" s="118"/>
      <c r="P681" s="118"/>
      <c r="Q681" s="110"/>
      <c r="R681" s="110"/>
      <c r="S681" s="110"/>
      <c r="T681" s="110"/>
      <c r="U681" s="110"/>
    </row>
    <row r="682" spans="3:21" ht="39.950000000000003" customHeight="1">
      <c r="C682" s="109"/>
      <c r="D682" s="110"/>
      <c r="E682" s="110"/>
      <c r="F682" s="110"/>
      <c r="G682" s="110"/>
      <c r="H682" s="110"/>
      <c r="I682" s="118"/>
      <c r="J682" s="118"/>
      <c r="K682" s="118"/>
      <c r="L682" s="118"/>
      <c r="M682" s="118"/>
      <c r="N682" s="118"/>
      <c r="O682" s="118"/>
      <c r="P682" s="118"/>
      <c r="Q682" s="110"/>
      <c r="R682" s="110"/>
      <c r="S682" s="110"/>
      <c r="T682" s="110"/>
      <c r="U682" s="110"/>
    </row>
    <row r="683" spans="3:21" ht="39.950000000000003" customHeight="1">
      <c r="C683" s="109"/>
      <c r="D683" s="110"/>
      <c r="E683" s="110"/>
      <c r="F683" s="110"/>
      <c r="G683" s="110"/>
      <c r="H683" s="110"/>
      <c r="I683" s="118"/>
      <c r="J683" s="118"/>
      <c r="K683" s="118"/>
      <c r="L683" s="118"/>
      <c r="M683" s="118"/>
      <c r="N683" s="118"/>
      <c r="O683" s="118"/>
      <c r="P683" s="118"/>
      <c r="Q683" s="110"/>
      <c r="R683" s="110"/>
      <c r="S683" s="110"/>
      <c r="T683" s="110"/>
      <c r="U683" s="110"/>
    </row>
    <row r="684" spans="3:21" ht="39.950000000000003" customHeight="1">
      <c r="C684" s="109"/>
      <c r="D684" s="110"/>
      <c r="E684" s="110"/>
      <c r="F684" s="110"/>
      <c r="G684" s="110"/>
      <c r="H684" s="110"/>
      <c r="I684" s="118"/>
      <c r="J684" s="118"/>
      <c r="K684" s="118"/>
      <c r="L684" s="118"/>
      <c r="M684" s="118"/>
      <c r="N684" s="118"/>
      <c r="O684" s="118"/>
      <c r="P684" s="118"/>
      <c r="Q684" s="110"/>
      <c r="R684" s="110"/>
      <c r="S684" s="110"/>
      <c r="T684" s="110"/>
      <c r="U684" s="110"/>
    </row>
    <row r="685" spans="3:21" ht="39.950000000000003" customHeight="1">
      <c r="C685" s="109"/>
      <c r="D685" s="110"/>
      <c r="E685" s="110"/>
      <c r="F685" s="110"/>
      <c r="G685" s="110"/>
      <c r="H685" s="110"/>
      <c r="I685" s="118"/>
      <c r="J685" s="118"/>
      <c r="K685" s="118"/>
      <c r="L685" s="118"/>
      <c r="M685" s="118"/>
      <c r="N685" s="118"/>
      <c r="O685" s="118"/>
      <c r="P685" s="118"/>
      <c r="Q685" s="110"/>
      <c r="R685" s="110"/>
      <c r="S685" s="110"/>
      <c r="T685" s="110"/>
      <c r="U685" s="110"/>
    </row>
    <row r="686" spans="3:21" ht="39.950000000000003" customHeight="1">
      <c r="C686" s="109"/>
      <c r="D686" s="110"/>
      <c r="E686" s="110"/>
      <c r="F686" s="110"/>
      <c r="G686" s="110"/>
      <c r="H686" s="110"/>
      <c r="I686" s="118"/>
      <c r="J686" s="118"/>
      <c r="K686" s="118"/>
      <c r="L686" s="118"/>
      <c r="M686" s="118"/>
      <c r="N686" s="118"/>
      <c r="O686" s="118"/>
      <c r="P686" s="118"/>
      <c r="Q686" s="110"/>
      <c r="R686" s="110"/>
      <c r="S686" s="110"/>
      <c r="T686" s="110"/>
      <c r="U686" s="110"/>
    </row>
    <row r="687" spans="3:21" ht="39.950000000000003" customHeight="1">
      <c r="C687" s="109"/>
      <c r="D687" s="110"/>
      <c r="E687" s="110"/>
      <c r="F687" s="110"/>
      <c r="G687" s="110"/>
      <c r="H687" s="110"/>
      <c r="I687" s="118"/>
      <c r="J687" s="118"/>
      <c r="K687" s="118"/>
      <c r="L687" s="118"/>
      <c r="M687" s="118"/>
      <c r="N687" s="118"/>
      <c r="O687" s="118"/>
      <c r="P687" s="118"/>
      <c r="Q687" s="110"/>
      <c r="R687" s="110"/>
      <c r="S687" s="110"/>
      <c r="T687" s="110"/>
      <c r="U687" s="110"/>
    </row>
    <row r="688" spans="3:21" ht="39.950000000000003" customHeight="1">
      <c r="C688" s="109"/>
      <c r="D688" s="110"/>
      <c r="E688" s="110"/>
      <c r="F688" s="110"/>
      <c r="G688" s="110"/>
      <c r="H688" s="110"/>
      <c r="I688" s="118"/>
      <c r="J688" s="118"/>
      <c r="K688" s="118"/>
      <c r="L688" s="118"/>
      <c r="M688" s="118"/>
      <c r="N688" s="118"/>
      <c r="O688" s="118"/>
      <c r="P688" s="118"/>
      <c r="Q688" s="110"/>
      <c r="R688" s="110"/>
      <c r="S688" s="110"/>
      <c r="T688" s="110"/>
      <c r="U688" s="110"/>
    </row>
    <row r="689" spans="3:21" ht="39.950000000000003" customHeight="1">
      <c r="C689" s="109"/>
      <c r="D689" s="110"/>
      <c r="E689" s="110"/>
      <c r="F689" s="110"/>
      <c r="G689" s="110"/>
      <c r="H689" s="110"/>
      <c r="I689" s="118"/>
      <c r="J689" s="118"/>
      <c r="K689" s="118"/>
      <c r="L689" s="118"/>
      <c r="M689" s="118"/>
      <c r="N689" s="118"/>
      <c r="O689" s="118"/>
      <c r="P689" s="118"/>
      <c r="Q689" s="110"/>
      <c r="R689" s="110"/>
      <c r="S689" s="110"/>
      <c r="T689" s="110"/>
      <c r="U689" s="110"/>
    </row>
    <row r="690" spans="3:21" ht="39.950000000000003" customHeight="1">
      <c r="C690" s="109"/>
      <c r="D690" s="110"/>
      <c r="E690" s="110"/>
      <c r="F690" s="110"/>
      <c r="G690" s="110"/>
      <c r="H690" s="110"/>
      <c r="I690" s="118"/>
      <c r="J690" s="118"/>
      <c r="K690" s="118"/>
      <c r="L690" s="118"/>
      <c r="M690" s="118"/>
      <c r="N690" s="118"/>
      <c r="O690" s="118"/>
      <c r="P690" s="118"/>
      <c r="Q690" s="110"/>
      <c r="R690" s="110"/>
      <c r="S690" s="110"/>
      <c r="T690" s="110"/>
      <c r="U690" s="110"/>
    </row>
    <row r="691" spans="3:21" ht="39.950000000000003" customHeight="1">
      <c r="C691" s="109"/>
      <c r="D691" s="110"/>
      <c r="E691" s="110"/>
      <c r="F691" s="110"/>
      <c r="G691" s="110"/>
      <c r="H691" s="110"/>
      <c r="I691" s="118"/>
      <c r="J691" s="118"/>
      <c r="K691" s="118"/>
      <c r="L691" s="118"/>
      <c r="M691" s="118"/>
      <c r="N691" s="118"/>
      <c r="O691" s="118"/>
      <c r="P691" s="118"/>
      <c r="Q691" s="110"/>
      <c r="R691" s="110"/>
      <c r="S691" s="110"/>
      <c r="T691" s="110"/>
      <c r="U691" s="110"/>
    </row>
    <row r="692" spans="3:21" ht="39.950000000000003" customHeight="1">
      <c r="C692" s="109"/>
      <c r="D692" s="110"/>
      <c r="E692" s="110"/>
      <c r="F692" s="110"/>
      <c r="G692" s="110"/>
      <c r="H692" s="110"/>
      <c r="I692" s="118"/>
      <c r="J692" s="118"/>
      <c r="K692" s="118"/>
      <c r="L692" s="118"/>
      <c r="M692" s="118"/>
      <c r="N692" s="118"/>
      <c r="O692" s="118"/>
      <c r="P692" s="118"/>
      <c r="Q692" s="110"/>
      <c r="R692" s="110"/>
      <c r="S692" s="110"/>
      <c r="T692" s="110"/>
      <c r="U692" s="110"/>
    </row>
    <row r="693" spans="3:21" ht="39.950000000000003" customHeight="1">
      <c r="C693" s="109"/>
      <c r="D693" s="110"/>
      <c r="E693" s="110"/>
      <c r="F693" s="110"/>
      <c r="G693" s="110"/>
      <c r="H693" s="110"/>
      <c r="I693" s="118"/>
      <c r="J693" s="118"/>
      <c r="K693" s="118"/>
      <c r="L693" s="118"/>
      <c r="M693" s="118"/>
      <c r="N693" s="118"/>
      <c r="O693" s="118"/>
      <c r="P693" s="118"/>
      <c r="Q693" s="110"/>
      <c r="R693" s="110"/>
      <c r="S693" s="110"/>
      <c r="T693" s="110"/>
      <c r="U693" s="110"/>
    </row>
    <row r="694" spans="3:21" ht="39.950000000000003" customHeight="1">
      <c r="C694" s="109"/>
      <c r="D694" s="110"/>
      <c r="E694" s="110"/>
      <c r="F694" s="110"/>
      <c r="G694" s="110"/>
      <c r="H694" s="110"/>
      <c r="I694" s="118"/>
      <c r="J694" s="118"/>
      <c r="K694" s="118"/>
      <c r="L694" s="118"/>
      <c r="M694" s="118"/>
      <c r="N694" s="118"/>
      <c r="O694" s="118"/>
      <c r="P694" s="118"/>
      <c r="Q694" s="110"/>
      <c r="R694" s="110"/>
      <c r="S694" s="110"/>
      <c r="T694" s="110"/>
      <c r="U694" s="110"/>
    </row>
    <row r="695" spans="3:21" ht="39.950000000000003" customHeight="1">
      <c r="C695" s="109"/>
      <c r="D695" s="110"/>
      <c r="E695" s="110"/>
      <c r="F695" s="110"/>
      <c r="G695" s="110"/>
      <c r="H695" s="110"/>
      <c r="I695" s="118"/>
      <c r="J695" s="118"/>
      <c r="K695" s="118"/>
      <c r="L695" s="118"/>
      <c r="M695" s="118"/>
      <c r="N695" s="118"/>
      <c r="O695" s="118"/>
      <c r="P695" s="118"/>
      <c r="Q695" s="110"/>
      <c r="R695" s="110"/>
      <c r="S695" s="110"/>
      <c r="T695" s="110"/>
      <c r="U695" s="110"/>
    </row>
    <row r="696" spans="3:21" ht="39.950000000000003" customHeight="1">
      <c r="C696" s="109"/>
      <c r="D696" s="110"/>
      <c r="E696" s="110"/>
      <c r="F696" s="110"/>
      <c r="G696" s="110"/>
      <c r="H696" s="110"/>
      <c r="I696" s="118"/>
      <c r="J696" s="118"/>
      <c r="K696" s="118"/>
      <c r="L696" s="118"/>
      <c r="M696" s="118"/>
      <c r="N696" s="118"/>
      <c r="O696" s="118"/>
      <c r="P696" s="118"/>
      <c r="Q696" s="110"/>
      <c r="R696" s="110"/>
      <c r="S696" s="110"/>
      <c r="T696" s="110"/>
      <c r="U696" s="110"/>
    </row>
    <row r="697" spans="3:21" ht="39.950000000000003" customHeight="1">
      <c r="C697" s="109"/>
      <c r="D697" s="110"/>
      <c r="E697" s="110"/>
      <c r="F697" s="110"/>
      <c r="G697" s="110"/>
      <c r="H697" s="110"/>
      <c r="I697" s="118"/>
      <c r="J697" s="118"/>
      <c r="K697" s="118"/>
      <c r="L697" s="118"/>
      <c r="M697" s="118"/>
      <c r="N697" s="118"/>
      <c r="O697" s="118"/>
      <c r="P697" s="118"/>
      <c r="Q697" s="110"/>
      <c r="R697" s="110"/>
      <c r="S697" s="110"/>
      <c r="T697" s="110"/>
      <c r="U697" s="110"/>
    </row>
    <row r="698" spans="3:21" ht="39.950000000000003" customHeight="1">
      <c r="C698" s="109"/>
      <c r="D698" s="110"/>
      <c r="E698" s="110"/>
      <c r="F698" s="110"/>
      <c r="G698" s="110"/>
      <c r="H698" s="110"/>
      <c r="I698" s="118"/>
      <c r="J698" s="118"/>
      <c r="K698" s="118"/>
      <c r="L698" s="118"/>
      <c r="M698" s="118"/>
      <c r="N698" s="118"/>
      <c r="O698" s="118"/>
      <c r="P698" s="118"/>
      <c r="Q698" s="110"/>
      <c r="R698" s="110"/>
      <c r="S698" s="110"/>
      <c r="T698" s="110"/>
      <c r="U698" s="110"/>
    </row>
    <row r="699" spans="3:21" ht="39.950000000000003" customHeight="1">
      <c r="C699" s="109"/>
      <c r="D699" s="110"/>
      <c r="E699" s="110"/>
      <c r="F699" s="110"/>
      <c r="G699" s="110"/>
      <c r="H699" s="110"/>
      <c r="I699" s="118"/>
      <c r="J699" s="118"/>
      <c r="K699" s="118"/>
      <c r="L699" s="118"/>
      <c r="M699" s="118"/>
      <c r="N699" s="118"/>
      <c r="O699" s="118"/>
      <c r="P699" s="118"/>
      <c r="Q699" s="110"/>
      <c r="R699" s="110"/>
      <c r="S699" s="110"/>
      <c r="T699" s="110"/>
      <c r="U699" s="110"/>
    </row>
    <row r="700" spans="3:21" ht="39.950000000000003" customHeight="1">
      <c r="C700" s="109"/>
      <c r="D700" s="110"/>
      <c r="E700" s="110"/>
      <c r="F700" s="110"/>
      <c r="G700" s="110"/>
      <c r="H700" s="110"/>
      <c r="I700" s="118"/>
      <c r="J700" s="118"/>
      <c r="K700" s="118"/>
      <c r="L700" s="118"/>
      <c r="M700" s="118"/>
      <c r="N700" s="118"/>
      <c r="O700" s="118"/>
      <c r="P700" s="118"/>
      <c r="Q700" s="110"/>
      <c r="R700" s="110"/>
      <c r="S700" s="110"/>
      <c r="T700" s="110"/>
      <c r="U700" s="110"/>
    </row>
    <row r="701" spans="3:21" ht="39.950000000000003" customHeight="1">
      <c r="C701" s="109"/>
      <c r="D701" s="110"/>
      <c r="E701" s="110"/>
      <c r="F701" s="110"/>
      <c r="G701" s="110"/>
      <c r="H701" s="110"/>
      <c r="I701" s="118"/>
      <c r="J701" s="118"/>
      <c r="K701" s="118"/>
      <c r="L701" s="118"/>
      <c r="M701" s="118"/>
      <c r="N701" s="118"/>
      <c r="O701" s="118"/>
      <c r="P701" s="118"/>
      <c r="Q701" s="110"/>
      <c r="R701" s="110"/>
      <c r="S701" s="110"/>
      <c r="T701" s="110"/>
      <c r="U701" s="110"/>
    </row>
    <row r="702" spans="3:21" ht="39.950000000000003" customHeight="1">
      <c r="C702" s="109"/>
      <c r="D702" s="110"/>
      <c r="E702" s="110"/>
      <c r="F702" s="110"/>
      <c r="G702" s="110"/>
      <c r="H702" s="110"/>
      <c r="I702" s="118"/>
      <c r="J702" s="118"/>
      <c r="K702" s="118"/>
      <c r="L702" s="118"/>
      <c r="M702" s="118"/>
      <c r="N702" s="118"/>
      <c r="O702" s="118"/>
      <c r="P702" s="118"/>
      <c r="Q702" s="110"/>
      <c r="R702" s="110"/>
      <c r="S702" s="110"/>
      <c r="T702" s="110"/>
      <c r="U702" s="110"/>
    </row>
    <row r="703" spans="3:21" ht="39.950000000000003" customHeight="1">
      <c r="C703" s="109"/>
      <c r="D703" s="110"/>
      <c r="E703" s="110"/>
      <c r="F703" s="110"/>
      <c r="G703" s="110"/>
      <c r="H703" s="110"/>
      <c r="I703" s="118"/>
      <c r="J703" s="118"/>
      <c r="K703" s="118"/>
      <c r="L703" s="118"/>
      <c r="M703" s="118"/>
      <c r="N703" s="118"/>
      <c r="O703" s="118"/>
      <c r="P703" s="118"/>
      <c r="Q703" s="110"/>
      <c r="R703" s="110"/>
      <c r="S703" s="110"/>
      <c r="T703" s="110"/>
      <c r="U703" s="110"/>
    </row>
    <row r="704" spans="3:21" ht="39.950000000000003" customHeight="1">
      <c r="C704" s="109"/>
      <c r="D704" s="110"/>
      <c r="E704" s="110"/>
      <c r="F704" s="110"/>
      <c r="G704" s="110"/>
      <c r="H704" s="110"/>
      <c r="I704" s="118"/>
      <c r="J704" s="118"/>
      <c r="K704" s="118"/>
      <c r="L704" s="118"/>
      <c r="M704" s="118"/>
      <c r="N704" s="118"/>
      <c r="O704" s="118"/>
      <c r="P704" s="118"/>
      <c r="Q704" s="110"/>
      <c r="R704" s="110"/>
      <c r="S704" s="110"/>
      <c r="T704" s="110"/>
      <c r="U704" s="110"/>
    </row>
    <row r="705" spans="3:21" ht="39.950000000000003" customHeight="1">
      <c r="C705" s="109"/>
      <c r="D705" s="110"/>
      <c r="E705" s="110"/>
      <c r="F705" s="110"/>
      <c r="G705" s="110"/>
      <c r="H705" s="110"/>
      <c r="I705" s="118"/>
      <c r="J705" s="118"/>
      <c r="K705" s="118"/>
      <c r="L705" s="118"/>
      <c r="M705" s="118"/>
      <c r="N705" s="118"/>
      <c r="O705" s="118"/>
      <c r="P705" s="118"/>
      <c r="Q705" s="110"/>
      <c r="R705" s="110"/>
      <c r="S705" s="110"/>
      <c r="T705" s="110"/>
      <c r="U705" s="110"/>
    </row>
    <row r="706" spans="3:21" ht="39.950000000000003" customHeight="1">
      <c r="C706" s="109"/>
      <c r="D706" s="110"/>
      <c r="E706" s="110"/>
      <c r="F706" s="110"/>
      <c r="G706" s="110"/>
      <c r="H706" s="110"/>
      <c r="I706" s="118"/>
      <c r="J706" s="118"/>
      <c r="K706" s="118"/>
      <c r="L706" s="118"/>
      <c r="M706" s="118"/>
      <c r="N706" s="118"/>
      <c r="O706" s="118"/>
      <c r="P706" s="118"/>
      <c r="Q706" s="110"/>
      <c r="R706" s="110"/>
      <c r="S706" s="110"/>
      <c r="T706" s="110"/>
      <c r="U706" s="110"/>
    </row>
    <row r="707" spans="3:21" ht="39.950000000000003" customHeight="1">
      <c r="C707" s="109"/>
      <c r="D707" s="110"/>
      <c r="E707" s="110"/>
      <c r="F707" s="110"/>
      <c r="G707" s="110"/>
      <c r="H707" s="110"/>
      <c r="I707" s="118"/>
      <c r="J707" s="118"/>
      <c r="K707" s="118"/>
      <c r="L707" s="118"/>
      <c r="M707" s="118"/>
      <c r="N707" s="118"/>
      <c r="O707" s="118"/>
      <c r="P707" s="118"/>
      <c r="Q707" s="110"/>
      <c r="R707" s="110"/>
      <c r="S707" s="110"/>
      <c r="T707" s="110"/>
      <c r="U707" s="110"/>
    </row>
    <row r="708" spans="3:21" ht="39.950000000000003" customHeight="1">
      <c r="C708" s="109"/>
      <c r="D708" s="110"/>
      <c r="E708" s="110"/>
      <c r="F708" s="110"/>
      <c r="G708" s="110"/>
      <c r="H708" s="110"/>
      <c r="I708" s="118"/>
      <c r="J708" s="118"/>
      <c r="K708" s="118"/>
      <c r="L708" s="118"/>
      <c r="M708" s="118"/>
      <c r="N708" s="118"/>
      <c r="O708" s="118"/>
      <c r="P708" s="118"/>
      <c r="Q708" s="110"/>
      <c r="R708" s="110"/>
      <c r="S708" s="110"/>
      <c r="T708" s="110"/>
      <c r="U708" s="110"/>
    </row>
    <row r="709" spans="3:21" ht="39.950000000000003" customHeight="1">
      <c r="C709" s="109"/>
      <c r="D709" s="110"/>
      <c r="E709" s="110"/>
      <c r="F709" s="110"/>
      <c r="G709" s="110"/>
      <c r="H709" s="110"/>
      <c r="I709" s="118"/>
      <c r="J709" s="118"/>
      <c r="K709" s="118"/>
      <c r="L709" s="118"/>
      <c r="M709" s="118"/>
      <c r="N709" s="118"/>
      <c r="O709" s="118"/>
      <c r="P709" s="118"/>
      <c r="Q709" s="110"/>
      <c r="R709" s="110"/>
      <c r="S709" s="110"/>
      <c r="T709" s="110"/>
      <c r="U709" s="110"/>
    </row>
    <row r="710" spans="3:21" ht="39.950000000000003" customHeight="1">
      <c r="C710" s="109"/>
      <c r="D710" s="110"/>
      <c r="E710" s="110"/>
      <c r="F710" s="110"/>
      <c r="G710" s="110"/>
      <c r="H710" s="110"/>
      <c r="I710" s="118"/>
      <c r="J710" s="118"/>
      <c r="K710" s="118"/>
      <c r="L710" s="118"/>
      <c r="M710" s="118"/>
      <c r="N710" s="118"/>
      <c r="O710" s="118"/>
      <c r="P710" s="118"/>
      <c r="Q710" s="110"/>
      <c r="R710" s="110"/>
      <c r="S710" s="110"/>
      <c r="T710" s="110"/>
      <c r="U710" s="110"/>
    </row>
    <row r="711" spans="3:21" ht="39.950000000000003" customHeight="1">
      <c r="C711" s="109"/>
      <c r="D711" s="110"/>
      <c r="E711" s="110"/>
      <c r="F711" s="110"/>
      <c r="G711" s="110"/>
      <c r="H711" s="110"/>
      <c r="I711" s="118"/>
      <c r="J711" s="118"/>
      <c r="K711" s="118"/>
      <c r="L711" s="118"/>
      <c r="M711" s="118"/>
      <c r="N711" s="118"/>
      <c r="O711" s="118"/>
      <c r="P711" s="118"/>
      <c r="Q711" s="110"/>
      <c r="R711" s="110"/>
      <c r="S711" s="110"/>
      <c r="T711" s="110"/>
      <c r="U711" s="110"/>
    </row>
    <row r="712" spans="3:21" ht="39.950000000000003" customHeight="1">
      <c r="C712" s="109"/>
      <c r="D712" s="110"/>
      <c r="E712" s="110"/>
      <c r="F712" s="110"/>
      <c r="G712" s="110"/>
      <c r="H712" s="110"/>
      <c r="I712" s="118"/>
      <c r="J712" s="118"/>
      <c r="K712" s="118"/>
      <c r="L712" s="118"/>
      <c r="M712" s="118"/>
      <c r="N712" s="118"/>
      <c r="O712" s="118"/>
      <c r="P712" s="118"/>
      <c r="Q712" s="110"/>
      <c r="R712" s="110"/>
      <c r="S712" s="110"/>
      <c r="T712" s="110"/>
      <c r="U712" s="110"/>
    </row>
    <row r="713" spans="3:21" ht="39.950000000000003" customHeight="1">
      <c r="C713" s="109"/>
      <c r="D713" s="110"/>
      <c r="E713" s="110"/>
      <c r="F713" s="110"/>
      <c r="G713" s="110"/>
      <c r="H713" s="110"/>
      <c r="I713" s="118"/>
      <c r="J713" s="118"/>
      <c r="K713" s="118"/>
      <c r="L713" s="118"/>
      <c r="M713" s="118"/>
      <c r="N713" s="118"/>
      <c r="O713" s="118"/>
      <c r="P713" s="118"/>
      <c r="Q713" s="110"/>
      <c r="R713" s="110"/>
      <c r="S713" s="110"/>
      <c r="T713" s="110"/>
      <c r="U713" s="110"/>
    </row>
    <row r="714" spans="3:21" ht="39.950000000000003" customHeight="1">
      <c r="C714" s="109"/>
      <c r="D714" s="110"/>
      <c r="E714" s="110"/>
      <c r="F714" s="110"/>
      <c r="G714" s="110"/>
      <c r="H714" s="110"/>
      <c r="I714" s="118"/>
      <c r="J714" s="118"/>
      <c r="K714" s="118"/>
      <c r="L714" s="118"/>
      <c r="M714" s="118"/>
      <c r="N714" s="118"/>
      <c r="O714" s="118"/>
      <c r="P714" s="118"/>
      <c r="Q714" s="110"/>
      <c r="R714" s="110"/>
      <c r="S714" s="110"/>
      <c r="T714" s="110"/>
      <c r="U714" s="110"/>
    </row>
    <row r="715" spans="3:21" ht="39.950000000000003" customHeight="1">
      <c r="C715" s="109"/>
      <c r="D715" s="110"/>
      <c r="E715" s="110"/>
      <c r="F715" s="110"/>
      <c r="G715" s="110"/>
      <c r="H715" s="110"/>
      <c r="I715" s="118"/>
      <c r="J715" s="118"/>
      <c r="K715" s="118"/>
      <c r="L715" s="118"/>
      <c r="M715" s="118"/>
      <c r="N715" s="118"/>
      <c r="O715" s="118"/>
      <c r="P715" s="118"/>
      <c r="Q715" s="110"/>
      <c r="R715" s="110"/>
      <c r="S715" s="110"/>
      <c r="T715" s="110"/>
      <c r="U715" s="110"/>
    </row>
    <row r="716" spans="3:21" ht="39.950000000000003" customHeight="1">
      <c r="C716" s="109"/>
      <c r="D716" s="110"/>
      <c r="E716" s="110"/>
      <c r="F716" s="110"/>
      <c r="G716" s="110"/>
      <c r="H716" s="110"/>
      <c r="I716" s="118"/>
      <c r="J716" s="118"/>
      <c r="K716" s="118"/>
      <c r="L716" s="118"/>
      <c r="M716" s="118"/>
      <c r="N716" s="118"/>
      <c r="O716" s="118"/>
      <c r="P716" s="118"/>
      <c r="Q716" s="110"/>
      <c r="R716" s="110"/>
      <c r="S716" s="110"/>
      <c r="T716" s="110"/>
      <c r="U716" s="110"/>
    </row>
    <row r="717" spans="3:21" ht="39.950000000000003" customHeight="1">
      <c r="C717" s="109"/>
      <c r="D717" s="110"/>
      <c r="E717" s="110"/>
      <c r="F717" s="110"/>
      <c r="G717" s="110"/>
      <c r="H717" s="110"/>
      <c r="I717" s="118"/>
      <c r="J717" s="118"/>
      <c r="K717" s="118"/>
      <c r="L717" s="118"/>
      <c r="M717" s="118"/>
      <c r="N717" s="118"/>
      <c r="O717" s="118"/>
      <c r="P717" s="118"/>
      <c r="Q717" s="110"/>
      <c r="R717" s="110"/>
      <c r="S717" s="110"/>
      <c r="T717" s="110"/>
      <c r="U717" s="110"/>
    </row>
    <row r="718" spans="3:21" ht="39.950000000000003" customHeight="1">
      <c r="C718" s="109"/>
      <c r="D718" s="110"/>
      <c r="E718" s="110"/>
      <c r="F718" s="110"/>
      <c r="G718" s="110"/>
      <c r="H718" s="110"/>
      <c r="I718" s="118"/>
      <c r="J718" s="118"/>
      <c r="K718" s="118"/>
      <c r="L718" s="118"/>
      <c r="M718" s="118"/>
      <c r="N718" s="118"/>
      <c r="O718" s="118"/>
      <c r="P718" s="118"/>
      <c r="Q718" s="110"/>
      <c r="R718" s="110"/>
      <c r="S718" s="110"/>
      <c r="T718" s="110"/>
      <c r="U718" s="110"/>
    </row>
    <row r="719" spans="3:21" ht="39.950000000000003" customHeight="1">
      <c r="C719" s="109"/>
      <c r="D719" s="110"/>
      <c r="E719" s="110"/>
      <c r="F719" s="110"/>
      <c r="G719" s="110"/>
      <c r="H719" s="110"/>
      <c r="I719" s="118"/>
      <c r="J719" s="118"/>
      <c r="K719" s="118"/>
      <c r="L719" s="118"/>
      <c r="M719" s="118"/>
      <c r="N719" s="118"/>
      <c r="O719" s="118"/>
      <c r="P719" s="118"/>
      <c r="Q719" s="110"/>
      <c r="R719" s="110"/>
      <c r="S719" s="110"/>
      <c r="T719" s="110"/>
      <c r="U719" s="110"/>
    </row>
    <row r="720" spans="3:21" ht="39.950000000000003" customHeight="1">
      <c r="C720" s="109"/>
      <c r="D720" s="110"/>
      <c r="E720" s="110"/>
      <c r="F720" s="110"/>
      <c r="G720" s="110"/>
      <c r="H720" s="110"/>
      <c r="I720" s="118"/>
      <c r="J720" s="118"/>
      <c r="K720" s="118"/>
      <c r="L720" s="118"/>
      <c r="M720" s="118"/>
      <c r="N720" s="118"/>
      <c r="O720" s="118"/>
      <c r="P720" s="118"/>
      <c r="Q720" s="110"/>
      <c r="R720" s="110"/>
      <c r="S720" s="110"/>
      <c r="T720" s="110"/>
      <c r="U720" s="110"/>
    </row>
    <row r="721" spans="3:21" ht="39.950000000000003" customHeight="1">
      <c r="C721" s="109"/>
      <c r="D721" s="110"/>
      <c r="E721" s="110"/>
      <c r="F721" s="110"/>
      <c r="G721" s="110"/>
      <c r="H721" s="110"/>
      <c r="I721" s="118"/>
      <c r="J721" s="118"/>
      <c r="K721" s="118"/>
      <c r="L721" s="118"/>
      <c r="M721" s="118"/>
      <c r="N721" s="118"/>
      <c r="O721" s="118"/>
      <c r="P721" s="118"/>
      <c r="Q721" s="110"/>
      <c r="R721" s="110"/>
      <c r="S721" s="110"/>
      <c r="T721" s="110"/>
      <c r="U721" s="110"/>
    </row>
    <row r="722" spans="3:21" ht="39.950000000000003" customHeight="1">
      <c r="C722" s="109"/>
      <c r="D722" s="110"/>
      <c r="E722" s="110"/>
      <c r="F722" s="110"/>
      <c r="G722" s="110"/>
      <c r="H722" s="110"/>
      <c r="I722" s="118"/>
      <c r="J722" s="118"/>
      <c r="K722" s="118"/>
      <c r="L722" s="118"/>
      <c r="M722" s="118"/>
      <c r="N722" s="118"/>
      <c r="O722" s="118"/>
      <c r="P722" s="118"/>
      <c r="Q722" s="110"/>
      <c r="R722" s="110"/>
      <c r="S722" s="110"/>
      <c r="T722" s="110"/>
      <c r="U722" s="110"/>
    </row>
    <row r="723" spans="3:21" ht="39.950000000000003" customHeight="1">
      <c r="C723" s="109"/>
      <c r="D723" s="110"/>
      <c r="E723" s="110"/>
      <c r="F723" s="110"/>
      <c r="G723" s="110"/>
      <c r="H723" s="110"/>
      <c r="I723" s="118"/>
      <c r="J723" s="118"/>
      <c r="K723" s="118"/>
      <c r="L723" s="118"/>
      <c r="M723" s="118"/>
      <c r="N723" s="118"/>
      <c r="O723" s="118"/>
      <c r="P723" s="118"/>
      <c r="Q723" s="110"/>
      <c r="R723" s="110"/>
      <c r="S723" s="110"/>
      <c r="T723" s="110"/>
      <c r="U723" s="110"/>
    </row>
    <row r="724" spans="3:21" ht="39.950000000000003" customHeight="1">
      <c r="C724" s="109"/>
      <c r="D724" s="110"/>
      <c r="E724" s="110"/>
      <c r="F724" s="110"/>
      <c r="G724" s="110"/>
      <c r="H724" s="110"/>
      <c r="I724" s="118"/>
      <c r="J724" s="118"/>
      <c r="K724" s="118"/>
      <c r="L724" s="118"/>
      <c r="M724" s="118"/>
      <c r="N724" s="118"/>
      <c r="O724" s="118"/>
      <c r="P724" s="118"/>
      <c r="Q724" s="110"/>
      <c r="R724" s="110"/>
      <c r="S724" s="110"/>
      <c r="T724" s="110"/>
      <c r="U724" s="110"/>
    </row>
    <row r="725" spans="3:21" ht="39.950000000000003" customHeight="1">
      <c r="C725" s="109"/>
      <c r="D725" s="110"/>
      <c r="E725" s="110"/>
      <c r="F725" s="110"/>
      <c r="G725" s="110"/>
      <c r="H725" s="110"/>
      <c r="I725" s="118"/>
      <c r="J725" s="118"/>
      <c r="K725" s="118"/>
      <c r="L725" s="118"/>
      <c r="M725" s="118"/>
      <c r="N725" s="118"/>
      <c r="O725" s="118"/>
      <c r="P725" s="118"/>
      <c r="Q725" s="110"/>
      <c r="R725" s="110"/>
      <c r="S725" s="110"/>
      <c r="T725" s="110"/>
      <c r="U725" s="110"/>
    </row>
    <row r="726" spans="3:21" ht="39.950000000000003" customHeight="1">
      <c r="C726" s="109"/>
      <c r="D726" s="110"/>
      <c r="E726" s="110"/>
      <c r="F726" s="110"/>
      <c r="G726" s="110"/>
      <c r="H726" s="110"/>
      <c r="I726" s="118"/>
      <c r="J726" s="118"/>
      <c r="K726" s="118"/>
      <c r="L726" s="118"/>
      <c r="M726" s="118"/>
      <c r="N726" s="118"/>
      <c r="O726" s="118"/>
      <c r="P726" s="118"/>
      <c r="Q726" s="110"/>
      <c r="R726" s="110"/>
      <c r="S726" s="110"/>
      <c r="T726" s="110"/>
      <c r="U726" s="110"/>
    </row>
    <row r="727" spans="3:21" ht="39.950000000000003" customHeight="1">
      <c r="C727" s="109"/>
      <c r="D727" s="110"/>
      <c r="E727" s="110"/>
      <c r="F727" s="110"/>
      <c r="G727" s="110"/>
      <c r="H727" s="110"/>
      <c r="I727" s="118"/>
      <c r="J727" s="118"/>
      <c r="K727" s="118"/>
      <c r="L727" s="118"/>
      <c r="M727" s="118"/>
      <c r="N727" s="118"/>
      <c r="O727" s="118"/>
      <c r="P727" s="118"/>
      <c r="Q727" s="110"/>
      <c r="R727" s="110"/>
      <c r="S727" s="110"/>
      <c r="T727" s="110"/>
      <c r="U727" s="110"/>
    </row>
    <row r="728" spans="3:21" ht="39.950000000000003" customHeight="1">
      <c r="C728" s="109"/>
      <c r="D728" s="110"/>
      <c r="E728" s="110"/>
      <c r="F728" s="110"/>
      <c r="G728" s="110"/>
      <c r="H728" s="110"/>
      <c r="I728" s="118"/>
      <c r="J728" s="118"/>
      <c r="K728" s="118"/>
      <c r="L728" s="118"/>
      <c r="M728" s="118"/>
      <c r="N728" s="118"/>
      <c r="O728" s="118"/>
      <c r="P728" s="118"/>
      <c r="Q728" s="110"/>
      <c r="R728" s="110"/>
      <c r="S728" s="110"/>
      <c r="T728" s="110"/>
      <c r="U728" s="110"/>
    </row>
    <row r="729" spans="3:21" ht="39.950000000000003" customHeight="1">
      <c r="C729" s="109"/>
      <c r="D729" s="110"/>
      <c r="E729" s="110"/>
      <c r="F729" s="110"/>
      <c r="G729" s="110"/>
      <c r="H729" s="110"/>
      <c r="I729" s="118"/>
      <c r="J729" s="118"/>
      <c r="K729" s="118"/>
      <c r="L729" s="118"/>
      <c r="M729" s="118"/>
      <c r="N729" s="118"/>
      <c r="O729" s="118"/>
      <c r="P729" s="118"/>
      <c r="Q729" s="110"/>
      <c r="R729" s="110"/>
      <c r="S729" s="110"/>
      <c r="T729" s="110"/>
      <c r="U729" s="110"/>
    </row>
    <row r="730" spans="3:21" ht="39.950000000000003" customHeight="1">
      <c r="C730" s="109"/>
      <c r="D730" s="110"/>
      <c r="E730" s="110"/>
      <c r="F730" s="110"/>
      <c r="G730" s="110"/>
      <c r="H730" s="110"/>
      <c r="I730" s="118"/>
      <c r="J730" s="118"/>
      <c r="K730" s="118"/>
      <c r="L730" s="118"/>
      <c r="M730" s="118"/>
      <c r="N730" s="118"/>
      <c r="O730" s="118"/>
      <c r="P730" s="118"/>
      <c r="Q730" s="110"/>
      <c r="R730" s="110"/>
      <c r="S730" s="110"/>
      <c r="T730" s="110"/>
      <c r="U730" s="110"/>
    </row>
    <row r="731" spans="3:21" ht="39.950000000000003" customHeight="1">
      <c r="C731" s="109"/>
      <c r="D731" s="110"/>
      <c r="E731" s="110"/>
      <c r="F731" s="110"/>
      <c r="G731" s="110"/>
      <c r="H731" s="110"/>
      <c r="I731" s="118"/>
      <c r="J731" s="118"/>
      <c r="K731" s="118"/>
      <c r="L731" s="118"/>
      <c r="M731" s="118"/>
      <c r="N731" s="118"/>
      <c r="O731" s="118"/>
      <c r="P731" s="118"/>
      <c r="Q731" s="110"/>
      <c r="R731" s="110"/>
      <c r="S731" s="110"/>
      <c r="T731" s="110"/>
      <c r="U731" s="110"/>
    </row>
    <row r="732" spans="3:21" ht="39.950000000000003" customHeight="1">
      <c r="C732" s="109"/>
      <c r="D732" s="110"/>
      <c r="E732" s="110"/>
      <c r="F732" s="110"/>
      <c r="G732" s="110"/>
      <c r="H732" s="110"/>
      <c r="I732" s="118"/>
      <c r="J732" s="118"/>
      <c r="K732" s="118"/>
      <c r="L732" s="118"/>
      <c r="M732" s="118"/>
      <c r="N732" s="118"/>
      <c r="O732" s="118"/>
      <c r="P732" s="118"/>
      <c r="Q732" s="110"/>
      <c r="R732" s="110"/>
      <c r="S732" s="110"/>
      <c r="T732" s="110"/>
      <c r="U732" s="110"/>
    </row>
    <row r="733" spans="3:21" ht="39.950000000000003" customHeight="1">
      <c r="C733" s="109"/>
      <c r="D733" s="110"/>
      <c r="E733" s="110"/>
      <c r="F733" s="110"/>
      <c r="G733" s="110"/>
      <c r="H733" s="110"/>
      <c r="I733" s="118"/>
      <c r="J733" s="118"/>
      <c r="K733" s="118"/>
      <c r="L733" s="118"/>
      <c r="M733" s="118"/>
      <c r="N733" s="118"/>
      <c r="O733" s="118"/>
      <c r="P733" s="118"/>
      <c r="Q733" s="110"/>
      <c r="R733" s="110"/>
      <c r="S733" s="110"/>
      <c r="T733" s="110"/>
      <c r="U733" s="110"/>
    </row>
    <row r="734" spans="3:21" ht="39.950000000000003" customHeight="1">
      <c r="C734" s="109"/>
      <c r="D734" s="110"/>
      <c r="E734" s="110"/>
      <c r="F734" s="110"/>
      <c r="G734" s="110"/>
      <c r="H734" s="110"/>
      <c r="I734" s="118"/>
      <c r="J734" s="118"/>
      <c r="K734" s="118"/>
      <c r="L734" s="118"/>
      <c r="M734" s="118"/>
      <c r="N734" s="118"/>
      <c r="O734" s="118"/>
      <c r="P734" s="118"/>
      <c r="Q734" s="110"/>
      <c r="R734" s="110"/>
      <c r="S734" s="110"/>
      <c r="T734" s="110"/>
      <c r="U734" s="110"/>
    </row>
    <row r="735" spans="3:21" ht="39.950000000000003" customHeight="1">
      <c r="C735" s="109"/>
      <c r="D735" s="110"/>
      <c r="E735" s="110"/>
      <c r="F735" s="110"/>
      <c r="G735" s="110"/>
      <c r="H735" s="110"/>
      <c r="I735" s="118"/>
      <c r="J735" s="118"/>
      <c r="K735" s="118"/>
      <c r="L735" s="118"/>
      <c r="M735" s="118"/>
      <c r="N735" s="118"/>
      <c r="O735" s="118"/>
      <c r="P735" s="118"/>
      <c r="Q735" s="110"/>
      <c r="R735" s="110"/>
      <c r="S735" s="110"/>
      <c r="T735" s="110"/>
      <c r="U735" s="110"/>
    </row>
    <row r="736" spans="3:21" ht="39.950000000000003" customHeight="1">
      <c r="C736" s="109"/>
      <c r="D736" s="110"/>
      <c r="E736" s="110"/>
      <c r="F736" s="110"/>
      <c r="G736" s="110"/>
      <c r="H736" s="110"/>
      <c r="I736" s="118"/>
      <c r="J736" s="118"/>
      <c r="K736" s="118"/>
      <c r="L736" s="118"/>
      <c r="M736" s="118"/>
      <c r="N736" s="118"/>
      <c r="O736" s="118"/>
      <c r="P736" s="118"/>
      <c r="Q736" s="110"/>
      <c r="R736" s="110"/>
      <c r="S736" s="110"/>
      <c r="T736" s="110"/>
      <c r="U736" s="110"/>
    </row>
    <row r="737" spans="3:21" ht="39.950000000000003" customHeight="1">
      <c r="C737" s="109"/>
      <c r="D737" s="110"/>
      <c r="E737" s="110"/>
      <c r="F737" s="110"/>
      <c r="G737" s="110"/>
      <c r="H737" s="110"/>
      <c r="I737" s="118"/>
      <c r="J737" s="118"/>
      <c r="K737" s="118"/>
      <c r="L737" s="118"/>
      <c r="M737" s="118"/>
      <c r="N737" s="118"/>
      <c r="O737" s="118"/>
      <c r="P737" s="118"/>
      <c r="Q737" s="110"/>
      <c r="R737" s="110"/>
      <c r="S737" s="110"/>
      <c r="T737" s="110"/>
      <c r="U737" s="110"/>
    </row>
    <row r="738" spans="3:21" ht="39.950000000000003" customHeight="1">
      <c r="C738" s="109"/>
      <c r="D738" s="110"/>
      <c r="E738" s="110"/>
      <c r="F738" s="110"/>
      <c r="G738" s="110"/>
      <c r="H738" s="110"/>
      <c r="I738" s="118"/>
      <c r="J738" s="118"/>
      <c r="K738" s="118"/>
      <c r="L738" s="118"/>
      <c r="M738" s="118"/>
      <c r="N738" s="118"/>
      <c r="O738" s="118"/>
      <c r="P738" s="118"/>
      <c r="Q738" s="110"/>
      <c r="R738" s="110"/>
      <c r="S738" s="110"/>
      <c r="T738" s="110"/>
      <c r="U738" s="110"/>
    </row>
    <row r="739" spans="3:21" ht="39.950000000000003" customHeight="1">
      <c r="C739" s="109"/>
      <c r="D739" s="110"/>
      <c r="E739" s="110"/>
      <c r="F739" s="110"/>
      <c r="G739" s="110"/>
      <c r="H739" s="110"/>
      <c r="I739" s="118"/>
      <c r="J739" s="118"/>
      <c r="K739" s="118"/>
      <c r="L739" s="118"/>
      <c r="M739" s="118"/>
      <c r="N739" s="118"/>
      <c r="O739" s="118"/>
      <c r="P739" s="118"/>
      <c r="Q739" s="110"/>
      <c r="R739" s="110"/>
      <c r="S739" s="110"/>
      <c r="T739" s="110"/>
      <c r="U739" s="110"/>
    </row>
    <row r="740" spans="3:21" ht="39.950000000000003" customHeight="1">
      <c r="C740" s="109"/>
      <c r="D740" s="110"/>
      <c r="E740" s="110"/>
      <c r="F740" s="110"/>
      <c r="G740" s="110"/>
      <c r="H740" s="110"/>
      <c r="I740" s="118"/>
      <c r="J740" s="118"/>
      <c r="K740" s="118"/>
      <c r="L740" s="118"/>
      <c r="M740" s="118"/>
      <c r="N740" s="118"/>
      <c r="O740" s="118"/>
      <c r="P740" s="118"/>
      <c r="Q740" s="110"/>
      <c r="R740" s="110"/>
      <c r="S740" s="110"/>
      <c r="T740" s="110"/>
      <c r="U740" s="110"/>
    </row>
    <row r="741" spans="3:21" ht="39.950000000000003" customHeight="1">
      <c r="C741" s="109"/>
      <c r="D741" s="110"/>
      <c r="E741" s="110"/>
      <c r="F741" s="110"/>
      <c r="G741" s="110"/>
      <c r="H741" s="110"/>
      <c r="I741" s="118"/>
      <c r="J741" s="118"/>
      <c r="K741" s="118"/>
      <c r="L741" s="118"/>
      <c r="M741" s="118"/>
      <c r="N741" s="118"/>
      <c r="O741" s="118"/>
      <c r="P741" s="118"/>
      <c r="Q741" s="110"/>
      <c r="R741" s="110"/>
      <c r="S741" s="110"/>
      <c r="T741" s="110"/>
      <c r="U741" s="110"/>
    </row>
    <row r="742" spans="3:21" ht="39.950000000000003" customHeight="1">
      <c r="C742" s="109"/>
      <c r="D742" s="110"/>
      <c r="E742" s="110"/>
      <c r="F742" s="110"/>
      <c r="G742" s="110"/>
      <c r="H742" s="110"/>
      <c r="I742" s="118"/>
      <c r="J742" s="118"/>
      <c r="K742" s="118"/>
      <c r="L742" s="118"/>
      <c r="M742" s="118"/>
      <c r="N742" s="118"/>
      <c r="O742" s="118"/>
      <c r="P742" s="118"/>
      <c r="Q742" s="110"/>
      <c r="R742" s="110"/>
      <c r="S742" s="110"/>
      <c r="T742" s="110"/>
      <c r="U742" s="110"/>
    </row>
    <row r="743" spans="3:21" ht="39.950000000000003" customHeight="1">
      <c r="C743" s="109"/>
      <c r="D743" s="110"/>
      <c r="E743" s="110"/>
      <c r="F743" s="110"/>
      <c r="G743" s="110"/>
      <c r="H743" s="110"/>
      <c r="I743" s="118"/>
      <c r="J743" s="118"/>
      <c r="K743" s="118"/>
      <c r="L743" s="118"/>
      <c r="M743" s="118"/>
      <c r="N743" s="118"/>
      <c r="O743" s="118"/>
      <c r="P743" s="118"/>
      <c r="Q743" s="110"/>
      <c r="R743" s="110"/>
      <c r="S743" s="110"/>
      <c r="T743" s="110"/>
      <c r="U743" s="110"/>
    </row>
    <row r="744" spans="3:21" ht="39.950000000000003" customHeight="1">
      <c r="C744" s="109"/>
      <c r="D744" s="110"/>
      <c r="E744" s="110"/>
      <c r="F744" s="110"/>
      <c r="G744" s="110"/>
      <c r="H744" s="110"/>
      <c r="I744" s="118"/>
      <c r="J744" s="118"/>
      <c r="K744" s="118"/>
      <c r="L744" s="118"/>
      <c r="M744" s="118"/>
      <c r="N744" s="118"/>
      <c r="O744" s="118"/>
      <c r="P744" s="118"/>
      <c r="Q744" s="110"/>
      <c r="R744" s="110"/>
      <c r="S744" s="110"/>
      <c r="T744" s="110"/>
      <c r="U744" s="110"/>
    </row>
    <row r="745" spans="3:21" ht="39.950000000000003" customHeight="1">
      <c r="C745" s="109"/>
      <c r="D745" s="110"/>
      <c r="E745" s="110"/>
      <c r="F745" s="110"/>
      <c r="G745" s="110"/>
      <c r="H745" s="110"/>
      <c r="I745" s="118"/>
      <c r="J745" s="118"/>
      <c r="K745" s="118"/>
      <c r="L745" s="118"/>
      <c r="M745" s="118"/>
      <c r="N745" s="118"/>
      <c r="O745" s="118"/>
      <c r="P745" s="118"/>
      <c r="Q745" s="110"/>
      <c r="R745" s="110"/>
      <c r="S745" s="110"/>
      <c r="T745" s="110"/>
      <c r="U745" s="110"/>
    </row>
    <row r="746" spans="3:21" ht="39.950000000000003" customHeight="1">
      <c r="C746" s="109"/>
      <c r="D746" s="110"/>
      <c r="E746" s="110"/>
      <c r="F746" s="110"/>
      <c r="G746" s="110"/>
      <c r="H746" s="110"/>
      <c r="I746" s="118"/>
      <c r="J746" s="118"/>
      <c r="K746" s="118"/>
      <c r="L746" s="118"/>
      <c r="M746" s="118"/>
      <c r="N746" s="118"/>
      <c r="O746" s="118"/>
      <c r="P746" s="118"/>
      <c r="Q746" s="110"/>
      <c r="R746" s="110"/>
      <c r="S746" s="110"/>
      <c r="T746" s="110"/>
      <c r="U746" s="110"/>
    </row>
    <row r="747" spans="3:21" ht="39.950000000000003" customHeight="1">
      <c r="C747" s="109"/>
      <c r="D747" s="110"/>
      <c r="E747" s="110"/>
      <c r="F747" s="110"/>
      <c r="G747" s="110"/>
      <c r="H747" s="110"/>
      <c r="I747" s="118"/>
      <c r="J747" s="118"/>
      <c r="K747" s="118"/>
      <c r="L747" s="118"/>
      <c r="M747" s="118"/>
      <c r="N747" s="118"/>
      <c r="O747" s="118"/>
      <c r="P747" s="118"/>
      <c r="Q747" s="110"/>
      <c r="R747" s="110"/>
      <c r="S747" s="110"/>
      <c r="T747" s="110"/>
      <c r="U747" s="110"/>
    </row>
    <row r="748" spans="3:21" ht="39.950000000000003" customHeight="1">
      <c r="C748" s="109"/>
      <c r="D748" s="110"/>
      <c r="E748" s="110"/>
      <c r="F748" s="110"/>
      <c r="G748" s="110"/>
      <c r="H748" s="110"/>
      <c r="I748" s="118"/>
      <c r="J748" s="118"/>
      <c r="K748" s="118"/>
      <c r="L748" s="118"/>
      <c r="M748" s="118"/>
      <c r="N748" s="118"/>
      <c r="O748" s="118"/>
      <c r="P748" s="118"/>
      <c r="Q748" s="110"/>
      <c r="R748" s="110"/>
      <c r="S748" s="110"/>
      <c r="T748" s="110"/>
      <c r="U748" s="110"/>
    </row>
    <row r="749" spans="3:21" ht="39.950000000000003" customHeight="1">
      <c r="C749" s="109"/>
      <c r="D749" s="110"/>
      <c r="E749" s="110"/>
      <c r="F749" s="110"/>
      <c r="G749" s="110"/>
      <c r="H749" s="110"/>
      <c r="I749" s="118"/>
      <c r="J749" s="118"/>
      <c r="K749" s="118"/>
      <c r="L749" s="118"/>
      <c r="M749" s="118"/>
      <c r="N749" s="118"/>
      <c r="O749" s="118"/>
      <c r="P749" s="118"/>
      <c r="Q749" s="110"/>
      <c r="R749" s="110"/>
      <c r="S749" s="110"/>
      <c r="T749" s="110"/>
      <c r="U749" s="110"/>
    </row>
    <row r="750" spans="3:21" ht="39.950000000000003" customHeight="1">
      <c r="C750" s="109"/>
      <c r="D750" s="110"/>
      <c r="E750" s="110"/>
      <c r="F750" s="110"/>
      <c r="G750" s="110"/>
      <c r="H750" s="110"/>
      <c r="I750" s="118"/>
      <c r="J750" s="118"/>
      <c r="K750" s="118"/>
      <c r="L750" s="118"/>
      <c r="M750" s="118"/>
      <c r="N750" s="118"/>
      <c r="O750" s="118"/>
      <c r="P750" s="118"/>
      <c r="Q750" s="110"/>
      <c r="R750" s="110"/>
      <c r="S750" s="110"/>
      <c r="T750" s="110"/>
      <c r="U750" s="110"/>
    </row>
    <row r="751" spans="3:21" ht="39.950000000000003" customHeight="1">
      <c r="C751" s="109"/>
      <c r="D751" s="110"/>
      <c r="E751" s="110"/>
      <c r="F751" s="110"/>
      <c r="G751" s="110"/>
      <c r="H751" s="110"/>
      <c r="I751" s="118"/>
      <c r="J751" s="118"/>
      <c r="K751" s="118"/>
      <c r="L751" s="118"/>
      <c r="M751" s="118"/>
      <c r="N751" s="118"/>
      <c r="O751" s="118"/>
      <c r="P751" s="118"/>
      <c r="Q751" s="110"/>
      <c r="R751" s="110"/>
      <c r="S751" s="110"/>
      <c r="T751" s="110"/>
      <c r="U751" s="110"/>
    </row>
    <row r="752" spans="3:21" ht="39.950000000000003" customHeight="1">
      <c r="C752" s="109"/>
      <c r="D752" s="110"/>
      <c r="E752" s="110"/>
      <c r="F752" s="110"/>
      <c r="G752" s="110"/>
      <c r="H752" s="110"/>
      <c r="I752" s="118"/>
      <c r="J752" s="118"/>
      <c r="K752" s="118"/>
      <c r="L752" s="118"/>
      <c r="M752" s="118"/>
      <c r="N752" s="118"/>
      <c r="O752" s="118"/>
      <c r="P752" s="118"/>
      <c r="Q752" s="110"/>
      <c r="R752" s="110"/>
      <c r="S752" s="110"/>
      <c r="T752" s="110"/>
      <c r="U752" s="110"/>
    </row>
    <row r="753" spans="3:21" ht="39.950000000000003" customHeight="1">
      <c r="C753" s="109"/>
      <c r="D753" s="110"/>
      <c r="E753" s="110"/>
      <c r="F753" s="110"/>
      <c r="G753" s="110"/>
      <c r="H753" s="110"/>
      <c r="I753" s="118"/>
      <c r="J753" s="118"/>
      <c r="K753" s="118"/>
      <c r="L753" s="118"/>
      <c r="M753" s="118"/>
      <c r="N753" s="118"/>
      <c r="O753" s="118"/>
      <c r="P753" s="118"/>
      <c r="Q753" s="110"/>
      <c r="R753" s="110"/>
      <c r="S753" s="110"/>
      <c r="T753" s="110"/>
      <c r="U753" s="110"/>
    </row>
    <row r="754" spans="3:21" ht="39.950000000000003" customHeight="1">
      <c r="C754" s="109"/>
      <c r="D754" s="110"/>
      <c r="E754" s="110"/>
      <c r="F754" s="110"/>
      <c r="G754" s="110"/>
      <c r="H754" s="110"/>
      <c r="I754" s="118"/>
      <c r="J754" s="118"/>
      <c r="K754" s="118"/>
      <c r="L754" s="118"/>
      <c r="M754" s="118"/>
      <c r="N754" s="118"/>
      <c r="O754" s="118"/>
      <c r="P754" s="118"/>
      <c r="Q754" s="110"/>
      <c r="R754" s="110"/>
      <c r="S754" s="110"/>
      <c r="T754" s="110"/>
      <c r="U754" s="110"/>
    </row>
    <row r="755" spans="3:21" ht="39.950000000000003" customHeight="1">
      <c r="C755" s="109"/>
      <c r="D755" s="110"/>
      <c r="E755" s="110"/>
      <c r="F755" s="110"/>
      <c r="G755" s="110"/>
      <c r="H755" s="110"/>
      <c r="I755" s="118"/>
      <c r="J755" s="118"/>
      <c r="K755" s="118"/>
      <c r="L755" s="118"/>
      <c r="M755" s="118"/>
      <c r="N755" s="118"/>
      <c r="O755" s="118"/>
      <c r="P755" s="118"/>
      <c r="Q755" s="110"/>
      <c r="R755" s="110"/>
      <c r="S755" s="110"/>
      <c r="T755" s="110"/>
      <c r="U755" s="110"/>
    </row>
    <row r="756" spans="3:21" ht="39.950000000000003" customHeight="1">
      <c r="C756" s="109"/>
      <c r="D756" s="110"/>
      <c r="E756" s="110"/>
      <c r="F756" s="110"/>
      <c r="G756" s="110"/>
      <c r="H756" s="110"/>
      <c r="I756" s="118"/>
      <c r="J756" s="118"/>
      <c r="K756" s="118"/>
      <c r="L756" s="118"/>
      <c r="M756" s="118"/>
      <c r="N756" s="118"/>
      <c r="O756" s="118"/>
      <c r="P756" s="118"/>
      <c r="Q756" s="110"/>
      <c r="R756" s="110"/>
      <c r="S756" s="110"/>
      <c r="T756" s="110"/>
      <c r="U756" s="110"/>
    </row>
    <row r="757" spans="3:21" ht="39.950000000000003" customHeight="1">
      <c r="C757" s="109"/>
      <c r="D757" s="110"/>
      <c r="E757" s="110"/>
      <c r="F757" s="110"/>
      <c r="G757" s="110"/>
      <c r="H757" s="110"/>
      <c r="I757" s="118"/>
      <c r="J757" s="118"/>
      <c r="K757" s="118"/>
      <c r="L757" s="118"/>
      <c r="M757" s="118"/>
      <c r="N757" s="118"/>
      <c r="O757" s="118"/>
      <c r="P757" s="118"/>
      <c r="Q757" s="110"/>
      <c r="R757" s="110"/>
      <c r="S757" s="110"/>
      <c r="T757" s="110"/>
      <c r="U757" s="110"/>
    </row>
    <row r="758" spans="3:21" ht="39.950000000000003" customHeight="1">
      <c r="C758" s="109"/>
      <c r="D758" s="110"/>
      <c r="E758" s="110"/>
      <c r="F758" s="110"/>
      <c r="G758" s="110"/>
      <c r="H758" s="110"/>
      <c r="I758" s="118"/>
      <c r="J758" s="118"/>
      <c r="K758" s="118"/>
      <c r="L758" s="118"/>
      <c r="M758" s="118"/>
      <c r="N758" s="118"/>
      <c r="O758" s="118"/>
      <c r="P758" s="118"/>
      <c r="Q758" s="110"/>
      <c r="R758" s="110"/>
      <c r="S758" s="110"/>
      <c r="T758" s="110"/>
      <c r="U758" s="110"/>
    </row>
    <row r="759" spans="3:21" ht="39.950000000000003" customHeight="1">
      <c r="C759" s="109"/>
      <c r="D759" s="110"/>
      <c r="E759" s="110"/>
      <c r="F759" s="110"/>
      <c r="G759" s="110"/>
      <c r="H759" s="110"/>
      <c r="I759" s="118"/>
      <c r="J759" s="118"/>
      <c r="K759" s="118"/>
      <c r="L759" s="118"/>
      <c r="M759" s="118"/>
      <c r="N759" s="118"/>
      <c r="O759" s="118"/>
      <c r="P759" s="118"/>
      <c r="Q759" s="110"/>
      <c r="R759" s="110"/>
      <c r="S759" s="110"/>
      <c r="T759" s="110"/>
      <c r="U759" s="110"/>
    </row>
    <row r="760" spans="3:21" ht="39.950000000000003" customHeight="1">
      <c r="C760" s="109"/>
      <c r="D760" s="110"/>
      <c r="E760" s="110"/>
      <c r="F760" s="110"/>
      <c r="G760" s="110"/>
      <c r="H760" s="110"/>
      <c r="I760" s="118"/>
      <c r="J760" s="118"/>
      <c r="K760" s="118"/>
      <c r="L760" s="118"/>
      <c r="M760" s="118"/>
      <c r="N760" s="118"/>
      <c r="O760" s="118"/>
      <c r="P760" s="118"/>
      <c r="Q760" s="110"/>
      <c r="R760" s="110"/>
      <c r="S760" s="110"/>
      <c r="T760" s="110"/>
      <c r="U760" s="110"/>
    </row>
    <row r="761" spans="3:21" ht="39.950000000000003" customHeight="1">
      <c r="C761" s="109"/>
      <c r="D761" s="110"/>
      <c r="E761" s="110"/>
      <c r="F761" s="110"/>
      <c r="G761" s="110"/>
      <c r="H761" s="110"/>
      <c r="I761" s="118"/>
      <c r="J761" s="118"/>
      <c r="K761" s="118"/>
      <c r="L761" s="118"/>
      <c r="M761" s="118"/>
      <c r="N761" s="118"/>
      <c r="O761" s="118"/>
      <c r="P761" s="118"/>
      <c r="Q761" s="110"/>
      <c r="R761" s="110"/>
      <c r="S761" s="110"/>
      <c r="T761" s="110"/>
      <c r="U761" s="110"/>
    </row>
    <row r="762" spans="3:21" ht="39.950000000000003" customHeight="1">
      <c r="C762" s="109"/>
      <c r="D762" s="110"/>
      <c r="E762" s="110"/>
      <c r="F762" s="110"/>
      <c r="G762" s="110"/>
      <c r="H762" s="110"/>
      <c r="I762" s="118"/>
      <c r="J762" s="118"/>
      <c r="K762" s="118"/>
      <c r="L762" s="118"/>
      <c r="M762" s="118"/>
      <c r="N762" s="118"/>
      <c r="O762" s="118"/>
      <c r="P762" s="118"/>
      <c r="Q762" s="110"/>
      <c r="R762" s="110"/>
      <c r="S762" s="110"/>
      <c r="T762" s="110"/>
      <c r="U762" s="110"/>
    </row>
    <row r="763" spans="3:21" ht="39.950000000000003" customHeight="1">
      <c r="C763" s="109"/>
      <c r="D763" s="110"/>
      <c r="E763" s="110"/>
      <c r="F763" s="110"/>
      <c r="G763" s="110"/>
      <c r="H763" s="110"/>
      <c r="I763" s="118"/>
      <c r="J763" s="118"/>
      <c r="K763" s="118"/>
      <c r="L763" s="118"/>
      <c r="M763" s="118"/>
      <c r="N763" s="118"/>
      <c r="O763" s="118"/>
      <c r="P763" s="118"/>
      <c r="Q763" s="110"/>
      <c r="R763" s="110"/>
      <c r="S763" s="110"/>
      <c r="T763" s="110"/>
      <c r="U763" s="110"/>
    </row>
    <row r="764" spans="3:21" ht="39.950000000000003" customHeight="1">
      <c r="C764" s="109"/>
      <c r="D764" s="110"/>
      <c r="E764" s="110"/>
      <c r="F764" s="110"/>
      <c r="G764" s="110"/>
      <c r="H764" s="110"/>
      <c r="I764" s="118"/>
      <c r="J764" s="118"/>
      <c r="K764" s="118"/>
      <c r="L764" s="118"/>
      <c r="M764" s="118"/>
      <c r="N764" s="118"/>
      <c r="O764" s="118"/>
      <c r="P764" s="118"/>
      <c r="Q764" s="110"/>
      <c r="R764" s="110"/>
      <c r="S764" s="110"/>
      <c r="T764" s="110"/>
      <c r="U764" s="110"/>
    </row>
    <row r="765" spans="3:21" ht="39.950000000000003" customHeight="1">
      <c r="C765" s="109"/>
      <c r="D765" s="110"/>
      <c r="E765" s="110"/>
      <c r="F765" s="110"/>
      <c r="G765" s="110"/>
      <c r="H765" s="110"/>
      <c r="I765" s="118"/>
      <c r="J765" s="118"/>
      <c r="K765" s="118"/>
      <c r="L765" s="118"/>
      <c r="M765" s="118"/>
      <c r="N765" s="118"/>
      <c r="O765" s="118"/>
      <c r="P765" s="118"/>
      <c r="Q765" s="110"/>
      <c r="R765" s="110"/>
      <c r="S765" s="110"/>
      <c r="T765" s="110"/>
      <c r="U765" s="110"/>
    </row>
    <row r="766" spans="3:21" ht="39.950000000000003" customHeight="1">
      <c r="C766" s="109"/>
      <c r="D766" s="110"/>
      <c r="E766" s="110"/>
      <c r="F766" s="110"/>
      <c r="G766" s="110"/>
      <c r="H766" s="110"/>
      <c r="I766" s="118"/>
      <c r="J766" s="118"/>
      <c r="K766" s="118"/>
      <c r="L766" s="118"/>
      <c r="M766" s="118"/>
      <c r="N766" s="118"/>
      <c r="O766" s="118"/>
      <c r="P766" s="118"/>
      <c r="Q766" s="110"/>
      <c r="R766" s="110"/>
      <c r="S766" s="110"/>
      <c r="T766" s="110"/>
      <c r="U766" s="110"/>
    </row>
    <row r="767" spans="3:21" ht="39.950000000000003" customHeight="1">
      <c r="C767" s="109"/>
      <c r="D767" s="110"/>
      <c r="E767" s="110"/>
      <c r="F767" s="110"/>
      <c r="G767" s="110"/>
      <c r="H767" s="110"/>
      <c r="I767" s="118"/>
      <c r="J767" s="118"/>
      <c r="K767" s="118"/>
      <c r="L767" s="118"/>
      <c r="M767" s="118"/>
      <c r="N767" s="118"/>
      <c r="O767" s="118"/>
      <c r="P767" s="118"/>
      <c r="Q767" s="110"/>
      <c r="R767" s="110"/>
      <c r="S767" s="110"/>
      <c r="T767" s="110"/>
      <c r="U767" s="110"/>
    </row>
    <row r="768" spans="3:21" ht="39.950000000000003" customHeight="1">
      <c r="C768" s="109"/>
      <c r="D768" s="110"/>
      <c r="E768" s="110"/>
      <c r="F768" s="110"/>
      <c r="G768" s="110"/>
      <c r="H768" s="110"/>
      <c r="I768" s="118"/>
      <c r="J768" s="118"/>
      <c r="K768" s="118"/>
      <c r="L768" s="118"/>
      <c r="M768" s="118"/>
      <c r="N768" s="118"/>
      <c r="O768" s="118"/>
      <c r="P768" s="118"/>
      <c r="Q768" s="110"/>
      <c r="R768" s="110"/>
      <c r="S768" s="110"/>
      <c r="T768" s="110"/>
      <c r="U768" s="110"/>
    </row>
    <row r="769" spans="3:21" ht="39.950000000000003" customHeight="1">
      <c r="C769" s="109"/>
      <c r="D769" s="110"/>
      <c r="E769" s="110"/>
      <c r="F769" s="110"/>
      <c r="G769" s="110"/>
      <c r="H769" s="110"/>
      <c r="I769" s="118"/>
      <c r="J769" s="118"/>
      <c r="K769" s="118"/>
      <c r="L769" s="118"/>
      <c r="M769" s="118"/>
      <c r="N769" s="118"/>
      <c r="O769" s="118"/>
      <c r="P769" s="118"/>
      <c r="Q769" s="110"/>
      <c r="R769" s="110"/>
      <c r="S769" s="110"/>
      <c r="T769" s="110"/>
      <c r="U769" s="110"/>
    </row>
    <row r="770" spans="3:21" ht="39.950000000000003" customHeight="1">
      <c r="C770" s="109"/>
      <c r="D770" s="110"/>
      <c r="E770" s="110"/>
      <c r="F770" s="110"/>
      <c r="G770" s="110"/>
      <c r="H770" s="110"/>
      <c r="I770" s="118"/>
      <c r="J770" s="118"/>
      <c r="K770" s="118"/>
      <c r="L770" s="118"/>
      <c r="M770" s="118"/>
      <c r="N770" s="118"/>
      <c r="O770" s="118"/>
      <c r="P770" s="118"/>
      <c r="Q770" s="110"/>
      <c r="R770" s="110"/>
      <c r="S770" s="110"/>
      <c r="T770" s="110"/>
      <c r="U770" s="110"/>
    </row>
    <row r="771" spans="3:21" ht="39.950000000000003" customHeight="1">
      <c r="C771" s="109"/>
      <c r="D771" s="110"/>
      <c r="E771" s="110"/>
      <c r="F771" s="110"/>
      <c r="G771" s="110"/>
      <c r="H771" s="110"/>
      <c r="I771" s="118"/>
      <c r="J771" s="118"/>
      <c r="K771" s="118"/>
      <c r="L771" s="118"/>
      <c r="M771" s="118"/>
      <c r="N771" s="118"/>
      <c r="O771" s="118"/>
      <c r="P771" s="118"/>
      <c r="Q771" s="110"/>
      <c r="R771" s="110"/>
      <c r="S771" s="110"/>
      <c r="T771" s="110"/>
      <c r="U771" s="110"/>
    </row>
    <row r="772" spans="3:21" ht="39.950000000000003" customHeight="1">
      <c r="C772" s="109"/>
      <c r="D772" s="110"/>
      <c r="E772" s="110"/>
      <c r="F772" s="110"/>
      <c r="G772" s="110"/>
      <c r="H772" s="110"/>
      <c r="I772" s="118"/>
      <c r="J772" s="118"/>
      <c r="K772" s="118"/>
      <c r="L772" s="118"/>
      <c r="M772" s="118"/>
      <c r="N772" s="118"/>
      <c r="O772" s="118"/>
      <c r="P772" s="118"/>
      <c r="Q772" s="110"/>
      <c r="R772" s="110"/>
      <c r="S772" s="110"/>
      <c r="T772" s="110"/>
      <c r="U772" s="110"/>
    </row>
    <row r="773" spans="3:21" ht="39.950000000000003" customHeight="1">
      <c r="C773" s="109"/>
      <c r="D773" s="110"/>
      <c r="E773" s="110"/>
      <c r="F773" s="110"/>
      <c r="G773" s="110"/>
      <c r="H773" s="110"/>
      <c r="I773" s="118"/>
      <c r="J773" s="118"/>
      <c r="K773" s="118"/>
      <c r="L773" s="118"/>
      <c r="M773" s="118"/>
      <c r="N773" s="118"/>
      <c r="O773" s="118"/>
      <c r="P773" s="118"/>
      <c r="Q773" s="110"/>
      <c r="R773" s="110"/>
      <c r="S773" s="110"/>
      <c r="T773" s="110"/>
      <c r="U773" s="110"/>
    </row>
    <row r="774" spans="3:21" ht="39.950000000000003" customHeight="1">
      <c r="C774" s="109"/>
      <c r="D774" s="110"/>
      <c r="E774" s="110"/>
      <c r="F774" s="110"/>
      <c r="G774" s="110"/>
      <c r="H774" s="110"/>
      <c r="I774" s="118"/>
      <c r="J774" s="118"/>
      <c r="K774" s="118"/>
      <c r="L774" s="118"/>
      <c r="M774" s="118"/>
      <c r="N774" s="118"/>
      <c r="O774" s="118"/>
      <c r="P774" s="118"/>
      <c r="Q774" s="110"/>
      <c r="R774" s="110"/>
      <c r="S774" s="110"/>
      <c r="T774" s="110"/>
      <c r="U774" s="110"/>
    </row>
    <row r="775" spans="3:21" ht="39.950000000000003" customHeight="1">
      <c r="C775" s="109"/>
      <c r="D775" s="110"/>
      <c r="E775" s="110"/>
      <c r="F775" s="110"/>
      <c r="G775" s="110"/>
      <c r="H775" s="110"/>
      <c r="I775" s="118"/>
      <c r="J775" s="118"/>
      <c r="K775" s="118"/>
      <c r="L775" s="118"/>
      <c r="M775" s="118"/>
      <c r="N775" s="118"/>
      <c r="O775" s="118"/>
      <c r="P775" s="118"/>
      <c r="Q775" s="110"/>
      <c r="R775" s="110"/>
      <c r="S775" s="110"/>
      <c r="T775" s="110"/>
      <c r="U775" s="110"/>
    </row>
    <row r="776" spans="3:21" ht="39.950000000000003" customHeight="1">
      <c r="C776" s="109"/>
      <c r="D776" s="110"/>
      <c r="E776" s="110"/>
      <c r="F776" s="110"/>
      <c r="G776" s="110"/>
      <c r="H776" s="110"/>
      <c r="I776" s="118"/>
      <c r="J776" s="118"/>
      <c r="K776" s="118"/>
      <c r="L776" s="118"/>
      <c r="M776" s="118"/>
      <c r="N776" s="118"/>
      <c r="O776" s="118"/>
      <c r="P776" s="118"/>
      <c r="Q776" s="110"/>
      <c r="R776" s="110"/>
      <c r="S776" s="110"/>
      <c r="T776" s="110"/>
      <c r="U776" s="110"/>
    </row>
    <row r="777" spans="3:21" ht="39.950000000000003" customHeight="1">
      <c r="C777" s="109"/>
      <c r="D777" s="110"/>
      <c r="E777" s="110"/>
      <c r="F777" s="110"/>
      <c r="G777" s="110"/>
      <c r="H777" s="110"/>
      <c r="I777" s="118"/>
      <c r="J777" s="118"/>
      <c r="K777" s="118"/>
      <c r="L777" s="118"/>
      <c r="M777" s="118"/>
      <c r="N777" s="118"/>
      <c r="O777" s="118"/>
      <c r="P777" s="118"/>
      <c r="Q777" s="110"/>
      <c r="R777" s="110"/>
      <c r="S777" s="110"/>
      <c r="T777" s="110"/>
      <c r="U777" s="110"/>
    </row>
    <row r="778" spans="3:21" ht="39.950000000000003" customHeight="1">
      <c r="C778" s="109"/>
      <c r="D778" s="110"/>
      <c r="E778" s="110"/>
      <c r="F778" s="110"/>
      <c r="G778" s="110"/>
      <c r="H778" s="110"/>
      <c r="I778" s="118"/>
      <c r="J778" s="118"/>
      <c r="K778" s="118"/>
      <c r="L778" s="118"/>
      <c r="M778" s="118"/>
      <c r="N778" s="118"/>
      <c r="O778" s="118"/>
      <c r="P778" s="118"/>
      <c r="Q778" s="110"/>
      <c r="R778" s="110"/>
      <c r="S778" s="110"/>
      <c r="T778" s="110"/>
      <c r="U778" s="110"/>
    </row>
    <row r="779" spans="3:21" ht="39.950000000000003" customHeight="1">
      <c r="C779" s="109"/>
      <c r="D779" s="110"/>
      <c r="E779" s="110"/>
      <c r="F779" s="110"/>
      <c r="G779" s="110"/>
      <c r="H779" s="110"/>
      <c r="I779" s="118"/>
      <c r="J779" s="118"/>
      <c r="K779" s="118"/>
      <c r="L779" s="118"/>
      <c r="M779" s="118"/>
      <c r="N779" s="118"/>
      <c r="O779" s="118"/>
      <c r="P779" s="118"/>
      <c r="Q779" s="110"/>
      <c r="R779" s="110"/>
      <c r="S779" s="110"/>
      <c r="T779" s="110"/>
      <c r="U779" s="110"/>
    </row>
    <row r="780" spans="3:21" ht="39.950000000000003" customHeight="1">
      <c r="C780" s="109"/>
      <c r="D780" s="110"/>
      <c r="E780" s="110"/>
      <c r="F780" s="110"/>
      <c r="G780" s="110"/>
      <c r="H780" s="110"/>
      <c r="I780" s="118"/>
      <c r="J780" s="118"/>
      <c r="K780" s="118"/>
      <c r="L780" s="118"/>
      <c r="M780" s="118"/>
      <c r="N780" s="118"/>
      <c r="O780" s="118"/>
      <c r="P780" s="118"/>
      <c r="Q780" s="110"/>
      <c r="R780" s="110"/>
      <c r="S780" s="110"/>
      <c r="T780" s="110"/>
      <c r="U780" s="110"/>
    </row>
    <row r="781" spans="3:21" ht="39.950000000000003" customHeight="1">
      <c r="C781" s="109"/>
      <c r="D781" s="110"/>
      <c r="E781" s="110"/>
      <c r="F781" s="110"/>
      <c r="G781" s="110"/>
      <c r="H781" s="110"/>
      <c r="I781" s="118"/>
      <c r="J781" s="118"/>
      <c r="K781" s="118"/>
      <c r="L781" s="118"/>
      <c r="M781" s="118"/>
      <c r="N781" s="118"/>
      <c r="O781" s="118"/>
      <c r="P781" s="118"/>
      <c r="Q781" s="110"/>
      <c r="R781" s="110"/>
      <c r="S781" s="110"/>
      <c r="T781" s="110"/>
      <c r="U781" s="110"/>
    </row>
    <row r="782" spans="3:21" ht="39.950000000000003" customHeight="1">
      <c r="C782" s="109"/>
      <c r="D782" s="110"/>
      <c r="E782" s="110"/>
      <c r="F782" s="110"/>
      <c r="G782" s="110"/>
      <c r="H782" s="110"/>
      <c r="I782" s="118"/>
      <c r="J782" s="118"/>
      <c r="K782" s="118"/>
      <c r="L782" s="118"/>
      <c r="M782" s="118"/>
      <c r="N782" s="118"/>
      <c r="O782" s="118"/>
      <c r="P782" s="118"/>
      <c r="Q782" s="110"/>
      <c r="R782" s="110"/>
      <c r="S782" s="110"/>
      <c r="T782" s="110"/>
      <c r="U782" s="110"/>
    </row>
    <row r="783" spans="3:21" ht="39.950000000000003" customHeight="1">
      <c r="C783" s="109"/>
      <c r="D783" s="110"/>
      <c r="E783" s="110"/>
      <c r="F783" s="110"/>
      <c r="G783" s="110"/>
      <c r="H783" s="110"/>
      <c r="I783" s="118"/>
      <c r="J783" s="118"/>
      <c r="K783" s="118"/>
      <c r="L783" s="118"/>
      <c r="M783" s="118"/>
      <c r="N783" s="118"/>
      <c r="O783" s="118"/>
      <c r="P783" s="118"/>
      <c r="Q783" s="110"/>
      <c r="R783" s="110"/>
      <c r="S783" s="110"/>
      <c r="T783" s="110"/>
      <c r="U783" s="110"/>
    </row>
    <row r="784" spans="3:21" ht="39.950000000000003" customHeight="1">
      <c r="C784" s="109"/>
      <c r="D784" s="110"/>
      <c r="E784" s="110"/>
      <c r="F784" s="110"/>
      <c r="G784" s="110"/>
      <c r="H784" s="110"/>
      <c r="I784" s="118"/>
      <c r="J784" s="118"/>
      <c r="K784" s="118"/>
      <c r="L784" s="118"/>
      <c r="M784" s="118"/>
      <c r="N784" s="118"/>
      <c r="O784" s="118"/>
      <c r="P784" s="118"/>
      <c r="Q784" s="110"/>
      <c r="R784" s="110"/>
      <c r="S784" s="110"/>
      <c r="T784" s="110"/>
      <c r="U784" s="110"/>
    </row>
    <row r="785" spans="3:21" ht="39.950000000000003" customHeight="1">
      <c r="C785" s="109"/>
      <c r="D785" s="110"/>
      <c r="E785" s="110"/>
      <c r="F785" s="110"/>
      <c r="G785" s="110"/>
      <c r="H785" s="110"/>
      <c r="I785" s="118"/>
      <c r="J785" s="118"/>
      <c r="K785" s="118"/>
      <c r="L785" s="118"/>
      <c r="M785" s="118"/>
      <c r="N785" s="118"/>
      <c r="O785" s="118"/>
      <c r="P785" s="118"/>
      <c r="Q785" s="110"/>
      <c r="R785" s="110"/>
      <c r="S785" s="110"/>
      <c r="T785" s="110"/>
      <c r="U785" s="110"/>
    </row>
    <row r="786" spans="3:21" ht="39.950000000000003" customHeight="1">
      <c r="C786" s="109"/>
      <c r="D786" s="110"/>
      <c r="E786" s="110"/>
      <c r="F786" s="110"/>
      <c r="G786" s="110"/>
      <c r="H786" s="110"/>
      <c r="I786" s="118"/>
      <c r="J786" s="118"/>
      <c r="K786" s="118"/>
      <c r="L786" s="118"/>
      <c r="M786" s="118"/>
      <c r="N786" s="118"/>
      <c r="O786" s="118"/>
      <c r="P786" s="118"/>
      <c r="Q786" s="110"/>
      <c r="R786" s="110"/>
      <c r="S786" s="110"/>
      <c r="T786" s="110"/>
      <c r="U786" s="110"/>
    </row>
    <row r="787" spans="3:21" ht="39.950000000000003" customHeight="1">
      <c r="C787" s="109"/>
      <c r="D787" s="110"/>
      <c r="E787" s="110"/>
      <c r="F787" s="110"/>
      <c r="G787" s="110"/>
      <c r="H787" s="110"/>
      <c r="I787" s="118"/>
      <c r="J787" s="118"/>
      <c r="K787" s="118"/>
      <c r="L787" s="118"/>
      <c r="M787" s="118"/>
      <c r="N787" s="118"/>
      <c r="O787" s="118"/>
      <c r="P787" s="118"/>
      <c r="Q787" s="110"/>
      <c r="R787" s="110"/>
      <c r="S787" s="110"/>
      <c r="T787" s="110"/>
      <c r="U787" s="110"/>
    </row>
    <row r="788" spans="3:21" ht="39.950000000000003" customHeight="1">
      <c r="C788" s="109"/>
      <c r="D788" s="110"/>
      <c r="E788" s="110"/>
      <c r="F788" s="110"/>
      <c r="G788" s="110"/>
      <c r="H788" s="110"/>
      <c r="I788" s="118"/>
      <c r="J788" s="118"/>
      <c r="K788" s="118"/>
      <c r="L788" s="118"/>
      <c r="M788" s="118"/>
      <c r="N788" s="118"/>
      <c r="O788" s="118"/>
      <c r="P788" s="118"/>
      <c r="Q788" s="110"/>
      <c r="R788" s="110"/>
      <c r="S788" s="110"/>
      <c r="T788" s="110"/>
      <c r="U788" s="110"/>
    </row>
    <row r="789" spans="3:21" ht="39.950000000000003" customHeight="1">
      <c r="C789" s="109"/>
      <c r="D789" s="110"/>
      <c r="E789" s="110"/>
      <c r="F789" s="110"/>
      <c r="G789" s="110"/>
      <c r="H789" s="110"/>
      <c r="I789" s="118"/>
      <c r="J789" s="118"/>
      <c r="K789" s="118"/>
      <c r="L789" s="118"/>
      <c r="M789" s="118"/>
      <c r="N789" s="118"/>
      <c r="O789" s="118"/>
      <c r="P789" s="118"/>
      <c r="Q789" s="110"/>
      <c r="R789" s="110"/>
      <c r="S789" s="110"/>
      <c r="T789" s="110"/>
      <c r="U789" s="110"/>
    </row>
    <row r="790" spans="3:21" ht="39.950000000000003" customHeight="1">
      <c r="C790" s="109"/>
      <c r="D790" s="110"/>
      <c r="E790" s="110"/>
      <c r="F790" s="110"/>
      <c r="G790" s="110"/>
      <c r="H790" s="110"/>
      <c r="I790" s="118"/>
      <c r="J790" s="118"/>
      <c r="K790" s="118"/>
      <c r="L790" s="118"/>
      <c r="M790" s="118"/>
      <c r="N790" s="118"/>
      <c r="O790" s="118"/>
      <c r="P790" s="118"/>
      <c r="Q790" s="110"/>
      <c r="R790" s="110"/>
      <c r="S790" s="110"/>
      <c r="T790" s="110"/>
      <c r="U790" s="110"/>
    </row>
    <row r="791" spans="3:21" ht="39.950000000000003" customHeight="1">
      <c r="C791" s="109"/>
      <c r="D791" s="110"/>
      <c r="E791" s="110"/>
      <c r="F791" s="110"/>
      <c r="G791" s="110"/>
      <c r="H791" s="110"/>
      <c r="I791" s="118"/>
      <c r="J791" s="118"/>
      <c r="K791" s="118"/>
      <c r="L791" s="118"/>
      <c r="M791" s="118"/>
      <c r="N791" s="118"/>
      <c r="O791" s="118"/>
      <c r="P791" s="118"/>
      <c r="Q791" s="110"/>
      <c r="R791" s="110"/>
      <c r="S791" s="110"/>
      <c r="T791" s="110"/>
      <c r="U791" s="110"/>
    </row>
    <row r="792" spans="3:21" ht="39.950000000000003" customHeight="1">
      <c r="C792" s="109"/>
      <c r="D792" s="110"/>
      <c r="E792" s="110"/>
      <c r="F792" s="110"/>
      <c r="G792" s="110"/>
      <c r="H792" s="110"/>
      <c r="I792" s="118"/>
      <c r="J792" s="118"/>
      <c r="K792" s="118"/>
      <c r="L792" s="118"/>
      <c r="M792" s="118"/>
      <c r="N792" s="118"/>
      <c r="O792" s="118"/>
      <c r="P792" s="118"/>
      <c r="Q792" s="110"/>
      <c r="R792" s="110"/>
      <c r="S792" s="110"/>
      <c r="T792" s="110"/>
      <c r="U792" s="110"/>
    </row>
    <row r="793" spans="3:21" ht="39.950000000000003" customHeight="1">
      <c r="C793" s="109"/>
      <c r="D793" s="110"/>
      <c r="E793" s="110"/>
      <c r="F793" s="110"/>
      <c r="G793" s="110"/>
      <c r="H793" s="110"/>
      <c r="I793" s="118"/>
      <c r="J793" s="118"/>
      <c r="K793" s="118"/>
      <c r="L793" s="118"/>
      <c r="M793" s="118"/>
      <c r="N793" s="118"/>
      <c r="O793" s="118"/>
      <c r="P793" s="118"/>
      <c r="Q793" s="110"/>
      <c r="R793" s="110"/>
      <c r="S793" s="110"/>
      <c r="T793" s="110"/>
      <c r="U793" s="110"/>
    </row>
    <row r="794" spans="3:21" ht="39.950000000000003" customHeight="1">
      <c r="C794" s="109"/>
      <c r="D794" s="110"/>
      <c r="E794" s="110"/>
      <c r="F794" s="110"/>
      <c r="G794" s="110"/>
      <c r="H794" s="110"/>
      <c r="I794" s="118"/>
      <c r="J794" s="118"/>
      <c r="K794" s="118"/>
      <c r="L794" s="118"/>
      <c r="M794" s="118"/>
      <c r="N794" s="118"/>
      <c r="O794" s="118"/>
      <c r="P794" s="118"/>
      <c r="Q794" s="110"/>
      <c r="R794" s="110"/>
      <c r="S794" s="110"/>
      <c r="T794" s="110"/>
      <c r="U794" s="110"/>
    </row>
    <row r="795" spans="3:21" ht="39.950000000000003" customHeight="1">
      <c r="C795" s="109"/>
      <c r="D795" s="110"/>
      <c r="E795" s="110"/>
      <c r="F795" s="110"/>
      <c r="G795" s="110"/>
      <c r="H795" s="110"/>
      <c r="I795" s="118"/>
      <c r="J795" s="118"/>
      <c r="K795" s="118"/>
      <c r="L795" s="118"/>
      <c r="M795" s="118"/>
      <c r="N795" s="118"/>
      <c r="O795" s="118"/>
      <c r="P795" s="118"/>
      <c r="Q795" s="110"/>
      <c r="R795" s="110"/>
      <c r="S795" s="110"/>
      <c r="T795" s="110"/>
      <c r="U795" s="110"/>
    </row>
    <row r="796" spans="3:21" ht="39.950000000000003" customHeight="1">
      <c r="C796" s="109"/>
      <c r="D796" s="110"/>
      <c r="E796" s="110"/>
      <c r="F796" s="110"/>
      <c r="G796" s="110"/>
      <c r="H796" s="110"/>
      <c r="I796" s="118"/>
      <c r="J796" s="118"/>
      <c r="K796" s="118"/>
      <c r="L796" s="118"/>
      <c r="M796" s="118"/>
      <c r="N796" s="118"/>
      <c r="O796" s="118"/>
      <c r="P796" s="118"/>
      <c r="Q796" s="110"/>
      <c r="R796" s="110"/>
      <c r="S796" s="110"/>
      <c r="T796" s="110"/>
      <c r="U796" s="110"/>
    </row>
    <row r="797" spans="3:21" ht="39.950000000000003" customHeight="1">
      <c r="C797" s="109"/>
      <c r="D797" s="110"/>
      <c r="E797" s="110"/>
      <c r="F797" s="110"/>
      <c r="G797" s="110"/>
      <c r="H797" s="110"/>
      <c r="I797" s="118"/>
      <c r="J797" s="118"/>
      <c r="K797" s="118"/>
      <c r="L797" s="118"/>
      <c r="M797" s="118"/>
      <c r="N797" s="118"/>
      <c r="O797" s="118"/>
      <c r="P797" s="118"/>
      <c r="Q797" s="110"/>
      <c r="R797" s="110"/>
      <c r="S797" s="110"/>
      <c r="T797" s="110"/>
      <c r="U797" s="110"/>
    </row>
    <row r="798" spans="3:21" ht="39.950000000000003" customHeight="1">
      <c r="C798" s="109"/>
      <c r="D798" s="110"/>
      <c r="E798" s="110"/>
      <c r="F798" s="110"/>
      <c r="G798" s="110"/>
      <c r="H798" s="110"/>
      <c r="I798" s="118"/>
      <c r="J798" s="118"/>
      <c r="K798" s="118"/>
      <c r="L798" s="118"/>
      <c r="M798" s="118"/>
      <c r="N798" s="118"/>
      <c r="O798" s="118"/>
      <c r="P798" s="118"/>
      <c r="Q798" s="110"/>
      <c r="R798" s="110"/>
      <c r="S798" s="110"/>
      <c r="T798" s="110"/>
      <c r="U798" s="110"/>
    </row>
    <row r="799" spans="3:21" ht="39.950000000000003" customHeight="1">
      <c r="C799" s="109"/>
      <c r="D799" s="110"/>
      <c r="E799" s="110"/>
      <c r="F799" s="110"/>
      <c r="G799" s="110"/>
      <c r="H799" s="110"/>
      <c r="I799" s="118"/>
      <c r="J799" s="118"/>
      <c r="K799" s="118"/>
      <c r="L799" s="118"/>
      <c r="M799" s="118"/>
      <c r="N799" s="118"/>
      <c r="O799" s="118"/>
      <c r="P799" s="118"/>
      <c r="Q799" s="110"/>
      <c r="R799" s="110"/>
      <c r="S799" s="110"/>
      <c r="T799" s="110"/>
      <c r="U799" s="110"/>
    </row>
    <row r="800" spans="3:21" ht="39.950000000000003" customHeight="1">
      <c r="C800" s="109"/>
      <c r="D800" s="110"/>
      <c r="E800" s="110"/>
      <c r="F800" s="110"/>
      <c r="G800" s="110"/>
      <c r="H800" s="110"/>
      <c r="I800" s="118"/>
      <c r="J800" s="118"/>
      <c r="K800" s="118"/>
      <c r="L800" s="118"/>
      <c r="M800" s="118"/>
      <c r="N800" s="118"/>
      <c r="O800" s="118"/>
      <c r="P800" s="118"/>
      <c r="Q800" s="110"/>
      <c r="R800" s="110"/>
      <c r="S800" s="110"/>
      <c r="T800" s="110"/>
      <c r="U800" s="110"/>
    </row>
    <row r="801" spans="3:21" ht="39.950000000000003" customHeight="1">
      <c r="C801" s="109"/>
      <c r="D801" s="110"/>
      <c r="E801" s="110"/>
      <c r="F801" s="110"/>
      <c r="G801" s="110"/>
      <c r="H801" s="110"/>
      <c r="I801" s="118"/>
      <c r="J801" s="118"/>
      <c r="K801" s="118"/>
      <c r="L801" s="118"/>
      <c r="M801" s="118"/>
      <c r="N801" s="118"/>
      <c r="O801" s="118"/>
      <c r="P801" s="118"/>
      <c r="Q801" s="110"/>
      <c r="R801" s="110"/>
      <c r="S801" s="110"/>
      <c r="T801" s="110"/>
      <c r="U801" s="110"/>
    </row>
    <row r="802" spans="3:21" ht="39.950000000000003" customHeight="1">
      <c r="C802" s="109"/>
      <c r="D802" s="110"/>
      <c r="E802" s="110"/>
      <c r="F802" s="110"/>
      <c r="G802" s="110"/>
      <c r="H802" s="110"/>
      <c r="I802" s="118"/>
      <c r="J802" s="118"/>
      <c r="K802" s="118"/>
      <c r="L802" s="118"/>
      <c r="M802" s="118"/>
      <c r="N802" s="118"/>
      <c r="O802" s="118"/>
      <c r="P802" s="118"/>
      <c r="Q802" s="110"/>
      <c r="R802" s="110"/>
      <c r="S802" s="110"/>
      <c r="T802" s="110"/>
      <c r="U802" s="110"/>
    </row>
    <row r="803" spans="3:21" ht="39.950000000000003" customHeight="1">
      <c r="C803" s="109"/>
      <c r="D803" s="110"/>
      <c r="E803" s="110"/>
      <c r="F803" s="110"/>
      <c r="G803" s="110"/>
      <c r="H803" s="110"/>
      <c r="I803" s="118"/>
      <c r="J803" s="118"/>
      <c r="K803" s="118"/>
      <c r="L803" s="118"/>
      <c r="M803" s="118"/>
      <c r="N803" s="118"/>
      <c r="O803" s="118"/>
      <c r="P803" s="118"/>
      <c r="Q803" s="110"/>
      <c r="R803" s="110"/>
      <c r="S803" s="110"/>
      <c r="T803" s="110"/>
      <c r="U803" s="110"/>
    </row>
    <row r="804" spans="3:21" ht="39.950000000000003" customHeight="1">
      <c r="C804" s="109"/>
      <c r="D804" s="110"/>
      <c r="E804" s="110"/>
      <c r="F804" s="110"/>
      <c r="G804" s="110"/>
      <c r="H804" s="110"/>
      <c r="I804" s="118"/>
      <c r="J804" s="118"/>
      <c r="K804" s="118"/>
      <c r="L804" s="118"/>
      <c r="M804" s="118"/>
      <c r="N804" s="118"/>
      <c r="O804" s="118"/>
      <c r="P804" s="118"/>
      <c r="Q804" s="110"/>
      <c r="R804" s="110"/>
      <c r="S804" s="110"/>
      <c r="T804" s="110"/>
      <c r="U804" s="110"/>
    </row>
    <row r="805" spans="3:21" ht="39.950000000000003" customHeight="1">
      <c r="C805" s="109"/>
      <c r="D805" s="110"/>
      <c r="E805" s="110"/>
      <c r="F805" s="110"/>
      <c r="G805" s="110"/>
      <c r="H805" s="110"/>
      <c r="I805" s="118"/>
      <c r="J805" s="118"/>
      <c r="K805" s="118"/>
      <c r="L805" s="118"/>
      <c r="M805" s="118"/>
      <c r="N805" s="118"/>
      <c r="O805" s="118"/>
      <c r="P805" s="118"/>
      <c r="Q805" s="110"/>
      <c r="R805" s="110"/>
      <c r="S805" s="110"/>
      <c r="T805" s="110"/>
      <c r="U805" s="110"/>
    </row>
    <row r="806" spans="3:21" ht="39.950000000000003" customHeight="1">
      <c r="C806" s="109"/>
      <c r="D806" s="110"/>
      <c r="E806" s="110"/>
      <c r="F806" s="110"/>
      <c r="G806" s="110"/>
      <c r="H806" s="110"/>
      <c r="I806" s="118"/>
      <c r="J806" s="118"/>
      <c r="K806" s="118"/>
      <c r="L806" s="118"/>
      <c r="M806" s="118"/>
      <c r="N806" s="118"/>
      <c r="O806" s="118"/>
      <c r="P806" s="118"/>
      <c r="Q806" s="110"/>
      <c r="R806" s="110"/>
      <c r="S806" s="110"/>
      <c r="T806" s="110"/>
      <c r="U806" s="110"/>
    </row>
    <row r="807" spans="3:21" ht="39.950000000000003" customHeight="1">
      <c r="C807" s="109"/>
      <c r="D807" s="110"/>
      <c r="E807" s="110"/>
      <c r="F807" s="110"/>
      <c r="G807" s="110"/>
      <c r="H807" s="110"/>
      <c r="I807" s="118"/>
      <c r="J807" s="118"/>
      <c r="K807" s="118"/>
      <c r="L807" s="118"/>
      <c r="M807" s="118"/>
      <c r="N807" s="118"/>
      <c r="O807" s="118"/>
      <c r="P807" s="118"/>
      <c r="Q807" s="110"/>
      <c r="R807" s="110"/>
      <c r="S807" s="110"/>
      <c r="T807" s="110"/>
      <c r="U807" s="110"/>
    </row>
    <row r="808" spans="3:21" ht="39.950000000000003" customHeight="1">
      <c r="C808" s="109"/>
      <c r="D808" s="110"/>
      <c r="E808" s="110"/>
      <c r="F808" s="110"/>
      <c r="G808" s="110"/>
      <c r="H808" s="110"/>
      <c r="I808" s="118"/>
      <c r="J808" s="118"/>
      <c r="K808" s="118"/>
      <c r="L808" s="118"/>
      <c r="M808" s="118"/>
      <c r="N808" s="118"/>
      <c r="O808" s="118"/>
      <c r="P808" s="118"/>
      <c r="Q808" s="110"/>
      <c r="R808" s="110"/>
      <c r="S808" s="110"/>
      <c r="T808" s="110"/>
      <c r="U808" s="110"/>
    </row>
    <row r="809" spans="3:21" ht="39.950000000000003" customHeight="1">
      <c r="C809" s="109"/>
      <c r="D809" s="110"/>
      <c r="E809" s="110"/>
      <c r="F809" s="110"/>
      <c r="G809" s="110"/>
      <c r="H809" s="110"/>
      <c r="I809" s="118"/>
      <c r="J809" s="118"/>
      <c r="K809" s="118"/>
      <c r="L809" s="118"/>
      <c r="M809" s="118"/>
      <c r="N809" s="118"/>
      <c r="O809" s="118"/>
      <c r="P809" s="118"/>
      <c r="Q809" s="110"/>
      <c r="R809" s="110"/>
      <c r="S809" s="110"/>
      <c r="T809" s="110"/>
      <c r="U809" s="110"/>
    </row>
    <row r="810" spans="3:21" ht="39.950000000000003" customHeight="1">
      <c r="C810" s="109"/>
      <c r="D810" s="110"/>
      <c r="E810" s="110"/>
      <c r="F810" s="110"/>
      <c r="G810" s="110"/>
      <c r="H810" s="110"/>
      <c r="I810" s="118"/>
      <c r="J810" s="118"/>
      <c r="K810" s="118"/>
      <c r="L810" s="118"/>
      <c r="M810" s="118"/>
      <c r="N810" s="118"/>
      <c r="O810" s="118"/>
      <c r="P810" s="118"/>
      <c r="Q810" s="110"/>
      <c r="R810" s="110"/>
      <c r="S810" s="110"/>
      <c r="T810" s="110"/>
      <c r="U810" s="110"/>
    </row>
    <row r="811" spans="3:21" ht="39.950000000000003" customHeight="1">
      <c r="C811" s="109"/>
      <c r="D811" s="110"/>
      <c r="E811" s="110"/>
      <c r="F811" s="110"/>
      <c r="G811" s="110"/>
      <c r="H811" s="110"/>
      <c r="I811" s="118"/>
      <c r="J811" s="118"/>
      <c r="K811" s="118"/>
      <c r="L811" s="118"/>
      <c r="M811" s="118"/>
      <c r="N811" s="118"/>
      <c r="O811" s="118"/>
      <c r="P811" s="118"/>
      <c r="Q811" s="110"/>
      <c r="R811" s="110"/>
      <c r="S811" s="110"/>
      <c r="T811" s="110"/>
      <c r="U811" s="110"/>
    </row>
    <row r="812" spans="3:21" ht="39.950000000000003" customHeight="1">
      <c r="C812" s="109"/>
      <c r="D812" s="110"/>
      <c r="E812" s="110"/>
      <c r="F812" s="110"/>
      <c r="G812" s="110"/>
      <c r="H812" s="110"/>
      <c r="I812" s="118"/>
      <c r="J812" s="118"/>
      <c r="K812" s="118"/>
      <c r="L812" s="118"/>
      <c r="M812" s="118"/>
      <c r="N812" s="118"/>
      <c r="O812" s="118"/>
      <c r="P812" s="118"/>
      <c r="Q812" s="110"/>
      <c r="R812" s="110"/>
      <c r="S812" s="110"/>
      <c r="T812" s="110"/>
      <c r="U812" s="110"/>
    </row>
    <row r="813" spans="3:21" ht="39.950000000000003" customHeight="1">
      <c r="C813" s="109"/>
      <c r="D813" s="110"/>
      <c r="E813" s="110"/>
      <c r="F813" s="110"/>
      <c r="G813" s="110"/>
      <c r="H813" s="110"/>
      <c r="I813" s="118"/>
      <c r="J813" s="118"/>
      <c r="K813" s="118"/>
      <c r="L813" s="118"/>
      <c r="M813" s="118"/>
      <c r="N813" s="118"/>
      <c r="O813" s="118"/>
      <c r="P813" s="118"/>
      <c r="Q813" s="110"/>
      <c r="R813" s="110"/>
      <c r="S813" s="110"/>
      <c r="T813" s="110"/>
      <c r="U813" s="110"/>
    </row>
    <row r="814" spans="3:21" ht="39.950000000000003" customHeight="1">
      <c r="C814" s="109"/>
      <c r="D814" s="110"/>
      <c r="E814" s="110"/>
      <c r="F814" s="110"/>
      <c r="G814" s="110"/>
      <c r="H814" s="110"/>
      <c r="I814" s="118"/>
      <c r="J814" s="118"/>
      <c r="K814" s="118"/>
      <c r="L814" s="118"/>
      <c r="M814" s="118"/>
      <c r="N814" s="118"/>
      <c r="O814" s="118"/>
      <c r="P814" s="118"/>
      <c r="Q814" s="110"/>
      <c r="R814" s="110"/>
      <c r="S814" s="110"/>
      <c r="T814" s="110"/>
      <c r="U814" s="110"/>
    </row>
    <row r="815" spans="3:21" ht="39.950000000000003" customHeight="1">
      <c r="C815" s="109"/>
      <c r="D815" s="110"/>
      <c r="E815" s="110"/>
      <c r="F815" s="110"/>
      <c r="G815" s="110"/>
      <c r="H815" s="110"/>
      <c r="I815" s="118"/>
      <c r="J815" s="118"/>
      <c r="K815" s="118"/>
      <c r="L815" s="118"/>
      <c r="M815" s="118"/>
      <c r="N815" s="118"/>
      <c r="O815" s="118"/>
      <c r="P815" s="118"/>
      <c r="Q815" s="110"/>
      <c r="R815" s="110"/>
      <c r="S815" s="110"/>
      <c r="T815" s="110"/>
      <c r="U815" s="110"/>
    </row>
    <row r="816" spans="3:21" ht="39.950000000000003" customHeight="1">
      <c r="C816" s="109"/>
      <c r="D816" s="110"/>
      <c r="E816" s="110"/>
      <c r="F816" s="110"/>
      <c r="G816" s="110"/>
      <c r="H816" s="110"/>
      <c r="I816" s="118"/>
      <c r="J816" s="118"/>
      <c r="K816" s="118"/>
      <c r="L816" s="118"/>
      <c r="M816" s="118"/>
      <c r="N816" s="118"/>
      <c r="O816" s="118"/>
      <c r="P816" s="118"/>
      <c r="Q816" s="110"/>
      <c r="R816" s="110"/>
      <c r="S816" s="110"/>
      <c r="T816" s="110"/>
      <c r="U816" s="110"/>
    </row>
    <row r="817" spans="3:21" ht="39.950000000000003" customHeight="1">
      <c r="C817" s="109"/>
      <c r="D817" s="110"/>
      <c r="E817" s="110"/>
      <c r="F817" s="110"/>
      <c r="G817" s="110"/>
      <c r="H817" s="110"/>
      <c r="I817" s="118"/>
      <c r="J817" s="118"/>
      <c r="K817" s="118"/>
      <c r="L817" s="118"/>
      <c r="M817" s="118"/>
      <c r="N817" s="118"/>
      <c r="O817" s="118"/>
      <c r="P817" s="118"/>
      <c r="Q817" s="110"/>
      <c r="R817" s="110"/>
      <c r="S817" s="110"/>
      <c r="T817" s="110"/>
      <c r="U817" s="110"/>
    </row>
    <row r="818" spans="3:21" ht="39.950000000000003" customHeight="1">
      <c r="C818" s="109"/>
      <c r="D818" s="110"/>
      <c r="E818" s="110"/>
      <c r="F818" s="110"/>
      <c r="G818" s="110"/>
      <c r="H818" s="110"/>
      <c r="I818" s="118"/>
      <c r="J818" s="118"/>
      <c r="K818" s="118"/>
      <c r="L818" s="118"/>
      <c r="M818" s="118"/>
      <c r="N818" s="118"/>
      <c r="O818" s="118"/>
      <c r="P818" s="118"/>
      <c r="Q818" s="110"/>
      <c r="R818" s="110"/>
      <c r="S818" s="110"/>
      <c r="T818" s="110"/>
      <c r="U818" s="110"/>
    </row>
    <row r="819" spans="3:21" ht="39.950000000000003" customHeight="1">
      <c r="C819" s="109"/>
      <c r="D819" s="110"/>
      <c r="E819" s="110"/>
      <c r="F819" s="110"/>
      <c r="G819" s="110"/>
      <c r="H819" s="110"/>
      <c r="I819" s="118"/>
      <c r="J819" s="118"/>
      <c r="K819" s="118"/>
      <c r="L819" s="118"/>
      <c r="M819" s="118"/>
      <c r="N819" s="118"/>
      <c r="O819" s="118"/>
      <c r="P819" s="118"/>
      <c r="Q819" s="110"/>
      <c r="R819" s="110"/>
      <c r="S819" s="110"/>
      <c r="T819" s="110"/>
      <c r="U819" s="110"/>
    </row>
    <row r="820" spans="3:21" ht="39.950000000000003" customHeight="1">
      <c r="C820" s="109"/>
      <c r="D820" s="110"/>
      <c r="E820" s="110"/>
      <c r="F820" s="110"/>
      <c r="G820" s="110"/>
      <c r="H820" s="110"/>
      <c r="I820" s="118"/>
      <c r="J820" s="118"/>
      <c r="K820" s="118"/>
      <c r="L820" s="118"/>
      <c r="M820" s="118"/>
      <c r="N820" s="118"/>
      <c r="O820" s="118"/>
      <c r="P820" s="118"/>
      <c r="Q820" s="110"/>
      <c r="R820" s="110"/>
      <c r="S820" s="110"/>
      <c r="T820" s="110"/>
      <c r="U820" s="110"/>
    </row>
    <row r="821" spans="3:21" ht="39.950000000000003" customHeight="1">
      <c r="C821" s="109"/>
      <c r="D821" s="110"/>
      <c r="E821" s="110"/>
      <c r="F821" s="110"/>
      <c r="G821" s="110"/>
      <c r="H821" s="110"/>
      <c r="I821" s="118"/>
      <c r="J821" s="118"/>
      <c r="K821" s="118"/>
      <c r="L821" s="118"/>
      <c r="M821" s="118"/>
      <c r="N821" s="118"/>
      <c r="O821" s="118"/>
      <c r="P821" s="118"/>
      <c r="Q821" s="110"/>
      <c r="R821" s="110"/>
      <c r="S821" s="110"/>
      <c r="T821" s="110"/>
      <c r="U821" s="110"/>
    </row>
    <row r="822" spans="3:21" ht="39.950000000000003" customHeight="1">
      <c r="C822" s="109"/>
      <c r="D822" s="110"/>
      <c r="E822" s="110"/>
      <c r="F822" s="110"/>
      <c r="G822" s="110"/>
      <c r="H822" s="110"/>
      <c r="I822" s="118"/>
      <c r="J822" s="118"/>
      <c r="K822" s="118"/>
      <c r="L822" s="118"/>
      <c r="M822" s="118"/>
      <c r="N822" s="118"/>
      <c r="O822" s="118"/>
      <c r="P822" s="118"/>
      <c r="Q822" s="110"/>
      <c r="R822" s="110"/>
      <c r="S822" s="110"/>
      <c r="T822" s="110"/>
      <c r="U822" s="110"/>
    </row>
    <row r="823" spans="3:21" ht="39.950000000000003" customHeight="1">
      <c r="C823" s="109"/>
      <c r="D823" s="110"/>
      <c r="E823" s="110"/>
      <c r="F823" s="110"/>
      <c r="G823" s="110"/>
      <c r="H823" s="110"/>
      <c r="I823" s="118"/>
      <c r="J823" s="118"/>
      <c r="K823" s="118"/>
      <c r="L823" s="118"/>
      <c r="M823" s="118"/>
      <c r="N823" s="118"/>
      <c r="O823" s="118"/>
      <c r="P823" s="118"/>
      <c r="Q823" s="110"/>
      <c r="R823" s="110"/>
      <c r="S823" s="110"/>
      <c r="T823" s="110"/>
      <c r="U823" s="110"/>
    </row>
    <row r="824" spans="3:21" ht="39.950000000000003" customHeight="1">
      <c r="C824" s="109"/>
      <c r="D824" s="110"/>
      <c r="E824" s="110"/>
      <c r="F824" s="110"/>
      <c r="G824" s="110"/>
      <c r="H824" s="110"/>
      <c r="I824" s="118"/>
      <c r="J824" s="118"/>
      <c r="K824" s="118"/>
      <c r="L824" s="118"/>
      <c r="M824" s="118"/>
      <c r="N824" s="118"/>
      <c r="O824" s="118"/>
      <c r="P824" s="118"/>
      <c r="Q824" s="110"/>
      <c r="R824" s="110"/>
      <c r="S824" s="110"/>
      <c r="T824" s="110"/>
      <c r="U824" s="110"/>
    </row>
    <row r="825" spans="3:21" ht="39.950000000000003" customHeight="1">
      <c r="C825" s="109"/>
      <c r="D825" s="110"/>
      <c r="E825" s="110"/>
      <c r="F825" s="110"/>
      <c r="G825" s="110"/>
      <c r="H825" s="110"/>
      <c r="I825" s="118"/>
      <c r="J825" s="118"/>
      <c r="K825" s="118"/>
      <c r="L825" s="118"/>
      <c r="M825" s="118"/>
      <c r="N825" s="118"/>
      <c r="O825" s="118"/>
      <c r="P825" s="118"/>
      <c r="Q825" s="110"/>
      <c r="R825" s="110"/>
      <c r="S825" s="110"/>
      <c r="T825" s="110"/>
      <c r="U825" s="110"/>
    </row>
    <row r="826" spans="3:21" ht="39.950000000000003" customHeight="1">
      <c r="C826" s="109"/>
      <c r="D826" s="110"/>
      <c r="E826" s="110"/>
      <c r="F826" s="110"/>
      <c r="G826" s="110"/>
      <c r="H826" s="110"/>
      <c r="I826" s="118"/>
      <c r="J826" s="118"/>
      <c r="K826" s="118"/>
      <c r="L826" s="118"/>
      <c r="M826" s="118"/>
      <c r="N826" s="118"/>
      <c r="O826" s="118"/>
      <c r="P826" s="118"/>
      <c r="Q826" s="110"/>
      <c r="R826" s="110"/>
      <c r="S826" s="110"/>
      <c r="T826" s="110"/>
      <c r="U826" s="110"/>
    </row>
    <row r="827" spans="3:21" ht="39.950000000000003" customHeight="1">
      <c r="C827" s="109"/>
      <c r="D827" s="110"/>
      <c r="E827" s="110"/>
      <c r="F827" s="110"/>
      <c r="G827" s="110"/>
      <c r="H827" s="110"/>
      <c r="I827" s="118"/>
      <c r="J827" s="118"/>
      <c r="K827" s="118"/>
      <c r="L827" s="118"/>
      <c r="M827" s="118"/>
      <c r="N827" s="118"/>
      <c r="O827" s="118"/>
      <c r="P827" s="118"/>
      <c r="Q827" s="110"/>
      <c r="R827" s="110"/>
      <c r="S827" s="110"/>
      <c r="T827" s="110"/>
      <c r="U827" s="110"/>
    </row>
    <row r="828" spans="3:21" ht="39.950000000000003" customHeight="1">
      <c r="C828" s="109"/>
      <c r="D828" s="110"/>
      <c r="E828" s="110"/>
      <c r="F828" s="110"/>
      <c r="G828" s="110"/>
      <c r="H828" s="110"/>
      <c r="I828" s="118"/>
      <c r="J828" s="118"/>
      <c r="K828" s="118"/>
      <c r="L828" s="118"/>
      <c r="M828" s="118"/>
      <c r="N828" s="118"/>
      <c r="O828" s="118"/>
      <c r="P828" s="118"/>
      <c r="Q828" s="110"/>
      <c r="R828" s="110"/>
      <c r="S828" s="110"/>
      <c r="T828" s="110"/>
      <c r="U828" s="110"/>
    </row>
    <row r="829" spans="3:21" ht="39.950000000000003" customHeight="1">
      <c r="C829" s="109"/>
      <c r="D829" s="110"/>
      <c r="E829" s="110"/>
      <c r="F829" s="110"/>
      <c r="G829" s="110"/>
      <c r="H829" s="110"/>
      <c r="I829" s="118"/>
      <c r="J829" s="118"/>
      <c r="K829" s="118"/>
      <c r="L829" s="118"/>
      <c r="M829" s="118"/>
      <c r="N829" s="118"/>
      <c r="O829" s="118"/>
      <c r="P829" s="118"/>
      <c r="Q829" s="110"/>
      <c r="R829" s="110"/>
      <c r="S829" s="110"/>
      <c r="T829" s="110"/>
      <c r="U829" s="110"/>
    </row>
    <row r="830" spans="3:21" ht="39.950000000000003" customHeight="1">
      <c r="C830" s="109"/>
      <c r="D830" s="110"/>
      <c r="E830" s="110"/>
      <c r="F830" s="110"/>
      <c r="G830" s="110"/>
      <c r="H830" s="110"/>
      <c r="I830" s="118"/>
      <c r="J830" s="118"/>
      <c r="K830" s="118"/>
      <c r="L830" s="118"/>
      <c r="M830" s="118"/>
      <c r="N830" s="118"/>
      <c r="O830" s="118"/>
      <c r="P830" s="118"/>
      <c r="Q830" s="110"/>
      <c r="R830" s="110"/>
      <c r="S830" s="110"/>
      <c r="T830" s="110"/>
      <c r="U830" s="110"/>
    </row>
    <row r="831" spans="3:21" ht="39.950000000000003" customHeight="1">
      <c r="C831" s="109"/>
      <c r="D831" s="110"/>
      <c r="E831" s="110"/>
      <c r="F831" s="110"/>
      <c r="G831" s="110"/>
      <c r="H831" s="110"/>
      <c r="I831" s="118"/>
      <c r="J831" s="118"/>
      <c r="K831" s="118"/>
      <c r="L831" s="118"/>
      <c r="M831" s="118"/>
      <c r="N831" s="118"/>
      <c r="O831" s="118"/>
      <c r="P831" s="118"/>
      <c r="Q831" s="110"/>
      <c r="R831" s="110"/>
      <c r="S831" s="110"/>
      <c r="T831" s="110"/>
      <c r="U831" s="110"/>
    </row>
    <row r="832" spans="3:21" ht="39.950000000000003" customHeight="1">
      <c r="C832" s="109"/>
      <c r="D832" s="110"/>
      <c r="E832" s="110"/>
      <c r="F832" s="110"/>
      <c r="G832" s="110"/>
      <c r="H832" s="110"/>
      <c r="I832" s="118"/>
      <c r="J832" s="118"/>
      <c r="K832" s="118"/>
      <c r="L832" s="118"/>
      <c r="M832" s="118"/>
      <c r="N832" s="118"/>
      <c r="O832" s="118"/>
      <c r="P832" s="118"/>
      <c r="Q832" s="110"/>
      <c r="R832" s="110"/>
      <c r="S832" s="110"/>
      <c r="T832" s="110"/>
      <c r="U832" s="110"/>
    </row>
    <row r="833" spans="3:21" ht="39.950000000000003" customHeight="1">
      <c r="C833" s="109"/>
      <c r="D833" s="110"/>
      <c r="E833" s="110"/>
      <c r="F833" s="110"/>
      <c r="G833" s="110"/>
      <c r="H833" s="110"/>
      <c r="I833" s="118"/>
      <c r="J833" s="118"/>
      <c r="K833" s="118"/>
      <c r="L833" s="118"/>
      <c r="M833" s="118"/>
      <c r="N833" s="118"/>
      <c r="O833" s="118"/>
      <c r="P833" s="118"/>
      <c r="Q833" s="110"/>
      <c r="R833" s="110"/>
      <c r="S833" s="110"/>
      <c r="T833" s="110"/>
      <c r="U833" s="110"/>
    </row>
    <row r="834" spans="3:21" ht="39.950000000000003" customHeight="1">
      <c r="C834" s="109"/>
      <c r="D834" s="110"/>
      <c r="E834" s="110"/>
      <c r="F834" s="110"/>
      <c r="G834" s="110"/>
      <c r="H834" s="110"/>
      <c r="I834" s="118"/>
      <c r="J834" s="118"/>
      <c r="K834" s="118"/>
      <c r="L834" s="118"/>
      <c r="M834" s="118"/>
      <c r="N834" s="118"/>
      <c r="O834" s="118"/>
      <c r="P834" s="118"/>
      <c r="Q834" s="110"/>
      <c r="R834" s="110"/>
      <c r="S834" s="110"/>
      <c r="T834" s="110"/>
      <c r="U834" s="110"/>
    </row>
    <row r="835" spans="3:21" ht="39.950000000000003" customHeight="1">
      <c r="C835" s="109"/>
      <c r="D835" s="110"/>
      <c r="E835" s="110"/>
      <c r="F835" s="110"/>
      <c r="G835" s="110"/>
      <c r="H835" s="110"/>
      <c r="I835" s="118"/>
      <c r="J835" s="118"/>
      <c r="K835" s="118"/>
      <c r="L835" s="118"/>
      <c r="M835" s="118"/>
      <c r="N835" s="118"/>
      <c r="O835" s="118"/>
      <c r="P835" s="118"/>
      <c r="Q835" s="110"/>
      <c r="R835" s="110"/>
      <c r="S835" s="110"/>
      <c r="T835" s="110"/>
      <c r="U835" s="110"/>
    </row>
    <row r="836" spans="3:21" ht="39.950000000000003" customHeight="1">
      <c r="C836" s="109"/>
      <c r="D836" s="110"/>
      <c r="E836" s="110"/>
      <c r="F836" s="110"/>
      <c r="G836" s="110"/>
      <c r="H836" s="110"/>
      <c r="I836" s="118"/>
      <c r="J836" s="118"/>
      <c r="K836" s="118"/>
      <c r="L836" s="118"/>
      <c r="M836" s="118"/>
      <c r="N836" s="118"/>
      <c r="O836" s="118"/>
      <c r="P836" s="118"/>
      <c r="Q836" s="110"/>
      <c r="R836" s="110"/>
      <c r="S836" s="110"/>
      <c r="T836" s="110"/>
      <c r="U836" s="110"/>
    </row>
    <row r="837" spans="3:21" ht="39.950000000000003" customHeight="1">
      <c r="C837" s="109"/>
      <c r="D837" s="110"/>
      <c r="E837" s="110"/>
      <c r="F837" s="110"/>
      <c r="G837" s="110"/>
      <c r="H837" s="110"/>
      <c r="I837" s="118"/>
      <c r="J837" s="118"/>
      <c r="K837" s="118"/>
      <c r="L837" s="118"/>
      <c r="M837" s="118"/>
      <c r="N837" s="118"/>
      <c r="O837" s="118"/>
      <c r="P837" s="118"/>
      <c r="Q837" s="110"/>
      <c r="R837" s="110"/>
      <c r="S837" s="110"/>
      <c r="T837" s="110"/>
      <c r="U837" s="110"/>
    </row>
    <row r="838" spans="3:21" ht="39.950000000000003" customHeight="1">
      <c r="C838" s="109"/>
      <c r="D838" s="110"/>
      <c r="E838" s="110"/>
      <c r="F838" s="110"/>
      <c r="G838" s="110"/>
      <c r="H838" s="110"/>
      <c r="I838" s="118"/>
      <c r="J838" s="118"/>
      <c r="K838" s="118"/>
      <c r="L838" s="118"/>
      <c r="M838" s="118"/>
      <c r="N838" s="118"/>
      <c r="O838" s="118"/>
      <c r="P838" s="118"/>
      <c r="Q838" s="110"/>
      <c r="R838" s="110"/>
      <c r="S838" s="110"/>
      <c r="T838" s="110"/>
      <c r="U838" s="110"/>
    </row>
    <row r="839" spans="3:21" ht="39.950000000000003" customHeight="1">
      <c r="C839" s="109"/>
      <c r="D839" s="110"/>
      <c r="E839" s="110"/>
      <c r="F839" s="110"/>
      <c r="G839" s="110"/>
      <c r="H839" s="110"/>
      <c r="I839" s="118"/>
      <c r="J839" s="118"/>
      <c r="K839" s="118"/>
      <c r="L839" s="118"/>
      <c r="M839" s="118"/>
      <c r="N839" s="118"/>
      <c r="O839" s="118"/>
      <c r="P839" s="118"/>
      <c r="Q839" s="110"/>
      <c r="R839" s="110"/>
      <c r="S839" s="110"/>
      <c r="T839" s="110"/>
      <c r="U839" s="110"/>
    </row>
    <row r="840" spans="3:21" ht="39.950000000000003" customHeight="1">
      <c r="C840" s="109"/>
      <c r="D840" s="110"/>
      <c r="E840" s="110"/>
      <c r="F840" s="110"/>
      <c r="G840" s="110"/>
      <c r="H840" s="110"/>
      <c r="I840" s="118"/>
      <c r="J840" s="118"/>
      <c r="K840" s="118"/>
      <c r="L840" s="118"/>
      <c r="M840" s="118"/>
      <c r="N840" s="118"/>
      <c r="O840" s="118"/>
      <c r="P840" s="118"/>
      <c r="Q840" s="110"/>
      <c r="R840" s="110"/>
      <c r="S840" s="110"/>
      <c r="T840" s="110"/>
      <c r="U840" s="110"/>
    </row>
    <row r="841" spans="3:21" ht="39.950000000000003" customHeight="1">
      <c r="C841" s="109"/>
      <c r="D841" s="110"/>
      <c r="E841" s="110"/>
      <c r="F841" s="110"/>
      <c r="G841" s="110"/>
      <c r="H841" s="110"/>
      <c r="I841" s="118"/>
      <c r="J841" s="118"/>
      <c r="K841" s="118"/>
      <c r="L841" s="118"/>
      <c r="M841" s="118"/>
      <c r="N841" s="118"/>
      <c r="O841" s="118"/>
      <c r="P841" s="118"/>
      <c r="Q841" s="110"/>
      <c r="R841" s="110"/>
      <c r="S841" s="110"/>
      <c r="T841" s="110"/>
      <c r="U841" s="110"/>
    </row>
    <row r="842" spans="3:21" ht="39.950000000000003" customHeight="1">
      <c r="C842" s="109"/>
      <c r="D842" s="110"/>
      <c r="E842" s="110"/>
      <c r="F842" s="110"/>
      <c r="G842" s="110"/>
      <c r="H842" s="110"/>
      <c r="I842" s="118"/>
      <c r="J842" s="118"/>
      <c r="K842" s="118"/>
      <c r="L842" s="118"/>
      <c r="M842" s="118"/>
      <c r="N842" s="118"/>
      <c r="O842" s="118"/>
      <c r="P842" s="118"/>
      <c r="Q842" s="110"/>
      <c r="R842" s="110"/>
      <c r="S842" s="110"/>
      <c r="T842" s="110"/>
      <c r="U842" s="110"/>
    </row>
    <row r="843" spans="3:21" ht="39.950000000000003" customHeight="1">
      <c r="C843" s="109"/>
      <c r="D843" s="110"/>
      <c r="E843" s="110"/>
      <c r="F843" s="110"/>
      <c r="G843" s="110"/>
      <c r="H843" s="110"/>
      <c r="I843" s="118"/>
      <c r="J843" s="118"/>
      <c r="K843" s="118"/>
      <c r="L843" s="118"/>
      <c r="M843" s="118"/>
      <c r="N843" s="118"/>
      <c r="O843" s="118"/>
      <c r="P843" s="118"/>
      <c r="Q843" s="110"/>
      <c r="R843" s="110"/>
      <c r="S843" s="110"/>
      <c r="T843" s="110"/>
      <c r="U843" s="110"/>
    </row>
    <row r="844" spans="3:21" ht="39.950000000000003" customHeight="1">
      <c r="C844" s="109"/>
      <c r="D844" s="110"/>
      <c r="E844" s="110"/>
      <c r="F844" s="110"/>
      <c r="G844" s="110"/>
      <c r="H844" s="110"/>
      <c r="I844" s="118"/>
      <c r="J844" s="118"/>
      <c r="K844" s="118"/>
      <c r="L844" s="118"/>
      <c r="M844" s="118"/>
      <c r="N844" s="118"/>
      <c r="O844" s="118"/>
      <c r="P844" s="118"/>
      <c r="Q844" s="110"/>
      <c r="R844" s="110"/>
      <c r="S844" s="110"/>
      <c r="T844" s="110"/>
      <c r="U844" s="110"/>
    </row>
    <row r="845" spans="3:21" ht="39.950000000000003" customHeight="1">
      <c r="C845" s="109"/>
      <c r="D845" s="110"/>
      <c r="E845" s="110"/>
      <c r="F845" s="110"/>
      <c r="G845" s="110"/>
      <c r="H845" s="110"/>
      <c r="I845" s="118"/>
      <c r="J845" s="118"/>
      <c r="K845" s="118"/>
      <c r="L845" s="118"/>
      <c r="M845" s="118"/>
      <c r="N845" s="118"/>
      <c r="O845" s="118"/>
      <c r="P845" s="118"/>
      <c r="Q845" s="110"/>
      <c r="R845" s="110"/>
      <c r="S845" s="110"/>
      <c r="T845" s="110"/>
      <c r="U845" s="110"/>
    </row>
    <row r="846" spans="3:21" ht="39.950000000000003" customHeight="1">
      <c r="C846" s="109"/>
      <c r="D846" s="110"/>
      <c r="E846" s="110"/>
      <c r="F846" s="110"/>
      <c r="G846" s="110"/>
      <c r="H846" s="110"/>
      <c r="I846" s="118"/>
      <c r="J846" s="118"/>
      <c r="K846" s="118"/>
      <c r="L846" s="118"/>
      <c r="M846" s="118"/>
      <c r="N846" s="118"/>
      <c r="O846" s="118"/>
      <c r="P846" s="118"/>
      <c r="Q846" s="110"/>
      <c r="R846" s="110"/>
      <c r="S846" s="110"/>
      <c r="T846" s="110"/>
      <c r="U846" s="110"/>
    </row>
    <row r="847" spans="3:21" ht="39.950000000000003" customHeight="1">
      <c r="C847" s="109"/>
      <c r="D847" s="110"/>
      <c r="E847" s="110"/>
      <c r="F847" s="110"/>
      <c r="G847" s="110"/>
      <c r="H847" s="110"/>
      <c r="I847" s="118"/>
      <c r="J847" s="118"/>
      <c r="K847" s="118"/>
      <c r="L847" s="118"/>
      <c r="M847" s="118"/>
      <c r="N847" s="118"/>
      <c r="O847" s="118"/>
      <c r="P847" s="118"/>
      <c r="Q847" s="110"/>
      <c r="R847" s="110"/>
      <c r="S847" s="110"/>
      <c r="T847" s="110"/>
      <c r="U847" s="110"/>
    </row>
    <row r="848" spans="3:21" ht="39.950000000000003" customHeight="1">
      <c r="C848" s="109"/>
      <c r="D848" s="110"/>
      <c r="E848" s="110"/>
      <c r="F848" s="110"/>
      <c r="G848" s="110"/>
      <c r="H848" s="110"/>
      <c r="I848" s="118"/>
      <c r="J848" s="118"/>
      <c r="K848" s="118"/>
      <c r="L848" s="118"/>
      <c r="M848" s="118"/>
      <c r="N848" s="118"/>
      <c r="O848" s="118"/>
      <c r="P848" s="118"/>
      <c r="Q848" s="110"/>
      <c r="R848" s="110"/>
      <c r="S848" s="110"/>
      <c r="T848" s="110"/>
      <c r="U848" s="110"/>
    </row>
    <row r="849" spans="3:21" ht="39.950000000000003" customHeight="1">
      <c r="C849" s="109"/>
      <c r="D849" s="110"/>
      <c r="E849" s="110"/>
      <c r="F849" s="110"/>
      <c r="G849" s="110"/>
      <c r="H849" s="110"/>
      <c r="I849" s="118"/>
      <c r="J849" s="118"/>
      <c r="K849" s="118"/>
      <c r="L849" s="118"/>
      <c r="M849" s="118"/>
      <c r="N849" s="118"/>
      <c r="O849" s="118"/>
      <c r="P849" s="118"/>
      <c r="Q849" s="110"/>
      <c r="R849" s="110"/>
      <c r="S849" s="110"/>
      <c r="T849" s="110"/>
      <c r="U849" s="110"/>
    </row>
    <row r="850" spans="3:21" ht="39.950000000000003" customHeight="1">
      <c r="C850" s="109"/>
      <c r="D850" s="110"/>
      <c r="E850" s="110"/>
      <c r="F850" s="110"/>
      <c r="G850" s="110"/>
      <c r="H850" s="110"/>
      <c r="I850" s="118"/>
      <c r="J850" s="118"/>
      <c r="K850" s="118"/>
      <c r="L850" s="118"/>
      <c r="M850" s="118"/>
      <c r="N850" s="118"/>
      <c r="O850" s="118"/>
      <c r="P850" s="118"/>
      <c r="Q850" s="110"/>
      <c r="R850" s="110"/>
      <c r="S850" s="110"/>
      <c r="T850" s="110"/>
      <c r="U850" s="110"/>
    </row>
    <row r="851" spans="3:21" ht="39.950000000000003" customHeight="1">
      <c r="C851" s="109"/>
      <c r="D851" s="110"/>
      <c r="E851" s="110"/>
      <c r="F851" s="110"/>
      <c r="G851" s="110"/>
      <c r="H851" s="110"/>
      <c r="I851" s="118"/>
      <c r="J851" s="118"/>
      <c r="K851" s="118"/>
      <c r="L851" s="118"/>
      <c r="M851" s="118"/>
      <c r="N851" s="118"/>
      <c r="O851" s="118"/>
      <c r="P851" s="118"/>
      <c r="Q851" s="110"/>
      <c r="R851" s="110"/>
      <c r="S851" s="110"/>
      <c r="T851" s="110"/>
      <c r="U851" s="110"/>
    </row>
    <row r="852" spans="3:21" ht="39.950000000000003" customHeight="1">
      <c r="C852" s="109"/>
      <c r="D852" s="110"/>
      <c r="E852" s="110"/>
      <c r="F852" s="110"/>
      <c r="G852" s="110"/>
      <c r="H852" s="110"/>
      <c r="I852" s="118"/>
      <c r="J852" s="118"/>
      <c r="K852" s="118"/>
      <c r="L852" s="118"/>
      <c r="M852" s="118"/>
      <c r="N852" s="118"/>
      <c r="O852" s="118"/>
      <c r="P852" s="118"/>
      <c r="Q852" s="110"/>
      <c r="R852" s="110"/>
      <c r="S852" s="110"/>
      <c r="T852" s="110"/>
      <c r="U852" s="110"/>
    </row>
    <row r="853" spans="3:21" ht="39.950000000000003" customHeight="1">
      <c r="C853" s="109"/>
      <c r="D853" s="110"/>
      <c r="E853" s="110"/>
      <c r="F853" s="110"/>
      <c r="G853" s="110"/>
      <c r="H853" s="110"/>
      <c r="I853" s="118"/>
      <c r="J853" s="118"/>
      <c r="K853" s="118"/>
      <c r="L853" s="118"/>
      <c r="M853" s="118"/>
      <c r="N853" s="118"/>
      <c r="O853" s="118"/>
      <c r="P853" s="118"/>
      <c r="Q853" s="110"/>
      <c r="R853" s="110"/>
      <c r="S853" s="110"/>
      <c r="T853" s="110"/>
      <c r="U853" s="110"/>
    </row>
    <row r="854" spans="3:21" ht="39.950000000000003" customHeight="1">
      <c r="C854" s="109"/>
      <c r="D854" s="110"/>
      <c r="E854" s="110"/>
      <c r="F854" s="110"/>
      <c r="G854" s="110"/>
      <c r="H854" s="110"/>
      <c r="I854" s="118"/>
      <c r="J854" s="118"/>
      <c r="K854" s="118"/>
      <c r="L854" s="118"/>
      <c r="M854" s="118"/>
      <c r="N854" s="118"/>
      <c r="O854" s="118"/>
      <c r="P854" s="118"/>
      <c r="Q854" s="110"/>
      <c r="R854" s="110"/>
      <c r="S854" s="110"/>
      <c r="T854" s="110"/>
      <c r="U854" s="110"/>
    </row>
    <row r="855" spans="3:21" ht="39.950000000000003" customHeight="1">
      <c r="C855" s="109"/>
      <c r="D855" s="110"/>
      <c r="E855" s="110"/>
      <c r="F855" s="110"/>
      <c r="G855" s="110"/>
      <c r="H855" s="110"/>
      <c r="I855" s="118"/>
      <c r="J855" s="118"/>
      <c r="K855" s="118"/>
      <c r="L855" s="118"/>
      <c r="M855" s="118"/>
      <c r="N855" s="118"/>
      <c r="O855" s="118"/>
      <c r="P855" s="118"/>
      <c r="Q855" s="110"/>
      <c r="R855" s="110"/>
      <c r="S855" s="110"/>
      <c r="T855" s="110"/>
      <c r="U855" s="110"/>
    </row>
    <row r="856" spans="3:21" ht="39.950000000000003" customHeight="1">
      <c r="C856" s="109"/>
      <c r="D856" s="110"/>
      <c r="E856" s="110"/>
      <c r="F856" s="110"/>
      <c r="G856" s="110"/>
      <c r="H856" s="110"/>
      <c r="I856" s="118"/>
      <c r="J856" s="118"/>
      <c r="K856" s="118"/>
      <c r="L856" s="118"/>
      <c r="M856" s="118"/>
      <c r="N856" s="118"/>
      <c r="O856" s="118"/>
      <c r="P856" s="118"/>
      <c r="Q856" s="110"/>
      <c r="R856" s="110"/>
      <c r="S856" s="110"/>
      <c r="T856" s="110"/>
      <c r="U856" s="110"/>
    </row>
    <row r="857" spans="3:21" ht="39.950000000000003" customHeight="1">
      <c r="C857" s="109"/>
      <c r="D857" s="110"/>
      <c r="E857" s="110"/>
      <c r="F857" s="110"/>
      <c r="G857" s="110"/>
      <c r="H857" s="110"/>
      <c r="I857" s="118"/>
      <c r="J857" s="118"/>
      <c r="K857" s="118"/>
      <c r="L857" s="118"/>
      <c r="M857" s="118"/>
      <c r="N857" s="118"/>
      <c r="O857" s="118"/>
      <c r="P857" s="118"/>
      <c r="Q857" s="110"/>
      <c r="R857" s="110"/>
      <c r="S857" s="110"/>
      <c r="T857" s="110"/>
      <c r="U857" s="110"/>
    </row>
    <row r="858" spans="3:21" ht="39.950000000000003" customHeight="1">
      <c r="C858" s="109"/>
      <c r="D858" s="110"/>
      <c r="E858" s="110"/>
      <c r="F858" s="110"/>
      <c r="G858" s="110"/>
      <c r="H858" s="110"/>
      <c r="I858" s="118"/>
      <c r="J858" s="118"/>
      <c r="K858" s="118"/>
      <c r="L858" s="118"/>
      <c r="M858" s="118"/>
      <c r="N858" s="118"/>
      <c r="O858" s="118"/>
      <c r="P858" s="118"/>
      <c r="Q858" s="110"/>
      <c r="R858" s="110"/>
      <c r="S858" s="110"/>
      <c r="T858" s="110"/>
      <c r="U858" s="110"/>
    </row>
    <row r="859" spans="3:21" ht="39.950000000000003" customHeight="1">
      <c r="C859" s="109"/>
      <c r="D859" s="110"/>
      <c r="E859" s="110"/>
      <c r="F859" s="110"/>
      <c r="G859" s="110"/>
      <c r="H859" s="110"/>
      <c r="I859" s="118"/>
      <c r="J859" s="118"/>
      <c r="K859" s="118"/>
      <c r="L859" s="118"/>
      <c r="M859" s="118"/>
      <c r="N859" s="118"/>
      <c r="O859" s="118"/>
      <c r="P859" s="118"/>
      <c r="Q859" s="110"/>
      <c r="R859" s="110"/>
      <c r="S859" s="110"/>
      <c r="T859" s="110"/>
      <c r="U859" s="110"/>
    </row>
    <row r="860" spans="3:21" ht="39.950000000000003" customHeight="1">
      <c r="C860" s="109"/>
      <c r="D860" s="110"/>
      <c r="E860" s="110"/>
      <c r="F860" s="110"/>
      <c r="G860" s="110"/>
      <c r="H860" s="110"/>
      <c r="I860" s="118"/>
      <c r="J860" s="118"/>
      <c r="K860" s="118"/>
      <c r="L860" s="118"/>
      <c r="M860" s="118"/>
      <c r="N860" s="118"/>
      <c r="O860" s="118"/>
      <c r="P860" s="118"/>
      <c r="Q860" s="110"/>
      <c r="R860" s="110"/>
      <c r="S860" s="110"/>
      <c r="T860" s="110"/>
      <c r="U860" s="110"/>
    </row>
    <row r="861" spans="3:21" ht="39.950000000000003" customHeight="1">
      <c r="C861" s="109"/>
      <c r="D861" s="110"/>
      <c r="E861" s="110"/>
      <c r="F861" s="110"/>
      <c r="G861" s="110"/>
      <c r="H861" s="110"/>
      <c r="I861" s="118"/>
      <c r="J861" s="118"/>
      <c r="K861" s="118"/>
      <c r="L861" s="118"/>
      <c r="M861" s="118"/>
      <c r="N861" s="118"/>
      <c r="O861" s="118"/>
      <c r="P861" s="118"/>
      <c r="Q861" s="110"/>
      <c r="R861" s="110"/>
      <c r="S861" s="110"/>
      <c r="T861" s="110"/>
      <c r="U861" s="110"/>
    </row>
    <row r="862" spans="3:21" ht="39.950000000000003" customHeight="1">
      <c r="C862" s="109"/>
      <c r="D862" s="110"/>
      <c r="E862" s="110"/>
      <c r="F862" s="110"/>
      <c r="G862" s="110"/>
      <c r="H862" s="110"/>
      <c r="I862" s="118"/>
      <c r="J862" s="118"/>
      <c r="K862" s="118"/>
      <c r="L862" s="118"/>
      <c r="M862" s="118"/>
      <c r="N862" s="118"/>
      <c r="O862" s="118"/>
      <c r="P862" s="118"/>
      <c r="Q862" s="110"/>
      <c r="R862" s="110"/>
      <c r="S862" s="110"/>
      <c r="T862" s="110"/>
      <c r="U862" s="110"/>
    </row>
    <row r="863" spans="3:21" ht="39.950000000000003" customHeight="1">
      <c r="C863" s="109"/>
      <c r="D863" s="110"/>
      <c r="E863" s="110"/>
      <c r="F863" s="110"/>
      <c r="G863" s="110"/>
      <c r="H863" s="110"/>
      <c r="I863" s="118"/>
      <c r="J863" s="118"/>
      <c r="K863" s="118"/>
      <c r="L863" s="118"/>
      <c r="M863" s="118"/>
      <c r="N863" s="118"/>
      <c r="O863" s="118"/>
      <c r="P863" s="118"/>
      <c r="Q863" s="110"/>
      <c r="R863" s="110"/>
      <c r="S863" s="110"/>
      <c r="T863" s="110"/>
      <c r="U863" s="110"/>
    </row>
    <row r="864" spans="3:21" ht="39.950000000000003" customHeight="1">
      <c r="C864" s="109"/>
      <c r="D864" s="110"/>
      <c r="E864" s="110"/>
      <c r="F864" s="110"/>
      <c r="G864" s="110"/>
      <c r="H864" s="110"/>
      <c r="I864" s="118"/>
      <c r="J864" s="118"/>
      <c r="K864" s="118"/>
      <c r="L864" s="118"/>
      <c r="M864" s="118"/>
      <c r="N864" s="118"/>
      <c r="O864" s="118"/>
      <c r="P864" s="118"/>
      <c r="Q864" s="110"/>
      <c r="R864" s="110"/>
      <c r="S864" s="110"/>
      <c r="T864" s="110"/>
      <c r="U864" s="110"/>
    </row>
    <row r="865" spans="3:21" ht="39.950000000000003" customHeight="1">
      <c r="C865" s="109"/>
      <c r="D865" s="110"/>
      <c r="E865" s="110"/>
      <c r="F865" s="110"/>
      <c r="G865" s="110"/>
      <c r="H865" s="110"/>
      <c r="I865" s="118"/>
      <c r="J865" s="118"/>
      <c r="K865" s="118"/>
      <c r="L865" s="118"/>
      <c r="M865" s="118"/>
      <c r="N865" s="118"/>
      <c r="O865" s="118"/>
      <c r="P865" s="118"/>
      <c r="Q865" s="110"/>
      <c r="R865" s="110"/>
      <c r="S865" s="110"/>
      <c r="T865" s="110"/>
      <c r="U865" s="110"/>
    </row>
    <row r="866" spans="3:21" ht="39.950000000000003" customHeight="1">
      <c r="C866" s="109"/>
      <c r="D866" s="110"/>
      <c r="E866" s="110"/>
      <c r="F866" s="110"/>
      <c r="G866" s="110"/>
      <c r="H866" s="110"/>
      <c r="I866" s="118"/>
      <c r="J866" s="118"/>
      <c r="K866" s="118"/>
      <c r="L866" s="118"/>
      <c r="M866" s="118"/>
      <c r="N866" s="118"/>
      <c r="O866" s="118"/>
      <c r="P866" s="118"/>
      <c r="Q866" s="110"/>
      <c r="R866" s="110"/>
      <c r="S866" s="110"/>
      <c r="T866" s="110"/>
      <c r="U866" s="110"/>
    </row>
    <row r="867" spans="3:21" ht="39.950000000000003" customHeight="1">
      <c r="C867" s="109"/>
      <c r="D867" s="110"/>
      <c r="E867" s="110"/>
      <c r="F867" s="110"/>
      <c r="G867" s="110"/>
      <c r="H867" s="110"/>
      <c r="I867" s="118"/>
      <c r="J867" s="118"/>
      <c r="K867" s="118"/>
      <c r="L867" s="118"/>
      <c r="M867" s="118"/>
      <c r="N867" s="118"/>
      <c r="O867" s="118"/>
      <c r="P867" s="118"/>
      <c r="Q867" s="110"/>
      <c r="R867" s="110"/>
      <c r="S867" s="110"/>
      <c r="T867" s="110"/>
      <c r="U867" s="110"/>
    </row>
    <row r="868" spans="3:21" ht="39.950000000000003" customHeight="1">
      <c r="C868" s="109"/>
      <c r="D868" s="110"/>
      <c r="E868" s="110"/>
      <c r="F868" s="110"/>
      <c r="G868" s="110"/>
      <c r="H868" s="110"/>
      <c r="I868" s="118"/>
      <c r="J868" s="118"/>
      <c r="K868" s="118"/>
      <c r="L868" s="118"/>
      <c r="M868" s="118"/>
      <c r="N868" s="118"/>
      <c r="O868" s="118"/>
      <c r="P868" s="118"/>
      <c r="Q868" s="110"/>
      <c r="R868" s="110"/>
      <c r="S868" s="110"/>
      <c r="T868" s="110"/>
      <c r="U868" s="110"/>
    </row>
    <row r="869" spans="3:21" ht="39.950000000000003" customHeight="1">
      <c r="C869" s="109"/>
      <c r="D869" s="110"/>
      <c r="E869" s="110"/>
      <c r="F869" s="110"/>
      <c r="G869" s="110"/>
      <c r="H869" s="110"/>
      <c r="I869" s="118"/>
      <c r="J869" s="118"/>
      <c r="K869" s="118"/>
      <c r="L869" s="118"/>
      <c r="M869" s="118"/>
      <c r="N869" s="118"/>
      <c r="O869" s="118"/>
      <c r="P869" s="118"/>
      <c r="Q869" s="110"/>
      <c r="R869" s="110"/>
      <c r="S869" s="110"/>
      <c r="T869" s="110"/>
      <c r="U869" s="110"/>
    </row>
    <row r="870" spans="3:21" ht="39.950000000000003" customHeight="1">
      <c r="C870" s="109"/>
      <c r="D870" s="110"/>
      <c r="E870" s="110"/>
      <c r="F870" s="110"/>
      <c r="G870" s="110"/>
      <c r="H870" s="110"/>
      <c r="I870" s="118"/>
      <c r="J870" s="118"/>
      <c r="K870" s="118"/>
      <c r="L870" s="118"/>
      <c r="M870" s="118"/>
      <c r="N870" s="118"/>
      <c r="O870" s="118"/>
      <c r="P870" s="118"/>
      <c r="Q870" s="110"/>
      <c r="R870" s="110"/>
      <c r="S870" s="110"/>
      <c r="T870" s="110"/>
      <c r="U870" s="110"/>
    </row>
    <row r="871" spans="3:21" ht="39.950000000000003" customHeight="1">
      <c r="C871" s="109"/>
      <c r="D871" s="110"/>
      <c r="E871" s="110"/>
      <c r="F871" s="110"/>
      <c r="G871" s="110"/>
      <c r="H871" s="110"/>
      <c r="I871" s="118"/>
      <c r="J871" s="118"/>
      <c r="K871" s="118"/>
      <c r="L871" s="118"/>
      <c r="M871" s="118"/>
      <c r="N871" s="118"/>
      <c r="O871" s="118"/>
      <c r="P871" s="118"/>
      <c r="Q871" s="110"/>
      <c r="R871" s="110"/>
      <c r="S871" s="110"/>
      <c r="T871" s="110"/>
      <c r="U871" s="110"/>
    </row>
    <row r="872" spans="3:21" ht="39.950000000000003" customHeight="1">
      <c r="C872" s="109"/>
      <c r="D872" s="110"/>
      <c r="E872" s="110"/>
      <c r="F872" s="110"/>
      <c r="G872" s="110"/>
      <c r="H872" s="110"/>
      <c r="I872" s="118"/>
      <c r="J872" s="118"/>
      <c r="K872" s="118"/>
      <c r="L872" s="118"/>
      <c r="M872" s="118"/>
      <c r="N872" s="118"/>
      <c r="O872" s="118"/>
      <c r="P872" s="118"/>
      <c r="Q872" s="110"/>
      <c r="R872" s="110"/>
      <c r="S872" s="110"/>
      <c r="T872" s="110"/>
      <c r="U872" s="110"/>
    </row>
    <row r="873" spans="3:21" ht="39.950000000000003" customHeight="1">
      <c r="C873" s="109"/>
      <c r="D873" s="110"/>
      <c r="E873" s="110"/>
      <c r="F873" s="110"/>
      <c r="G873" s="110"/>
      <c r="H873" s="110"/>
      <c r="I873" s="118"/>
      <c r="J873" s="118"/>
      <c r="K873" s="118"/>
      <c r="L873" s="118"/>
      <c r="M873" s="118"/>
      <c r="N873" s="118"/>
      <c r="O873" s="118"/>
      <c r="P873" s="118"/>
      <c r="Q873" s="110"/>
      <c r="R873" s="110"/>
      <c r="S873" s="110"/>
      <c r="T873" s="110"/>
      <c r="U873" s="110"/>
    </row>
    <row r="874" spans="3:21" ht="39.950000000000003" customHeight="1">
      <c r="C874" s="109"/>
      <c r="D874" s="110"/>
      <c r="E874" s="110"/>
      <c r="F874" s="110"/>
      <c r="G874" s="110"/>
      <c r="H874" s="110"/>
      <c r="I874" s="118"/>
      <c r="J874" s="118"/>
      <c r="K874" s="118"/>
      <c r="L874" s="118"/>
      <c r="M874" s="118"/>
      <c r="N874" s="118"/>
      <c r="O874" s="118"/>
      <c r="P874" s="118"/>
      <c r="Q874" s="110"/>
      <c r="R874" s="110"/>
      <c r="S874" s="110"/>
      <c r="T874" s="110"/>
      <c r="U874" s="110"/>
    </row>
    <row r="875" spans="3:21" ht="39.950000000000003" customHeight="1">
      <c r="C875" s="109"/>
      <c r="D875" s="110"/>
      <c r="E875" s="110"/>
      <c r="F875" s="110"/>
      <c r="G875" s="110"/>
      <c r="H875" s="110"/>
      <c r="I875" s="118"/>
      <c r="J875" s="118"/>
      <c r="K875" s="118"/>
      <c r="L875" s="118"/>
      <c r="M875" s="118"/>
      <c r="N875" s="118"/>
      <c r="O875" s="118"/>
      <c r="P875" s="118"/>
      <c r="Q875" s="110"/>
      <c r="R875" s="110"/>
      <c r="S875" s="110"/>
      <c r="T875" s="110"/>
      <c r="U875" s="110"/>
    </row>
    <row r="876" spans="3:21" ht="39.950000000000003" customHeight="1">
      <c r="C876" s="109"/>
      <c r="D876" s="110"/>
      <c r="E876" s="110"/>
      <c r="F876" s="110"/>
      <c r="G876" s="110"/>
      <c r="H876" s="110"/>
      <c r="I876" s="118"/>
      <c r="J876" s="118"/>
      <c r="K876" s="118"/>
      <c r="L876" s="118"/>
      <c r="M876" s="118"/>
      <c r="N876" s="118"/>
      <c r="O876" s="118"/>
      <c r="P876" s="118"/>
      <c r="Q876" s="110"/>
      <c r="R876" s="110"/>
      <c r="S876" s="110"/>
      <c r="T876" s="110"/>
      <c r="U876" s="110"/>
    </row>
    <row r="877" spans="3:21" ht="39.950000000000003" customHeight="1">
      <c r="C877" s="109"/>
      <c r="D877" s="110"/>
      <c r="E877" s="110"/>
      <c r="F877" s="110"/>
      <c r="G877" s="110"/>
      <c r="H877" s="110"/>
      <c r="I877" s="118"/>
      <c r="J877" s="118"/>
      <c r="K877" s="118"/>
      <c r="L877" s="118"/>
      <c r="M877" s="118"/>
      <c r="N877" s="118"/>
      <c r="O877" s="118"/>
      <c r="P877" s="118"/>
      <c r="Q877" s="110"/>
      <c r="R877" s="110"/>
      <c r="S877" s="110"/>
      <c r="T877" s="110"/>
      <c r="U877" s="110"/>
    </row>
    <row r="878" spans="3:21" ht="39.950000000000003" customHeight="1">
      <c r="C878" s="109"/>
      <c r="D878" s="110"/>
      <c r="E878" s="110"/>
      <c r="F878" s="110"/>
      <c r="G878" s="110"/>
      <c r="H878" s="110"/>
      <c r="I878" s="118"/>
      <c r="J878" s="118"/>
      <c r="K878" s="118"/>
      <c r="L878" s="118"/>
      <c r="M878" s="118"/>
      <c r="N878" s="118"/>
      <c r="O878" s="118"/>
      <c r="P878" s="118"/>
      <c r="Q878" s="110"/>
      <c r="R878" s="110"/>
      <c r="S878" s="110"/>
      <c r="T878" s="110"/>
      <c r="U878" s="110"/>
    </row>
    <row r="879" spans="3:21" ht="39.950000000000003" customHeight="1">
      <c r="C879" s="109"/>
      <c r="D879" s="110"/>
      <c r="E879" s="110"/>
      <c r="F879" s="110"/>
      <c r="G879" s="110"/>
      <c r="H879" s="110"/>
      <c r="I879" s="118"/>
      <c r="J879" s="118"/>
      <c r="K879" s="118"/>
      <c r="L879" s="118"/>
      <c r="M879" s="118"/>
      <c r="N879" s="118"/>
      <c r="O879" s="118"/>
      <c r="P879" s="118"/>
      <c r="Q879" s="110"/>
      <c r="R879" s="110"/>
      <c r="S879" s="110"/>
      <c r="T879" s="110"/>
      <c r="U879" s="110"/>
    </row>
    <row r="880" spans="3:21" ht="39.950000000000003" customHeight="1">
      <c r="C880" s="109"/>
      <c r="D880" s="110"/>
      <c r="E880" s="110"/>
      <c r="F880" s="110"/>
      <c r="G880" s="110"/>
      <c r="H880" s="110"/>
      <c r="I880" s="118"/>
      <c r="J880" s="118"/>
      <c r="K880" s="118"/>
      <c r="L880" s="118"/>
      <c r="M880" s="118"/>
      <c r="N880" s="118"/>
      <c r="O880" s="118"/>
      <c r="P880" s="118"/>
      <c r="Q880" s="110"/>
      <c r="R880" s="110"/>
      <c r="S880" s="110"/>
      <c r="T880" s="110"/>
      <c r="U880" s="110"/>
    </row>
    <row r="881" spans="3:21" ht="39.950000000000003" customHeight="1">
      <c r="C881" s="109"/>
      <c r="D881" s="110"/>
      <c r="E881" s="110"/>
      <c r="F881" s="110"/>
      <c r="G881" s="110"/>
      <c r="H881" s="110"/>
      <c r="I881" s="118"/>
      <c r="J881" s="118"/>
      <c r="K881" s="118"/>
      <c r="L881" s="118"/>
      <c r="M881" s="118"/>
      <c r="N881" s="118"/>
      <c r="O881" s="118"/>
      <c r="P881" s="118"/>
      <c r="Q881" s="110"/>
      <c r="R881" s="110"/>
      <c r="S881" s="110"/>
      <c r="T881" s="110"/>
      <c r="U881" s="110"/>
    </row>
    <row r="882" spans="3:21" ht="39.950000000000003" customHeight="1">
      <c r="C882" s="109"/>
      <c r="D882" s="110"/>
      <c r="E882" s="110"/>
      <c r="F882" s="110"/>
      <c r="G882" s="110"/>
      <c r="H882" s="110"/>
      <c r="I882" s="118"/>
      <c r="J882" s="118"/>
      <c r="K882" s="118"/>
      <c r="L882" s="118"/>
      <c r="M882" s="118"/>
      <c r="N882" s="118"/>
      <c r="O882" s="118"/>
      <c r="P882" s="118"/>
      <c r="Q882" s="110"/>
      <c r="R882" s="110"/>
      <c r="S882" s="110"/>
      <c r="T882" s="110"/>
      <c r="U882" s="110"/>
    </row>
    <row r="883" spans="3:21" ht="39.950000000000003" customHeight="1">
      <c r="C883" s="109"/>
      <c r="D883" s="110"/>
      <c r="E883" s="110"/>
      <c r="F883" s="110"/>
      <c r="G883" s="110"/>
      <c r="H883" s="110"/>
      <c r="I883" s="118"/>
      <c r="J883" s="118"/>
      <c r="K883" s="118"/>
      <c r="L883" s="118"/>
      <c r="M883" s="118"/>
      <c r="N883" s="118"/>
      <c r="O883" s="118"/>
      <c r="P883" s="118"/>
      <c r="Q883" s="110"/>
      <c r="R883" s="110"/>
      <c r="S883" s="110"/>
      <c r="T883" s="110"/>
      <c r="U883" s="110"/>
    </row>
    <row r="884" spans="3:21" ht="39.950000000000003" customHeight="1">
      <c r="C884" s="109"/>
      <c r="D884" s="110"/>
      <c r="E884" s="110"/>
      <c r="F884" s="110"/>
      <c r="G884" s="110"/>
      <c r="H884" s="110"/>
      <c r="I884" s="118"/>
      <c r="J884" s="118"/>
      <c r="K884" s="118"/>
      <c r="L884" s="118"/>
      <c r="M884" s="118"/>
      <c r="N884" s="118"/>
      <c r="O884" s="118"/>
      <c r="P884" s="118"/>
      <c r="Q884" s="110"/>
      <c r="R884" s="110"/>
      <c r="S884" s="110"/>
      <c r="T884" s="110"/>
      <c r="U884" s="110"/>
    </row>
    <row r="885" spans="3:21" ht="39.950000000000003" customHeight="1">
      <c r="C885" s="109"/>
      <c r="D885" s="110"/>
      <c r="E885" s="110"/>
      <c r="F885" s="110"/>
      <c r="G885" s="110"/>
      <c r="H885" s="110"/>
      <c r="I885" s="118"/>
      <c r="J885" s="118"/>
      <c r="K885" s="118"/>
      <c r="L885" s="118"/>
      <c r="M885" s="118"/>
      <c r="N885" s="118"/>
      <c r="O885" s="118"/>
      <c r="P885" s="118"/>
      <c r="Q885" s="110"/>
      <c r="R885" s="110"/>
      <c r="S885" s="110"/>
      <c r="T885" s="110"/>
      <c r="U885" s="110"/>
    </row>
    <row r="886" spans="3:21" ht="39.950000000000003" customHeight="1">
      <c r="C886" s="109"/>
      <c r="D886" s="110"/>
      <c r="E886" s="110"/>
      <c r="F886" s="110"/>
      <c r="G886" s="110"/>
      <c r="H886" s="110"/>
      <c r="I886" s="118"/>
      <c r="J886" s="118"/>
      <c r="K886" s="118"/>
      <c r="L886" s="118"/>
      <c r="M886" s="118"/>
      <c r="N886" s="118"/>
      <c r="O886" s="118"/>
      <c r="P886" s="118"/>
      <c r="Q886" s="110"/>
      <c r="R886" s="110"/>
      <c r="S886" s="110"/>
      <c r="T886" s="110"/>
      <c r="U886" s="110"/>
    </row>
    <row r="887" spans="3:21" ht="39.950000000000003" customHeight="1">
      <c r="C887" s="109"/>
      <c r="D887" s="110"/>
      <c r="E887" s="110"/>
      <c r="F887" s="110"/>
      <c r="G887" s="110"/>
      <c r="H887" s="110"/>
      <c r="I887" s="118"/>
      <c r="J887" s="118"/>
      <c r="K887" s="118"/>
      <c r="L887" s="118"/>
      <c r="M887" s="118"/>
      <c r="N887" s="118"/>
      <c r="O887" s="118"/>
      <c r="P887" s="118"/>
      <c r="Q887" s="110"/>
      <c r="R887" s="110"/>
      <c r="S887" s="110"/>
      <c r="T887" s="110"/>
      <c r="U887" s="110"/>
    </row>
    <row r="888" spans="3:21" ht="39.950000000000003" customHeight="1">
      <c r="C888" s="109"/>
      <c r="D888" s="110"/>
      <c r="E888" s="110"/>
      <c r="F888" s="110"/>
      <c r="G888" s="110"/>
      <c r="H888" s="110"/>
      <c r="I888" s="118"/>
      <c r="J888" s="118"/>
      <c r="K888" s="118"/>
      <c r="L888" s="118"/>
      <c r="M888" s="118"/>
      <c r="N888" s="118"/>
      <c r="O888" s="118"/>
      <c r="P888" s="118"/>
      <c r="Q888" s="110"/>
      <c r="R888" s="110"/>
      <c r="S888" s="110"/>
      <c r="T888" s="110"/>
      <c r="U888" s="110"/>
    </row>
    <row r="889" spans="3:21" ht="39.950000000000003" customHeight="1">
      <c r="C889" s="109"/>
      <c r="D889" s="110"/>
      <c r="E889" s="110"/>
      <c r="F889" s="110"/>
      <c r="G889" s="110"/>
      <c r="H889" s="110"/>
      <c r="I889" s="118"/>
      <c r="J889" s="118"/>
      <c r="K889" s="118"/>
      <c r="L889" s="118"/>
      <c r="M889" s="118"/>
      <c r="N889" s="118"/>
      <c r="O889" s="118"/>
      <c r="P889" s="118"/>
      <c r="Q889" s="110"/>
      <c r="R889" s="110"/>
      <c r="S889" s="110"/>
      <c r="T889" s="110"/>
      <c r="U889" s="110"/>
    </row>
    <row r="890" spans="3:21" ht="39.950000000000003" customHeight="1">
      <c r="C890" s="109"/>
      <c r="D890" s="110"/>
      <c r="E890" s="110"/>
      <c r="F890" s="110"/>
      <c r="G890" s="110"/>
      <c r="H890" s="110"/>
      <c r="I890" s="118"/>
      <c r="J890" s="118"/>
      <c r="K890" s="118"/>
      <c r="L890" s="118"/>
      <c r="M890" s="118"/>
      <c r="N890" s="118"/>
      <c r="O890" s="118"/>
      <c r="P890" s="118"/>
      <c r="Q890" s="110"/>
      <c r="R890" s="110"/>
      <c r="S890" s="110"/>
      <c r="T890" s="110"/>
      <c r="U890" s="110"/>
    </row>
    <row r="891" spans="3:21" ht="39.950000000000003" customHeight="1">
      <c r="C891" s="109"/>
      <c r="D891" s="110"/>
      <c r="E891" s="110"/>
      <c r="F891" s="110"/>
      <c r="G891" s="110"/>
      <c r="H891" s="110"/>
      <c r="I891" s="118"/>
      <c r="J891" s="118"/>
      <c r="K891" s="118"/>
      <c r="L891" s="118"/>
      <c r="M891" s="118"/>
      <c r="N891" s="118"/>
      <c r="O891" s="118"/>
      <c r="P891" s="118"/>
      <c r="Q891" s="110"/>
      <c r="R891" s="110"/>
      <c r="S891" s="110"/>
      <c r="T891" s="110"/>
      <c r="U891" s="110"/>
    </row>
    <row r="892" spans="3:21" ht="39.950000000000003" customHeight="1">
      <c r="C892" s="109"/>
      <c r="D892" s="110"/>
      <c r="E892" s="110"/>
      <c r="F892" s="110"/>
      <c r="G892" s="110"/>
      <c r="H892" s="110"/>
      <c r="I892" s="118"/>
      <c r="J892" s="118"/>
      <c r="K892" s="118"/>
      <c r="L892" s="118"/>
      <c r="M892" s="118"/>
      <c r="N892" s="118"/>
      <c r="O892" s="118"/>
      <c r="P892" s="118"/>
      <c r="Q892" s="110"/>
      <c r="R892" s="110"/>
      <c r="S892" s="110"/>
      <c r="T892" s="110"/>
      <c r="U892" s="110"/>
    </row>
    <row r="893" spans="3:21" ht="39.950000000000003" customHeight="1">
      <c r="C893" s="109"/>
      <c r="D893" s="110"/>
      <c r="E893" s="110"/>
      <c r="F893" s="110"/>
      <c r="G893" s="110"/>
      <c r="H893" s="110"/>
      <c r="I893" s="118"/>
      <c r="J893" s="118"/>
      <c r="K893" s="118"/>
      <c r="L893" s="118"/>
      <c r="M893" s="118"/>
      <c r="N893" s="118"/>
      <c r="O893" s="118"/>
      <c r="P893" s="118"/>
      <c r="Q893" s="110"/>
      <c r="R893" s="110"/>
      <c r="S893" s="110"/>
      <c r="T893" s="110"/>
      <c r="U893" s="110"/>
    </row>
    <row r="894" spans="3:21" ht="39.950000000000003" customHeight="1">
      <c r="C894" s="109"/>
      <c r="D894" s="110"/>
      <c r="E894" s="110"/>
      <c r="F894" s="110"/>
      <c r="G894" s="110"/>
      <c r="H894" s="110"/>
      <c r="I894" s="118"/>
      <c r="J894" s="118"/>
      <c r="K894" s="118"/>
      <c r="L894" s="118"/>
      <c r="M894" s="118"/>
      <c r="N894" s="118"/>
      <c r="O894" s="118"/>
      <c r="P894" s="118"/>
      <c r="Q894" s="110"/>
      <c r="R894" s="110"/>
      <c r="S894" s="110"/>
      <c r="T894" s="110"/>
      <c r="U894" s="110"/>
    </row>
    <row r="895" spans="3:21" ht="39.950000000000003" customHeight="1">
      <c r="C895" s="109"/>
      <c r="D895" s="110"/>
      <c r="E895" s="110"/>
      <c r="F895" s="110"/>
      <c r="G895" s="110"/>
      <c r="H895" s="110"/>
      <c r="I895" s="118"/>
      <c r="J895" s="118"/>
      <c r="K895" s="118"/>
      <c r="L895" s="118"/>
      <c r="M895" s="118"/>
      <c r="N895" s="118"/>
      <c r="O895" s="118"/>
      <c r="P895" s="118"/>
      <c r="Q895" s="110"/>
      <c r="R895" s="110"/>
      <c r="S895" s="110"/>
      <c r="T895" s="110"/>
      <c r="U895" s="110"/>
    </row>
    <row r="896" spans="3:21" ht="39.950000000000003" customHeight="1">
      <c r="C896" s="109"/>
      <c r="D896" s="110"/>
      <c r="E896" s="110"/>
      <c r="F896" s="110"/>
      <c r="G896" s="110"/>
      <c r="H896" s="110"/>
      <c r="I896" s="118"/>
      <c r="J896" s="118"/>
      <c r="K896" s="118"/>
      <c r="L896" s="118"/>
      <c r="M896" s="118"/>
      <c r="N896" s="118"/>
      <c r="O896" s="118"/>
      <c r="P896" s="118"/>
      <c r="Q896" s="110"/>
      <c r="R896" s="110"/>
      <c r="S896" s="110"/>
      <c r="T896" s="110"/>
      <c r="U896" s="110"/>
    </row>
    <row r="897" spans="3:21" ht="39.950000000000003" customHeight="1">
      <c r="C897" s="109"/>
      <c r="D897" s="110"/>
      <c r="E897" s="110"/>
      <c r="F897" s="110"/>
      <c r="G897" s="110"/>
      <c r="H897" s="110"/>
      <c r="I897" s="118"/>
      <c r="J897" s="118"/>
      <c r="K897" s="118"/>
      <c r="L897" s="118"/>
      <c r="M897" s="118"/>
      <c r="N897" s="118"/>
      <c r="O897" s="118"/>
      <c r="P897" s="118"/>
      <c r="Q897" s="110"/>
      <c r="R897" s="110"/>
      <c r="S897" s="110"/>
      <c r="T897" s="110"/>
      <c r="U897" s="110"/>
    </row>
    <row r="898" spans="3:21" ht="39.950000000000003" customHeight="1">
      <c r="C898" s="109"/>
      <c r="D898" s="110"/>
      <c r="E898" s="110"/>
      <c r="F898" s="110"/>
      <c r="G898" s="110"/>
      <c r="H898" s="110"/>
      <c r="I898" s="118"/>
      <c r="J898" s="118"/>
      <c r="K898" s="118"/>
      <c r="L898" s="118"/>
      <c r="M898" s="118"/>
      <c r="N898" s="118"/>
      <c r="O898" s="118"/>
      <c r="P898" s="118"/>
      <c r="Q898" s="110"/>
      <c r="R898" s="110"/>
      <c r="S898" s="110"/>
      <c r="T898" s="110"/>
      <c r="U898" s="110"/>
    </row>
    <row r="899" spans="3:21" ht="39.950000000000003" customHeight="1">
      <c r="C899" s="109"/>
      <c r="D899" s="110"/>
      <c r="E899" s="110"/>
      <c r="F899" s="110"/>
      <c r="G899" s="110"/>
      <c r="H899" s="110"/>
      <c r="I899" s="118"/>
      <c r="J899" s="118"/>
      <c r="K899" s="118"/>
      <c r="L899" s="118"/>
      <c r="M899" s="118"/>
      <c r="N899" s="118"/>
      <c r="O899" s="118"/>
      <c r="P899" s="118"/>
      <c r="Q899" s="110"/>
      <c r="R899" s="110"/>
      <c r="S899" s="110"/>
      <c r="T899" s="110"/>
      <c r="U899" s="110"/>
    </row>
    <row r="900" spans="3:21" ht="39.950000000000003" customHeight="1">
      <c r="C900" s="109"/>
      <c r="D900" s="110"/>
      <c r="E900" s="110"/>
      <c r="F900" s="110"/>
      <c r="G900" s="110"/>
      <c r="H900" s="110"/>
      <c r="I900" s="118"/>
      <c r="J900" s="118"/>
      <c r="K900" s="118"/>
      <c r="L900" s="118"/>
      <c r="M900" s="118"/>
      <c r="N900" s="118"/>
      <c r="O900" s="118"/>
      <c r="P900" s="118"/>
      <c r="Q900" s="110"/>
      <c r="R900" s="110"/>
      <c r="S900" s="110"/>
      <c r="T900" s="110"/>
      <c r="U900" s="110"/>
    </row>
    <row r="901" spans="3:21" ht="39.950000000000003" customHeight="1">
      <c r="C901" s="109"/>
      <c r="D901" s="110"/>
      <c r="E901" s="110"/>
      <c r="F901" s="110"/>
      <c r="G901" s="110"/>
      <c r="H901" s="110"/>
      <c r="I901" s="118"/>
      <c r="J901" s="118"/>
      <c r="K901" s="118"/>
      <c r="L901" s="118"/>
      <c r="M901" s="118"/>
      <c r="N901" s="118"/>
      <c r="O901" s="118"/>
      <c r="P901" s="118"/>
      <c r="Q901" s="110"/>
      <c r="R901" s="110"/>
      <c r="S901" s="110"/>
      <c r="T901" s="110"/>
      <c r="U901" s="110"/>
    </row>
    <row r="902" spans="3:21" ht="39.950000000000003" customHeight="1">
      <c r="C902" s="109"/>
      <c r="D902" s="110"/>
      <c r="E902" s="110"/>
      <c r="F902" s="110"/>
      <c r="G902" s="110"/>
      <c r="H902" s="110"/>
      <c r="I902" s="118"/>
      <c r="J902" s="118"/>
      <c r="K902" s="118"/>
      <c r="L902" s="118"/>
      <c r="M902" s="118"/>
      <c r="N902" s="118"/>
      <c r="O902" s="118"/>
      <c r="P902" s="118"/>
      <c r="Q902" s="110"/>
      <c r="R902" s="110"/>
      <c r="S902" s="110"/>
      <c r="T902" s="110"/>
      <c r="U902" s="110"/>
    </row>
    <row r="903" spans="3:21" ht="39.950000000000003" customHeight="1">
      <c r="C903" s="109"/>
      <c r="D903" s="110"/>
      <c r="E903" s="110"/>
      <c r="F903" s="110"/>
      <c r="G903" s="110"/>
      <c r="H903" s="110"/>
      <c r="I903" s="118"/>
      <c r="J903" s="118"/>
      <c r="K903" s="118"/>
      <c r="L903" s="118"/>
      <c r="M903" s="118"/>
      <c r="N903" s="118"/>
      <c r="O903" s="118"/>
      <c r="P903" s="118"/>
      <c r="Q903" s="110"/>
      <c r="R903" s="110"/>
      <c r="S903" s="110"/>
      <c r="T903" s="110"/>
      <c r="U903" s="110"/>
    </row>
    <row r="904" spans="3:21" ht="39.950000000000003" customHeight="1">
      <c r="C904" s="109"/>
      <c r="D904" s="110"/>
      <c r="E904" s="110"/>
      <c r="F904" s="110"/>
      <c r="G904" s="110"/>
      <c r="H904" s="110"/>
      <c r="I904" s="118"/>
      <c r="J904" s="118"/>
      <c r="K904" s="118"/>
      <c r="L904" s="118"/>
      <c r="M904" s="118"/>
      <c r="N904" s="118"/>
      <c r="O904" s="118"/>
      <c r="P904" s="118"/>
      <c r="Q904" s="110"/>
      <c r="R904" s="110"/>
      <c r="S904" s="110"/>
      <c r="T904" s="110"/>
      <c r="U904" s="110"/>
    </row>
    <row r="905" spans="3:21" ht="39.950000000000003" customHeight="1">
      <c r="C905" s="109"/>
      <c r="D905" s="110"/>
      <c r="E905" s="110"/>
      <c r="F905" s="110"/>
      <c r="G905" s="110"/>
      <c r="H905" s="110"/>
      <c r="I905" s="118"/>
      <c r="J905" s="118"/>
      <c r="K905" s="118"/>
      <c r="L905" s="118"/>
      <c r="M905" s="118"/>
      <c r="N905" s="118"/>
      <c r="O905" s="118"/>
      <c r="P905" s="118"/>
      <c r="Q905" s="110"/>
      <c r="R905" s="110"/>
      <c r="S905" s="110"/>
      <c r="T905" s="110"/>
      <c r="U905" s="110"/>
    </row>
    <row r="906" spans="3:21" ht="39.950000000000003" customHeight="1">
      <c r="C906" s="109"/>
      <c r="D906" s="110"/>
      <c r="E906" s="110"/>
      <c r="F906" s="110"/>
      <c r="G906" s="110"/>
      <c r="H906" s="110"/>
      <c r="I906" s="118"/>
      <c r="J906" s="118"/>
      <c r="K906" s="118"/>
      <c r="L906" s="118"/>
      <c r="M906" s="118"/>
      <c r="N906" s="118"/>
      <c r="O906" s="118"/>
      <c r="P906" s="118"/>
      <c r="Q906" s="110"/>
      <c r="R906" s="110"/>
      <c r="S906" s="110"/>
      <c r="T906" s="110"/>
      <c r="U906" s="110"/>
    </row>
    <row r="907" spans="3:21" ht="39.950000000000003" customHeight="1">
      <c r="C907" s="109"/>
      <c r="D907" s="110"/>
      <c r="E907" s="110"/>
      <c r="F907" s="110"/>
      <c r="G907" s="110"/>
      <c r="H907" s="110"/>
      <c r="I907" s="118"/>
      <c r="J907" s="118"/>
      <c r="K907" s="118"/>
      <c r="L907" s="118"/>
      <c r="M907" s="118"/>
      <c r="N907" s="118"/>
      <c r="O907" s="118"/>
      <c r="P907" s="118"/>
      <c r="Q907" s="110"/>
      <c r="R907" s="110"/>
      <c r="S907" s="110"/>
      <c r="T907" s="110"/>
      <c r="U907" s="110"/>
    </row>
    <row r="908" spans="3:21" ht="39.950000000000003" customHeight="1">
      <c r="C908" s="109"/>
      <c r="D908" s="110"/>
      <c r="E908" s="110"/>
      <c r="F908" s="110"/>
      <c r="G908" s="110"/>
      <c r="H908" s="110"/>
      <c r="I908" s="118"/>
      <c r="J908" s="118"/>
      <c r="K908" s="118"/>
      <c r="L908" s="118"/>
      <c r="M908" s="118"/>
      <c r="N908" s="118"/>
      <c r="O908" s="118"/>
      <c r="P908" s="118"/>
      <c r="Q908" s="110"/>
      <c r="R908" s="110"/>
      <c r="S908" s="110"/>
      <c r="T908" s="110"/>
      <c r="U908" s="110"/>
    </row>
    <row r="909" spans="3:21" ht="39.950000000000003" customHeight="1">
      <c r="C909" s="109"/>
      <c r="D909" s="110"/>
      <c r="E909" s="110"/>
      <c r="F909" s="110"/>
      <c r="G909" s="110"/>
      <c r="H909" s="110"/>
      <c r="I909" s="118"/>
      <c r="J909" s="118"/>
      <c r="K909" s="118"/>
      <c r="L909" s="118"/>
      <c r="M909" s="118"/>
      <c r="N909" s="118"/>
      <c r="O909" s="118"/>
      <c r="P909" s="118"/>
      <c r="Q909" s="110"/>
      <c r="R909" s="110"/>
      <c r="S909" s="110"/>
      <c r="T909" s="110"/>
      <c r="U909" s="110"/>
    </row>
    <row r="910" spans="3:21" ht="39.950000000000003" customHeight="1">
      <c r="C910" s="109"/>
      <c r="D910" s="110"/>
      <c r="E910" s="110"/>
      <c r="F910" s="110"/>
      <c r="G910" s="110"/>
      <c r="H910" s="110"/>
      <c r="I910" s="118"/>
      <c r="J910" s="118"/>
      <c r="K910" s="118"/>
      <c r="L910" s="118"/>
      <c r="M910" s="118"/>
      <c r="N910" s="118"/>
      <c r="O910" s="118"/>
      <c r="P910" s="118"/>
      <c r="Q910" s="110"/>
      <c r="R910" s="110"/>
      <c r="S910" s="110"/>
      <c r="T910" s="110"/>
      <c r="U910" s="110"/>
    </row>
    <row r="911" spans="3:21" ht="39.950000000000003" customHeight="1">
      <c r="C911" s="109"/>
      <c r="D911" s="110"/>
      <c r="E911" s="110"/>
      <c r="F911" s="110"/>
      <c r="G911" s="110"/>
      <c r="H911" s="110"/>
      <c r="I911" s="118"/>
      <c r="J911" s="118"/>
      <c r="K911" s="118"/>
      <c r="L911" s="118"/>
      <c r="M911" s="118"/>
      <c r="N911" s="118"/>
      <c r="O911" s="118"/>
      <c r="P911" s="118"/>
      <c r="Q911" s="110"/>
      <c r="R911" s="110"/>
      <c r="S911" s="110"/>
      <c r="T911" s="110"/>
      <c r="U911" s="110"/>
    </row>
    <row r="912" spans="3:21" ht="39.950000000000003" customHeight="1">
      <c r="C912" s="109"/>
      <c r="D912" s="110"/>
      <c r="E912" s="110"/>
      <c r="F912" s="110"/>
      <c r="G912" s="110"/>
      <c r="H912" s="110"/>
      <c r="I912" s="118"/>
      <c r="J912" s="118"/>
      <c r="K912" s="118"/>
      <c r="L912" s="118"/>
      <c r="M912" s="118"/>
      <c r="N912" s="118"/>
      <c r="O912" s="118"/>
      <c r="P912" s="118"/>
      <c r="Q912" s="110"/>
      <c r="R912" s="110"/>
      <c r="S912" s="110"/>
      <c r="T912" s="110"/>
      <c r="U912" s="110"/>
    </row>
    <row r="913" spans="3:21" ht="39.950000000000003" customHeight="1">
      <c r="C913" s="109"/>
      <c r="D913" s="110"/>
      <c r="E913" s="110"/>
      <c r="F913" s="110"/>
      <c r="G913" s="110"/>
      <c r="H913" s="110"/>
      <c r="I913" s="118"/>
      <c r="J913" s="118"/>
      <c r="K913" s="118"/>
      <c r="L913" s="118"/>
      <c r="M913" s="118"/>
      <c r="N913" s="118"/>
      <c r="O913" s="118"/>
      <c r="P913" s="118"/>
      <c r="Q913" s="110"/>
      <c r="R913" s="110"/>
      <c r="S913" s="110"/>
      <c r="T913" s="110"/>
      <c r="U913" s="110"/>
    </row>
    <row r="914" spans="3:21" ht="39.950000000000003" customHeight="1">
      <c r="C914" s="109"/>
      <c r="D914" s="110"/>
      <c r="E914" s="110"/>
      <c r="F914" s="110"/>
      <c r="G914" s="110"/>
      <c r="H914" s="110"/>
      <c r="I914" s="118"/>
      <c r="J914" s="118"/>
      <c r="K914" s="118"/>
      <c r="L914" s="118"/>
      <c r="M914" s="118"/>
      <c r="N914" s="118"/>
      <c r="O914" s="118"/>
      <c r="P914" s="118"/>
      <c r="Q914" s="110"/>
      <c r="R914" s="110"/>
      <c r="S914" s="110"/>
      <c r="T914" s="110"/>
      <c r="U914" s="110"/>
    </row>
    <row r="915" spans="3:21" ht="39.950000000000003" customHeight="1">
      <c r="C915" s="109"/>
      <c r="D915" s="110"/>
      <c r="E915" s="110"/>
      <c r="F915" s="110"/>
      <c r="G915" s="110"/>
      <c r="H915" s="110"/>
      <c r="I915" s="118"/>
      <c r="J915" s="118"/>
      <c r="K915" s="118"/>
      <c r="L915" s="118"/>
      <c r="M915" s="118"/>
      <c r="N915" s="118"/>
      <c r="O915" s="118"/>
      <c r="P915" s="118"/>
      <c r="Q915" s="110"/>
      <c r="R915" s="110"/>
      <c r="S915" s="110"/>
      <c r="T915" s="110"/>
      <c r="U915" s="110"/>
    </row>
    <row r="916" spans="3:21" ht="39.950000000000003" customHeight="1">
      <c r="C916" s="109"/>
      <c r="D916" s="110"/>
      <c r="E916" s="110"/>
      <c r="F916" s="110"/>
      <c r="G916" s="110"/>
      <c r="H916" s="110"/>
      <c r="I916" s="118"/>
      <c r="J916" s="118"/>
      <c r="K916" s="118"/>
      <c r="L916" s="118"/>
      <c r="M916" s="118"/>
      <c r="N916" s="118"/>
      <c r="O916" s="118"/>
      <c r="P916" s="118"/>
      <c r="Q916" s="110"/>
      <c r="R916" s="110"/>
      <c r="S916" s="110"/>
      <c r="T916" s="110"/>
      <c r="U916" s="110"/>
    </row>
    <row r="917" spans="3:21" ht="39.950000000000003" customHeight="1">
      <c r="C917" s="109"/>
      <c r="D917" s="110"/>
      <c r="E917" s="110"/>
      <c r="F917" s="110"/>
      <c r="G917" s="110"/>
      <c r="H917" s="110"/>
      <c r="I917" s="118"/>
      <c r="J917" s="118"/>
      <c r="K917" s="118"/>
      <c r="L917" s="118"/>
      <c r="M917" s="118"/>
      <c r="N917" s="118"/>
      <c r="O917" s="118"/>
      <c r="P917" s="118"/>
      <c r="Q917" s="110"/>
      <c r="R917" s="110"/>
      <c r="S917" s="110"/>
      <c r="T917" s="110"/>
      <c r="U917" s="110"/>
    </row>
    <row r="918" spans="3:21" ht="39.950000000000003" customHeight="1">
      <c r="C918" s="109"/>
      <c r="D918" s="110"/>
      <c r="E918" s="110"/>
      <c r="F918" s="110"/>
      <c r="G918" s="110"/>
      <c r="H918" s="110"/>
      <c r="I918" s="118"/>
      <c r="J918" s="118"/>
      <c r="K918" s="118"/>
      <c r="L918" s="118"/>
      <c r="M918" s="118"/>
      <c r="N918" s="118"/>
      <c r="O918" s="118"/>
      <c r="P918" s="118"/>
      <c r="Q918" s="110"/>
      <c r="R918" s="110"/>
      <c r="S918" s="110"/>
      <c r="T918" s="110"/>
      <c r="U918" s="110"/>
    </row>
    <row r="919" spans="3:21" ht="39.950000000000003" customHeight="1">
      <c r="C919" s="109"/>
      <c r="D919" s="110"/>
      <c r="E919" s="110"/>
      <c r="F919" s="110"/>
      <c r="G919" s="110"/>
      <c r="H919" s="110"/>
      <c r="I919" s="118"/>
      <c r="J919" s="118"/>
      <c r="K919" s="118"/>
      <c r="L919" s="118"/>
      <c r="M919" s="118"/>
      <c r="N919" s="118"/>
      <c r="O919" s="118"/>
      <c r="P919" s="118"/>
      <c r="Q919" s="110"/>
      <c r="R919" s="110"/>
      <c r="S919" s="110"/>
      <c r="T919" s="110"/>
      <c r="U919" s="110"/>
    </row>
    <row r="920" spans="3:21" ht="39.950000000000003" customHeight="1">
      <c r="C920" s="109"/>
      <c r="D920" s="110"/>
      <c r="E920" s="110"/>
      <c r="F920" s="110"/>
      <c r="G920" s="110"/>
      <c r="H920" s="110"/>
      <c r="I920" s="118"/>
      <c r="J920" s="118"/>
      <c r="K920" s="118"/>
      <c r="L920" s="118"/>
      <c r="M920" s="118"/>
      <c r="N920" s="118"/>
      <c r="O920" s="118"/>
      <c r="P920" s="118"/>
      <c r="Q920" s="110"/>
      <c r="R920" s="110"/>
      <c r="S920" s="110"/>
      <c r="T920" s="110"/>
      <c r="U920" s="110"/>
    </row>
    <row r="921" spans="3:21" ht="39.950000000000003" customHeight="1">
      <c r="C921" s="109"/>
      <c r="D921" s="110"/>
      <c r="E921" s="110"/>
      <c r="F921" s="110"/>
      <c r="G921" s="110"/>
      <c r="H921" s="110"/>
      <c r="I921" s="118"/>
      <c r="J921" s="118"/>
      <c r="K921" s="118"/>
      <c r="L921" s="118"/>
      <c r="M921" s="118"/>
      <c r="N921" s="118"/>
      <c r="O921" s="118"/>
      <c r="P921" s="118"/>
      <c r="Q921" s="110"/>
      <c r="R921" s="110"/>
      <c r="S921" s="110"/>
      <c r="T921" s="110"/>
      <c r="U921" s="110"/>
    </row>
    <row r="922" spans="3:21" ht="39.950000000000003" customHeight="1">
      <c r="C922" s="109"/>
      <c r="D922" s="110"/>
      <c r="E922" s="110"/>
      <c r="F922" s="110"/>
      <c r="G922" s="110"/>
      <c r="H922" s="110"/>
      <c r="I922" s="118"/>
      <c r="J922" s="118"/>
      <c r="K922" s="118"/>
      <c r="L922" s="118"/>
      <c r="M922" s="118"/>
      <c r="N922" s="118"/>
      <c r="O922" s="118"/>
      <c r="P922" s="118"/>
      <c r="Q922" s="110"/>
      <c r="R922" s="110"/>
      <c r="S922" s="110"/>
      <c r="T922" s="110"/>
      <c r="U922" s="110"/>
    </row>
    <row r="923" spans="3:21" ht="39.950000000000003" customHeight="1">
      <c r="C923" s="109"/>
      <c r="D923" s="110"/>
      <c r="E923" s="110"/>
      <c r="F923" s="110"/>
      <c r="G923" s="110"/>
      <c r="H923" s="110"/>
      <c r="I923" s="118"/>
      <c r="J923" s="118"/>
      <c r="K923" s="118"/>
      <c r="L923" s="118"/>
      <c r="M923" s="118"/>
      <c r="N923" s="118"/>
      <c r="O923" s="118"/>
      <c r="P923" s="118"/>
      <c r="Q923" s="110"/>
      <c r="R923" s="110"/>
      <c r="S923" s="110"/>
      <c r="T923" s="110"/>
      <c r="U923" s="110"/>
    </row>
    <row r="924" spans="3:21" ht="39.950000000000003" customHeight="1">
      <c r="C924" s="109"/>
      <c r="D924" s="110"/>
      <c r="E924" s="110"/>
      <c r="F924" s="110"/>
      <c r="G924" s="110"/>
      <c r="H924" s="110"/>
      <c r="I924" s="118"/>
      <c r="J924" s="118"/>
      <c r="K924" s="118"/>
      <c r="L924" s="118"/>
      <c r="M924" s="118"/>
      <c r="N924" s="118"/>
      <c r="O924" s="118"/>
      <c r="P924" s="118"/>
      <c r="Q924" s="110"/>
      <c r="R924" s="110"/>
      <c r="S924" s="110"/>
      <c r="T924" s="110"/>
      <c r="U924" s="110"/>
    </row>
    <row r="925" spans="3:21" ht="39.950000000000003" customHeight="1">
      <c r="C925" s="109"/>
      <c r="D925" s="110"/>
      <c r="E925" s="110"/>
      <c r="F925" s="110"/>
      <c r="G925" s="110"/>
      <c r="H925" s="110"/>
      <c r="I925" s="118"/>
      <c r="J925" s="118"/>
      <c r="K925" s="118"/>
      <c r="L925" s="118"/>
      <c r="M925" s="118"/>
      <c r="N925" s="118"/>
      <c r="O925" s="118"/>
      <c r="P925" s="118"/>
      <c r="Q925" s="110"/>
      <c r="R925" s="110"/>
      <c r="S925" s="110"/>
      <c r="T925" s="110"/>
      <c r="U925" s="110"/>
    </row>
    <row r="926" spans="3:21" ht="39.950000000000003" customHeight="1">
      <c r="C926" s="109"/>
      <c r="D926" s="110"/>
      <c r="E926" s="110"/>
      <c r="F926" s="110"/>
      <c r="G926" s="110"/>
      <c r="H926" s="110"/>
      <c r="I926" s="118"/>
      <c r="J926" s="118"/>
      <c r="K926" s="118"/>
      <c r="L926" s="118"/>
      <c r="M926" s="118"/>
      <c r="N926" s="118"/>
      <c r="O926" s="118"/>
      <c r="P926" s="118"/>
      <c r="Q926" s="110"/>
      <c r="R926" s="110"/>
      <c r="S926" s="110"/>
      <c r="T926" s="110"/>
      <c r="U926" s="110"/>
    </row>
    <row r="927" spans="3:21" ht="39.950000000000003" customHeight="1">
      <c r="C927" s="109"/>
      <c r="D927" s="110"/>
      <c r="E927" s="110"/>
      <c r="F927" s="110"/>
      <c r="G927" s="110"/>
      <c r="H927" s="110"/>
      <c r="I927" s="118"/>
      <c r="J927" s="118"/>
      <c r="K927" s="118"/>
      <c r="L927" s="118"/>
      <c r="M927" s="118"/>
      <c r="N927" s="118"/>
      <c r="O927" s="118"/>
      <c r="P927" s="118"/>
      <c r="Q927" s="110"/>
      <c r="R927" s="110"/>
      <c r="S927" s="110"/>
      <c r="T927" s="110"/>
      <c r="U927" s="110"/>
    </row>
    <row r="928" spans="3:21" ht="39.950000000000003" customHeight="1">
      <c r="C928" s="109"/>
      <c r="D928" s="110"/>
      <c r="E928" s="110"/>
      <c r="F928" s="110"/>
      <c r="G928" s="110"/>
      <c r="H928" s="110"/>
      <c r="I928" s="118"/>
      <c r="J928" s="118"/>
      <c r="K928" s="118"/>
      <c r="L928" s="118"/>
      <c r="M928" s="118"/>
      <c r="N928" s="118"/>
      <c r="O928" s="118"/>
      <c r="P928" s="118"/>
      <c r="Q928" s="110"/>
      <c r="R928" s="110"/>
      <c r="S928" s="110"/>
      <c r="T928" s="110"/>
      <c r="U928" s="110"/>
    </row>
    <row r="929" spans="3:21" ht="39.950000000000003" customHeight="1">
      <c r="C929" s="109"/>
      <c r="D929" s="110"/>
      <c r="E929" s="110"/>
      <c r="F929" s="110"/>
      <c r="G929" s="110"/>
      <c r="H929" s="110"/>
      <c r="I929" s="118"/>
      <c r="J929" s="118"/>
      <c r="K929" s="118"/>
      <c r="L929" s="118"/>
      <c r="M929" s="118"/>
      <c r="N929" s="118"/>
      <c r="O929" s="118"/>
      <c r="P929" s="118"/>
      <c r="Q929" s="110"/>
      <c r="R929" s="110"/>
      <c r="S929" s="110"/>
      <c r="T929" s="110"/>
      <c r="U929" s="110"/>
    </row>
    <row r="930" spans="3:21" ht="39.950000000000003" customHeight="1">
      <c r="C930" s="109"/>
      <c r="D930" s="110"/>
      <c r="E930" s="110"/>
      <c r="F930" s="110"/>
      <c r="G930" s="110"/>
      <c r="H930" s="110"/>
      <c r="I930" s="118"/>
      <c r="J930" s="118"/>
      <c r="K930" s="118"/>
      <c r="L930" s="118"/>
      <c r="M930" s="118"/>
      <c r="N930" s="118"/>
      <c r="O930" s="118"/>
      <c r="P930" s="118"/>
      <c r="Q930" s="110"/>
      <c r="R930" s="110"/>
      <c r="S930" s="110"/>
      <c r="T930" s="110"/>
      <c r="U930" s="110"/>
    </row>
    <row r="931" spans="3:21" ht="39.950000000000003" customHeight="1">
      <c r="C931" s="109"/>
      <c r="D931" s="110"/>
      <c r="E931" s="110"/>
      <c r="F931" s="110"/>
      <c r="G931" s="110"/>
      <c r="H931" s="110"/>
      <c r="I931" s="118"/>
      <c r="J931" s="118"/>
      <c r="K931" s="118"/>
      <c r="L931" s="118"/>
      <c r="M931" s="118"/>
      <c r="N931" s="118"/>
      <c r="O931" s="118"/>
      <c r="P931" s="118"/>
      <c r="Q931" s="110"/>
      <c r="R931" s="110"/>
      <c r="S931" s="110"/>
      <c r="T931" s="110"/>
      <c r="U931" s="110"/>
    </row>
    <row r="932" spans="3:21" ht="39.950000000000003" customHeight="1">
      <c r="C932" s="109"/>
      <c r="D932" s="110"/>
      <c r="E932" s="110"/>
      <c r="F932" s="110"/>
      <c r="G932" s="110"/>
      <c r="H932" s="110"/>
      <c r="I932" s="118"/>
      <c r="J932" s="118"/>
      <c r="K932" s="118"/>
      <c r="L932" s="118"/>
      <c r="M932" s="118"/>
      <c r="N932" s="118"/>
      <c r="O932" s="118"/>
      <c r="P932" s="118"/>
      <c r="Q932" s="110"/>
      <c r="R932" s="110"/>
      <c r="S932" s="110"/>
      <c r="T932" s="110"/>
      <c r="U932" s="110"/>
    </row>
    <row r="933" spans="3:21" ht="39.950000000000003" customHeight="1">
      <c r="C933" s="109"/>
      <c r="D933" s="110"/>
      <c r="E933" s="110"/>
      <c r="F933" s="110"/>
      <c r="G933" s="110"/>
      <c r="H933" s="110"/>
      <c r="I933" s="118"/>
      <c r="J933" s="118"/>
      <c r="K933" s="118"/>
      <c r="L933" s="118"/>
      <c r="M933" s="118"/>
      <c r="N933" s="118"/>
      <c r="O933" s="118"/>
      <c r="P933" s="118"/>
      <c r="Q933" s="110"/>
      <c r="R933" s="110"/>
      <c r="S933" s="110"/>
      <c r="T933" s="110"/>
      <c r="U933" s="110"/>
    </row>
    <row r="934" spans="3:21" ht="39.950000000000003" customHeight="1">
      <c r="C934" s="109"/>
      <c r="D934" s="110"/>
      <c r="E934" s="110"/>
      <c r="F934" s="110"/>
      <c r="G934" s="110"/>
      <c r="H934" s="110"/>
      <c r="I934" s="118"/>
      <c r="J934" s="118"/>
      <c r="K934" s="118"/>
      <c r="L934" s="118"/>
      <c r="M934" s="118"/>
      <c r="N934" s="118"/>
      <c r="O934" s="118"/>
      <c r="P934" s="118"/>
      <c r="Q934" s="110"/>
      <c r="R934" s="110"/>
      <c r="S934" s="110"/>
      <c r="T934" s="110"/>
      <c r="U934" s="110"/>
    </row>
    <row r="935" spans="3:21" ht="39.950000000000003" customHeight="1">
      <c r="C935" s="109"/>
      <c r="D935" s="110"/>
      <c r="E935" s="110"/>
      <c r="F935" s="110"/>
      <c r="G935" s="110"/>
      <c r="H935" s="110"/>
      <c r="I935" s="118"/>
      <c r="J935" s="118"/>
      <c r="K935" s="118"/>
      <c r="L935" s="118"/>
      <c r="M935" s="118"/>
      <c r="N935" s="118"/>
      <c r="O935" s="118"/>
      <c r="P935" s="118"/>
      <c r="Q935" s="110"/>
      <c r="R935" s="110"/>
      <c r="S935" s="110"/>
      <c r="T935" s="110"/>
      <c r="U935" s="110"/>
    </row>
    <row r="936" spans="3:21" ht="39.950000000000003" customHeight="1">
      <c r="C936" s="109"/>
      <c r="D936" s="110"/>
      <c r="E936" s="110"/>
      <c r="F936" s="110"/>
      <c r="G936" s="110"/>
      <c r="H936" s="110"/>
      <c r="I936" s="118"/>
      <c r="J936" s="118"/>
      <c r="K936" s="118"/>
      <c r="L936" s="118"/>
      <c r="M936" s="118"/>
      <c r="N936" s="118"/>
      <c r="O936" s="118"/>
      <c r="P936" s="118"/>
      <c r="Q936" s="110"/>
      <c r="R936" s="110"/>
      <c r="S936" s="110"/>
      <c r="T936" s="110"/>
      <c r="U936" s="110"/>
    </row>
    <row r="937" spans="3:21" ht="39.950000000000003" customHeight="1">
      <c r="C937" s="109"/>
      <c r="D937" s="110"/>
      <c r="E937" s="110"/>
      <c r="F937" s="110"/>
      <c r="G937" s="110"/>
      <c r="H937" s="110"/>
      <c r="I937" s="118"/>
      <c r="J937" s="118"/>
      <c r="K937" s="118"/>
      <c r="L937" s="118"/>
      <c r="M937" s="118"/>
      <c r="N937" s="118"/>
      <c r="O937" s="118"/>
      <c r="P937" s="118"/>
      <c r="Q937" s="110"/>
      <c r="R937" s="110"/>
      <c r="S937" s="110"/>
      <c r="T937" s="110"/>
      <c r="U937" s="110"/>
    </row>
    <row r="938" spans="3:21" ht="39.950000000000003" customHeight="1">
      <c r="C938" s="109"/>
      <c r="D938" s="110"/>
      <c r="E938" s="110"/>
      <c r="F938" s="110"/>
      <c r="G938" s="110"/>
      <c r="H938" s="110"/>
      <c r="I938" s="118"/>
      <c r="J938" s="118"/>
      <c r="K938" s="118"/>
      <c r="L938" s="118"/>
      <c r="M938" s="118"/>
      <c r="N938" s="118"/>
      <c r="O938" s="118"/>
      <c r="P938" s="118"/>
      <c r="Q938" s="110"/>
      <c r="R938" s="110"/>
      <c r="S938" s="110"/>
      <c r="T938" s="110"/>
      <c r="U938" s="110"/>
    </row>
    <row r="939" spans="3:21" ht="39.950000000000003" customHeight="1">
      <c r="C939" s="109"/>
      <c r="D939" s="110"/>
      <c r="E939" s="110"/>
      <c r="F939" s="110"/>
      <c r="G939" s="110"/>
      <c r="H939" s="110"/>
      <c r="I939" s="118"/>
      <c r="J939" s="118"/>
      <c r="K939" s="118"/>
      <c r="L939" s="118"/>
      <c r="M939" s="118"/>
      <c r="N939" s="118"/>
      <c r="O939" s="118"/>
      <c r="P939" s="118"/>
      <c r="Q939" s="110"/>
      <c r="R939" s="110"/>
      <c r="S939" s="110"/>
      <c r="T939" s="110"/>
      <c r="U939" s="110"/>
    </row>
    <row r="940" spans="3:21" ht="39.950000000000003" customHeight="1">
      <c r="C940" s="109"/>
      <c r="D940" s="110"/>
      <c r="E940" s="110"/>
      <c r="F940" s="110"/>
      <c r="G940" s="110"/>
      <c r="H940" s="110"/>
      <c r="I940" s="118"/>
      <c r="J940" s="118"/>
      <c r="K940" s="118"/>
      <c r="L940" s="118"/>
      <c r="M940" s="118"/>
      <c r="N940" s="118"/>
      <c r="O940" s="118"/>
      <c r="P940" s="118"/>
      <c r="Q940" s="110"/>
      <c r="R940" s="110"/>
      <c r="S940" s="110"/>
      <c r="T940" s="110"/>
      <c r="U940" s="110"/>
    </row>
    <row r="941" spans="3:21" ht="39.950000000000003" customHeight="1">
      <c r="C941" s="109"/>
      <c r="D941" s="110"/>
      <c r="E941" s="110"/>
      <c r="F941" s="110"/>
      <c r="G941" s="110"/>
      <c r="H941" s="110"/>
      <c r="I941" s="118"/>
      <c r="J941" s="118"/>
      <c r="K941" s="118"/>
      <c r="L941" s="118"/>
      <c r="M941" s="118"/>
      <c r="N941" s="118"/>
      <c r="O941" s="118"/>
      <c r="P941" s="118"/>
      <c r="Q941" s="110"/>
      <c r="R941" s="110"/>
      <c r="S941" s="110"/>
      <c r="T941" s="110"/>
      <c r="U941" s="110"/>
    </row>
    <row r="942" spans="3:21" ht="39.950000000000003" customHeight="1">
      <c r="C942" s="109"/>
      <c r="D942" s="110"/>
      <c r="E942" s="110"/>
      <c r="F942" s="110"/>
      <c r="G942" s="110"/>
      <c r="H942" s="110"/>
      <c r="I942" s="118"/>
      <c r="J942" s="118"/>
      <c r="K942" s="118"/>
      <c r="L942" s="118"/>
      <c r="M942" s="118"/>
      <c r="N942" s="118"/>
      <c r="O942" s="118"/>
      <c r="P942" s="118"/>
      <c r="Q942" s="110"/>
      <c r="R942" s="110"/>
      <c r="S942" s="110"/>
      <c r="T942" s="110"/>
      <c r="U942" s="110"/>
    </row>
    <row r="943" spans="3:21" ht="39.950000000000003" customHeight="1">
      <c r="C943" s="109"/>
      <c r="D943" s="110"/>
      <c r="E943" s="110"/>
      <c r="F943" s="110"/>
      <c r="G943" s="110"/>
      <c r="H943" s="110"/>
      <c r="I943" s="118"/>
      <c r="J943" s="118"/>
      <c r="K943" s="118"/>
      <c r="L943" s="118"/>
      <c r="M943" s="118"/>
      <c r="N943" s="118"/>
      <c r="O943" s="118"/>
      <c r="P943" s="118"/>
      <c r="Q943" s="110"/>
      <c r="R943" s="110"/>
      <c r="S943" s="110"/>
      <c r="T943" s="110"/>
      <c r="U943" s="110"/>
    </row>
    <row r="944" spans="3:21" ht="39.950000000000003" customHeight="1">
      <c r="C944" s="109"/>
      <c r="D944" s="110"/>
      <c r="E944" s="110"/>
      <c r="F944" s="110"/>
      <c r="G944" s="110"/>
      <c r="H944" s="110"/>
      <c r="I944" s="118"/>
      <c r="J944" s="118"/>
      <c r="K944" s="118"/>
      <c r="L944" s="118"/>
      <c r="M944" s="118"/>
      <c r="N944" s="118"/>
      <c r="O944" s="118"/>
      <c r="P944" s="118"/>
      <c r="Q944" s="110"/>
      <c r="R944" s="110"/>
      <c r="S944" s="110"/>
      <c r="T944" s="110"/>
      <c r="U944" s="110"/>
    </row>
    <row r="945" spans="3:21" ht="39.950000000000003" customHeight="1">
      <c r="C945" s="109"/>
      <c r="D945" s="110"/>
      <c r="E945" s="110"/>
      <c r="F945" s="110"/>
      <c r="G945" s="110"/>
      <c r="H945" s="110"/>
      <c r="I945" s="118"/>
      <c r="J945" s="118"/>
      <c r="K945" s="118"/>
      <c r="L945" s="118"/>
      <c r="M945" s="118"/>
      <c r="N945" s="118"/>
      <c r="O945" s="118"/>
      <c r="P945" s="118"/>
      <c r="Q945" s="110"/>
      <c r="R945" s="110"/>
      <c r="S945" s="110"/>
      <c r="T945" s="110"/>
      <c r="U945" s="110"/>
    </row>
    <row r="946" spans="3:21" ht="39.950000000000003" customHeight="1">
      <c r="C946" s="109"/>
      <c r="D946" s="110"/>
      <c r="E946" s="110"/>
      <c r="F946" s="110"/>
      <c r="G946" s="110"/>
      <c r="H946" s="110"/>
      <c r="I946" s="118"/>
      <c r="J946" s="118"/>
      <c r="K946" s="118"/>
      <c r="L946" s="118"/>
      <c r="M946" s="118"/>
      <c r="N946" s="118"/>
      <c r="O946" s="118"/>
      <c r="P946" s="118"/>
      <c r="Q946" s="110"/>
      <c r="R946" s="110"/>
      <c r="S946" s="110"/>
      <c r="T946" s="110"/>
      <c r="U946" s="110"/>
    </row>
    <row r="947" spans="3:21" ht="39.950000000000003" customHeight="1">
      <c r="C947" s="109"/>
      <c r="D947" s="110"/>
      <c r="E947" s="110"/>
      <c r="F947" s="110"/>
      <c r="G947" s="110"/>
      <c r="H947" s="110"/>
      <c r="I947" s="118"/>
      <c r="J947" s="118"/>
      <c r="K947" s="118"/>
      <c r="L947" s="118"/>
      <c r="M947" s="118"/>
      <c r="N947" s="118"/>
      <c r="O947" s="118"/>
      <c r="P947" s="118"/>
      <c r="Q947" s="110"/>
      <c r="R947" s="110"/>
      <c r="S947" s="110"/>
      <c r="T947" s="110"/>
      <c r="U947" s="110"/>
    </row>
    <row r="948" spans="3:21" ht="39.950000000000003" customHeight="1">
      <c r="C948" s="109"/>
      <c r="D948" s="110"/>
      <c r="E948" s="110"/>
      <c r="F948" s="110"/>
      <c r="G948" s="110"/>
      <c r="H948" s="110"/>
      <c r="I948" s="118"/>
      <c r="J948" s="118"/>
      <c r="K948" s="118"/>
      <c r="L948" s="118"/>
      <c r="M948" s="118"/>
      <c r="N948" s="118"/>
      <c r="O948" s="118"/>
      <c r="P948" s="118"/>
      <c r="Q948" s="110"/>
      <c r="R948" s="110"/>
      <c r="S948" s="110"/>
      <c r="T948" s="110"/>
      <c r="U948" s="110"/>
    </row>
    <row r="949" spans="3:21" ht="39.950000000000003" customHeight="1">
      <c r="C949" s="109"/>
      <c r="D949" s="110"/>
      <c r="E949" s="110"/>
      <c r="F949" s="110"/>
      <c r="G949" s="110"/>
      <c r="H949" s="110"/>
      <c r="I949" s="118"/>
      <c r="J949" s="118"/>
      <c r="K949" s="118"/>
      <c r="L949" s="118"/>
      <c r="M949" s="118"/>
      <c r="N949" s="118"/>
      <c r="O949" s="118"/>
      <c r="P949" s="118"/>
      <c r="Q949" s="110"/>
      <c r="R949" s="110"/>
      <c r="S949" s="110"/>
      <c r="T949" s="110"/>
      <c r="U949" s="110"/>
    </row>
    <row r="950" spans="3:21" ht="39.950000000000003" customHeight="1">
      <c r="C950" s="109"/>
      <c r="D950" s="110"/>
      <c r="E950" s="110"/>
      <c r="F950" s="110"/>
      <c r="G950" s="110"/>
      <c r="H950" s="110"/>
      <c r="I950" s="118"/>
      <c r="J950" s="118"/>
      <c r="K950" s="118"/>
      <c r="L950" s="118"/>
      <c r="M950" s="118"/>
      <c r="N950" s="118"/>
      <c r="O950" s="118"/>
      <c r="P950" s="118"/>
      <c r="Q950" s="110"/>
      <c r="R950" s="110"/>
      <c r="S950" s="110"/>
      <c r="T950" s="110"/>
      <c r="U950" s="110"/>
    </row>
    <row r="951" spans="3:21" ht="39.950000000000003" customHeight="1">
      <c r="C951" s="109"/>
      <c r="D951" s="110"/>
      <c r="E951" s="110"/>
      <c r="F951" s="110"/>
      <c r="G951" s="110"/>
      <c r="H951" s="110"/>
      <c r="I951" s="118"/>
      <c r="J951" s="118"/>
      <c r="K951" s="118"/>
      <c r="L951" s="118"/>
      <c r="M951" s="118"/>
      <c r="N951" s="118"/>
      <c r="O951" s="118"/>
      <c r="P951" s="118"/>
      <c r="Q951" s="110"/>
      <c r="R951" s="110"/>
      <c r="S951" s="110"/>
      <c r="T951" s="110"/>
      <c r="U951" s="110"/>
    </row>
    <row r="952" spans="3:21" ht="39.950000000000003" customHeight="1">
      <c r="C952" s="109"/>
      <c r="D952" s="110"/>
      <c r="E952" s="110"/>
      <c r="F952" s="110"/>
      <c r="G952" s="110"/>
      <c r="H952" s="110"/>
      <c r="I952" s="118"/>
      <c r="J952" s="118"/>
      <c r="K952" s="118"/>
      <c r="L952" s="118"/>
      <c r="M952" s="118"/>
      <c r="N952" s="118"/>
      <c r="O952" s="118"/>
      <c r="P952" s="118"/>
      <c r="Q952" s="110"/>
      <c r="R952" s="110"/>
      <c r="S952" s="110"/>
      <c r="T952" s="110"/>
      <c r="U952" s="110"/>
    </row>
    <row r="953" spans="3:21" ht="39.950000000000003" customHeight="1">
      <c r="C953" s="109"/>
      <c r="D953" s="110"/>
      <c r="E953" s="110"/>
      <c r="F953" s="110"/>
      <c r="G953" s="110"/>
      <c r="H953" s="110"/>
      <c r="I953" s="118"/>
      <c r="J953" s="118"/>
      <c r="K953" s="118"/>
      <c r="L953" s="118"/>
      <c r="M953" s="118"/>
      <c r="N953" s="118"/>
      <c r="O953" s="118"/>
      <c r="P953" s="118"/>
      <c r="Q953" s="110"/>
      <c r="R953" s="110"/>
      <c r="S953" s="110"/>
      <c r="T953" s="110"/>
      <c r="U953" s="110"/>
    </row>
    <row r="954" spans="3:21" ht="39.950000000000003" customHeight="1">
      <c r="C954" s="109"/>
      <c r="D954" s="110"/>
      <c r="E954" s="110"/>
      <c r="F954" s="110"/>
      <c r="G954" s="110"/>
      <c r="H954" s="110"/>
      <c r="I954" s="118"/>
      <c r="J954" s="118"/>
      <c r="K954" s="118"/>
      <c r="L954" s="118"/>
      <c r="M954" s="118"/>
      <c r="N954" s="118"/>
      <c r="O954" s="118"/>
      <c r="P954" s="118"/>
      <c r="Q954" s="110"/>
      <c r="R954" s="110"/>
      <c r="S954" s="110"/>
      <c r="T954" s="110"/>
      <c r="U954" s="110"/>
    </row>
    <row r="955" spans="3:21" ht="39.950000000000003" customHeight="1">
      <c r="C955" s="109"/>
      <c r="D955" s="110"/>
      <c r="E955" s="110"/>
      <c r="F955" s="110"/>
      <c r="G955" s="110"/>
      <c r="H955" s="110"/>
      <c r="I955" s="118"/>
      <c r="J955" s="118"/>
      <c r="K955" s="118"/>
      <c r="L955" s="118"/>
      <c r="M955" s="118"/>
      <c r="N955" s="118"/>
      <c r="O955" s="118"/>
      <c r="P955" s="118"/>
      <c r="Q955" s="110"/>
      <c r="R955" s="110"/>
      <c r="S955" s="110"/>
      <c r="T955" s="110"/>
      <c r="U955" s="110"/>
    </row>
    <row r="956" spans="3:21" ht="39.950000000000003" customHeight="1">
      <c r="C956" s="109"/>
      <c r="D956" s="110"/>
      <c r="E956" s="110"/>
      <c r="F956" s="110"/>
      <c r="G956" s="110"/>
      <c r="H956" s="110"/>
      <c r="I956" s="118"/>
      <c r="J956" s="118"/>
      <c r="K956" s="118"/>
      <c r="L956" s="118"/>
      <c r="M956" s="118"/>
      <c r="N956" s="118"/>
      <c r="O956" s="118"/>
      <c r="P956" s="118"/>
      <c r="Q956" s="110"/>
      <c r="R956" s="110"/>
      <c r="S956" s="110"/>
      <c r="T956" s="110"/>
      <c r="U956" s="110"/>
    </row>
    <row r="957" spans="3:21" ht="39.950000000000003" customHeight="1">
      <c r="C957" s="109"/>
      <c r="D957" s="110"/>
      <c r="E957" s="110"/>
      <c r="F957" s="110"/>
      <c r="G957" s="110"/>
      <c r="H957" s="110"/>
      <c r="I957" s="118"/>
      <c r="J957" s="118"/>
      <c r="K957" s="118"/>
      <c r="L957" s="118"/>
      <c r="M957" s="118"/>
      <c r="N957" s="118"/>
      <c r="O957" s="118"/>
      <c r="P957" s="118"/>
      <c r="Q957" s="110"/>
      <c r="R957" s="110"/>
      <c r="S957" s="110"/>
      <c r="T957" s="110"/>
      <c r="U957" s="110"/>
    </row>
    <row r="958" spans="3:21" ht="39.950000000000003" customHeight="1">
      <c r="C958" s="109"/>
      <c r="D958" s="110"/>
      <c r="E958" s="110"/>
      <c r="F958" s="110"/>
      <c r="G958" s="110"/>
      <c r="H958" s="110"/>
      <c r="I958" s="118"/>
      <c r="J958" s="118"/>
      <c r="K958" s="118"/>
      <c r="L958" s="118"/>
      <c r="M958" s="118"/>
      <c r="N958" s="118"/>
      <c r="O958" s="118"/>
      <c r="P958" s="118"/>
      <c r="Q958" s="110"/>
      <c r="R958" s="110"/>
      <c r="S958" s="110"/>
      <c r="T958" s="110"/>
      <c r="U958" s="110"/>
    </row>
    <row r="959" spans="3:21" ht="39.950000000000003" customHeight="1">
      <c r="C959" s="109"/>
      <c r="D959" s="110"/>
      <c r="E959" s="110"/>
      <c r="F959" s="110"/>
      <c r="G959" s="110"/>
      <c r="H959" s="110"/>
      <c r="I959" s="118"/>
      <c r="J959" s="118"/>
      <c r="K959" s="118"/>
      <c r="L959" s="118"/>
      <c r="M959" s="118"/>
      <c r="N959" s="118"/>
      <c r="O959" s="118"/>
      <c r="P959" s="118"/>
      <c r="Q959" s="110"/>
      <c r="R959" s="110"/>
      <c r="S959" s="110"/>
      <c r="T959" s="110"/>
      <c r="U959" s="110"/>
    </row>
    <row r="960" spans="3:21" ht="39.950000000000003" customHeight="1">
      <c r="C960" s="109"/>
      <c r="D960" s="110"/>
      <c r="E960" s="110"/>
      <c r="F960" s="110"/>
      <c r="G960" s="110"/>
      <c r="H960" s="110"/>
      <c r="I960" s="118"/>
      <c r="J960" s="118"/>
      <c r="K960" s="118"/>
      <c r="L960" s="118"/>
      <c r="M960" s="118"/>
      <c r="N960" s="118"/>
      <c r="O960" s="118"/>
      <c r="P960" s="118"/>
      <c r="Q960" s="110"/>
      <c r="R960" s="110"/>
      <c r="S960" s="110"/>
      <c r="T960" s="110"/>
      <c r="U960" s="110"/>
    </row>
    <row r="961" spans="3:21" ht="39.950000000000003" customHeight="1">
      <c r="C961" s="109"/>
      <c r="D961" s="110"/>
      <c r="E961" s="110"/>
      <c r="F961" s="110"/>
      <c r="G961" s="110"/>
      <c r="H961" s="110"/>
      <c r="I961" s="118"/>
      <c r="J961" s="118"/>
      <c r="K961" s="118"/>
      <c r="L961" s="118"/>
      <c r="M961" s="118"/>
      <c r="N961" s="118"/>
      <c r="O961" s="118"/>
      <c r="P961" s="118"/>
      <c r="Q961" s="110"/>
      <c r="R961" s="110"/>
      <c r="S961" s="110"/>
      <c r="T961" s="110"/>
      <c r="U961" s="110"/>
    </row>
    <row r="962" spans="3:21" ht="39.950000000000003" customHeight="1">
      <c r="C962" s="109"/>
      <c r="D962" s="110"/>
      <c r="E962" s="110"/>
      <c r="F962" s="110"/>
      <c r="G962" s="110"/>
      <c r="H962" s="110"/>
      <c r="I962" s="118"/>
      <c r="J962" s="118"/>
      <c r="K962" s="118"/>
      <c r="L962" s="118"/>
      <c r="M962" s="118"/>
      <c r="N962" s="118"/>
      <c r="O962" s="118"/>
      <c r="P962" s="118"/>
      <c r="Q962" s="110"/>
      <c r="R962" s="110"/>
      <c r="S962" s="110"/>
      <c r="T962" s="110"/>
      <c r="U962" s="110"/>
    </row>
    <row r="963" spans="3:21" ht="39.950000000000003" customHeight="1">
      <c r="C963" s="109"/>
      <c r="D963" s="110"/>
      <c r="E963" s="110"/>
      <c r="F963" s="110"/>
      <c r="G963" s="110"/>
      <c r="H963" s="110"/>
      <c r="I963" s="118"/>
      <c r="J963" s="118"/>
      <c r="K963" s="118"/>
      <c r="L963" s="118"/>
      <c r="M963" s="118"/>
      <c r="N963" s="118"/>
      <c r="O963" s="118"/>
      <c r="P963" s="118"/>
      <c r="Q963" s="110"/>
      <c r="R963" s="110"/>
      <c r="S963" s="110"/>
      <c r="T963" s="110"/>
      <c r="U963" s="110"/>
    </row>
    <row r="964" spans="3:21" ht="39.950000000000003" customHeight="1">
      <c r="C964" s="109"/>
      <c r="D964" s="110"/>
      <c r="E964" s="110"/>
      <c r="F964" s="110"/>
      <c r="G964" s="110"/>
      <c r="H964" s="110"/>
      <c r="I964" s="118"/>
      <c r="J964" s="118"/>
      <c r="K964" s="118"/>
      <c r="L964" s="118"/>
      <c r="M964" s="118"/>
      <c r="N964" s="118"/>
      <c r="O964" s="118"/>
      <c r="P964" s="118"/>
      <c r="Q964" s="110"/>
      <c r="R964" s="110"/>
      <c r="S964" s="110"/>
      <c r="T964" s="110"/>
      <c r="U964" s="110"/>
    </row>
    <row r="965" spans="3:21" ht="39.950000000000003" customHeight="1">
      <c r="C965" s="109"/>
      <c r="D965" s="110"/>
      <c r="E965" s="110"/>
      <c r="F965" s="110"/>
      <c r="G965" s="110"/>
      <c r="H965" s="110"/>
      <c r="I965" s="118"/>
      <c r="J965" s="118"/>
      <c r="K965" s="118"/>
      <c r="L965" s="118"/>
      <c r="M965" s="118"/>
      <c r="N965" s="118"/>
      <c r="O965" s="118"/>
      <c r="P965" s="118"/>
      <c r="Q965" s="110"/>
      <c r="R965" s="110"/>
      <c r="S965" s="110"/>
      <c r="T965" s="110"/>
      <c r="U965" s="110"/>
    </row>
    <row r="966" spans="3:21" ht="39.950000000000003" customHeight="1">
      <c r="C966" s="109"/>
      <c r="D966" s="110"/>
      <c r="E966" s="110"/>
      <c r="F966" s="110"/>
      <c r="G966" s="110"/>
      <c r="H966" s="110"/>
      <c r="I966" s="118"/>
      <c r="J966" s="118"/>
      <c r="K966" s="118"/>
      <c r="L966" s="118"/>
      <c r="M966" s="118"/>
      <c r="N966" s="118"/>
      <c r="O966" s="118"/>
      <c r="P966" s="118"/>
      <c r="Q966" s="110"/>
      <c r="R966" s="110"/>
      <c r="S966" s="110"/>
      <c r="T966" s="110"/>
      <c r="U966" s="110"/>
    </row>
    <row r="967" spans="3:21" ht="39.950000000000003" customHeight="1">
      <c r="C967" s="109"/>
      <c r="D967" s="110"/>
      <c r="E967" s="110"/>
      <c r="F967" s="110"/>
      <c r="G967" s="110"/>
      <c r="H967" s="110"/>
      <c r="I967" s="118"/>
      <c r="J967" s="118"/>
      <c r="K967" s="118"/>
      <c r="L967" s="118"/>
      <c r="M967" s="118"/>
      <c r="N967" s="118"/>
      <c r="O967" s="118"/>
      <c r="P967" s="118"/>
      <c r="Q967" s="110"/>
      <c r="R967" s="110"/>
      <c r="S967" s="110"/>
      <c r="T967" s="110"/>
      <c r="U967" s="110"/>
    </row>
    <row r="968" spans="3:21" ht="39.950000000000003" customHeight="1">
      <c r="C968" s="109"/>
      <c r="D968" s="110"/>
      <c r="E968" s="110"/>
      <c r="F968" s="110"/>
      <c r="G968" s="110"/>
      <c r="H968" s="110"/>
      <c r="I968" s="118"/>
      <c r="J968" s="118"/>
      <c r="K968" s="118"/>
      <c r="L968" s="118"/>
      <c r="M968" s="118"/>
      <c r="N968" s="118"/>
      <c r="O968" s="118"/>
      <c r="P968" s="118"/>
      <c r="Q968" s="110"/>
      <c r="R968" s="110"/>
      <c r="S968" s="110"/>
      <c r="T968" s="110"/>
      <c r="U968" s="110"/>
    </row>
    <row r="969" spans="3:21" ht="39.950000000000003" customHeight="1">
      <c r="C969" s="109"/>
      <c r="D969" s="110"/>
      <c r="E969" s="110"/>
      <c r="F969" s="110"/>
      <c r="G969" s="110"/>
      <c r="H969" s="110"/>
      <c r="I969" s="118"/>
      <c r="J969" s="118"/>
      <c r="K969" s="118"/>
      <c r="L969" s="118"/>
      <c r="M969" s="118"/>
      <c r="N969" s="118"/>
      <c r="O969" s="118"/>
      <c r="P969" s="118"/>
      <c r="Q969" s="110"/>
      <c r="R969" s="110"/>
      <c r="S969" s="110"/>
      <c r="T969" s="110"/>
      <c r="U969" s="110"/>
    </row>
    <row r="970" spans="3:21" ht="39.950000000000003" customHeight="1">
      <c r="C970" s="109"/>
      <c r="D970" s="110"/>
      <c r="E970" s="110"/>
      <c r="F970" s="110"/>
      <c r="G970" s="110"/>
      <c r="H970" s="110"/>
      <c r="I970" s="118"/>
      <c r="J970" s="118"/>
      <c r="K970" s="118"/>
      <c r="L970" s="118"/>
      <c r="M970" s="118"/>
      <c r="N970" s="118"/>
      <c r="O970" s="118"/>
      <c r="P970" s="118"/>
      <c r="Q970" s="110"/>
      <c r="R970" s="110"/>
      <c r="S970" s="110"/>
      <c r="T970" s="110"/>
      <c r="U970" s="110"/>
    </row>
    <row r="971" spans="3:21" ht="39.950000000000003" customHeight="1">
      <c r="C971" s="109"/>
      <c r="D971" s="110"/>
      <c r="E971" s="110"/>
      <c r="F971" s="110"/>
      <c r="G971" s="110"/>
      <c r="H971" s="110"/>
      <c r="I971" s="118"/>
      <c r="J971" s="118"/>
      <c r="K971" s="118"/>
      <c r="L971" s="118"/>
      <c r="M971" s="118"/>
      <c r="N971" s="118"/>
      <c r="O971" s="118"/>
      <c r="P971" s="118"/>
      <c r="Q971" s="110"/>
      <c r="R971" s="110"/>
      <c r="S971" s="110"/>
      <c r="T971" s="110"/>
      <c r="U971" s="110"/>
    </row>
    <row r="972" spans="3:21" ht="39.950000000000003" customHeight="1">
      <c r="C972" s="109"/>
      <c r="D972" s="110"/>
      <c r="E972" s="110"/>
      <c r="F972" s="110"/>
      <c r="G972" s="110"/>
      <c r="H972" s="110"/>
      <c r="I972" s="118"/>
      <c r="J972" s="118"/>
      <c r="K972" s="118"/>
      <c r="L972" s="118"/>
      <c r="M972" s="118"/>
      <c r="N972" s="118"/>
      <c r="O972" s="118"/>
      <c r="P972" s="118"/>
      <c r="Q972" s="110"/>
      <c r="R972" s="110"/>
      <c r="S972" s="110"/>
      <c r="T972" s="110"/>
      <c r="U972" s="110"/>
    </row>
    <row r="973" spans="3:21" ht="39.950000000000003" customHeight="1">
      <c r="C973" s="109"/>
      <c r="D973" s="110"/>
      <c r="E973" s="110"/>
      <c r="F973" s="110"/>
      <c r="G973" s="110"/>
      <c r="H973" s="110"/>
      <c r="I973" s="118"/>
      <c r="J973" s="118"/>
      <c r="K973" s="118"/>
      <c r="L973" s="118"/>
      <c r="M973" s="118"/>
      <c r="N973" s="118"/>
      <c r="O973" s="118"/>
      <c r="P973" s="118"/>
      <c r="Q973" s="110"/>
      <c r="R973" s="110"/>
      <c r="S973" s="110"/>
      <c r="T973" s="110"/>
      <c r="U973" s="110"/>
    </row>
    <row r="974" spans="3:21" ht="39.950000000000003" customHeight="1">
      <c r="C974" s="109"/>
      <c r="D974" s="110"/>
      <c r="E974" s="110"/>
      <c r="F974" s="110"/>
      <c r="G974" s="110"/>
      <c r="H974" s="110"/>
      <c r="I974" s="118"/>
      <c r="J974" s="118"/>
      <c r="K974" s="118"/>
      <c r="L974" s="118"/>
      <c r="M974" s="118"/>
      <c r="N974" s="118"/>
      <c r="O974" s="118"/>
      <c r="P974" s="118"/>
      <c r="Q974" s="110"/>
      <c r="R974" s="110"/>
      <c r="S974" s="110"/>
      <c r="T974" s="110"/>
      <c r="U974" s="110"/>
    </row>
    <row r="975" spans="3:21" ht="39.950000000000003" customHeight="1">
      <c r="C975" s="109"/>
      <c r="D975" s="110"/>
      <c r="E975" s="110"/>
      <c r="F975" s="110"/>
      <c r="G975" s="110"/>
      <c r="H975" s="110"/>
      <c r="I975" s="118"/>
      <c r="J975" s="118"/>
      <c r="K975" s="118"/>
      <c r="L975" s="118"/>
      <c r="M975" s="118"/>
      <c r="N975" s="118"/>
      <c r="O975" s="118"/>
      <c r="P975" s="118"/>
      <c r="Q975" s="110"/>
      <c r="R975" s="110"/>
      <c r="S975" s="110"/>
      <c r="T975" s="110"/>
      <c r="U975" s="110"/>
    </row>
    <row r="976" spans="3:21" ht="39.950000000000003" customHeight="1">
      <c r="C976" s="109"/>
      <c r="D976" s="110"/>
      <c r="E976" s="110"/>
      <c r="F976" s="110"/>
      <c r="G976" s="110"/>
      <c r="H976" s="110"/>
      <c r="I976" s="118"/>
      <c r="J976" s="118"/>
      <c r="K976" s="118"/>
      <c r="L976" s="118"/>
      <c r="M976" s="118"/>
      <c r="N976" s="118"/>
      <c r="O976" s="118"/>
      <c r="P976" s="118"/>
      <c r="Q976" s="110"/>
      <c r="R976" s="110"/>
      <c r="S976" s="110"/>
      <c r="T976" s="110"/>
      <c r="U976" s="110"/>
    </row>
    <row r="977" spans="3:21" ht="39.950000000000003" customHeight="1">
      <c r="C977" s="109"/>
      <c r="D977" s="110"/>
      <c r="E977" s="110"/>
      <c r="F977" s="110"/>
      <c r="G977" s="110"/>
      <c r="H977" s="110"/>
      <c r="I977" s="118"/>
      <c r="J977" s="118"/>
      <c r="K977" s="118"/>
      <c r="L977" s="118"/>
      <c r="M977" s="118"/>
      <c r="N977" s="118"/>
      <c r="O977" s="118"/>
      <c r="P977" s="118"/>
      <c r="Q977" s="110"/>
      <c r="R977" s="110"/>
      <c r="S977" s="110"/>
      <c r="T977" s="110"/>
      <c r="U977" s="110"/>
    </row>
    <row r="978" spans="3:21" ht="39.950000000000003" customHeight="1">
      <c r="C978" s="109"/>
      <c r="D978" s="110"/>
      <c r="E978" s="110"/>
      <c r="F978" s="110"/>
      <c r="G978" s="110"/>
      <c r="H978" s="110"/>
      <c r="I978" s="118"/>
      <c r="J978" s="118"/>
      <c r="K978" s="118"/>
      <c r="L978" s="118"/>
      <c r="M978" s="118"/>
      <c r="N978" s="118"/>
      <c r="O978" s="118"/>
      <c r="P978" s="118"/>
      <c r="Q978" s="110"/>
      <c r="R978" s="110"/>
      <c r="S978" s="110"/>
      <c r="T978" s="110"/>
      <c r="U978" s="110"/>
    </row>
    <row r="979" spans="3:21" ht="39.950000000000003" customHeight="1">
      <c r="C979" s="109"/>
      <c r="D979" s="110"/>
      <c r="E979" s="110"/>
      <c r="F979" s="110"/>
      <c r="G979" s="110"/>
      <c r="H979" s="110"/>
      <c r="I979" s="118"/>
      <c r="J979" s="118"/>
      <c r="K979" s="118"/>
      <c r="L979" s="118"/>
      <c r="M979" s="118"/>
      <c r="N979" s="118"/>
      <c r="O979" s="118"/>
      <c r="P979" s="118"/>
      <c r="Q979" s="110"/>
      <c r="R979" s="110"/>
      <c r="S979" s="110"/>
      <c r="T979" s="110"/>
      <c r="U979" s="110"/>
    </row>
    <row r="980" spans="3:21" ht="39.950000000000003" customHeight="1">
      <c r="C980" s="109"/>
      <c r="D980" s="110"/>
      <c r="E980" s="110"/>
      <c r="F980" s="110"/>
      <c r="G980" s="110"/>
      <c r="H980" s="110"/>
      <c r="I980" s="118"/>
      <c r="J980" s="118"/>
      <c r="K980" s="118"/>
      <c r="L980" s="118"/>
      <c r="M980" s="118"/>
      <c r="N980" s="118"/>
      <c r="O980" s="118"/>
      <c r="P980" s="118"/>
      <c r="Q980" s="110"/>
      <c r="R980" s="110"/>
      <c r="S980" s="110"/>
      <c r="T980" s="110"/>
      <c r="U980" s="110"/>
    </row>
    <row r="981" spans="3:21" ht="39.950000000000003" customHeight="1">
      <c r="C981" s="109"/>
      <c r="D981" s="110"/>
      <c r="E981" s="110"/>
      <c r="F981" s="110"/>
      <c r="G981" s="110"/>
      <c r="H981" s="110"/>
      <c r="I981" s="118"/>
      <c r="J981" s="118"/>
      <c r="K981" s="118"/>
      <c r="L981" s="118"/>
      <c r="M981" s="118"/>
      <c r="N981" s="118"/>
      <c r="O981" s="118"/>
      <c r="P981" s="118"/>
      <c r="Q981" s="110"/>
      <c r="R981" s="110"/>
      <c r="S981" s="110"/>
      <c r="T981" s="110"/>
      <c r="U981" s="110"/>
    </row>
    <row r="982" spans="3:21" ht="39.950000000000003" customHeight="1">
      <c r="C982" s="109"/>
      <c r="D982" s="110"/>
      <c r="E982" s="110"/>
      <c r="F982" s="110"/>
      <c r="G982" s="110"/>
      <c r="H982" s="110"/>
      <c r="I982" s="118"/>
      <c r="J982" s="118"/>
      <c r="K982" s="118"/>
      <c r="L982" s="118"/>
      <c r="M982" s="118"/>
      <c r="N982" s="118"/>
      <c r="O982" s="118"/>
      <c r="P982" s="118"/>
      <c r="Q982" s="110"/>
      <c r="R982" s="110"/>
      <c r="S982" s="110"/>
      <c r="T982" s="110"/>
      <c r="U982" s="110"/>
    </row>
    <row r="983" spans="3:21" ht="39.950000000000003" customHeight="1">
      <c r="C983" s="109"/>
      <c r="D983" s="110"/>
      <c r="E983" s="110"/>
      <c r="F983" s="110"/>
      <c r="G983" s="110"/>
      <c r="H983" s="110"/>
      <c r="I983" s="118"/>
      <c r="J983" s="118"/>
      <c r="K983" s="118"/>
      <c r="L983" s="118"/>
      <c r="M983" s="118"/>
      <c r="N983" s="118"/>
      <c r="O983" s="118"/>
      <c r="P983" s="118"/>
      <c r="Q983" s="110"/>
      <c r="R983" s="110"/>
      <c r="S983" s="110"/>
      <c r="T983" s="110"/>
      <c r="U983" s="110"/>
    </row>
    <row r="984" spans="3:21" ht="39.950000000000003" customHeight="1">
      <c r="C984" s="109"/>
      <c r="D984" s="110"/>
      <c r="E984" s="110"/>
      <c r="F984" s="110"/>
      <c r="G984" s="110"/>
      <c r="H984" s="110"/>
      <c r="I984" s="118"/>
      <c r="J984" s="118"/>
      <c r="K984" s="118"/>
      <c r="L984" s="118"/>
      <c r="M984" s="118"/>
      <c r="N984" s="118"/>
      <c r="O984" s="118"/>
      <c r="P984" s="118"/>
      <c r="Q984" s="110"/>
      <c r="R984" s="110"/>
      <c r="S984" s="110"/>
      <c r="T984" s="110"/>
      <c r="U984" s="110"/>
    </row>
    <row r="985" spans="3:21" ht="39.950000000000003" customHeight="1">
      <c r="C985" s="109"/>
      <c r="D985" s="110"/>
      <c r="E985" s="110"/>
      <c r="F985" s="110"/>
      <c r="G985" s="110"/>
      <c r="H985" s="110"/>
      <c r="I985" s="118"/>
      <c r="J985" s="118"/>
      <c r="K985" s="118"/>
      <c r="L985" s="118"/>
      <c r="M985" s="118"/>
      <c r="N985" s="118"/>
      <c r="O985" s="118"/>
      <c r="P985" s="118"/>
      <c r="Q985" s="110"/>
      <c r="R985" s="110"/>
      <c r="S985" s="110"/>
      <c r="T985" s="110"/>
      <c r="U985" s="110"/>
    </row>
    <row r="986" spans="3:21" ht="39.950000000000003" customHeight="1">
      <c r="C986" s="109"/>
      <c r="D986" s="110"/>
      <c r="E986" s="110"/>
      <c r="F986" s="110"/>
      <c r="G986" s="110"/>
      <c r="H986" s="110"/>
      <c r="I986" s="118"/>
      <c r="J986" s="118"/>
      <c r="K986" s="118"/>
      <c r="L986" s="118"/>
      <c r="M986" s="118"/>
      <c r="N986" s="118"/>
      <c r="O986" s="118"/>
      <c r="P986" s="118"/>
      <c r="Q986" s="110"/>
      <c r="R986" s="110"/>
      <c r="S986" s="110"/>
      <c r="T986" s="110"/>
      <c r="U986" s="110"/>
    </row>
    <row r="987" spans="3:21" ht="39.950000000000003" customHeight="1">
      <c r="C987" s="109"/>
      <c r="D987" s="110"/>
      <c r="E987" s="110"/>
      <c r="F987" s="110"/>
      <c r="G987" s="110"/>
      <c r="H987" s="110"/>
      <c r="I987" s="118"/>
      <c r="J987" s="118"/>
      <c r="K987" s="118"/>
      <c r="L987" s="118"/>
      <c r="M987" s="118"/>
      <c r="N987" s="118"/>
      <c r="O987" s="118"/>
      <c r="P987" s="118"/>
      <c r="Q987" s="110"/>
      <c r="R987" s="110"/>
      <c r="S987" s="110"/>
      <c r="T987" s="110"/>
      <c r="U987" s="110"/>
    </row>
    <row r="988" spans="3:21" ht="39.950000000000003" customHeight="1">
      <c r="C988" s="109"/>
      <c r="D988" s="110"/>
      <c r="E988" s="110"/>
      <c r="F988" s="110"/>
      <c r="G988" s="110"/>
      <c r="H988" s="110"/>
      <c r="I988" s="118"/>
      <c r="J988" s="118"/>
      <c r="K988" s="118"/>
      <c r="L988" s="118"/>
      <c r="M988" s="118"/>
      <c r="N988" s="118"/>
      <c r="O988" s="118"/>
      <c r="P988" s="118"/>
      <c r="Q988" s="110"/>
      <c r="R988" s="110"/>
      <c r="S988" s="110"/>
      <c r="T988" s="110"/>
      <c r="U988" s="110"/>
    </row>
    <row r="989" spans="3:21" ht="39.950000000000003" customHeight="1">
      <c r="C989" s="109"/>
      <c r="D989" s="110"/>
      <c r="E989" s="110"/>
      <c r="F989" s="110"/>
      <c r="G989" s="110"/>
      <c r="H989" s="110"/>
      <c r="I989" s="118"/>
      <c r="J989" s="118"/>
      <c r="K989" s="118"/>
      <c r="L989" s="118"/>
      <c r="M989" s="118"/>
      <c r="N989" s="118"/>
      <c r="O989" s="118"/>
      <c r="P989" s="118"/>
      <c r="Q989" s="110"/>
      <c r="R989" s="110"/>
      <c r="S989" s="110"/>
      <c r="T989" s="110"/>
      <c r="U989" s="110"/>
    </row>
    <row r="990" spans="3:21" ht="39.950000000000003" customHeight="1">
      <c r="C990" s="109"/>
      <c r="D990" s="110"/>
      <c r="E990" s="110"/>
      <c r="F990" s="110"/>
      <c r="G990" s="110"/>
      <c r="H990" s="110"/>
      <c r="I990" s="118"/>
      <c r="J990" s="118"/>
      <c r="K990" s="118"/>
      <c r="L990" s="118"/>
      <c r="M990" s="118"/>
      <c r="N990" s="118"/>
      <c r="O990" s="118"/>
      <c r="P990" s="118"/>
      <c r="Q990" s="110"/>
      <c r="R990" s="110"/>
      <c r="S990" s="110"/>
      <c r="T990" s="110"/>
      <c r="U990" s="110"/>
    </row>
    <row r="991" spans="3:21" ht="39.950000000000003" customHeight="1">
      <c r="C991" s="109"/>
      <c r="D991" s="110"/>
      <c r="E991" s="110"/>
      <c r="F991" s="110"/>
      <c r="G991" s="110"/>
      <c r="H991" s="110"/>
      <c r="I991" s="118"/>
      <c r="J991" s="118"/>
      <c r="K991" s="118"/>
      <c r="L991" s="118"/>
      <c r="M991" s="118"/>
      <c r="N991" s="118"/>
      <c r="O991" s="118"/>
      <c r="P991" s="118"/>
      <c r="Q991" s="110"/>
      <c r="R991" s="110"/>
      <c r="S991" s="110"/>
      <c r="T991" s="110"/>
      <c r="U991" s="110"/>
    </row>
    <row r="992" spans="3:21" ht="39.950000000000003" customHeight="1">
      <c r="C992" s="109"/>
      <c r="D992" s="110"/>
      <c r="E992" s="110"/>
      <c r="F992" s="110"/>
      <c r="G992" s="110"/>
      <c r="H992" s="110"/>
      <c r="I992" s="118"/>
      <c r="J992" s="118"/>
      <c r="K992" s="118"/>
      <c r="L992" s="118"/>
      <c r="M992" s="118"/>
      <c r="N992" s="118"/>
      <c r="O992" s="118"/>
      <c r="P992" s="118"/>
      <c r="Q992" s="110"/>
      <c r="R992" s="110"/>
      <c r="S992" s="110"/>
      <c r="T992" s="110"/>
      <c r="U992" s="110"/>
    </row>
    <row r="993" spans="3:21" ht="39.950000000000003" customHeight="1">
      <c r="C993" s="109"/>
      <c r="D993" s="110"/>
      <c r="E993" s="110"/>
      <c r="F993" s="110"/>
      <c r="G993" s="110"/>
      <c r="H993" s="110"/>
      <c r="I993" s="118"/>
      <c r="J993" s="118"/>
      <c r="K993" s="118"/>
      <c r="L993" s="118"/>
      <c r="M993" s="118"/>
      <c r="N993" s="118"/>
      <c r="O993" s="118"/>
      <c r="P993" s="118"/>
      <c r="Q993" s="110"/>
      <c r="R993" s="110"/>
      <c r="S993" s="110"/>
      <c r="T993" s="110"/>
      <c r="U993" s="110"/>
    </row>
    <row r="994" spans="3:21" ht="39.950000000000003" customHeight="1">
      <c r="C994" s="109"/>
      <c r="D994" s="110"/>
      <c r="E994" s="110"/>
      <c r="F994" s="110"/>
      <c r="G994" s="110"/>
      <c r="H994" s="110"/>
      <c r="I994" s="118"/>
      <c r="J994" s="118"/>
      <c r="K994" s="118"/>
      <c r="L994" s="118"/>
      <c r="M994" s="118"/>
      <c r="N994" s="118"/>
      <c r="O994" s="118"/>
      <c r="P994" s="118"/>
      <c r="Q994" s="110"/>
      <c r="R994" s="110"/>
      <c r="S994" s="110"/>
      <c r="T994" s="110"/>
      <c r="U994" s="110"/>
    </row>
    <row r="995" spans="3:21" ht="39.950000000000003" customHeight="1">
      <c r="C995" s="109"/>
      <c r="D995" s="110"/>
      <c r="E995" s="110"/>
      <c r="F995" s="110"/>
      <c r="G995" s="110"/>
      <c r="H995" s="110"/>
      <c r="I995" s="118"/>
      <c r="J995" s="118"/>
      <c r="K995" s="118"/>
      <c r="L995" s="118"/>
      <c r="M995" s="118"/>
      <c r="N995" s="118"/>
      <c r="O995" s="118"/>
      <c r="P995" s="118"/>
      <c r="Q995" s="110"/>
      <c r="R995" s="110"/>
      <c r="S995" s="110"/>
      <c r="T995" s="110"/>
      <c r="U995" s="110"/>
    </row>
    <row r="996" spans="3:21" ht="39.950000000000003" customHeight="1">
      <c r="C996" s="109"/>
      <c r="D996" s="110"/>
      <c r="E996" s="110"/>
      <c r="F996" s="110"/>
      <c r="G996" s="110"/>
      <c r="H996" s="110"/>
      <c r="I996" s="118"/>
      <c r="J996" s="118"/>
      <c r="K996" s="118"/>
      <c r="L996" s="118"/>
      <c r="M996" s="118"/>
      <c r="N996" s="118"/>
      <c r="O996" s="118"/>
      <c r="P996" s="118"/>
      <c r="Q996" s="110"/>
      <c r="R996" s="110"/>
      <c r="S996" s="110"/>
      <c r="T996" s="110"/>
      <c r="U996" s="110"/>
    </row>
    <row r="997" spans="3:21" ht="39.950000000000003" customHeight="1">
      <c r="C997" s="109"/>
      <c r="D997" s="110"/>
      <c r="E997" s="110"/>
      <c r="F997" s="110"/>
      <c r="G997" s="110"/>
      <c r="H997" s="110"/>
      <c r="I997" s="118"/>
      <c r="J997" s="118"/>
      <c r="K997" s="118"/>
      <c r="L997" s="118"/>
      <c r="M997" s="118"/>
      <c r="N997" s="118"/>
      <c r="O997" s="118"/>
      <c r="P997" s="118"/>
      <c r="Q997" s="110"/>
      <c r="R997" s="110"/>
      <c r="S997" s="110"/>
      <c r="T997" s="110"/>
      <c r="U997" s="110"/>
    </row>
    <row r="998" spans="3:21" ht="39.950000000000003" customHeight="1">
      <c r="C998" s="109"/>
      <c r="D998" s="110"/>
      <c r="E998" s="110"/>
      <c r="F998" s="110"/>
      <c r="G998" s="110"/>
      <c r="H998" s="110"/>
      <c r="I998" s="118"/>
      <c r="J998" s="118"/>
      <c r="K998" s="118"/>
      <c r="L998" s="118"/>
      <c r="M998" s="118"/>
      <c r="N998" s="118"/>
      <c r="O998" s="118"/>
      <c r="P998" s="118"/>
      <c r="Q998" s="110"/>
      <c r="R998" s="110"/>
      <c r="S998" s="110"/>
      <c r="T998" s="110"/>
      <c r="U998" s="110"/>
    </row>
    <row r="999" spans="3:21" ht="39.950000000000003" customHeight="1">
      <c r="C999" s="109"/>
      <c r="D999" s="110"/>
      <c r="E999" s="110"/>
      <c r="F999" s="110"/>
      <c r="G999" s="110"/>
      <c r="H999" s="110"/>
      <c r="I999" s="118"/>
      <c r="J999" s="118"/>
      <c r="K999" s="118"/>
      <c r="L999" s="118"/>
      <c r="M999" s="118"/>
      <c r="N999" s="118"/>
      <c r="O999" s="118"/>
      <c r="P999" s="118"/>
      <c r="Q999" s="110"/>
      <c r="R999" s="110"/>
      <c r="S999" s="110"/>
      <c r="T999" s="110"/>
      <c r="U999" s="110"/>
    </row>
    <row r="1000" spans="3:21" ht="39.950000000000003" customHeight="1">
      <c r="C1000" s="109"/>
      <c r="D1000" s="110"/>
      <c r="E1000" s="110"/>
      <c r="F1000" s="110"/>
      <c r="G1000" s="110"/>
      <c r="H1000" s="110"/>
      <c r="I1000" s="118"/>
      <c r="J1000" s="118"/>
      <c r="K1000" s="118"/>
      <c r="L1000" s="118"/>
      <c r="M1000" s="118"/>
      <c r="N1000" s="118"/>
      <c r="O1000" s="118"/>
      <c r="P1000" s="118"/>
      <c r="Q1000" s="110"/>
      <c r="R1000" s="110"/>
      <c r="S1000" s="110"/>
      <c r="T1000" s="110"/>
      <c r="U1000" s="110"/>
    </row>
    <row r="1001" spans="3:21" ht="39.950000000000003" customHeight="1">
      <c r="C1001" s="109"/>
      <c r="D1001" s="110"/>
      <c r="E1001" s="110"/>
      <c r="F1001" s="110"/>
      <c r="G1001" s="110"/>
      <c r="H1001" s="110"/>
      <c r="I1001" s="118"/>
      <c r="J1001" s="118"/>
      <c r="K1001" s="118"/>
      <c r="L1001" s="118"/>
      <c r="M1001" s="118"/>
      <c r="N1001" s="118"/>
      <c r="O1001" s="118"/>
      <c r="P1001" s="118"/>
      <c r="Q1001" s="110"/>
      <c r="R1001" s="110"/>
      <c r="S1001" s="110"/>
      <c r="T1001" s="110"/>
      <c r="U1001" s="110"/>
    </row>
    <row r="1002" spans="3:21" ht="39.950000000000003" customHeight="1">
      <c r="C1002" s="109"/>
      <c r="D1002" s="110"/>
      <c r="E1002" s="110"/>
      <c r="F1002" s="110"/>
      <c r="G1002" s="110"/>
      <c r="H1002" s="110"/>
      <c r="I1002" s="118"/>
      <c r="J1002" s="118"/>
      <c r="K1002" s="118"/>
      <c r="L1002" s="118"/>
      <c r="M1002" s="118"/>
      <c r="N1002" s="118"/>
      <c r="O1002" s="118"/>
      <c r="P1002" s="118"/>
      <c r="Q1002" s="110"/>
      <c r="R1002" s="110"/>
      <c r="S1002" s="110"/>
      <c r="T1002" s="110"/>
      <c r="U1002" s="110"/>
    </row>
    <row r="1003" spans="3:21" ht="39.950000000000003" customHeight="1">
      <c r="C1003" s="109"/>
      <c r="D1003" s="110"/>
      <c r="E1003" s="110"/>
      <c r="F1003" s="110"/>
      <c r="G1003" s="110"/>
      <c r="H1003" s="110"/>
      <c r="I1003" s="118"/>
      <c r="J1003" s="118"/>
      <c r="K1003" s="118"/>
      <c r="L1003" s="118"/>
      <c r="M1003" s="118"/>
      <c r="N1003" s="118"/>
      <c r="O1003" s="118"/>
      <c r="P1003" s="118"/>
      <c r="Q1003" s="110"/>
      <c r="R1003" s="110"/>
      <c r="S1003" s="110"/>
      <c r="T1003" s="110"/>
      <c r="U1003" s="110"/>
    </row>
    <row r="1004" spans="3:21" ht="39.950000000000003" customHeight="1">
      <c r="C1004" s="109"/>
      <c r="D1004" s="110"/>
      <c r="E1004" s="110"/>
      <c r="F1004" s="110"/>
      <c r="G1004" s="110"/>
      <c r="H1004" s="110"/>
      <c r="I1004" s="118"/>
      <c r="J1004" s="118"/>
      <c r="K1004" s="118"/>
      <c r="L1004" s="118"/>
      <c r="M1004" s="118"/>
      <c r="N1004" s="118"/>
      <c r="O1004" s="118"/>
      <c r="P1004" s="118"/>
      <c r="Q1004" s="110"/>
      <c r="R1004" s="110"/>
      <c r="S1004" s="110"/>
      <c r="T1004" s="110"/>
      <c r="U1004" s="110"/>
    </row>
    <row r="1005" spans="3:21" ht="39.950000000000003" customHeight="1">
      <c r="C1005" s="109"/>
      <c r="D1005" s="110"/>
      <c r="E1005" s="110"/>
      <c r="F1005" s="110"/>
      <c r="G1005" s="110"/>
      <c r="H1005" s="110"/>
      <c r="I1005" s="118"/>
      <c r="J1005" s="118"/>
      <c r="K1005" s="118"/>
      <c r="L1005" s="118"/>
      <c r="M1005" s="118"/>
      <c r="N1005" s="118"/>
      <c r="O1005" s="118"/>
      <c r="P1005" s="118"/>
      <c r="Q1005" s="110"/>
      <c r="R1005" s="110"/>
      <c r="S1005" s="110"/>
      <c r="T1005" s="110"/>
      <c r="U1005" s="110"/>
    </row>
    <row r="1006" spans="3:21" ht="39.950000000000003" customHeight="1">
      <c r="C1006" s="109"/>
      <c r="D1006" s="110"/>
      <c r="E1006" s="110"/>
      <c r="F1006" s="110"/>
      <c r="G1006" s="110"/>
      <c r="H1006" s="110"/>
      <c r="I1006" s="118"/>
      <c r="J1006" s="118"/>
      <c r="K1006" s="118"/>
      <c r="L1006" s="118"/>
      <c r="M1006" s="118"/>
      <c r="N1006" s="118"/>
      <c r="O1006" s="118"/>
      <c r="P1006" s="118"/>
      <c r="Q1006" s="110"/>
      <c r="R1006" s="110"/>
      <c r="S1006" s="110"/>
      <c r="T1006" s="110"/>
      <c r="U1006" s="110"/>
    </row>
    <row r="1007" spans="3:21" ht="39.950000000000003" customHeight="1">
      <c r="C1007" s="109"/>
      <c r="D1007" s="110"/>
      <c r="E1007" s="110"/>
      <c r="F1007" s="110"/>
      <c r="G1007" s="110"/>
      <c r="H1007" s="110"/>
      <c r="I1007" s="118"/>
      <c r="J1007" s="118"/>
      <c r="K1007" s="118"/>
      <c r="L1007" s="118"/>
      <c r="M1007" s="118"/>
      <c r="N1007" s="118"/>
      <c r="O1007" s="118"/>
      <c r="P1007" s="118"/>
      <c r="Q1007" s="110"/>
      <c r="R1007" s="110"/>
      <c r="S1007" s="110"/>
      <c r="T1007" s="110"/>
      <c r="U1007" s="110"/>
    </row>
    <row r="1008" spans="3:21" ht="39.950000000000003" customHeight="1">
      <c r="C1008" s="109"/>
      <c r="D1008" s="110"/>
      <c r="E1008" s="110"/>
      <c r="F1008" s="110"/>
      <c r="G1008" s="110"/>
      <c r="H1008" s="110"/>
      <c r="I1008" s="118"/>
      <c r="J1008" s="118"/>
      <c r="K1008" s="118"/>
      <c r="L1008" s="118"/>
      <c r="M1008" s="118"/>
      <c r="N1008" s="118"/>
      <c r="O1008" s="118"/>
      <c r="P1008" s="118"/>
      <c r="Q1008" s="110"/>
      <c r="R1008" s="110"/>
      <c r="S1008" s="110"/>
      <c r="T1008" s="110"/>
      <c r="U1008" s="110"/>
    </row>
    <row r="1009" spans="3:21" ht="39.950000000000003" customHeight="1">
      <c r="C1009" s="109"/>
      <c r="D1009" s="110"/>
      <c r="E1009" s="110"/>
      <c r="F1009" s="110"/>
      <c r="G1009" s="110"/>
      <c r="H1009" s="110"/>
      <c r="I1009" s="118"/>
      <c r="J1009" s="118"/>
      <c r="K1009" s="118"/>
      <c r="L1009" s="118"/>
      <c r="M1009" s="118"/>
      <c r="N1009" s="118"/>
      <c r="O1009" s="118"/>
      <c r="P1009" s="118"/>
      <c r="Q1009" s="110"/>
      <c r="R1009" s="110"/>
      <c r="S1009" s="110"/>
      <c r="T1009" s="110"/>
      <c r="U1009" s="110"/>
    </row>
    <row r="1010" spans="3:21" ht="39.950000000000003" customHeight="1">
      <c r="C1010" s="109"/>
      <c r="D1010" s="110"/>
      <c r="E1010" s="110"/>
      <c r="F1010" s="110"/>
      <c r="G1010" s="110"/>
      <c r="H1010" s="110"/>
      <c r="I1010" s="118"/>
      <c r="J1010" s="118"/>
      <c r="K1010" s="118"/>
      <c r="L1010" s="118"/>
      <c r="M1010" s="118"/>
      <c r="N1010" s="118"/>
      <c r="O1010" s="118"/>
      <c r="P1010" s="118"/>
      <c r="Q1010" s="110"/>
      <c r="R1010" s="110"/>
      <c r="S1010" s="110"/>
      <c r="T1010" s="110"/>
      <c r="U1010" s="110"/>
    </row>
    <row r="1011" spans="3:21" ht="39.950000000000003" customHeight="1">
      <c r="C1011" s="109"/>
      <c r="D1011" s="110"/>
      <c r="E1011" s="110"/>
      <c r="F1011" s="110"/>
      <c r="G1011" s="110"/>
      <c r="H1011" s="110"/>
      <c r="I1011" s="118"/>
      <c r="J1011" s="118"/>
      <c r="K1011" s="118"/>
      <c r="L1011" s="118"/>
      <c r="M1011" s="118"/>
      <c r="N1011" s="118"/>
      <c r="O1011" s="118"/>
      <c r="P1011" s="118"/>
      <c r="Q1011" s="110"/>
      <c r="R1011" s="110"/>
      <c r="S1011" s="110"/>
      <c r="T1011" s="110"/>
      <c r="U1011" s="110"/>
    </row>
    <row r="1012" spans="3:21" ht="39.950000000000003" customHeight="1">
      <c r="C1012" s="109"/>
      <c r="D1012" s="110"/>
      <c r="E1012" s="110"/>
      <c r="F1012" s="110"/>
      <c r="G1012" s="110"/>
      <c r="H1012" s="110"/>
      <c r="I1012" s="118"/>
      <c r="J1012" s="118"/>
      <c r="K1012" s="118"/>
      <c r="L1012" s="118"/>
      <c r="M1012" s="118"/>
      <c r="N1012" s="118"/>
      <c r="O1012" s="118"/>
      <c r="P1012" s="118"/>
      <c r="Q1012" s="110"/>
      <c r="R1012" s="110"/>
      <c r="S1012" s="110"/>
      <c r="T1012" s="110"/>
      <c r="U1012" s="110"/>
    </row>
    <row r="1013" spans="3:21" ht="39.950000000000003" customHeight="1">
      <c r="C1013" s="109"/>
      <c r="D1013" s="110"/>
      <c r="E1013" s="110"/>
      <c r="F1013" s="110"/>
      <c r="G1013" s="110"/>
      <c r="H1013" s="110"/>
      <c r="I1013" s="118"/>
      <c r="J1013" s="118"/>
      <c r="K1013" s="118"/>
      <c r="L1013" s="118"/>
      <c r="M1013" s="118"/>
      <c r="N1013" s="118"/>
      <c r="O1013" s="118"/>
      <c r="P1013" s="118"/>
      <c r="Q1013" s="110"/>
      <c r="R1013" s="110"/>
      <c r="S1013" s="110"/>
      <c r="T1013" s="110"/>
      <c r="U1013" s="110"/>
    </row>
    <row r="1014" spans="3:21" ht="39.950000000000003" customHeight="1">
      <c r="C1014" s="109"/>
      <c r="D1014" s="110"/>
      <c r="E1014" s="110"/>
      <c r="F1014" s="110"/>
      <c r="G1014" s="110"/>
      <c r="H1014" s="110"/>
      <c r="I1014" s="118"/>
      <c r="J1014" s="118"/>
      <c r="K1014" s="118"/>
      <c r="L1014" s="118"/>
      <c r="M1014" s="118"/>
      <c r="N1014" s="118"/>
      <c r="O1014" s="118"/>
      <c r="P1014" s="118"/>
      <c r="Q1014" s="110"/>
      <c r="R1014" s="110"/>
      <c r="S1014" s="110"/>
      <c r="T1014" s="110"/>
      <c r="U1014" s="110"/>
    </row>
    <row r="1015" spans="3:21" ht="39.950000000000003" customHeight="1">
      <c r="C1015" s="109"/>
      <c r="D1015" s="110"/>
      <c r="E1015" s="110"/>
      <c r="F1015" s="110"/>
      <c r="G1015" s="110"/>
      <c r="H1015" s="110"/>
      <c r="I1015" s="118"/>
      <c r="J1015" s="118"/>
      <c r="K1015" s="118"/>
      <c r="L1015" s="118"/>
      <c r="M1015" s="118"/>
      <c r="N1015" s="118"/>
      <c r="O1015" s="118"/>
      <c r="P1015" s="118"/>
      <c r="Q1015" s="110"/>
      <c r="R1015" s="110"/>
      <c r="S1015" s="110"/>
      <c r="T1015" s="110"/>
      <c r="U1015" s="110"/>
    </row>
    <row r="1016" spans="3:21" ht="39.950000000000003" customHeight="1">
      <c r="C1016" s="109"/>
      <c r="D1016" s="110"/>
      <c r="E1016" s="110"/>
      <c r="F1016" s="110"/>
      <c r="G1016" s="110"/>
      <c r="H1016" s="110"/>
      <c r="I1016" s="118"/>
      <c r="J1016" s="118"/>
      <c r="K1016" s="118"/>
      <c r="L1016" s="118"/>
      <c r="M1016" s="118"/>
      <c r="N1016" s="118"/>
      <c r="O1016" s="118"/>
      <c r="P1016" s="118"/>
      <c r="Q1016" s="110"/>
      <c r="R1016" s="110"/>
      <c r="S1016" s="110"/>
      <c r="T1016" s="110"/>
      <c r="U1016" s="110"/>
    </row>
    <row r="1017" spans="3:21" ht="39.950000000000003" customHeight="1">
      <c r="C1017" s="109"/>
      <c r="D1017" s="110"/>
      <c r="E1017" s="110"/>
      <c r="F1017" s="110"/>
      <c r="G1017" s="110"/>
      <c r="H1017" s="110"/>
      <c r="I1017" s="118"/>
      <c r="J1017" s="118"/>
      <c r="K1017" s="118"/>
      <c r="L1017" s="118"/>
      <c r="M1017" s="118"/>
      <c r="N1017" s="118"/>
      <c r="O1017" s="118"/>
      <c r="P1017" s="118"/>
      <c r="Q1017" s="110"/>
      <c r="R1017" s="110"/>
      <c r="S1017" s="110"/>
      <c r="T1017" s="110"/>
      <c r="U1017" s="110"/>
    </row>
    <row r="1018" spans="3:21" ht="39.950000000000003" customHeight="1">
      <c r="C1018" s="109"/>
      <c r="D1018" s="110"/>
      <c r="E1018" s="110"/>
      <c r="F1018" s="110"/>
      <c r="G1018" s="110"/>
      <c r="H1018" s="110"/>
      <c r="I1018" s="118"/>
      <c r="J1018" s="118"/>
      <c r="K1018" s="118"/>
      <c r="L1018" s="118"/>
      <c r="M1018" s="118"/>
      <c r="N1018" s="118"/>
      <c r="O1018" s="118"/>
      <c r="P1018" s="118"/>
      <c r="Q1018" s="110"/>
      <c r="R1018" s="110"/>
      <c r="S1018" s="110"/>
      <c r="T1018" s="110"/>
      <c r="U1018" s="110"/>
    </row>
    <row r="1019" spans="3:21" ht="39.950000000000003" customHeight="1">
      <c r="C1019" s="109"/>
      <c r="D1019" s="110"/>
      <c r="E1019" s="110"/>
      <c r="F1019" s="110"/>
      <c r="G1019" s="110"/>
      <c r="H1019" s="110"/>
      <c r="I1019" s="118"/>
      <c r="J1019" s="118"/>
      <c r="K1019" s="118"/>
      <c r="L1019" s="118"/>
      <c r="M1019" s="118"/>
      <c r="N1019" s="118"/>
      <c r="O1019" s="118"/>
      <c r="P1019" s="118"/>
      <c r="Q1019" s="110"/>
      <c r="R1019" s="110"/>
      <c r="S1019" s="110"/>
      <c r="T1019" s="110"/>
      <c r="U1019" s="110"/>
    </row>
    <row r="1020" spans="3:21" ht="39.950000000000003" customHeight="1">
      <c r="C1020" s="109"/>
      <c r="D1020" s="110"/>
      <c r="E1020" s="110"/>
      <c r="F1020" s="110"/>
      <c r="G1020" s="110"/>
      <c r="H1020" s="110"/>
      <c r="I1020" s="118"/>
      <c r="J1020" s="118"/>
      <c r="K1020" s="118"/>
      <c r="L1020" s="118"/>
      <c r="M1020" s="118"/>
      <c r="N1020" s="118"/>
      <c r="O1020" s="118"/>
      <c r="P1020" s="118"/>
      <c r="Q1020" s="110"/>
      <c r="R1020" s="110"/>
      <c r="S1020" s="110"/>
      <c r="T1020" s="110"/>
      <c r="U1020" s="110"/>
    </row>
    <row r="1021" spans="3:21" ht="39.950000000000003" customHeight="1">
      <c r="C1021" s="109"/>
      <c r="D1021" s="110"/>
      <c r="E1021" s="110"/>
      <c r="F1021" s="110"/>
      <c r="G1021" s="110"/>
      <c r="H1021" s="110"/>
      <c r="I1021" s="118"/>
      <c r="J1021" s="118"/>
      <c r="K1021" s="118"/>
      <c r="L1021" s="118"/>
      <c r="M1021" s="118"/>
      <c r="N1021" s="118"/>
      <c r="O1021" s="118"/>
      <c r="P1021" s="118"/>
      <c r="Q1021" s="110"/>
      <c r="R1021" s="110"/>
      <c r="S1021" s="110"/>
      <c r="T1021" s="110"/>
      <c r="U1021" s="110"/>
    </row>
    <row r="1022" spans="3:21" ht="39.950000000000003" customHeight="1">
      <c r="C1022" s="109"/>
      <c r="D1022" s="110"/>
      <c r="E1022" s="110"/>
      <c r="F1022" s="110"/>
      <c r="G1022" s="110"/>
      <c r="H1022" s="110"/>
      <c r="I1022" s="118"/>
      <c r="J1022" s="118"/>
      <c r="K1022" s="118"/>
      <c r="L1022" s="118"/>
      <c r="M1022" s="118"/>
      <c r="N1022" s="118"/>
      <c r="O1022" s="118"/>
      <c r="P1022" s="118"/>
      <c r="Q1022" s="110"/>
      <c r="R1022" s="110"/>
      <c r="S1022" s="110"/>
      <c r="T1022" s="110"/>
      <c r="U1022" s="110"/>
    </row>
    <row r="1023" spans="3:21" ht="39.950000000000003" customHeight="1">
      <c r="C1023" s="109"/>
      <c r="D1023" s="110"/>
      <c r="E1023" s="110"/>
      <c r="F1023" s="110"/>
      <c r="G1023" s="110"/>
      <c r="H1023" s="110"/>
      <c r="I1023" s="118"/>
      <c r="J1023" s="118"/>
      <c r="K1023" s="118"/>
      <c r="L1023" s="118"/>
      <c r="M1023" s="118"/>
      <c r="N1023" s="118"/>
      <c r="O1023" s="118"/>
      <c r="P1023" s="118"/>
      <c r="Q1023" s="110"/>
      <c r="R1023" s="110"/>
      <c r="S1023" s="110"/>
      <c r="T1023" s="110"/>
      <c r="U1023" s="110"/>
    </row>
    <row r="1024" spans="3:21" ht="39.950000000000003" customHeight="1">
      <c r="C1024" s="109"/>
      <c r="D1024" s="110"/>
      <c r="E1024" s="110"/>
      <c r="F1024" s="110"/>
      <c r="G1024" s="110"/>
      <c r="H1024" s="110"/>
      <c r="I1024" s="118"/>
      <c r="J1024" s="118"/>
      <c r="K1024" s="118"/>
      <c r="L1024" s="118"/>
      <c r="M1024" s="118"/>
      <c r="N1024" s="118"/>
      <c r="O1024" s="118"/>
      <c r="P1024" s="118"/>
      <c r="Q1024" s="110"/>
      <c r="R1024" s="110"/>
      <c r="S1024" s="110"/>
      <c r="T1024" s="110"/>
      <c r="U1024" s="110"/>
    </row>
    <row r="1025" spans="3:21" ht="39.950000000000003" customHeight="1">
      <c r="C1025" s="109"/>
      <c r="D1025" s="110"/>
      <c r="E1025" s="110"/>
      <c r="F1025" s="110"/>
      <c r="G1025" s="110"/>
      <c r="H1025" s="110"/>
      <c r="I1025" s="118"/>
      <c r="J1025" s="118"/>
      <c r="K1025" s="118"/>
      <c r="L1025" s="118"/>
      <c r="M1025" s="118"/>
      <c r="N1025" s="118"/>
      <c r="O1025" s="118"/>
      <c r="P1025" s="118"/>
      <c r="Q1025" s="110"/>
      <c r="R1025" s="110"/>
      <c r="S1025" s="110"/>
      <c r="T1025" s="110"/>
      <c r="U1025" s="110"/>
    </row>
    <row r="1026" spans="3:21" ht="39.950000000000003" customHeight="1">
      <c r="C1026" s="109"/>
      <c r="D1026" s="110"/>
      <c r="E1026" s="110"/>
      <c r="F1026" s="110"/>
      <c r="G1026" s="110"/>
      <c r="H1026" s="110"/>
      <c r="I1026" s="118"/>
      <c r="J1026" s="118"/>
      <c r="K1026" s="118"/>
      <c r="L1026" s="118"/>
      <c r="M1026" s="118"/>
      <c r="N1026" s="118"/>
      <c r="O1026" s="118"/>
      <c r="P1026" s="118"/>
      <c r="Q1026" s="110"/>
      <c r="R1026" s="110"/>
      <c r="S1026" s="110"/>
      <c r="T1026" s="110"/>
      <c r="U1026" s="110"/>
    </row>
    <row r="1027" spans="3:21" ht="39.950000000000003" customHeight="1">
      <c r="C1027" s="109"/>
      <c r="D1027" s="110"/>
      <c r="E1027" s="110"/>
      <c r="F1027" s="110"/>
      <c r="G1027" s="110"/>
      <c r="H1027" s="110"/>
      <c r="I1027" s="118"/>
      <c r="J1027" s="118"/>
      <c r="K1027" s="118"/>
      <c r="L1027" s="118"/>
      <c r="M1027" s="118"/>
      <c r="N1027" s="118"/>
      <c r="O1027" s="118"/>
      <c r="P1027" s="118"/>
      <c r="Q1027" s="110"/>
      <c r="R1027" s="110"/>
      <c r="S1027" s="110"/>
      <c r="T1027" s="110"/>
      <c r="U1027" s="110"/>
    </row>
    <row r="1028" spans="3:21" ht="39.950000000000003" customHeight="1">
      <c r="C1028" s="109"/>
      <c r="D1028" s="110"/>
      <c r="E1028" s="110"/>
      <c r="F1028" s="110"/>
      <c r="G1028" s="110"/>
      <c r="H1028" s="110"/>
      <c r="I1028" s="118"/>
      <c r="J1028" s="118"/>
      <c r="K1028" s="118"/>
      <c r="L1028" s="118"/>
      <c r="M1028" s="118"/>
      <c r="N1028" s="118"/>
      <c r="O1028" s="118"/>
      <c r="P1028" s="118"/>
      <c r="Q1028" s="110"/>
      <c r="R1028" s="110"/>
      <c r="S1028" s="110"/>
      <c r="T1028" s="110"/>
      <c r="U1028" s="110"/>
    </row>
    <row r="1029" spans="3:21" ht="39.950000000000003" customHeight="1">
      <c r="C1029" s="109"/>
      <c r="D1029" s="110"/>
      <c r="E1029" s="110"/>
      <c r="F1029" s="110"/>
      <c r="G1029" s="110"/>
      <c r="H1029" s="110"/>
      <c r="I1029" s="118"/>
      <c r="J1029" s="118"/>
      <c r="K1029" s="118"/>
      <c r="L1029" s="118"/>
      <c r="M1029" s="118"/>
      <c r="N1029" s="118"/>
      <c r="O1029" s="118"/>
      <c r="P1029" s="118"/>
      <c r="Q1029" s="110"/>
      <c r="R1029" s="110"/>
      <c r="S1029" s="110"/>
      <c r="T1029" s="110"/>
      <c r="U1029" s="110"/>
    </row>
    <row r="1030" spans="3:21" ht="39.950000000000003" customHeight="1">
      <c r="C1030" s="109"/>
      <c r="D1030" s="110"/>
      <c r="E1030" s="110"/>
      <c r="F1030" s="110"/>
      <c r="G1030" s="110"/>
      <c r="H1030" s="110"/>
      <c r="I1030" s="118"/>
      <c r="J1030" s="118"/>
      <c r="K1030" s="118"/>
      <c r="L1030" s="118"/>
      <c r="M1030" s="118"/>
      <c r="N1030" s="118"/>
      <c r="O1030" s="118"/>
      <c r="P1030" s="118"/>
      <c r="Q1030" s="110"/>
      <c r="R1030" s="110"/>
      <c r="S1030" s="110"/>
      <c r="T1030" s="110"/>
      <c r="U1030" s="110"/>
    </row>
    <row r="1031" spans="3:21" ht="39.950000000000003" customHeight="1">
      <c r="C1031" s="109"/>
      <c r="D1031" s="110"/>
      <c r="E1031" s="110"/>
      <c r="F1031" s="110"/>
      <c r="G1031" s="110"/>
      <c r="H1031" s="110"/>
      <c r="I1031" s="118"/>
      <c r="J1031" s="118"/>
      <c r="K1031" s="118"/>
      <c r="L1031" s="118"/>
      <c r="M1031" s="118"/>
      <c r="N1031" s="118"/>
      <c r="O1031" s="118"/>
      <c r="P1031" s="118"/>
      <c r="Q1031" s="110"/>
      <c r="R1031" s="110"/>
      <c r="S1031" s="110"/>
      <c r="T1031" s="110"/>
      <c r="U1031" s="110"/>
    </row>
    <row r="1032" spans="3:21" ht="39.950000000000003" customHeight="1">
      <c r="C1032" s="109"/>
      <c r="D1032" s="110"/>
      <c r="E1032" s="110"/>
      <c r="F1032" s="110"/>
      <c r="G1032" s="110"/>
      <c r="H1032" s="110"/>
      <c r="I1032" s="118"/>
      <c r="J1032" s="118"/>
      <c r="K1032" s="118"/>
      <c r="L1032" s="118"/>
      <c r="M1032" s="118"/>
      <c r="N1032" s="118"/>
      <c r="O1032" s="118"/>
      <c r="P1032" s="118"/>
      <c r="Q1032" s="110"/>
      <c r="R1032" s="110"/>
      <c r="S1032" s="110"/>
      <c r="T1032" s="110"/>
      <c r="U1032" s="110"/>
    </row>
    <row r="1033" spans="3:21" ht="39.950000000000003" customHeight="1">
      <c r="C1033" s="109"/>
      <c r="D1033" s="110"/>
      <c r="E1033" s="110"/>
      <c r="F1033" s="736" t="s">
        <v>608</v>
      </c>
      <c r="G1033" s="737"/>
      <c r="H1033" s="738"/>
      <c r="I1033" s="158">
        <f t="shared" ref="I1033:P1033" si="6">SUM(I9:I1032)</f>
        <v>2529</v>
      </c>
      <c r="J1033" s="158">
        <f t="shared" si="6"/>
        <v>3250</v>
      </c>
      <c r="K1033" s="158">
        <f t="shared" si="6"/>
        <v>845</v>
      </c>
      <c r="L1033" s="158">
        <f t="shared" si="6"/>
        <v>2785</v>
      </c>
      <c r="M1033" s="158">
        <f t="shared" si="6"/>
        <v>579</v>
      </c>
      <c r="N1033" s="158">
        <f t="shared" si="6"/>
        <v>2091</v>
      </c>
      <c r="O1033" s="158">
        <f t="shared" si="6"/>
        <v>0</v>
      </c>
      <c r="P1033" s="158">
        <f t="shared" si="6"/>
        <v>0</v>
      </c>
      <c r="Q1033" s="158">
        <f>P1033+N1033+M1033+L1033+K1033+J1033+I1033</f>
        <v>12079</v>
      </c>
      <c r="R1033" s="110"/>
      <c r="S1033" s="110"/>
      <c r="T1033" s="110"/>
      <c r="U1033" s="110"/>
    </row>
    <row r="1034" spans="3:21" ht="39.950000000000003" customHeight="1">
      <c r="C1034" s="109"/>
      <c r="D1034" s="110"/>
      <c r="E1034" s="110"/>
      <c r="F1034" s="739"/>
      <c r="G1034" s="740"/>
      <c r="H1034" s="741"/>
      <c r="I1034" s="159">
        <v>4008</v>
      </c>
      <c r="J1034" s="159">
        <v>3644</v>
      </c>
      <c r="K1034" s="159">
        <v>1029</v>
      </c>
      <c r="L1034" s="159">
        <v>2846</v>
      </c>
      <c r="M1034" s="159">
        <v>713</v>
      </c>
      <c r="N1034" s="159">
        <v>2121</v>
      </c>
      <c r="O1034" s="159">
        <v>0</v>
      </c>
      <c r="P1034" s="159">
        <v>1431</v>
      </c>
      <c r="Q1034" s="159">
        <f>P1034+N1034+M1034+L1034+K1034+J1034+I1034</f>
        <v>15792</v>
      </c>
      <c r="R1034" s="168" t="s">
        <v>20</v>
      </c>
      <c r="S1034" s="110"/>
      <c r="T1034" s="110"/>
      <c r="U1034" s="110"/>
    </row>
    <row r="1035" spans="3:21" ht="39.950000000000003" customHeight="1">
      <c r="C1035" s="109"/>
      <c r="D1035" s="110"/>
      <c r="E1035" s="110"/>
      <c r="F1035" s="742" t="s">
        <v>609</v>
      </c>
      <c r="G1035" s="743"/>
      <c r="H1035" s="744"/>
      <c r="I1035" s="160">
        <f>+'Atarasand -AK E'!I445</f>
        <v>4932</v>
      </c>
      <c r="J1035" s="160">
        <f>+'Atarasand -AK E'!J445</f>
        <v>1311</v>
      </c>
      <c r="K1035" s="160">
        <f>+'Atarasand -AK E'!K445</f>
        <v>4335</v>
      </c>
      <c r="L1035" s="160">
        <f>'[156]Atarasand -AK E'!L444</f>
        <v>260</v>
      </c>
      <c r="M1035" s="160">
        <f>'[156]Atarasand -AK E'!M444</f>
        <v>0</v>
      </c>
      <c r="N1035" s="160">
        <f>'[156]Atarasand -AK E'!N444</f>
        <v>1813</v>
      </c>
      <c r="O1035" s="160">
        <f>'[156]Atarasand -AK E'!O444</f>
        <v>0</v>
      </c>
      <c r="P1035" s="160">
        <f>'[156]Atarasand -AK E'!P444</f>
        <v>0</v>
      </c>
      <c r="Q1035" s="160">
        <f>P1035+N1035+M1035+L1035+K1035+J1035+I1035</f>
        <v>12651</v>
      </c>
      <c r="R1035" s="110"/>
      <c r="S1035" s="110"/>
      <c r="T1035" s="110"/>
      <c r="U1035" s="110"/>
    </row>
    <row r="1036" spans="3:21" ht="39.950000000000003" customHeight="1">
      <c r="C1036" s="109"/>
      <c r="D1036" s="110"/>
      <c r="E1036" s="110"/>
      <c r="F1036" s="745"/>
      <c r="G1036" s="746"/>
      <c r="H1036" s="747"/>
      <c r="I1036" s="161">
        <v>6842</v>
      </c>
      <c r="J1036" s="161">
        <v>1463</v>
      </c>
      <c r="K1036" s="161">
        <v>4856</v>
      </c>
      <c r="L1036" s="161">
        <v>1163</v>
      </c>
      <c r="M1036" s="161">
        <v>0</v>
      </c>
      <c r="N1036" s="161">
        <v>1936</v>
      </c>
      <c r="O1036" s="161">
        <v>0</v>
      </c>
      <c r="P1036" s="161">
        <v>0</v>
      </c>
      <c r="Q1036" s="161">
        <f t="shared" ref="Q1036:Q1040" si="7">P1036+N1036+M1036+L1036+K1036+J1036+I1036</f>
        <v>16260</v>
      </c>
      <c r="R1036" s="168" t="s">
        <v>20</v>
      </c>
      <c r="S1036" s="110"/>
      <c r="T1036" s="110">
        <f>+Q1033+Q1035+Q1037+Q1039</f>
        <v>51282.75</v>
      </c>
      <c r="U1036" s="110"/>
    </row>
    <row r="1037" spans="3:21" ht="39.950000000000003" customHeight="1">
      <c r="C1037" s="109"/>
      <c r="D1037" s="110"/>
      <c r="E1037" s="110"/>
      <c r="F1037" s="724" t="s">
        <v>610</v>
      </c>
      <c r="G1037" s="725"/>
      <c r="H1037" s="726"/>
      <c r="I1037" s="162">
        <f>+'Atarasand -AGS  '!Z137</f>
        <v>2674.2</v>
      </c>
      <c r="J1037" s="162">
        <f>+'Atarasand -AGS  '!AA137</f>
        <v>1248.5</v>
      </c>
      <c r="K1037" s="162">
        <f>+'Atarasand -AGS  '!AB137</f>
        <v>3674.5499999999997</v>
      </c>
      <c r="L1037" s="162">
        <f>+'Atarasand -AGS  '!AC137</f>
        <v>1384.25</v>
      </c>
      <c r="M1037" s="162">
        <f>'[156]Atarasand -AGS '!M442</f>
        <v>0</v>
      </c>
      <c r="N1037" s="162">
        <f>+'Atarasand -AGS  '!AD137</f>
        <v>3491.75</v>
      </c>
      <c r="O1037" s="162">
        <f>+'Atarasand -AGS  '!AE137</f>
        <v>2735.5</v>
      </c>
      <c r="P1037" s="162">
        <f>'[156]Atarasand -AGS '!P442</f>
        <v>0</v>
      </c>
      <c r="Q1037" s="169">
        <f>P1037+O1037+N1037+M1037+L1037+K1037+J1037+I1037</f>
        <v>15208.75</v>
      </c>
      <c r="R1037" s="110"/>
      <c r="S1037" s="110"/>
      <c r="T1037" s="110"/>
      <c r="U1037" s="110"/>
    </row>
    <row r="1038" spans="3:21" ht="39.950000000000003" customHeight="1">
      <c r="C1038" s="109"/>
      <c r="D1038" s="110"/>
      <c r="E1038" s="110"/>
      <c r="F1038" s="727"/>
      <c r="G1038" s="728"/>
      <c r="H1038" s="729"/>
      <c r="I1038" s="163">
        <v>4002</v>
      </c>
      <c r="J1038" s="163">
        <v>1394</v>
      </c>
      <c r="K1038" s="163">
        <v>4446</v>
      </c>
      <c r="L1038" s="163">
        <v>1152</v>
      </c>
      <c r="M1038" s="163">
        <v>0</v>
      </c>
      <c r="N1038" s="163">
        <v>3790</v>
      </c>
      <c r="O1038" s="163">
        <v>2741</v>
      </c>
      <c r="P1038" s="163">
        <v>0</v>
      </c>
      <c r="Q1038" s="163">
        <f>P1038+O1038+N1038+M1038+L1038+K1038+J1038+I1038</f>
        <v>17525</v>
      </c>
      <c r="R1038" s="168" t="s">
        <v>20</v>
      </c>
      <c r="S1038" s="110"/>
      <c r="T1038" s="110"/>
      <c r="U1038" s="110"/>
    </row>
    <row r="1039" spans="3:21" ht="39.950000000000003" customHeight="1">
      <c r="C1039" s="109"/>
      <c r="D1039" s="110"/>
      <c r="E1039" s="110"/>
      <c r="F1039" s="730" t="s">
        <v>611</v>
      </c>
      <c r="G1039" s="731"/>
      <c r="H1039" s="732"/>
      <c r="I1039" s="164">
        <f>+'Atarasand -Kyathi'!I444</f>
        <v>2592</v>
      </c>
      <c r="J1039" s="164">
        <f>+'Atarasand -Kyathi'!J444</f>
        <v>2718</v>
      </c>
      <c r="K1039" s="164">
        <f>+'Atarasand -Kyathi'!K444</f>
        <v>2276</v>
      </c>
      <c r="L1039" s="164">
        <f>+'Atarasand -Kyathi'!L444</f>
        <v>3018</v>
      </c>
      <c r="M1039" s="164">
        <f>'[156]Atarasand -Kyathi'!M444</f>
        <v>0</v>
      </c>
      <c r="N1039" s="164">
        <f>'[156]Atarasand -Kyathi'!N444</f>
        <v>0</v>
      </c>
      <c r="O1039" s="164">
        <f>'[156]Atarasand -Kyathi'!O444</f>
        <v>0</v>
      </c>
      <c r="P1039" s="164">
        <f>+'Atarasand -Kyathi'!P444</f>
        <v>740</v>
      </c>
      <c r="Q1039" s="164">
        <f>P1039+N1039+M1039+L1039+K1039+J1039+I1039</f>
        <v>11344</v>
      </c>
      <c r="R1039" s="110"/>
      <c r="S1039" s="110"/>
      <c r="T1039" s="110"/>
      <c r="U1039" s="110"/>
    </row>
    <row r="1040" spans="3:21" ht="39.950000000000003" customHeight="1">
      <c r="C1040" s="109"/>
      <c r="D1040" s="110"/>
      <c r="E1040" s="110"/>
      <c r="F1040" s="733"/>
      <c r="G1040" s="734"/>
      <c r="H1040" s="735"/>
      <c r="I1040" s="165">
        <v>5880</v>
      </c>
      <c r="J1040" s="165">
        <v>4144</v>
      </c>
      <c r="K1040" s="165">
        <v>2528</v>
      </c>
      <c r="L1040" s="165">
        <v>3580</v>
      </c>
      <c r="M1040" s="165">
        <v>0</v>
      </c>
      <c r="N1040" s="165">
        <v>0</v>
      </c>
      <c r="O1040" s="165">
        <v>0</v>
      </c>
      <c r="P1040" s="165">
        <v>2994</v>
      </c>
      <c r="Q1040" s="165">
        <f t="shared" si="7"/>
        <v>19126</v>
      </c>
      <c r="R1040" s="168" t="s">
        <v>20</v>
      </c>
      <c r="S1040" s="110"/>
      <c r="T1040" s="110"/>
      <c r="U1040" s="110"/>
    </row>
    <row r="1041" spans="3:21" ht="39.950000000000003" customHeight="1">
      <c r="C1041" s="109"/>
      <c r="D1041" s="110"/>
      <c r="E1041" s="110"/>
      <c r="F1041" s="110"/>
      <c r="G1041" s="110"/>
      <c r="H1041" s="110"/>
      <c r="I1041" s="118"/>
      <c r="J1041" s="118"/>
      <c r="K1041" s="118"/>
      <c r="L1041" s="118"/>
      <c r="M1041" s="118"/>
      <c r="N1041" s="118"/>
      <c r="O1041" s="118"/>
      <c r="P1041" s="118"/>
      <c r="Q1041" s="110"/>
      <c r="R1041" s="110"/>
      <c r="S1041" s="110"/>
      <c r="T1041" s="110"/>
      <c r="U1041" s="110"/>
    </row>
    <row r="1042" spans="3:21" s="130" customFormat="1" ht="39.950000000000003" customHeight="1">
      <c r="C1042" s="120"/>
      <c r="D1042" s="121"/>
      <c r="E1042" s="121"/>
      <c r="F1042" s="121"/>
      <c r="G1042" s="121"/>
      <c r="H1042" s="121"/>
      <c r="I1042" s="122">
        <f>I1033+I1035+I1037+I1039</f>
        <v>12727.2</v>
      </c>
      <c r="J1042" s="122">
        <f t="shared" ref="J1042:P1042" si="8">J1033+J1035+J1037+J1039</f>
        <v>8527.5</v>
      </c>
      <c r="K1042" s="122">
        <f t="shared" si="8"/>
        <v>11130.55</v>
      </c>
      <c r="L1042" s="122">
        <f t="shared" si="8"/>
        <v>7447.25</v>
      </c>
      <c r="M1042" s="122">
        <f t="shared" si="8"/>
        <v>579</v>
      </c>
      <c r="N1042" s="122">
        <f t="shared" si="8"/>
        <v>7395.75</v>
      </c>
      <c r="O1042" s="122">
        <f t="shared" si="8"/>
        <v>2735.5</v>
      </c>
      <c r="P1042" s="122">
        <f t="shared" si="8"/>
        <v>740</v>
      </c>
      <c r="Q1042" s="122">
        <f>P1042+O1042+N1042+M1042+L1042+K1042+J1042+I1042</f>
        <v>51282.75</v>
      </c>
      <c r="R1042" s="121"/>
      <c r="S1042" s="121"/>
      <c r="T1042" s="121"/>
      <c r="U1042" s="121"/>
    </row>
    <row r="1043" spans="3:21" ht="33.75" customHeight="1">
      <c r="I1043" s="126">
        <v>20732</v>
      </c>
      <c r="J1043" s="126">
        <v>10645</v>
      </c>
      <c r="K1043" s="126">
        <v>12859</v>
      </c>
      <c r="L1043" s="126">
        <v>8741</v>
      </c>
      <c r="M1043" s="126">
        <v>764</v>
      </c>
      <c r="N1043" s="126">
        <v>7883</v>
      </c>
      <c r="O1043" s="126">
        <v>2741</v>
      </c>
      <c r="P1043" s="126">
        <v>4425</v>
      </c>
      <c r="Q1043" s="170">
        <f>P1043+O1043+N1043+M1043+L1043+K1043+J1043+I1043</f>
        <v>68790</v>
      </c>
    </row>
    <row r="1044" spans="3:21" ht="15.75">
      <c r="I1044" s="166"/>
      <c r="J1044" s="166"/>
      <c r="K1044" s="166"/>
      <c r="L1044" s="166"/>
      <c r="M1044" s="167"/>
      <c r="N1044" s="167"/>
      <c r="O1044" s="167"/>
      <c r="P1044" s="167"/>
      <c r="Q1044" s="97"/>
    </row>
    <row r="1045" spans="3:21" ht="15.75">
      <c r="I1045" s="167">
        <f>+SUM(I1033+I1035+I1037+I1039)</f>
        <v>12727.2</v>
      </c>
      <c r="J1045" s="167">
        <f t="shared" ref="J1045:Q1045" si="9">+SUM(J1033+J1035+J1037+J1039)</f>
        <v>8527.5</v>
      </c>
      <c r="K1045" s="167">
        <f t="shared" si="9"/>
        <v>11130.55</v>
      </c>
      <c r="L1045" s="167">
        <f t="shared" si="9"/>
        <v>7447.25</v>
      </c>
      <c r="M1045" s="167">
        <f t="shared" si="9"/>
        <v>579</v>
      </c>
      <c r="N1045" s="167">
        <f t="shared" si="9"/>
        <v>7395.75</v>
      </c>
      <c r="O1045" s="167">
        <f t="shared" si="9"/>
        <v>2735.5</v>
      </c>
      <c r="P1045" s="167">
        <f t="shared" si="9"/>
        <v>740</v>
      </c>
      <c r="Q1045" s="167">
        <f t="shared" si="9"/>
        <v>51282.75</v>
      </c>
    </row>
  </sheetData>
  <mergeCells count="26">
    <mergeCell ref="F1037:H1038"/>
    <mergeCell ref="F1039:H1040"/>
    <mergeCell ref="F1033:H1034"/>
    <mergeCell ref="F1035:H1036"/>
    <mergeCell ref="G2:U5"/>
    <mergeCell ref="E5:F5"/>
    <mergeCell ref="C6:D6"/>
    <mergeCell ref="E6:U6"/>
    <mergeCell ref="I7:P7"/>
    <mergeCell ref="C7:C8"/>
    <mergeCell ref="D7:D8"/>
    <mergeCell ref="E7:E8"/>
    <mergeCell ref="F7:F8"/>
    <mergeCell ref="G7:G8"/>
    <mergeCell ref="H7:H8"/>
    <mergeCell ref="Q7:Q8"/>
    <mergeCell ref="R7:R8"/>
    <mergeCell ref="S7:S8"/>
    <mergeCell ref="T7:T8"/>
    <mergeCell ref="U7:U8"/>
    <mergeCell ref="C2:D2"/>
    <mergeCell ref="E2:F2"/>
    <mergeCell ref="C3:D3"/>
    <mergeCell ref="E3:F3"/>
    <mergeCell ref="C4:D4"/>
    <mergeCell ref="E4:F4"/>
  </mergeCells>
  <printOptions horizontalCentered="1"/>
  <pageMargins left="0" right="0" top="0.65" bottom="0.5" header="0.62" footer="0.51"/>
  <pageSetup paperSize="9" scale="53" orientation="landscape"/>
  <headerFooter>
    <oddFooter>&amp;CPage No. &amp;P of &amp;N</oddFooter>
  </headerFooter>
  <rowBreaks count="1" manualBreakCount="1">
    <brk id="45" max="20" man="1"/>
  </row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48"/>
  <sheetViews>
    <sheetView showRuler="0" view="pageBreakPreview" topLeftCell="B172" zoomScale="70" zoomScaleNormal="55" zoomScalePageLayoutView="55" workbookViewId="0">
      <selection activeCell="J49" sqref="J49"/>
    </sheetView>
  </sheetViews>
  <sheetFormatPr defaultColWidth="9.140625" defaultRowHeight="12.75"/>
  <cols>
    <col min="1" max="1" width="9" style="123" hidden="1" customWidth="1"/>
    <col min="2" max="2" width="2.5703125" style="123" customWidth="1"/>
    <col min="3" max="3" width="8" style="123" customWidth="1"/>
    <col min="4" max="4" width="15.140625" style="123" customWidth="1"/>
    <col min="5" max="6" width="16" style="123" customWidth="1"/>
    <col min="7" max="7" width="15.7109375" style="123" customWidth="1"/>
    <col min="8" max="8" width="13" style="123" customWidth="1"/>
    <col min="9" max="16" width="12.7109375" style="131" customWidth="1"/>
    <col min="17" max="17" width="15.7109375" style="123" customWidth="1"/>
    <col min="18" max="18" width="13" style="123" customWidth="1"/>
    <col min="19" max="19" width="13.7109375" style="123" customWidth="1"/>
    <col min="20" max="20" width="19.28515625" style="123" customWidth="1"/>
    <col min="21" max="21" width="17.7109375" style="123" customWidth="1"/>
    <col min="22" max="16384" width="9.140625" style="123"/>
  </cols>
  <sheetData>
    <row r="2" spans="3:21" ht="30" customHeight="1">
      <c r="C2" s="712" t="s">
        <v>261</v>
      </c>
      <c r="D2" s="712"/>
      <c r="E2" s="713" t="s">
        <v>22</v>
      </c>
      <c r="F2" s="713"/>
      <c r="G2" s="720"/>
      <c r="H2" s="720"/>
      <c r="I2" s="720"/>
      <c r="J2" s="720"/>
      <c r="K2" s="720"/>
      <c r="L2" s="720"/>
      <c r="M2" s="720"/>
      <c r="N2" s="720"/>
      <c r="O2" s="720"/>
      <c r="P2" s="720"/>
      <c r="Q2" s="720"/>
      <c r="R2" s="720"/>
      <c r="S2" s="720"/>
      <c r="T2" s="720"/>
      <c r="U2" s="720"/>
    </row>
    <row r="3" spans="3:21" ht="30" customHeight="1">
      <c r="C3" s="712" t="s">
        <v>262</v>
      </c>
      <c r="D3" s="712"/>
      <c r="E3" s="713" t="s">
        <v>467</v>
      </c>
      <c r="F3" s="713"/>
      <c r="G3" s="720"/>
      <c r="H3" s="720"/>
      <c r="I3" s="720"/>
      <c r="J3" s="720"/>
      <c r="K3" s="720"/>
      <c r="L3" s="720"/>
      <c r="M3" s="720"/>
      <c r="N3" s="720"/>
      <c r="O3" s="720"/>
      <c r="P3" s="720"/>
      <c r="Q3" s="720"/>
      <c r="R3" s="720"/>
      <c r="S3" s="720"/>
      <c r="T3" s="720"/>
      <c r="U3" s="720"/>
    </row>
    <row r="4" spans="3:21" ht="30" customHeight="1">
      <c r="C4" s="712" t="s">
        <v>263</v>
      </c>
      <c r="D4" s="712"/>
      <c r="E4" s="713">
        <v>16260</v>
      </c>
      <c r="F4" s="713"/>
      <c r="G4" s="720"/>
      <c r="H4" s="720"/>
      <c r="I4" s="720"/>
      <c r="J4" s="720"/>
      <c r="K4" s="720"/>
      <c r="L4" s="720"/>
      <c r="M4" s="720"/>
      <c r="N4" s="720"/>
      <c r="O4" s="720"/>
      <c r="P4" s="720"/>
      <c r="Q4" s="720"/>
      <c r="R4" s="720"/>
      <c r="S4" s="720"/>
      <c r="T4" s="720"/>
      <c r="U4" s="720"/>
    </row>
    <row r="5" spans="3:21" ht="30" customHeight="1">
      <c r="C5" s="14" t="s">
        <v>264</v>
      </c>
      <c r="D5" s="14"/>
      <c r="E5" s="713"/>
      <c r="F5" s="713"/>
      <c r="G5" s="720"/>
      <c r="H5" s="720"/>
      <c r="I5" s="720"/>
      <c r="J5" s="720"/>
      <c r="K5" s="720"/>
      <c r="L5" s="720"/>
      <c r="M5" s="720"/>
      <c r="N5" s="720"/>
      <c r="O5" s="720"/>
      <c r="P5" s="720"/>
      <c r="Q5" s="720"/>
      <c r="R5" s="720"/>
      <c r="S5" s="720"/>
      <c r="T5" s="720"/>
      <c r="U5" s="720"/>
    </row>
    <row r="6" spans="3:21" ht="44.25" customHeight="1">
      <c r="C6" s="714" t="s">
        <v>87</v>
      </c>
      <c r="D6" s="714"/>
      <c r="E6" s="715" t="s">
        <v>612</v>
      </c>
      <c r="F6" s="715"/>
      <c r="G6" s="715"/>
      <c r="H6" s="715"/>
      <c r="I6" s="716"/>
      <c r="J6" s="716"/>
      <c r="K6" s="716"/>
      <c r="L6" s="716"/>
      <c r="M6" s="716"/>
      <c r="N6" s="716"/>
      <c r="O6" s="716"/>
      <c r="P6" s="716"/>
      <c r="Q6" s="715"/>
      <c r="R6" s="715"/>
      <c r="S6" s="715"/>
      <c r="T6" s="715"/>
      <c r="U6" s="715"/>
    </row>
    <row r="7" spans="3:21" s="128" customFormat="1" ht="34.5" customHeight="1">
      <c r="C7" s="718" t="s">
        <v>89</v>
      </c>
      <c r="D7" s="718" t="s">
        <v>90</v>
      </c>
      <c r="E7" s="719" t="s">
        <v>91</v>
      </c>
      <c r="F7" s="719" t="s">
        <v>92</v>
      </c>
      <c r="G7" s="719" t="s">
        <v>93</v>
      </c>
      <c r="H7" s="719" t="s">
        <v>94</v>
      </c>
      <c r="I7" s="721" t="s">
        <v>95</v>
      </c>
      <c r="J7" s="722"/>
      <c r="K7" s="722"/>
      <c r="L7" s="722"/>
      <c r="M7" s="722"/>
      <c r="N7" s="722"/>
      <c r="O7" s="722"/>
      <c r="P7" s="723"/>
      <c r="Q7" s="719" t="s">
        <v>96</v>
      </c>
      <c r="R7" s="719" t="s">
        <v>97</v>
      </c>
      <c r="S7" s="719" t="s">
        <v>98</v>
      </c>
      <c r="T7" s="719" t="s">
        <v>99</v>
      </c>
      <c r="U7" s="719" t="s">
        <v>265</v>
      </c>
    </row>
    <row r="8" spans="3:21" s="128" customFormat="1" ht="44.25" customHeight="1">
      <c r="C8" s="718"/>
      <c r="D8" s="718"/>
      <c r="E8" s="719"/>
      <c r="F8" s="719"/>
      <c r="G8" s="719"/>
      <c r="H8" s="719"/>
      <c r="I8" s="4" t="s">
        <v>101</v>
      </c>
      <c r="J8" s="4" t="s">
        <v>102</v>
      </c>
      <c r="K8" s="4" t="s">
        <v>103</v>
      </c>
      <c r="L8" s="4" t="s">
        <v>104</v>
      </c>
      <c r="M8" s="4" t="s">
        <v>106</v>
      </c>
      <c r="N8" s="4" t="s">
        <v>107</v>
      </c>
      <c r="O8" s="4" t="s">
        <v>469</v>
      </c>
      <c r="P8" s="3" t="s">
        <v>470</v>
      </c>
      <c r="Q8" s="719"/>
      <c r="R8" s="719"/>
      <c r="S8" s="719"/>
      <c r="T8" s="719"/>
      <c r="U8" s="719"/>
    </row>
    <row r="9" spans="3:21" ht="39.950000000000003" customHeight="1">
      <c r="C9" s="102">
        <v>1</v>
      </c>
      <c r="D9" s="103">
        <v>44907</v>
      </c>
      <c r="E9" s="102" t="s">
        <v>613</v>
      </c>
      <c r="F9" s="102" t="s">
        <v>614</v>
      </c>
      <c r="G9" s="104" t="s">
        <v>268</v>
      </c>
      <c r="H9" s="102" t="s">
        <v>110</v>
      </c>
      <c r="I9" s="105"/>
      <c r="J9" s="105"/>
      <c r="K9" s="105"/>
      <c r="L9" s="105">
        <v>98</v>
      </c>
      <c r="M9" s="105"/>
      <c r="N9" s="105"/>
      <c r="O9" s="105"/>
      <c r="P9" s="105"/>
      <c r="Q9" s="104">
        <f>P9+O9+N9+M9+L9+K9+J9+I9</f>
        <v>98</v>
      </c>
      <c r="R9" s="104" t="s">
        <v>269</v>
      </c>
      <c r="S9" s="108">
        <v>2</v>
      </c>
      <c r="T9" s="104" t="s">
        <v>473</v>
      </c>
      <c r="U9" s="104"/>
    </row>
    <row r="10" spans="3:21" ht="39.950000000000003" customHeight="1">
      <c r="C10" s="102">
        <v>2</v>
      </c>
      <c r="D10" s="103">
        <v>44908</v>
      </c>
      <c r="E10" s="102" t="s">
        <v>615</v>
      </c>
      <c r="F10" s="102" t="s">
        <v>616</v>
      </c>
      <c r="G10" s="104" t="s">
        <v>268</v>
      </c>
      <c r="H10" s="102" t="s">
        <v>110</v>
      </c>
      <c r="I10" s="105"/>
      <c r="J10" s="105"/>
      <c r="K10" s="105">
        <v>210</v>
      </c>
      <c r="L10" s="105"/>
      <c r="M10" s="105"/>
      <c r="N10" s="105"/>
      <c r="O10" s="105"/>
      <c r="P10" s="105"/>
      <c r="Q10" s="104">
        <f>P10+O10+N10+M10+L10+K10+J10+I10+Q9</f>
        <v>308</v>
      </c>
      <c r="R10" s="104" t="s">
        <v>269</v>
      </c>
      <c r="S10" s="108">
        <v>2</v>
      </c>
      <c r="T10" s="104" t="s">
        <v>473</v>
      </c>
      <c r="U10" s="104"/>
    </row>
    <row r="11" spans="3:21" ht="39.950000000000003" customHeight="1">
      <c r="C11" s="102">
        <v>3</v>
      </c>
      <c r="D11" s="103">
        <v>44909</v>
      </c>
      <c r="E11" s="102" t="s">
        <v>615</v>
      </c>
      <c r="F11" s="102" t="s">
        <v>616</v>
      </c>
      <c r="G11" s="104" t="s">
        <v>268</v>
      </c>
      <c r="H11" s="102" t="s">
        <v>110</v>
      </c>
      <c r="I11" s="105"/>
      <c r="J11" s="105"/>
      <c r="K11" s="105">
        <v>25</v>
      </c>
      <c r="L11" s="105"/>
      <c r="M11" s="105"/>
      <c r="N11" s="105"/>
      <c r="O11" s="105"/>
      <c r="P11" s="105"/>
      <c r="Q11" s="104">
        <f t="shared" ref="Q11:Q13" si="0">P11+O11+N11+M11+L11+K11+J11+I11+Q10</f>
        <v>333</v>
      </c>
      <c r="R11" s="104" t="s">
        <v>269</v>
      </c>
      <c r="S11" s="108">
        <v>2</v>
      </c>
      <c r="T11" s="104" t="s">
        <v>473</v>
      </c>
      <c r="U11" s="109"/>
    </row>
    <row r="12" spans="3:21" ht="39.950000000000003" customHeight="1">
      <c r="C12" s="102">
        <v>4</v>
      </c>
      <c r="D12" s="103">
        <v>44909</v>
      </c>
      <c r="E12" s="102" t="s">
        <v>617</v>
      </c>
      <c r="F12" s="102" t="s">
        <v>618</v>
      </c>
      <c r="G12" s="104" t="s">
        <v>268</v>
      </c>
      <c r="H12" s="102" t="s">
        <v>110</v>
      </c>
      <c r="I12" s="105"/>
      <c r="J12" s="105"/>
      <c r="K12" s="105">
        <v>400</v>
      </c>
      <c r="L12" s="105"/>
      <c r="M12" s="105"/>
      <c r="N12" s="105"/>
      <c r="O12" s="105"/>
      <c r="P12" s="105"/>
      <c r="Q12" s="104">
        <f t="shared" si="0"/>
        <v>733</v>
      </c>
      <c r="R12" s="104" t="s">
        <v>269</v>
      </c>
      <c r="S12" s="108">
        <v>3.2</v>
      </c>
      <c r="T12" s="104" t="s">
        <v>473</v>
      </c>
      <c r="U12" s="109"/>
    </row>
    <row r="13" spans="3:21" ht="39.950000000000003" customHeight="1">
      <c r="C13" s="102">
        <v>5</v>
      </c>
      <c r="D13" s="103">
        <v>44909</v>
      </c>
      <c r="E13" s="102" t="s">
        <v>613</v>
      </c>
      <c r="F13" s="102" t="s">
        <v>619</v>
      </c>
      <c r="G13" s="104" t="s">
        <v>268</v>
      </c>
      <c r="H13" s="102" t="s">
        <v>110</v>
      </c>
      <c r="I13" s="105"/>
      <c r="J13" s="105"/>
      <c r="K13" s="105"/>
      <c r="L13" s="105">
        <v>52</v>
      </c>
      <c r="M13" s="105"/>
      <c r="N13" s="105"/>
      <c r="O13" s="105"/>
      <c r="P13" s="105"/>
      <c r="Q13" s="104">
        <f t="shared" si="0"/>
        <v>785</v>
      </c>
      <c r="R13" s="104" t="s">
        <v>269</v>
      </c>
      <c r="S13" s="108">
        <v>2</v>
      </c>
      <c r="T13" s="104" t="s">
        <v>473</v>
      </c>
      <c r="U13" s="109"/>
    </row>
    <row r="14" spans="3:21" ht="39.950000000000003" customHeight="1">
      <c r="C14" s="102">
        <v>6</v>
      </c>
      <c r="D14" s="103">
        <v>44910</v>
      </c>
      <c r="E14" s="102" t="s">
        <v>620</v>
      </c>
      <c r="F14" s="102" t="s">
        <v>594</v>
      </c>
      <c r="G14" s="104" t="s">
        <v>268</v>
      </c>
      <c r="H14" s="102" t="s">
        <v>110</v>
      </c>
      <c r="I14" s="105"/>
      <c r="J14" s="105"/>
      <c r="K14" s="105">
        <v>175</v>
      </c>
      <c r="L14" s="105"/>
      <c r="M14" s="105"/>
      <c r="N14" s="105"/>
      <c r="O14" s="105"/>
      <c r="P14" s="105"/>
      <c r="Q14" s="104">
        <f t="shared" ref="Q14" si="1">P14+O14+N14+M14+L14+K14+J14+I14+Q13</f>
        <v>960</v>
      </c>
      <c r="R14" s="104" t="s">
        <v>269</v>
      </c>
      <c r="S14" s="108"/>
      <c r="T14" s="104" t="s">
        <v>473</v>
      </c>
      <c r="U14" s="104"/>
    </row>
    <row r="15" spans="3:21" ht="39.950000000000003" customHeight="1">
      <c r="C15" s="102">
        <v>6</v>
      </c>
      <c r="D15" s="103">
        <v>44910</v>
      </c>
      <c r="E15" s="102" t="s">
        <v>617</v>
      </c>
      <c r="F15" s="102" t="s">
        <v>618</v>
      </c>
      <c r="G15" s="104" t="s">
        <v>268</v>
      </c>
      <c r="H15" s="102" t="s">
        <v>110</v>
      </c>
      <c r="I15" s="105"/>
      <c r="J15" s="105"/>
      <c r="K15" s="105">
        <v>89</v>
      </c>
      <c r="L15" s="105"/>
      <c r="M15" s="105"/>
      <c r="N15" s="105"/>
      <c r="O15" s="105"/>
      <c r="P15" s="105"/>
      <c r="Q15" s="104">
        <f t="shared" ref="Q15" si="2">P15+O15+N15+M15+L15+K15+J15+I15+Q14</f>
        <v>1049</v>
      </c>
      <c r="R15" s="104" t="s">
        <v>269</v>
      </c>
      <c r="S15" s="108">
        <v>3.2</v>
      </c>
      <c r="T15" s="104" t="s">
        <v>473</v>
      </c>
      <c r="U15" s="104"/>
    </row>
    <row r="16" spans="3:21" ht="39.950000000000003" customHeight="1">
      <c r="C16" s="102">
        <v>7</v>
      </c>
      <c r="D16" s="103">
        <v>44911</v>
      </c>
      <c r="E16" s="102" t="s">
        <v>613</v>
      </c>
      <c r="F16" s="102" t="s">
        <v>619</v>
      </c>
      <c r="G16" s="104" t="s">
        <v>268</v>
      </c>
      <c r="H16" s="102" t="s">
        <v>110</v>
      </c>
      <c r="I16" s="105"/>
      <c r="J16" s="105"/>
      <c r="K16" s="105"/>
      <c r="L16" s="105">
        <v>110</v>
      </c>
      <c r="M16" s="105"/>
      <c r="N16" s="105"/>
      <c r="O16" s="105"/>
      <c r="P16" s="105"/>
      <c r="Q16" s="104">
        <f t="shared" ref="Q16" si="3">P16+O16+N16+M16+L16+K16+J16+I16+Q15</f>
        <v>1159</v>
      </c>
      <c r="R16" s="104" t="s">
        <v>269</v>
      </c>
      <c r="S16" s="108">
        <v>2</v>
      </c>
      <c r="T16" s="104" t="s">
        <v>473</v>
      </c>
      <c r="U16" s="104"/>
    </row>
    <row r="17" spans="3:21" ht="39.950000000000003" customHeight="1">
      <c r="C17" s="102">
        <v>8</v>
      </c>
      <c r="D17" s="103">
        <v>44913</v>
      </c>
      <c r="E17" s="102" t="s">
        <v>621</v>
      </c>
      <c r="F17" s="102" t="s">
        <v>622</v>
      </c>
      <c r="G17" s="104" t="s">
        <v>268</v>
      </c>
      <c r="H17" s="102" t="s">
        <v>110</v>
      </c>
      <c r="I17" s="105"/>
      <c r="J17" s="105">
        <v>300</v>
      </c>
      <c r="K17" s="105"/>
      <c r="L17" s="105"/>
      <c r="M17" s="105"/>
      <c r="N17" s="105"/>
      <c r="O17" s="105"/>
      <c r="P17" s="105"/>
      <c r="Q17" s="104">
        <f t="shared" ref="Q17" si="4">P17+O17+N17+M17+L17+K17+J17+I17+Q16</f>
        <v>1459</v>
      </c>
      <c r="R17" s="104" t="s">
        <v>269</v>
      </c>
      <c r="S17" s="108">
        <v>2.5</v>
      </c>
      <c r="T17" s="104" t="s">
        <v>473</v>
      </c>
      <c r="U17" s="104"/>
    </row>
    <row r="18" spans="3:21" ht="39.950000000000003" customHeight="1">
      <c r="C18" s="102">
        <v>9</v>
      </c>
      <c r="D18" s="103">
        <v>44914</v>
      </c>
      <c r="E18" s="102" t="s">
        <v>623</v>
      </c>
      <c r="F18" s="102" t="s">
        <v>622</v>
      </c>
      <c r="G18" s="104" t="s">
        <v>268</v>
      </c>
      <c r="H18" s="102" t="s">
        <v>110</v>
      </c>
      <c r="I18" s="105"/>
      <c r="J18" s="105">
        <v>175</v>
      </c>
      <c r="K18" s="105"/>
      <c r="L18" s="105"/>
      <c r="M18" s="105"/>
      <c r="N18" s="105"/>
      <c r="O18" s="105"/>
      <c r="P18" s="105"/>
      <c r="Q18" s="104">
        <f t="shared" ref="Q18:Q20" si="5">P18+O18+N18+M18+L18+K18+J18+I18+Q17</f>
        <v>1634</v>
      </c>
      <c r="R18" s="104" t="s">
        <v>269</v>
      </c>
      <c r="S18" s="108">
        <v>2.5</v>
      </c>
      <c r="T18" s="104" t="s">
        <v>473</v>
      </c>
      <c r="U18" s="104"/>
    </row>
    <row r="19" spans="3:21" ht="39.950000000000003" customHeight="1">
      <c r="C19" s="102">
        <v>10</v>
      </c>
      <c r="D19" s="103">
        <v>44914</v>
      </c>
      <c r="E19" s="102" t="s">
        <v>623</v>
      </c>
      <c r="F19" s="102" t="s">
        <v>624</v>
      </c>
      <c r="G19" s="104" t="s">
        <v>268</v>
      </c>
      <c r="H19" s="102" t="s">
        <v>110</v>
      </c>
      <c r="I19" s="105"/>
      <c r="J19" s="105">
        <v>103</v>
      </c>
      <c r="K19" s="105"/>
      <c r="L19" s="105"/>
      <c r="M19" s="105"/>
      <c r="N19" s="105"/>
      <c r="O19" s="105"/>
      <c r="P19" s="105"/>
      <c r="Q19" s="104">
        <f t="shared" si="5"/>
        <v>1737</v>
      </c>
      <c r="R19" s="104" t="s">
        <v>269</v>
      </c>
      <c r="S19" s="108">
        <v>2.5</v>
      </c>
      <c r="T19" s="104" t="s">
        <v>473</v>
      </c>
      <c r="U19" s="104"/>
    </row>
    <row r="20" spans="3:21" s="129" customFormat="1" ht="39.950000000000003" customHeight="1">
      <c r="C20" s="102">
        <v>11</v>
      </c>
      <c r="D20" s="103">
        <v>44914</v>
      </c>
      <c r="E20" s="102" t="s">
        <v>624</v>
      </c>
      <c r="F20" s="102" t="s">
        <v>625</v>
      </c>
      <c r="G20" s="104" t="s">
        <v>268</v>
      </c>
      <c r="H20" s="102" t="s">
        <v>110</v>
      </c>
      <c r="I20" s="105"/>
      <c r="J20" s="105">
        <v>49</v>
      </c>
      <c r="K20" s="105"/>
      <c r="L20" s="105"/>
      <c r="M20" s="105"/>
      <c r="N20" s="105"/>
      <c r="O20" s="105"/>
      <c r="P20" s="105"/>
      <c r="Q20" s="104">
        <f t="shared" si="5"/>
        <v>1786</v>
      </c>
      <c r="R20" s="104" t="s">
        <v>269</v>
      </c>
      <c r="S20" s="108">
        <v>2</v>
      </c>
      <c r="T20" s="104" t="s">
        <v>473</v>
      </c>
      <c r="U20" s="102"/>
    </row>
    <row r="21" spans="3:21" s="129" customFormat="1" ht="39.950000000000003" customHeight="1">
      <c r="C21" s="102">
        <v>12</v>
      </c>
      <c r="D21" s="103">
        <v>44915</v>
      </c>
      <c r="E21" s="102" t="s">
        <v>623</v>
      </c>
      <c r="F21" s="102" t="s">
        <v>626</v>
      </c>
      <c r="G21" s="104" t="s">
        <v>268</v>
      </c>
      <c r="H21" s="102" t="s">
        <v>110</v>
      </c>
      <c r="I21" s="105"/>
      <c r="J21" s="105">
        <v>135</v>
      </c>
      <c r="K21" s="105"/>
      <c r="L21" s="105"/>
      <c r="M21" s="105"/>
      <c r="N21" s="105"/>
      <c r="O21" s="105"/>
      <c r="P21" s="105"/>
      <c r="Q21" s="104">
        <f t="shared" ref="Q21:Q23" si="6">P21+O21+N21+M21+L21+K21+J21+I21+Q20</f>
        <v>1921</v>
      </c>
      <c r="R21" s="104" t="s">
        <v>269</v>
      </c>
      <c r="S21" s="108">
        <v>2</v>
      </c>
      <c r="T21" s="104" t="s">
        <v>473</v>
      </c>
      <c r="U21" s="102"/>
    </row>
    <row r="22" spans="3:21" s="129" customFormat="1" ht="39.950000000000003" customHeight="1">
      <c r="C22" s="102">
        <v>13</v>
      </c>
      <c r="D22" s="103">
        <v>44915</v>
      </c>
      <c r="E22" s="102" t="s">
        <v>626</v>
      </c>
      <c r="F22" s="102" t="s">
        <v>627</v>
      </c>
      <c r="G22" s="104" t="s">
        <v>268</v>
      </c>
      <c r="H22" s="102" t="s">
        <v>110</v>
      </c>
      <c r="I22" s="105">
        <v>108</v>
      </c>
      <c r="J22" s="105"/>
      <c r="K22" s="105"/>
      <c r="L22" s="105"/>
      <c r="M22" s="105"/>
      <c r="N22" s="105"/>
      <c r="O22" s="105"/>
      <c r="P22" s="105"/>
      <c r="Q22" s="104">
        <f t="shared" si="6"/>
        <v>2029</v>
      </c>
      <c r="R22" s="104" t="s">
        <v>269</v>
      </c>
      <c r="S22" s="108">
        <v>2</v>
      </c>
      <c r="T22" s="104" t="s">
        <v>473</v>
      </c>
      <c r="U22" s="102"/>
    </row>
    <row r="23" spans="3:21" s="129" customFormat="1" ht="39.950000000000003" customHeight="1">
      <c r="C23" s="102">
        <v>14</v>
      </c>
      <c r="D23" s="103">
        <v>44915</v>
      </c>
      <c r="E23" s="102" t="s">
        <v>627</v>
      </c>
      <c r="F23" s="102" t="s">
        <v>628</v>
      </c>
      <c r="G23" s="104" t="s">
        <v>268</v>
      </c>
      <c r="H23" s="102" t="s">
        <v>110</v>
      </c>
      <c r="I23" s="105">
        <v>17</v>
      </c>
      <c r="J23" s="105"/>
      <c r="K23" s="105"/>
      <c r="L23" s="105"/>
      <c r="M23" s="105"/>
      <c r="N23" s="105"/>
      <c r="O23" s="105"/>
      <c r="P23" s="105"/>
      <c r="Q23" s="104">
        <f t="shared" si="6"/>
        <v>2046</v>
      </c>
      <c r="R23" s="104" t="s">
        <v>269</v>
      </c>
      <c r="S23" s="108">
        <v>2</v>
      </c>
      <c r="T23" s="104" t="s">
        <v>473</v>
      </c>
      <c r="U23" s="102"/>
    </row>
    <row r="24" spans="3:21" ht="39.950000000000003" customHeight="1">
      <c r="C24" s="102">
        <v>15</v>
      </c>
      <c r="D24" s="103">
        <v>44916</v>
      </c>
      <c r="E24" s="102" t="s">
        <v>629</v>
      </c>
      <c r="F24" s="102" t="s">
        <v>630</v>
      </c>
      <c r="G24" s="104" t="s">
        <v>268</v>
      </c>
      <c r="H24" s="102" t="s">
        <v>110</v>
      </c>
      <c r="I24" s="105"/>
      <c r="J24" s="105"/>
      <c r="K24" s="105"/>
      <c r="L24" s="105"/>
      <c r="M24" s="105"/>
      <c r="N24" s="105">
        <v>50</v>
      </c>
      <c r="O24" s="105"/>
      <c r="P24" s="105"/>
      <c r="Q24" s="104">
        <f t="shared" ref="Q24" si="7">P24+O24+N24+M24+L24+K24+J24+I24+Q23</f>
        <v>2096</v>
      </c>
      <c r="R24" s="104" t="s">
        <v>269</v>
      </c>
      <c r="S24" s="108">
        <v>1</v>
      </c>
      <c r="T24" s="104" t="s">
        <v>473</v>
      </c>
      <c r="U24" s="104"/>
    </row>
    <row r="25" spans="3:21" ht="39.950000000000003" customHeight="1">
      <c r="C25" s="102">
        <v>16</v>
      </c>
      <c r="D25" s="103">
        <v>44917</v>
      </c>
      <c r="E25" s="102" t="s">
        <v>631</v>
      </c>
      <c r="F25" s="102" t="s">
        <v>630</v>
      </c>
      <c r="G25" s="104" t="s">
        <v>268</v>
      </c>
      <c r="H25" s="102" t="s">
        <v>110</v>
      </c>
      <c r="I25" s="105"/>
      <c r="J25" s="105"/>
      <c r="K25" s="105"/>
      <c r="L25" s="105"/>
      <c r="M25" s="105"/>
      <c r="N25" s="105">
        <v>56</v>
      </c>
      <c r="O25" s="105"/>
      <c r="P25" s="105"/>
      <c r="Q25" s="104">
        <f t="shared" ref="Q25:Q27" si="8">P25+O25+N25+M25+L25+K25+J25+I25+Q24</f>
        <v>2152</v>
      </c>
      <c r="R25" s="104" t="s">
        <v>269</v>
      </c>
      <c r="S25" s="108">
        <v>1</v>
      </c>
      <c r="T25" s="104" t="s">
        <v>473</v>
      </c>
      <c r="U25" s="104"/>
    </row>
    <row r="26" spans="3:21" ht="39.950000000000003" customHeight="1">
      <c r="C26" s="102">
        <v>17</v>
      </c>
      <c r="D26" s="103">
        <v>44917</v>
      </c>
      <c r="E26" s="102" t="s">
        <v>631</v>
      </c>
      <c r="F26" s="102" t="s">
        <v>632</v>
      </c>
      <c r="G26" s="104" t="s">
        <v>268</v>
      </c>
      <c r="H26" s="102" t="s">
        <v>110</v>
      </c>
      <c r="I26" s="105"/>
      <c r="J26" s="105"/>
      <c r="K26" s="105"/>
      <c r="L26" s="105"/>
      <c r="M26" s="105"/>
      <c r="N26" s="105">
        <v>136</v>
      </c>
      <c r="O26" s="105"/>
      <c r="P26" s="105"/>
      <c r="Q26" s="104">
        <f t="shared" si="8"/>
        <v>2288</v>
      </c>
      <c r="R26" s="104" t="s">
        <v>269</v>
      </c>
      <c r="S26" s="108">
        <v>1</v>
      </c>
      <c r="T26" s="104" t="s">
        <v>473</v>
      </c>
      <c r="U26" s="104"/>
    </row>
    <row r="27" spans="3:21" ht="39.950000000000003" customHeight="1">
      <c r="C27" s="102">
        <v>18</v>
      </c>
      <c r="D27" s="103">
        <v>44917</v>
      </c>
      <c r="E27" s="102" t="s">
        <v>632</v>
      </c>
      <c r="F27" s="102" t="s">
        <v>633</v>
      </c>
      <c r="G27" s="104" t="s">
        <v>268</v>
      </c>
      <c r="H27" s="102" t="s">
        <v>110</v>
      </c>
      <c r="I27" s="105"/>
      <c r="J27" s="105"/>
      <c r="K27" s="105"/>
      <c r="L27" s="105"/>
      <c r="M27" s="105"/>
      <c r="N27" s="105">
        <v>44</v>
      </c>
      <c r="O27" s="105"/>
      <c r="P27" s="105"/>
      <c r="Q27" s="104">
        <f t="shared" si="8"/>
        <v>2332</v>
      </c>
      <c r="R27" s="104" t="s">
        <v>269</v>
      </c>
      <c r="S27" s="108">
        <v>1</v>
      </c>
      <c r="T27" s="104" t="s">
        <v>473</v>
      </c>
      <c r="U27" s="109"/>
    </row>
    <row r="28" spans="3:21" ht="39.950000000000003" customHeight="1">
      <c r="C28" s="102">
        <v>19</v>
      </c>
      <c r="D28" s="103">
        <v>44918</v>
      </c>
      <c r="E28" s="102" t="s">
        <v>632</v>
      </c>
      <c r="F28" s="102" t="s">
        <v>633</v>
      </c>
      <c r="G28" s="104" t="s">
        <v>268</v>
      </c>
      <c r="H28" s="102" t="s">
        <v>110</v>
      </c>
      <c r="I28" s="105"/>
      <c r="J28" s="105"/>
      <c r="K28" s="105"/>
      <c r="L28" s="105"/>
      <c r="M28" s="105"/>
      <c r="N28" s="105">
        <v>44</v>
      </c>
      <c r="O28" s="105"/>
      <c r="P28" s="105"/>
      <c r="Q28" s="104">
        <f t="shared" ref="Q28" si="9">P28+O28+N28+M28+L28+K28+J28+I28+Q27</f>
        <v>2376</v>
      </c>
      <c r="R28" s="104" t="s">
        <v>269</v>
      </c>
      <c r="S28" s="108">
        <v>1</v>
      </c>
      <c r="T28" s="104" t="s">
        <v>473</v>
      </c>
      <c r="U28" s="109"/>
    </row>
    <row r="29" spans="3:21" ht="39.950000000000003" customHeight="1">
      <c r="C29" s="102">
        <v>20</v>
      </c>
      <c r="D29" s="103">
        <v>44919</v>
      </c>
      <c r="E29" s="102" t="s">
        <v>634</v>
      </c>
      <c r="F29" s="102" t="s">
        <v>635</v>
      </c>
      <c r="G29" s="104" t="s">
        <v>268</v>
      </c>
      <c r="H29" s="102" t="s">
        <v>110</v>
      </c>
      <c r="I29" s="105"/>
      <c r="J29" s="105"/>
      <c r="K29" s="105"/>
      <c r="L29" s="105"/>
      <c r="M29" s="105"/>
      <c r="N29" s="105">
        <v>305</v>
      </c>
      <c r="O29" s="105"/>
      <c r="P29" s="105"/>
      <c r="Q29" s="104">
        <f t="shared" ref="Q29" si="10">P29+O29+N29+M29+L29+K29+J29+I29+Q28</f>
        <v>2681</v>
      </c>
      <c r="R29" s="104" t="s">
        <v>269</v>
      </c>
      <c r="S29" s="108">
        <v>1.5</v>
      </c>
      <c r="T29" s="104" t="s">
        <v>473</v>
      </c>
      <c r="U29" s="109"/>
    </row>
    <row r="30" spans="3:21" ht="39.950000000000003" customHeight="1">
      <c r="C30" s="102">
        <v>21</v>
      </c>
      <c r="D30" s="103">
        <v>44920</v>
      </c>
      <c r="E30" s="102" t="s">
        <v>626</v>
      </c>
      <c r="F30" s="102" t="s">
        <v>627</v>
      </c>
      <c r="G30" s="104" t="s">
        <v>268</v>
      </c>
      <c r="H30" s="102" t="s">
        <v>110</v>
      </c>
      <c r="I30" s="105">
        <v>108</v>
      </c>
      <c r="J30" s="105"/>
      <c r="K30" s="105"/>
      <c r="L30" s="105"/>
      <c r="M30" s="105"/>
      <c r="N30" s="105"/>
      <c r="O30" s="105"/>
      <c r="P30" s="105"/>
      <c r="Q30" s="104">
        <f t="shared" ref="Q30:Q32" si="11">P30+O30+N30+M30+L30+K30+J30+I30+Q29</f>
        <v>2789</v>
      </c>
      <c r="R30" s="104" t="s">
        <v>269</v>
      </c>
      <c r="S30" s="108">
        <v>1.35</v>
      </c>
      <c r="T30" s="104" t="s">
        <v>473</v>
      </c>
      <c r="U30" s="110"/>
    </row>
    <row r="31" spans="3:21" ht="39.950000000000003" customHeight="1">
      <c r="C31" s="102">
        <v>22</v>
      </c>
      <c r="D31" s="103">
        <v>44920</v>
      </c>
      <c r="E31" s="102" t="s">
        <v>627</v>
      </c>
      <c r="F31" s="102" t="s">
        <v>628</v>
      </c>
      <c r="G31" s="104" t="s">
        <v>268</v>
      </c>
      <c r="H31" s="102" t="s">
        <v>110</v>
      </c>
      <c r="I31" s="105">
        <v>17</v>
      </c>
      <c r="J31" s="105"/>
      <c r="K31" s="105"/>
      <c r="L31" s="105"/>
      <c r="M31" s="105"/>
      <c r="N31" s="105"/>
      <c r="O31" s="105"/>
      <c r="P31" s="105"/>
      <c r="Q31" s="104">
        <f t="shared" si="11"/>
        <v>2806</v>
      </c>
      <c r="R31" s="104" t="s">
        <v>269</v>
      </c>
      <c r="S31" s="108">
        <v>1.35</v>
      </c>
      <c r="T31" s="104" t="s">
        <v>473</v>
      </c>
      <c r="U31" s="111"/>
    </row>
    <row r="32" spans="3:21" ht="39.950000000000003" customHeight="1">
      <c r="C32" s="102">
        <v>23</v>
      </c>
      <c r="D32" s="103">
        <v>44920</v>
      </c>
      <c r="E32" s="102" t="s">
        <v>628</v>
      </c>
      <c r="F32" s="102" t="s">
        <v>636</v>
      </c>
      <c r="G32" s="104" t="s">
        <v>268</v>
      </c>
      <c r="H32" s="102" t="s">
        <v>110</v>
      </c>
      <c r="I32" s="105">
        <v>230</v>
      </c>
      <c r="J32" s="105"/>
      <c r="K32" s="105"/>
      <c r="L32" s="105"/>
      <c r="M32" s="105"/>
      <c r="N32" s="105"/>
      <c r="O32" s="105"/>
      <c r="P32" s="105"/>
      <c r="Q32" s="104">
        <f t="shared" si="11"/>
        <v>3036</v>
      </c>
      <c r="R32" s="104" t="s">
        <v>269</v>
      </c>
      <c r="S32" s="108">
        <v>1.35</v>
      </c>
      <c r="T32" s="104" t="s">
        <v>473</v>
      </c>
      <c r="U32" s="111"/>
    </row>
    <row r="33" spans="3:21" ht="39.950000000000003" customHeight="1">
      <c r="C33" s="102">
        <v>24</v>
      </c>
      <c r="D33" s="103">
        <v>44921</v>
      </c>
      <c r="E33" s="102" t="s">
        <v>627</v>
      </c>
      <c r="F33" s="102" t="s">
        <v>637</v>
      </c>
      <c r="G33" s="104" t="s">
        <v>268</v>
      </c>
      <c r="H33" s="102" t="s">
        <v>110</v>
      </c>
      <c r="I33" s="105">
        <v>86</v>
      </c>
      <c r="J33" s="105"/>
      <c r="K33" s="105"/>
      <c r="L33" s="105"/>
      <c r="M33" s="105"/>
      <c r="N33" s="105"/>
      <c r="O33" s="105"/>
      <c r="P33" s="105"/>
      <c r="Q33" s="104">
        <f t="shared" ref="Q33:Q35" si="12">P33+O33+N33+M33+L33+K33+J33+I33+Q32</f>
        <v>3122</v>
      </c>
      <c r="R33" s="104" t="s">
        <v>269</v>
      </c>
      <c r="S33" s="108">
        <v>2</v>
      </c>
      <c r="T33" s="104" t="s">
        <v>473</v>
      </c>
      <c r="U33" s="111"/>
    </row>
    <row r="34" spans="3:21" ht="39.950000000000003" customHeight="1">
      <c r="C34" s="102">
        <v>25</v>
      </c>
      <c r="D34" s="103">
        <v>44921</v>
      </c>
      <c r="E34" s="102" t="s">
        <v>637</v>
      </c>
      <c r="F34" s="102" t="s">
        <v>638</v>
      </c>
      <c r="G34" s="104" t="s">
        <v>268</v>
      </c>
      <c r="H34" s="102" t="s">
        <v>110</v>
      </c>
      <c r="I34" s="105">
        <v>106</v>
      </c>
      <c r="J34" s="105"/>
      <c r="K34" s="105"/>
      <c r="L34" s="105"/>
      <c r="M34" s="105"/>
      <c r="N34" s="105"/>
      <c r="O34" s="105"/>
      <c r="P34" s="105"/>
      <c r="Q34" s="104">
        <f t="shared" si="12"/>
        <v>3228</v>
      </c>
      <c r="R34" s="104" t="s">
        <v>269</v>
      </c>
      <c r="S34" s="108">
        <v>2</v>
      </c>
      <c r="T34" s="104" t="s">
        <v>473</v>
      </c>
      <c r="U34" s="104"/>
    </row>
    <row r="35" spans="3:21" ht="39.950000000000003" customHeight="1">
      <c r="C35" s="102">
        <v>26</v>
      </c>
      <c r="D35" s="103">
        <v>44921</v>
      </c>
      <c r="E35" s="102" t="s">
        <v>618</v>
      </c>
      <c r="F35" s="102" t="s">
        <v>614</v>
      </c>
      <c r="G35" s="104" t="s">
        <v>268</v>
      </c>
      <c r="H35" s="102" t="s">
        <v>110</v>
      </c>
      <c r="I35" s="105"/>
      <c r="J35" s="105"/>
      <c r="K35" s="105"/>
      <c r="L35" s="105"/>
      <c r="M35" s="105"/>
      <c r="N35" s="105">
        <v>116</v>
      </c>
      <c r="O35" s="105"/>
      <c r="P35" s="105"/>
      <c r="Q35" s="104">
        <f t="shared" si="12"/>
        <v>3344</v>
      </c>
      <c r="R35" s="104" t="s">
        <v>269</v>
      </c>
      <c r="S35" s="108"/>
      <c r="T35" s="104" t="s">
        <v>473</v>
      </c>
      <c r="U35" s="111"/>
    </row>
    <row r="36" spans="3:21" ht="39.950000000000003" customHeight="1">
      <c r="C36" s="102">
        <v>27</v>
      </c>
      <c r="D36" s="103">
        <v>44923</v>
      </c>
      <c r="E36" s="102" t="s">
        <v>594</v>
      </c>
      <c r="F36" s="102" t="s">
        <v>620</v>
      </c>
      <c r="G36" s="104" t="s">
        <v>268</v>
      </c>
      <c r="H36" s="102" t="s">
        <v>110</v>
      </c>
      <c r="I36" s="105"/>
      <c r="J36" s="105"/>
      <c r="K36" s="105">
        <v>386</v>
      </c>
      <c r="L36" s="105"/>
      <c r="M36" s="105"/>
      <c r="N36" s="105"/>
      <c r="O36" s="105"/>
      <c r="P36" s="105"/>
      <c r="Q36" s="104">
        <f t="shared" ref="Q36:Q64" si="13">P36+O36+N36+M36+L36+K36+J36+I36+Q35</f>
        <v>3730</v>
      </c>
      <c r="R36" s="104" t="s">
        <v>269</v>
      </c>
      <c r="S36" s="108">
        <v>3.1</v>
      </c>
      <c r="T36" s="104" t="s">
        <v>473</v>
      </c>
      <c r="U36" s="111"/>
    </row>
    <row r="37" spans="3:21" ht="39.950000000000003" customHeight="1">
      <c r="C37" s="102">
        <v>28</v>
      </c>
      <c r="D37" s="103">
        <v>44923</v>
      </c>
      <c r="E37" s="102" t="s">
        <v>632</v>
      </c>
      <c r="F37" s="102" t="s">
        <v>433</v>
      </c>
      <c r="G37" s="104" t="s">
        <v>268</v>
      </c>
      <c r="H37" s="102" t="s">
        <v>110</v>
      </c>
      <c r="I37" s="105">
        <v>70</v>
      </c>
      <c r="J37" s="105"/>
      <c r="K37" s="105"/>
      <c r="L37" s="105"/>
      <c r="M37" s="105"/>
      <c r="N37" s="105"/>
      <c r="O37" s="105"/>
      <c r="P37" s="105"/>
      <c r="Q37" s="104">
        <f t="shared" si="13"/>
        <v>3800</v>
      </c>
      <c r="R37" s="104"/>
      <c r="S37" s="108"/>
      <c r="T37" s="104" t="s">
        <v>473</v>
      </c>
      <c r="U37" s="104"/>
    </row>
    <row r="38" spans="3:21" ht="39.950000000000003" customHeight="1">
      <c r="C38" s="102">
        <f>+C37+1</f>
        <v>29</v>
      </c>
      <c r="D38" s="103">
        <v>44923</v>
      </c>
      <c r="E38" s="102" t="s">
        <v>433</v>
      </c>
      <c r="F38" s="102" t="s">
        <v>639</v>
      </c>
      <c r="G38" s="104" t="s">
        <v>268</v>
      </c>
      <c r="H38" s="102" t="s">
        <v>110</v>
      </c>
      <c r="I38" s="105">
        <v>37</v>
      </c>
      <c r="J38" s="105"/>
      <c r="K38" s="105"/>
      <c r="L38" s="105"/>
      <c r="M38" s="105"/>
      <c r="N38" s="105"/>
      <c r="O38" s="105"/>
      <c r="P38" s="105"/>
      <c r="Q38" s="104">
        <f t="shared" si="13"/>
        <v>3837</v>
      </c>
      <c r="R38" s="104"/>
      <c r="S38" s="108"/>
      <c r="T38" s="104" t="s">
        <v>473</v>
      </c>
      <c r="U38" s="104"/>
    </row>
    <row r="39" spans="3:21" ht="39.950000000000003" customHeight="1">
      <c r="C39" s="102">
        <f t="shared" ref="C39:C59" si="14">+C38+1</f>
        <v>30</v>
      </c>
      <c r="D39" s="103">
        <v>44924</v>
      </c>
      <c r="E39" s="102" t="s">
        <v>640</v>
      </c>
      <c r="F39" s="102" t="s">
        <v>641</v>
      </c>
      <c r="G39" s="104" t="s">
        <v>268</v>
      </c>
      <c r="H39" s="102" t="s">
        <v>110</v>
      </c>
      <c r="I39" s="105">
        <v>183</v>
      </c>
      <c r="J39" s="105"/>
      <c r="K39" s="105"/>
      <c r="L39" s="105"/>
      <c r="M39" s="107"/>
      <c r="N39" s="107"/>
      <c r="O39" s="107"/>
      <c r="P39" s="107"/>
      <c r="Q39" s="104">
        <f t="shared" si="13"/>
        <v>4020</v>
      </c>
      <c r="R39" s="116" t="s">
        <v>466</v>
      </c>
      <c r="S39" s="104"/>
      <c r="T39" s="104" t="s">
        <v>473</v>
      </c>
      <c r="U39" s="112"/>
    </row>
    <row r="40" spans="3:21" ht="39.950000000000003" customHeight="1">
      <c r="C40" s="102">
        <f t="shared" si="14"/>
        <v>31</v>
      </c>
      <c r="D40" s="103">
        <v>44925</v>
      </c>
      <c r="E40" s="102" t="s">
        <v>464</v>
      </c>
      <c r="F40" s="102" t="s">
        <v>358</v>
      </c>
      <c r="G40" s="104" t="s">
        <v>268</v>
      </c>
      <c r="H40" s="102" t="s">
        <v>110</v>
      </c>
      <c r="I40" s="105">
        <v>183</v>
      </c>
      <c r="J40" s="105"/>
      <c r="K40" s="105"/>
      <c r="L40" s="105"/>
      <c r="M40" s="107"/>
      <c r="N40" s="107"/>
      <c r="O40" s="107"/>
      <c r="P40" s="107"/>
      <c r="Q40" s="104">
        <f t="shared" si="13"/>
        <v>4203</v>
      </c>
      <c r="R40" s="116" t="s">
        <v>466</v>
      </c>
      <c r="S40" s="104"/>
      <c r="T40" s="104" t="s">
        <v>473</v>
      </c>
      <c r="U40" s="112"/>
    </row>
    <row r="41" spans="3:21" ht="39.950000000000003" customHeight="1">
      <c r="C41" s="102">
        <f t="shared" si="14"/>
        <v>32</v>
      </c>
      <c r="D41" s="103">
        <v>44926</v>
      </c>
      <c r="E41" s="102" t="s">
        <v>614</v>
      </c>
      <c r="F41" s="102" t="s">
        <v>600</v>
      </c>
      <c r="G41" s="104" t="s">
        <v>268</v>
      </c>
      <c r="H41" s="102" t="s">
        <v>110</v>
      </c>
      <c r="I41" s="105"/>
      <c r="J41" s="105"/>
      <c r="K41" s="105"/>
      <c r="L41" s="105"/>
      <c r="M41" s="107"/>
      <c r="N41" s="105">
        <v>220</v>
      </c>
      <c r="O41" s="107"/>
      <c r="P41" s="107"/>
      <c r="Q41" s="104">
        <f t="shared" si="13"/>
        <v>4423</v>
      </c>
      <c r="R41" s="104" t="s">
        <v>269</v>
      </c>
      <c r="S41" s="104">
        <v>1.05</v>
      </c>
      <c r="T41" s="104" t="s">
        <v>473</v>
      </c>
      <c r="U41" s="112"/>
    </row>
    <row r="42" spans="3:21" ht="39.950000000000003" customHeight="1">
      <c r="C42" s="102">
        <f t="shared" si="14"/>
        <v>33</v>
      </c>
      <c r="D42" s="103">
        <v>44928</v>
      </c>
      <c r="E42" s="102" t="s">
        <v>614</v>
      </c>
      <c r="F42" s="102" t="s">
        <v>600</v>
      </c>
      <c r="G42" s="104" t="s">
        <v>268</v>
      </c>
      <c r="H42" s="102" t="s">
        <v>110</v>
      </c>
      <c r="I42" s="105"/>
      <c r="J42" s="105"/>
      <c r="K42" s="105"/>
      <c r="L42" s="105"/>
      <c r="M42" s="107"/>
      <c r="N42" s="107">
        <v>246</v>
      </c>
      <c r="O42" s="107"/>
      <c r="P42" s="107"/>
      <c r="Q42" s="104">
        <f t="shared" si="13"/>
        <v>4669</v>
      </c>
      <c r="R42" s="104" t="s">
        <v>269</v>
      </c>
      <c r="S42" s="104">
        <v>1.8</v>
      </c>
      <c r="T42" s="104" t="s">
        <v>473</v>
      </c>
      <c r="U42" s="112"/>
    </row>
    <row r="43" spans="3:21" ht="39.950000000000003" customHeight="1">
      <c r="C43" s="102">
        <f t="shared" si="14"/>
        <v>34</v>
      </c>
      <c r="D43" s="103">
        <v>44928</v>
      </c>
      <c r="E43" s="102" t="s">
        <v>358</v>
      </c>
      <c r="F43" s="102" t="s">
        <v>382</v>
      </c>
      <c r="G43" s="104"/>
      <c r="H43" s="102" t="s">
        <v>110</v>
      </c>
      <c r="I43" s="105"/>
      <c r="J43" s="105"/>
      <c r="K43" s="105">
        <v>121</v>
      </c>
      <c r="L43" s="105"/>
      <c r="M43" s="107"/>
      <c r="N43" s="107"/>
      <c r="O43" s="107"/>
      <c r="P43" s="107"/>
      <c r="Q43" s="104">
        <f t="shared" si="13"/>
        <v>4790</v>
      </c>
      <c r="R43" s="104" t="s">
        <v>269</v>
      </c>
      <c r="S43" s="104">
        <v>1.8</v>
      </c>
      <c r="T43" s="104" t="s">
        <v>473</v>
      </c>
      <c r="U43" s="112"/>
    </row>
    <row r="44" spans="3:21" ht="39.950000000000003" customHeight="1">
      <c r="C44" s="102">
        <f t="shared" si="14"/>
        <v>35</v>
      </c>
      <c r="D44" s="103">
        <v>44928</v>
      </c>
      <c r="E44" s="102" t="s">
        <v>382</v>
      </c>
      <c r="F44" s="102" t="s">
        <v>642</v>
      </c>
      <c r="G44" s="104"/>
      <c r="H44" s="102" t="s">
        <v>110</v>
      </c>
      <c r="I44" s="105"/>
      <c r="J44" s="105"/>
      <c r="K44" s="105">
        <v>87</v>
      </c>
      <c r="L44" s="105"/>
      <c r="M44" s="107"/>
      <c r="N44" s="107"/>
      <c r="O44" s="107"/>
      <c r="P44" s="107"/>
      <c r="Q44" s="104">
        <f t="shared" si="13"/>
        <v>4877</v>
      </c>
      <c r="R44" s="104" t="s">
        <v>269</v>
      </c>
      <c r="S44" s="104">
        <v>1.5</v>
      </c>
      <c r="T44" s="104" t="s">
        <v>473</v>
      </c>
      <c r="U44" s="112"/>
    </row>
    <row r="45" spans="3:21" ht="39.950000000000003" customHeight="1">
      <c r="C45" s="102">
        <f t="shared" si="14"/>
        <v>36</v>
      </c>
      <c r="D45" s="103">
        <v>44928</v>
      </c>
      <c r="E45" s="102" t="s">
        <v>642</v>
      </c>
      <c r="F45" s="102" t="s">
        <v>643</v>
      </c>
      <c r="G45" s="104"/>
      <c r="H45" s="102" t="s">
        <v>110</v>
      </c>
      <c r="I45" s="105"/>
      <c r="J45" s="105"/>
      <c r="K45" s="105">
        <v>143</v>
      </c>
      <c r="L45" s="105"/>
      <c r="M45" s="107"/>
      <c r="N45" s="107"/>
      <c r="O45" s="107"/>
      <c r="P45" s="107"/>
      <c r="Q45" s="104">
        <f t="shared" si="13"/>
        <v>5020</v>
      </c>
      <c r="R45" s="104" t="s">
        <v>269</v>
      </c>
      <c r="S45" s="104">
        <v>1.5</v>
      </c>
      <c r="T45" s="104" t="s">
        <v>473</v>
      </c>
      <c r="U45" s="112"/>
    </row>
    <row r="46" spans="3:21" ht="39.950000000000003" customHeight="1">
      <c r="C46" s="102">
        <f t="shared" si="14"/>
        <v>37</v>
      </c>
      <c r="D46" s="103">
        <v>44928</v>
      </c>
      <c r="E46" s="102" t="s">
        <v>643</v>
      </c>
      <c r="F46" s="102" t="s">
        <v>644</v>
      </c>
      <c r="G46" s="104"/>
      <c r="H46" s="102" t="s">
        <v>110</v>
      </c>
      <c r="I46" s="105"/>
      <c r="J46" s="105"/>
      <c r="K46" s="105">
        <v>54</v>
      </c>
      <c r="L46" s="105"/>
      <c r="M46" s="107"/>
      <c r="N46" s="107"/>
      <c r="O46" s="107"/>
      <c r="P46" s="107"/>
      <c r="Q46" s="104">
        <f t="shared" si="13"/>
        <v>5074</v>
      </c>
      <c r="R46" s="104" t="s">
        <v>269</v>
      </c>
      <c r="S46" s="104">
        <v>1.5</v>
      </c>
      <c r="T46" s="104" t="s">
        <v>473</v>
      </c>
      <c r="U46" s="112"/>
    </row>
    <row r="47" spans="3:21" ht="39.950000000000003" customHeight="1">
      <c r="C47" s="102">
        <f t="shared" si="14"/>
        <v>38</v>
      </c>
      <c r="D47" s="103">
        <v>44928</v>
      </c>
      <c r="E47" s="102" t="s">
        <v>644</v>
      </c>
      <c r="F47" s="102" t="s">
        <v>638</v>
      </c>
      <c r="G47" s="104"/>
      <c r="H47" s="102" t="s">
        <v>110</v>
      </c>
      <c r="I47" s="105"/>
      <c r="J47" s="105"/>
      <c r="K47" s="105">
        <v>35</v>
      </c>
      <c r="L47" s="105"/>
      <c r="M47" s="107"/>
      <c r="N47" s="107"/>
      <c r="O47" s="107"/>
      <c r="P47" s="107"/>
      <c r="Q47" s="104">
        <f t="shared" si="13"/>
        <v>5109</v>
      </c>
      <c r="R47" s="104" t="s">
        <v>269</v>
      </c>
      <c r="S47" s="104">
        <v>1.5</v>
      </c>
      <c r="T47" s="104" t="s">
        <v>473</v>
      </c>
      <c r="U47" s="112"/>
    </row>
    <row r="48" spans="3:21" ht="39.950000000000003" customHeight="1">
      <c r="C48" s="102">
        <f t="shared" si="14"/>
        <v>39</v>
      </c>
      <c r="D48" s="103">
        <v>44928</v>
      </c>
      <c r="E48" s="102" t="s">
        <v>638</v>
      </c>
      <c r="F48" s="102" t="s">
        <v>645</v>
      </c>
      <c r="G48" s="104"/>
      <c r="H48" s="102" t="s">
        <v>110</v>
      </c>
      <c r="I48" s="105"/>
      <c r="J48" s="105"/>
      <c r="K48" s="105">
        <v>26</v>
      </c>
      <c r="L48" s="105"/>
      <c r="M48" s="107"/>
      <c r="N48" s="107"/>
      <c r="O48" s="107"/>
      <c r="P48" s="107"/>
      <c r="Q48" s="104">
        <f t="shared" si="13"/>
        <v>5135</v>
      </c>
      <c r="R48" s="104" t="s">
        <v>269</v>
      </c>
      <c r="S48" s="104">
        <v>1.5</v>
      </c>
      <c r="T48" s="104" t="s">
        <v>473</v>
      </c>
      <c r="U48" s="112"/>
    </row>
    <row r="49" spans="3:21" ht="39.950000000000003" customHeight="1">
      <c r="C49" s="102">
        <f t="shared" si="14"/>
        <v>40</v>
      </c>
      <c r="D49" s="103">
        <v>44928</v>
      </c>
      <c r="E49" s="102" t="s">
        <v>645</v>
      </c>
      <c r="F49" s="102" t="s">
        <v>646</v>
      </c>
      <c r="G49" s="104"/>
      <c r="H49" s="102" t="s">
        <v>110</v>
      </c>
      <c r="I49" s="105"/>
      <c r="J49" s="105"/>
      <c r="K49" s="105">
        <v>71</v>
      </c>
      <c r="L49" s="105"/>
      <c r="M49" s="107"/>
      <c r="N49" s="107"/>
      <c r="O49" s="107"/>
      <c r="P49" s="107"/>
      <c r="Q49" s="104">
        <f t="shared" si="13"/>
        <v>5206</v>
      </c>
      <c r="R49" s="104" t="s">
        <v>269</v>
      </c>
      <c r="S49" s="104">
        <v>1.5</v>
      </c>
      <c r="T49" s="104" t="s">
        <v>473</v>
      </c>
      <c r="U49" s="112"/>
    </row>
    <row r="50" spans="3:21" ht="39.950000000000003" customHeight="1">
      <c r="C50" s="102">
        <f t="shared" si="14"/>
        <v>41</v>
      </c>
      <c r="D50" s="103">
        <v>44928</v>
      </c>
      <c r="E50" s="102" t="s">
        <v>646</v>
      </c>
      <c r="F50" s="102" t="s">
        <v>647</v>
      </c>
      <c r="G50" s="104"/>
      <c r="H50" s="102" t="s">
        <v>110</v>
      </c>
      <c r="I50" s="105"/>
      <c r="J50" s="105"/>
      <c r="K50" s="105">
        <v>63</v>
      </c>
      <c r="L50" s="105"/>
      <c r="M50" s="107"/>
      <c r="N50" s="107"/>
      <c r="O50" s="107"/>
      <c r="P50" s="107"/>
      <c r="Q50" s="104">
        <f t="shared" si="13"/>
        <v>5269</v>
      </c>
      <c r="R50" s="104" t="s">
        <v>269</v>
      </c>
      <c r="S50" s="104">
        <v>1.5</v>
      </c>
      <c r="T50" s="104" t="s">
        <v>473</v>
      </c>
      <c r="U50" s="112"/>
    </row>
    <row r="51" spans="3:21" ht="39.950000000000003" customHeight="1">
      <c r="C51" s="102">
        <f t="shared" si="14"/>
        <v>42</v>
      </c>
      <c r="D51" s="103">
        <v>44929</v>
      </c>
      <c r="E51" s="102" t="s">
        <v>619</v>
      </c>
      <c r="F51" s="102" t="s">
        <v>648</v>
      </c>
      <c r="G51" s="104"/>
      <c r="H51" s="102" t="s">
        <v>110</v>
      </c>
      <c r="I51" s="105"/>
      <c r="J51" s="105"/>
      <c r="K51" s="105">
        <v>49</v>
      </c>
      <c r="L51" s="105"/>
      <c r="M51" s="107"/>
      <c r="N51" s="107"/>
      <c r="O51" s="107"/>
      <c r="P51" s="107"/>
      <c r="Q51" s="104">
        <f t="shared" si="13"/>
        <v>5318</v>
      </c>
      <c r="R51" s="104" t="s">
        <v>269</v>
      </c>
      <c r="S51" s="104">
        <v>1.8</v>
      </c>
      <c r="T51" s="104" t="s">
        <v>473</v>
      </c>
      <c r="U51" s="112"/>
    </row>
    <row r="52" spans="3:21" ht="39.950000000000003" customHeight="1">
      <c r="C52" s="102">
        <f t="shared" si="14"/>
        <v>43</v>
      </c>
      <c r="D52" s="103">
        <v>44929</v>
      </c>
      <c r="E52" s="102" t="s">
        <v>637</v>
      </c>
      <c r="F52" s="102" t="s">
        <v>649</v>
      </c>
      <c r="G52" s="104"/>
      <c r="H52" s="102" t="s">
        <v>110</v>
      </c>
      <c r="I52" s="105"/>
      <c r="J52" s="105"/>
      <c r="K52" s="105">
        <v>83</v>
      </c>
      <c r="L52" s="105"/>
      <c r="M52" s="107"/>
      <c r="N52" s="107"/>
      <c r="O52" s="107"/>
      <c r="P52" s="107"/>
      <c r="Q52" s="104">
        <f t="shared" si="13"/>
        <v>5401</v>
      </c>
      <c r="R52" s="116" t="s">
        <v>466</v>
      </c>
      <c r="S52" s="104"/>
      <c r="T52" s="104" t="s">
        <v>473</v>
      </c>
      <c r="U52" s="112"/>
    </row>
    <row r="53" spans="3:21" ht="39.950000000000003" customHeight="1">
      <c r="C53" s="102">
        <f t="shared" si="14"/>
        <v>44</v>
      </c>
      <c r="D53" s="103">
        <v>44929</v>
      </c>
      <c r="E53" s="102" t="s">
        <v>648</v>
      </c>
      <c r="F53" s="102" t="s">
        <v>650</v>
      </c>
      <c r="G53" s="104"/>
      <c r="H53" s="102" t="s">
        <v>110</v>
      </c>
      <c r="I53" s="105"/>
      <c r="J53" s="105"/>
      <c r="K53" s="105">
        <v>56</v>
      </c>
      <c r="L53" s="105"/>
      <c r="M53" s="107"/>
      <c r="N53" s="107"/>
      <c r="O53" s="107"/>
      <c r="P53" s="107"/>
      <c r="Q53" s="104">
        <f t="shared" si="13"/>
        <v>5457</v>
      </c>
      <c r="R53" s="104" t="s">
        <v>269</v>
      </c>
      <c r="S53" s="104">
        <v>1.8</v>
      </c>
      <c r="T53" s="104" t="s">
        <v>473</v>
      </c>
      <c r="U53" s="112"/>
    </row>
    <row r="54" spans="3:21" ht="39.950000000000003" customHeight="1">
      <c r="C54" s="102">
        <f t="shared" si="14"/>
        <v>45</v>
      </c>
      <c r="D54" s="103">
        <v>44930</v>
      </c>
      <c r="E54" s="102" t="s">
        <v>616</v>
      </c>
      <c r="F54" s="102" t="s">
        <v>651</v>
      </c>
      <c r="G54" s="104"/>
      <c r="H54" s="102" t="s">
        <v>110</v>
      </c>
      <c r="I54" s="105">
        <v>38</v>
      </c>
      <c r="J54" s="105"/>
      <c r="K54" s="105"/>
      <c r="L54" s="105"/>
      <c r="M54" s="107"/>
      <c r="N54" s="107"/>
      <c r="O54" s="107"/>
      <c r="P54" s="107"/>
      <c r="Q54" s="104">
        <f t="shared" si="13"/>
        <v>5495</v>
      </c>
      <c r="R54" s="116"/>
      <c r="S54" s="104"/>
      <c r="T54" s="104" t="s">
        <v>473</v>
      </c>
      <c r="U54" s="112"/>
    </row>
    <row r="55" spans="3:21" ht="39.950000000000003" customHeight="1">
      <c r="C55" s="102">
        <f t="shared" si="14"/>
        <v>46</v>
      </c>
      <c r="D55" s="103">
        <v>44930</v>
      </c>
      <c r="E55" s="102" t="s">
        <v>651</v>
      </c>
      <c r="F55" s="102" t="s">
        <v>652</v>
      </c>
      <c r="G55" s="104"/>
      <c r="H55" s="102" t="s">
        <v>110</v>
      </c>
      <c r="I55" s="105">
        <v>28</v>
      </c>
      <c r="J55" s="105"/>
      <c r="K55" s="105"/>
      <c r="L55" s="105"/>
      <c r="M55" s="107"/>
      <c r="N55" s="107"/>
      <c r="O55" s="107"/>
      <c r="P55" s="107"/>
      <c r="Q55" s="104">
        <f t="shared" si="13"/>
        <v>5523</v>
      </c>
      <c r="R55" s="116"/>
      <c r="S55" s="104"/>
      <c r="T55" s="104" t="s">
        <v>473</v>
      </c>
      <c r="U55" s="110"/>
    </row>
    <row r="56" spans="3:21" ht="39.950000000000003" customHeight="1">
      <c r="C56" s="102">
        <f t="shared" si="14"/>
        <v>47</v>
      </c>
      <c r="D56" s="103">
        <v>44930</v>
      </c>
      <c r="E56" s="102" t="s">
        <v>652</v>
      </c>
      <c r="F56" s="102" t="s">
        <v>653</v>
      </c>
      <c r="G56" s="104"/>
      <c r="H56" s="102" t="s">
        <v>110</v>
      </c>
      <c r="I56" s="105">
        <v>48</v>
      </c>
      <c r="J56" s="105"/>
      <c r="K56" s="105"/>
      <c r="L56" s="105"/>
      <c r="M56" s="107"/>
      <c r="N56" s="107"/>
      <c r="O56" s="107"/>
      <c r="P56" s="107"/>
      <c r="Q56" s="104">
        <f t="shared" si="13"/>
        <v>5571</v>
      </c>
      <c r="R56" s="116"/>
      <c r="S56" s="104"/>
      <c r="T56" s="104" t="s">
        <v>473</v>
      </c>
      <c r="U56" s="110"/>
    </row>
    <row r="57" spans="3:21" ht="39.950000000000003" customHeight="1">
      <c r="C57" s="102">
        <f t="shared" si="14"/>
        <v>48</v>
      </c>
      <c r="D57" s="103">
        <v>44930</v>
      </c>
      <c r="E57" s="102" t="s">
        <v>653</v>
      </c>
      <c r="F57" s="102" t="s">
        <v>654</v>
      </c>
      <c r="G57" s="104"/>
      <c r="H57" s="102" t="s">
        <v>110</v>
      </c>
      <c r="I57" s="105">
        <v>45</v>
      </c>
      <c r="J57" s="105"/>
      <c r="K57" s="105"/>
      <c r="L57" s="105"/>
      <c r="M57" s="107"/>
      <c r="N57" s="107"/>
      <c r="O57" s="107"/>
      <c r="P57" s="107"/>
      <c r="Q57" s="104">
        <f t="shared" si="13"/>
        <v>5616</v>
      </c>
      <c r="R57" s="116"/>
      <c r="S57" s="104"/>
      <c r="T57" s="104" t="s">
        <v>473</v>
      </c>
      <c r="U57" s="110"/>
    </row>
    <row r="58" spans="3:21" ht="39.950000000000003" customHeight="1">
      <c r="C58" s="102">
        <f t="shared" si="14"/>
        <v>49</v>
      </c>
      <c r="D58" s="103">
        <v>44930</v>
      </c>
      <c r="E58" s="102" t="s">
        <v>654</v>
      </c>
      <c r="F58" s="102" t="s">
        <v>655</v>
      </c>
      <c r="G58" s="104"/>
      <c r="H58" s="102" t="s">
        <v>110</v>
      </c>
      <c r="I58" s="105">
        <v>46</v>
      </c>
      <c r="J58" s="105"/>
      <c r="K58" s="105"/>
      <c r="L58" s="105"/>
      <c r="M58" s="107"/>
      <c r="N58" s="107"/>
      <c r="O58" s="107"/>
      <c r="P58" s="107"/>
      <c r="Q58" s="104">
        <f t="shared" si="13"/>
        <v>5662</v>
      </c>
      <c r="R58" s="116"/>
      <c r="S58" s="104"/>
      <c r="T58" s="104" t="s">
        <v>473</v>
      </c>
      <c r="U58" s="110"/>
    </row>
    <row r="59" spans="3:21" ht="39.950000000000003" customHeight="1">
      <c r="C59" s="102">
        <f t="shared" si="14"/>
        <v>50</v>
      </c>
      <c r="D59" s="103">
        <v>44931</v>
      </c>
      <c r="E59" s="102" t="s">
        <v>656</v>
      </c>
      <c r="F59" s="102" t="s">
        <v>657</v>
      </c>
      <c r="G59" s="104"/>
      <c r="H59" s="102" t="s">
        <v>110</v>
      </c>
      <c r="I59" s="105"/>
      <c r="J59" s="105"/>
      <c r="K59" s="105">
        <v>178</v>
      </c>
      <c r="L59" s="105"/>
      <c r="M59" s="107"/>
      <c r="N59" s="107"/>
      <c r="O59" s="107"/>
      <c r="P59" s="107"/>
      <c r="Q59" s="104">
        <f t="shared" si="13"/>
        <v>5840</v>
      </c>
      <c r="R59" s="116" t="s">
        <v>466</v>
      </c>
      <c r="S59" s="104"/>
      <c r="T59" s="104" t="s">
        <v>473</v>
      </c>
      <c r="U59" s="110"/>
    </row>
    <row r="60" spans="3:21" ht="39.950000000000003" customHeight="1">
      <c r="C60" s="102">
        <f t="shared" ref="C60:C111" si="15">+C59+1</f>
        <v>51</v>
      </c>
      <c r="D60" s="103">
        <v>44931</v>
      </c>
      <c r="E60" s="102" t="s">
        <v>657</v>
      </c>
      <c r="F60" s="102" t="s">
        <v>658</v>
      </c>
      <c r="G60" s="104"/>
      <c r="H60" s="102" t="s">
        <v>110</v>
      </c>
      <c r="I60" s="105"/>
      <c r="J60" s="105"/>
      <c r="K60" s="105">
        <v>39</v>
      </c>
      <c r="L60" s="105"/>
      <c r="M60" s="107"/>
      <c r="N60" s="107"/>
      <c r="O60" s="107"/>
      <c r="P60" s="107"/>
      <c r="Q60" s="104">
        <f t="shared" si="13"/>
        <v>5879</v>
      </c>
      <c r="R60" s="116" t="s">
        <v>466</v>
      </c>
      <c r="S60" s="104"/>
      <c r="T60" s="104" t="s">
        <v>473</v>
      </c>
      <c r="U60" s="110"/>
    </row>
    <row r="61" spans="3:21" ht="39.950000000000003" customHeight="1">
      <c r="C61" s="102">
        <f t="shared" si="15"/>
        <v>52</v>
      </c>
      <c r="D61" s="103">
        <v>44931</v>
      </c>
      <c r="E61" s="102" t="s">
        <v>658</v>
      </c>
      <c r="F61" s="102" t="s">
        <v>659</v>
      </c>
      <c r="G61" s="104"/>
      <c r="H61" s="102" t="s">
        <v>110</v>
      </c>
      <c r="I61" s="105"/>
      <c r="J61" s="105"/>
      <c r="K61" s="105">
        <v>75</v>
      </c>
      <c r="L61" s="105"/>
      <c r="M61" s="107"/>
      <c r="N61" s="107"/>
      <c r="O61" s="107"/>
      <c r="P61" s="107"/>
      <c r="Q61" s="104">
        <f t="shared" si="13"/>
        <v>5954</v>
      </c>
      <c r="R61" s="116" t="s">
        <v>466</v>
      </c>
      <c r="S61" s="104"/>
      <c r="T61" s="104" t="s">
        <v>473</v>
      </c>
      <c r="U61" s="110"/>
    </row>
    <row r="62" spans="3:21" ht="39.950000000000003" customHeight="1">
      <c r="C62" s="102">
        <f t="shared" si="15"/>
        <v>53</v>
      </c>
      <c r="D62" s="103">
        <v>44931</v>
      </c>
      <c r="E62" s="102" t="s">
        <v>659</v>
      </c>
      <c r="F62" s="102" t="s">
        <v>320</v>
      </c>
      <c r="G62" s="104"/>
      <c r="H62" s="102" t="s">
        <v>110</v>
      </c>
      <c r="I62" s="105"/>
      <c r="J62" s="105"/>
      <c r="K62" s="105">
        <v>22</v>
      </c>
      <c r="L62" s="105"/>
      <c r="M62" s="107"/>
      <c r="N62" s="107"/>
      <c r="O62" s="107"/>
      <c r="P62" s="107"/>
      <c r="Q62" s="104">
        <f t="shared" si="13"/>
        <v>5976</v>
      </c>
      <c r="R62" s="116" t="s">
        <v>466</v>
      </c>
      <c r="S62" s="104"/>
      <c r="T62" s="104" t="s">
        <v>473</v>
      </c>
      <c r="U62" s="110"/>
    </row>
    <row r="63" spans="3:21" ht="39.950000000000003" customHeight="1">
      <c r="C63" s="102">
        <f t="shared" si="15"/>
        <v>54</v>
      </c>
      <c r="D63" s="103">
        <v>44932</v>
      </c>
      <c r="E63" s="102" t="s">
        <v>320</v>
      </c>
      <c r="F63" s="102" t="s">
        <v>660</v>
      </c>
      <c r="G63" s="104"/>
      <c r="H63" s="102" t="s">
        <v>110</v>
      </c>
      <c r="I63" s="105"/>
      <c r="J63" s="105"/>
      <c r="K63" s="105">
        <v>72</v>
      </c>
      <c r="L63" s="105"/>
      <c r="M63" s="107"/>
      <c r="N63" s="107"/>
      <c r="O63" s="107"/>
      <c r="P63" s="107"/>
      <c r="Q63" s="104">
        <f t="shared" si="13"/>
        <v>6048</v>
      </c>
      <c r="R63" s="116" t="s">
        <v>466</v>
      </c>
      <c r="S63" s="104"/>
      <c r="T63" s="104" t="s">
        <v>473</v>
      </c>
      <c r="U63" s="110"/>
    </row>
    <row r="64" spans="3:21" ht="39.950000000000003" customHeight="1">
      <c r="C64" s="102">
        <f t="shared" si="15"/>
        <v>55</v>
      </c>
      <c r="D64" s="103">
        <v>44932</v>
      </c>
      <c r="E64" s="102" t="s">
        <v>660</v>
      </c>
      <c r="F64" s="102" t="s">
        <v>335</v>
      </c>
      <c r="G64" s="104"/>
      <c r="H64" s="102" t="s">
        <v>110</v>
      </c>
      <c r="I64" s="105"/>
      <c r="J64" s="105"/>
      <c r="K64" s="105">
        <v>9</v>
      </c>
      <c r="L64" s="105"/>
      <c r="M64" s="107"/>
      <c r="N64" s="107"/>
      <c r="O64" s="107"/>
      <c r="P64" s="107"/>
      <c r="Q64" s="104">
        <f t="shared" si="13"/>
        <v>6057</v>
      </c>
      <c r="R64" s="116" t="s">
        <v>466</v>
      </c>
      <c r="S64" s="104"/>
      <c r="T64" s="104" t="s">
        <v>473</v>
      </c>
      <c r="U64" s="110"/>
    </row>
    <row r="65" spans="3:21" ht="39.950000000000003" customHeight="1">
      <c r="C65" s="102">
        <f t="shared" si="15"/>
        <v>56</v>
      </c>
      <c r="D65" s="103">
        <v>44933</v>
      </c>
      <c r="E65" s="102" t="s">
        <v>335</v>
      </c>
      <c r="F65" s="102" t="s">
        <v>613</v>
      </c>
      <c r="G65" s="110"/>
      <c r="H65" s="102" t="s">
        <v>110</v>
      </c>
      <c r="I65" s="105">
        <v>101</v>
      </c>
      <c r="J65" s="118"/>
      <c r="K65" s="118"/>
      <c r="L65" s="105"/>
      <c r="M65" s="107"/>
      <c r="N65" s="107"/>
      <c r="O65" s="107"/>
      <c r="P65" s="107"/>
      <c r="Q65" s="104">
        <f t="shared" ref="Q65:Q129" si="16">P65+O65+N65+M65+L65+K65+J65+I65+Q64</f>
        <v>6158</v>
      </c>
      <c r="R65" s="116"/>
      <c r="S65" s="104"/>
      <c r="T65" s="116" t="s">
        <v>661</v>
      </c>
      <c r="U65" s="110"/>
    </row>
    <row r="66" spans="3:21" ht="39.950000000000003" customHeight="1">
      <c r="C66" s="102">
        <f t="shared" si="15"/>
        <v>57</v>
      </c>
      <c r="D66" s="103">
        <v>44933</v>
      </c>
      <c r="E66" s="102" t="s">
        <v>662</v>
      </c>
      <c r="F66" s="102" t="s">
        <v>663</v>
      </c>
      <c r="G66" s="110"/>
      <c r="H66" s="102" t="s">
        <v>110</v>
      </c>
      <c r="I66" s="105">
        <v>111</v>
      </c>
      <c r="J66" s="118"/>
      <c r="K66" s="118"/>
      <c r="L66" s="105"/>
      <c r="M66" s="107"/>
      <c r="N66" s="107"/>
      <c r="O66" s="107"/>
      <c r="P66" s="107"/>
      <c r="Q66" s="104">
        <f t="shared" si="16"/>
        <v>6269</v>
      </c>
      <c r="R66" s="116"/>
      <c r="S66" s="104"/>
      <c r="T66" s="116" t="s">
        <v>661</v>
      </c>
      <c r="U66" s="110"/>
    </row>
    <row r="67" spans="3:21" ht="39.950000000000003" customHeight="1">
      <c r="C67" s="102">
        <f t="shared" si="15"/>
        <v>58</v>
      </c>
      <c r="D67" s="103">
        <v>44935</v>
      </c>
      <c r="E67" s="102" t="s">
        <v>664</v>
      </c>
      <c r="F67" s="102" t="s">
        <v>665</v>
      </c>
      <c r="G67" s="110"/>
      <c r="H67" s="102" t="s">
        <v>110</v>
      </c>
      <c r="I67" s="118"/>
      <c r="J67" s="118"/>
      <c r="K67" s="105">
        <v>47</v>
      </c>
      <c r="L67" s="105"/>
      <c r="M67" s="107"/>
      <c r="N67" s="107"/>
      <c r="O67" s="107"/>
      <c r="P67" s="107"/>
      <c r="Q67" s="104">
        <f t="shared" si="16"/>
        <v>6316</v>
      </c>
      <c r="R67" s="116"/>
      <c r="S67" s="104"/>
      <c r="T67" s="116" t="s">
        <v>661</v>
      </c>
      <c r="U67" s="110"/>
    </row>
    <row r="68" spans="3:21" ht="39.950000000000003" customHeight="1">
      <c r="C68" s="102">
        <f t="shared" si="15"/>
        <v>59</v>
      </c>
      <c r="D68" s="103">
        <v>44935</v>
      </c>
      <c r="E68" s="102" t="s">
        <v>665</v>
      </c>
      <c r="F68" s="102" t="s">
        <v>666</v>
      </c>
      <c r="G68" s="110"/>
      <c r="H68" s="102" t="s">
        <v>110</v>
      </c>
      <c r="I68" s="118"/>
      <c r="J68" s="118"/>
      <c r="K68" s="105">
        <v>101</v>
      </c>
      <c r="L68" s="105"/>
      <c r="M68" s="107"/>
      <c r="N68" s="107"/>
      <c r="O68" s="107"/>
      <c r="P68" s="107"/>
      <c r="Q68" s="104">
        <f t="shared" si="16"/>
        <v>6417</v>
      </c>
      <c r="R68" s="116"/>
      <c r="S68" s="104"/>
      <c r="T68" s="116" t="s">
        <v>661</v>
      </c>
      <c r="U68" s="110"/>
    </row>
    <row r="69" spans="3:21" ht="39.950000000000003" customHeight="1">
      <c r="C69" s="102">
        <f t="shared" si="15"/>
        <v>60</v>
      </c>
      <c r="D69" s="103">
        <v>44935</v>
      </c>
      <c r="E69" s="102" t="s">
        <v>666</v>
      </c>
      <c r="F69" s="102" t="s">
        <v>667</v>
      </c>
      <c r="G69" s="110"/>
      <c r="H69" s="102" t="s">
        <v>110</v>
      </c>
      <c r="I69" s="118"/>
      <c r="J69" s="118"/>
      <c r="K69" s="105">
        <v>69</v>
      </c>
      <c r="L69" s="105"/>
      <c r="M69" s="107"/>
      <c r="N69" s="107"/>
      <c r="O69" s="107"/>
      <c r="P69" s="107"/>
      <c r="Q69" s="104">
        <f t="shared" si="16"/>
        <v>6486</v>
      </c>
      <c r="R69" s="116"/>
      <c r="S69" s="104"/>
      <c r="T69" s="116" t="s">
        <v>661</v>
      </c>
      <c r="U69" s="110"/>
    </row>
    <row r="70" spans="3:21" ht="39.950000000000003" customHeight="1">
      <c r="C70" s="102">
        <f t="shared" si="15"/>
        <v>61</v>
      </c>
      <c r="D70" s="103">
        <v>44936</v>
      </c>
      <c r="E70" s="102" t="s">
        <v>667</v>
      </c>
      <c r="F70" s="102" t="s">
        <v>668</v>
      </c>
      <c r="G70" s="110"/>
      <c r="H70" s="102" t="s">
        <v>110</v>
      </c>
      <c r="I70" s="118"/>
      <c r="J70" s="118"/>
      <c r="K70" s="105">
        <v>104</v>
      </c>
      <c r="L70" s="105"/>
      <c r="M70" s="107"/>
      <c r="N70" s="107"/>
      <c r="O70" s="107"/>
      <c r="P70" s="107"/>
      <c r="Q70" s="104">
        <f t="shared" si="16"/>
        <v>6590</v>
      </c>
      <c r="R70" s="116"/>
      <c r="S70" s="104"/>
      <c r="T70" s="116" t="s">
        <v>661</v>
      </c>
      <c r="U70" s="110"/>
    </row>
    <row r="71" spans="3:21" ht="39.950000000000003" customHeight="1">
      <c r="C71" s="102">
        <f t="shared" si="15"/>
        <v>62</v>
      </c>
      <c r="D71" s="103">
        <v>44936</v>
      </c>
      <c r="E71" s="102" t="s">
        <v>638</v>
      </c>
      <c r="F71" s="102" t="s">
        <v>645</v>
      </c>
      <c r="G71" s="104"/>
      <c r="H71" s="102" t="s">
        <v>110</v>
      </c>
      <c r="I71" s="105"/>
      <c r="J71" s="105"/>
      <c r="K71" s="105">
        <v>26</v>
      </c>
      <c r="L71" s="105"/>
      <c r="M71" s="107"/>
      <c r="N71" s="107"/>
      <c r="O71" s="107"/>
      <c r="P71" s="107"/>
      <c r="Q71" s="104">
        <f t="shared" si="16"/>
        <v>6616</v>
      </c>
      <c r="R71" s="116"/>
      <c r="S71" s="104"/>
      <c r="T71" s="116" t="s">
        <v>661</v>
      </c>
      <c r="U71" s="110"/>
    </row>
    <row r="72" spans="3:21" ht="39.950000000000003" customHeight="1">
      <c r="C72" s="102">
        <f t="shared" si="15"/>
        <v>63</v>
      </c>
      <c r="D72" s="103">
        <v>44936</v>
      </c>
      <c r="E72" s="102" t="s">
        <v>380</v>
      </c>
      <c r="F72" s="102" t="s">
        <v>669</v>
      </c>
      <c r="G72" s="104"/>
      <c r="H72" s="102" t="s">
        <v>110</v>
      </c>
      <c r="I72" s="105"/>
      <c r="J72" s="105"/>
      <c r="K72" s="105">
        <v>71</v>
      </c>
      <c r="L72" s="105"/>
      <c r="M72" s="107"/>
      <c r="N72" s="107"/>
      <c r="O72" s="107"/>
      <c r="P72" s="107"/>
      <c r="Q72" s="104">
        <f t="shared" si="16"/>
        <v>6687</v>
      </c>
      <c r="R72" s="116"/>
      <c r="S72" s="104"/>
      <c r="T72" s="116" t="s">
        <v>661</v>
      </c>
      <c r="U72" s="110"/>
    </row>
    <row r="73" spans="3:21" ht="39.950000000000003" customHeight="1">
      <c r="C73" s="102">
        <f t="shared" si="15"/>
        <v>64</v>
      </c>
      <c r="D73" s="103">
        <v>44936</v>
      </c>
      <c r="E73" s="102" t="s">
        <v>645</v>
      </c>
      <c r="F73" s="102" t="s">
        <v>380</v>
      </c>
      <c r="G73" s="104"/>
      <c r="H73" s="102" t="s">
        <v>110</v>
      </c>
      <c r="I73" s="105"/>
      <c r="J73" s="105"/>
      <c r="K73" s="105">
        <v>11</v>
      </c>
      <c r="L73" s="105"/>
      <c r="M73" s="107"/>
      <c r="N73" s="107"/>
      <c r="O73" s="107"/>
      <c r="P73" s="107"/>
      <c r="Q73" s="104">
        <f t="shared" si="16"/>
        <v>6698</v>
      </c>
      <c r="R73" s="116"/>
      <c r="S73" s="104"/>
      <c r="T73" s="116" t="s">
        <v>661</v>
      </c>
      <c r="U73" s="110"/>
    </row>
    <row r="74" spans="3:21" ht="39.950000000000003" customHeight="1">
      <c r="C74" s="102">
        <f t="shared" si="15"/>
        <v>65</v>
      </c>
      <c r="D74" s="103">
        <v>44936</v>
      </c>
      <c r="E74" s="102" t="s">
        <v>669</v>
      </c>
      <c r="F74" s="102" t="s">
        <v>442</v>
      </c>
      <c r="G74" s="104"/>
      <c r="H74" s="102" t="s">
        <v>110</v>
      </c>
      <c r="I74" s="105"/>
      <c r="J74" s="105"/>
      <c r="K74" s="105">
        <v>15</v>
      </c>
      <c r="L74" s="105"/>
      <c r="M74" s="105"/>
      <c r="N74" s="105"/>
      <c r="O74" s="105"/>
      <c r="P74" s="105"/>
      <c r="Q74" s="104">
        <f t="shared" si="16"/>
        <v>6713</v>
      </c>
      <c r="R74" s="116"/>
      <c r="S74" s="104"/>
      <c r="T74" s="116" t="s">
        <v>661</v>
      </c>
      <c r="U74" s="110"/>
    </row>
    <row r="75" spans="3:21" ht="39.950000000000003" customHeight="1">
      <c r="C75" s="102">
        <f t="shared" si="15"/>
        <v>66</v>
      </c>
      <c r="D75" s="103">
        <v>44936</v>
      </c>
      <c r="E75" s="102" t="s">
        <v>358</v>
      </c>
      <c r="F75" s="102" t="s">
        <v>396</v>
      </c>
      <c r="G75" s="104"/>
      <c r="H75" s="102" t="s">
        <v>110</v>
      </c>
      <c r="I75" s="105"/>
      <c r="J75" s="105"/>
      <c r="K75" s="105">
        <v>41</v>
      </c>
      <c r="L75" s="105"/>
      <c r="M75" s="105"/>
      <c r="N75" s="105"/>
      <c r="O75" s="105"/>
      <c r="P75" s="105"/>
      <c r="Q75" s="104">
        <f t="shared" si="16"/>
        <v>6754</v>
      </c>
      <c r="R75" s="116"/>
      <c r="S75" s="104"/>
      <c r="T75" s="116" t="s">
        <v>661</v>
      </c>
      <c r="U75" s="110"/>
    </row>
    <row r="76" spans="3:21" ht="39.950000000000003" customHeight="1">
      <c r="C76" s="102">
        <f t="shared" si="15"/>
        <v>67</v>
      </c>
      <c r="D76" s="103">
        <v>44936</v>
      </c>
      <c r="E76" s="102" t="s">
        <v>396</v>
      </c>
      <c r="F76" s="102" t="s">
        <v>670</v>
      </c>
      <c r="G76" s="104"/>
      <c r="H76" s="102" t="s">
        <v>110</v>
      </c>
      <c r="I76" s="105"/>
      <c r="J76" s="105"/>
      <c r="K76" s="105">
        <v>22</v>
      </c>
      <c r="L76" s="105"/>
      <c r="M76" s="105"/>
      <c r="N76" s="105"/>
      <c r="O76" s="105"/>
      <c r="P76" s="105"/>
      <c r="Q76" s="104">
        <f t="shared" si="16"/>
        <v>6776</v>
      </c>
      <c r="R76" s="116"/>
      <c r="S76" s="104"/>
      <c r="T76" s="116" t="s">
        <v>661</v>
      </c>
      <c r="U76" s="110"/>
    </row>
    <row r="77" spans="3:21" ht="39.950000000000003" customHeight="1">
      <c r="C77" s="102">
        <f t="shared" si="15"/>
        <v>68</v>
      </c>
      <c r="D77" s="103">
        <v>44937</v>
      </c>
      <c r="E77" s="102" t="s">
        <v>671</v>
      </c>
      <c r="F77" s="102" t="s">
        <v>672</v>
      </c>
      <c r="G77" s="104"/>
      <c r="H77" s="102" t="s">
        <v>110</v>
      </c>
      <c r="I77" s="105"/>
      <c r="J77" s="105"/>
      <c r="K77" s="105">
        <v>98</v>
      </c>
      <c r="L77" s="105"/>
      <c r="M77" s="105"/>
      <c r="N77" s="105"/>
      <c r="O77" s="105"/>
      <c r="P77" s="105"/>
      <c r="Q77" s="104">
        <f t="shared" si="16"/>
        <v>6874</v>
      </c>
      <c r="R77" s="116"/>
      <c r="S77" s="104"/>
      <c r="T77" s="116" t="s">
        <v>661</v>
      </c>
      <c r="U77" s="110"/>
    </row>
    <row r="78" spans="3:21" ht="39.950000000000003" customHeight="1">
      <c r="C78" s="102">
        <f t="shared" si="15"/>
        <v>69</v>
      </c>
      <c r="D78" s="103">
        <v>44937</v>
      </c>
      <c r="E78" s="102" t="s">
        <v>672</v>
      </c>
      <c r="F78" s="102" t="s">
        <v>673</v>
      </c>
      <c r="G78" s="104"/>
      <c r="H78" s="102" t="s">
        <v>110</v>
      </c>
      <c r="I78" s="105"/>
      <c r="J78" s="105"/>
      <c r="K78" s="105">
        <v>68</v>
      </c>
      <c r="L78" s="105"/>
      <c r="M78" s="105"/>
      <c r="N78" s="105"/>
      <c r="O78" s="105"/>
      <c r="P78" s="105"/>
      <c r="Q78" s="104">
        <f t="shared" si="16"/>
        <v>6942</v>
      </c>
      <c r="R78" s="116"/>
      <c r="S78" s="104"/>
      <c r="T78" s="116" t="s">
        <v>661</v>
      </c>
      <c r="U78" s="110"/>
    </row>
    <row r="79" spans="3:21" ht="39.950000000000003" customHeight="1">
      <c r="C79" s="102">
        <f t="shared" si="15"/>
        <v>70</v>
      </c>
      <c r="D79" s="103">
        <v>44937</v>
      </c>
      <c r="E79" s="102" t="s">
        <v>673</v>
      </c>
      <c r="F79" s="102" t="s">
        <v>674</v>
      </c>
      <c r="G79" s="104"/>
      <c r="H79" s="102" t="s">
        <v>110</v>
      </c>
      <c r="I79" s="105"/>
      <c r="J79" s="105"/>
      <c r="K79" s="105">
        <v>103</v>
      </c>
      <c r="L79" s="105"/>
      <c r="M79" s="105"/>
      <c r="N79" s="105"/>
      <c r="O79" s="105"/>
      <c r="P79" s="105"/>
      <c r="Q79" s="104">
        <f t="shared" si="16"/>
        <v>7045</v>
      </c>
      <c r="R79" s="116"/>
      <c r="S79" s="104"/>
      <c r="T79" s="116" t="s">
        <v>661</v>
      </c>
      <c r="U79" s="110"/>
    </row>
    <row r="80" spans="3:21" ht="39.950000000000003" customHeight="1">
      <c r="C80" s="102">
        <f t="shared" si="15"/>
        <v>71</v>
      </c>
      <c r="D80" s="103">
        <v>44937</v>
      </c>
      <c r="E80" s="102" t="s">
        <v>674</v>
      </c>
      <c r="F80" s="102" t="s">
        <v>675</v>
      </c>
      <c r="G80" s="104"/>
      <c r="H80" s="102" t="s">
        <v>110</v>
      </c>
      <c r="I80" s="105"/>
      <c r="J80" s="105"/>
      <c r="K80" s="105">
        <v>63</v>
      </c>
      <c r="L80" s="105"/>
      <c r="M80" s="105"/>
      <c r="N80" s="105"/>
      <c r="O80" s="105"/>
      <c r="P80" s="105"/>
      <c r="Q80" s="104">
        <f t="shared" si="16"/>
        <v>7108</v>
      </c>
      <c r="R80" s="116"/>
      <c r="S80" s="104"/>
      <c r="T80" s="116" t="s">
        <v>661</v>
      </c>
      <c r="U80" s="110"/>
    </row>
    <row r="81" spans="3:21" ht="39.950000000000003" customHeight="1">
      <c r="C81" s="102">
        <f t="shared" si="15"/>
        <v>72</v>
      </c>
      <c r="D81" s="103">
        <v>44938</v>
      </c>
      <c r="E81" s="102" t="s">
        <v>656</v>
      </c>
      <c r="F81" s="102" t="s">
        <v>374</v>
      </c>
      <c r="G81" s="104"/>
      <c r="H81" s="102" t="s">
        <v>110</v>
      </c>
      <c r="I81" s="105">
        <v>67</v>
      </c>
      <c r="J81" s="105"/>
      <c r="K81" s="105"/>
      <c r="L81" s="105"/>
      <c r="M81" s="105"/>
      <c r="N81" s="105"/>
      <c r="O81" s="105"/>
      <c r="P81" s="105"/>
      <c r="Q81" s="104">
        <f t="shared" si="16"/>
        <v>7175</v>
      </c>
      <c r="R81" s="116"/>
      <c r="S81" s="104"/>
      <c r="T81" s="116" t="s">
        <v>661</v>
      </c>
      <c r="U81" s="110"/>
    </row>
    <row r="82" spans="3:21" ht="39.950000000000003" customHeight="1">
      <c r="C82" s="102">
        <f t="shared" si="15"/>
        <v>73</v>
      </c>
      <c r="D82" s="103">
        <v>44938</v>
      </c>
      <c r="E82" s="102" t="s">
        <v>374</v>
      </c>
      <c r="F82" s="102" t="s">
        <v>676</v>
      </c>
      <c r="G82" s="104"/>
      <c r="H82" s="102" t="s">
        <v>110</v>
      </c>
      <c r="I82" s="105">
        <v>28</v>
      </c>
      <c r="J82" s="105"/>
      <c r="K82" s="105"/>
      <c r="L82" s="105"/>
      <c r="M82" s="105"/>
      <c r="N82" s="105"/>
      <c r="O82" s="105"/>
      <c r="P82" s="105"/>
      <c r="Q82" s="104">
        <f t="shared" si="16"/>
        <v>7203</v>
      </c>
      <c r="R82" s="116"/>
      <c r="S82" s="104"/>
      <c r="T82" s="116" t="s">
        <v>661</v>
      </c>
      <c r="U82" s="110"/>
    </row>
    <row r="83" spans="3:21" ht="39.950000000000003" customHeight="1">
      <c r="C83" s="102">
        <f t="shared" si="15"/>
        <v>74</v>
      </c>
      <c r="D83" s="103">
        <v>44941</v>
      </c>
      <c r="E83" s="102" t="s">
        <v>374</v>
      </c>
      <c r="F83" s="102" t="s">
        <v>418</v>
      </c>
      <c r="G83" s="104"/>
      <c r="H83" s="102" t="s">
        <v>110</v>
      </c>
      <c r="I83" s="105">
        <v>49</v>
      </c>
      <c r="J83" s="105"/>
      <c r="K83" s="105"/>
      <c r="L83" s="105"/>
      <c r="M83" s="105"/>
      <c r="N83" s="105"/>
      <c r="O83" s="105"/>
      <c r="P83" s="105"/>
      <c r="Q83" s="104">
        <f t="shared" si="16"/>
        <v>7252</v>
      </c>
      <c r="R83" s="116"/>
      <c r="S83" s="104"/>
      <c r="T83" s="116" t="s">
        <v>661</v>
      </c>
      <c r="U83" s="110"/>
    </row>
    <row r="84" spans="3:21" ht="39.950000000000003" customHeight="1">
      <c r="C84" s="102">
        <f t="shared" si="15"/>
        <v>75</v>
      </c>
      <c r="D84" s="103">
        <v>44941</v>
      </c>
      <c r="E84" s="102" t="s">
        <v>676</v>
      </c>
      <c r="F84" s="102" t="s">
        <v>308</v>
      </c>
      <c r="G84" s="104"/>
      <c r="H84" s="102" t="s">
        <v>110</v>
      </c>
      <c r="I84" s="105">
        <v>85</v>
      </c>
      <c r="J84" s="105"/>
      <c r="K84" s="105"/>
      <c r="L84" s="105"/>
      <c r="M84" s="105"/>
      <c r="N84" s="105"/>
      <c r="O84" s="105"/>
      <c r="P84" s="105"/>
      <c r="Q84" s="104">
        <f t="shared" si="16"/>
        <v>7337</v>
      </c>
      <c r="R84" s="116"/>
      <c r="S84" s="104"/>
      <c r="T84" s="116" t="s">
        <v>661</v>
      </c>
      <c r="U84" s="110"/>
    </row>
    <row r="85" spans="3:21" ht="39.950000000000003" customHeight="1">
      <c r="C85" s="102">
        <f t="shared" si="15"/>
        <v>76</v>
      </c>
      <c r="D85" s="103">
        <v>44942</v>
      </c>
      <c r="E85" s="102" t="s">
        <v>641</v>
      </c>
      <c r="F85" s="102" t="s">
        <v>677</v>
      </c>
      <c r="G85" s="104"/>
      <c r="H85" s="102" t="s">
        <v>110</v>
      </c>
      <c r="I85" s="105"/>
      <c r="J85" s="105"/>
      <c r="K85" s="105"/>
      <c r="L85" s="105"/>
      <c r="M85" s="105"/>
      <c r="N85" s="105">
        <v>46</v>
      </c>
      <c r="O85" s="105"/>
      <c r="P85" s="105"/>
      <c r="Q85" s="104">
        <f t="shared" si="16"/>
        <v>7383</v>
      </c>
      <c r="R85" s="116" t="s">
        <v>276</v>
      </c>
      <c r="S85" s="104">
        <v>0.8</v>
      </c>
      <c r="T85" s="116" t="s">
        <v>661</v>
      </c>
      <c r="U85" s="110"/>
    </row>
    <row r="86" spans="3:21" ht="39.950000000000003" customHeight="1">
      <c r="C86" s="102">
        <f t="shared" si="15"/>
        <v>77</v>
      </c>
      <c r="D86" s="103">
        <v>44942</v>
      </c>
      <c r="E86" s="102" t="s">
        <v>677</v>
      </c>
      <c r="F86" s="102" t="s">
        <v>396</v>
      </c>
      <c r="G86" s="104"/>
      <c r="H86" s="102" t="s">
        <v>110</v>
      </c>
      <c r="I86" s="105"/>
      <c r="J86" s="105"/>
      <c r="K86" s="105"/>
      <c r="L86" s="105"/>
      <c r="M86" s="105"/>
      <c r="N86" s="105">
        <v>158</v>
      </c>
      <c r="O86" s="105"/>
      <c r="P86" s="105"/>
      <c r="Q86" s="104">
        <f t="shared" si="16"/>
        <v>7541</v>
      </c>
      <c r="R86" s="116" t="s">
        <v>276</v>
      </c>
      <c r="S86" s="104">
        <v>0.8</v>
      </c>
      <c r="T86" s="116" t="s">
        <v>661</v>
      </c>
      <c r="U86" s="110"/>
    </row>
    <row r="87" spans="3:21" ht="39.950000000000003" customHeight="1">
      <c r="C87" s="102">
        <f t="shared" si="15"/>
        <v>78</v>
      </c>
      <c r="D87" s="103">
        <v>44943</v>
      </c>
      <c r="E87" s="102" t="s">
        <v>677</v>
      </c>
      <c r="F87" s="102" t="s">
        <v>396</v>
      </c>
      <c r="G87" s="104"/>
      <c r="H87" s="102" t="s">
        <v>110</v>
      </c>
      <c r="I87" s="105"/>
      <c r="J87" s="105"/>
      <c r="K87" s="105"/>
      <c r="L87" s="105"/>
      <c r="M87" s="105"/>
      <c r="N87" s="105">
        <v>180</v>
      </c>
      <c r="O87" s="105"/>
      <c r="P87" s="105"/>
      <c r="Q87" s="104">
        <f t="shared" si="16"/>
        <v>7721</v>
      </c>
      <c r="R87" s="116" t="s">
        <v>269</v>
      </c>
      <c r="S87" s="104">
        <v>0.8</v>
      </c>
      <c r="T87" s="116" t="s">
        <v>661</v>
      </c>
      <c r="U87" s="110"/>
    </row>
    <row r="88" spans="3:21" ht="39.950000000000003" customHeight="1">
      <c r="C88" s="102">
        <f t="shared" si="15"/>
        <v>79</v>
      </c>
      <c r="D88" s="103">
        <v>44944</v>
      </c>
      <c r="E88" s="102" t="s">
        <v>677</v>
      </c>
      <c r="F88" s="102" t="s">
        <v>396</v>
      </c>
      <c r="G88" s="104"/>
      <c r="H88" s="102" t="s">
        <v>110</v>
      </c>
      <c r="I88" s="105"/>
      <c r="J88" s="105"/>
      <c r="K88" s="105"/>
      <c r="L88" s="105"/>
      <c r="M88" s="105"/>
      <c r="N88" s="105">
        <v>120</v>
      </c>
      <c r="O88" s="105"/>
      <c r="P88" s="105"/>
      <c r="Q88" s="104">
        <f t="shared" si="16"/>
        <v>7841</v>
      </c>
      <c r="R88" s="116" t="s">
        <v>269</v>
      </c>
      <c r="S88" s="104">
        <v>0.8</v>
      </c>
      <c r="T88" s="116" t="s">
        <v>661</v>
      </c>
      <c r="U88" s="110"/>
    </row>
    <row r="89" spans="3:21" ht="39.950000000000003" customHeight="1">
      <c r="C89" s="102">
        <f t="shared" si="15"/>
        <v>80</v>
      </c>
      <c r="D89" s="103">
        <v>44945</v>
      </c>
      <c r="E89" s="102" t="s">
        <v>677</v>
      </c>
      <c r="F89" s="102" t="s">
        <v>396</v>
      </c>
      <c r="G89" s="104"/>
      <c r="H89" s="102" t="s">
        <v>110</v>
      </c>
      <c r="I89" s="105"/>
      <c r="J89" s="105"/>
      <c r="K89" s="105"/>
      <c r="L89" s="105"/>
      <c r="M89" s="105"/>
      <c r="N89" s="105">
        <v>48</v>
      </c>
      <c r="O89" s="105"/>
      <c r="P89" s="105"/>
      <c r="Q89" s="104">
        <f t="shared" si="16"/>
        <v>7889</v>
      </c>
      <c r="R89" s="116"/>
      <c r="S89" s="104"/>
      <c r="T89" s="116" t="s">
        <v>661</v>
      </c>
      <c r="U89" s="110"/>
    </row>
    <row r="90" spans="3:21" ht="39.950000000000003" customHeight="1">
      <c r="C90" s="102">
        <f t="shared" si="15"/>
        <v>81</v>
      </c>
      <c r="D90" s="103">
        <v>44946</v>
      </c>
      <c r="E90" s="102" t="s">
        <v>632</v>
      </c>
      <c r="F90" s="102" t="s">
        <v>633</v>
      </c>
      <c r="G90" s="104"/>
      <c r="H90" s="102" t="s">
        <v>110</v>
      </c>
      <c r="I90" s="105"/>
      <c r="J90" s="105"/>
      <c r="K90" s="105"/>
      <c r="L90" s="105"/>
      <c r="M90" s="105"/>
      <c r="N90" s="105">
        <v>44</v>
      </c>
      <c r="O90" s="105"/>
      <c r="P90" s="105"/>
      <c r="Q90" s="104">
        <f t="shared" si="16"/>
        <v>7933</v>
      </c>
      <c r="R90" s="116"/>
      <c r="S90" s="104"/>
      <c r="T90" s="102" t="s">
        <v>306</v>
      </c>
      <c r="U90" s="110"/>
    </row>
    <row r="91" spans="3:21" ht="39.950000000000003" customHeight="1">
      <c r="C91" s="102">
        <f t="shared" si="15"/>
        <v>82</v>
      </c>
      <c r="D91" s="103">
        <v>44951</v>
      </c>
      <c r="E91" s="102" t="s">
        <v>601</v>
      </c>
      <c r="F91" s="102" t="s">
        <v>678</v>
      </c>
      <c r="G91" s="104" t="s">
        <v>679</v>
      </c>
      <c r="H91" s="102" t="s">
        <v>110</v>
      </c>
      <c r="I91" s="105"/>
      <c r="J91" s="105">
        <v>78</v>
      </c>
      <c r="K91" s="105"/>
      <c r="L91" s="105"/>
      <c r="M91" s="105"/>
      <c r="N91" s="105"/>
      <c r="O91" s="105"/>
      <c r="P91" s="105"/>
      <c r="Q91" s="104">
        <f t="shared" si="16"/>
        <v>8011</v>
      </c>
      <c r="R91" s="116" t="s">
        <v>276</v>
      </c>
      <c r="S91" s="104">
        <v>1.4</v>
      </c>
      <c r="T91" s="102" t="s">
        <v>306</v>
      </c>
      <c r="U91" s="110"/>
    </row>
    <row r="92" spans="3:21" ht="39.950000000000003" customHeight="1">
      <c r="C92" s="102">
        <f t="shared" si="15"/>
        <v>83</v>
      </c>
      <c r="D92" s="103">
        <v>44952</v>
      </c>
      <c r="E92" s="102" t="s">
        <v>678</v>
      </c>
      <c r="F92" s="102" t="s">
        <v>311</v>
      </c>
      <c r="G92" s="104" t="s">
        <v>679</v>
      </c>
      <c r="H92" s="102" t="s">
        <v>110</v>
      </c>
      <c r="I92" s="105">
        <v>45</v>
      </c>
      <c r="J92" s="105"/>
      <c r="K92" s="105"/>
      <c r="L92" s="105"/>
      <c r="M92" s="105"/>
      <c r="N92" s="105"/>
      <c r="O92" s="105"/>
      <c r="P92" s="105"/>
      <c r="Q92" s="104">
        <f t="shared" si="16"/>
        <v>8056</v>
      </c>
      <c r="R92" s="116" t="s">
        <v>276</v>
      </c>
      <c r="S92" s="104">
        <v>1.4</v>
      </c>
      <c r="T92" s="102" t="s">
        <v>306</v>
      </c>
      <c r="U92" s="110"/>
    </row>
    <row r="93" spans="3:21" ht="39.950000000000003" customHeight="1">
      <c r="C93" s="102">
        <f t="shared" si="15"/>
        <v>84</v>
      </c>
      <c r="D93" s="103">
        <v>44953</v>
      </c>
      <c r="E93" s="102" t="s">
        <v>680</v>
      </c>
      <c r="F93" s="102" t="s">
        <v>678</v>
      </c>
      <c r="G93" s="104" t="s">
        <v>268</v>
      </c>
      <c r="H93" s="102" t="s">
        <v>110</v>
      </c>
      <c r="I93" s="105"/>
      <c r="J93" s="105">
        <v>105</v>
      </c>
      <c r="K93" s="105"/>
      <c r="L93" s="105"/>
      <c r="M93" s="105"/>
      <c r="N93" s="105"/>
      <c r="O93" s="105"/>
      <c r="P93" s="105"/>
      <c r="Q93" s="104">
        <f t="shared" si="16"/>
        <v>8161</v>
      </c>
      <c r="R93" s="116" t="s">
        <v>463</v>
      </c>
      <c r="S93" s="104">
        <v>0</v>
      </c>
      <c r="T93" s="102" t="s">
        <v>306</v>
      </c>
      <c r="U93" s="110"/>
    </row>
    <row r="94" spans="3:21" ht="39.950000000000003" customHeight="1">
      <c r="C94" s="102">
        <f t="shared" si="15"/>
        <v>85</v>
      </c>
      <c r="D94" s="103">
        <v>44955</v>
      </c>
      <c r="E94" s="102" t="s">
        <v>681</v>
      </c>
      <c r="F94" s="102" t="s">
        <v>682</v>
      </c>
      <c r="G94" s="104" t="s">
        <v>268</v>
      </c>
      <c r="H94" s="102" t="s">
        <v>110</v>
      </c>
      <c r="I94" s="105">
        <v>36</v>
      </c>
      <c r="J94" s="105"/>
      <c r="K94" s="105"/>
      <c r="L94" s="105"/>
      <c r="M94" s="105"/>
      <c r="N94" s="105"/>
      <c r="O94" s="105"/>
      <c r="P94" s="105"/>
      <c r="Q94" s="104">
        <f t="shared" si="16"/>
        <v>8197</v>
      </c>
      <c r="R94" s="116" t="s">
        <v>463</v>
      </c>
      <c r="S94" s="104">
        <v>0</v>
      </c>
      <c r="T94" s="102" t="s">
        <v>306</v>
      </c>
      <c r="U94" s="110"/>
    </row>
    <row r="95" spans="3:21" ht="39.950000000000003" customHeight="1">
      <c r="C95" s="102">
        <f t="shared" si="15"/>
        <v>86</v>
      </c>
      <c r="D95" s="103">
        <v>44955</v>
      </c>
      <c r="E95" s="102" t="s">
        <v>683</v>
      </c>
      <c r="F95" s="102" t="s">
        <v>444</v>
      </c>
      <c r="G95" s="104" t="s">
        <v>268</v>
      </c>
      <c r="H95" s="102" t="s">
        <v>110</v>
      </c>
      <c r="I95" s="105"/>
      <c r="J95" s="105">
        <v>45</v>
      </c>
      <c r="K95" s="105"/>
      <c r="L95" s="105"/>
      <c r="M95" s="105"/>
      <c r="N95" s="105"/>
      <c r="O95" s="105"/>
      <c r="P95" s="105"/>
      <c r="Q95" s="104">
        <f t="shared" si="16"/>
        <v>8242</v>
      </c>
      <c r="R95" s="116" t="s">
        <v>463</v>
      </c>
      <c r="S95" s="104">
        <v>0</v>
      </c>
      <c r="T95" s="102" t="s">
        <v>306</v>
      </c>
      <c r="U95" s="110"/>
    </row>
    <row r="96" spans="3:21" ht="39.950000000000003" customHeight="1">
      <c r="C96" s="102">
        <f t="shared" si="15"/>
        <v>87</v>
      </c>
      <c r="D96" s="103">
        <v>44955</v>
      </c>
      <c r="E96" s="102" t="s">
        <v>444</v>
      </c>
      <c r="F96" s="102" t="s">
        <v>681</v>
      </c>
      <c r="G96" s="104" t="s">
        <v>268</v>
      </c>
      <c r="H96" s="102" t="s">
        <v>110</v>
      </c>
      <c r="I96" s="105"/>
      <c r="J96" s="105">
        <v>71</v>
      </c>
      <c r="K96" s="105"/>
      <c r="L96" s="105"/>
      <c r="M96" s="105"/>
      <c r="N96" s="105"/>
      <c r="O96" s="105"/>
      <c r="P96" s="105"/>
      <c r="Q96" s="104">
        <f t="shared" si="16"/>
        <v>8313</v>
      </c>
      <c r="R96" s="116" t="s">
        <v>463</v>
      </c>
      <c r="S96" s="104">
        <v>0</v>
      </c>
      <c r="T96" s="102" t="s">
        <v>306</v>
      </c>
      <c r="U96" s="110"/>
    </row>
    <row r="97" spans="3:21" ht="39.950000000000003" customHeight="1">
      <c r="C97" s="102">
        <f t="shared" si="15"/>
        <v>88</v>
      </c>
      <c r="D97" s="103">
        <v>44956</v>
      </c>
      <c r="E97" s="102" t="s">
        <v>681</v>
      </c>
      <c r="F97" s="102" t="s">
        <v>640</v>
      </c>
      <c r="G97" s="104" t="s">
        <v>679</v>
      </c>
      <c r="H97" s="102" t="s">
        <v>110</v>
      </c>
      <c r="I97" s="105">
        <v>154</v>
      </c>
      <c r="J97" s="105"/>
      <c r="K97" s="105"/>
      <c r="L97" s="105"/>
      <c r="M97" s="105"/>
      <c r="N97" s="105"/>
      <c r="O97" s="105"/>
      <c r="P97" s="105"/>
      <c r="Q97" s="104">
        <f t="shared" si="16"/>
        <v>8467</v>
      </c>
      <c r="R97" s="116" t="s">
        <v>276</v>
      </c>
      <c r="S97" s="104">
        <v>1.4</v>
      </c>
      <c r="T97" s="102" t="s">
        <v>306</v>
      </c>
      <c r="U97" s="110"/>
    </row>
    <row r="98" spans="3:21" ht="39.950000000000003" customHeight="1">
      <c r="C98" s="102">
        <f t="shared" si="15"/>
        <v>89</v>
      </c>
      <c r="D98" s="103">
        <v>44956</v>
      </c>
      <c r="E98" s="102" t="s">
        <v>640</v>
      </c>
      <c r="F98" s="102" t="s">
        <v>684</v>
      </c>
      <c r="G98" s="104" t="s">
        <v>679</v>
      </c>
      <c r="H98" s="102" t="s">
        <v>110</v>
      </c>
      <c r="I98" s="105">
        <v>54</v>
      </c>
      <c r="J98" s="105"/>
      <c r="K98" s="105"/>
      <c r="L98" s="105"/>
      <c r="M98" s="105"/>
      <c r="N98" s="105"/>
      <c r="O98" s="105"/>
      <c r="P98" s="105"/>
      <c r="Q98" s="104">
        <f t="shared" si="16"/>
        <v>8521</v>
      </c>
      <c r="R98" s="116" t="s">
        <v>276</v>
      </c>
      <c r="S98" s="104">
        <v>1.4</v>
      </c>
      <c r="T98" s="102" t="s">
        <v>306</v>
      </c>
      <c r="U98" s="110"/>
    </row>
    <row r="99" spans="3:21" ht="39.950000000000003" customHeight="1">
      <c r="C99" s="102">
        <f t="shared" si="15"/>
        <v>90</v>
      </c>
      <c r="D99" s="103">
        <v>44958</v>
      </c>
      <c r="E99" s="102" t="s">
        <v>644</v>
      </c>
      <c r="F99" s="102" t="s">
        <v>685</v>
      </c>
      <c r="G99" s="104" t="s">
        <v>268</v>
      </c>
      <c r="H99" s="102" t="s">
        <v>110</v>
      </c>
      <c r="I99" s="105"/>
      <c r="J99" s="105">
        <v>129</v>
      </c>
      <c r="K99" s="105"/>
      <c r="L99" s="105"/>
      <c r="M99" s="105"/>
      <c r="N99" s="105"/>
      <c r="O99" s="105"/>
      <c r="P99" s="105"/>
      <c r="Q99" s="104">
        <f t="shared" si="16"/>
        <v>8650</v>
      </c>
      <c r="R99" s="116" t="s">
        <v>276</v>
      </c>
      <c r="S99" s="104">
        <v>1.4</v>
      </c>
      <c r="T99" s="102" t="s">
        <v>306</v>
      </c>
      <c r="U99" s="110"/>
    </row>
    <row r="100" spans="3:21" ht="39.950000000000003" customHeight="1">
      <c r="C100" s="102">
        <f t="shared" si="15"/>
        <v>91</v>
      </c>
      <c r="D100" s="103">
        <v>44958</v>
      </c>
      <c r="E100" s="102" t="s">
        <v>645</v>
      </c>
      <c r="F100" s="102" t="s">
        <v>686</v>
      </c>
      <c r="G100" s="104" t="s">
        <v>268</v>
      </c>
      <c r="H100" s="102" t="s">
        <v>110</v>
      </c>
      <c r="I100" s="105"/>
      <c r="J100" s="105">
        <v>62</v>
      </c>
      <c r="K100" s="105"/>
      <c r="L100" s="105"/>
      <c r="M100" s="105"/>
      <c r="N100" s="105"/>
      <c r="O100" s="105"/>
      <c r="P100" s="105"/>
      <c r="Q100" s="104">
        <f t="shared" si="16"/>
        <v>8712</v>
      </c>
      <c r="R100" s="116" t="s">
        <v>276</v>
      </c>
      <c r="S100" s="104">
        <v>1.4</v>
      </c>
      <c r="T100" s="102" t="s">
        <v>306</v>
      </c>
      <c r="U100" s="110"/>
    </row>
    <row r="101" spans="3:21" ht="39.950000000000003" customHeight="1">
      <c r="C101" s="102">
        <f t="shared" si="15"/>
        <v>92</v>
      </c>
      <c r="D101" s="103">
        <v>44958</v>
      </c>
      <c r="E101" s="102" t="s">
        <v>645</v>
      </c>
      <c r="F101" s="102" t="s">
        <v>687</v>
      </c>
      <c r="G101" s="104" t="s">
        <v>268</v>
      </c>
      <c r="H101" s="102" t="s">
        <v>110</v>
      </c>
      <c r="I101" s="105"/>
      <c r="J101" s="105">
        <v>59</v>
      </c>
      <c r="K101" s="105"/>
      <c r="L101" s="105"/>
      <c r="M101" s="105"/>
      <c r="N101" s="105"/>
      <c r="O101" s="105"/>
      <c r="P101" s="105"/>
      <c r="Q101" s="104">
        <f t="shared" si="16"/>
        <v>8771</v>
      </c>
      <c r="R101" s="116" t="s">
        <v>276</v>
      </c>
      <c r="S101" s="104">
        <v>1.4</v>
      </c>
      <c r="T101" s="102" t="s">
        <v>306</v>
      </c>
      <c r="U101" s="110"/>
    </row>
    <row r="102" spans="3:21" ht="39.950000000000003" customHeight="1">
      <c r="C102" s="102">
        <f t="shared" si="15"/>
        <v>93</v>
      </c>
      <c r="D102" s="103">
        <v>44959</v>
      </c>
      <c r="E102" s="102" t="s">
        <v>643</v>
      </c>
      <c r="F102" s="102" t="s">
        <v>688</v>
      </c>
      <c r="G102" s="104" t="s">
        <v>268</v>
      </c>
      <c r="H102" s="102" t="s">
        <v>110</v>
      </c>
      <c r="I102" s="105">
        <v>77</v>
      </c>
      <c r="J102" s="105"/>
      <c r="K102" s="105"/>
      <c r="L102" s="105"/>
      <c r="M102" s="105"/>
      <c r="N102" s="105"/>
      <c r="O102" s="105"/>
      <c r="P102" s="105"/>
      <c r="Q102" s="104">
        <f t="shared" si="16"/>
        <v>8848</v>
      </c>
      <c r="R102" s="116" t="s">
        <v>463</v>
      </c>
      <c r="S102" s="104">
        <v>0</v>
      </c>
      <c r="T102" s="102" t="s">
        <v>306</v>
      </c>
      <c r="U102" s="110"/>
    </row>
    <row r="103" spans="3:21" ht="39.950000000000003" customHeight="1">
      <c r="C103" s="102">
        <f t="shared" si="15"/>
        <v>94</v>
      </c>
      <c r="D103" s="103">
        <v>44959</v>
      </c>
      <c r="E103" s="102" t="s">
        <v>688</v>
      </c>
      <c r="F103" s="102" t="s">
        <v>689</v>
      </c>
      <c r="G103" s="104" t="s">
        <v>268</v>
      </c>
      <c r="H103" s="102" t="s">
        <v>110</v>
      </c>
      <c r="I103" s="105">
        <v>14</v>
      </c>
      <c r="J103" s="105"/>
      <c r="K103" s="105"/>
      <c r="L103" s="105"/>
      <c r="M103" s="105"/>
      <c r="N103" s="105"/>
      <c r="O103" s="105"/>
      <c r="P103" s="105"/>
      <c r="Q103" s="104">
        <f t="shared" si="16"/>
        <v>8862</v>
      </c>
      <c r="R103" s="116" t="s">
        <v>463</v>
      </c>
      <c r="S103" s="104">
        <v>0</v>
      </c>
      <c r="T103" s="102" t="s">
        <v>306</v>
      </c>
      <c r="U103" s="110"/>
    </row>
    <row r="104" spans="3:21" ht="39.950000000000003" customHeight="1">
      <c r="C104" s="102">
        <f t="shared" si="15"/>
        <v>95</v>
      </c>
      <c r="D104" s="103">
        <v>44959</v>
      </c>
      <c r="E104" s="102" t="s">
        <v>461</v>
      </c>
      <c r="F104" s="102" t="s">
        <v>445</v>
      </c>
      <c r="G104" s="104" t="s">
        <v>268</v>
      </c>
      <c r="H104" s="102" t="s">
        <v>110</v>
      </c>
      <c r="I104" s="105">
        <v>36</v>
      </c>
      <c r="J104" s="105"/>
      <c r="K104" s="105"/>
      <c r="L104" s="105"/>
      <c r="M104" s="105"/>
      <c r="N104" s="105"/>
      <c r="O104" s="105"/>
      <c r="P104" s="105"/>
      <c r="Q104" s="104">
        <f t="shared" si="16"/>
        <v>8898</v>
      </c>
      <c r="R104" s="116" t="s">
        <v>463</v>
      </c>
      <c r="S104" s="104">
        <v>0</v>
      </c>
      <c r="T104" s="102" t="s">
        <v>306</v>
      </c>
      <c r="U104" s="110"/>
    </row>
    <row r="105" spans="3:21" ht="39.950000000000003" customHeight="1">
      <c r="C105" s="102">
        <f t="shared" si="15"/>
        <v>96</v>
      </c>
      <c r="D105" s="103">
        <v>44959</v>
      </c>
      <c r="E105" s="102" t="s">
        <v>642</v>
      </c>
      <c r="F105" s="102" t="s">
        <v>690</v>
      </c>
      <c r="G105" s="104" t="s">
        <v>268</v>
      </c>
      <c r="H105" s="102" t="s">
        <v>110</v>
      </c>
      <c r="I105" s="105">
        <v>44</v>
      </c>
      <c r="J105" s="105"/>
      <c r="K105" s="105"/>
      <c r="L105" s="105"/>
      <c r="M105" s="105"/>
      <c r="N105" s="105"/>
      <c r="O105" s="105"/>
      <c r="P105" s="105"/>
      <c r="Q105" s="104">
        <f t="shared" si="16"/>
        <v>8942</v>
      </c>
      <c r="R105" s="116" t="s">
        <v>463</v>
      </c>
      <c r="S105" s="104">
        <v>0</v>
      </c>
      <c r="T105" s="102" t="s">
        <v>306</v>
      </c>
      <c r="U105" s="110"/>
    </row>
    <row r="106" spans="3:21" ht="39.950000000000003" customHeight="1">
      <c r="C106" s="102">
        <f t="shared" si="15"/>
        <v>97</v>
      </c>
      <c r="D106" s="103">
        <v>44959</v>
      </c>
      <c r="E106" s="102" t="s">
        <v>690</v>
      </c>
      <c r="F106" s="102" t="s">
        <v>691</v>
      </c>
      <c r="G106" s="104" t="s">
        <v>268</v>
      </c>
      <c r="H106" s="102" t="s">
        <v>110</v>
      </c>
      <c r="I106" s="105">
        <v>31</v>
      </c>
      <c r="J106" s="105"/>
      <c r="K106" s="105"/>
      <c r="L106" s="105"/>
      <c r="M106" s="105"/>
      <c r="N106" s="105"/>
      <c r="O106" s="105"/>
      <c r="P106" s="105"/>
      <c r="Q106" s="104">
        <f t="shared" si="16"/>
        <v>8973</v>
      </c>
      <c r="R106" s="116" t="s">
        <v>463</v>
      </c>
      <c r="S106" s="104">
        <v>0</v>
      </c>
      <c r="T106" s="102" t="s">
        <v>306</v>
      </c>
      <c r="U106" s="110"/>
    </row>
    <row r="107" spans="3:21" ht="39.950000000000003" customHeight="1">
      <c r="C107" s="102">
        <f t="shared" si="15"/>
        <v>98</v>
      </c>
      <c r="D107" s="103">
        <v>44960</v>
      </c>
      <c r="E107" s="102" t="s">
        <v>442</v>
      </c>
      <c r="F107" s="102" t="s">
        <v>692</v>
      </c>
      <c r="G107" s="104" t="s">
        <v>268</v>
      </c>
      <c r="H107" s="102" t="s">
        <v>110</v>
      </c>
      <c r="I107" s="105">
        <v>68</v>
      </c>
      <c r="J107" s="105"/>
      <c r="K107" s="105"/>
      <c r="L107" s="105"/>
      <c r="M107" s="105"/>
      <c r="N107" s="105"/>
      <c r="O107" s="105"/>
      <c r="P107" s="105"/>
      <c r="Q107" s="104">
        <f t="shared" si="16"/>
        <v>9041</v>
      </c>
      <c r="R107" s="104" t="s">
        <v>269</v>
      </c>
      <c r="S107" s="104">
        <v>1</v>
      </c>
      <c r="T107" s="102" t="s">
        <v>306</v>
      </c>
      <c r="U107" s="110"/>
    </row>
    <row r="108" spans="3:21" ht="39.950000000000003" customHeight="1">
      <c r="C108" s="102">
        <f t="shared" si="15"/>
        <v>99</v>
      </c>
      <c r="D108" s="103">
        <v>44960</v>
      </c>
      <c r="E108" s="102" t="s">
        <v>692</v>
      </c>
      <c r="F108" s="102" t="s">
        <v>693</v>
      </c>
      <c r="G108" s="104" t="s">
        <v>268</v>
      </c>
      <c r="H108" s="102" t="s">
        <v>110</v>
      </c>
      <c r="I108" s="105">
        <v>18</v>
      </c>
      <c r="J108" s="105"/>
      <c r="K108" s="105"/>
      <c r="L108" s="105"/>
      <c r="M108" s="105"/>
      <c r="N108" s="105"/>
      <c r="O108" s="105"/>
      <c r="P108" s="105"/>
      <c r="Q108" s="104">
        <f t="shared" si="16"/>
        <v>9059</v>
      </c>
      <c r="R108" s="104" t="s">
        <v>269</v>
      </c>
      <c r="S108" s="104">
        <v>1</v>
      </c>
      <c r="T108" s="102" t="s">
        <v>306</v>
      </c>
      <c r="U108" s="110"/>
    </row>
    <row r="109" spans="3:21" ht="39.950000000000003" customHeight="1">
      <c r="C109" s="102">
        <f t="shared" si="15"/>
        <v>100</v>
      </c>
      <c r="D109" s="103">
        <v>44960</v>
      </c>
      <c r="E109" s="102" t="s">
        <v>693</v>
      </c>
      <c r="F109" s="102" t="s">
        <v>694</v>
      </c>
      <c r="G109" s="104" t="s">
        <v>268</v>
      </c>
      <c r="H109" s="102" t="s">
        <v>110</v>
      </c>
      <c r="I109" s="105">
        <v>16</v>
      </c>
      <c r="J109" s="105"/>
      <c r="K109" s="105"/>
      <c r="L109" s="105"/>
      <c r="M109" s="105"/>
      <c r="N109" s="105"/>
      <c r="O109" s="105"/>
      <c r="P109" s="105"/>
      <c r="Q109" s="104">
        <f t="shared" si="16"/>
        <v>9075</v>
      </c>
      <c r="R109" s="104" t="s">
        <v>269</v>
      </c>
      <c r="S109" s="104">
        <v>1</v>
      </c>
      <c r="T109" s="102" t="s">
        <v>306</v>
      </c>
      <c r="U109" s="110"/>
    </row>
    <row r="110" spans="3:21" ht="39.950000000000003" customHeight="1">
      <c r="C110" s="102">
        <f t="shared" si="15"/>
        <v>101</v>
      </c>
      <c r="D110" s="103">
        <v>44960</v>
      </c>
      <c r="E110" s="102" t="s">
        <v>692</v>
      </c>
      <c r="F110" s="102" t="s">
        <v>364</v>
      </c>
      <c r="G110" s="104" t="s">
        <v>268</v>
      </c>
      <c r="H110" s="102" t="s">
        <v>110</v>
      </c>
      <c r="I110" s="105">
        <v>21</v>
      </c>
      <c r="J110" s="105"/>
      <c r="K110" s="105"/>
      <c r="L110" s="105"/>
      <c r="M110" s="105"/>
      <c r="N110" s="105"/>
      <c r="O110" s="105"/>
      <c r="P110" s="105"/>
      <c r="Q110" s="104">
        <f t="shared" si="16"/>
        <v>9096</v>
      </c>
      <c r="R110" s="104" t="s">
        <v>269</v>
      </c>
      <c r="S110" s="104">
        <v>1</v>
      </c>
      <c r="T110" s="102" t="s">
        <v>306</v>
      </c>
      <c r="U110" s="110"/>
    </row>
    <row r="111" spans="3:21" ht="39.950000000000003" customHeight="1">
      <c r="C111" s="102">
        <f t="shared" si="15"/>
        <v>102</v>
      </c>
      <c r="D111" s="103">
        <v>44960</v>
      </c>
      <c r="E111" s="102" t="s">
        <v>693</v>
      </c>
      <c r="F111" s="102" t="s">
        <v>695</v>
      </c>
      <c r="G111" s="104" t="s">
        <v>268</v>
      </c>
      <c r="H111" s="102" t="s">
        <v>110</v>
      </c>
      <c r="I111" s="105">
        <v>31</v>
      </c>
      <c r="J111" s="105"/>
      <c r="K111" s="105"/>
      <c r="L111" s="105"/>
      <c r="M111" s="105"/>
      <c r="N111" s="105"/>
      <c r="O111" s="105"/>
      <c r="P111" s="105"/>
      <c r="Q111" s="104">
        <f t="shared" si="16"/>
        <v>9127</v>
      </c>
      <c r="R111" s="104" t="s">
        <v>269</v>
      </c>
      <c r="S111" s="104">
        <v>1</v>
      </c>
      <c r="T111" s="102" t="s">
        <v>306</v>
      </c>
      <c r="U111" s="110"/>
    </row>
    <row r="112" spans="3:21" ht="39.950000000000003" customHeight="1">
      <c r="C112" s="102">
        <f t="shared" ref="C112:C175" si="17">+C111+1</f>
        <v>103</v>
      </c>
      <c r="D112" s="103">
        <v>44962</v>
      </c>
      <c r="E112" s="102" t="s">
        <v>658</v>
      </c>
      <c r="F112" s="102" t="s">
        <v>659</v>
      </c>
      <c r="G112" s="104" t="s">
        <v>268</v>
      </c>
      <c r="H112" s="102" t="s">
        <v>110</v>
      </c>
      <c r="I112" s="105">
        <v>168</v>
      </c>
      <c r="J112" s="105"/>
      <c r="K112" s="105"/>
      <c r="L112" s="105"/>
      <c r="M112" s="105"/>
      <c r="N112" s="105"/>
      <c r="O112" s="105"/>
      <c r="P112" s="105"/>
      <c r="Q112" s="104">
        <f t="shared" si="16"/>
        <v>9295</v>
      </c>
      <c r="R112" s="104" t="s">
        <v>269</v>
      </c>
      <c r="S112" s="104">
        <v>1</v>
      </c>
      <c r="T112" s="102" t="s">
        <v>306</v>
      </c>
      <c r="U112" s="110"/>
    </row>
    <row r="113" spans="3:21" ht="39.950000000000003" customHeight="1">
      <c r="C113" s="102">
        <f t="shared" si="17"/>
        <v>104</v>
      </c>
      <c r="D113" s="103">
        <v>44962</v>
      </c>
      <c r="E113" s="102" t="s">
        <v>382</v>
      </c>
      <c r="F113" s="102" t="s">
        <v>350</v>
      </c>
      <c r="G113" s="104" t="s">
        <v>679</v>
      </c>
      <c r="H113" s="102" t="s">
        <v>110</v>
      </c>
      <c r="I113" s="105">
        <v>110</v>
      </c>
      <c r="J113" s="105"/>
      <c r="K113" s="105"/>
      <c r="L113" s="105"/>
      <c r="M113" s="105"/>
      <c r="N113" s="105"/>
      <c r="O113" s="105"/>
      <c r="P113" s="105"/>
      <c r="Q113" s="104">
        <f t="shared" si="16"/>
        <v>9405</v>
      </c>
      <c r="R113" s="116" t="s">
        <v>276</v>
      </c>
      <c r="S113" s="104">
        <v>1</v>
      </c>
      <c r="T113" s="102" t="s">
        <v>306</v>
      </c>
      <c r="U113" s="110"/>
    </row>
    <row r="114" spans="3:21" ht="39.950000000000003" customHeight="1">
      <c r="C114" s="102">
        <f t="shared" si="17"/>
        <v>105</v>
      </c>
      <c r="D114" s="103">
        <v>44962</v>
      </c>
      <c r="E114" s="102" t="s">
        <v>350</v>
      </c>
      <c r="F114" s="102" t="s">
        <v>656</v>
      </c>
      <c r="G114" s="104" t="s">
        <v>679</v>
      </c>
      <c r="H114" s="102" t="s">
        <v>110</v>
      </c>
      <c r="I114" s="105">
        <v>22</v>
      </c>
      <c r="J114" s="105"/>
      <c r="K114" s="105"/>
      <c r="L114" s="105"/>
      <c r="M114" s="105"/>
      <c r="N114" s="105"/>
      <c r="O114" s="105"/>
      <c r="P114" s="105"/>
      <c r="Q114" s="104">
        <f t="shared" si="16"/>
        <v>9427</v>
      </c>
      <c r="R114" s="116" t="s">
        <v>276</v>
      </c>
      <c r="S114" s="104">
        <v>1</v>
      </c>
      <c r="T114" s="102" t="s">
        <v>306</v>
      </c>
      <c r="U114" s="110"/>
    </row>
    <row r="115" spans="3:21" ht="39.950000000000003" customHeight="1">
      <c r="C115" s="102">
        <f t="shared" si="17"/>
        <v>106</v>
      </c>
      <c r="D115" s="103">
        <v>44962</v>
      </c>
      <c r="E115" s="102" t="s">
        <v>350</v>
      </c>
      <c r="F115" s="102" t="s">
        <v>696</v>
      </c>
      <c r="G115" s="104" t="s">
        <v>268</v>
      </c>
      <c r="H115" s="102" t="s">
        <v>110</v>
      </c>
      <c r="I115" s="105">
        <v>44</v>
      </c>
      <c r="J115" s="105"/>
      <c r="K115" s="105"/>
      <c r="L115" s="105"/>
      <c r="M115" s="105"/>
      <c r="N115" s="105"/>
      <c r="O115" s="105"/>
      <c r="P115" s="105"/>
      <c r="Q115" s="104">
        <f t="shared" si="16"/>
        <v>9471</v>
      </c>
      <c r="R115" s="116" t="s">
        <v>276</v>
      </c>
      <c r="S115" s="104">
        <v>1</v>
      </c>
      <c r="T115" s="102" t="s">
        <v>306</v>
      </c>
      <c r="U115" s="110"/>
    </row>
    <row r="116" spans="3:21" ht="39.950000000000003" customHeight="1">
      <c r="C116" s="102">
        <f t="shared" si="17"/>
        <v>107</v>
      </c>
      <c r="D116" s="103">
        <v>44964</v>
      </c>
      <c r="E116" s="102" t="s">
        <v>697</v>
      </c>
      <c r="F116" s="102" t="s">
        <v>698</v>
      </c>
      <c r="G116" s="104" t="s">
        <v>268</v>
      </c>
      <c r="H116" s="102" t="s">
        <v>110</v>
      </c>
      <c r="I116" s="105">
        <v>34</v>
      </c>
      <c r="J116" s="105"/>
      <c r="K116" s="105"/>
      <c r="L116" s="105"/>
      <c r="M116" s="105"/>
      <c r="N116" s="105"/>
      <c r="O116" s="105"/>
      <c r="P116" s="105"/>
      <c r="Q116" s="104">
        <f t="shared" si="16"/>
        <v>9505</v>
      </c>
      <c r="R116" s="116" t="s">
        <v>276</v>
      </c>
      <c r="S116" s="104">
        <v>1</v>
      </c>
      <c r="T116" s="102" t="s">
        <v>306</v>
      </c>
      <c r="U116" s="110"/>
    </row>
    <row r="117" spans="3:21" ht="39.950000000000003" customHeight="1">
      <c r="C117" s="102">
        <f t="shared" si="17"/>
        <v>108</v>
      </c>
      <c r="D117" s="103">
        <v>44964</v>
      </c>
      <c r="E117" s="102" t="s">
        <v>699</v>
      </c>
      <c r="F117" s="102" t="s">
        <v>700</v>
      </c>
      <c r="G117" s="104" t="s">
        <v>268</v>
      </c>
      <c r="H117" s="102" t="s">
        <v>110</v>
      </c>
      <c r="I117" s="105">
        <v>30</v>
      </c>
      <c r="J117" s="105"/>
      <c r="K117" s="105"/>
      <c r="L117" s="105"/>
      <c r="M117" s="105"/>
      <c r="N117" s="105"/>
      <c r="O117" s="105"/>
      <c r="P117" s="105"/>
      <c r="Q117" s="104">
        <f t="shared" si="16"/>
        <v>9535</v>
      </c>
      <c r="R117" s="116" t="s">
        <v>276</v>
      </c>
      <c r="S117" s="104">
        <v>1</v>
      </c>
      <c r="T117" s="102" t="s">
        <v>306</v>
      </c>
      <c r="U117" s="110"/>
    </row>
    <row r="118" spans="3:21" ht="39.950000000000003" customHeight="1">
      <c r="C118" s="102">
        <f t="shared" si="17"/>
        <v>109</v>
      </c>
      <c r="D118" s="103">
        <v>44964</v>
      </c>
      <c r="E118" s="102" t="s">
        <v>698</v>
      </c>
      <c r="F118" s="102" t="s">
        <v>700</v>
      </c>
      <c r="G118" s="104" t="s">
        <v>268</v>
      </c>
      <c r="H118" s="102" t="s">
        <v>110</v>
      </c>
      <c r="I118" s="105">
        <v>40</v>
      </c>
      <c r="J118" s="105"/>
      <c r="K118" s="105"/>
      <c r="L118" s="105"/>
      <c r="M118" s="105"/>
      <c r="N118" s="105"/>
      <c r="O118" s="105"/>
      <c r="P118" s="105"/>
      <c r="Q118" s="104">
        <f t="shared" si="16"/>
        <v>9575</v>
      </c>
      <c r="R118" s="104" t="s">
        <v>269</v>
      </c>
      <c r="S118" s="104">
        <v>1.2</v>
      </c>
      <c r="T118" s="102" t="s">
        <v>306</v>
      </c>
      <c r="U118" s="110"/>
    </row>
    <row r="119" spans="3:21" ht="39.950000000000003" customHeight="1">
      <c r="C119" s="102">
        <f t="shared" si="17"/>
        <v>110</v>
      </c>
      <c r="D119" s="103">
        <v>44964</v>
      </c>
      <c r="E119" s="102" t="s">
        <v>700</v>
      </c>
      <c r="F119" s="102" t="s">
        <v>701</v>
      </c>
      <c r="G119" s="104" t="s">
        <v>268</v>
      </c>
      <c r="H119" s="102" t="s">
        <v>110</v>
      </c>
      <c r="I119" s="105">
        <v>24</v>
      </c>
      <c r="J119" s="105"/>
      <c r="K119" s="105"/>
      <c r="L119" s="105"/>
      <c r="M119" s="105"/>
      <c r="N119" s="105"/>
      <c r="O119" s="105"/>
      <c r="P119" s="105"/>
      <c r="Q119" s="104">
        <f t="shared" si="16"/>
        <v>9599</v>
      </c>
      <c r="R119" s="104" t="s">
        <v>269</v>
      </c>
      <c r="S119" s="104">
        <v>1.2</v>
      </c>
      <c r="T119" s="102" t="s">
        <v>306</v>
      </c>
      <c r="U119" s="110"/>
    </row>
    <row r="120" spans="3:21" ht="39.950000000000003" customHeight="1">
      <c r="C120" s="102">
        <f t="shared" si="17"/>
        <v>111</v>
      </c>
      <c r="D120" s="103">
        <v>44964</v>
      </c>
      <c r="E120" s="102" t="s">
        <v>698</v>
      </c>
      <c r="F120" s="102" t="s">
        <v>702</v>
      </c>
      <c r="G120" s="104" t="s">
        <v>268</v>
      </c>
      <c r="H120" s="102" t="s">
        <v>110</v>
      </c>
      <c r="I120" s="105">
        <v>50</v>
      </c>
      <c r="J120" s="105"/>
      <c r="K120" s="105"/>
      <c r="L120" s="105"/>
      <c r="M120" s="105"/>
      <c r="N120" s="105"/>
      <c r="O120" s="105"/>
      <c r="P120" s="105"/>
      <c r="Q120" s="104">
        <f t="shared" si="16"/>
        <v>9649</v>
      </c>
      <c r="R120" s="104" t="s">
        <v>269</v>
      </c>
      <c r="S120" s="104">
        <v>1.2</v>
      </c>
      <c r="T120" s="102" t="s">
        <v>306</v>
      </c>
      <c r="U120" s="110"/>
    </row>
    <row r="121" spans="3:21" ht="39.950000000000003" customHeight="1">
      <c r="C121" s="102">
        <f t="shared" si="17"/>
        <v>112</v>
      </c>
      <c r="D121" s="103">
        <v>44964</v>
      </c>
      <c r="E121" s="102" t="s">
        <v>702</v>
      </c>
      <c r="F121" s="102" t="s">
        <v>703</v>
      </c>
      <c r="G121" s="104" t="s">
        <v>268</v>
      </c>
      <c r="H121" s="102" t="s">
        <v>110</v>
      </c>
      <c r="I121" s="105">
        <v>64</v>
      </c>
      <c r="J121" s="105"/>
      <c r="K121" s="105"/>
      <c r="L121" s="105"/>
      <c r="M121" s="105"/>
      <c r="N121" s="105"/>
      <c r="O121" s="105"/>
      <c r="P121" s="105"/>
      <c r="Q121" s="104">
        <f t="shared" si="16"/>
        <v>9713</v>
      </c>
      <c r="R121" s="104" t="s">
        <v>269</v>
      </c>
      <c r="S121" s="104">
        <v>1.2</v>
      </c>
      <c r="T121" s="102" t="s">
        <v>306</v>
      </c>
      <c r="U121" s="110"/>
    </row>
    <row r="122" spans="3:21" ht="39.950000000000003" customHeight="1">
      <c r="C122" s="102">
        <f t="shared" si="17"/>
        <v>113</v>
      </c>
      <c r="D122" s="103">
        <v>44964</v>
      </c>
      <c r="E122" s="102" t="s">
        <v>703</v>
      </c>
      <c r="F122" s="102" t="s">
        <v>704</v>
      </c>
      <c r="G122" s="104" t="s">
        <v>268</v>
      </c>
      <c r="H122" s="102" t="s">
        <v>110</v>
      </c>
      <c r="I122" s="105">
        <v>44</v>
      </c>
      <c r="J122" s="105"/>
      <c r="K122" s="105"/>
      <c r="L122" s="105"/>
      <c r="M122" s="105"/>
      <c r="N122" s="105"/>
      <c r="O122" s="105"/>
      <c r="P122" s="105"/>
      <c r="Q122" s="104">
        <f t="shared" si="16"/>
        <v>9757</v>
      </c>
      <c r="R122" s="104" t="s">
        <v>269</v>
      </c>
      <c r="S122" s="104">
        <v>1.2</v>
      </c>
      <c r="T122" s="102" t="s">
        <v>306</v>
      </c>
      <c r="U122" s="110"/>
    </row>
    <row r="123" spans="3:21" ht="39.950000000000003" customHeight="1">
      <c r="C123" s="102">
        <f t="shared" si="17"/>
        <v>114</v>
      </c>
      <c r="D123" s="103">
        <v>44964</v>
      </c>
      <c r="E123" s="102" t="s">
        <v>702</v>
      </c>
      <c r="F123" s="102" t="s">
        <v>705</v>
      </c>
      <c r="G123" s="104" t="s">
        <v>268</v>
      </c>
      <c r="H123" s="102" t="s">
        <v>110</v>
      </c>
      <c r="I123" s="105">
        <v>30</v>
      </c>
      <c r="J123" s="105"/>
      <c r="K123" s="105"/>
      <c r="L123" s="105"/>
      <c r="M123" s="105"/>
      <c r="N123" s="105"/>
      <c r="O123" s="105"/>
      <c r="P123" s="105"/>
      <c r="Q123" s="104">
        <f t="shared" si="16"/>
        <v>9787</v>
      </c>
      <c r="R123" s="104" t="s">
        <v>269</v>
      </c>
      <c r="S123" s="104">
        <v>1.2</v>
      </c>
      <c r="T123" s="102" t="s">
        <v>306</v>
      </c>
      <c r="U123" s="110"/>
    </row>
    <row r="124" spans="3:21" ht="39.950000000000003" customHeight="1">
      <c r="C124" s="102">
        <f t="shared" si="17"/>
        <v>115</v>
      </c>
      <c r="D124" s="103">
        <v>44964</v>
      </c>
      <c r="E124" s="102" t="s">
        <v>705</v>
      </c>
      <c r="F124" s="102" t="s">
        <v>706</v>
      </c>
      <c r="G124" s="104" t="s">
        <v>268</v>
      </c>
      <c r="H124" s="102" t="s">
        <v>110</v>
      </c>
      <c r="I124" s="105">
        <v>32</v>
      </c>
      <c r="J124" s="105"/>
      <c r="K124" s="105"/>
      <c r="L124" s="105"/>
      <c r="M124" s="105"/>
      <c r="N124" s="105"/>
      <c r="O124" s="105"/>
      <c r="P124" s="105"/>
      <c r="Q124" s="104">
        <f t="shared" si="16"/>
        <v>9819</v>
      </c>
      <c r="R124" s="104" t="s">
        <v>269</v>
      </c>
      <c r="S124" s="104">
        <v>1.2</v>
      </c>
      <c r="T124" s="102" t="s">
        <v>306</v>
      </c>
      <c r="U124" s="110"/>
    </row>
    <row r="125" spans="3:21" ht="39.950000000000003" customHeight="1">
      <c r="C125" s="102">
        <f t="shared" si="17"/>
        <v>116</v>
      </c>
      <c r="D125" s="103">
        <v>44965</v>
      </c>
      <c r="E125" s="102" t="s">
        <v>706</v>
      </c>
      <c r="F125" s="102" t="s">
        <v>707</v>
      </c>
      <c r="G125" s="104" t="s">
        <v>268</v>
      </c>
      <c r="H125" s="102" t="s">
        <v>110</v>
      </c>
      <c r="I125" s="105">
        <v>38</v>
      </c>
      <c r="J125" s="105"/>
      <c r="K125" s="105"/>
      <c r="L125" s="105"/>
      <c r="M125" s="105"/>
      <c r="N125" s="105"/>
      <c r="O125" s="105"/>
      <c r="P125" s="105"/>
      <c r="Q125" s="104">
        <f t="shared" si="16"/>
        <v>9857</v>
      </c>
      <c r="R125" s="116" t="s">
        <v>276</v>
      </c>
      <c r="S125" s="104">
        <v>0.8</v>
      </c>
      <c r="T125" s="102" t="s">
        <v>306</v>
      </c>
      <c r="U125" s="110"/>
    </row>
    <row r="126" spans="3:21" ht="39.950000000000003" customHeight="1">
      <c r="C126" s="102">
        <f t="shared" si="17"/>
        <v>117</v>
      </c>
      <c r="D126" s="103">
        <v>44965</v>
      </c>
      <c r="E126" s="102" t="s">
        <v>706</v>
      </c>
      <c r="F126" s="102" t="s">
        <v>708</v>
      </c>
      <c r="G126" s="104" t="s">
        <v>268</v>
      </c>
      <c r="H126" s="102" t="s">
        <v>110</v>
      </c>
      <c r="I126" s="105">
        <v>23</v>
      </c>
      <c r="J126" s="105"/>
      <c r="K126" s="105"/>
      <c r="L126" s="105"/>
      <c r="M126" s="105"/>
      <c r="N126" s="105"/>
      <c r="O126" s="105"/>
      <c r="P126" s="105"/>
      <c r="Q126" s="104">
        <f t="shared" si="16"/>
        <v>9880</v>
      </c>
      <c r="R126" s="116" t="s">
        <v>276</v>
      </c>
      <c r="S126" s="104">
        <v>0.8</v>
      </c>
      <c r="T126" s="102" t="s">
        <v>306</v>
      </c>
      <c r="U126" s="110"/>
    </row>
    <row r="127" spans="3:21" ht="39.950000000000003" customHeight="1">
      <c r="C127" s="102">
        <f t="shared" si="17"/>
        <v>118</v>
      </c>
      <c r="D127" s="103">
        <v>44965</v>
      </c>
      <c r="E127" s="102" t="s">
        <v>705</v>
      </c>
      <c r="F127" s="102" t="s">
        <v>703</v>
      </c>
      <c r="G127" s="104" t="s">
        <v>268</v>
      </c>
      <c r="H127" s="102" t="s">
        <v>110</v>
      </c>
      <c r="I127" s="105">
        <v>65</v>
      </c>
      <c r="J127" s="105"/>
      <c r="K127" s="105"/>
      <c r="L127" s="105"/>
      <c r="M127" s="105"/>
      <c r="N127" s="105"/>
      <c r="O127" s="105"/>
      <c r="P127" s="105"/>
      <c r="Q127" s="104">
        <f t="shared" si="16"/>
        <v>9945</v>
      </c>
      <c r="R127" s="116" t="s">
        <v>269</v>
      </c>
      <c r="S127" s="104">
        <v>0.8</v>
      </c>
      <c r="T127" s="102" t="s">
        <v>306</v>
      </c>
      <c r="U127" s="110"/>
    </row>
    <row r="128" spans="3:21" ht="39.950000000000003" customHeight="1">
      <c r="C128" s="102">
        <f t="shared" si="17"/>
        <v>119</v>
      </c>
      <c r="D128" s="103">
        <v>44965</v>
      </c>
      <c r="E128" s="102" t="s">
        <v>709</v>
      </c>
      <c r="F128" s="102" t="s">
        <v>710</v>
      </c>
      <c r="G128" s="104" t="s">
        <v>268</v>
      </c>
      <c r="H128" s="102" t="s">
        <v>110</v>
      </c>
      <c r="I128" s="105">
        <v>25</v>
      </c>
      <c r="J128" s="105"/>
      <c r="K128" s="105"/>
      <c r="L128" s="105"/>
      <c r="M128" s="105"/>
      <c r="N128" s="105"/>
      <c r="O128" s="105"/>
      <c r="P128" s="105"/>
      <c r="Q128" s="104">
        <f t="shared" si="16"/>
        <v>9970</v>
      </c>
      <c r="R128" s="116" t="s">
        <v>269</v>
      </c>
      <c r="S128" s="104">
        <v>0.8</v>
      </c>
      <c r="T128" s="102" t="s">
        <v>306</v>
      </c>
      <c r="U128" s="110"/>
    </row>
    <row r="129" spans="3:21" ht="39.950000000000003" customHeight="1">
      <c r="C129" s="102">
        <f t="shared" si="17"/>
        <v>120</v>
      </c>
      <c r="D129" s="103">
        <v>44966</v>
      </c>
      <c r="E129" s="102" t="s">
        <v>711</v>
      </c>
      <c r="F129" s="102" t="s">
        <v>712</v>
      </c>
      <c r="G129" s="104" t="s">
        <v>268</v>
      </c>
      <c r="H129" s="102" t="s">
        <v>110</v>
      </c>
      <c r="I129" s="105">
        <v>57</v>
      </c>
      <c r="J129" s="105"/>
      <c r="K129" s="105"/>
      <c r="L129" s="105"/>
      <c r="M129" s="105"/>
      <c r="N129" s="105"/>
      <c r="O129" s="105"/>
      <c r="P129" s="105"/>
      <c r="Q129" s="104">
        <f t="shared" si="16"/>
        <v>10027</v>
      </c>
      <c r="R129" s="104" t="s">
        <v>269</v>
      </c>
      <c r="S129" s="104">
        <v>1</v>
      </c>
      <c r="T129" s="102" t="s">
        <v>306</v>
      </c>
      <c r="U129" s="110"/>
    </row>
    <row r="130" spans="3:21" ht="39.950000000000003" customHeight="1">
      <c r="C130" s="102">
        <f t="shared" si="17"/>
        <v>121</v>
      </c>
      <c r="D130" s="103">
        <v>44966</v>
      </c>
      <c r="E130" s="102" t="s">
        <v>713</v>
      </c>
      <c r="F130" s="102" t="s">
        <v>714</v>
      </c>
      <c r="G130" s="104" t="s">
        <v>268</v>
      </c>
      <c r="H130" s="102" t="s">
        <v>110</v>
      </c>
      <c r="I130" s="105">
        <v>118</v>
      </c>
      <c r="J130" s="105"/>
      <c r="K130" s="105"/>
      <c r="L130" s="105"/>
      <c r="M130" s="105"/>
      <c r="N130" s="105"/>
      <c r="O130" s="105"/>
      <c r="P130" s="105"/>
      <c r="Q130" s="104">
        <f t="shared" ref="Q130:Q179" si="18">P130+O130+N130+M130+L130+K130+J130+I130+Q129</f>
        <v>10145</v>
      </c>
      <c r="R130" s="104" t="s">
        <v>269</v>
      </c>
      <c r="S130" s="104">
        <v>1</v>
      </c>
      <c r="T130" s="102" t="s">
        <v>306</v>
      </c>
      <c r="U130" s="110"/>
    </row>
    <row r="131" spans="3:21" ht="39.950000000000003" customHeight="1">
      <c r="C131" s="102">
        <f t="shared" si="17"/>
        <v>122</v>
      </c>
      <c r="D131" s="103">
        <v>44966</v>
      </c>
      <c r="E131" s="102" t="s">
        <v>715</v>
      </c>
      <c r="F131" s="102" t="s">
        <v>716</v>
      </c>
      <c r="G131" s="104" t="s">
        <v>268</v>
      </c>
      <c r="H131" s="102" t="s">
        <v>110</v>
      </c>
      <c r="I131" s="105">
        <v>56</v>
      </c>
      <c r="J131" s="105"/>
      <c r="K131" s="105"/>
      <c r="L131" s="105"/>
      <c r="M131" s="105"/>
      <c r="N131" s="105"/>
      <c r="O131" s="105"/>
      <c r="P131" s="105"/>
      <c r="Q131" s="104">
        <f t="shared" si="18"/>
        <v>10201</v>
      </c>
      <c r="R131" s="104" t="s">
        <v>269</v>
      </c>
      <c r="S131" s="104">
        <v>1</v>
      </c>
      <c r="T131" s="102" t="s">
        <v>306</v>
      </c>
      <c r="U131" s="110"/>
    </row>
    <row r="132" spans="3:21" ht="39.950000000000003" customHeight="1">
      <c r="C132" s="102">
        <f t="shared" si="17"/>
        <v>123</v>
      </c>
      <c r="D132" s="103">
        <v>44967</v>
      </c>
      <c r="E132" s="102" t="s">
        <v>715</v>
      </c>
      <c r="F132" s="102" t="s">
        <v>717</v>
      </c>
      <c r="G132" s="104" t="s">
        <v>268</v>
      </c>
      <c r="H132" s="102" t="s">
        <v>110</v>
      </c>
      <c r="I132" s="105">
        <v>31</v>
      </c>
      <c r="J132" s="105"/>
      <c r="K132" s="105"/>
      <c r="L132" s="105"/>
      <c r="M132" s="105"/>
      <c r="N132" s="105"/>
      <c r="O132" s="105"/>
      <c r="P132" s="105"/>
      <c r="Q132" s="104">
        <f t="shared" si="18"/>
        <v>10232</v>
      </c>
      <c r="R132" s="104" t="s">
        <v>269</v>
      </c>
      <c r="S132" s="104">
        <v>1</v>
      </c>
      <c r="T132" s="102" t="s">
        <v>306</v>
      </c>
      <c r="U132" s="110"/>
    </row>
    <row r="133" spans="3:21" ht="39.950000000000003" customHeight="1">
      <c r="C133" s="102">
        <f t="shared" si="17"/>
        <v>124</v>
      </c>
      <c r="D133" s="103">
        <v>44967</v>
      </c>
      <c r="E133" s="102" t="s">
        <v>718</v>
      </c>
      <c r="F133" s="102" t="s">
        <v>719</v>
      </c>
      <c r="G133" s="104" t="s">
        <v>268</v>
      </c>
      <c r="H133" s="102" t="s">
        <v>110</v>
      </c>
      <c r="I133" s="105">
        <v>36</v>
      </c>
      <c r="J133" s="105"/>
      <c r="K133" s="105"/>
      <c r="L133" s="105"/>
      <c r="M133" s="105"/>
      <c r="N133" s="105"/>
      <c r="O133" s="105"/>
      <c r="P133" s="105"/>
      <c r="Q133" s="104">
        <f t="shared" si="18"/>
        <v>10268</v>
      </c>
      <c r="R133" s="104" t="s">
        <v>269</v>
      </c>
      <c r="S133" s="104">
        <v>1</v>
      </c>
      <c r="T133" s="102" t="s">
        <v>306</v>
      </c>
      <c r="U133" s="110"/>
    </row>
    <row r="134" spans="3:21" ht="39.950000000000003" customHeight="1">
      <c r="C134" s="102">
        <f t="shared" si="17"/>
        <v>125</v>
      </c>
      <c r="D134" s="103">
        <v>44968</v>
      </c>
      <c r="E134" s="102" t="s">
        <v>720</v>
      </c>
      <c r="F134" s="102" t="s">
        <v>721</v>
      </c>
      <c r="G134" s="104" t="s">
        <v>268</v>
      </c>
      <c r="H134" s="102" t="s">
        <v>110</v>
      </c>
      <c r="I134" s="105">
        <v>61</v>
      </c>
      <c r="J134" s="118"/>
      <c r="K134" s="118"/>
      <c r="L134" s="118"/>
      <c r="M134" s="118"/>
      <c r="N134" s="118"/>
      <c r="O134" s="118"/>
      <c r="P134" s="118"/>
      <c r="Q134" s="104">
        <f t="shared" si="18"/>
        <v>10329</v>
      </c>
      <c r="R134" s="104" t="s">
        <v>269</v>
      </c>
      <c r="S134" s="104">
        <v>1</v>
      </c>
      <c r="T134" s="102" t="s">
        <v>306</v>
      </c>
      <c r="U134" s="110"/>
    </row>
    <row r="135" spans="3:21" ht="39.950000000000003" customHeight="1">
      <c r="C135" s="102">
        <f t="shared" si="17"/>
        <v>126</v>
      </c>
      <c r="D135" s="103">
        <v>44968</v>
      </c>
      <c r="E135" s="102" t="s">
        <v>720</v>
      </c>
      <c r="F135" s="102" t="s">
        <v>722</v>
      </c>
      <c r="G135" s="104" t="s">
        <v>268</v>
      </c>
      <c r="H135" s="102" t="s">
        <v>110</v>
      </c>
      <c r="I135" s="105"/>
      <c r="J135" s="118"/>
      <c r="K135" s="105">
        <v>50</v>
      </c>
      <c r="L135" s="118"/>
      <c r="M135" s="118"/>
      <c r="N135" s="118"/>
      <c r="O135" s="118"/>
      <c r="P135" s="118"/>
      <c r="Q135" s="104">
        <f t="shared" si="18"/>
        <v>10379</v>
      </c>
      <c r="R135" s="116" t="s">
        <v>276</v>
      </c>
      <c r="S135" s="104">
        <v>1</v>
      </c>
      <c r="T135" s="102" t="s">
        <v>306</v>
      </c>
      <c r="U135" s="110"/>
    </row>
    <row r="136" spans="3:21" ht="39.950000000000003" customHeight="1">
      <c r="C136" s="102">
        <f t="shared" si="17"/>
        <v>127</v>
      </c>
      <c r="D136" s="103">
        <v>44968</v>
      </c>
      <c r="E136" s="102" t="s">
        <v>722</v>
      </c>
      <c r="F136" s="102" t="s">
        <v>723</v>
      </c>
      <c r="G136" s="104" t="s">
        <v>268</v>
      </c>
      <c r="H136" s="102" t="s">
        <v>110</v>
      </c>
      <c r="I136" s="105"/>
      <c r="J136" s="118"/>
      <c r="K136" s="105">
        <v>114</v>
      </c>
      <c r="L136" s="118"/>
      <c r="M136" s="118"/>
      <c r="N136" s="118"/>
      <c r="O136" s="118"/>
      <c r="P136" s="118"/>
      <c r="Q136" s="104">
        <f t="shared" si="18"/>
        <v>10493</v>
      </c>
      <c r="R136" s="116" t="s">
        <v>276</v>
      </c>
      <c r="S136" s="104">
        <v>1</v>
      </c>
      <c r="T136" s="102" t="s">
        <v>306</v>
      </c>
      <c r="U136" s="110"/>
    </row>
    <row r="137" spans="3:21" ht="39.950000000000003" customHeight="1">
      <c r="C137" s="102">
        <f t="shared" si="17"/>
        <v>128</v>
      </c>
      <c r="D137" s="103">
        <v>44968</v>
      </c>
      <c r="E137" s="102" t="s">
        <v>723</v>
      </c>
      <c r="F137" s="102" t="s">
        <v>724</v>
      </c>
      <c r="G137" s="104" t="s">
        <v>268</v>
      </c>
      <c r="H137" s="102" t="s">
        <v>110</v>
      </c>
      <c r="I137" s="105"/>
      <c r="J137" s="118"/>
      <c r="K137" s="105">
        <v>10</v>
      </c>
      <c r="L137" s="118"/>
      <c r="M137" s="118"/>
      <c r="N137" s="118"/>
      <c r="O137" s="118"/>
      <c r="P137" s="118"/>
      <c r="Q137" s="104">
        <f t="shared" si="18"/>
        <v>10503</v>
      </c>
      <c r="R137" s="116" t="s">
        <v>276</v>
      </c>
      <c r="S137" s="104">
        <v>1</v>
      </c>
      <c r="T137" s="102" t="s">
        <v>306</v>
      </c>
      <c r="U137" s="110"/>
    </row>
    <row r="138" spans="3:21" ht="39.950000000000003" customHeight="1">
      <c r="C138" s="102">
        <f t="shared" si="17"/>
        <v>129</v>
      </c>
      <c r="D138" s="103">
        <v>44969</v>
      </c>
      <c r="E138" s="102" t="s">
        <v>725</v>
      </c>
      <c r="F138" s="102" t="s">
        <v>726</v>
      </c>
      <c r="G138" s="104" t="s">
        <v>268</v>
      </c>
      <c r="H138" s="102" t="s">
        <v>110</v>
      </c>
      <c r="I138" s="105">
        <v>57</v>
      </c>
      <c r="J138" s="107"/>
      <c r="K138" s="107"/>
      <c r="L138" s="107"/>
      <c r="M138" s="107"/>
      <c r="N138" s="107"/>
      <c r="O138" s="107"/>
      <c r="P138" s="107"/>
      <c r="Q138" s="104">
        <f t="shared" si="18"/>
        <v>10560</v>
      </c>
      <c r="R138" s="116" t="s">
        <v>276</v>
      </c>
      <c r="S138" s="104">
        <v>1</v>
      </c>
      <c r="T138" s="102" t="s">
        <v>306</v>
      </c>
      <c r="U138" s="110"/>
    </row>
    <row r="139" spans="3:21" ht="39.950000000000003" customHeight="1">
      <c r="C139" s="102">
        <f t="shared" si="17"/>
        <v>130</v>
      </c>
      <c r="D139" s="103">
        <v>44969</v>
      </c>
      <c r="E139" s="102" t="s">
        <v>723</v>
      </c>
      <c r="F139" s="102" t="s">
        <v>727</v>
      </c>
      <c r="G139" s="104" t="s">
        <v>268</v>
      </c>
      <c r="H139" s="102" t="s">
        <v>110</v>
      </c>
      <c r="I139" s="105">
        <v>24</v>
      </c>
      <c r="J139" s="107"/>
      <c r="K139" s="107"/>
      <c r="L139" s="107"/>
      <c r="M139" s="107"/>
      <c r="N139" s="107"/>
      <c r="O139" s="107"/>
      <c r="P139" s="107"/>
      <c r="Q139" s="104">
        <f t="shared" si="18"/>
        <v>10584</v>
      </c>
      <c r="R139" s="116" t="s">
        <v>276</v>
      </c>
      <c r="S139" s="104">
        <v>1</v>
      </c>
      <c r="T139" s="102" t="s">
        <v>306</v>
      </c>
      <c r="U139" s="110"/>
    </row>
    <row r="140" spans="3:21" ht="39.950000000000003" customHeight="1">
      <c r="C140" s="102">
        <f t="shared" si="17"/>
        <v>131</v>
      </c>
      <c r="D140" s="103">
        <v>44969</v>
      </c>
      <c r="E140" s="102" t="s">
        <v>721</v>
      </c>
      <c r="F140" s="102" t="s">
        <v>728</v>
      </c>
      <c r="G140" s="104" t="s">
        <v>268</v>
      </c>
      <c r="H140" s="102" t="s">
        <v>110</v>
      </c>
      <c r="I140" s="105">
        <v>46</v>
      </c>
      <c r="J140" s="107"/>
      <c r="K140" s="107"/>
      <c r="L140" s="107"/>
      <c r="M140" s="107"/>
      <c r="N140" s="107"/>
      <c r="O140" s="107"/>
      <c r="P140" s="107"/>
      <c r="Q140" s="104">
        <f t="shared" si="18"/>
        <v>10630</v>
      </c>
      <c r="R140" s="104" t="s">
        <v>269</v>
      </c>
      <c r="S140" s="104">
        <v>1</v>
      </c>
      <c r="T140" s="102" t="s">
        <v>306</v>
      </c>
      <c r="U140" s="110"/>
    </row>
    <row r="141" spans="3:21" ht="39.950000000000003" customHeight="1">
      <c r="C141" s="102">
        <f t="shared" si="17"/>
        <v>132</v>
      </c>
      <c r="D141" s="103">
        <v>44969</v>
      </c>
      <c r="E141" s="102" t="s">
        <v>721</v>
      </c>
      <c r="F141" s="102" t="s">
        <v>722</v>
      </c>
      <c r="G141" s="104" t="s">
        <v>268</v>
      </c>
      <c r="H141" s="102" t="s">
        <v>110</v>
      </c>
      <c r="I141" s="105">
        <v>25</v>
      </c>
      <c r="J141" s="107"/>
      <c r="K141" s="107"/>
      <c r="L141" s="107"/>
      <c r="M141" s="107"/>
      <c r="N141" s="107"/>
      <c r="O141" s="107"/>
      <c r="P141" s="107"/>
      <c r="Q141" s="104">
        <f t="shared" si="18"/>
        <v>10655</v>
      </c>
      <c r="R141" s="104" t="s">
        <v>269</v>
      </c>
      <c r="S141" s="104">
        <v>1</v>
      </c>
      <c r="T141" s="102" t="s">
        <v>306</v>
      </c>
      <c r="U141" s="110"/>
    </row>
    <row r="142" spans="3:21" ht="39.950000000000003" customHeight="1">
      <c r="C142" s="102">
        <f t="shared" si="17"/>
        <v>133</v>
      </c>
      <c r="D142" s="103">
        <v>44971</v>
      </c>
      <c r="E142" s="102" t="s">
        <v>729</v>
      </c>
      <c r="F142" s="102" t="s">
        <v>730</v>
      </c>
      <c r="G142" s="104" t="s">
        <v>268</v>
      </c>
      <c r="H142" s="102" t="s">
        <v>110</v>
      </c>
      <c r="I142" s="136"/>
      <c r="J142" s="136"/>
      <c r="K142" s="105">
        <v>26</v>
      </c>
      <c r="L142" s="118"/>
      <c r="M142" s="118"/>
      <c r="N142" s="118"/>
      <c r="O142" s="118"/>
      <c r="P142" s="118"/>
      <c r="Q142" s="104">
        <f t="shared" si="18"/>
        <v>10681</v>
      </c>
      <c r="R142" s="104" t="s">
        <v>269</v>
      </c>
      <c r="S142" s="104">
        <v>1</v>
      </c>
      <c r="T142" s="102" t="s">
        <v>306</v>
      </c>
      <c r="U142" s="110"/>
    </row>
    <row r="143" spans="3:21" ht="39.950000000000003" customHeight="1">
      <c r="C143" s="102">
        <f t="shared" si="17"/>
        <v>134</v>
      </c>
      <c r="D143" s="103">
        <v>44971</v>
      </c>
      <c r="E143" s="102" t="s">
        <v>730</v>
      </c>
      <c r="F143" s="102" t="s">
        <v>731</v>
      </c>
      <c r="G143" s="104" t="s">
        <v>268</v>
      </c>
      <c r="H143" s="102" t="s">
        <v>110</v>
      </c>
      <c r="I143" s="136"/>
      <c r="J143" s="136"/>
      <c r="K143" s="105">
        <v>30</v>
      </c>
      <c r="L143" s="118"/>
      <c r="M143" s="118"/>
      <c r="N143" s="118"/>
      <c r="O143" s="118"/>
      <c r="P143" s="118"/>
      <c r="Q143" s="104">
        <f t="shared" si="18"/>
        <v>10711</v>
      </c>
      <c r="R143" s="104" t="s">
        <v>269</v>
      </c>
      <c r="S143" s="104">
        <v>1</v>
      </c>
      <c r="T143" s="102" t="s">
        <v>306</v>
      </c>
      <c r="U143" s="110"/>
    </row>
    <row r="144" spans="3:21" ht="39.950000000000003" customHeight="1">
      <c r="C144" s="102">
        <f t="shared" si="17"/>
        <v>135</v>
      </c>
      <c r="D144" s="103">
        <v>44971</v>
      </c>
      <c r="E144" s="102" t="s">
        <v>731</v>
      </c>
      <c r="F144" s="102" t="s">
        <v>732</v>
      </c>
      <c r="G144" s="104" t="s">
        <v>268</v>
      </c>
      <c r="H144" s="102" t="s">
        <v>110</v>
      </c>
      <c r="I144" s="136"/>
      <c r="J144" s="136"/>
      <c r="K144" s="105">
        <v>76</v>
      </c>
      <c r="L144" s="118"/>
      <c r="M144" s="118"/>
      <c r="N144" s="118"/>
      <c r="O144" s="118"/>
      <c r="P144" s="118"/>
      <c r="Q144" s="104">
        <f t="shared" si="18"/>
        <v>10787</v>
      </c>
      <c r="R144" s="104" t="s">
        <v>269</v>
      </c>
      <c r="S144" s="104">
        <v>1</v>
      </c>
      <c r="T144" s="102" t="s">
        <v>306</v>
      </c>
      <c r="U144" s="110"/>
    </row>
    <row r="145" spans="3:21" ht="39.950000000000003" customHeight="1">
      <c r="C145" s="102">
        <f t="shared" si="17"/>
        <v>136</v>
      </c>
      <c r="D145" s="103">
        <v>44971</v>
      </c>
      <c r="E145" s="102" t="s">
        <v>730</v>
      </c>
      <c r="F145" s="102" t="s">
        <v>733</v>
      </c>
      <c r="G145" s="104" t="s">
        <v>268</v>
      </c>
      <c r="H145" s="102" t="s">
        <v>110</v>
      </c>
      <c r="I145" s="105">
        <v>36</v>
      </c>
      <c r="J145" s="136"/>
      <c r="K145" s="136"/>
      <c r="L145" s="118"/>
      <c r="M145" s="118"/>
      <c r="N145" s="118"/>
      <c r="O145" s="118"/>
      <c r="P145" s="118"/>
      <c r="Q145" s="104">
        <f t="shared" si="18"/>
        <v>10823</v>
      </c>
      <c r="R145" s="104" t="s">
        <v>269</v>
      </c>
      <c r="S145" s="104">
        <v>1</v>
      </c>
      <c r="T145" s="102" t="s">
        <v>306</v>
      </c>
      <c r="U145" s="110"/>
    </row>
    <row r="146" spans="3:21" ht="39.950000000000003" customHeight="1">
      <c r="C146" s="102">
        <f t="shared" si="17"/>
        <v>137</v>
      </c>
      <c r="D146" s="103">
        <v>44971</v>
      </c>
      <c r="E146" s="102" t="s">
        <v>734</v>
      </c>
      <c r="F146" s="102" t="s">
        <v>735</v>
      </c>
      <c r="G146" s="104" t="s">
        <v>268</v>
      </c>
      <c r="H146" s="102" t="s">
        <v>110</v>
      </c>
      <c r="I146" s="105">
        <v>34</v>
      </c>
      <c r="J146" s="136"/>
      <c r="K146" s="136"/>
      <c r="L146" s="118"/>
      <c r="M146" s="118"/>
      <c r="N146" s="118"/>
      <c r="O146" s="118"/>
      <c r="P146" s="118"/>
      <c r="Q146" s="104">
        <f t="shared" si="18"/>
        <v>10857</v>
      </c>
      <c r="R146" s="116" t="s">
        <v>276</v>
      </c>
      <c r="S146" s="104">
        <v>1</v>
      </c>
      <c r="T146" s="102" t="s">
        <v>306</v>
      </c>
      <c r="U146" s="110"/>
    </row>
    <row r="147" spans="3:21" ht="39.950000000000003" customHeight="1">
      <c r="C147" s="102">
        <f t="shared" si="17"/>
        <v>138</v>
      </c>
      <c r="D147" s="103">
        <v>44971</v>
      </c>
      <c r="E147" s="102" t="s">
        <v>735</v>
      </c>
      <c r="F147" s="102" t="s">
        <v>736</v>
      </c>
      <c r="G147" s="104" t="s">
        <v>268</v>
      </c>
      <c r="H147" s="102" t="s">
        <v>110</v>
      </c>
      <c r="I147" s="105">
        <v>31</v>
      </c>
      <c r="J147" s="136"/>
      <c r="K147" s="136"/>
      <c r="L147" s="118"/>
      <c r="M147" s="118"/>
      <c r="N147" s="118"/>
      <c r="O147" s="118"/>
      <c r="P147" s="118"/>
      <c r="Q147" s="104">
        <f t="shared" si="18"/>
        <v>10888</v>
      </c>
      <c r="R147" s="116" t="s">
        <v>276</v>
      </c>
      <c r="S147" s="104">
        <v>1</v>
      </c>
      <c r="T147" s="102" t="s">
        <v>306</v>
      </c>
      <c r="U147" s="110"/>
    </row>
    <row r="148" spans="3:21" ht="39.950000000000003" customHeight="1">
      <c r="C148" s="102">
        <f t="shared" si="17"/>
        <v>139</v>
      </c>
      <c r="D148" s="103">
        <v>44971</v>
      </c>
      <c r="E148" s="102" t="s">
        <v>735</v>
      </c>
      <c r="F148" s="102" t="s">
        <v>737</v>
      </c>
      <c r="G148" s="104" t="s">
        <v>268</v>
      </c>
      <c r="H148" s="102" t="s">
        <v>110</v>
      </c>
      <c r="I148" s="105">
        <v>26</v>
      </c>
      <c r="J148" s="136"/>
      <c r="K148" s="136"/>
      <c r="L148" s="118"/>
      <c r="M148" s="118"/>
      <c r="N148" s="118"/>
      <c r="O148" s="118"/>
      <c r="P148" s="118"/>
      <c r="Q148" s="104">
        <f t="shared" si="18"/>
        <v>10914</v>
      </c>
      <c r="R148" s="116" t="s">
        <v>276</v>
      </c>
      <c r="S148" s="104">
        <v>1</v>
      </c>
      <c r="T148" s="102" t="s">
        <v>306</v>
      </c>
      <c r="U148" s="110"/>
    </row>
    <row r="149" spans="3:21" ht="39.950000000000003" customHeight="1">
      <c r="C149" s="102">
        <f t="shared" si="17"/>
        <v>140</v>
      </c>
      <c r="D149" s="103">
        <v>44972</v>
      </c>
      <c r="E149" s="102" t="s">
        <v>731</v>
      </c>
      <c r="F149" s="102" t="s">
        <v>738</v>
      </c>
      <c r="G149" s="104" t="s">
        <v>268</v>
      </c>
      <c r="H149" s="102" t="s">
        <v>110</v>
      </c>
      <c r="I149" s="105"/>
      <c r="J149" s="136"/>
      <c r="K149" s="105">
        <v>117</v>
      </c>
      <c r="L149" s="118"/>
      <c r="M149" s="118"/>
      <c r="N149" s="118"/>
      <c r="O149" s="118"/>
      <c r="P149" s="118"/>
      <c r="Q149" s="104">
        <f t="shared" si="18"/>
        <v>11031</v>
      </c>
      <c r="R149" s="116" t="s">
        <v>276</v>
      </c>
      <c r="S149" s="104">
        <v>1</v>
      </c>
      <c r="T149" s="102"/>
      <c r="U149" s="110"/>
    </row>
    <row r="150" spans="3:21" ht="39.950000000000003" customHeight="1">
      <c r="C150" s="102">
        <f t="shared" si="17"/>
        <v>141</v>
      </c>
      <c r="D150" s="103">
        <v>44973</v>
      </c>
      <c r="E150" s="102" t="s">
        <v>738</v>
      </c>
      <c r="F150" s="102" t="s">
        <v>739</v>
      </c>
      <c r="G150" s="104" t="s">
        <v>268</v>
      </c>
      <c r="H150" s="102" t="s">
        <v>110</v>
      </c>
      <c r="I150" s="136"/>
      <c r="J150" s="136"/>
      <c r="K150" s="105">
        <v>92</v>
      </c>
      <c r="L150" s="118"/>
      <c r="M150" s="118"/>
      <c r="N150" s="118"/>
      <c r="O150" s="118"/>
      <c r="P150" s="118"/>
      <c r="Q150" s="104">
        <f t="shared" si="18"/>
        <v>11123</v>
      </c>
      <c r="R150" s="116" t="s">
        <v>276</v>
      </c>
      <c r="S150" s="104">
        <v>1</v>
      </c>
      <c r="T150" s="102" t="s">
        <v>306</v>
      </c>
      <c r="U150" s="110"/>
    </row>
    <row r="151" spans="3:21" ht="39.950000000000003" customHeight="1">
      <c r="C151" s="102">
        <f t="shared" si="17"/>
        <v>142</v>
      </c>
      <c r="D151" s="103">
        <v>44973</v>
      </c>
      <c r="E151" s="102" t="s">
        <v>740</v>
      </c>
      <c r="F151" s="102" t="s">
        <v>741</v>
      </c>
      <c r="G151" s="104" t="s">
        <v>268</v>
      </c>
      <c r="H151" s="102" t="s">
        <v>110</v>
      </c>
      <c r="I151" s="136"/>
      <c r="J151" s="136"/>
      <c r="K151" s="105">
        <v>37</v>
      </c>
      <c r="L151" s="118"/>
      <c r="M151" s="118"/>
      <c r="N151" s="118"/>
      <c r="O151" s="118"/>
      <c r="P151" s="118"/>
      <c r="Q151" s="104">
        <f t="shared" si="18"/>
        <v>11160</v>
      </c>
      <c r="R151" s="104" t="s">
        <v>269</v>
      </c>
      <c r="S151" s="104">
        <v>1.2</v>
      </c>
      <c r="T151" s="102" t="s">
        <v>306</v>
      </c>
      <c r="U151" s="110"/>
    </row>
    <row r="152" spans="3:21" ht="39.950000000000003" customHeight="1">
      <c r="C152" s="102">
        <f t="shared" si="17"/>
        <v>143</v>
      </c>
      <c r="D152" s="103">
        <v>44973</v>
      </c>
      <c r="E152" s="102" t="s">
        <v>735</v>
      </c>
      <c r="F152" s="102" t="s">
        <v>741</v>
      </c>
      <c r="G152" s="104" t="s">
        <v>268</v>
      </c>
      <c r="H152" s="102" t="s">
        <v>110</v>
      </c>
      <c r="I152" s="105">
        <v>72</v>
      </c>
      <c r="J152" s="136"/>
      <c r="K152" s="105"/>
      <c r="L152" s="118"/>
      <c r="M152" s="118"/>
      <c r="N152" s="118"/>
      <c r="O152" s="118"/>
      <c r="P152" s="118"/>
      <c r="Q152" s="104">
        <f t="shared" si="18"/>
        <v>11232</v>
      </c>
      <c r="R152" s="104" t="s">
        <v>269</v>
      </c>
      <c r="S152" s="104">
        <v>1.2</v>
      </c>
      <c r="T152" s="102" t="s">
        <v>306</v>
      </c>
      <c r="U152" s="110"/>
    </row>
    <row r="153" spans="3:21" ht="39.950000000000003" customHeight="1">
      <c r="C153" s="102">
        <f t="shared" si="17"/>
        <v>144</v>
      </c>
      <c r="D153" s="103">
        <v>44974</v>
      </c>
      <c r="E153" s="102" t="s">
        <v>742</v>
      </c>
      <c r="F153" s="102" t="s">
        <v>741</v>
      </c>
      <c r="G153" s="104" t="s">
        <v>268</v>
      </c>
      <c r="H153" s="102" t="s">
        <v>110</v>
      </c>
      <c r="I153" s="105"/>
      <c r="J153" s="105"/>
      <c r="K153" s="105">
        <v>50</v>
      </c>
      <c r="L153" s="105"/>
      <c r="M153" s="105"/>
      <c r="N153" s="107"/>
      <c r="O153" s="107"/>
      <c r="P153" s="107"/>
      <c r="Q153" s="104">
        <f t="shared" si="18"/>
        <v>11282</v>
      </c>
      <c r="R153" s="104" t="s">
        <v>269</v>
      </c>
      <c r="S153" s="104">
        <v>1.2</v>
      </c>
      <c r="T153" s="102" t="s">
        <v>306</v>
      </c>
      <c r="U153" s="110"/>
    </row>
    <row r="154" spans="3:21" ht="39.950000000000003" customHeight="1">
      <c r="C154" s="102">
        <f t="shared" si="17"/>
        <v>145</v>
      </c>
      <c r="D154" s="103">
        <v>44974</v>
      </c>
      <c r="E154" s="102" t="s">
        <v>741</v>
      </c>
      <c r="F154" s="102" t="s">
        <v>743</v>
      </c>
      <c r="G154" s="104" t="s">
        <v>268</v>
      </c>
      <c r="H154" s="102" t="s">
        <v>110</v>
      </c>
      <c r="I154" s="105"/>
      <c r="J154" s="105"/>
      <c r="K154" s="105">
        <v>56</v>
      </c>
      <c r="L154" s="105"/>
      <c r="M154" s="105"/>
      <c r="N154" s="107"/>
      <c r="O154" s="107"/>
      <c r="P154" s="107"/>
      <c r="Q154" s="104">
        <f t="shared" si="18"/>
        <v>11338</v>
      </c>
      <c r="R154" s="104" t="s">
        <v>269</v>
      </c>
      <c r="S154" s="104">
        <v>1.2</v>
      </c>
      <c r="T154" s="102" t="s">
        <v>306</v>
      </c>
      <c r="U154" s="110"/>
    </row>
    <row r="155" spans="3:21" ht="39.950000000000003" customHeight="1">
      <c r="C155" s="102">
        <f t="shared" si="17"/>
        <v>146</v>
      </c>
      <c r="D155" s="103">
        <v>44974</v>
      </c>
      <c r="E155" s="102" t="s">
        <v>744</v>
      </c>
      <c r="F155" s="102" t="s">
        <v>745</v>
      </c>
      <c r="G155" s="104" t="s">
        <v>268</v>
      </c>
      <c r="H155" s="102" t="s">
        <v>110</v>
      </c>
      <c r="I155" s="105">
        <v>36</v>
      </c>
      <c r="J155" s="105"/>
      <c r="K155" s="105"/>
      <c r="L155" s="105"/>
      <c r="M155" s="105"/>
      <c r="N155" s="107"/>
      <c r="O155" s="107"/>
      <c r="P155" s="107"/>
      <c r="Q155" s="104">
        <f t="shared" si="18"/>
        <v>11374</v>
      </c>
      <c r="R155" s="104" t="s">
        <v>269</v>
      </c>
      <c r="S155" s="104">
        <v>1.2</v>
      </c>
      <c r="T155" s="102" t="s">
        <v>306</v>
      </c>
      <c r="U155" s="110"/>
    </row>
    <row r="156" spans="3:21" ht="39.950000000000003" customHeight="1">
      <c r="C156" s="102">
        <f t="shared" si="17"/>
        <v>147</v>
      </c>
      <c r="D156" s="103">
        <v>44974</v>
      </c>
      <c r="E156" s="102" t="s">
        <v>738</v>
      </c>
      <c r="F156" s="102" t="s">
        <v>746</v>
      </c>
      <c r="G156" s="104" t="s">
        <v>268</v>
      </c>
      <c r="H156" s="102" t="s">
        <v>110</v>
      </c>
      <c r="I156" s="105">
        <v>27</v>
      </c>
      <c r="J156" s="105"/>
      <c r="K156" s="105"/>
      <c r="L156" s="105"/>
      <c r="M156" s="105"/>
      <c r="N156" s="107"/>
      <c r="O156" s="107"/>
      <c r="P156" s="107"/>
      <c r="Q156" s="104">
        <f t="shared" si="18"/>
        <v>11401</v>
      </c>
      <c r="R156" s="104" t="s">
        <v>269</v>
      </c>
      <c r="S156" s="104">
        <v>1.2</v>
      </c>
      <c r="T156" s="102" t="s">
        <v>306</v>
      </c>
      <c r="U156" s="110"/>
    </row>
    <row r="157" spans="3:21" ht="39.950000000000003" customHeight="1">
      <c r="C157" s="102">
        <f t="shared" si="17"/>
        <v>148</v>
      </c>
      <c r="D157" s="103">
        <v>44975</v>
      </c>
      <c r="E157" s="102" t="s">
        <v>739</v>
      </c>
      <c r="F157" s="102" t="s">
        <v>747</v>
      </c>
      <c r="G157" s="104" t="s">
        <v>268</v>
      </c>
      <c r="H157" s="102" t="s">
        <v>110</v>
      </c>
      <c r="I157" s="105">
        <v>101</v>
      </c>
      <c r="J157" s="118"/>
      <c r="K157" s="118"/>
      <c r="L157" s="118"/>
      <c r="M157" s="118"/>
      <c r="N157" s="118"/>
      <c r="O157" s="118"/>
      <c r="P157" s="118"/>
      <c r="Q157" s="104">
        <f t="shared" si="18"/>
        <v>11502</v>
      </c>
      <c r="R157" s="116" t="s">
        <v>276</v>
      </c>
      <c r="S157" s="104">
        <v>1.2</v>
      </c>
      <c r="T157" s="102" t="s">
        <v>306</v>
      </c>
      <c r="U157" s="110"/>
    </row>
    <row r="158" spans="3:21" ht="39.950000000000003" customHeight="1">
      <c r="C158" s="102">
        <f t="shared" si="17"/>
        <v>149</v>
      </c>
      <c r="D158" s="103">
        <v>44975</v>
      </c>
      <c r="E158" s="102" t="s">
        <v>747</v>
      </c>
      <c r="F158" s="102" t="s">
        <v>748</v>
      </c>
      <c r="G158" s="104" t="s">
        <v>268</v>
      </c>
      <c r="H158" s="102" t="s">
        <v>110</v>
      </c>
      <c r="I158" s="105">
        <v>103</v>
      </c>
      <c r="J158" s="118"/>
      <c r="K158" s="118"/>
      <c r="L158" s="118"/>
      <c r="M158" s="118"/>
      <c r="N158" s="118"/>
      <c r="O158" s="118"/>
      <c r="P158" s="118"/>
      <c r="Q158" s="104">
        <f t="shared" si="18"/>
        <v>11605</v>
      </c>
      <c r="R158" s="116" t="s">
        <v>276</v>
      </c>
      <c r="S158" s="104">
        <v>1.2</v>
      </c>
      <c r="T158" s="102" t="s">
        <v>306</v>
      </c>
      <c r="U158" s="110"/>
    </row>
    <row r="159" spans="3:21" ht="39.950000000000003" customHeight="1">
      <c r="C159" s="102">
        <f t="shared" si="17"/>
        <v>150</v>
      </c>
      <c r="D159" s="103">
        <v>44977</v>
      </c>
      <c r="E159" s="102" t="s">
        <v>747</v>
      </c>
      <c r="F159" s="102" t="s">
        <v>749</v>
      </c>
      <c r="G159" s="104" t="s">
        <v>268</v>
      </c>
      <c r="H159" s="102" t="s">
        <v>110</v>
      </c>
      <c r="I159" s="105">
        <v>106</v>
      </c>
      <c r="J159" s="105"/>
      <c r="K159" s="105"/>
      <c r="L159" s="105"/>
      <c r="M159" s="105"/>
      <c r="N159" s="105"/>
      <c r="O159" s="105"/>
      <c r="P159" s="105"/>
      <c r="Q159" s="104">
        <f t="shared" si="18"/>
        <v>11711</v>
      </c>
      <c r="R159" s="116" t="s">
        <v>276</v>
      </c>
      <c r="S159" s="104">
        <v>1.2</v>
      </c>
      <c r="T159" s="102" t="s">
        <v>306</v>
      </c>
      <c r="U159" s="111"/>
    </row>
    <row r="160" spans="3:21" ht="39.950000000000003" customHeight="1">
      <c r="C160" s="102">
        <f t="shared" si="17"/>
        <v>151</v>
      </c>
      <c r="D160" s="103">
        <v>44977</v>
      </c>
      <c r="E160" s="102" t="s">
        <v>739</v>
      </c>
      <c r="F160" s="102" t="s">
        <v>750</v>
      </c>
      <c r="G160" s="104" t="s">
        <v>268</v>
      </c>
      <c r="H160" s="102" t="s">
        <v>110</v>
      </c>
      <c r="I160" s="105"/>
      <c r="J160" s="118"/>
      <c r="K160" s="105">
        <v>30</v>
      </c>
      <c r="L160" s="105"/>
      <c r="M160" s="105"/>
      <c r="N160" s="105"/>
      <c r="O160" s="105"/>
      <c r="P160" s="105"/>
      <c r="Q160" s="104">
        <f t="shared" si="18"/>
        <v>11741</v>
      </c>
      <c r="R160" s="116" t="s">
        <v>276</v>
      </c>
      <c r="S160" s="104">
        <v>1.2</v>
      </c>
      <c r="T160" s="102" t="s">
        <v>306</v>
      </c>
      <c r="U160" s="111"/>
    </row>
    <row r="161" spans="3:21" ht="39.950000000000003" customHeight="1">
      <c r="C161" s="102">
        <f t="shared" si="17"/>
        <v>152</v>
      </c>
      <c r="D161" s="103">
        <v>44977</v>
      </c>
      <c r="E161" s="102" t="s">
        <v>750</v>
      </c>
      <c r="F161" s="102" t="s">
        <v>751</v>
      </c>
      <c r="G161" s="104" t="s">
        <v>268</v>
      </c>
      <c r="H161" s="102" t="s">
        <v>110</v>
      </c>
      <c r="I161" s="105"/>
      <c r="J161" s="118"/>
      <c r="K161" s="105">
        <v>69</v>
      </c>
      <c r="L161" s="105"/>
      <c r="M161" s="105"/>
      <c r="N161" s="105"/>
      <c r="O161" s="105"/>
      <c r="P161" s="105"/>
      <c r="Q161" s="104">
        <f t="shared" si="18"/>
        <v>11810</v>
      </c>
      <c r="R161" s="116" t="s">
        <v>276</v>
      </c>
      <c r="S161" s="104">
        <v>1.2</v>
      </c>
      <c r="T161" s="102" t="s">
        <v>306</v>
      </c>
      <c r="U161" s="111"/>
    </row>
    <row r="162" spans="3:21" ht="39.950000000000003" customHeight="1">
      <c r="C162" s="102">
        <f t="shared" si="17"/>
        <v>153</v>
      </c>
      <c r="D162" s="103">
        <v>44977</v>
      </c>
      <c r="E162" s="102" t="s">
        <v>750</v>
      </c>
      <c r="F162" s="102" t="s">
        <v>752</v>
      </c>
      <c r="G162" s="104" t="s">
        <v>268</v>
      </c>
      <c r="H162" s="102" t="s">
        <v>110</v>
      </c>
      <c r="I162" s="105"/>
      <c r="J162" s="118"/>
      <c r="K162" s="105">
        <v>52</v>
      </c>
      <c r="L162" s="105"/>
      <c r="M162" s="105"/>
      <c r="N162" s="105"/>
      <c r="O162" s="105"/>
      <c r="P162" s="105"/>
      <c r="Q162" s="104">
        <f t="shared" si="18"/>
        <v>11862</v>
      </c>
      <c r="R162" s="104" t="s">
        <v>269</v>
      </c>
      <c r="S162" s="104">
        <v>1.2</v>
      </c>
      <c r="T162" s="102" t="s">
        <v>306</v>
      </c>
      <c r="U162" s="111"/>
    </row>
    <row r="163" spans="3:21" ht="39.950000000000003" customHeight="1">
      <c r="C163" s="102">
        <f t="shared" si="17"/>
        <v>154</v>
      </c>
      <c r="D163" s="103">
        <v>44977</v>
      </c>
      <c r="E163" s="102" t="s">
        <v>752</v>
      </c>
      <c r="F163" s="102" t="s">
        <v>753</v>
      </c>
      <c r="G163" s="104" t="s">
        <v>268</v>
      </c>
      <c r="H163" s="102" t="s">
        <v>110</v>
      </c>
      <c r="I163" s="105"/>
      <c r="J163" s="118"/>
      <c r="K163" s="105">
        <v>10</v>
      </c>
      <c r="L163" s="105"/>
      <c r="M163" s="105"/>
      <c r="N163" s="105"/>
      <c r="O163" s="105"/>
      <c r="P163" s="105"/>
      <c r="Q163" s="104">
        <f t="shared" si="18"/>
        <v>11872</v>
      </c>
      <c r="R163" s="104" t="s">
        <v>269</v>
      </c>
      <c r="S163" s="104">
        <v>1.2</v>
      </c>
      <c r="T163" s="102" t="s">
        <v>306</v>
      </c>
      <c r="U163" s="111"/>
    </row>
    <row r="164" spans="3:21" ht="39.950000000000003" customHeight="1">
      <c r="C164" s="102">
        <f t="shared" si="17"/>
        <v>155</v>
      </c>
      <c r="D164" s="103">
        <v>44977</v>
      </c>
      <c r="E164" s="102" t="s">
        <v>753</v>
      </c>
      <c r="F164" s="102" t="s">
        <v>754</v>
      </c>
      <c r="G164" s="104" t="s">
        <v>268</v>
      </c>
      <c r="H164" s="102" t="s">
        <v>110</v>
      </c>
      <c r="I164" s="105"/>
      <c r="J164" s="118"/>
      <c r="K164" s="105">
        <v>52</v>
      </c>
      <c r="L164" s="105"/>
      <c r="M164" s="105"/>
      <c r="N164" s="105"/>
      <c r="O164" s="105"/>
      <c r="P164" s="105"/>
      <c r="Q164" s="104">
        <f t="shared" si="18"/>
        <v>11924</v>
      </c>
      <c r="R164" s="104" t="s">
        <v>269</v>
      </c>
      <c r="S164" s="104">
        <v>1.2</v>
      </c>
      <c r="T164" s="102" t="s">
        <v>306</v>
      </c>
      <c r="U164" s="111"/>
    </row>
    <row r="165" spans="3:21" ht="39.950000000000003" customHeight="1">
      <c r="C165" s="102">
        <f t="shared" si="17"/>
        <v>156</v>
      </c>
      <c r="D165" s="103">
        <v>44979</v>
      </c>
      <c r="E165" s="102" t="s">
        <v>754</v>
      </c>
      <c r="F165" s="102" t="s">
        <v>755</v>
      </c>
      <c r="G165" s="104" t="s">
        <v>268</v>
      </c>
      <c r="H165" s="102" t="s">
        <v>110</v>
      </c>
      <c r="I165" s="105">
        <v>52</v>
      </c>
      <c r="J165" s="105"/>
      <c r="K165" s="105"/>
      <c r="L165" s="107"/>
      <c r="M165" s="107"/>
      <c r="N165" s="107"/>
      <c r="O165" s="107"/>
      <c r="P165" s="107"/>
      <c r="Q165" s="104">
        <f t="shared" si="18"/>
        <v>11976</v>
      </c>
      <c r="R165" s="104" t="s">
        <v>269</v>
      </c>
      <c r="S165" s="104">
        <v>1.2</v>
      </c>
      <c r="T165" s="102" t="s">
        <v>306</v>
      </c>
      <c r="U165" s="111"/>
    </row>
    <row r="166" spans="3:21" ht="39.950000000000003" customHeight="1">
      <c r="C166" s="102">
        <f t="shared" si="17"/>
        <v>157</v>
      </c>
      <c r="D166" s="103">
        <v>44979</v>
      </c>
      <c r="E166" s="102" t="s">
        <v>751</v>
      </c>
      <c r="F166" s="102" t="s">
        <v>756</v>
      </c>
      <c r="G166" s="104" t="s">
        <v>268</v>
      </c>
      <c r="H166" s="102" t="s">
        <v>110</v>
      </c>
      <c r="I166" s="105">
        <v>36</v>
      </c>
      <c r="J166" s="105"/>
      <c r="K166" s="105"/>
      <c r="L166" s="107"/>
      <c r="M166" s="107"/>
      <c r="N166" s="107"/>
      <c r="O166" s="107"/>
      <c r="P166" s="107"/>
      <c r="Q166" s="104">
        <f t="shared" si="18"/>
        <v>12012</v>
      </c>
      <c r="R166" s="104" t="s">
        <v>269</v>
      </c>
      <c r="S166" s="104">
        <v>1.2</v>
      </c>
      <c r="T166" s="102" t="s">
        <v>306</v>
      </c>
      <c r="U166" s="111"/>
    </row>
    <row r="167" spans="3:21" ht="39.950000000000003" customHeight="1">
      <c r="C167" s="102">
        <f t="shared" si="17"/>
        <v>158</v>
      </c>
      <c r="D167" s="103">
        <v>44979</v>
      </c>
      <c r="E167" s="102" t="s">
        <v>754</v>
      </c>
      <c r="F167" s="102" t="s">
        <v>757</v>
      </c>
      <c r="G167" s="104" t="s">
        <v>268</v>
      </c>
      <c r="H167" s="102" t="s">
        <v>110</v>
      </c>
      <c r="I167" s="105"/>
      <c r="J167" s="105"/>
      <c r="K167" s="105">
        <v>64</v>
      </c>
      <c r="L167" s="107"/>
      <c r="M167" s="107"/>
      <c r="N167" s="107"/>
      <c r="O167" s="107"/>
      <c r="P167" s="107"/>
      <c r="Q167" s="104">
        <f t="shared" si="18"/>
        <v>12076</v>
      </c>
      <c r="R167" s="104" t="s">
        <v>269</v>
      </c>
      <c r="S167" s="104">
        <v>1.2</v>
      </c>
      <c r="T167" s="102" t="s">
        <v>306</v>
      </c>
      <c r="U167" s="111"/>
    </row>
    <row r="168" spans="3:21" ht="39.950000000000003" customHeight="1">
      <c r="C168" s="102">
        <f t="shared" si="17"/>
        <v>159</v>
      </c>
      <c r="D168" s="103">
        <v>44979</v>
      </c>
      <c r="E168" s="102" t="s">
        <v>757</v>
      </c>
      <c r="F168" s="102" t="s">
        <v>758</v>
      </c>
      <c r="G168" s="104" t="s">
        <v>268</v>
      </c>
      <c r="H168" s="102" t="s">
        <v>110</v>
      </c>
      <c r="I168" s="105"/>
      <c r="J168" s="105"/>
      <c r="K168" s="105">
        <v>33</v>
      </c>
      <c r="L168" s="107"/>
      <c r="M168" s="107"/>
      <c r="N168" s="107"/>
      <c r="O168" s="107"/>
      <c r="P168" s="107"/>
      <c r="Q168" s="104">
        <f t="shared" si="18"/>
        <v>12109</v>
      </c>
      <c r="R168" s="116" t="s">
        <v>276</v>
      </c>
      <c r="S168" s="104">
        <v>1.2</v>
      </c>
      <c r="T168" s="102" t="s">
        <v>306</v>
      </c>
      <c r="U168" s="111"/>
    </row>
    <row r="169" spans="3:21" ht="39.950000000000003" customHeight="1">
      <c r="C169" s="102">
        <f t="shared" si="17"/>
        <v>160</v>
      </c>
      <c r="D169" s="103">
        <v>44980</v>
      </c>
      <c r="E169" s="102" t="s">
        <v>759</v>
      </c>
      <c r="F169" s="102" t="s">
        <v>760</v>
      </c>
      <c r="G169" s="104" t="s">
        <v>268</v>
      </c>
      <c r="H169" s="102" t="s">
        <v>110</v>
      </c>
      <c r="I169" s="105">
        <v>36</v>
      </c>
      <c r="J169" s="105"/>
      <c r="K169" s="105"/>
      <c r="L169" s="107"/>
      <c r="M169" s="107"/>
      <c r="N169" s="107"/>
      <c r="O169" s="107"/>
      <c r="P169" s="107"/>
      <c r="Q169" s="104">
        <f t="shared" si="18"/>
        <v>12145</v>
      </c>
      <c r="R169" s="116" t="s">
        <v>276</v>
      </c>
      <c r="S169" s="104">
        <v>1.2</v>
      </c>
      <c r="T169" s="102" t="s">
        <v>306</v>
      </c>
      <c r="U169" s="111"/>
    </row>
    <row r="170" spans="3:21" ht="39.950000000000003" customHeight="1">
      <c r="C170" s="102">
        <f t="shared" si="17"/>
        <v>161</v>
      </c>
      <c r="D170" s="103">
        <v>44980</v>
      </c>
      <c r="E170" s="104" t="s">
        <v>761</v>
      </c>
      <c r="F170" s="104" t="s">
        <v>762</v>
      </c>
      <c r="G170" s="104" t="s">
        <v>268</v>
      </c>
      <c r="H170" s="102" t="s">
        <v>110</v>
      </c>
      <c r="I170" s="105"/>
      <c r="J170" s="105"/>
      <c r="K170" s="105">
        <v>60</v>
      </c>
      <c r="L170" s="107"/>
      <c r="M170" s="107"/>
      <c r="N170" s="107"/>
      <c r="O170" s="107"/>
      <c r="P170" s="107"/>
      <c r="Q170" s="104">
        <f t="shared" si="18"/>
        <v>12205</v>
      </c>
      <c r="R170" s="116" t="s">
        <v>276</v>
      </c>
      <c r="S170" s="104">
        <v>1.2</v>
      </c>
      <c r="T170" s="102" t="s">
        <v>306</v>
      </c>
      <c r="U170" s="111"/>
    </row>
    <row r="171" spans="3:21" ht="39.950000000000003" customHeight="1">
      <c r="C171" s="102">
        <f t="shared" si="17"/>
        <v>162</v>
      </c>
      <c r="D171" s="103">
        <v>44983</v>
      </c>
      <c r="E171" s="104" t="s">
        <v>763</v>
      </c>
      <c r="F171" s="104" t="s">
        <v>764</v>
      </c>
      <c r="G171" s="111"/>
      <c r="H171" s="102" t="s">
        <v>110</v>
      </c>
      <c r="I171" s="105">
        <v>54</v>
      </c>
      <c r="J171" s="107"/>
      <c r="K171" s="107"/>
      <c r="L171" s="107"/>
      <c r="M171" s="107"/>
      <c r="N171" s="107"/>
      <c r="O171" s="107"/>
      <c r="P171" s="107"/>
      <c r="Q171" s="104">
        <f t="shared" si="18"/>
        <v>12259</v>
      </c>
      <c r="R171" s="116"/>
      <c r="S171" s="104"/>
      <c r="T171" s="102" t="s">
        <v>306</v>
      </c>
      <c r="U171" s="111"/>
    </row>
    <row r="172" spans="3:21" ht="39.950000000000003" customHeight="1">
      <c r="C172" s="102">
        <f t="shared" si="17"/>
        <v>163</v>
      </c>
      <c r="D172" s="103">
        <v>44983</v>
      </c>
      <c r="E172" s="104" t="s">
        <v>765</v>
      </c>
      <c r="F172" s="104" t="s">
        <v>152</v>
      </c>
      <c r="G172" s="111"/>
      <c r="H172" s="102" t="s">
        <v>110</v>
      </c>
      <c r="I172" s="105">
        <v>58</v>
      </c>
      <c r="J172" s="107"/>
      <c r="K172" s="107"/>
      <c r="L172" s="107"/>
      <c r="M172" s="107"/>
      <c r="N172" s="107"/>
      <c r="O172" s="107"/>
      <c r="P172" s="107"/>
      <c r="Q172" s="104">
        <f t="shared" si="18"/>
        <v>12317</v>
      </c>
      <c r="R172" s="116"/>
      <c r="S172" s="104"/>
      <c r="T172" s="102" t="s">
        <v>306</v>
      </c>
      <c r="U172" s="111"/>
    </row>
    <row r="173" spans="3:21" ht="39.950000000000003" customHeight="1">
      <c r="C173" s="102">
        <f t="shared" si="17"/>
        <v>164</v>
      </c>
      <c r="D173" s="103">
        <v>44983</v>
      </c>
      <c r="E173" s="104" t="s">
        <v>766</v>
      </c>
      <c r="F173" s="104" t="s">
        <v>767</v>
      </c>
      <c r="G173" s="111"/>
      <c r="H173" s="102" t="s">
        <v>110</v>
      </c>
      <c r="I173" s="105">
        <v>72</v>
      </c>
      <c r="J173" s="107"/>
      <c r="K173" s="107"/>
      <c r="L173" s="107"/>
      <c r="M173" s="107"/>
      <c r="N173" s="107"/>
      <c r="O173" s="107"/>
      <c r="P173" s="107"/>
      <c r="Q173" s="104">
        <f t="shared" si="18"/>
        <v>12389</v>
      </c>
      <c r="R173" s="104"/>
      <c r="S173" s="104"/>
      <c r="T173" s="102" t="s">
        <v>306</v>
      </c>
      <c r="U173" s="111"/>
    </row>
    <row r="174" spans="3:21" ht="39.950000000000003" customHeight="1">
      <c r="C174" s="102">
        <f t="shared" si="17"/>
        <v>165</v>
      </c>
      <c r="D174" s="103">
        <v>44983</v>
      </c>
      <c r="E174" s="104" t="s">
        <v>247</v>
      </c>
      <c r="F174" s="104" t="s">
        <v>768</v>
      </c>
      <c r="G174" s="111"/>
      <c r="H174" s="102" t="s">
        <v>110</v>
      </c>
      <c r="I174" s="105">
        <v>58</v>
      </c>
      <c r="J174" s="107"/>
      <c r="K174" s="107"/>
      <c r="L174" s="107"/>
      <c r="M174" s="107"/>
      <c r="N174" s="107"/>
      <c r="O174" s="107"/>
      <c r="P174" s="107"/>
      <c r="Q174" s="104">
        <f t="shared" si="18"/>
        <v>12447</v>
      </c>
      <c r="R174" s="111"/>
      <c r="S174" s="111"/>
      <c r="T174" s="102" t="s">
        <v>306</v>
      </c>
      <c r="U174" s="111"/>
    </row>
    <row r="175" spans="3:21" ht="39.950000000000003" customHeight="1">
      <c r="C175" s="102">
        <f t="shared" si="17"/>
        <v>166</v>
      </c>
      <c r="D175" s="103">
        <v>44983</v>
      </c>
      <c r="E175" s="104" t="s">
        <v>247</v>
      </c>
      <c r="F175" s="104" t="s">
        <v>769</v>
      </c>
      <c r="G175" s="111"/>
      <c r="H175" s="102" t="s">
        <v>110</v>
      </c>
      <c r="I175" s="105">
        <v>43</v>
      </c>
      <c r="J175" s="107"/>
      <c r="K175" s="107"/>
      <c r="L175" s="107"/>
      <c r="M175" s="107"/>
      <c r="N175" s="107"/>
      <c r="O175" s="107"/>
      <c r="P175" s="107"/>
      <c r="Q175" s="104">
        <f t="shared" si="18"/>
        <v>12490</v>
      </c>
      <c r="R175" s="111"/>
      <c r="S175" s="111"/>
      <c r="T175" s="102" t="s">
        <v>306</v>
      </c>
      <c r="U175" s="111"/>
    </row>
    <row r="176" spans="3:21" ht="39.950000000000003" customHeight="1">
      <c r="C176" s="102">
        <f t="shared" ref="C176:C179" si="19">+C175+1</f>
        <v>167</v>
      </c>
      <c r="D176" s="103">
        <v>44983</v>
      </c>
      <c r="E176" s="104" t="s">
        <v>770</v>
      </c>
      <c r="F176" s="104" t="s">
        <v>771</v>
      </c>
      <c r="G176" s="111"/>
      <c r="H176" s="102" t="s">
        <v>110</v>
      </c>
      <c r="I176" s="105">
        <v>37</v>
      </c>
      <c r="J176" s="107"/>
      <c r="K176" s="107"/>
      <c r="L176" s="107"/>
      <c r="M176" s="107"/>
      <c r="N176" s="107"/>
      <c r="O176" s="107"/>
      <c r="P176" s="107"/>
      <c r="Q176" s="104">
        <f t="shared" si="18"/>
        <v>12527</v>
      </c>
      <c r="R176" s="111"/>
      <c r="S176" s="111"/>
      <c r="T176" s="102" t="s">
        <v>306</v>
      </c>
      <c r="U176" s="111"/>
    </row>
    <row r="177" spans="3:21" ht="39.950000000000003" customHeight="1">
      <c r="C177" s="102">
        <f t="shared" si="19"/>
        <v>168</v>
      </c>
      <c r="D177" s="103">
        <v>44983</v>
      </c>
      <c r="E177" s="104" t="s">
        <v>770</v>
      </c>
      <c r="F177" s="104" t="s">
        <v>772</v>
      </c>
      <c r="G177" s="111"/>
      <c r="H177" s="102" t="s">
        <v>110</v>
      </c>
      <c r="I177" s="105">
        <v>20</v>
      </c>
      <c r="J177" s="107"/>
      <c r="K177" s="107"/>
      <c r="L177" s="107"/>
      <c r="M177" s="107"/>
      <c r="N177" s="107"/>
      <c r="O177" s="107"/>
      <c r="P177" s="107"/>
      <c r="Q177" s="104">
        <f t="shared" si="18"/>
        <v>12547</v>
      </c>
      <c r="R177" s="111"/>
      <c r="S177" s="111"/>
      <c r="T177" s="102" t="s">
        <v>306</v>
      </c>
      <c r="U177" s="111"/>
    </row>
    <row r="178" spans="3:21" ht="39.950000000000003" customHeight="1">
      <c r="C178" s="102">
        <f t="shared" si="19"/>
        <v>169</v>
      </c>
      <c r="D178" s="103">
        <v>44983</v>
      </c>
      <c r="E178" s="104" t="s">
        <v>770</v>
      </c>
      <c r="F178" s="104" t="s">
        <v>773</v>
      </c>
      <c r="G178" s="111"/>
      <c r="H178" s="102" t="s">
        <v>110</v>
      </c>
      <c r="I178" s="105">
        <v>64</v>
      </c>
      <c r="J178" s="107"/>
      <c r="K178" s="107"/>
      <c r="L178" s="107"/>
      <c r="M178" s="107"/>
      <c r="N178" s="107"/>
      <c r="O178" s="107"/>
      <c r="P178" s="107"/>
      <c r="Q178" s="104">
        <f t="shared" si="18"/>
        <v>12611</v>
      </c>
      <c r="R178" s="111"/>
      <c r="S178" s="111"/>
      <c r="T178" s="102" t="s">
        <v>306</v>
      </c>
      <c r="U178" s="111"/>
    </row>
    <row r="179" spans="3:21" ht="39.950000000000003" customHeight="1">
      <c r="C179" s="102">
        <f t="shared" si="19"/>
        <v>170</v>
      </c>
      <c r="D179" s="103">
        <v>44983</v>
      </c>
      <c r="E179" s="104" t="s">
        <v>774</v>
      </c>
      <c r="F179" s="104" t="s">
        <v>775</v>
      </c>
      <c r="G179" s="111"/>
      <c r="H179" s="102" t="s">
        <v>110</v>
      </c>
      <c r="I179" s="105">
        <v>40</v>
      </c>
      <c r="J179" s="107"/>
      <c r="K179" s="107"/>
      <c r="L179" s="107"/>
      <c r="M179" s="107"/>
      <c r="N179" s="107"/>
      <c r="O179" s="107"/>
      <c r="P179" s="107"/>
      <c r="Q179" s="104">
        <f t="shared" si="18"/>
        <v>12651</v>
      </c>
      <c r="R179" s="111"/>
      <c r="S179" s="111"/>
      <c r="T179" s="102" t="s">
        <v>306</v>
      </c>
      <c r="U179" s="111"/>
    </row>
    <row r="180" spans="3:21" ht="39.950000000000003" customHeight="1">
      <c r="C180" s="104"/>
      <c r="D180" s="111"/>
      <c r="E180" s="111"/>
      <c r="F180" s="111"/>
      <c r="G180" s="111"/>
      <c r="H180" s="111"/>
      <c r="I180" s="107"/>
      <c r="J180" s="107"/>
      <c r="K180" s="107"/>
      <c r="L180" s="107"/>
      <c r="M180" s="107"/>
      <c r="N180" s="107"/>
      <c r="O180" s="107"/>
      <c r="P180" s="107"/>
      <c r="Q180" s="111"/>
      <c r="R180" s="111"/>
      <c r="S180" s="111"/>
      <c r="T180" s="111"/>
      <c r="U180" s="111"/>
    </row>
    <row r="181" spans="3:21" ht="39.950000000000003" customHeight="1">
      <c r="C181" s="104"/>
      <c r="D181" s="111"/>
      <c r="E181" s="111"/>
      <c r="F181" s="111"/>
      <c r="G181" s="111"/>
      <c r="H181" s="111"/>
      <c r="I181" s="107"/>
      <c r="J181" s="107"/>
      <c r="K181" s="107"/>
      <c r="L181" s="107"/>
      <c r="M181" s="107"/>
      <c r="N181" s="107"/>
      <c r="O181" s="107"/>
      <c r="P181" s="107"/>
      <c r="Q181" s="111"/>
      <c r="R181" s="111"/>
      <c r="S181" s="111"/>
      <c r="T181" s="111"/>
      <c r="U181" s="111"/>
    </row>
    <row r="182" spans="3:21" ht="39.950000000000003" customHeight="1">
      <c r="C182" s="104"/>
      <c r="D182" s="111"/>
      <c r="E182" s="111"/>
      <c r="F182" s="111"/>
      <c r="G182" s="111"/>
      <c r="H182" s="111"/>
      <c r="I182" s="107"/>
      <c r="J182" s="107"/>
      <c r="K182" s="107"/>
      <c r="L182" s="107"/>
      <c r="M182" s="107"/>
      <c r="N182" s="107"/>
      <c r="O182" s="107"/>
      <c r="P182" s="107"/>
      <c r="Q182" s="111"/>
      <c r="R182" s="111"/>
      <c r="S182" s="111"/>
      <c r="T182" s="111"/>
      <c r="U182" s="111"/>
    </row>
    <row r="183" spans="3:21" ht="39.950000000000003" customHeight="1">
      <c r="C183" s="104"/>
      <c r="D183" s="111"/>
      <c r="E183" s="111"/>
      <c r="F183" s="111"/>
      <c r="G183" s="111"/>
      <c r="H183" s="111"/>
      <c r="I183" s="107"/>
      <c r="J183" s="107"/>
      <c r="K183" s="107"/>
      <c r="L183" s="107"/>
      <c r="M183" s="107"/>
      <c r="N183" s="107"/>
      <c r="O183" s="107"/>
      <c r="P183" s="107"/>
      <c r="Q183" s="111"/>
      <c r="R183" s="111"/>
      <c r="S183" s="111"/>
      <c r="T183" s="111"/>
      <c r="U183" s="111">
        <f>12205-8011</f>
        <v>4194</v>
      </c>
    </row>
    <row r="184" spans="3:21" ht="39.950000000000003" customHeight="1">
      <c r="C184" s="104"/>
      <c r="D184" s="111"/>
      <c r="E184" s="111"/>
      <c r="F184" s="111"/>
      <c r="G184" s="111"/>
      <c r="H184" s="111"/>
      <c r="I184" s="107"/>
      <c r="J184" s="107"/>
      <c r="K184" s="107"/>
      <c r="L184" s="107"/>
      <c r="M184" s="107"/>
      <c r="N184" s="107"/>
      <c r="O184" s="107"/>
      <c r="P184" s="107"/>
      <c r="Q184" s="111"/>
      <c r="R184" s="111"/>
      <c r="S184" s="111"/>
      <c r="T184" s="111"/>
      <c r="U184" s="111"/>
    </row>
    <row r="185" spans="3:21" ht="39.950000000000003" customHeight="1">
      <c r="C185" s="104"/>
      <c r="D185" s="111"/>
      <c r="E185" s="111"/>
      <c r="F185" s="111"/>
      <c r="G185" s="111"/>
      <c r="H185" s="111"/>
      <c r="I185" s="107"/>
      <c r="J185" s="107"/>
      <c r="K185" s="107"/>
      <c r="L185" s="107"/>
      <c r="M185" s="107"/>
      <c r="N185" s="107"/>
      <c r="O185" s="107"/>
      <c r="P185" s="107"/>
      <c r="Q185" s="111"/>
      <c r="R185" s="111"/>
      <c r="S185" s="111"/>
      <c r="T185" s="111"/>
      <c r="U185" s="111"/>
    </row>
    <row r="186" spans="3:21" ht="39.950000000000003" customHeight="1">
      <c r="C186" s="104"/>
      <c r="D186" s="111"/>
      <c r="E186" s="111"/>
      <c r="F186" s="111"/>
      <c r="G186" s="111"/>
      <c r="H186" s="111"/>
      <c r="I186" s="107"/>
      <c r="J186" s="107"/>
      <c r="K186" s="107"/>
      <c r="L186" s="107"/>
      <c r="M186" s="107"/>
      <c r="N186" s="107"/>
      <c r="O186" s="107"/>
      <c r="P186" s="107"/>
      <c r="Q186" s="111"/>
      <c r="R186" s="111"/>
      <c r="S186" s="111"/>
      <c r="T186" s="111"/>
      <c r="U186" s="111"/>
    </row>
    <row r="187" spans="3:21" ht="39.950000000000003" customHeight="1">
      <c r="C187" s="104"/>
      <c r="D187" s="111"/>
      <c r="E187" s="111"/>
      <c r="F187" s="111"/>
      <c r="G187" s="111"/>
      <c r="H187" s="111"/>
      <c r="I187" s="107"/>
      <c r="J187" s="107"/>
      <c r="K187" s="107"/>
      <c r="L187" s="107"/>
      <c r="M187" s="107"/>
      <c r="N187" s="107"/>
      <c r="O187" s="107"/>
      <c r="P187" s="107"/>
      <c r="Q187" s="111"/>
      <c r="R187" s="111"/>
      <c r="S187" s="111"/>
      <c r="T187" s="111"/>
      <c r="U187" s="111"/>
    </row>
    <row r="188" spans="3:21" ht="39.950000000000003" customHeight="1">
      <c r="C188" s="104"/>
      <c r="D188" s="111"/>
      <c r="E188" s="111"/>
      <c r="F188" s="111"/>
      <c r="G188" s="111"/>
      <c r="H188" s="111"/>
      <c r="I188" s="107"/>
      <c r="J188" s="107"/>
      <c r="K188" s="107"/>
      <c r="L188" s="107"/>
      <c r="M188" s="107"/>
      <c r="N188" s="107"/>
      <c r="O188" s="107"/>
      <c r="P188" s="107"/>
      <c r="Q188" s="111"/>
      <c r="R188" s="111"/>
      <c r="S188" s="111"/>
      <c r="T188" s="111"/>
      <c r="U188" s="111"/>
    </row>
    <row r="189" spans="3:21" ht="39.950000000000003" customHeight="1">
      <c r="C189" s="104"/>
      <c r="D189" s="111"/>
      <c r="E189" s="111"/>
      <c r="F189" s="111"/>
      <c r="G189" s="111"/>
      <c r="H189" s="111"/>
      <c r="I189" s="107"/>
      <c r="J189" s="107"/>
      <c r="K189" s="107"/>
      <c r="L189" s="107"/>
      <c r="M189" s="107"/>
      <c r="N189" s="107"/>
      <c r="O189" s="107"/>
      <c r="P189" s="107"/>
      <c r="Q189" s="111"/>
      <c r="R189" s="111"/>
      <c r="S189" s="111"/>
      <c r="T189" s="111"/>
      <c r="U189" s="111"/>
    </row>
    <row r="190" spans="3:21" ht="39.950000000000003" customHeight="1">
      <c r="C190" s="104"/>
      <c r="D190" s="111"/>
      <c r="E190" s="111"/>
      <c r="F190" s="111"/>
      <c r="G190" s="111"/>
      <c r="H190" s="111"/>
      <c r="I190" s="107"/>
      <c r="J190" s="107"/>
      <c r="K190" s="107"/>
      <c r="L190" s="107"/>
      <c r="M190" s="107"/>
      <c r="N190" s="107"/>
      <c r="O190" s="107"/>
      <c r="P190" s="107"/>
      <c r="Q190" s="111"/>
      <c r="R190" s="111"/>
      <c r="S190" s="111"/>
      <c r="T190" s="111"/>
      <c r="U190" s="111"/>
    </row>
    <row r="191" spans="3:21" ht="39.950000000000003" customHeight="1">
      <c r="C191" s="104"/>
      <c r="D191" s="111"/>
      <c r="E191" s="111"/>
      <c r="F191" s="111"/>
      <c r="G191" s="111"/>
      <c r="H191" s="111"/>
      <c r="I191" s="107"/>
      <c r="J191" s="107"/>
      <c r="K191" s="107"/>
      <c r="L191" s="107"/>
      <c r="M191" s="107"/>
      <c r="N191" s="107"/>
      <c r="O191" s="107"/>
      <c r="P191" s="107"/>
      <c r="Q191" s="111"/>
      <c r="R191" s="111"/>
      <c r="S191" s="111"/>
      <c r="T191" s="111"/>
      <c r="U191" s="111"/>
    </row>
    <row r="192" spans="3:21" ht="39.950000000000003" customHeight="1">
      <c r="C192" s="104"/>
      <c r="D192" s="111"/>
      <c r="E192" s="111"/>
      <c r="F192" s="111"/>
      <c r="G192" s="111"/>
      <c r="H192" s="111"/>
      <c r="I192" s="107"/>
      <c r="J192" s="107"/>
      <c r="K192" s="107"/>
      <c r="L192" s="107"/>
      <c r="M192" s="107"/>
      <c r="N192" s="107"/>
      <c r="O192" s="107"/>
      <c r="P192" s="107"/>
      <c r="Q192" s="111"/>
      <c r="R192" s="111"/>
      <c r="S192" s="111"/>
      <c r="T192" s="111"/>
      <c r="U192" s="111"/>
    </row>
    <row r="193" spans="3:21" ht="39.950000000000003" customHeight="1">
      <c r="C193" s="104"/>
      <c r="D193" s="111"/>
      <c r="E193" s="111"/>
      <c r="F193" s="111"/>
      <c r="G193" s="111"/>
      <c r="H193" s="111"/>
      <c r="I193" s="107"/>
      <c r="J193" s="107"/>
      <c r="K193" s="107"/>
      <c r="L193" s="107"/>
      <c r="M193" s="107"/>
      <c r="N193" s="107"/>
      <c r="O193" s="107"/>
      <c r="P193" s="107"/>
      <c r="Q193" s="111"/>
      <c r="R193" s="111"/>
      <c r="S193" s="111"/>
      <c r="T193" s="111"/>
      <c r="U193" s="111"/>
    </row>
    <row r="194" spans="3:21" ht="39.950000000000003" customHeight="1">
      <c r="C194" s="104"/>
      <c r="D194" s="111"/>
      <c r="E194" s="111"/>
      <c r="F194" s="111"/>
      <c r="G194" s="111"/>
      <c r="H194" s="111"/>
      <c r="I194" s="107"/>
      <c r="J194" s="107"/>
      <c r="K194" s="107"/>
      <c r="L194" s="107"/>
      <c r="M194" s="107"/>
      <c r="N194" s="107"/>
      <c r="O194" s="107"/>
      <c r="P194" s="107"/>
      <c r="Q194" s="111"/>
      <c r="R194" s="111"/>
      <c r="S194" s="111"/>
      <c r="T194" s="111"/>
      <c r="U194" s="111"/>
    </row>
    <row r="195" spans="3:21" ht="39.950000000000003" customHeight="1">
      <c r="C195" s="104"/>
      <c r="D195" s="111"/>
      <c r="E195" s="111"/>
      <c r="F195" s="111"/>
      <c r="G195" s="111"/>
      <c r="H195" s="111"/>
      <c r="I195" s="107"/>
      <c r="J195" s="107"/>
      <c r="K195" s="107"/>
      <c r="L195" s="107"/>
      <c r="M195" s="107"/>
      <c r="N195" s="107"/>
      <c r="O195" s="107"/>
      <c r="P195" s="107"/>
      <c r="Q195" s="111"/>
      <c r="R195" s="111"/>
      <c r="S195" s="111"/>
      <c r="T195" s="111"/>
      <c r="U195" s="111"/>
    </row>
    <row r="196" spans="3:21" ht="39.950000000000003" customHeight="1">
      <c r="C196" s="104"/>
      <c r="D196" s="111"/>
      <c r="E196" s="111"/>
      <c r="F196" s="111"/>
      <c r="G196" s="111"/>
      <c r="H196" s="111"/>
      <c r="I196" s="107"/>
      <c r="J196" s="107"/>
      <c r="K196" s="107"/>
      <c r="L196" s="107"/>
      <c r="M196" s="107"/>
      <c r="N196" s="107"/>
      <c r="O196" s="107"/>
      <c r="P196" s="107"/>
      <c r="Q196" s="111"/>
      <c r="R196" s="111"/>
      <c r="S196" s="111"/>
      <c r="T196" s="111"/>
      <c r="U196" s="111"/>
    </row>
    <row r="197" spans="3:21" ht="39.950000000000003" customHeight="1">
      <c r="C197" s="104"/>
      <c r="D197" s="111"/>
      <c r="E197" s="111"/>
      <c r="F197" s="111"/>
      <c r="G197" s="111"/>
      <c r="H197" s="111"/>
      <c r="I197" s="107"/>
      <c r="J197" s="107"/>
      <c r="K197" s="107"/>
      <c r="L197" s="107"/>
      <c r="M197" s="107"/>
      <c r="N197" s="107"/>
      <c r="O197" s="107"/>
      <c r="P197" s="107"/>
      <c r="Q197" s="111"/>
      <c r="R197" s="111"/>
      <c r="S197" s="111"/>
      <c r="T197" s="111"/>
      <c r="U197" s="111"/>
    </row>
    <row r="198" spans="3:21" ht="39.950000000000003" customHeight="1">
      <c r="C198" s="104"/>
      <c r="D198" s="111"/>
      <c r="E198" s="111"/>
      <c r="F198" s="111"/>
      <c r="G198" s="111"/>
      <c r="H198" s="111"/>
      <c r="I198" s="107"/>
      <c r="J198" s="107"/>
      <c r="K198" s="107"/>
      <c r="L198" s="107"/>
      <c r="M198" s="107"/>
      <c r="N198" s="107"/>
      <c r="O198" s="107"/>
      <c r="P198" s="107"/>
      <c r="Q198" s="111"/>
      <c r="R198" s="111"/>
      <c r="S198" s="111"/>
      <c r="T198" s="111"/>
      <c r="U198" s="111"/>
    </row>
    <row r="199" spans="3:21" ht="39.950000000000003" customHeight="1">
      <c r="C199" s="104"/>
      <c r="D199" s="111"/>
      <c r="E199" s="111"/>
      <c r="F199" s="111"/>
      <c r="G199" s="111"/>
      <c r="H199" s="111"/>
      <c r="I199" s="107"/>
      <c r="J199" s="107"/>
      <c r="K199" s="107"/>
      <c r="L199" s="107"/>
      <c r="M199" s="107"/>
      <c r="N199" s="107"/>
      <c r="O199" s="107"/>
      <c r="P199" s="107"/>
      <c r="Q199" s="111"/>
      <c r="R199" s="111"/>
      <c r="S199" s="111"/>
      <c r="T199" s="111"/>
      <c r="U199" s="111"/>
    </row>
    <row r="200" spans="3:21" ht="39.950000000000003" customHeight="1">
      <c r="C200" s="104"/>
      <c r="D200" s="111"/>
      <c r="E200" s="111"/>
      <c r="F200" s="111"/>
      <c r="G200" s="111"/>
      <c r="H200" s="111"/>
      <c r="I200" s="107"/>
      <c r="J200" s="107"/>
      <c r="K200" s="107"/>
      <c r="L200" s="107"/>
      <c r="M200" s="107"/>
      <c r="N200" s="107"/>
      <c r="O200" s="107"/>
      <c r="P200" s="107"/>
      <c r="Q200" s="111"/>
      <c r="R200" s="111"/>
      <c r="S200" s="111"/>
      <c r="T200" s="111"/>
      <c r="U200" s="111"/>
    </row>
    <row r="201" spans="3:21" ht="39.950000000000003" customHeight="1">
      <c r="C201" s="104"/>
      <c r="D201" s="111"/>
      <c r="E201" s="111"/>
      <c r="F201" s="111"/>
      <c r="G201" s="111"/>
      <c r="H201" s="111"/>
      <c r="I201" s="107"/>
      <c r="J201" s="107"/>
      <c r="K201" s="107"/>
      <c r="L201" s="107"/>
      <c r="M201" s="107"/>
      <c r="N201" s="107"/>
      <c r="O201" s="107"/>
      <c r="P201" s="107"/>
      <c r="Q201" s="111"/>
      <c r="R201" s="111"/>
      <c r="S201" s="111"/>
      <c r="T201" s="111"/>
      <c r="U201" s="111"/>
    </row>
    <row r="202" spans="3:21" ht="39.950000000000003" customHeight="1">
      <c r="C202" s="104"/>
      <c r="D202" s="111"/>
      <c r="E202" s="111"/>
      <c r="F202" s="111"/>
      <c r="G202" s="111"/>
      <c r="H202" s="111"/>
      <c r="I202" s="107"/>
      <c r="J202" s="107"/>
      <c r="K202" s="107"/>
      <c r="L202" s="107"/>
      <c r="M202" s="107"/>
      <c r="N202" s="107"/>
      <c r="O202" s="107"/>
      <c r="P202" s="107"/>
      <c r="Q202" s="111"/>
      <c r="R202" s="111"/>
      <c r="S202" s="111"/>
      <c r="T202" s="111"/>
      <c r="U202" s="111"/>
    </row>
    <row r="203" spans="3:21" ht="39.950000000000003" customHeight="1">
      <c r="C203" s="104"/>
      <c r="D203" s="111"/>
      <c r="E203" s="111"/>
      <c r="F203" s="111"/>
      <c r="G203" s="111"/>
      <c r="H203" s="111"/>
      <c r="I203" s="107"/>
      <c r="J203" s="107"/>
      <c r="K203" s="107"/>
      <c r="L203" s="107"/>
      <c r="M203" s="107"/>
      <c r="N203" s="107"/>
      <c r="O203" s="107"/>
      <c r="P203" s="107"/>
      <c r="Q203" s="111"/>
      <c r="R203" s="111"/>
      <c r="S203" s="111"/>
      <c r="T203" s="111"/>
      <c r="U203" s="111"/>
    </row>
    <row r="204" spans="3:21" ht="39.950000000000003" customHeight="1">
      <c r="C204" s="104"/>
      <c r="D204" s="111"/>
      <c r="E204" s="111"/>
      <c r="F204" s="111"/>
      <c r="G204" s="111"/>
      <c r="H204" s="111"/>
      <c r="I204" s="107"/>
      <c r="J204" s="107"/>
      <c r="K204" s="107"/>
      <c r="L204" s="107"/>
      <c r="M204" s="107"/>
      <c r="N204" s="107"/>
      <c r="O204" s="107"/>
      <c r="P204" s="107"/>
      <c r="Q204" s="111"/>
      <c r="R204" s="111"/>
      <c r="S204" s="111"/>
      <c r="T204" s="111"/>
      <c r="U204" s="111"/>
    </row>
    <row r="205" spans="3:21" ht="39.950000000000003" customHeight="1">
      <c r="C205" s="104"/>
      <c r="D205" s="111"/>
      <c r="E205" s="111"/>
      <c r="F205" s="111"/>
      <c r="G205" s="111"/>
      <c r="H205" s="111"/>
      <c r="I205" s="107"/>
      <c r="J205" s="107"/>
      <c r="K205" s="107"/>
      <c r="L205" s="107"/>
      <c r="M205" s="107"/>
      <c r="N205" s="107"/>
      <c r="O205" s="107"/>
      <c r="P205" s="107"/>
      <c r="Q205" s="111"/>
      <c r="R205" s="111"/>
      <c r="S205" s="111"/>
      <c r="T205" s="111"/>
      <c r="U205" s="111"/>
    </row>
    <row r="206" spans="3:21" ht="39.950000000000003" customHeight="1">
      <c r="C206" s="104"/>
      <c r="D206" s="111"/>
      <c r="E206" s="111"/>
      <c r="F206" s="111"/>
      <c r="G206" s="111"/>
      <c r="H206" s="111"/>
      <c r="I206" s="107"/>
      <c r="J206" s="107"/>
      <c r="K206" s="107"/>
      <c r="L206" s="107"/>
      <c r="M206" s="107"/>
      <c r="N206" s="107"/>
      <c r="O206" s="107"/>
      <c r="P206" s="107"/>
      <c r="Q206" s="111"/>
      <c r="R206" s="111"/>
      <c r="S206" s="111"/>
      <c r="T206" s="111"/>
      <c r="U206" s="111"/>
    </row>
    <row r="207" spans="3:21" ht="39.950000000000003" customHeight="1">
      <c r="C207" s="104"/>
      <c r="D207" s="111"/>
      <c r="E207" s="111"/>
      <c r="F207" s="111"/>
      <c r="G207" s="111"/>
      <c r="H207" s="111"/>
      <c r="I207" s="107"/>
      <c r="J207" s="107"/>
      <c r="K207" s="107"/>
      <c r="L207" s="107"/>
      <c r="M207" s="107"/>
      <c r="N207" s="107"/>
      <c r="O207" s="107"/>
      <c r="P207" s="107"/>
      <c r="Q207" s="111"/>
      <c r="R207" s="111"/>
      <c r="S207" s="111"/>
      <c r="T207" s="111"/>
      <c r="U207" s="111"/>
    </row>
    <row r="208" spans="3:21" ht="39.950000000000003" customHeight="1">
      <c r="C208" s="104"/>
      <c r="D208" s="111"/>
      <c r="E208" s="111"/>
      <c r="F208" s="111"/>
      <c r="G208" s="111"/>
      <c r="H208" s="111"/>
      <c r="I208" s="107"/>
      <c r="J208" s="107"/>
      <c r="K208" s="107"/>
      <c r="L208" s="107"/>
      <c r="M208" s="107"/>
      <c r="N208" s="107"/>
      <c r="O208" s="107"/>
      <c r="P208" s="107"/>
      <c r="Q208" s="111"/>
      <c r="R208" s="111"/>
      <c r="S208" s="111"/>
      <c r="T208" s="111"/>
      <c r="U208" s="111"/>
    </row>
    <row r="209" spans="3:21" ht="39.950000000000003" customHeight="1">
      <c r="C209" s="104"/>
      <c r="D209" s="111"/>
      <c r="E209" s="111"/>
      <c r="F209" s="111"/>
      <c r="G209" s="111"/>
      <c r="H209" s="111"/>
      <c r="I209" s="107"/>
      <c r="J209" s="107"/>
      <c r="K209" s="107"/>
      <c r="L209" s="107"/>
      <c r="M209" s="107"/>
      <c r="N209" s="107"/>
      <c r="O209" s="107"/>
      <c r="P209" s="107"/>
      <c r="Q209" s="111"/>
      <c r="R209" s="111"/>
      <c r="S209" s="111"/>
      <c r="T209" s="111"/>
      <c r="U209" s="111"/>
    </row>
    <row r="210" spans="3:21" ht="39.950000000000003" customHeight="1">
      <c r="C210" s="104"/>
      <c r="D210" s="111"/>
      <c r="E210" s="111"/>
      <c r="F210" s="111"/>
      <c r="G210" s="111"/>
      <c r="H210" s="111"/>
      <c r="I210" s="107"/>
      <c r="J210" s="107"/>
      <c r="K210" s="107"/>
      <c r="L210" s="107"/>
      <c r="M210" s="107"/>
      <c r="N210" s="107"/>
      <c r="O210" s="107"/>
      <c r="P210" s="107"/>
      <c r="Q210" s="111"/>
      <c r="R210" s="111"/>
      <c r="S210" s="111"/>
      <c r="T210" s="111"/>
      <c r="U210" s="111"/>
    </row>
    <row r="211" spans="3:21" ht="39.950000000000003" customHeight="1">
      <c r="C211" s="104"/>
      <c r="D211" s="111"/>
      <c r="E211" s="111"/>
      <c r="F211" s="111"/>
      <c r="G211" s="111"/>
      <c r="H211" s="111"/>
      <c r="I211" s="107"/>
      <c r="J211" s="107"/>
      <c r="K211" s="107"/>
      <c r="L211" s="107"/>
      <c r="M211" s="107"/>
      <c r="N211" s="107"/>
      <c r="O211" s="107"/>
      <c r="P211" s="107"/>
      <c r="Q211" s="111"/>
      <c r="R211" s="111"/>
      <c r="S211" s="111"/>
      <c r="T211" s="111"/>
      <c r="U211" s="111"/>
    </row>
    <row r="212" spans="3:21" ht="39.950000000000003" customHeight="1">
      <c r="C212" s="104"/>
      <c r="D212" s="111"/>
      <c r="E212" s="111"/>
      <c r="F212" s="111"/>
      <c r="G212" s="111"/>
      <c r="H212" s="111"/>
      <c r="I212" s="107"/>
      <c r="J212" s="107"/>
      <c r="K212" s="107"/>
      <c r="L212" s="107"/>
      <c r="M212" s="107"/>
      <c r="N212" s="107"/>
      <c r="O212" s="107"/>
      <c r="P212" s="107"/>
      <c r="Q212" s="111"/>
      <c r="R212" s="111"/>
      <c r="S212" s="111"/>
      <c r="T212" s="111"/>
      <c r="U212" s="111"/>
    </row>
    <row r="213" spans="3:21" ht="39.950000000000003" customHeight="1">
      <c r="C213" s="104"/>
      <c r="D213" s="111"/>
      <c r="E213" s="111"/>
      <c r="F213" s="111"/>
      <c r="G213" s="111"/>
      <c r="H213" s="111"/>
      <c r="I213" s="107"/>
      <c r="J213" s="107"/>
      <c r="K213" s="107"/>
      <c r="L213" s="107"/>
      <c r="M213" s="107"/>
      <c r="N213" s="107"/>
      <c r="O213" s="107"/>
      <c r="P213" s="107"/>
      <c r="Q213" s="111"/>
      <c r="R213" s="111"/>
      <c r="S213" s="111"/>
      <c r="T213" s="111"/>
      <c r="U213" s="111"/>
    </row>
    <row r="214" spans="3:21" ht="39.950000000000003" customHeight="1">
      <c r="C214" s="104"/>
      <c r="D214" s="111"/>
      <c r="E214" s="111"/>
      <c r="F214" s="111"/>
      <c r="G214" s="111"/>
      <c r="H214" s="111"/>
      <c r="I214" s="107"/>
      <c r="J214" s="107"/>
      <c r="K214" s="107"/>
      <c r="L214" s="107"/>
      <c r="M214" s="107"/>
      <c r="N214" s="107"/>
      <c r="O214" s="107"/>
      <c r="P214" s="107"/>
      <c r="Q214" s="111"/>
      <c r="R214" s="111"/>
      <c r="S214" s="111"/>
      <c r="T214" s="111"/>
      <c r="U214" s="111"/>
    </row>
    <row r="215" spans="3:21" ht="39.950000000000003" customHeight="1">
      <c r="C215" s="104"/>
      <c r="D215" s="111"/>
      <c r="E215" s="111"/>
      <c r="F215" s="111"/>
      <c r="G215" s="111"/>
      <c r="H215" s="111"/>
      <c r="I215" s="107"/>
      <c r="J215" s="107"/>
      <c r="K215" s="107"/>
      <c r="L215" s="107"/>
      <c r="M215" s="107"/>
      <c r="N215" s="107"/>
      <c r="O215" s="107"/>
      <c r="P215" s="107"/>
      <c r="Q215" s="111"/>
      <c r="R215" s="111"/>
      <c r="S215" s="111"/>
      <c r="T215" s="111"/>
      <c r="U215" s="111"/>
    </row>
    <row r="216" spans="3:21" ht="39.950000000000003" customHeight="1">
      <c r="C216" s="104"/>
      <c r="D216" s="111"/>
      <c r="E216" s="111"/>
      <c r="F216" s="111"/>
      <c r="G216" s="111"/>
      <c r="H216" s="111"/>
      <c r="I216" s="107"/>
      <c r="J216" s="107"/>
      <c r="K216" s="107"/>
      <c r="L216" s="107"/>
      <c r="M216" s="107"/>
      <c r="N216" s="107"/>
      <c r="O216" s="107"/>
      <c r="P216" s="107"/>
      <c r="Q216" s="111"/>
      <c r="R216" s="111"/>
      <c r="S216" s="111"/>
      <c r="T216" s="111"/>
      <c r="U216" s="111"/>
    </row>
    <row r="217" spans="3:21" ht="39.950000000000003" customHeight="1">
      <c r="C217" s="104"/>
      <c r="D217" s="111"/>
      <c r="E217" s="111"/>
      <c r="F217" s="111"/>
      <c r="G217" s="111"/>
      <c r="H217" s="111"/>
      <c r="I217" s="107"/>
      <c r="J217" s="107"/>
      <c r="K217" s="107"/>
      <c r="L217" s="107"/>
      <c r="M217" s="107"/>
      <c r="N217" s="107"/>
      <c r="O217" s="107"/>
      <c r="P217" s="107"/>
      <c r="Q217" s="111"/>
      <c r="R217" s="111"/>
      <c r="S217" s="111"/>
      <c r="T217" s="111"/>
      <c r="U217" s="111"/>
    </row>
    <row r="218" spans="3:21" ht="39.950000000000003" customHeight="1">
      <c r="C218" s="104"/>
      <c r="D218" s="111"/>
      <c r="E218" s="111"/>
      <c r="F218" s="111"/>
      <c r="G218" s="111"/>
      <c r="H218" s="111"/>
      <c r="I218" s="107"/>
      <c r="J218" s="107"/>
      <c r="K218" s="107"/>
      <c r="L218" s="107"/>
      <c r="M218" s="107"/>
      <c r="N218" s="107"/>
      <c r="O218" s="107"/>
      <c r="P218" s="107"/>
      <c r="Q218" s="111"/>
      <c r="R218" s="111"/>
      <c r="S218" s="111"/>
      <c r="T218" s="111"/>
      <c r="U218" s="111"/>
    </row>
    <row r="219" spans="3:21" ht="39.950000000000003" customHeight="1">
      <c r="C219" s="104"/>
      <c r="D219" s="111"/>
      <c r="E219" s="111"/>
      <c r="F219" s="111"/>
      <c r="G219" s="111"/>
      <c r="H219" s="111"/>
      <c r="I219" s="107"/>
      <c r="J219" s="107"/>
      <c r="K219" s="107"/>
      <c r="L219" s="107"/>
      <c r="M219" s="107"/>
      <c r="N219" s="107"/>
      <c r="O219" s="107"/>
      <c r="P219" s="107"/>
      <c r="Q219" s="111"/>
      <c r="R219" s="111"/>
      <c r="S219" s="111"/>
      <c r="T219" s="111"/>
      <c r="U219" s="111"/>
    </row>
    <row r="220" spans="3:21" ht="39.950000000000003" customHeight="1">
      <c r="C220" s="104"/>
      <c r="D220" s="111"/>
      <c r="E220" s="111"/>
      <c r="F220" s="111"/>
      <c r="G220" s="111"/>
      <c r="H220" s="111"/>
      <c r="I220" s="107"/>
      <c r="J220" s="107"/>
      <c r="K220" s="107"/>
      <c r="L220" s="107"/>
      <c r="M220" s="107"/>
      <c r="N220" s="107"/>
      <c r="O220" s="107"/>
      <c r="P220" s="107"/>
      <c r="Q220" s="111"/>
      <c r="R220" s="111"/>
      <c r="S220" s="111"/>
      <c r="T220" s="111"/>
      <c r="U220" s="111"/>
    </row>
    <row r="221" spans="3:21" ht="39.950000000000003" customHeight="1">
      <c r="C221" s="104"/>
      <c r="D221" s="111"/>
      <c r="E221" s="111"/>
      <c r="F221" s="111"/>
      <c r="G221" s="111"/>
      <c r="H221" s="111"/>
      <c r="I221" s="107"/>
      <c r="J221" s="107"/>
      <c r="K221" s="107"/>
      <c r="L221" s="107"/>
      <c r="M221" s="107"/>
      <c r="N221" s="107"/>
      <c r="O221" s="107"/>
      <c r="P221" s="107"/>
      <c r="Q221" s="111"/>
      <c r="R221" s="111"/>
      <c r="S221" s="111"/>
      <c r="T221" s="111"/>
      <c r="U221" s="111"/>
    </row>
    <row r="222" spans="3:21" ht="39.950000000000003" customHeight="1">
      <c r="C222" s="104"/>
      <c r="D222" s="111"/>
      <c r="E222" s="111"/>
      <c r="F222" s="111"/>
      <c r="G222" s="111"/>
      <c r="H222" s="111"/>
      <c r="I222" s="107"/>
      <c r="J222" s="107"/>
      <c r="K222" s="107"/>
      <c r="L222" s="107"/>
      <c r="M222" s="107"/>
      <c r="N222" s="107"/>
      <c r="O222" s="107"/>
      <c r="P222" s="107"/>
      <c r="Q222" s="111"/>
      <c r="R222" s="111"/>
      <c r="S222" s="111"/>
      <c r="T222" s="111"/>
      <c r="U222" s="111"/>
    </row>
    <row r="223" spans="3:21" ht="39.950000000000003" customHeight="1">
      <c r="C223" s="104"/>
      <c r="D223" s="111"/>
      <c r="E223" s="111"/>
      <c r="F223" s="111"/>
      <c r="G223" s="111"/>
      <c r="H223" s="111"/>
      <c r="I223" s="107"/>
      <c r="J223" s="107"/>
      <c r="K223" s="107"/>
      <c r="L223" s="107"/>
      <c r="M223" s="107"/>
      <c r="N223" s="107"/>
      <c r="O223" s="107"/>
      <c r="P223" s="107"/>
      <c r="Q223" s="111"/>
      <c r="R223" s="111"/>
      <c r="S223" s="111"/>
      <c r="T223" s="111"/>
      <c r="U223" s="111"/>
    </row>
    <row r="224" spans="3:21" ht="39.950000000000003" customHeight="1">
      <c r="C224" s="104"/>
      <c r="D224" s="111"/>
      <c r="E224" s="111"/>
      <c r="F224" s="111"/>
      <c r="G224" s="111"/>
      <c r="H224" s="111"/>
      <c r="I224" s="107"/>
      <c r="J224" s="107"/>
      <c r="K224" s="107"/>
      <c r="L224" s="107"/>
      <c r="M224" s="107"/>
      <c r="N224" s="107"/>
      <c r="O224" s="107"/>
      <c r="P224" s="107"/>
      <c r="Q224" s="111"/>
      <c r="R224" s="111"/>
      <c r="S224" s="111"/>
      <c r="T224" s="111"/>
      <c r="U224" s="111"/>
    </row>
    <row r="225" spans="3:21" ht="39.950000000000003" customHeight="1">
      <c r="C225" s="104"/>
      <c r="D225" s="111"/>
      <c r="E225" s="111"/>
      <c r="F225" s="111"/>
      <c r="G225" s="111"/>
      <c r="H225" s="111"/>
      <c r="I225" s="107"/>
      <c r="J225" s="107"/>
      <c r="K225" s="107"/>
      <c r="L225" s="107"/>
      <c r="M225" s="107"/>
      <c r="N225" s="107"/>
      <c r="O225" s="107"/>
      <c r="P225" s="107"/>
      <c r="Q225" s="111"/>
      <c r="R225" s="111"/>
      <c r="S225" s="111"/>
      <c r="T225" s="111"/>
      <c r="U225" s="111"/>
    </row>
    <row r="226" spans="3:21" ht="39.950000000000003" customHeight="1">
      <c r="C226" s="104"/>
      <c r="D226" s="111"/>
      <c r="E226" s="111"/>
      <c r="F226" s="111"/>
      <c r="G226" s="111"/>
      <c r="H226" s="111"/>
      <c r="I226" s="107"/>
      <c r="J226" s="107"/>
      <c r="K226" s="107"/>
      <c r="L226" s="107"/>
      <c r="M226" s="107"/>
      <c r="N226" s="107"/>
      <c r="O226" s="107"/>
      <c r="P226" s="107"/>
      <c r="Q226" s="111"/>
      <c r="R226" s="111"/>
      <c r="S226" s="111"/>
      <c r="T226" s="111"/>
      <c r="U226" s="111"/>
    </row>
    <row r="227" spans="3:21" ht="39.950000000000003" customHeight="1">
      <c r="C227" s="104"/>
      <c r="D227" s="111"/>
      <c r="E227" s="111"/>
      <c r="F227" s="111"/>
      <c r="G227" s="111"/>
      <c r="H227" s="111"/>
      <c r="I227" s="107"/>
      <c r="J227" s="107"/>
      <c r="K227" s="107"/>
      <c r="L227" s="107"/>
      <c r="M227" s="107"/>
      <c r="N227" s="107"/>
      <c r="O227" s="107"/>
      <c r="P227" s="107"/>
      <c r="Q227" s="111"/>
      <c r="R227" s="111"/>
      <c r="S227" s="111"/>
      <c r="T227" s="111"/>
      <c r="U227" s="111"/>
    </row>
    <row r="228" spans="3:21" ht="39.950000000000003" customHeight="1">
      <c r="C228" s="104"/>
      <c r="D228" s="111"/>
      <c r="E228" s="111"/>
      <c r="F228" s="111"/>
      <c r="G228" s="111"/>
      <c r="H228" s="111"/>
      <c r="I228" s="107"/>
      <c r="J228" s="107"/>
      <c r="K228" s="107"/>
      <c r="L228" s="107"/>
      <c r="M228" s="107"/>
      <c r="N228" s="107"/>
      <c r="O228" s="107"/>
      <c r="P228" s="107"/>
      <c r="Q228" s="111"/>
      <c r="R228" s="111"/>
      <c r="S228" s="111"/>
      <c r="T228" s="111"/>
      <c r="U228" s="111"/>
    </row>
    <row r="229" spans="3:21" ht="39.950000000000003" customHeight="1">
      <c r="C229" s="104"/>
      <c r="D229" s="111"/>
      <c r="E229" s="111"/>
      <c r="F229" s="111"/>
      <c r="G229" s="111"/>
      <c r="H229" s="111"/>
      <c r="I229" s="107"/>
      <c r="J229" s="107"/>
      <c r="K229" s="107"/>
      <c r="L229" s="107"/>
      <c r="M229" s="107"/>
      <c r="N229" s="107"/>
      <c r="O229" s="107"/>
      <c r="P229" s="107"/>
      <c r="Q229" s="111"/>
      <c r="R229" s="111"/>
      <c r="S229" s="111"/>
      <c r="T229" s="111"/>
      <c r="U229" s="111"/>
    </row>
    <row r="230" spans="3:21" ht="39.950000000000003" customHeight="1">
      <c r="C230" s="104"/>
      <c r="D230" s="111"/>
      <c r="E230" s="111"/>
      <c r="F230" s="111"/>
      <c r="G230" s="111"/>
      <c r="H230" s="111"/>
      <c r="I230" s="107"/>
      <c r="J230" s="107"/>
      <c r="K230" s="107"/>
      <c r="L230" s="107"/>
      <c r="M230" s="107"/>
      <c r="N230" s="107"/>
      <c r="O230" s="107"/>
      <c r="P230" s="107"/>
      <c r="Q230" s="111"/>
      <c r="R230" s="111"/>
      <c r="S230" s="111"/>
      <c r="T230" s="111"/>
      <c r="U230" s="111"/>
    </row>
    <row r="231" spans="3:21" ht="39.950000000000003" customHeight="1">
      <c r="C231" s="104"/>
      <c r="D231" s="111"/>
      <c r="E231" s="111"/>
      <c r="F231" s="111"/>
      <c r="G231" s="111"/>
      <c r="H231" s="111"/>
      <c r="I231" s="107"/>
      <c r="J231" s="107"/>
      <c r="K231" s="107"/>
      <c r="L231" s="107"/>
      <c r="M231" s="107"/>
      <c r="N231" s="107"/>
      <c r="O231" s="107"/>
      <c r="P231" s="107"/>
      <c r="Q231" s="111"/>
      <c r="R231" s="111"/>
      <c r="S231" s="111"/>
      <c r="T231" s="111"/>
      <c r="U231" s="111"/>
    </row>
    <row r="232" spans="3:21" ht="39.950000000000003" customHeight="1">
      <c r="C232" s="104"/>
      <c r="D232" s="111"/>
      <c r="E232" s="111"/>
      <c r="F232" s="111"/>
      <c r="G232" s="111"/>
      <c r="H232" s="111"/>
      <c r="I232" s="107"/>
      <c r="J232" s="107"/>
      <c r="K232" s="107"/>
      <c r="L232" s="107"/>
      <c r="M232" s="107"/>
      <c r="N232" s="107"/>
      <c r="O232" s="107"/>
      <c r="P232" s="107"/>
      <c r="Q232" s="111"/>
      <c r="R232" s="111"/>
      <c r="S232" s="111"/>
      <c r="T232" s="111"/>
      <c r="U232" s="111"/>
    </row>
    <row r="233" spans="3:21" ht="39.950000000000003" customHeight="1">
      <c r="C233" s="104"/>
      <c r="D233" s="111"/>
      <c r="E233" s="111"/>
      <c r="F233" s="111"/>
      <c r="G233" s="111"/>
      <c r="H233" s="111"/>
      <c r="I233" s="107"/>
      <c r="J233" s="107"/>
      <c r="K233" s="107"/>
      <c r="L233" s="107"/>
      <c r="M233" s="107"/>
      <c r="N233" s="107"/>
      <c r="O233" s="107"/>
      <c r="P233" s="107"/>
      <c r="Q233" s="111"/>
      <c r="R233" s="111"/>
      <c r="S233" s="111"/>
      <c r="T233" s="111"/>
      <c r="U233" s="111"/>
    </row>
    <row r="234" spans="3:21" ht="39.950000000000003" customHeight="1">
      <c r="C234" s="104"/>
      <c r="D234" s="111"/>
      <c r="E234" s="111"/>
      <c r="F234" s="111"/>
      <c r="G234" s="111"/>
      <c r="H234" s="111"/>
      <c r="I234" s="107"/>
      <c r="J234" s="107"/>
      <c r="K234" s="107"/>
      <c r="L234" s="107"/>
      <c r="M234" s="107"/>
      <c r="N234" s="107"/>
      <c r="O234" s="107"/>
      <c r="P234" s="107"/>
      <c r="Q234" s="111"/>
      <c r="R234" s="111"/>
      <c r="S234" s="111"/>
      <c r="T234" s="111"/>
      <c r="U234" s="111"/>
    </row>
    <row r="235" spans="3:21" ht="39.950000000000003" customHeight="1">
      <c r="C235" s="104"/>
      <c r="D235" s="111"/>
      <c r="E235" s="111"/>
      <c r="F235" s="111"/>
      <c r="G235" s="111"/>
      <c r="H235" s="111"/>
      <c r="I235" s="107"/>
      <c r="J235" s="107"/>
      <c r="K235" s="107"/>
      <c r="L235" s="107"/>
      <c r="M235" s="107"/>
      <c r="N235" s="107"/>
      <c r="O235" s="107"/>
      <c r="P235" s="107"/>
      <c r="Q235" s="111"/>
      <c r="R235" s="111"/>
      <c r="S235" s="111"/>
      <c r="T235" s="111"/>
      <c r="U235" s="111"/>
    </row>
    <row r="236" spans="3:21" ht="39.950000000000003" customHeight="1">
      <c r="C236" s="104"/>
      <c r="D236" s="111"/>
      <c r="E236" s="111"/>
      <c r="F236" s="111"/>
      <c r="G236" s="111"/>
      <c r="H236" s="111"/>
      <c r="I236" s="107"/>
      <c r="J236" s="107"/>
      <c r="K236" s="107"/>
      <c r="L236" s="107"/>
      <c r="M236" s="107"/>
      <c r="N236" s="107"/>
      <c r="O236" s="107"/>
      <c r="P236" s="107"/>
      <c r="Q236" s="111"/>
      <c r="R236" s="111"/>
      <c r="S236" s="111"/>
      <c r="T236" s="111"/>
      <c r="U236" s="111"/>
    </row>
    <row r="237" spans="3:21" ht="39.950000000000003" customHeight="1">
      <c r="C237" s="104"/>
      <c r="D237" s="111"/>
      <c r="E237" s="111"/>
      <c r="F237" s="111"/>
      <c r="G237" s="111"/>
      <c r="H237" s="111"/>
      <c r="I237" s="107"/>
      <c r="J237" s="107"/>
      <c r="K237" s="107"/>
      <c r="L237" s="107"/>
      <c r="M237" s="107"/>
      <c r="N237" s="107"/>
      <c r="O237" s="107"/>
      <c r="P237" s="107"/>
      <c r="Q237" s="111"/>
      <c r="R237" s="111"/>
      <c r="S237" s="111"/>
      <c r="T237" s="111"/>
      <c r="U237" s="111"/>
    </row>
    <row r="238" spans="3:21" ht="39.950000000000003" customHeight="1">
      <c r="C238" s="104"/>
      <c r="D238" s="111"/>
      <c r="E238" s="111"/>
      <c r="F238" s="111"/>
      <c r="G238" s="111"/>
      <c r="H238" s="111"/>
      <c r="I238" s="107"/>
      <c r="J238" s="107"/>
      <c r="K238" s="107"/>
      <c r="L238" s="107"/>
      <c r="M238" s="107"/>
      <c r="N238" s="107"/>
      <c r="O238" s="107"/>
      <c r="P238" s="107"/>
      <c r="Q238" s="111"/>
      <c r="R238" s="111"/>
      <c r="S238" s="111"/>
      <c r="T238" s="111"/>
      <c r="U238" s="111"/>
    </row>
    <row r="239" spans="3:21" ht="39.950000000000003" customHeight="1">
      <c r="C239" s="104"/>
      <c r="D239" s="111"/>
      <c r="E239" s="111"/>
      <c r="F239" s="111"/>
      <c r="G239" s="111"/>
      <c r="H239" s="111"/>
      <c r="I239" s="107"/>
      <c r="J239" s="107"/>
      <c r="K239" s="107"/>
      <c r="L239" s="107"/>
      <c r="M239" s="107"/>
      <c r="N239" s="107"/>
      <c r="O239" s="107"/>
      <c r="P239" s="107"/>
      <c r="Q239" s="111"/>
      <c r="R239" s="111"/>
      <c r="S239" s="111"/>
      <c r="T239" s="111"/>
      <c r="U239" s="111"/>
    </row>
    <row r="240" spans="3:21" ht="39.950000000000003" customHeight="1">
      <c r="C240" s="104"/>
      <c r="D240" s="111"/>
      <c r="E240" s="111"/>
      <c r="F240" s="111"/>
      <c r="G240" s="111"/>
      <c r="H240" s="111"/>
      <c r="I240" s="107"/>
      <c r="J240" s="107"/>
      <c r="K240" s="107"/>
      <c r="L240" s="107"/>
      <c r="M240" s="107"/>
      <c r="N240" s="107"/>
      <c r="O240" s="107"/>
      <c r="P240" s="107"/>
      <c r="Q240" s="111"/>
      <c r="R240" s="111"/>
      <c r="S240" s="111"/>
      <c r="T240" s="111"/>
      <c r="U240" s="111"/>
    </row>
    <row r="241" spans="3:21" ht="39.950000000000003" customHeight="1">
      <c r="C241" s="104"/>
      <c r="D241" s="111"/>
      <c r="E241" s="111"/>
      <c r="F241" s="111"/>
      <c r="G241" s="111"/>
      <c r="H241" s="111"/>
      <c r="I241" s="107"/>
      <c r="J241" s="107"/>
      <c r="K241" s="107"/>
      <c r="L241" s="107"/>
      <c r="M241" s="107"/>
      <c r="N241" s="107"/>
      <c r="O241" s="107"/>
      <c r="P241" s="107"/>
      <c r="Q241" s="111"/>
      <c r="R241" s="111"/>
      <c r="S241" s="111"/>
      <c r="T241" s="111"/>
      <c r="U241" s="111"/>
    </row>
    <row r="242" spans="3:21" ht="39.950000000000003" customHeight="1">
      <c r="C242" s="104"/>
      <c r="D242" s="111"/>
      <c r="E242" s="111"/>
      <c r="F242" s="111"/>
      <c r="G242" s="111"/>
      <c r="H242" s="111"/>
      <c r="I242" s="107"/>
      <c r="J242" s="107"/>
      <c r="K242" s="107"/>
      <c r="L242" s="107"/>
      <c r="M242" s="107"/>
      <c r="N242" s="107"/>
      <c r="O242" s="107"/>
      <c r="P242" s="107"/>
      <c r="Q242" s="111"/>
      <c r="R242" s="111"/>
      <c r="S242" s="111"/>
      <c r="T242" s="111"/>
      <c r="U242" s="111"/>
    </row>
    <row r="243" spans="3:21" ht="39.950000000000003" customHeight="1">
      <c r="C243" s="104"/>
      <c r="D243" s="111"/>
      <c r="E243" s="111"/>
      <c r="F243" s="111"/>
      <c r="G243" s="111"/>
      <c r="H243" s="111"/>
      <c r="I243" s="107"/>
      <c r="J243" s="107"/>
      <c r="K243" s="107"/>
      <c r="L243" s="107"/>
      <c r="M243" s="107"/>
      <c r="N243" s="107"/>
      <c r="O243" s="107"/>
      <c r="P243" s="107"/>
      <c r="Q243" s="111"/>
      <c r="R243" s="111"/>
      <c r="S243" s="111"/>
      <c r="T243" s="111"/>
      <c r="U243" s="111"/>
    </row>
    <row r="244" spans="3:21" ht="39.950000000000003" customHeight="1">
      <c r="C244" s="104"/>
      <c r="D244" s="111"/>
      <c r="E244" s="111"/>
      <c r="F244" s="111"/>
      <c r="G244" s="111"/>
      <c r="H244" s="111"/>
      <c r="I244" s="107"/>
      <c r="J244" s="107"/>
      <c r="K244" s="107"/>
      <c r="L244" s="107"/>
      <c r="M244" s="107"/>
      <c r="N244" s="107"/>
      <c r="O244" s="107"/>
      <c r="P244" s="107"/>
      <c r="Q244" s="111"/>
      <c r="R244" s="111"/>
      <c r="S244" s="111"/>
      <c r="T244" s="111"/>
      <c r="U244" s="111"/>
    </row>
    <row r="245" spans="3:21" ht="39.950000000000003" customHeight="1">
      <c r="C245" s="104"/>
      <c r="D245" s="111"/>
      <c r="E245" s="111"/>
      <c r="F245" s="111"/>
      <c r="G245" s="111"/>
      <c r="H245" s="111"/>
      <c r="I245" s="107"/>
      <c r="J245" s="107"/>
      <c r="K245" s="107"/>
      <c r="L245" s="107"/>
      <c r="M245" s="107"/>
      <c r="N245" s="107"/>
      <c r="O245" s="107"/>
      <c r="P245" s="107"/>
      <c r="Q245" s="111"/>
      <c r="R245" s="111"/>
      <c r="S245" s="111"/>
      <c r="T245" s="111"/>
      <c r="U245" s="111"/>
    </row>
    <row r="246" spans="3:21" ht="39.950000000000003" customHeight="1">
      <c r="C246" s="104"/>
      <c r="D246" s="111"/>
      <c r="E246" s="111"/>
      <c r="F246" s="111"/>
      <c r="G246" s="111"/>
      <c r="H246" s="111"/>
      <c r="I246" s="107"/>
      <c r="J246" s="107"/>
      <c r="K246" s="107"/>
      <c r="L246" s="107"/>
      <c r="M246" s="107"/>
      <c r="N246" s="107"/>
      <c r="O246" s="107"/>
      <c r="P246" s="107"/>
      <c r="Q246" s="111"/>
      <c r="R246" s="111"/>
      <c r="S246" s="111"/>
      <c r="T246" s="111"/>
      <c r="U246" s="111"/>
    </row>
    <row r="247" spans="3:21" ht="39.950000000000003" customHeight="1">
      <c r="C247" s="104"/>
      <c r="D247" s="111"/>
      <c r="E247" s="111"/>
      <c r="F247" s="111"/>
      <c r="G247" s="111"/>
      <c r="H247" s="111"/>
      <c r="I247" s="107"/>
      <c r="J247" s="107"/>
      <c r="K247" s="107"/>
      <c r="L247" s="107"/>
      <c r="M247" s="107"/>
      <c r="N247" s="107"/>
      <c r="O247" s="107"/>
      <c r="P247" s="107"/>
      <c r="Q247" s="111"/>
      <c r="R247" s="111"/>
      <c r="S247" s="111"/>
      <c r="T247" s="111"/>
      <c r="U247" s="111"/>
    </row>
    <row r="248" spans="3:21" ht="39.950000000000003" customHeight="1">
      <c r="C248" s="104"/>
      <c r="D248" s="111"/>
      <c r="E248" s="111"/>
      <c r="F248" s="111"/>
      <c r="G248" s="111"/>
      <c r="H248" s="111"/>
      <c r="I248" s="107"/>
      <c r="J248" s="107"/>
      <c r="K248" s="107"/>
      <c r="L248" s="107"/>
      <c r="M248" s="107"/>
      <c r="N248" s="107"/>
      <c r="O248" s="107"/>
      <c r="P248" s="107"/>
      <c r="Q248" s="111"/>
      <c r="R248" s="111"/>
      <c r="S248" s="111"/>
      <c r="T248" s="111"/>
      <c r="U248" s="111"/>
    </row>
    <row r="249" spans="3:21" ht="39.950000000000003" customHeight="1">
      <c r="C249" s="104"/>
      <c r="D249" s="111"/>
      <c r="E249" s="111"/>
      <c r="F249" s="111"/>
      <c r="G249" s="111"/>
      <c r="H249" s="111"/>
      <c r="I249" s="107"/>
      <c r="J249" s="107"/>
      <c r="K249" s="107"/>
      <c r="L249" s="107"/>
      <c r="M249" s="107"/>
      <c r="N249" s="107"/>
      <c r="O249" s="107"/>
      <c r="P249" s="107"/>
      <c r="Q249" s="111"/>
      <c r="R249" s="111"/>
      <c r="S249" s="111"/>
      <c r="T249" s="111"/>
      <c r="U249" s="111"/>
    </row>
    <row r="250" spans="3:21" ht="39.950000000000003" customHeight="1">
      <c r="C250" s="104"/>
      <c r="D250" s="111"/>
      <c r="E250" s="111"/>
      <c r="F250" s="111"/>
      <c r="G250" s="111"/>
      <c r="H250" s="111"/>
      <c r="I250" s="107"/>
      <c r="J250" s="107"/>
      <c r="K250" s="107"/>
      <c r="L250" s="107"/>
      <c r="M250" s="107"/>
      <c r="N250" s="107"/>
      <c r="O250" s="107"/>
      <c r="P250" s="107"/>
      <c r="Q250" s="111"/>
      <c r="R250" s="111"/>
      <c r="S250" s="111"/>
      <c r="T250" s="111"/>
      <c r="U250" s="111"/>
    </row>
    <row r="251" spans="3:21" ht="39.950000000000003" customHeight="1">
      <c r="C251" s="104"/>
      <c r="D251" s="111"/>
      <c r="E251" s="111"/>
      <c r="F251" s="111"/>
      <c r="G251" s="111"/>
      <c r="H251" s="111"/>
      <c r="I251" s="107"/>
      <c r="J251" s="107"/>
      <c r="K251" s="107"/>
      <c r="L251" s="107"/>
      <c r="M251" s="107"/>
      <c r="N251" s="107"/>
      <c r="O251" s="107"/>
      <c r="P251" s="107"/>
      <c r="Q251" s="111"/>
      <c r="R251" s="111"/>
      <c r="S251" s="111"/>
      <c r="T251" s="111"/>
      <c r="U251" s="111"/>
    </row>
    <row r="252" spans="3:21" ht="39.950000000000003" customHeight="1">
      <c r="C252" s="104"/>
      <c r="D252" s="111"/>
      <c r="E252" s="111"/>
      <c r="F252" s="111"/>
      <c r="G252" s="111"/>
      <c r="H252" s="111"/>
      <c r="I252" s="107"/>
      <c r="J252" s="107"/>
      <c r="K252" s="107"/>
      <c r="L252" s="107"/>
      <c r="M252" s="107"/>
      <c r="N252" s="107"/>
      <c r="O252" s="107"/>
      <c r="P252" s="107"/>
      <c r="Q252" s="111"/>
      <c r="R252" s="111"/>
      <c r="S252" s="111"/>
      <c r="T252" s="111"/>
      <c r="U252" s="111"/>
    </row>
    <row r="253" spans="3:21" ht="39.950000000000003" customHeight="1">
      <c r="C253" s="104"/>
      <c r="D253" s="111"/>
      <c r="E253" s="111"/>
      <c r="F253" s="111"/>
      <c r="G253" s="111"/>
      <c r="H253" s="111"/>
      <c r="I253" s="107"/>
      <c r="J253" s="107"/>
      <c r="K253" s="107"/>
      <c r="L253" s="107"/>
      <c r="M253" s="107"/>
      <c r="N253" s="107"/>
      <c r="O253" s="107"/>
      <c r="P253" s="107"/>
      <c r="Q253" s="111"/>
      <c r="R253" s="111"/>
      <c r="S253" s="111"/>
      <c r="T253" s="111"/>
      <c r="U253" s="111"/>
    </row>
    <row r="254" spans="3:21" ht="39.950000000000003" customHeight="1">
      <c r="C254" s="104"/>
      <c r="D254" s="111"/>
      <c r="E254" s="111"/>
      <c r="F254" s="111"/>
      <c r="G254" s="111"/>
      <c r="H254" s="111"/>
      <c r="I254" s="107"/>
      <c r="J254" s="107"/>
      <c r="K254" s="107"/>
      <c r="L254" s="107"/>
      <c r="M254" s="107"/>
      <c r="N254" s="107"/>
      <c r="O254" s="107"/>
      <c r="P254" s="107"/>
      <c r="Q254" s="111"/>
      <c r="R254" s="111"/>
      <c r="S254" s="111"/>
      <c r="T254" s="111"/>
      <c r="U254" s="111"/>
    </row>
    <row r="255" spans="3:21" ht="39.950000000000003" customHeight="1">
      <c r="C255" s="104"/>
      <c r="D255" s="111"/>
      <c r="E255" s="111"/>
      <c r="F255" s="111"/>
      <c r="G255" s="111"/>
      <c r="H255" s="111"/>
      <c r="I255" s="107"/>
      <c r="J255" s="107"/>
      <c r="K255" s="107"/>
      <c r="L255" s="107"/>
      <c r="M255" s="107"/>
      <c r="N255" s="107"/>
      <c r="O255" s="107"/>
      <c r="P255" s="107"/>
      <c r="Q255" s="111"/>
      <c r="R255" s="111"/>
      <c r="S255" s="111"/>
      <c r="T255" s="111"/>
      <c r="U255" s="111"/>
    </row>
    <row r="256" spans="3:21" ht="39.950000000000003" customHeight="1">
      <c r="C256" s="104"/>
      <c r="D256" s="111"/>
      <c r="E256" s="111"/>
      <c r="F256" s="111"/>
      <c r="G256" s="111"/>
      <c r="H256" s="111"/>
      <c r="I256" s="107"/>
      <c r="J256" s="107"/>
      <c r="K256" s="107"/>
      <c r="L256" s="107"/>
      <c r="M256" s="107"/>
      <c r="N256" s="107"/>
      <c r="O256" s="107"/>
      <c r="P256" s="107"/>
      <c r="Q256" s="111"/>
      <c r="R256" s="111"/>
      <c r="S256" s="111"/>
      <c r="T256" s="111"/>
      <c r="U256" s="111"/>
    </row>
    <row r="257" spans="3:21" ht="39.950000000000003" customHeight="1">
      <c r="C257" s="104"/>
      <c r="D257" s="111"/>
      <c r="E257" s="111"/>
      <c r="F257" s="111"/>
      <c r="G257" s="111"/>
      <c r="H257" s="111"/>
      <c r="I257" s="107"/>
      <c r="J257" s="107"/>
      <c r="K257" s="107"/>
      <c r="L257" s="107"/>
      <c r="M257" s="107"/>
      <c r="N257" s="107"/>
      <c r="O257" s="107"/>
      <c r="P257" s="107"/>
      <c r="Q257" s="111"/>
      <c r="R257" s="111"/>
      <c r="S257" s="111"/>
      <c r="T257" s="111"/>
      <c r="U257" s="111"/>
    </row>
    <row r="258" spans="3:21" ht="39.950000000000003" customHeight="1">
      <c r="C258" s="104"/>
      <c r="D258" s="111"/>
      <c r="E258" s="111"/>
      <c r="F258" s="111"/>
      <c r="G258" s="111"/>
      <c r="H258" s="111"/>
      <c r="I258" s="107"/>
      <c r="J258" s="107"/>
      <c r="K258" s="107"/>
      <c r="L258" s="107"/>
      <c r="M258" s="107"/>
      <c r="N258" s="107"/>
      <c r="O258" s="107"/>
      <c r="P258" s="107"/>
      <c r="Q258" s="111"/>
      <c r="R258" s="111"/>
      <c r="S258" s="111"/>
      <c r="T258" s="111"/>
      <c r="U258" s="111"/>
    </row>
    <row r="259" spans="3:21" ht="39.950000000000003" customHeight="1">
      <c r="C259" s="104"/>
      <c r="D259" s="111"/>
      <c r="E259" s="111"/>
      <c r="F259" s="111"/>
      <c r="G259" s="111"/>
      <c r="H259" s="111"/>
      <c r="I259" s="107"/>
      <c r="J259" s="107"/>
      <c r="K259" s="107"/>
      <c r="L259" s="107"/>
      <c r="M259" s="107"/>
      <c r="N259" s="107"/>
      <c r="O259" s="107"/>
      <c r="P259" s="107"/>
      <c r="Q259" s="111"/>
      <c r="R259" s="111"/>
      <c r="S259" s="111"/>
      <c r="T259" s="111"/>
      <c r="U259" s="111"/>
    </row>
    <row r="260" spans="3:21" ht="39.950000000000003" customHeight="1">
      <c r="C260" s="104"/>
      <c r="D260" s="111"/>
      <c r="E260" s="111"/>
      <c r="F260" s="111"/>
      <c r="G260" s="111"/>
      <c r="H260" s="111"/>
      <c r="I260" s="107"/>
      <c r="J260" s="107"/>
      <c r="K260" s="107"/>
      <c r="L260" s="107"/>
      <c r="M260" s="107"/>
      <c r="N260" s="107"/>
      <c r="O260" s="107"/>
      <c r="P260" s="107"/>
      <c r="Q260" s="111"/>
      <c r="R260" s="111"/>
      <c r="S260" s="111"/>
      <c r="T260" s="111"/>
      <c r="U260" s="111"/>
    </row>
    <row r="261" spans="3:21" ht="39.950000000000003" customHeight="1">
      <c r="C261" s="104"/>
      <c r="D261" s="111"/>
      <c r="E261" s="111"/>
      <c r="F261" s="111"/>
      <c r="G261" s="111"/>
      <c r="H261" s="111"/>
      <c r="I261" s="107"/>
      <c r="J261" s="107"/>
      <c r="K261" s="107"/>
      <c r="L261" s="107"/>
      <c r="M261" s="107"/>
      <c r="N261" s="107"/>
      <c r="O261" s="107"/>
      <c r="P261" s="107"/>
      <c r="Q261" s="111"/>
      <c r="R261" s="111"/>
      <c r="S261" s="111"/>
      <c r="T261" s="111"/>
      <c r="U261" s="111"/>
    </row>
    <row r="262" spans="3:21" ht="39.950000000000003" customHeight="1">
      <c r="C262" s="104"/>
      <c r="D262" s="111"/>
      <c r="E262" s="111"/>
      <c r="F262" s="111"/>
      <c r="G262" s="111"/>
      <c r="H262" s="111"/>
      <c r="I262" s="107"/>
      <c r="J262" s="107"/>
      <c r="K262" s="107"/>
      <c r="L262" s="107"/>
      <c r="M262" s="107"/>
      <c r="N262" s="107"/>
      <c r="O262" s="107"/>
      <c r="P262" s="107"/>
      <c r="Q262" s="111"/>
      <c r="R262" s="111"/>
      <c r="S262" s="111"/>
      <c r="T262" s="111"/>
      <c r="U262" s="111"/>
    </row>
    <row r="263" spans="3:21" ht="39.950000000000003" customHeight="1">
      <c r="C263" s="104"/>
      <c r="D263" s="111"/>
      <c r="E263" s="111"/>
      <c r="F263" s="111"/>
      <c r="G263" s="111"/>
      <c r="H263" s="111"/>
      <c r="I263" s="107"/>
      <c r="J263" s="107"/>
      <c r="K263" s="107"/>
      <c r="L263" s="107"/>
      <c r="M263" s="107"/>
      <c r="N263" s="107"/>
      <c r="O263" s="107"/>
      <c r="P263" s="107"/>
      <c r="Q263" s="111"/>
      <c r="R263" s="111"/>
      <c r="S263" s="111"/>
      <c r="T263" s="111"/>
      <c r="U263" s="111"/>
    </row>
    <row r="264" spans="3:21" ht="39.950000000000003" customHeight="1">
      <c r="C264" s="104"/>
      <c r="D264" s="111"/>
      <c r="E264" s="111"/>
      <c r="F264" s="111"/>
      <c r="G264" s="111"/>
      <c r="H264" s="111"/>
      <c r="I264" s="107"/>
      <c r="J264" s="107"/>
      <c r="K264" s="107"/>
      <c r="L264" s="107"/>
      <c r="M264" s="107"/>
      <c r="N264" s="107"/>
      <c r="O264" s="107"/>
      <c r="P264" s="107"/>
      <c r="Q264" s="111"/>
      <c r="R264" s="111"/>
      <c r="S264" s="111"/>
      <c r="T264" s="111"/>
      <c r="U264" s="111"/>
    </row>
    <row r="265" spans="3:21" ht="39.950000000000003" customHeight="1">
      <c r="C265" s="104"/>
      <c r="D265" s="111"/>
      <c r="E265" s="111"/>
      <c r="F265" s="111"/>
      <c r="G265" s="111"/>
      <c r="H265" s="111"/>
      <c r="I265" s="107"/>
      <c r="J265" s="107"/>
      <c r="K265" s="107"/>
      <c r="L265" s="107"/>
      <c r="M265" s="107"/>
      <c r="N265" s="107"/>
      <c r="O265" s="107"/>
      <c r="P265" s="107"/>
      <c r="Q265" s="111"/>
      <c r="R265" s="111"/>
      <c r="S265" s="111"/>
      <c r="T265" s="111"/>
      <c r="U265" s="111"/>
    </row>
    <row r="266" spans="3:21" ht="39.950000000000003" customHeight="1">
      <c r="C266" s="104"/>
      <c r="D266" s="111"/>
      <c r="E266" s="111"/>
      <c r="F266" s="111"/>
      <c r="G266" s="111"/>
      <c r="H266" s="111"/>
      <c r="I266" s="107"/>
      <c r="J266" s="107"/>
      <c r="K266" s="107"/>
      <c r="L266" s="107"/>
      <c r="M266" s="107"/>
      <c r="N266" s="107"/>
      <c r="O266" s="107"/>
      <c r="P266" s="107"/>
      <c r="Q266" s="111"/>
      <c r="R266" s="111"/>
      <c r="S266" s="111"/>
      <c r="T266" s="111"/>
      <c r="U266" s="111"/>
    </row>
    <row r="267" spans="3:21" ht="39.950000000000003" customHeight="1">
      <c r="C267" s="104"/>
      <c r="D267" s="111"/>
      <c r="E267" s="111"/>
      <c r="F267" s="111"/>
      <c r="G267" s="111"/>
      <c r="H267" s="111"/>
      <c r="I267" s="107"/>
      <c r="J267" s="107"/>
      <c r="K267" s="107"/>
      <c r="L267" s="107"/>
      <c r="M267" s="107"/>
      <c r="N267" s="107"/>
      <c r="O267" s="107"/>
      <c r="P267" s="107"/>
      <c r="Q267" s="111"/>
      <c r="R267" s="111"/>
      <c r="S267" s="111"/>
      <c r="T267" s="111"/>
      <c r="U267" s="111"/>
    </row>
    <row r="268" spans="3:21" ht="39.950000000000003" customHeight="1">
      <c r="C268" s="104"/>
      <c r="D268" s="111"/>
      <c r="E268" s="111"/>
      <c r="F268" s="111"/>
      <c r="G268" s="111"/>
      <c r="H268" s="111"/>
      <c r="I268" s="107"/>
      <c r="J268" s="107"/>
      <c r="K268" s="107"/>
      <c r="L268" s="107"/>
      <c r="M268" s="107"/>
      <c r="N268" s="107"/>
      <c r="O268" s="107"/>
      <c r="P268" s="107"/>
      <c r="Q268" s="111"/>
      <c r="R268" s="111"/>
      <c r="S268" s="111"/>
      <c r="T268" s="111"/>
      <c r="U268" s="111"/>
    </row>
    <row r="269" spans="3:21" ht="39.950000000000003" customHeight="1">
      <c r="C269" s="104"/>
      <c r="D269" s="111"/>
      <c r="E269" s="111"/>
      <c r="F269" s="111"/>
      <c r="G269" s="111"/>
      <c r="H269" s="111"/>
      <c r="I269" s="107"/>
      <c r="J269" s="107"/>
      <c r="K269" s="107"/>
      <c r="L269" s="107"/>
      <c r="M269" s="107"/>
      <c r="N269" s="107"/>
      <c r="O269" s="107"/>
      <c r="P269" s="107"/>
      <c r="Q269" s="111"/>
      <c r="R269" s="111"/>
      <c r="S269" s="111"/>
      <c r="T269" s="111"/>
      <c r="U269" s="111"/>
    </row>
    <row r="270" spans="3:21" ht="39.950000000000003" customHeight="1">
      <c r="C270" s="104"/>
      <c r="D270" s="111"/>
      <c r="E270" s="111"/>
      <c r="F270" s="111"/>
      <c r="G270" s="111"/>
      <c r="H270" s="111"/>
      <c r="I270" s="107"/>
      <c r="J270" s="107"/>
      <c r="K270" s="107"/>
      <c r="L270" s="107"/>
      <c r="M270" s="107"/>
      <c r="N270" s="107"/>
      <c r="O270" s="107"/>
      <c r="P270" s="107"/>
      <c r="Q270" s="111"/>
      <c r="R270" s="111"/>
      <c r="S270" s="111"/>
      <c r="T270" s="111"/>
      <c r="U270" s="111"/>
    </row>
    <row r="271" spans="3:21" ht="39.950000000000003" customHeight="1">
      <c r="C271" s="104"/>
      <c r="D271" s="111"/>
      <c r="E271" s="111"/>
      <c r="F271" s="111"/>
      <c r="G271" s="111"/>
      <c r="H271" s="111"/>
      <c r="I271" s="107"/>
      <c r="J271" s="107"/>
      <c r="K271" s="107"/>
      <c r="L271" s="107"/>
      <c r="M271" s="107"/>
      <c r="N271" s="107"/>
      <c r="O271" s="107"/>
      <c r="P271" s="107"/>
      <c r="Q271" s="111"/>
      <c r="R271" s="111"/>
      <c r="S271" s="111"/>
      <c r="T271" s="111"/>
      <c r="U271" s="111"/>
    </row>
    <row r="272" spans="3:21" ht="39.950000000000003" customHeight="1">
      <c r="C272" s="104"/>
      <c r="D272" s="111"/>
      <c r="E272" s="111"/>
      <c r="F272" s="111"/>
      <c r="G272" s="111"/>
      <c r="H272" s="111"/>
      <c r="I272" s="107"/>
      <c r="J272" s="107"/>
      <c r="K272" s="107"/>
      <c r="L272" s="107"/>
      <c r="M272" s="107"/>
      <c r="N272" s="107"/>
      <c r="O272" s="107"/>
      <c r="P272" s="107"/>
      <c r="Q272" s="111"/>
      <c r="R272" s="111"/>
      <c r="S272" s="111"/>
      <c r="T272" s="111"/>
      <c r="U272" s="111"/>
    </row>
    <row r="273" spans="3:21" ht="39.950000000000003" customHeight="1">
      <c r="C273" s="104"/>
      <c r="D273" s="111"/>
      <c r="E273" s="111"/>
      <c r="F273" s="111"/>
      <c r="G273" s="111"/>
      <c r="H273" s="111"/>
      <c r="I273" s="107"/>
      <c r="J273" s="107"/>
      <c r="K273" s="107"/>
      <c r="L273" s="107"/>
      <c r="M273" s="107"/>
      <c r="N273" s="107"/>
      <c r="O273" s="107"/>
      <c r="P273" s="107"/>
      <c r="Q273" s="111"/>
      <c r="R273" s="111"/>
      <c r="S273" s="111"/>
      <c r="T273" s="111"/>
      <c r="U273" s="111"/>
    </row>
    <row r="274" spans="3:21" ht="39.950000000000003" customHeight="1">
      <c r="C274" s="104"/>
      <c r="D274" s="111"/>
      <c r="E274" s="111"/>
      <c r="F274" s="111"/>
      <c r="G274" s="111"/>
      <c r="H274" s="111"/>
      <c r="I274" s="107"/>
      <c r="J274" s="107"/>
      <c r="K274" s="107"/>
      <c r="L274" s="107"/>
      <c r="M274" s="107"/>
      <c r="N274" s="107"/>
      <c r="O274" s="107"/>
      <c r="P274" s="107"/>
      <c r="Q274" s="111"/>
      <c r="R274" s="111"/>
      <c r="S274" s="111"/>
      <c r="T274" s="111"/>
      <c r="U274" s="111"/>
    </row>
    <row r="275" spans="3:21" ht="39.950000000000003" customHeight="1">
      <c r="C275" s="104"/>
      <c r="D275" s="111"/>
      <c r="E275" s="111"/>
      <c r="F275" s="111"/>
      <c r="G275" s="111"/>
      <c r="H275" s="111"/>
      <c r="I275" s="107"/>
      <c r="J275" s="107"/>
      <c r="K275" s="107"/>
      <c r="L275" s="107"/>
      <c r="M275" s="107"/>
      <c r="N275" s="107"/>
      <c r="O275" s="107"/>
      <c r="P275" s="107"/>
      <c r="Q275" s="111"/>
      <c r="R275" s="111"/>
      <c r="S275" s="111"/>
      <c r="T275" s="111"/>
      <c r="U275" s="111"/>
    </row>
    <row r="276" spans="3:21" ht="39.950000000000003" customHeight="1">
      <c r="C276" s="104"/>
      <c r="D276" s="111"/>
      <c r="E276" s="111"/>
      <c r="F276" s="111"/>
      <c r="G276" s="111"/>
      <c r="H276" s="111"/>
      <c r="I276" s="107"/>
      <c r="J276" s="107"/>
      <c r="K276" s="107"/>
      <c r="L276" s="107"/>
      <c r="M276" s="107"/>
      <c r="N276" s="107"/>
      <c r="O276" s="107"/>
      <c r="P276" s="107"/>
      <c r="Q276" s="111"/>
      <c r="R276" s="111"/>
      <c r="S276" s="111"/>
      <c r="T276" s="111"/>
      <c r="U276" s="111"/>
    </row>
    <row r="277" spans="3:21" ht="39.950000000000003" customHeight="1">
      <c r="C277" s="104"/>
      <c r="D277" s="111"/>
      <c r="E277" s="111"/>
      <c r="F277" s="111"/>
      <c r="G277" s="111"/>
      <c r="H277" s="111"/>
      <c r="I277" s="107"/>
      <c r="J277" s="107"/>
      <c r="K277" s="107"/>
      <c r="L277" s="107"/>
      <c r="M277" s="107"/>
      <c r="N277" s="107"/>
      <c r="O277" s="107"/>
      <c r="P277" s="107"/>
      <c r="Q277" s="111"/>
      <c r="R277" s="111"/>
      <c r="S277" s="111"/>
      <c r="T277" s="111"/>
      <c r="U277" s="111"/>
    </row>
    <row r="278" spans="3:21" ht="39.950000000000003" customHeight="1">
      <c r="C278" s="104"/>
      <c r="D278" s="111"/>
      <c r="E278" s="111"/>
      <c r="F278" s="111"/>
      <c r="G278" s="111"/>
      <c r="H278" s="111"/>
      <c r="I278" s="107"/>
      <c r="J278" s="107"/>
      <c r="K278" s="107"/>
      <c r="L278" s="107"/>
      <c r="M278" s="107"/>
      <c r="N278" s="107"/>
      <c r="O278" s="107"/>
      <c r="P278" s="107"/>
      <c r="Q278" s="111"/>
      <c r="R278" s="111"/>
      <c r="S278" s="111"/>
      <c r="T278" s="111"/>
      <c r="U278" s="111"/>
    </row>
    <row r="279" spans="3:21" ht="39.950000000000003" customHeight="1">
      <c r="C279" s="104"/>
      <c r="D279" s="111"/>
      <c r="E279" s="111"/>
      <c r="F279" s="111"/>
      <c r="G279" s="111"/>
      <c r="H279" s="111"/>
      <c r="I279" s="107"/>
      <c r="J279" s="107"/>
      <c r="K279" s="107"/>
      <c r="L279" s="107"/>
      <c r="M279" s="107"/>
      <c r="N279" s="107"/>
      <c r="O279" s="107"/>
      <c r="P279" s="107"/>
      <c r="Q279" s="111"/>
      <c r="R279" s="111"/>
      <c r="S279" s="111"/>
      <c r="T279" s="111"/>
      <c r="U279" s="111"/>
    </row>
    <row r="280" spans="3:21" ht="39.950000000000003" customHeight="1">
      <c r="C280" s="104"/>
      <c r="D280" s="111"/>
      <c r="E280" s="111"/>
      <c r="F280" s="111"/>
      <c r="G280" s="111"/>
      <c r="H280" s="111"/>
      <c r="I280" s="107"/>
      <c r="J280" s="107"/>
      <c r="K280" s="107"/>
      <c r="L280" s="107"/>
      <c r="M280" s="107"/>
      <c r="N280" s="107"/>
      <c r="O280" s="107"/>
      <c r="P280" s="107"/>
      <c r="Q280" s="111"/>
      <c r="R280" s="111"/>
      <c r="S280" s="111"/>
      <c r="T280" s="111"/>
      <c r="U280" s="111"/>
    </row>
    <row r="281" spans="3:21" ht="39.950000000000003" customHeight="1">
      <c r="C281" s="104"/>
      <c r="D281" s="111"/>
      <c r="E281" s="111"/>
      <c r="F281" s="111"/>
      <c r="G281" s="111"/>
      <c r="H281" s="111"/>
      <c r="I281" s="107"/>
      <c r="J281" s="107"/>
      <c r="K281" s="107"/>
      <c r="L281" s="107"/>
      <c r="M281" s="107"/>
      <c r="N281" s="107"/>
      <c r="O281" s="107"/>
      <c r="P281" s="107"/>
      <c r="Q281" s="111"/>
      <c r="R281" s="111"/>
      <c r="S281" s="111"/>
      <c r="T281" s="111"/>
      <c r="U281" s="111"/>
    </row>
    <row r="282" spans="3:21" ht="39.950000000000003" customHeight="1">
      <c r="C282" s="104"/>
      <c r="D282" s="111"/>
      <c r="E282" s="111"/>
      <c r="F282" s="111"/>
      <c r="G282" s="111"/>
      <c r="H282" s="111"/>
      <c r="I282" s="107"/>
      <c r="J282" s="107"/>
      <c r="K282" s="107"/>
      <c r="L282" s="107"/>
      <c r="M282" s="107"/>
      <c r="N282" s="107"/>
      <c r="O282" s="107"/>
      <c r="P282" s="107"/>
      <c r="Q282" s="111"/>
      <c r="R282" s="111"/>
      <c r="S282" s="111"/>
      <c r="T282" s="111"/>
      <c r="U282" s="111"/>
    </row>
    <row r="283" spans="3:21" ht="39.950000000000003" customHeight="1">
      <c r="C283" s="104"/>
      <c r="D283" s="111"/>
      <c r="E283" s="111"/>
      <c r="F283" s="111"/>
      <c r="G283" s="111"/>
      <c r="H283" s="111"/>
      <c r="I283" s="107"/>
      <c r="J283" s="107"/>
      <c r="K283" s="107"/>
      <c r="L283" s="107"/>
      <c r="M283" s="107"/>
      <c r="N283" s="107"/>
      <c r="O283" s="107"/>
      <c r="P283" s="107"/>
      <c r="Q283" s="111"/>
      <c r="R283" s="111"/>
      <c r="S283" s="111"/>
      <c r="T283" s="111"/>
      <c r="U283" s="111"/>
    </row>
    <row r="284" spans="3:21" ht="39.950000000000003" customHeight="1">
      <c r="C284" s="104"/>
      <c r="D284" s="111"/>
      <c r="E284" s="111"/>
      <c r="F284" s="111"/>
      <c r="G284" s="111"/>
      <c r="H284" s="111"/>
      <c r="I284" s="107"/>
      <c r="J284" s="107"/>
      <c r="K284" s="107"/>
      <c r="L284" s="107"/>
      <c r="M284" s="107"/>
      <c r="N284" s="107"/>
      <c r="O284" s="107"/>
      <c r="P284" s="107"/>
      <c r="Q284" s="111"/>
      <c r="R284" s="111"/>
      <c r="S284" s="111"/>
      <c r="T284" s="111"/>
      <c r="U284" s="111"/>
    </row>
    <row r="285" spans="3:21" ht="39.950000000000003" customHeight="1">
      <c r="C285" s="104"/>
      <c r="D285" s="111"/>
      <c r="E285" s="111"/>
      <c r="F285" s="111"/>
      <c r="G285" s="111"/>
      <c r="H285" s="111"/>
      <c r="I285" s="107"/>
      <c r="J285" s="107"/>
      <c r="K285" s="107"/>
      <c r="L285" s="107"/>
      <c r="M285" s="107"/>
      <c r="N285" s="107"/>
      <c r="O285" s="107"/>
      <c r="P285" s="107"/>
      <c r="Q285" s="111"/>
      <c r="R285" s="111"/>
      <c r="S285" s="111"/>
      <c r="T285" s="111"/>
      <c r="U285" s="111"/>
    </row>
    <row r="286" spans="3:21" ht="39.950000000000003" customHeight="1">
      <c r="C286" s="104"/>
      <c r="D286" s="111"/>
      <c r="E286" s="111"/>
      <c r="F286" s="111"/>
      <c r="G286" s="111"/>
      <c r="H286" s="111"/>
      <c r="I286" s="107"/>
      <c r="J286" s="107"/>
      <c r="K286" s="107"/>
      <c r="L286" s="107"/>
      <c r="M286" s="107"/>
      <c r="N286" s="107"/>
      <c r="O286" s="107"/>
      <c r="P286" s="107"/>
      <c r="Q286" s="111"/>
      <c r="R286" s="111"/>
      <c r="S286" s="111"/>
      <c r="T286" s="111"/>
      <c r="U286" s="111"/>
    </row>
    <row r="287" spans="3:21" ht="39.950000000000003" customHeight="1">
      <c r="C287" s="104"/>
      <c r="D287" s="111"/>
      <c r="E287" s="111"/>
      <c r="F287" s="111"/>
      <c r="G287" s="111"/>
      <c r="H287" s="111"/>
      <c r="I287" s="107"/>
      <c r="J287" s="107"/>
      <c r="K287" s="107"/>
      <c r="L287" s="107"/>
      <c r="M287" s="107"/>
      <c r="N287" s="107"/>
      <c r="O287" s="107"/>
      <c r="P287" s="107"/>
      <c r="Q287" s="111"/>
      <c r="R287" s="111"/>
      <c r="S287" s="111"/>
      <c r="T287" s="111"/>
      <c r="U287" s="111"/>
    </row>
    <row r="288" spans="3:21" ht="39.950000000000003" customHeight="1">
      <c r="C288" s="104"/>
      <c r="D288" s="111"/>
      <c r="E288" s="111"/>
      <c r="F288" s="111"/>
      <c r="G288" s="111"/>
      <c r="H288" s="111"/>
      <c r="I288" s="107"/>
      <c r="J288" s="107"/>
      <c r="K288" s="107"/>
      <c r="L288" s="107"/>
      <c r="M288" s="107"/>
      <c r="N288" s="107"/>
      <c r="O288" s="107"/>
      <c r="P288" s="107"/>
      <c r="Q288" s="111"/>
      <c r="R288" s="111"/>
      <c r="S288" s="111"/>
      <c r="T288" s="111"/>
      <c r="U288" s="111"/>
    </row>
    <row r="289" spans="3:21" ht="39.950000000000003" customHeight="1">
      <c r="C289" s="104"/>
      <c r="D289" s="111"/>
      <c r="E289" s="111"/>
      <c r="F289" s="111"/>
      <c r="G289" s="111"/>
      <c r="H289" s="111"/>
      <c r="I289" s="107"/>
      <c r="J289" s="107"/>
      <c r="K289" s="107"/>
      <c r="L289" s="107"/>
      <c r="M289" s="107"/>
      <c r="N289" s="107"/>
      <c r="O289" s="107"/>
      <c r="P289" s="107"/>
      <c r="Q289" s="111"/>
      <c r="R289" s="111"/>
      <c r="S289" s="111"/>
      <c r="T289" s="111"/>
      <c r="U289" s="111"/>
    </row>
    <row r="290" spans="3:21" ht="39.950000000000003" customHeight="1">
      <c r="C290" s="104"/>
      <c r="D290" s="111"/>
      <c r="E290" s="111"/>
      <c r="F290" s="111"/>
      <c r="G290" s="111"/>
      <c r="H290" s="111"/>
      <c r="I290" s="107"/>
      <c r="J290" s="107"/>
      <c r="K290" s="107"/>
      <c r="L290" s="107"/>
      <c r="M290" s="107"/>
      <c r="N290" s="107"/>
      <c r="O290" s="107"/>
      <c r="P290" s="107"/>
      <c r="Q290" s="111"/>
      <c r="R290" s="111"/>
      <c r="S290" s="111"/>
      <c r="T290" s="111"/>
      <c r="U290" s="111"/>
    </row>
    <row r="291" spans="3:21" ht="39.950000000000003" customHeight="1">
      <c r="C291" s="104"/>
      <c r="D291" s="111"/>
      <c r="E291" s="111"/>
      <c r="F291" s="111"/>
      <c r="G291" s="111"/>
      <c r="H291" s="111"/>
      <c r="I291" s="107"/>
      <c r="J291" s="107"/>
      <c r="K291" s="107"/>
      <c r="L291" s="107"/>
      <c r="M291" s="107"/>
      <c r="N291" s="107"/>
      <c r="O291" s="107"/>
      <c r="P291" s="107"/>
      <c r="Q291" s="111"/>
      <c r="R291" s="111"/>
      <c r="S291" s="111"/>
      <c r="T291" s="111"/>
      <c r="U291" s="111"/>
    </row>
    <row r="292" spans="3:21" ht="39.950000000000003" customHeight="1">
      <c r="C292" s="104"/>
      <c r="D292" s="111"/>
      <c r="E292" s="111"/>
      <c r="F292" s="111"/>
      <c r="G292" s="111"/>
      <c r="H292" s="111"/>
      <c r="I292" s="107"/>
      <c r="J292" s="107"/>
      <c r="K292" s="107"/>
      <c r="L292" s="107"/>
      <c r="M292" s="107"/>
      <c r="N292" s="107"/>
      <c r="O292" s="107"/>
      <c r="P292" s="107"/>
      <c r="Q292" s="111"/>
      <c r="R292" s="111"/>
      <c r="S292" s="111"/>
      <c r="T292" s="111"/>
      <c r="U292" s="111"/>
    </row>
    <row r="293" spans="3:21" ht="39.950000000000003" customHeight="1">
      <c r="C293" s="104"/>
      <c r="D293" s="111"/>
      <c r="E293" s="111"/>
      <c r="F293" s="111"/>
      <c r="G293" s="111"/>
      <c r="H293" s="111"/>
      <c r="I293" s="107"/>
      <c r="J293" s="107"/>
      <c r="K293" s="107"/>
      <c r="L293" s="107"/>
      <c r="M293" s="107"/>
      <c r="N293" s="107"/>
      <c r="O293" s="107"/>
      <c r="P293" s="107"/>
      <c r="Q293" s="111"/>
      <c r="R293" s="111"/>
      <c r="S293" s="111"/>
      <c r="T293" s="111"/>
      <c r="U293" s="111"/>
    </row>
    <row r="294" spans="3:21" ht="39.950000000000003" customHeight="1">
      <c r="C294" s="104"/>
      <c r="D294" s="111"/>
      <c r="E294" s="111"/>
      <c r="F294" s="111"/>
      <c r="G294" s="111"/>
      <c r="H294" s="111"/>
      <c r="I294" s="107"/>
      <c r="J294" s="107"/>
      <c r="K294" s="107"/>
      <c r="L294" s="107"/>
      <c r="M294" s="107"/>
      <c r="N294" s="107"/>
      <c r="O294" s="107"/>
      <c r="P294" s="107"/>
      <c r="Q294" s="111"/>
      <c r="R294" s="111"/>
      <c r="S294" s="111"/>
      <c r="T294" s="111"/>
      <c r="U294" s="111"/>
    </row>
    <row r="295" spans="3:21" ht="39.950000000000003" customHeight="1">
      <c r="C295" s="104"/>
      <c r="D295" s="111"/>
      <c r="E295" s="111"/>
      <c r="F295" s="111"/>
      <c r="G295" s="111"/>
      <c r="H295" s="111"/>
      <c r="I295" s="107"/>
      <c r="J295" s="107"/>
      <c r="K295" s="107"/>
      <c r="L295" s="107"/>
      <c r="M295" s="107"/>
      <c r="N295" s="107"/>
      <c r="O295" s="107"/>
      <c r="P295" s="107"/>
      <c r="Q295" s="111"/>
      <c r="R295" s="111"/>
      <c r="S295" s="111"/>
      <c r="T295" s="111"/>
      <c r="U295" s="111"/>
    </row>
    <row r="296" spans="3:21" ht="39.950000000000003" customHeight="1">
      <c r="C296" s="104"/>
      <c r="D296" s="111"/>
      <c r="E296" s="111"/>
      <c r="F296" s="111"/>
      <c r="G296" s="111"/>
      <c r="H296" s="111"/>
      <c r="I296" s="107"/>
      <c r="J296" s="107"/>
      <c r="K296" s="107"/>
      <c r="L296" s="107"/>
      <c r="M296" s="107"/>
      <c r="N296" s="107"/>
      <c r="O296" s="107"/>
      <c r="P296" s="107"/>
      <c r="Q296" s="111"/>
      <c r="R296" s="111"/>
      <c r="S296" s="111"/>
      <c r="T296" s="111"/>
      <c r="U296" s="111"/>
    </row>
    <row r="297" spans="3:21" ht="39.950000000000003" customHeight="1">
      <c r="C297" s="104"/>
      <c r="D297" s="111"/>
      <c r="E297" s="111"/>
      <c r="F297" s="111"/>
      <c r="G297" s="111"/>
      <c r="H297" s="111"/>
      <c r="I297" s="107"/>
      <c r="J297" s="107"/>
      <c r="K297" s="107"/>
      <c r="L297" s="107"/>
      <c r="M297" s="107"/>
      <c r="N297" s="107"/>
      <c r="O297" s="107"/>
      <c r="P297" s="107"/>
      <c r="Q297" s="111"/>
      <c r="R297" s="111"/>
      <c r="S297" s="111"/>
      <c r="T297" s="111"/>
      <c r="U297" s="111"/>
    </row>
    <row r="298" spans="3:21" ht="39.950000000000003" customHeight="1">
      <c r="C298" s="104"/>
      <c r="D298" s="111"/>
      <c r="E298" s="111"/>
      <c r="F298" s="111"/>
      <c r="G298" s="111"/>
      <c r="H298" s="111"/>
      <c r="I298" s="107"/>
      <c r="J298" s="107"/>
      <c r="K298" s="107"/>
      <c r="L298" s="107"/>
      <c r="M298" s="107"/>
      <c r="N298" s="107"/>
      <c r="O298" s="107"/>
      <c r="P298" s="107"/>
      <c r="Q298" s="111"/>
      <c r="R298" s="111"/>
      <c r="S298" s="111"/>
      <c r="T298" s="111"/>
      <c r="U298" s="111"/>
    </row>
    <row r="299" spans="3:21" ht="39.950000000000003" customHeight="1">
      <c r="C299" s="104"/>
      <c r="D299" s="111"/>
      <c r="E299" s="111"/>
      <c r="F299" s="111"/>
      <c r="G299" s="111"/>
      <c r="H299" s="111"/>
      <c r="I299" s="107"/>
      <c r="J299" s="107"/>
      <c r="K299" s="107"/>
      <c r="L299" s="107"/>
      <c r="M299" s="107"/>
      <c r="N299" s="107"/>
      <c r="O299" s="107"/>
      <c r="P299" s="107"/>
      <c r="Q299" s="111"/>
      <c r="R299" s="111"/>
      <c r="S299" s="111"/>
      <c r="T299" s="111"/>
      <c r="U299" s="111"/>
    </row>
    <row r="300" spans="3:21" ht="39.950000000000003" customHeight="1">
      <c r="C300" s="104"/>
      <c r="D300" s="111"/>
      <c r="E300" s="111"/>
      <c r="F300" s="111"/>
      <c r="G300" s="111"/>
      <c r="H300" s="111"/>
      <c r="I300" s="107"/>
      <c r="J300" s="107"/>
      <c r="K300" s="107"/>
      <c r="L300" s="107"/>
      <c r="M300" s="107"/>
      <c r="N300" s="107"/>
      <c r="O300" s="107"/>
      <c r="P300" s="107"/>
      <c r="Q300" s="111"/>
      <c r="R300" s="111"/>
      <c r="S300" s="111"/>
      <c r="T300" s="111"/>
      <c r="U300" s="111"/>
    </row>
    <row r="301" spans="3:21" ht="39.950000000000003" customHeight="1">
      <c r="C301" s="104"/>
      <c r="D301" s="111"/>
      <c r="E301" s="111"/>
      <c r="F301" s="111"/>
      <c r="G301" s="111"/>
      <c r="H301" s="111"/>
      <c r="I301" s="107"/>
      <c r="J301" s="107"/>
      <c r="K301" s="107"/>
      <c r="L301" s="107"/>
      <c r="M301" s="107"/>
      <c r="N301" s="107"/>
      <c r="O301" s="107"/>
      <c r="P301" s="107"/>
      <c r="Q301" s="111"/>
      <c r="R301" s="111"/>
      <c r="S301" s="111"/>
      <c r="T301" s="111"/>
      <c r="U301" s="111"/>
    </row>
    <row r="302" spans="3:21" ht="39.950000000000003" customHeight="1">
      <c r="C302" s="104"/>
      <c r="D302" s="111"/>
      <c r="E302" s="111"/>
      <c r="F302" s="111"/>
      <c r="G302" s="111"/>
      <c r="H302" s="111"/>
      <c r="I302" s="107"/>
      <c r="J302" s="107"/>
      <c r="K302" s="107"/>
      <c r="L302" s="107"/>
      <c r="M302" s="107"/>
      <c r="N302" s="107"/>
      <c r="O302" s="107"/>
      <c r="P302" s="107"/>
      <c r="Q302" s="111"/>
      <c r="R302" s="111"/>
      <c r="S302" s="111"/>
      <c r="T302" s="111"/>
      <c r="U302" s="111"/>
    </row>
    <row r="303" spans="3:21" ht="39.950000000000003" customHeight="1">
      <c r="C303" s="104"/>
      <c r="D303" s="111"/>
      <c r="E303" s="111"/>
      <c r="F303" s="111"/>
      <c r="G303" s="111"/>
      <c r="H303" s="111"/>
      <c r="I303" s="107"/>
      <c r="J303" s="107"/>
      <c r="K303" s="107"/>
      <c r="L303" s="107"/>
      <c r="M303" s="107"/>
      <c r="N303" s="107"/>
      <c r="O303" s="107"/>
      <c r="P303" s="107"/>
      <c r="Q303" s="111"/>
      <c r="R303" s="111"/>
      <c r="S303" s="111"/>
      <c r="T303" s="111"/>
      <c r="U303" s="111"/>
    </row>
    <row r="304" spans="3:21" ht="39.950000000000003" customHeight="1">
      <c r="C304" s="104"/>
      <c r="D304" s="111"/>
      <c r="E304" s="111"/>
      <c r="F304" s="111"/>
      <c r="G304" s="111"/>
      <c r="H304" s="111"/>
      <c r="I304" s="107"/>
      <c r="J304" s="107"/>
      <c r="K304" s="107"/>
      <c r="L304" s="107"/>
      <c r="M304" s="107"/>
      <c r="N304" s="107"/>
      <c r="O304" s="107"/>
      <c r="P304" s="107"/>
      <c r="Q304" s="111"/>
      <c r="R304" s="111"/>
      <c r="S304" s="111"/>
      <c r="T304" s="111"/>
      <c r="U304" s="111"/>
    </row>
    <row r="305" spans="3:21" ht="39.950000000000003" customHeight="1">
      <c r="C305" s="104"/>
      <c r="D305" s="111"/>
      <c r="E305" s="111"/>
      <c r="F305" s="111"/>
      <c r="G305" s="111"/>
      <c r="H305" s="111"/>
      <c r="I305" s="107"/>
      <c r="J305" s="107"/>
      <c r="K305" s="107"/>
      <c r="L305" s="107"/>
      <c r="M305" s="107"/>
      <c r="N305" s="107"/>
      <c r="O305" s="107"/>
      <c r="P305" s="107"/>
      <c r="Q305" s="111"/>
      <c r="R305" s="111"/>
      <c r="S305" s="111"/>
      <c r="T305" s="111"/>
      <c r="U305" s="111"/>
    </row>
    <row r="306" spans="3:21" ht="39.950000000000003" customHeight="1">
      <c r="C306" s="104"/>
      <c r="D306" s="111"/>
      <c r="E306" s="111"/>
      <c r="F306" s="111"/>
      <c r="G306" s="111"/>
      <c r="H306" s="111"/>
      <c r="I306" s="107"/>
      <c r="J306" s="107"/>
      <c r="K306" s="107"/>
      <c r="L306" s="107"/>
      <c r="M306" s="107"/>
      <c r="N306" s="107"/>
      <c r="O306" s="107"/>
      <c r="P306" s="107"/>
      <c r="Q306" s="111"/>
      <c r="R306" s="111"/>
      <c r="S306" s="111"/>
      <c r="T306" s="111"/>
      <c r="U306" s="111"/>
    </row>
    <row r="307" spans="3:21" ht="39.950000000000003" customHeight="1">
      <c r="C307" s="104"/>
      <c r="D307" s="111"/>
      <c r="E307" s="111"/>
      <c r="F307" s="111"/>
      <c r="G307" s="111"/>
      <c r="H307" s="111"/>
      <c r="I307" s="107"/>
      <c r="J307" s="107"/>
      <c r="K307" s="107"/>
      <c r="L307" s="107"/>
      <c r="M307" s="107"/>
      <c r="N307" s="107"/>
      <c r="O307" s="107"/>
      <c r="P307" s="107"/>
      <c r="Q307" s="111"/>
      <c r="R307" s="111"/>
      <c r="S307" s="111"/>
      <c r="T307" s="111"/>
      <c r="U307" s="111"/>
    </row>
    <row r="308" spans="3:21" ht="39.950000000000003" customHeight="1">
      <c r="C308" s="104"/>
      <c r="D308" s="111"/>
      <c r="E308" s="111"/>
      <c r="F308" s="111"/>
      <c r="G308" s="111"/>
      <c r="H308" s="111"/>
      <c r="I308" s="107"/>
      <c r="J308" s="107"/>
      <c r="K308" s="107"/>
      <c r="L308" s="107"/>
      <c r="M308" s="107"/>
      <c r="N308" s="107"/>
      <c r="O308" s="107"/>
      <c r="P308" s="107"/>
      <c r="Q308" s="111"/>
      <c r="R308" s="111"/>
      <c r="S308" s="111"/>
      <c r="T308" s="111"/>
      <c r="U308" s="111"/>
    </row>
    <row r="309" spans="3:21" ht="39.950000000000003" customHeight="1">
      <c r="C309" s="104"/>
      <c r="D309" s="111"/>
      <c r="E309" s="111"/>
      <c r="F309" s="111"/>
      <c r="G309" s="111"/>
      <c r="H309" s="111"/>
      <c r="I309" s="107"/>
      <c r="J309" s="107"/>
      <c r="K309" s="107"/>
      <c r="L309" s="107"/>
      <c r="M309" s="107"/>
      <c r="N309" s="107"/>
      <c r="O309" s="107"/>
      <c r="P309" s="107"/>
      <c r="Q309" s="111"/>
      <c r="R309" s="111"/>
      <c r="S309" s="111"/>
      <c r="T309" s="111"/>
      <c r="U309" s="111"/>
    </row>
    <row r="310" spans="3:21" ht="39.950000000000003" customHeight="1">
      <c r="C310" s="104"/>
      <c r="D310" s="111"/>
      <c r="E310" s="111"/>
      <c r="F310" s="111"/>
      <c r="G310" s="111"/>
      <c r="H310" s="111"/>
      <c r="I310" s="107"/>
      <c r="J310" s="107"/>
      <c r="K310" s="107"/>
      <c r="L310" s="107"/>
      <c r="M310" s="107"/>
      <c r="N310" s="107"/>
      <c r="O310" s="107"/>
      <c r="P310" s="107"/>
      <c r="Q310" s="111"/>
      <c r="R310" s="111"/>
      <c r="S310" s="111"/>
      <c r="T310" s="111"/>
      <c r="U310" s="111"/>
    </row>
    <row r="311" spans="3:21" ht="39.950000000000003" customHeight="1">
      <c r="C311" s="104"/>
      <c r="D311" s="111"/>
      <c r="E311" s="111"/>
      <c r="F311" s="111"/>
      <c r="G311" s="111"/>
      <c r="H311" s="111"/>
      <c r="I311" s="107"/>
      <c r="J311" s="107"/>
      <c r="K311" s="107"/>
      <c r="L311" s="107"/>
      <c r="M311" s="107"/>
      <c r="N311" s="107"/>
      <c r="O311" s="107"/>
      <c r="P311" s="107"/>
      <c r="Q311" s="111"/>
      <c r="R311" s="111"/>
      <c r="S311" s="111"/>
      <c r="T311" s="111"/>
      <c r="U311" s="111"/>
    </row>
    <row r="312" spans="3:21" ht="39.950000000000003" customHeight="1">
      <c r="C312" s="104"/>
      <c r="D312" s="111"/>
      <c r="E312" s="111"/>
      <c r="F312" s="111"/>
      <c r="G312" s="111"/>
      <c r="H312" s="111"/>
      <c r="I312" s="107"/>
      <c r="J312" s="107"/>
      <c r="K312" s="107"/>
      <c r="L312" s="107"/>
      <c r="M312" s="107"/>
      <c r="N312" s="107"/>
      <c r="O312" s="107"/>
      <c r="P312" s="107"/>
      <c r="Q312" s="111"/>
      <c r="R312" s="111"/>
      <c r="S312" s="111"/>
      <c r="T312" s="111"/>
      <c r="U312" s="111"/>
    </row>
    <row r="313" spans="3:21" ht="39.950000000000003" customHeight="1">
      <c r="C313" s="104"/>
      <c r="D313" s="111"/>
      <c r="E313" s="111"/>
      <c r="F313" s="111"/>
      <c r="G313" s="111"/>
      <c r="H313" s="111"/>
      <c r="I313" s="107"/>
      <c r="J313" s="107"/>
      <c r="K313" s="107"/>
      <c r="L313" s="107"/>
      <c r="M313" s="107"/>
      <c r="N313" s="107"/>
      <c r="O313" s="107"/>
      <c r="P313" s="107"/>
      <c r="Q313" s="111"/>
      <c r="R313" s="111"/>
      <c r="S313" s="111"/>
      <c r="T313" s="111"/>
      <c r="U313" s="111"/>
    </row>
    <row r="314" spans="3:21" ht="39.950000000000003" customHeight="1">
      <c r="C314" s="104"/>
      <c r="D314" s="111"/>
      <c r="E314" s="111"/>
      <c r="F314" s="111"/>
      <c r="G314" s="111"/>
      <c r="H314" s="111"/>
      <c r="I314" s="107"/>
      <c r="J314" s="107"/>
      <c r="K314" s="107"/>
      <c r="L314" s="107"/>
      <c r="M314" s="107"/>
      <c r="N314" s="107"/>
      <c r="O314" s="107"/>
      <c r="P314" s="107"/>
      <c r="Q314" s="111"/>
      <c r="R314" s="111"/>
      <c r="S314" s="111"/>
      <c r="T314" s="111"/>
      <c r="U314" s="111"/>
    </row>
    <row r="315" spans="3:21" ht="39.950000000000003" customHeight="1">
      <c r="C315" s="104"/>
      <c r="D315" s="111"/>
      <c r="E315" s="111"/>
      <c r="F315" s="111"/>
      <c r="G315" s="111"/>
      <c r="H315" s="111"/>
      <c r="I315" s="107"/>
      <c r="J315" s="107"/>
      <c r="K315" s="107"/>
      <c r="L315" s="107"/>
      <c r="M315" s="107"/>
      <c r="N315" s="107"/>
      <c r="O315" s="107"/>
      <c r="P315" s="107"/>
      <c r="Q315" s="111"/>
      <c r="R315" s="111"/>
      <c r="S315" s="111"/>
      <c r="T315" s="111"/>
      <c r="U315" s="111"/>
    </row>
    <row r="316" spans="3:21" ht="39.950000000000003" customHeight="1">
      <c r="C316" s="104"/>
      <c r="D316" s="111"/>
      <c r="E316" s="111"/>
      <c r="F316" s="111"/>
      <c r="G316" s="111"/>
      <c r="H316" s="111"/>
      <c r="I316" s="107"/>
      <c r="J316" s="107"/>
      <c r="K316" s="107"/>
      <c r="L316" s="107"/>
      <c r="M316" s="107"/>
      <c r="N316" s="107"/>
      <c r="O316" s="107"/>
      <c r="P316" s="107"/>
      <c r="Q316" s="111"/>
      <c r="R316" s="111"/>
      <c r="S316" s="111"/>
      <c r="T316" s="111"/>
      <c r="U316" s="111"/>
    </row>
    <row r="317" spans="3:21" ht="39.950000000000003" customHeight="1">
      <c r="C317" s="104"/>
      <c r="D317" s="111"/>
      <c r="E317" s="111"/>
      <c r="F317" s="111"/>
      <c r="G317" s="111"/>
      <c r="H317" s="111"/>
      <c r="I317" s="107"/>
      <c r="J317" s="107"/>
      <c r="K317" s="107"/>
      <c r="L317" s="107"/>
      <c r="M317" s="107"/>
      <c r="N317" s="107"/>
      <c r="O317" s="107"/>
      <c r="P317" s="107"/>
      <c r="Q317" s="111"/>
      <c r="R317" s="111"/>
      <c r="S317" s="111"/>
      <c r="T317" s="111"/>
      <c r="U317" s="111"/>
    </row>
    <row r="318" spans="3:21" ht="39.950000000000003" customHeight="1">
      <c r="C318" s="104"/>
      <c r="D318" s="111"/>
      <c r="E318" s="111"/>
      <c r="F318" s="111"/>
      <c r="G318" s="111"/>
      <c r="H318" s="111"/>
      <c r="I318" s="107"/>
      <c r="J318" s="107"/>
      <c r="K318" s="107"/>
      <c r="L318" s="107"/>
      <c r="M318" s="107"/>
      <c r="N318" s="107"/>
      <c r="O318" s="107"/>
      <c r="P318" s="107"/>
      <c r="Q318" s="111"/>
      <c r="R318" s="111"/>
      <c r="S318" s="111"/>
      <c r="T318" s="111"/>
      <c r="U318" s="111"/>
    </row>
    <row r="319" spans="3:21" ht="39.950000000000003" customHeight="1">
      <c r="C319" s="104"/>
      <c r="D319" s="111"/>
      <c r="E319" s="111"/>
      <c r="F319" s="111"/>
      <c r="G319" s="111"/>
      <c r="H319" s="111"/>
      <c r="I319" s="107"/>
      <c r="J319" s="107"/>
      <c r="K319" s="107"/>
      <c r="L319" s="107"/>
      <c r="M319" s="107"/>
      <c r="N319" s="107"/>
      <c r="O319" s="107"/>
      <c r="P319" s="107"/>
      <c r="Q319" s="111"/>
      <c r="R319" s="111"/>
      <c r="S319" s="111"/>
      <c r="T319" s="111"/>
      <c r="U319" s="111"/>
    </row>
    <row r="320" spans="3:21" ht="39.950000000000003" customHeight="1">
      <c r="C320" s="104"/>
      <c r="D320" s="111"/>
      <c r="E320" s="111"/>
      <c r="F320" s="111"/>
      <c r="G320" s="111"/>
      <c r="H320" s="111"/>
      <c r="I320" s="107"/>
      <c r="J320" s="107"/>
      <c r="K320" s="107"/>
      <c r="L320" s="107"/>
      <c r="M320" s="107"/>
      <c r="N320" s="107"/>
      <c r="O320" s="107"/>
      <c r="P320" s="107"/>
      <c r="Q320" s="111"/>
      <c r="R320" s="111"/>
      <c r="S320" s="111"/>
      <c r="T320" s="111"/>
      <c r="U320" s="111"/>
    </row>
    <row r="321" spans="3:21" ht="39.950000000000003" customHeight="1">
      <c r="C321" s="104"/>
      <c r="D321" s="111"/>
      <c r="E321" s="111"/>
      <c r="F321" s="111"/>
      <c r="G321" s="111"/>
      <c r="H321" s="111"/>
      <c r="I321" s="107"/>
      <c r="J321" s="107"/>
      <c r="K321" s="107"/>
      <c r="L321" s="107"/>
      <c r="M321" s="107"/>
      <c r="N321" s="107"/>
      <c r="O321" s="107"/>
      <c r="P321" s="107"/>
      <c r="Q321" s="111"/>
      <c r="R321" s="111"/>
      <c r="S321" s="111"/>
      <c r="T321" s="111"/>
      <c r="U321" s="111"/>
    </row>
    <row r="322" spans="3:21" ht="39.950000000000003" customHeight="1">
      <c r="C322" s="104"/>
      <c r="D322" s="111"/>
      <c r="E322" s="111"/>
      <c r="F322" s="111"/>
      <c r="G322" s="111"/>
      <c r="H322" s="111"/>
      <c r="I322" s="107"/>
      <c r="J322" s="107"/>
      <c r="K322" s="107"/>
      <c r="L322" s="107"/>
      <c r="M322" s="107"/>
      <c r="N322" s="107"/>
      <c r="O322" s="107"/>
      <c r="P322" s="107"/>
      <c r="Q322" s="111"/>
      <c r="R322" s="111"/>
      <c r="S322" s="111"/>
      <c r="T322" s="111"/>
      <c r="U322" s="111"/>
    </row>
    <row r="323" spans="3:21" ht="39.950000000000003" customHeight="1">
      <c r="C323" s="104"/>
      <c r="D323" s="111"/>
      <c r="E323" s="111"/>
      <c r="F323" s="111"/>
      <c r="G323" s="111"/>
      <c r="H323" s="111"/>
      <c r="I323" s="107"/>
      <c r="J323" s="107"/>
      <c r="K323" s="107"/>
      <c r="L323" s="107"/>
      <c r="M323" s="107"/>
      <c r="N323" s="107"/>
      <c r="O323" s="107"/>
      <c r="P323" s="107"/>
      <c r="Q323" s="111"/>
      <c r="R323" s="111"/>
      <c r="S323" s="111"/>
      <c r="T323" s="111"/>
      <c r="U323" s="111"/>
    </row>
    <row r="324" spans="3:21" ht="39.950000000000003" customHeight="1">
      <c r="C324" s="104"/>
      <c r="D324" s="111"/>
      <c r="E324" s="111"/>
      <c r="F324" s="111"/>
      <c r="G324" s="111"/>
      <c r="H324" s="111"/>
      <c r="I324" s="107"/>
      <c r="J324" s="107"/>
      <c r="K324" s="107"/>
      <c r="L324" s="107"/>
      <c r="M324" s="107"/>
      <c r="N324" s="107"/>
      <c r="O324" s="107"/>
      <c r="P324" s="107"/>
      <c r="Q324" s="111"/>
      <c r="R324" s="111"/>
      <c r="S324" s="111"/>
      <c r="T324" s="111"/>
      <c r="U324" s="111"/>
    </row>
    <row r="325" spans="3:21" ht="39.950000000000003" customHeight="1">
      <c r="C325" s="104"/>
      <c r="D325" s="111"/>
      <c r="E325" s="111"/>
      <c r="F325" s="111"/>
      <c r="G325" s="111"/>
      <c r="H325" s="111"/>
      <c r="I325" s="107"/>
      <c r="J325" s="107"/>
      <c r="K325" s="107"/>
      <c r="L325" s="107"/>
      <c r="M325" s="107"/>
      <c r="N325" s="107"/>
      <c r="O325" s="107"/>
      <c r="P325" s="107"/>
      <c r="Q325" s="111"/>
      <c r="R325" s="111"/>
      <c r="S325" s="111"/>
      <c r="T325" s="111"/>
      <c r="U325" s="111"/>
    </row>
    <row r="326" spans="3:21" ht="39.950000000000003" customHeight="1">
      <c r="C326" s="104"/>
      <c r="D326" s="111"/>
      <c r="E326" s="111"/>
      <c r="F326" s="111"/>
      <c r="G326" s="111"/>
      <c r="H326" s="111"/>
      <c r="I326" s="107"/>
      <c r="J326" s="107"/>
      <c r="K326" s="107"/>
      <c r="L326" s="107"/>
      <c r="M326" s="107"/>
      <c r="N326" s="107"/>
      <c r="O326" s="107"/>
      <c r="P326" s="107"/>
      <c r="Q326" s="111"/>
      <c r="R326" s="111"/>
      <c r="S326" s="111"/>
      <c r="T326" s="111"/>
      <c r="U326" s="111"/>
    </row>
    <row r="327" spans="3:21" ht="39.950000000000003" customHeight="1">
      <c r="C327" s="104"/>
      <c r="D327" s="111"/>
      <c r="E327" s="111"/>
      <c r="F327" s="111"/>
      <c r="G327" s="111"/>
      <c r="H327" s="111"/>
      <c r="I327" s="107"/>
      <c r="J327" s="107"/>
      <c r="K327" s="107"/>
      <c r="L327" s="107"/>
      <c r="M327" s="107"/>
      <c r="N327" s="107"/>
      <c r="O327" s="107"/>
      <c r="P327" s="107"/>
      <c r="Q327" s="111"/>
      <c r="R327" s="111"/>
      <c r="S327" s="111"/>
      <c r="T327" s="111"/>
      <c r="U327" s="111"/>
    </row>
    <row r="328" spans="3:21" ht="39.950000000000003" customHeight="1">
      <c r="C328" s="104"/>
      <c r="D328" s="111"/>
      <c r="E328" s="111"/>
      <c r="F328" s="111"/>
      <c r="G328" s="111"/>
      <c r="H328" s="111"/>
      <c r="I328" s="107"/>
      <c r="J328" s="107"/>
      <c r="K328" s="107"/>
      <c r="L328" s="107"/>
      <c r="M328" s="107"/>
      <c r="N328" s="107"/>
      <c r="O328" s="107"/>
      <c r="P328" s="107"/>
      <c r="Q328" s="111"/>
      <c r="R328" s="111"/>
      <c r="S328" s="111"/>
      <c r="T328" s="111"/>
      <c r="U328" s="111"/>
    </row>
    <row r="329" spans="3:21" ht="39.950000000000003" customHeight="1">
      <c r="C329" s="104"/>
      <c r="D329" s="111"/>
      <c r="E329" s="111"/>
      <c r="F329" s="111"/>
      <c r="G329" s="111"/>
      <c r="H329" s="111"/>
      <c r="I329" s="107"/>
      <c r="J329" s="107"/>
      <c r="K329" s="107"/>
      <c r="L329" s="107"/>
      <c r="M329" s="107"/>
      <c r="N329" s="107"/>
      <c r="O329" s="107"/>
      <c r="P329" s="107"/>
      <c r="Q329" s="111"/>
      <c r="R329" s="111"/>
      <c r="S329" s="111"/>
      <c r="T329" s="111"/>
      <c r="U329" s="111"/>
    </row>
    <row r="330" spans="3:21" ht="39.950000000000003" customHeight="1">
      <c r="C330" s="104"/>
      <c r="D330" s="111"/>
      <c r="E330" s="111"/>
      <c r="F330" s="111"/>
      <c r="G330" s="111"/>
      <c r="H330" s="111"/>
      <c r="I330" s="107"/>
      <c r="J330" s="107"/>
      <c r="K330" s="107"/>
      <c r="L330" s="107"/>
      <c r="M330" s="107"/>
      <c r="N330" s="107"/>
      <c r="O330" s="107"/>
      <c r="P330" s="107"/>
      <c r="Q330" s="111"/>
      <c r="R330" s="111"/>
      <c r="S330" s="111"/>
      <c r="T330" s="111"/>
      <c r="U330" s="111"/>
    </row>
    <row r="331" spans="3:21" ht="39.950000000000003" customHeight="1">
      <c r="C331" s="104"/>
      <c r="D331" s="111"/>
      <c r="E331" s="111"/>
      <c r="F331" s="111"/>
      <c r="G331" s="111"/>
      <c r="H331" s="111"/>
      <c r="I331" s="107"/>
      <c r="J331" s="107"/>
      <c r="K331" s="107"/>
      <c r="L331" s="107"/>
      <c r="M331" s="107"/>
      <c r="N331" s="107"/>
      <c r="O331" s="107"/>
      <c r="P331" s="107"/>
      <c r="Q331" s="111"/>
      <c r="R331" s="111"/>
      <c r="S331" s="111"/>
      <c r="T331" s="111"/>
      <c r="U331" s="111"/>
    </row>
    <row r="332" spans="3:21" ht="39.950000000000003" customHeight="1">
      <c r="C332" s="104"/>
      <c r="D332" s="111"/>
      <c r="E332" s="111"/>
      <c r="F332" s="111"/>
      <c r="G332" s="111"/>
      <c r="H332" s="111"/>
      <c r="I332" s="107"/>
      <c r="J332" s="107"/>
      <c r="K332" s="107"/>
      <c r="L332" s="107"/>
      <c r="M332" s="107"/>
      <c r="N332" s="107"/>
      <c r="O332" s="107"/>
      <c r="P332" s="107"/>
      <c r="Q332" s="111"/>
      <c r="R332" s="111"/>
      <c r="S332" s="111"/>
      <c r="T332" s="111"/>
      <c r="U332" s="111"/>
    </row>
    <row r="333" spans="3:21" ht="39.950000000000003" customHeight="1">
      <c r="C333" s="104"/>
      <c r="D333" s="111"/>
      <c r="E333" s="111"/>
      <c r="F333" s="111"/>
      <c r="G333" s="111"/>
      <c r="H333" s="111"/>
      <c r="I333" s="107"/>
      <c r="J333" s="107"/>
      <c r="K333" s="107"/>
      <c r="L333" s="107"/>
      <c r="M333" s="107"/>
      <c r="N333" s="107"/>
      <c r="O333" s="107"/>
      <c r="P333" s="107"/>
      <c r="Q333" s="111"/>
      <c r="R333" s="111"/>
      <c r="S333" s="111"/>
      <c r="T333" s="111"/>
      <c r="U333" s="111"/>
    </row>
    <row r="334" spans="3:21" ht="39.950000000000003" customHeight="1">
      <c r="C334" s="104"/>
      <c r="D334" s="111"/>
      <c r="E334" s="111"/>
      <c r="F334" s="111"/>
      <c r="G334" s="111"/>
      <c r="H334" s="111"/>
      <c r="I334" s="107"/>
      <c r="J334" s="107"/>
      <c r="K334" s="107"/>
      <c r="L334" s="107"/>
      <c r="M334" s="107"/>
      <c r="N334" s="107"/>
      <c r="O334" s="107"/>
      <c r="P334" s="107"/>
      <c r="Q334" s="111"/>
      <c r="R334" s="111"/>
      <c r="S334" s="111"/>
      <c r="T334" s="111"/>
      <c r="U334" s="111"/>
    </row>
    <row r="335" spans="3:21" ht="39.950000000000003" customHeight="1">
      <c r="C335" s="104"/>
      <c r="D335" s="111"/>
      <c r="E335" s="111"/>
      <c r="F335" s="111"/>
      <c r="G335" s="111"/>
      <c r="H335" s="111"/>
      <c r="I335" s="107"/>
      <c r="J335" s="107"/>
      <c r="K335" s="107"/>
      <c r="L335" s="107"/>
      <c r="M335" s="107"/>
      <c r="N335" s="107"/>
      <c r="O335" s="107"/>
      <c r="P335" s="107"/>
      <c r="Q335" s="111"/>
      <c r="R335" s="111"/>
      <c r="S335" s="111"/>
      <c r="T335" s="111"/>
      <c r="U335" s="111"/>
    </row>
    <row r="336" spans="3:21" ht="39.950000000000003" customHeight="1">
      <c r="C336" s="104"/>
      <c r="D336" s="111"/>
      <c r="E336" s="111"/>
      <c r="F336" s="111"/>
      <c r="G336" s="111"/>
      <c r="H336" s="111"/>
      <c r="I336" s="107"/>
      <c r="J336" s="107"/>
      <c r="K336" s="107"/>
      <c r="L336" s="107"/>
      <c r="M336" s="107"/>
      <c r="N336" s="107"/>
      <c r="O336" s="107"/>
      <c r="P336" s="107"/>
      <c r="Q336" s="111"/>
      <c r="R336" s="111"/>
      <c r="S336" s="111"/>
      <c r="T336" s="111"/>
      <c r="U336" s="111"/>
    </row>
    <row r="337" spans="3:21" ht="39.950000000000003" customHeight="1">
      <c r="C337" s="104"/>
      <c r="D337" s="111"/>
      <c r="E337" s="111"/>
      <c r="F337" s="111"/>
      <c r="G337" s="111"/>
      <c r="H337" s="111"/>
      <c r="I337" s="107"/>
      <c r="J337" s="107"/>
      <c r="K337" s="107"/>
      <c r="L337" s="107"/>
      <c r="M337" s="107"/>
      <c r="N337" s="107"/>
      <c r="O337" s="107"/>
      <c r="P337" s="107"/>
      <c r="Q337" s="111"/>
      <c r="R337" s="111"/>
      <c r="S337" s="111"/>
      <c r="T337" s="111"/>
      <c r="U337" s="111"/>
    </row>
    <row r="338" spans="3:21" ht="39.950000000000003" customHeight="1">
      <c r="C338" s="104"/>
      <c r="D338" s="111"/>
      <c r="E338" s="111"/>
      <c r="F338" s="111"/>
      <c r="G338" s="111"/>
      <c r="H338" s="111"/>
      <c r="I338" s="107"/>
      <c r="J338" s="107"/>
      <c r="K338" s="107"/>
      <c r="L338" s="107"/>
      <c r="M338" s="107"/>
      <c r="N338" s="107"/>
      <c r="O338" s="107"/>
      <c r="P338" s="107"/>
      <c r="Q338" s="111"/>
      <c r="R338" s="111"/>
      <c r="S338" s="111"/>
      <c r="T338" s="111"/>
      <c r="U338" s="111"/>
    </row>
    <row r="339" spans="3:21" ht="39.950000000000003" customHeight="1">
      <c r="C339" s="104"/>
      <c r="D339" s="111"/>
      <c r="E339" s="111"/>
      <c r="F339" s="111"/>
      <c r="G339" s="111"/>
      <c r="H339" s="111"/>
      <c r="I339" s="107"/>
      <c r="J339" s="107"/>
      <c r="K339" s="107"/>
      <c r="L339" s="107"/>
      <c r="M339" s="107"/>
      <c r="N339" s="107"/>
      <c r="O339" s="107"/>
      <c r="P339" s="107"/>
      <c r="Q339" s="111"/>
      <c r="R339" s="111"/>
      <c r="S339" s="111"/>
      <c r="T339" s="111"/>
      <c r="U339" s="111"/>
    </row>
    <row r="340" spans="3:21" ht="39.950000000000003" customHeight="1">
      <c r="C340" s="104"/>
      <c r="D340" s="111"/>
      <c r="E340" s="111"/>
      <c r="F340" s="111"/>
      <c r="G340" s="111"/>
      <c r="H340" s="111"/>
      <c r="I340" s="107"/>
      <c r="J340" s="107"/>
      <c r="K340" s="107"/>
      <c r="L340" s="107"/>
      <c r="M340" s="107"/>
      <c r="N340" s="107"/>
      <c r="O340" s="107"/>
      <c r="P340" s="107"/>
      <c r="Q340" s="111"/>
      <c r="R340" s="111"/>
      <c r="S340" s="111"/>
      <c r="T340" s="111"/>
      <c r="U340" s="111"/>
    </row>
    <row r="341" spans="3:21" ht="39.950000000000003" customHeight="1">
      <c r="C341" s="104"/>
      <c r="D341" s="111"/>
      <c r="E341" s="111"/>
      <c r="F341" s="111"/>
      <c r="G341" s="111"/>
      <c r="H341" s="111"/>
      <c r="I341" s="107"/>
      <c r="J341" s="107"/>
      <c r="K341" s="107"/>
      <c r="L341" s="107"/>
      <c r="M341" s="107"/>
      <c r="N341" s="107"/>
      <c r="O341" s="107"/>
      <c r="P341" s="107"/>
      <c r="Q341" s="111"/>
      <c r="R341" s="111"/>
      <c r="S341" s="111"/>
      <c r="T341" s="111"/>
      <c r="U341" s="111"/>
    </row>
    <row r="342" spans="3:21" ht="39.950000000000003" customHeight="1">
      <c r="C342" s="104"/>
      <c r="D342" s="111"/>
      <c r="E342" s="111"/>
      <c r="F342" s="111"/>
      <c r="G342" s="111"/>
      <c r="H342" s="111"/>
      <c r="I342" s="107"/>
      <c r="J342" s="107"/>
      <c r="K342" s="107"/>
      <c r="L342" s="107"/>
      <c r="M342" s="107"/>
      <c r="N342" s="107"/>
      <c r="O342" s="107"/>
      <c r="P342" s="107"/>
      <c r="Q342" s="111"/>
      <c r="R342" s="111"/>
      <c r="S342" s="111"/>
      <c r="T342" s="111"/>
      <c r="U342" s="111"/>
    </row>
    <row r="343" spans="3:21" ht="39.950000000000003" customHeight="1">
      <c r="C343" s="104"/>
      <c r="D343" s="111"/>
      <c r="E343" s="111"/>
      <c r="F343" s="111"/>
      <c r="G343" s="111"/>
      <c r="H343" s="111"/>
      <c r="I343" s="107"/>
      <c r="J343" s="107"/>
      <c r="K343" s="107"/>
      <c r="L343" s="107"/>
      <c r="M343" s="107"/>
      <c r="N343" s="107"/>
      <c r="O343" s="107"/>
      <c r="P343" s="107"/>
      <c r="Q343" s="111"/>
      <c r="R343" s="111"/>
      <c r="S343" s="111"/>
      <c r="T343" s="111"/>
      <c r="U343" s="111"/>
    </row>
    <row r="344" spans="3:21" ht="39.950000000000003" customHeight="1">
      <c r="C344" s="104"/>
      <c r="D344" s="111"/>
      <c r="E344" s="111"/>
      <c r="F344" s="111"/>
      <c r="G344" s="111"/>
      <c r="H344" s="111"/>
      <c r="I344" s="107"/>
      <c r="J344" s="107"/>
      <c r="K344" s="107"/>
      <c r="L344" s="107"/>
      <c r="M344" s="107"/>
      <c r="N344" s="107"/>
      <c r="O344" s="107"/>
      <c r="P344" s="107"/>
      <c r="Q344" s="111"/>
      <c r="R344" s="111"/>
      <c r="S344" s="111"/>
      <c r="T344" s="111"/>
      <c r="U344" s="111"/>
    </row>
    <row r="345" spans="3:21" ht="39.950000000000003" customHeight="1">
      <c r="C345" s="104"/>
      <c r="D345" s="111"/>
      <c r="E345" s="111"/>
      <c r="F345" s="111"/>
      <c r="G345" s="111"/>
      <c r="H345" s="111"/>
      <c r="I345" s="107"/>
      <c r="J345" s="107"/>
      <c r="K345" s="107"/>
      <c r="L345" s="107"/>
      <c r="M345" s="107"/>
      <c r="N345" s="107"/>
      <c r="O345" s="107"/>
      <c r="P345" s="107"/>
      <c r="Q345" s="111"/>
      <c r="R345" s="111"/>
      <c r="S345" s="111"/>
      <c r="T345" s="111"/>
      <c r="U345" s="111"/>
    </row>
    <row r="346" spans="3:21" ht="39.950000000000003" customHeight="1">
      <c r="C346" s="104"/>
      <c r="D346" s="111"/>
      <c r="E346" s="111"/>
      <c r="F346" s="111"/>
      <c r="G346" s="111"/>
      <c r="H346" s="111"/>
      <c r="I346" s="107"/>
      <c r="J346" s="107"/>
      <c r="K346" s="107"/>
      <c r="L346" s="107"/>
      <c r="M346" s="107"/>
      <c r="N346" s="107"/>
      <c r="O346" s="107"/>
      <c r="P346" s="107"/>
      <c r="Q346" s="111"/>
      <c r="R346" s="111"/>
      <c r="S346" s="111"/>
      <c r="T346" s="111"/>
      <c r="U346" s="111"/>
    </row>
    <row r="347" spans="3:21" ht="39.950000000000003" customHeight="1">
      <c r="C347" s="104"/>
      <c r="D347" s="111"/>
      <c r="E347" s="111"/>
      <c r="F347" s="111"/>
      <c r="G347" s="111"/>
      <c r="H347" s="111"/>
      <c r="I347" s="107"/>
      <c r="J347" s="107"/>
      <c r="K347" s="107"/>
      <c r="L347" s="107"/>
      <c r="M347" s="107"/>
      <c r="N347" s="107"/>
      <c r="O347" s="107"/>
      <c r="P347" s="107"/>
      <c r="Q347" s="111"/>
      <c r="R347" s="111"/>
      <c r="S347" s="111"/>
      <c r="T347" s="111"/>
      <c r="U347" s="111"/>
    </row>
    <row r="348" spans="3:21" ht="39.950000000000003" customHeight="1">
      <c r="C348" s="104"/>
      <c r="D348" s="111"/>
      <c r="E348" s="111"/>
      <c r="F348" s="111"/>
      <c r="G348" s="111"/>
      <c r="H348" s="111"/>
      <c r="I348" s="107"/>
      <c r="J348" s="107"/>
      <c r="K348" s="107"/>
      <c r="L348" s="107"/>
      <c r="M348" s="107"/>
      <c r="N348" s="107"/>
      <c r="O348" s="107"/>
      <c r="P348" s="107"/>
      <c r="Q348" s="111"/>
      <c r="R348" s="111"/>
      <c r="S348" s="111"/>
      <c r="T348" s="111"/>
      <c r="U348" s="111"/>
    </row>
    <row r="349" spans="3:21" ht="39.950000000000003" customHeight="1">
      <c r="C349" s="104"/>
      <c r="D349" s="111"/>
      <c r="E349" s="111"/>
      <c r="F349" s="111"/>
      <c r="G349" s="111"/>
      <c r="H349" s="111"/>
      <c r="I349" s="107"/>
      <c r="J349" s="107"/>
      <c r="K349" s="107"/>
      <c r="L349" s="107"/>
      <c r="M349" s="107"/>
      <c r="N349" s="107"/>
      <c r="O349" s="107"/>
      <c r="P349" s="107"/>
      <c r="Q349" s="111"/>
      <c r="R349" s="111"/>
      <c r="S349" s="111"/>
      <c r="T349" s="111"/>
      <c r="U349" s="111"/>
    </row>
    <row r="350" spans="3:21" ht="39.950000000000003" customHeight="1">
      <c r="C350" s="104"/>
      <c r="D350" s="111"/>
      <c r="E350" s="111"/>
      <c r="F350" s="111"/>
      <c r="G350" s="111"/>
      <c r="H350" s="111"/>
      <c r="I350" s="107"/>
      <c r="J350" s="107"/>
      <c r="K350" s="107"/>
      <c r="L350" s="107"/>
      <c r="M350" s="107"/>
      <c r="N350" s="107"/>
      <c r="O350" s="107"/>
      <c r="P350" s="107"/>
      <c r="Q350" s="111"/>
      <c r="R350" s="111"/>
      <c r="S350" s="111"/>
      <c r="T350" s="111"/>
      <c r="U350" s="111"/>
    </row>
    <row r="351" spans="3:21" ht="39.950000000000003" customHeight="1">
      <c r="C351" s="104"/>
      <c r="D351" s="111"/>
      <c r="E351" s="111"/>
      <c r="F351" s="111"/>
      <c r="G351" s="111"/>
      <c r="H351" s="111"/>
      <c r="I351" s="107"/>
      <c r="J351" s="107"/>
      <c r="K351" s="107"/>
      <c r="L351" s="107"/>
      <c r="M351" s="107"/>
      <c r="N351" s="107"/>
      <c r="O351" s="107"/>
      <c r="P351" s="107"/>
      <c r="Q351" s="111"/>
      <c r="R351" s="111"/>
      <c r="S351" s="111"/>
      <c r="T351" s="111"/>
      <c r="U351" s="111"/>
    </row>
    <row r="352" spans="3:21" ht="39.950000000000003" customHeight="1">
      <c r="C352" s="104"/>
      <c r="D352" s="111"/>
      <c r="E352" s="111"/>
      <c r="F352" s="111"/>
      <c r="G352" s="111"/>
      <c r="H352" s="111"/>
      <c r="I352" s="107"/>
      <c r="J352" s="107"/>
      <c r="K352" s="107"/>
      <c r="L352" s="107"/>
      <c r="M352" s="107"/>
      <c r="N352" s="107"/>
      <c r="O352" s="107"/>
      <c r="P352" s="107"/>
      <c r="Q352" s="111"/>
      <c r="R352" s="111"/>
      <c r="S352" s="111"/>
      <c r="T352" s="111"/>
      <c r="U352" s="111"/>
    </row>
    <row r="353" spans="3:21" ht="39.950000000000003" customHeight="1">
      <c r="C353" s="104"/>
      <c r="D353" s="111"/>
      <c r="E353" s="111"/>
      <c r="F353" s="111"/>
      <c r="G353" s="111"/>
      <c r="H353" s="111"/>
      <c r="I353" s="107"/>
      <c r="J353" s="107"/>
      <c r="K353" s="107"/>
      <c r="L353" s="107"/>
      <c r="M353" s="107"/>
      <c r="N353" s="107"/>
      <c r="O353" s="107"/>
      <c r="P353" s="107"/>
      <c r="Q353" s="111"/>
      <c r="R353" s="111"/>
      <c r="S353" s="111"/>
      <c r="T353" s="111"/>
      <c r="U353" s="111"/>
    </row>
    <row r="354" spans="3:21" ht="39.950000000000003" customHeight="1">
      <c r="C354" s="104"/>
      <c r="D354" s="111"/>
      <c r="E354" s="111"/>
      <c r="F354" s="111"/>
      <c r="G354" s="111"/>
      <c r="H354" s="111"/>
      <c r="I354" s="107"/>
      <c r="J354" s="107"/>
      <c r="K354" s="107"/>
      <c r="L354" s="107"/>
      <c r="M354" s="107"/>
      <c r="N354" s="107"/>
      <c r="O354" s="107"/>
      <c r="P354" s="107"/>
      <c r="Q354" s="111"/>
      <c r="R354" s="111"/>
      <c r="S354" s="111"/>
      <c r="T354" s="111"/>
      <c r="U354" s="111"/>
    </row>
    <row r="355" spans="3:21" ht="39.950000000000003" customHeight="1">
      <c r="C355" s="104"/>
      <c r="D355" s="111"/>
      <c r="E355" s="111"/>
      <c r="F355" s="111"/>
      <c r="G355" s="111"/>
      <c r="H355" s="111"/>
      <c r="I355" s="107"/>
      <c r="J355" s="107"/>
      <c r="K355" s="107"/>
      <c r="L355" s="107"/>
      <c r="M355" s="107"/>
      <c r="N355" s="107"/>
      <c r="O355" s="107"/>
      <c r="P355" s="107"/>
      <c r="Q355" s="111"/>
      <c r="R355" s="111"/>
      <c r="S355" s="111"/>
      <c r="T355" s="111"/>
      <c r="U355" s="111"/>
    </row>
    <row r="356" spans="3:21" ht="39.950000000000003" customHeight="1">
      <c r="C356" s="104"/>
      <c r="D356" s="111"/>
      <c r="E356" s="111"/>
      <c r="F356" s="111"/>
      <c r="G356" s="111"/>
      <c r="H356" s="111"/>
      <c r="I356" s="107"/>
      <c r="J356" s="107"/>
      <c r="K356" s="107"/>
      <c r="L356" s="107"/>
      <c r="M356" s="107"/>
      <c r="N356" s="107"/>
      <c r="O356" s="107"/>
      <c r="P356" s="107"/>
      <c r="Q356" s="111"/>
      <c r="R356" s="111"/>
      <c r="S356" s="111"/>
      <c r="T356" s="111"/>
      <c r="U356" s="111"/>
    </row>
    <row r="357" spans="3:21" ht="39.950000000000003" customHeight="1">
      <c r="C357" s="104"/>
      <c r="D357" s="111"/>
      <c r="E357" s="111"/>
      <c r="F357" s="111"/>
      <c r="G357" s="111"/>
      <c r="H357" s="111"/>
      <c r="I357" s="107"/>
      <c r="J357" s="107"/>
      <c r="K357" s="107"/>
      <c r="L357" s="107"/>
      <c r="M357" s="107"/>
      <c r="N357" s="107"/>
      <c r="O357" s="107"/>
      <c r="P357" s="107"/>
      <c r="Q357" s="111"/>
      <c r="R357" s="111"/>
      <c r="S357" s="111"/>
      <c r="T357" s="111"/>
      <c r="U357" s="111"/>
    </row>
    <row r="358" spans="3:21" ht="39.950000000000003" customHeight="1">
      <c r="C358" s="104"/>
      <c r="D358" s="111"/>
      <c r="E358" s="111"/>
      <c r="F358" s="111"/>
      <c r="G358" s="111"/>
      <c r="H358" s="111"/>
      <c r="I358" s="107"/>
      <c r="J358" s="107"/>
      <c r="K358" s="107"/>
      <c r="L358" s="107"/>
      <c r="M358" s="107"/>
      <c r="N358" s="107"/>
      <c r="O358" s="107"/>
      <c r="P358" s="107"/>
      <c r="Q358" s="111"/>
      <c r="R358" s="111"/>
      <c r="S358" s="111"/>
      <c r="T358" s="111"/>
      <c r="U358" s="111"/>
    </row>
    <row r="359" spans="3:21" ht="39.950000000000003" customHeight="1">
      <c r="C359" s="104"/>
      <c r="D359" s="111"/>
      <c r="E359" s="111"/>
      <c r="F359" s="111"/>
      <c r="G359" s="111"/>
      <c r="H359" s="111"/>
      <c r="I359" s="107"/>
      <c r="J359" s="107"/>
      <c r="K359" s="107"/>
      <c r="L359" s="107"/>
      <c r="M359" s="107"/>
      <c r="N359" s="107"/>
      <c r="O359" s="107"/>
      <c r="P359" s="107"/>
      <c r="Q359" s="111"/>
      <c r="R359" s="111"/>
      <c r="S359" s="111"/>
      <c r="T359" s="111"/>
      <c r="U359" s="111"/>
    </row>
    <row r="360" spans="3:21" ht="39.950000000000003" customHeight="1">
      <c r="C360" s="104"/>
      <c r="D360" s="111"/>
      <c r="E360" s="111"/>
      <c r="F360" s="111"/>
      <c r="G360" s="111"/>
      <c r="H360" s="111"/>
      <c r="I360" s="107"/>
      <c r="J360" s="107"/>
      <c r="K360" s="107"/>
      <c r="L360" s="107"/>
      <c r="M360" s="107"/>
      <c r="N360" s="107"/>
      <c r="O360" s="107"/>
      <c r="P360" s="107"/>
      <c r="Q360" s="111"/>
      <c r="R360" s="111"/>
      <c r="S360" s="111"/>
      <c r="T360" s="111"/>
      <c r="U360" s="111"/>
    </row>
    <row r="361" spans="3:21" ht="39.950000000000003" customHeight="1">
      <c r="C361" s="104"/>
      <c r="D361" s="111"/>
      <c r="E361" s="111"/>
      <c r="F361" s="111"/>
      <c r="G361" s="111"/>
      <c r="H361" s="111"/>
      <c r="I361" s="107"/>
      <c r="J361" s="107"/>
      <c r="K361" s="107"/>
      <c r="L361" s="107"/>
      <c r="M361" s="107"/>
      <c r="N361" s="107"/>
      <c r="O361" s="107"/>
      <c r="P361" s="107"/>
      <c r="Q361" s="111"/>
      <c r="R361" s="111"/>
      <c r="S361" s="111"/>
      <c r="T361" s="111"/>
      <c r="U361" s="111"/>
    </row>
    <row r="362" spans="3:21" ht="39.950000000000003" customHeight="1">
      <c r="C362" s="104"/>
      <c r="D362" s="111"/>
      <c r="E362" s="111"/>
      <c r="F362" s="111"/>
      <c r="G362" s="111"/>
      <c r="H362" s="111"/>
      <c r="I362" s="107"/>
      <c r="J362" s="107"/>
      <c r="K362" s="107"/>
      <c r="L362" s="107"/>
      <c r="M362" s="107"/>
      <c r="N362" s="107"/>
      <c r="O362" s="107"/>
      <c r="P362" s="107"/>
      <c r="Q362" s="111"/>
      <c r="R362" s="111"/>
      <c r="S362" s="111"/>
      <c r="T362" s="111"/>
      <c r="U362" s="111"/>
    </row>
    <row r="363" spans="3:21" ht="39.950000000000003" customHeight="1">
      <c r="C363" s="104"/>
      <c r="D363" s="111"/>
      <c r="E363" s="111"/>
      <c r="F363" s="111"/>
      <c r="G363" s="111"/>
      <c r="H363" s="111"/>
      <c r="I363" s="107"/>
      <c r="J363" s="107"/>
      <c r="K363" s="107"/>
      <c r="L363" s="107"/>
      <c r="M363" s="107"/>
      <c r="N363" s="107"/>
      <c r="O363" s="107"/>
      <c r="P363" s="107"/>
      <c r="Q363" s="111"/>
      <c r="R363" s="111"/>
      <c r="S363" s="111"/>
      <c r="T363" s="111"/>
      <c r="U363" s="111"/>
    </row>
    <row r="364" spans="3:21" ht="39.950000000000003" customHeight="1">
      <c r="C364" s="104"/>
      <c r="D364" s="111"/>
      <c r="E364" s="111"/>
      <c r="F364" s="111"/>
      <c r="G364" s="111"/>
      <c r="H364" s="111"/>
      <c r="I364" s="107"/>
      <c r="J364" s="107"/>
      <c r="K364" s="107"/>
      <c r="L364" s="107"/>
      <c r="M364" s="107"/>
      <c r="N364" s="107"/>
      <c r="O364" s="107"/>
      <c r="P364" s="107"/>
      <c r="Q364" s="111"/>
      <c r="R364" s="111"/>
      <c r="S364" s="111"/>
      <c r="T364" s="111"/>
      <c r="U364" s="111"/>
    </row>
    <row r="365" spans="3:21" ht="39.950000000000003" customHeight="1">
      <c r="C365" s="104"/>
      <c r="D365" s="111"/>
      <c r="E365" s="111"/>
      <c r="F365" s="111"/>
      <c r="G365" s="111"/>
      <c r="H365" s="111"/>
      <c r="I365" s="107"/>
      <c r="J365" s="107"/>
      <c r="K365" s="107"/>
      <c r="L365" s="107"/>
      <c r="M365" s="107"/>
      <c r="N365" s="107"/>
      <c r="O365" s="107"/>
      <c r="P365" s="107"/>
      <c r="Q365" s="111"/>
      <c r="R365" s="111"/>
      <c r="S365" s="111"/>
      <c r="T365" s="111"/>
      <c r="U365" s="111"/>
    </row>
    <row r="366" spans="3:21" ht="39.950000000000003" customHeight="1">
      <c r="C366" s="104"/>
      <c r="D366" s="111"/>
      <c r="E366" s="111"/>
      <c r="F366" s="111"/>
      <c r="G366" s="111"/>
      <c r="H366" s="111"/>
      <c r="I366" s="107"/>
      <c r="J366" s="107"/>
      <c r="K366" s="107"/>
      <c r="L366" s="107"/>
      <c r="M366" s="107"/>
      <c r="N366" s="107"/>
      <c r="O366" s="107"/>
      <c r="P366" s="107"/>
      <c r="Q366" s="111"/>
      <c r="R366" s="111"/>
      <c r="S366" s="111"/>
      <c r="T366" s="111"/>
      <c r="U366" s="111"/>
    </row>
    <row r="367" spans="3:21" ht="39.950000000000003" customHeight="1">
      <c r="C367" s="104"/>
      <c r="D367" s="111"/>
      <c r="E367" s="111"/>
      <c r="F367" s="111"/>
      <c r="G367" s="111"/>
      <c r="H367" s="111"/>
      <c r="I367" s="107"/>
      <c r="J367" s="107"/>
      <c r="K367" s="107"/>
      <c r="L367" s="107"/>
      <c r="M367" s="107"/>
      <c r="N367" s="107"/>
      <c r="O367" s="107"/>
      <c r="P367" s="107"/>
      <c r="Q367" s="111"/>
      <c r="R367" s="111"/>
      <c r="S367" s="111"/>
      <c r="T367" s="111"/>
      <c r="U367" s="111"/>
    </row>
    <row r="368" spans="3:21" ht="39.950000000000003" customHeight="1">
      <c r="C368" s="104"/>
      <c r="D368" s="111"/>
      <c r="E368" s="111"/>
      <c r="F368" s="111"/>
      <c r="G368" s="111"/>
      <c r="H368" s="111"/>
      <c r="I368" s="107"/>
      <c r="J368" s="107"/>
      <c r="K368" s="107"/>
      <c r="L368" s="107"/>
      <c r="M368" s="107"/>
      <c r="N368" s="107"/>
      <c r="O368" s="107"/>
      <c r="P368" s="107"/>
      <c r="Q368" s="111"/>
      <c r="R368" s="111"/>
      <c r="S368" s="111"/>
      <c r="T368" s="111"/>
      <c r="U368" s="111"/>
    </row>
    <row r="369" spans="3:21" ht="39.950000000000003" customHeight="1">
      <c r="C369" s="104"/>
      <c r="D369" s="111"/>
      <c r="E369" s="111"/>
      <c r="F369" s="111"/>
      <c r="G369" s="111"/>
      <c r="H369" s="111"/>
      <c r="I369" s="107"/>
      <c r="J369" s="107"/>
      <c r="K369" s="107"/>
      <c r="L369" s="107"/>
      <c r="M369" s="107"/>
      <c r="N369" s="107"/>
      <c r="O369" s="107"/>
      <c r="P369" s="107"/>
      <c r="Q369" s="111"/>
      <c r="R369" s="111"/>
      <c r="S369" s="111"/>
      <c r="T369" s="111"/>
      <c r="U369" s="111"/>
    </row>
    <row r="370" spans="3:21" ht="39.950000000000003" customHeight="1">
      <c r="C370" s="104"/>
      <c r="D370" s="111"/>
      <c r="E370" s="111"/>
      <c r="F370" s="111"/>
      <c r="G370" s="111"/>
      <c r="H370" s="111"/>
      <c r="I370" s="107"/>
      <c r="J370" s="107"/>
      <c r="K370" s="107"/>
      <c r="L370" s="107"/>
      <c r="M370" s="107"/>
      <c r="N370" s="107"/>
      <c r="O370" s="107"/>
      <c r="P370" s="107"/>
      <c r="Q370" s="111"/>
      <c r="R370" s="111"/>
      <c r="S370" s="111"/>
      <c r="T370" s="111"/>
      <c r="U370" s="111"/>
    </row>
    <row r="371" spans="3:21" ht="39.950000000000003" customHeight="1">
      <c r="C371" s="104"/>
      <c r="D371" s="111"/>
      <c r="E371" s="111"/>
      <c r="F371" s="111"/>
      <c r="G371" s="111"/>
      <c r="H371" s="111"/>
      <c r="I371" s="107"/>
      <c r="J371" s="107"/>
      <c r="K371" s="107"/>
      <c r="L371" s="107"/>
      <c r="M371" s="107"/>
      <c r="N371" s="107"/>
      <c r="O371" s="107"/>
      <c r="P371" s="107"/>
      <c r="Q371" s="111"/>
      <c r="R371" s="111"/>
      <c r="S371" s="111"/>
      <c r="T371" s="111"/>
      <c r="U371" s="111"/>
    </row>
    <row r="372" spans="3:21" ht="39.950000000000003" customHeight="1">
      <c r="C372" s="104"/>
      <c r="D372" s="111"/>
      <c r="E372" s="111"/>
      <c r="F372" s="111"/>
      <c r="G372" s="111"/>
      <c r="H372" s="111"/>
      <c r="I372" s="107"/>
      <c r="J372" s="107"/>
      <c r="K372" s="107"/>
      <c r="L372" s="107"/>
      <c r="M372" s="107"/>
      <c r="N372" s="107"/>
      <c r="O372" s="107"/>
      <c r="P372" s="107"/>
      <c r="Q372" s="111"/>
      <c r="R372" s="111"/>
      <c r="S372" s="111"/>
      <c r="T372" s="111"/>
      <c r="U372" s="111"/>
    </row>
    <row r="373" spans="3:21" ht="39.950000000000003" customHeight="1">
      <c r="C373" s="104"/>
      <c r="D373" s="111"/>
      <c r="E373" s="111"/>
      <c r="F373" s="111"/>
      <c r="G373" s="111"/>
      <c r="H373" s="111"/>
      <c r="I373" s="107"/>
      <c r="J373" s="107"/>
      <c r="K373" s="107"/>
      <c r="L373" s="107"/>
      <c r="M373" s="107"/>
      <c r="N373" s="107"/>
      <c r="O373" s="107"/>
      <c r="P373" s="107"/>
      <c r="Q373" s="111"/>
      <c r="R373" s="111"/>
      <c r="S373" s="111"/>
      <c r="T373" s="111"/>
      <c r="U373" s="111"/>
    </row>
    <row r="374" spans="3:21" ht="39.950000000000003" customHeight="1">
      <c r="C374" s="104"/>
      <c r="D374" s="111"/>
      <c r="E374" s="111"/>
      <c r="F374" s="111"/>
      <c r="G374" s="111"/>
      <c r="H374" s="111"/>
      <c r="I374" s="107"/>
      <c r="J374" s="107"/>
      <c r="K374" s="107"/>
      <c r="L374" s="107"/>
      <c r="M374" s="107"/>
      <c r="N374" s="107"/>
      <c r="O374" s="107"/>
      <c r="P374" s="107"/>
      <c r="Q374" s="111"/>
      <c r="R374" s="111"/>
      <c r="S374" s="111"/>
      <c r="T374" s="111"/>
      <c r="U374" s="111"/>
    </row>
    <row r="375" spans="3:21" ht="39.950000000000003" customHeight="1">
      <c r="C375" s="104"/>
      <c r="D375" s="111"/>
      <c r="E375" s="111"/>
      <c r="F375" s="111"/>
      <c r="G375" s="111"/>
      <c r="H375" s="111"/>
      <c r="I375" s="107"/>
      <c r="J375" s="107"/>
      <c r="K375" s="107"/>
      <c r="L375" s="107"/>
      <c r="M375" s="107"/>
      <c r="N375" s="107"/>
      <c r="O375" s="107"/>
      <c r="P375" s="107"/>
      <c r="Q375" s="111"/>
      <c r="R375" s="111"/>
      <c r="S375" s="111"/>
      <c r="T375" s="111"/>
      <c r="U375" s="111"/>
    </row>
    <row r="376" spans="3:21" ht="39.950000000000003" customHeight="1">
      <c r="C376" s="104"/>
      <c r="D376" s="111"/>
      <c r="E376" s="111"/>
      <c r="F376" s="111"/>
      <c r="G376" s="111"/>
      <c r="H376" s="111"/>
      <c r="I376" s="107"/>
      <c r="J376" s="107"/>
      <c r="K376" s="107"/>
      <c r="L376" s="107"/>
      <c r="M376" s="107"/>
      <c r="N376" s="107"/>
      <c r="O376" s="107"/>
      <c r="P376" s="107"/>
      <c r="Q376" s="111"/>
      <c r="R376" s="111"/>
      <c r="S376" s="111"/>
      <c r="T376" s="111"/>
      <c r="U376" s="111"/>
    </row>
    <row r="377" spans="3:21" ht="39.950000000000003" customHeight="1">
      <c r="C377" s="104"/>
      <c r="D377" s="111"/>
      <c r="E377" s="111"/>
      <c r="F377" s="111"/>
      <c r="G377" s="111"/>
      <c r="H377" s="111"/>
      <c r="I377" s="107"/>
      <c r="J377" s="107"/>
      <c r="K377" s="107"/>
      <c r="L377" s="107"/>
      <c r="M377" s="107"/>
      <c r="N377" s="107"/>
      <c r="O377" s="107"/>
      <c r="P377" s="107"/>
      <c r="Q377" s="111"/>
      <c r="R377" s="111"/>
      <c r="S377" s="111"/>
      <c r="T377" s="111"/>
      <c r="U377" s="111"/>
    </row>
    <row r="378" spans="3:21" ht="39.950000000000003" customHeight="1">
      <c r="C378" s="104"/>
      <c r="D378" s="111"/>
      <c r="E378" s="111"/>
      <c r="F378" s="111"/>
      <c r="G378" s="111"/>
      <c r="H378" s="111"/>
      <c r="I378" s="107"/>
      <c r="J378" s="107"/>
      <c r="K378" s="107"/>
      <c r="L378" s="107"/>
      <c r="M378" s="107"/>
      <c r="N378" s="107"/>
      <c r="O378" s="107"/>
      <c r="P378" s="107"/>
      <c r="Q378" s="111"/>
      <c r="R378" s="111"/>
      <c r="S378" s="111"/>
      <c r="T378" s="111"/>
      <c r="U378" s="111"/>
    </row>
    <row r="379" spans="3:21" ht="39.950000000000003" customHeight="1">
      <c r="C379" s="104"/>
      <c r="D379" s="111"/>
      <c r="E379" s="111"/>
      <c r="F379" s="111"/>
      <c r="G379" s="111"/>
      <c r="H379" s="111"/>
      <c r="I379" s="107"/>
      <c r="J379" s="107"/>
      <c r="K379" s="107"/>
      <c r="L379" s="107"/>
      <c r="M379" s="107"/>
      <c r="N379" s="107"/>
      <c r="O379" s="107"/>
      <c r="P379" s="107"/>
      <c r="Q379" s="111"/>
      <c r="R379" s="111"/>
      <c r="S379" s="111"/>
      <c r="T379" s="111"/>
      <c r="U379" s="111"/>
    </row>
    <row r="380" spans="3:21" ht="39.950000000000003" customHeight="1">
      <c r="C380" s="104"/>
      <c r="D380" s="111"/>
      <c r="E380" s="111"/>
      <c r="F380" s="111"/>
      <c r="G380" s="111"/>
      <c r="H380" s="111"/>
      <c r="I380" s="107"/>
      <c r="J380" s="107"/>
      <c r="K380" s="107"/>
      <c r="L380" s="107"/>
      <c r="M380" s="107"/>
      <c r="N380" s="107"/>
      <c r="O380" s="107"/>
      <c r="P380" s="107"/>
      <c r="Q380" s="111"/>
      <c r="R380" s="111"/>
      <c r="S380" s="111"/>
      <c r="T380" s="111"/>
      <c r="U380" s="111"/>
    </row>
    <row r="381" spans="3:21" ht="39.950000000000003" customHeight="1">
      <c r="C381" s="104"/>
      <c r="D381" s="111"/>
      <c r="E381" s="111"/>
      <c r="F381" s="111"/>
      <c r="G381" s="111"/>
      <c r="H381" s="111"/>
      <c r="I381" s="107"/>
      <c r="J381" s="107"/>
      <c r="K381" s="107"/>
      <c r="L381" s="107"/>
      <c r="M381" s="107"/>
      <c r="N381" s="107"/>
      <c r="O381" s="107"/>
      <c r="P381" s="107"/>
      <c r="Q381" s="111"/>
      <c r="R381" s="111"/>
      <c r="S381" s="111"/>
      <c r="T381" s="111"/>
      <c r="U381" s="111"/>
    </row>
    <row r="382" spans="3:21" ht="39.950000000000003" customHeight="1">
      <c r="C382" s="104"/>
      <c r="D382" s="111"/>
      <c r="E382" s="111"/>
      <c r="F382" s="111"/>
      <c r="G382" s="111"/>
      <c r="H382" s="111"/>
      <c r="I382" s="107"/>
      <c r="J382" s="107"/>
      <c r="K382" s="107"/>
      <c r="L382" s="107"/>
      <c r="M382" s="107"/>
      <c r="N382" s="107"/>
      <c r="O382" s="107"/>
      <c r="P382" s="107"/>
      <c r="Q382" s="111"/>
      <c r="R382" s="111"/>
      <c r="S382" s="111"/>
      <c r="T382" s="111"/>
      <c r="U382" s="111"/>
    </row>
    <row r="383" spans="3:21" ht="39.950000000000003" customHeight="1">
      <c r="C383" s="104"/>
      <c r="D383" s="111"/>
      <c r="E383" s="111"/>
      <c r="F383" s="111"/>
      <c r="G383" s="111"/>
      <c r="H383" s="111"/>
      <c r="I383" s="107"/>
      <c r="J383" s="107"/>
      <c r="K383" s="107"/>
      <c r="L383" s="107"/>
      <c r="M383" s="107"/>
      <c r="N383" s="107"/>
      <c r="O383" s="107"/>
      <c r="P383" s="107"/>
      <c r="Q383" s="111"/>
      <c r="R383" s="111"/>
      <c r="S383" s="111"/>
      <c r="T383" s="111"/>
      <c r="U383" s="111"/>
    </row>
    <row r="384" spans="3:21" ht="39.950000000000003" customHeight="1">
      <c r="C384" s="104"/>
      <c r="D384" s="111"/>
      <c r="E384" s="111"/>
      <c r="F384" s="111"/>
      <c r="G384" s="111"/>
      <c r="H384" s="111"/>
      <c r="I384" s="107"/>
      <c r="J384" s="107"/>
      <c r="K384" s="107"/>
      <c r="L384" s="107"/>
      <c r="M384" s="107"/>
      <c r="N384" s="107"/>
      <c r="O384" s="107"/>
      <c r="P384" s="107"/>
      <c r="Q384" s="111"/>
      <c r="R384" s="111"/>
      <c r="S384" s="111"/>
      <c r="T384" s="111"/>
      <c r="U384" s="111"/>
    </row>
    <row r="385" spans="3:21" ht="39.950000000000003" customHeight="1">
      <c r="C385" s="104"/>
      <c r="D385" s="111"/>
      <c r="E385" s="111"/>
      <c r="F385" s="111"/>
      <c r="G385" s="111"/>
      <c r="H385" s="111"/>
      <c r="I385" s="107"/>
      <c r="J385" s="107"/>
      <c r="K385" s="107"/>
      <c r="L385" s="107"/>
      <c r="M385" s="107"/>
      <c r="N385" s="107"/>
      <c r="O385" s="107"/>
      <c r="P385" s="107"/>
      <c r="Q385" s="111"/>
      <c r="R385" s="111"/>
      <c r="S385" s="111"/>
      <c r="T385" s="111"/>
      <c r="U385" s="111"/>
    </row>
    <row r="386" spans="3:21" ht="39.950000000000003" customHeight="1">
      <c r="C386" s="104"/>
      <c r="D386" s="111"/>
      <c r="E386" s="111"/>
      <c r="F386" s="111"/>
      <c r="G386" s="111"/>
      <c r="H386" s="111"/>
      <c r="I386" s="107"/>
      <c r="J386" s="107"/>
      <c r="K386" s="107"/>
      <c r="L386" s="107"/>
      <c r="M386" s="107"/>
      <c r="N386" s="107"/>
      <c r="O386" s="107"/>
      <c r="P386" s="107"/>
      <c r="Q386" s="111"/>
      <c r="R386" s="111"/>
      <c r="S386" s="111"/>
      <c r="T386" s="111"/>
      <c r="U386" s="111"/>
    </row>
    <row r="387" spans="3:21" ht="39.950000000000003" customHeight="1">
      <c r="C387" s="104"/>
      <c r="D387" s="111"/>
      <c r="E387" s="111"/>
      <c r="F387" s="111"/>
      <c r="G387" s="111"/>
      <c r="H387" s="111"/>
      <c r="I387" s="107"/>
      <c r="J387" s="107"/>
      <c r="K387" s="107"/>
      <c r="L387" s="107"/>
      <c r="M387" s="107"/>
      <c r="N387" s="107"/>
      <c r="O387" s="107"/>
      <c r="P387" s="107"/>
      <c r="Q387" s="111"/>
      <c r="R387" s="111"/>
      <c r="S387" s="111"/>
      <c r="T387" s="111"/>
      <c r="U387" s="111"/>
    </row>
    <row r="388" spans="3:21" ht="39.950000000000003" customHeight="1">
      <c r="C388" s="104"/>
      <c r="D388" s="111"/>
      <c r="E388" s="111"/>
      <c r="F388" s="111"/>
      <c r="G388" s="111"/>
      <c r="H388" s="111"/>
      <c r="I388" s="107"/>
      <c r="J388" s="107"/>
      <c r="K388" s="107"/>
      <c r="L388" s="107"/>
      <c r="M388" s="107"/>
      <c r="N388" s="107"/>
      <c r="O388" s="107"/>
      <c r="P388" s="107"/>
      <c r="Q388" s="111"/>
      <c r="R388" s="111"/>
      <c r="S388" s="111"/>
      <c r="T388" s="111"/>
      <c r="U388" s="111"/>
    </row>
    <row r="389" spans="3:21" ht="39.950000000000003" customHeight="1">
      <c r="C389" s="109"/>
      <c r="D389" s="110"/>
      <c r="E389" s="110"/>
      <c r="F389" s="110"/>
      <c r="G389" s="110"/>
      <c r="H389" s="110"/>
      <c r="I389" s="118"/>
      <c r="J389" s="118"/>
      <c r="K389" s="118"/>
      <c r="L389" s="118"/>
      <c r="M389" s="118"/>
      <c r="N389" s="118"/>
      <c r="O389" s="118"/>
      <c r="P389" s="118"/>
      <c r="Q389" s="110"/>
      <c r="R389" s="110"/>
      <c r="S389" s="110"/>
      <c r="T389" s="110"/>
      <c r="U389" s="110"/>
    </row>
    <row r="390" spans="3:21" ht="39.950000000000003" customHeight="1">
      <c r="C390" s="109"/>
      <c r="D390" s="110"/>
      <c r="E390" s="110"/>
      <c r="F390" s="110"/>
      <c r="G390" s="110"/>
      <c r="H390" s="110"/>
      <c r="I390" s="118"/>
      <c r="J390" s="118"/>
      <c r="K390" s="118"/>
      <c r="L390" s="118"/>
      <c r="M390" s="118"/>
      <c r="N390" s="118"/>
      <c r="O390" s="118"/>
      <c r="P390" s="118"/>
      <c r="Q390" s="110"/>
      <c r="R390" s="110"/>
      <c r="S390" s="110"/>
      <c r="T390" s="110"/>
      <c r="U390" s="110"/>
    </row>
    <row r="391" spans="3:21" ht="39.950000000000003" customHeight="1">
      <c r="C391" s="109"/>
      <c r="D391" s="110"/>
      <c r="E391" s="110"/>
      <c r="F391" s="110"/>
      <c r="G391" s="110"/>
      <c r="H391" s="110"/>
      <c r="I391" s="118"/>
      <c r="J391" s="118"/>
      <c r="K391" s="118"/>
      <c r="L391" s="118"/>
      <c r="M391" s="118"/>
      <c r="N391" s="118"/>
      <c r="O391" s="118"/>
      <c r="P391" s="118"/>
      <c r="Q391" s="110"/>
      <c r="R391" s="110"/>
      <c r="S391" s="110"/>
      <c r="T391" s="110"/>
      <c r="U391" s="110"/>
    </row>
    <row r="392" spans="3:21" ht="39.950000000000003" customHeight="1">
      <c r="C392" s="109"/>
      <c r="D392" s="110"/>
      <c r="E392" s="110"/>
      <c r="F392" s="110"/>
      <c r="G392" s="110"/>
      <c r="H392" s="110"/>
      <c r="I392" s="118"/>
      <c r="J392" s="118"/>
      <c r="K392" s="118"/>
      <c r="L392" s="118"/>
      <c r="M392" s="118"/>
      <c r="N392" s="118"/>
      <c r="O392" s="118"/>
      <c r="P392" s="118"/>
      <c r="Q392" s="110"/>
      <c r="R392" s="110"/>
      <c r="S392" s="110"/>
      <c r="T392" s="110"/>
      <c r="U392" s="110"/>
    </row>
    <row r="393" spans="3:21" ht="39.950000000000003" customHeight="1">
      <c r="C393" s="109"/>
      <c r="D393" s="110"/>
      <c r="E393" s="110"/>
      <c r="F393" s="110"/>
      <c r="G393" s="110"/>
      <c r="H393" s="110"/>
      <c r="I393" s="118"/>
      <c r="J393" s="118"/>
      <c r="K393" s="118"/>
      <c r="L393" s="118"/>
      <c r="M393" s="118"/>
      <c r="N393" s="118"/>
      <c r="O393" s="118"/>
      <c r="P393" s="118"/>
      <c r="Q393" s="110"/>
      <c r="R393" s="110"/>
      <c r="S393" s="110"/>
      <c r="T393" s="110"/>
      <c r="U393" s="110"/>
    </row>
    <row r="394" spans="3:21" ht="39.950000000000003" customHeight="1">
      <c r="C394" s="109"/>
      <c r="D394" s="110"/>
      <c r="E394" s="110"/>
      <c r="F394" s="110"/>
      <c r="G394" s="110"/>
      <c r="H394" s="110"/>
      <c r="I394" s="118"/>
      <c r="J394" s="118"/>
      <c r="K394" s="118"/>
      <c r="L394" s="118"/>
      <c r="M394" s="118"/>
      <c r="N394" s="118"/>
      <c r="O394" s="118"/>
      <c r="P394" s="118"/>
      <c r="Q394" s="110"/>
      <c r="R394" s="110"/>
      <c r="S394" s="110"/>
      <c r="T394" s="110"/>
      <c r="U394" s="110"/>
    </row>
    <row r="395" spans="3:21" ht="39.950000000000003" customHeight="1">
      <c r="C395" s="109"/>
      <c r="D395" s="110"/>
      <c r="E395" s="110"/>
      <c r="F395" s="110"/>
      <c r="G395" s="110"/>
      <c r="H395" s="110"/>
      <c r="I395" s="118"/>
      <c r="J395" s="118"/>
      <c r="K395" s="118"/>
      <c r="L395" s="118"/>
      <c r="M395" s="118"/>
      <c r="N395" s="118"/>
      <c r="O395" s="118"/>
      <c r="P395" s="118"/>
      <c r="Q395" s="110"/>
      <c r="R395" s="110"/>
      <c r="S395" s="110"/>
      <c r="T395" s="110"/>
      <c r="U395" s="110"/>
    </row>
    <row r="396" spans="3:21" ht="39.950000000000003" customHeight="1">
      <c r="C396" s="109"/>
      <c r="D396" s="110"/>
      <c r="E396" s="110"/>
      <c r="F396" s="110"/>
      <c r="G396" s="110"/>
      <c r="H396" s="110"/>
      <c r="I396" s="118"/>
      <c r="J396" s="118"/>
      <c r="K396" s="118"/>
      <c r="L396" s="118"/>
      <c r="M396" s="118"/>
      <c r="N396" s="118"/>
      <c r="O396" s="118"/>
      <c r="P396" s="118"/>
      <c r="Q396" s="110"/>
      <c r="R396" s="110"/>
      <c r="S396" s="110"/>
      <c r="T396" s="110"/>
      <c r="U396" s="110"/>
    </row>
    <row r="397" spans="3:21" ht="39.950000000000003" customHeight="1">
      <c r="C397" s="109"/>
      <c r="D397" s="110"/>
      <c r="E397" s="110"/>
      <c r="F397" s="110"/>
      <c r="G397" s="110"/>
      <c r="H397" s="110"/>
      <c r="I397" s="118"/>
      <c r="J397" s="118"/>
      <c r="K397" s="118"/>
      <c r="L397" s="118"/>
      <c r="M397" s="118"/>
      <c r="N397" s="118"/>
      <c r="O397" s="118"/>
      <c r="P397" s="118"/>
      <c r="Q397" s="110"/>
      <c r="R397" s="110"/>
      <c r="S397" s="110"/>
      <c r="T397" s="110"/>
      <c r="U397" s="110"/>
    </row>
    <row r="398" spans="3:21" ht="39.950000000000003" customHeight="1">
      <c r="C398" s="109"/>
      <c r="D398" s="110"/>
      <c r="E398" s="110"/>
      <c r="F398" s="110"/>
      <c r="G398" s="110"/>
      <c r="H398" s="110"/>
      <c r="I398" s="118"/>
      <c r="J398" s="118"/>
      <c r="K398" s="118"/>
      <c r="L398" s="118"/>
      <c r="M398" s="118"/>
      <c r="N398" s="118"/>
      <c r="O398" s="118"/>
      <c r="P398" s="118"/>
      <c r="Q398" s="110"/>
      <c r="R398" s="110"/>
      <c r="S398" s="110"/>
      <c r="T398" s="110"/>
      <c r="U398" s="110"/>
    </row>
    <row r="399" spans="3:21" ht="39.950000000000003" customHeight="1">
      <c r="C399" s="109"/>
      <c r="D399" s="110"/>
      <c r="E399" s="110"/>
      <c r="F399" s="110"/>
      <c r="G399" s="110"/>
      <c r="H399" s="110"/>
      <c r="I399" s="118"/>
      <c r="J399" s="118"/>
      <c r="K399" s="118"/>
      <c r="L399" s="118"/>
      <c r="M399" s="118"/>
      <c r="N399" s="118"/>
      <c r="O399" s="118"/>
      <c r="P399" s="118"/>
      <c r="Q399" s="110"/>
      <c r="R399" s="110"/>
      <c r="S399" s="110"/>
      <c r="T399" s="110"/>
      <c r="U399" s="110"/>
    </row>
    <row r="400" spans="3:21" ht="39.950000000000003" customHeight="1">
      <c r="C400" s="109"/>
      <c r="D400" s="110"/>
      <c r="E400" s="110"/>
      <c r="F400" s="110"/>
      <c r="G400" s="110"/>
      <c r="H400" s="110"/>
      <c r="I400" s="118"/>
      <c r="J400" s="118"/>
      <c r="K400" s="118"/>
      <c r="L400" s="118"/>
      <c r="M400" s="118"/>
      <c r="N400" s="118"/>
      <c r="O400" s="118"/>
      <c r="P400" s="118"/>
      <c r="Q400" s="110"/>
      <c r="R400" s="110"/>
      <c r="S400" s="110"/>
      <c r="T400" s="110"/>
      <c r="U400" s="110"/>
    </row>
    <row r="401" spans="3:21" ht="39.950000000000003" customHeight="1">
      <c r="C401" s="109"/>
      <c r="D401" s="110"/>
      <c r="E401" s="110"/>
      <c r="F401" s="110"/>
      <c r="G401" s="110"/>
      <c r="H401" s="110"/>
      <c r="I401" s="118"/>
      <c r="J401" s="118"/>
      <c r="K401" s="118"/>
      <c r="L401" s="118"/>
      <c r="M401" s="118"/>
      <c r="N401" s="118"/>
      <c r="O401" s="118"/>
      <c r="P401" s="118"/>
      <c r="Q401" s="110"/>
      <c r="R401" s="110"/>
      <c r="S401" s="110"/>
      <c r="T401" s="110"/>
      <c r="U401" s="110"/>
    </row>
    <row r="402" spans="3:21" ht="39.950000000000003" customHeight="1">
      <c r="C402" s="109"/>
      <c r="D402" s="110"/>
      <c r="E402" s="110"/>
      <c r="F402" s="110"/>
      <c r="G402" s="110"/>
      <c r="H402" s="110"/>
      <c r="I402" s="118"/>
      <c r="J402" s="118"/>
      <c r="K402" s="118"/>
      <c r="L402" s="118"/>
      <c r="M402" s="118"/>
      <c r="N402" s="118"/>
      <c r="O402" s="118"/>
      <c r="P402" s="118"/>
      <c r="Q402" s="110"/>
      <c r="R402" s="110"/>
      <c r="S402" s="110"/>
      <c r="T402" s="110"/>
      <c r="U402" s="110"/>
    </row>
    <row r="403" spans="3:21" ht="39.950000000000003" customHeight="1">
      <c r="C403" s="109"/>
      <c r="D403" s="110"/>
      <c r="E403" s="110"/>
      <c r="F403" s="110"/>
      <c r="G403" s="110"/>
      <c r="H403" s="110"/>
      <c r="I403" s="118"/>
      <c r="J403" s="118"/>
      <c r="K403" s="118"/>
      <c r="L403" s="118"/>
      <c r="M403" s="118"/>
      <c r="N403" s="118"/>
      <c r="O403" s="118"/>
      <c r="P403" s="118"/>
      <c r="Q403" s="110"/>
      <c r="R403" s="110"/>
      <c r="S403" s="110"/>
      <c r="T403" s="110"/>
      <c r="U403" s="110"/>
    </row>
    <row r="404" spans="3:21" ht="39.950000000000003" customHeight="1">
      <c r="C404" s="109"/>
      <c r="D404" s="110"/>
      <c r="E404" s="110"/>
      <c r="F404" s="110"/>
      <c r="G404" s="110"/>
      <c r="H404" s="110"/>
      <c r="I404" s="118"/>
      <c r="J404" s="118"/>
      <c r="K404" s="118"/>
      <c r="L404" s="118"/>
      <c r="M404" s="118"/>
      <c r="N404" s="118"/>
      <c r="O404" s="118"/>
      <c r="P404" s="118"/>
      <c r="Q404" s="110"/>
      <c r="R404" s="110"/>
      <c r="S404" s="110"/>
      <c r="T404" s="110"/>
      <c r="U404" s="110"/>
    </row>
    <row r="405" spans="3:21" ht="39.950000000000003" customHeight="1">
      <c r="C405" s="109"/>
      <c r="D405" s="110"/>
      <c r="E405" s="110"/>
      <c r="F405" s="110"/>
      <c r="G405" s="110"/>
      <c r="H405" s="110"/>
      <c r="I405" s="118"/>
      <c r="J405" s="118"/>
      <c r="K405" s="118"/>
      <c r="L405" s="118"/>
      <c r="M405" s="118"/>
      <c r="N405" s="118"/>
      <c r="O405" s="118"/>
      <c r="P405" s="118"/>
      <c r="Q405" s="110"/>
      <c r="R405" s="110"/>
      <c r="S405" s="110"/>
      <c r="T405" s="110"/>
      <c r="U405" s="110"/>
    </row>
    <row r="406" spans="3:21" ht="39.950000000000003" customHeight="1">
      <c r="C406" s="109"/>
      <c r="D406" s="110"/>
      <c r="E406" s="110"/>
      <c r="F406" s="110"/>
      <c r="G406" s="110"/>
      <c r="H406" s="110"/>
      <c r="I406" s="118"/>
      <c r="J406" s="118"/>
      <c r="K406" s="118"/>
      <c r="L406" s="118"/>
      <c r="M406" s="118"/>
      <c r="N406" s="118"/>
      <c r="O406" s="118"/>
      <c r="P406" s="118"/>
      <c r="Q406" s="110"/>
      <c r="R406" s="110"/>
      <c r="S406" s="110"/>
      <c r="T406" s="110"/>
      <c r="U406" s="110"/>
    </row>
    <row r="407" spans="3:21" ht="39.950000000000003" customHeight="1">
      <c r="C407" s="109"/>
      <c r="D407" s="110"/>
      <c r="E407" s="110"/>
      <c r="F407" s="110"/>
      <c r="G407" s="110"/>
      <c r="H407" s="110"/>
      <c r="I407" s="118"/>
      <c r="J407" s="118"/>
      <c r="K407" s="118"/>
      <c r="L407" s="118"/>
      <c r="M407" s="118"/>
      <c r="N407" s="118"/>
      <c r="O407" s="118"/>
      <c r="P407" s="118"/>
      <c r="Q407" s="110"/>
      <c r="R407" s="110"/>
      <c r="S407" s="110"/>
      <c r="T407" s="110"/>
      <c r="U407" s="110"/>
    </row>
    <row r="408" spans="3:21" ht="39.950000000000003" customHeight="1">
      <c r="C408" s="109"/>
      <c r="D408" s="110"/>
      <c r="E408" s="110"/>
      <c r="F408" s="110"/>
      <c r="G408" s="110"/>
      <c r="H408" s="110"/>
      <c r="I408" s="118"/>
      <c r="J408" s="118"/>
      <c r="K408" s="118"/>
      <c r="L408" s="118"/>
      <c r="M408" s="118"/>
      <c r="N408" s="118"/>
      <c r="O408" s="118"/>
      <c r="P408" s="118"/>
      <c r="Q408" s="110"/>
      <c r="R408" s="110"/>
      <c r="S408" s="110"/>
      <c r="T408" s="110"/>
      <c r="U408" s="110"/>
    </row>
    <row r="409" spans="3:21" ht="39.950000000000003" customHeight="1">
      <c r="C409" s="109"/>
      <c r="D409" s="110"/>
      <c r="E409" s="110"/>
      <c r="F409" s="110"/>
      <c r="G409" s="110"/>
      <c r="H409" s="110"/>
      <c r="I409" s="118"/>
      <c r="J409" s="118"/>
      <c r="K409" s="118"/>
      <c r="L409" s="118"/>
      <c r="M409" s="118"/>
      <c r="N409" s="118"/>
      <c r="O409" s="118"/>
      <c r="P409" s="118"/>
      <c r="Q409" s="110"/>
      <c r="R409" s="110"/>
      <c r="S409" s="110"/>
      <c r="T409" s="110"/>
      <c r="U409" s="110"/>
    </row>
    <row r="410" spans="3:21" ht="39.950000000000003" customHeight="1">
      <c r="C410" s="109"/>
      <c r="D410" s="110"/>
      <c r="E410" s="110"/>
      <c r="F410" s="110"/>
      <c r="G410" s="110"/>
      <c r="H410" s="110"/>
      <c r="I410" s="118"/>
      <c r="J410" s="118"/>
      <c r="K410" s="118"/>
      <c r="L410" s="118"/>
      <c r="M410" s="118"/>
      <c r="N410" s="118"/>
      <c r="O410" s="118"/>
      <c r="P410" s="118"/>
      <c r="Q410" s="110"/>
      <c r="R410" s="110"/>
      <c r="S410" s="110"/>
      <c r="T410" s="110"/>
      <c r="U410" s="110"/>
    </row>
    <row r="411" spans="3:21" ht="39.950000000000003" customHeight="1">
      <c r="C411" s="109"/>
      <c r="D411" s="110"/>
      <c r="E411" s="110"/>
      <c r="F411" s="110"/>
      <c r="G411" s="110"/>
      <c r="H411" s="110"/>
      <c r="I411" s="118"/>
      <c r="J411" s="118"/>
      <c r="K411" s="118"/>
      <c r="L411" s="118"/>
      <c r="M411" s="118"/>
      <c r="N411" s="118"/>
      <c r="O411" s="118"/>
      <c r="P411" s="118"/>
      <c r="Q411" s="110"/>
      <c r="R411" s="110"/>
      <c r="S411" s="110"/>
      <c r="T411" s="110"/>
      <c r="U411" s="110"/>
    </row>
    <row r="412" spans="3:21" ht="39.950000000000003" customHeight="1">
      <c r="C412" s="109"/>
      <c r="D412" s="110"/>
      <c r="E412" s="110"/>
      <c r="F412" s="110"/>
      <c r="G412" s="110"/>
      <c r="H412" s="110"/>
      <c r="I412" s="118"/>
      <c r="J412" s="118"/>
      <c r="K412" s="118"/>
      <c r="L412" s="118"/>
      <c r="M412" s="118"/>
      <c r="N412" s="118"/>
      <c r="O412" s="118"/>
      <c r="P412" s="118"/>
      <c r="Q412" s="110"/>
      <c r="R412" s="110"/>
      <c r="S412" s="110"/>
      <c r="T412" s="110"/>
      <c r="U412" s="110"/>
    </row>
    <row r="413" spans="3:21" ht="39.950000000000003" customHeight="1">
      <c r="C413" s="109"/>
      <c r="D413" s="110"/>
      <c r="E413" s="110"/>
      <c r="F413" s="110"/>
      <c r="G413" s="110"/>
      <c r="H413" s="110"/>
      <c r="I413" s="118"/>
      <c r="J413" s="118"/>
      <c r="K413" s="118"/>
      <c r="L413" s="118"/>
      <c r="M413" s="118"/>
      <c r="N413" s="118"/>
      <c r="O413" s="118"/>
      <c r="P413" s="118"/>
      <c r="Q413" s="110"/>
      <c r="R413" s="110"/>
      <c r="S413" s="110"/>
      <c r="T413" s="110"/>
      <c r="U413" s="110"/>
    </row>
    <row r="414" spans="3:21" ht="39.950000000000003" customHeight="1">
      <c r="C414" s="109"/>
      <c r="D414" s="110"/>
      <c r="E414" s="110"/>
      <c r="F414" s="110"/>
      <c r="G414" s="110"/>
      <c r="H414" s="110"/>
      <c r="I414" s="118"/>
      <c r="J414" s="118"/>
      <c r="K414" s="118"/>
      <c r="L414" s="118"/>
      <c r="M414" s="118"/>
      <c r="N414" s="118"/>
      <c r="O414" s="118"/>
      <c r="P414" s="118"/>
      <c r="Q414" s="110"/>
      <c r="R414" s="110"/>
      <c r="S414" s="110"/>
      <c r="T414" s="110"/>
      <c r="U414" s="110"/>
    </row>
    <row r="415" spans="3:21" ht="39.950000000000003" customHeight="1">
      <c r="C415" s="109"/>
      <c r="D415" s="110"/>
      <c r="E415" s="110"/>
      <c r="F415" s="110"/>
      <c r="G415" s="110"/>
      <c r="H415" s="110"/>
      <c r="I415" s="118"/>
      <c r="J415" s="118"/>
      <c r="K415" s="118"/>
      <c r="L415" s="118"/>
      <c r="M415" s="118"/>
      <c r="N415" s="118"/>
      <c r="O415" s="118"/>
      <c r="P415" s="118"/>
      <c r="Q415" s="110"/>
      <c r="R415" s="110"/>
      <c r="S415" s="110"/>
      <c r="T415" s="110"/>
      <c r="U415" s="110"/>
    </row>
    <row r="416" spans="3:21" ht="39.950000000000003" customHeight="1">
      <c r="C416" s="109"/>
      <c r="D416" s="110"/>
      <c r="E416" s="110"/>
      <c r="F416" s="110"/>
      <c r="G416" s="110"/>
      <c r="H416" s="110"/>
      <c r="I416" s="118"/>
      <c r="J416" s="118"/>
      <c r="K416" s="118"/>
      <c r="L416" s="118"/>
      <c r="M416" s="118"/>
      <c r="N416" s="118"/>
      <c r="O416" s="118"/>
      <c r="P416" s="118"/>
      <c r="Q416" s="110"/>
      <c r="R416" s="110"/>
      <c r="S416" s="110"/>
      <c r="T416" s="110"/>
      <c r="U416" s="110"/>
    </row>
    <row r="417" spans="3:21" ht="39.950000000000003" customHeight="1">
      <c r="C417" s="109"/>
      <c r="D417" s="110"/>
      <c r="E417" s="110"/>
      <c r="F417" s="110"/>
      <c r="G417" s="110"/>
      <c r="H417" s="110"/>
      <c r="I417" s="118"/>
      <c r="J417" s="118"/>
      <c r="K417" s="118"/>
      <c r="L417" s="118"/>
      <c r="M417" s="118"/>
      <c r="N417" s="118"/>
      <c r="O417" s="118"/>
      <c r="P417" s="118"/>
      <c r="Q417" s="110"/>
      <c r="R417" s="110"/>
      <c r="S417" s="110"/>
      <c r="T417" s="110"/>
      <c r="U417" s="110"/>
    </row>
    <row r="418" spans="3:21" ht="39.950000000000003" customHeight="1">
      <c r="C418" s="109"/>
      <c r="D418" s="110"/>
      <c r="E418" s="110"/>
      <c r="F418" s="110"/>
      <c r="G418" s="110"/>
      <c r="H418" s="110"/>
      <c r="I418" s="118"/>
      <c r="J418" s="118"/>
      <c r="K418" s="118"/>
      <c r="L418" s="118"/>
      <c r="M418" s="118"/>
      <c r="N418" s="118"/>
      <c r="O418" s="118"/>
      <c r="P418" s="118"/>
      <c r="Q418" s="110"/>
      <c r="R418" s="110"/>
      <c r="S418" s="110"/>
      <c r="T418" s="110"/>
      <c r="U418" s="110"/>
    </row>
    <row r="419" spans="3:21" ht="39.950000000000003" customHeight="1">
      <c r="C419" s="109"/>
      <c r="D419" s="110"/>
      <c r="E419" s="110"/>
      <c r="F419" s="110"/>
      <c r="G419" s="110"/>
      <c r="H419" s="110"/>
      <c r="I419" s="118"/>
      <c r="J419" s="118"/>
      <c r="K419" s="118"/>
      <c r="L419" s="118"/>
      <c r="M419" s="118"/>
      <c r="N419" s="118"/>
      <c r="O419" s="118"/>
      <c r="P419" s="118"/>
      <c r="Q419" s="110"/>
      <c r="R419" s="110"/>
      <c r="S419" s="110"/>
      <c r="T419" s="110"/>
      <c r="U419" s="110"/>
    </row>
    <row r="420" spans="3:21" ht="39.950000000000003" customHeight="1">
      <c r="C420" s="109"/>
      <c r="D420" s="110"/>
      <c r="E420" s="110"/>
      <c r="F420" s="110"/>
      <c r="G420" s="110"/>
      <c r="H420" s="110"/>
      <c r="I420" s="118"/>
      <c r="J420" s="118"/>
      <c r="K420" s="118"/>
      <c r="L420" s="118"/>
      <c r="M420" s="118"/>
      <c r="N420" s="118"/>
      <c r="O420" s="118"/>
      <c r="P420" s="118"/>
      <c r="Q420" s="110"/>
      <c r="R420" s="110"/>
      <c r="S420" s="110"/>
      <c r="T420" s="110"/>
      <c r="U420" s="110"/>
    </row>
    <row r="421" spans="3:21" ht="39.950000000000003" customHeight="1">
      <c r="C421" s="109"/>
      <c r="D421" s="110"/>
      <c r="E421" s="110"/>
      <c r="F421" s="110"/>
      <c r="G421" s="110"/>
      <c r="H421" s="110"/>
      <c r="I421" s="118"/>
      <c r="J421" s="118"/>
      <c r="K421" s="118"/>
      <c r="L421" s="118"/>
      <c r="M421" s="118"/>
      <c r="N421" s="118"/>
      <c r="O421" s="118"/>
      <c r="P421" s="118"/>
      <c r="Q421" s="110"/>
      <c r="R421" s="110"/>
      <c r="S421" s="110"/>
      <c r="T421" s="110"/>
      <c r="U421" s="110"/>
    </row>
    <row r="422" spans="3:21" ht="39.950000000000003" customHeight="1">
      <c r="C422" s="109"/>
      <c r="D422" s="110"/>
      <c r="E422" s="110"/>
      <c r="F422" s="110"/>
      <c r="G422" s="110"/>
      <c r="H422" s="110"/>
      <c r="I422" s="118"/>
      <c r="J422" s="118"/>
      <c r="K422" s="118"/>
      <c r="L422" s="118"/>
      <c r="M422" s="118"/>
      <c r="N422" s="118"/>
      <c r="O422" s="118"/>
      <c r="P422" s="118"/>
      <c r="Q422" s="110"/>
      <c r="R422" s="110"/>
      <c r="S422" s="110"/>
      <c r="T422" s="110"/>
      <c r="U422" s="110"/>
    </row>
    <row r="423" spans="3:21" ht="39.950000000000003" customHeight="1">
      <c r="C423" s="109"/>
      <c r="D423" s="110"/>
      <c r="E423" s="110"/>
      <c r="F423" s="110"/>
      <c r="G423" s="110"/>
      <c r="H423" s="110"/>
      <c r="I423" s="118"/>
      <c r="J423" s="118"/>
      <c r="K423" s="118"/>
      <c r="L423" s="118"/>
      <c r="M423" s="118"/>
      <c r="N423" s="118"/>
      <c r="O423" s="118"/>
      <c r="P423" s="118"/>
      <c r="Q423" s="110"/>
      <c r="R423" s="110"/>
      <c r="S423" s="110"/>
      <c r="T423" s="110"/>
      <c r="U423" s="110"/>
    </row>
    <row r="424" spans="3:21" ht="39.950000000000003" customHeight="1">
      <c r="C424" s="109"/>
      <c r="D424" s="110"/>
      <c r="E424" s="110"/>
      <c r="F424" s="110"/>
      <c r="G424" s="110"/>
      <c r="H424" s="110"/>
      <c r="I424" s="118"/>
      <c r="J424" s="118"/>
      <c r="K424" s="118"/>
      <c r="L424" s="118"/>
      <c r="M424" s="118"/>
      <c r="N424" s="118"/>
      <c r="O424" s="118"/>
      <c r="P424" s="118"/>
      <c r="Q424" s="110"/>
      <c r="R424" s="110"/>
      <c r="S424" s="110"/>
      <c r="T424" s="110"/>
      <c r="U424" s="110"/>
    </row>
    <row r="425" spans="3:21" ht="39.950000000000003" customHeight="1">
      <c r="C425" s="109"/>
      <c r="D425" s="110"/>
      <c r="E425" s="110"/>
      <c r="F425" s="110"/>
      <c r="G425" s="110"/>
      <c r="H425" s="110"/>
      <c r="I425" s="118"/>
      <c r="J425" s="118"/>
      <c r="K425" s="118"/>
      <c r="L425" s="118"/>
      <c r="M425" s="118"/>
      <c r="N425" s="118"/>
      <c r="O425" s="118"/>
      <c r="P425" s="118"/>
      <c r="Q425" s="110"/>
      <c r="R425" s="110"/>
      <c r="S425" s="110"/>
      <c r="T425" s="110"/>
      <c r="U425" s="110"/>
    </row>
    <row r="426" spans="3:21" ht="39.950000000000003" customHeight="1">
      <c r="C426" s="109"/>
      <c r="D426" s="110"/>
      <c r="E426" s="110"/>
      <c r="F426" s="110"/>
      <c r="G426" s="110"/>
      <c r="H426" s="110"/>
      <c r="I426" s="118"/>
      <c r="J426" s="118"/>
      <c r="K426" s="118"/>
      <c r="L426" s="118"/>
      <c r="M426" s="118"/>
      <c r="N426" s="118"/>
      <c r="O426" s="118"/>
      <c r="P426" s="118"/>
      <c r="Q426" s="110"/>
      <c r="R426" s="110"/>
      <c r="S426" s="110"/>
      <c r="T426" s="110"/>
      <c r="U426" s="110"/>
    </row>
    <row r="427" spans="3:21" ht="39.950000000000003" customHeight="1">
      <c r="C427" s="109"/>
      <c r="D427" s="110"/>
      <c r="E427" s="110"/>
      <c r="F427" s="110"/>
      <c r="G427" s="110"/>
      <c r="H427" s="110"/>
      <c r="I427" s="118"/>
      <c r="J427" s="118"/>
      <c r="K427" s="118"/>
      <c r="L427" s="118"/>
      <c r="M427" s="118"/>
      <c r="N427" s="118"/>
      <c r="O427" s="118"/>
      <c r="P427" s="118"/>
      <c r="Q427" s="110"/>
      <c r="R427" s="110"/>
      <c r="S427" s="110"/>
      <c r="T427" s="110"/>
      <c r="U427" s="110"/>
    </row>
    <row r="428" spans="3:21" ht="39.950000000000003" customHeight="1">
      <c r="C428" s="109"/>
      <c r="D428" s="110"/>
      <c r="E428" s="110"/>
      <c r="F428" s="110"/>
      <c r="G428" s="110"/>
      <c r="H428" s="110"/>
      <c r="I428" s="118"/>
      <c r="J428" s="118"/>
      <c r="K428" s="118"/>
      <c r="L428" s="118"/>
      <c r="M428" s="118"/>
      <c r="N428" s="118"/>
      <c r="O428" s="118"/>
      <c r="P428" s="118"/>
      <c r="Q428" s="110"/>
      <c r="R428" s="110"/>
      <c r="S428" s="110"/>
      <c r="T428" s="110"/>
      <c r="U428" s="110"/>
    </row>
    <row r="429" spans="3:21" ht="39.950000000000003" customHeight="1">
      <c r="C429" s="109"/>
      <c r="D429" s="110"/>
      <c r="E429" s="110"/>
      <c r="F429" s="110"/>
      <c r="G429" s="110"/>
      <c r="H429" s="110"/>
      <c r="I429" s="118"/>
      <c r="J429" s="118"/>
      <c r="K429" s="118"/>
      <c r="L429" s="118"/>
      <c r="M429" s="118"/>
      <c r="N429" s="118"/>
      <c r="O429" s="118"/>
      <c r="P429" s="118"/>
      <c r="Q429" s="110"/>
      <c r="R429" s="110"/>
      <c r="S429" s="110"/>
      <c r="T429" s="110"/>
      <c r="U429" s="110"/>
    </row>
    <row r="430" spans="3:21" ht="39.950000000000003" customHeight="1">
      <c r="C430" s="109"/>
      <c r="D430" s="110"/>
      <c r="E430" s="110"/>
      <c r="F430" s="110"/>
      <c r="G430" s="110"/>
      <c r="H430" s="110"/>
      <c r="I430" s="118"/>
      <c r="J430" s="118"/>
      <c r="K430" s="118"/>
      <c r="L430" s="118"/>
      <c r="M430" s="118"/>
      <c r="N430" s="118"/>
      <c r="O430" s="118"/>
      <c r="P430" s="118"/>
      <c r="Q430" s="110"/>
      <c r="R430" s="110"/>
      <c r="S430" s="110"/>
      <c r="T430" s="110"/>
      <c r="U430" s="110"/>
    </row>
    <row r="431" spans="3:21" ht="39.950000000000003" customHeight="1">
      <c r="C431" s="109"/>
      <c r="D431" s="110"/>
      <c r="E431" s="110"/>
      <c r="F431" s="110"/>
      <c r="G431" s="110"/>
      <c r="H431" s="110"/>
      <c r="I431" s="118"/>
      <c r="J431" s="118"/>
      <c r="K431" s="118"/>
      <c r="L431" s="118"/>
      <c r="M431" s="118"/>
      <c r="N431" s="118"/>
      <c r="O431" s="118"/>
      <c r="P431" s="118"/>
      <c r="Q431" s="110"/>
      <c r="R431" s="110"/>
      <c r="S431" s="110"/>
      <c r="T431" s="110"/>
      <c r="U431" s="110"/>
    </row>
    <row r="432" spans="3:21" ht="39.950000000000003" customHeight="1">
      <c r="C432" s="109"/>
      <c r="D432" s="110"/>
      <c r="E432" s="110"/>
      <c r="F432" s="110"/>
      <c r="G432" s="110"/>
      <c r="H432" s="110"/>
      <c r="I432" s="118"/>
      <c r="J432" s="118"/>
      <c r="K432" s="118"/>
      <c r="L432" s="118"/>
      <c r="M432" s="118"/>
      <c r="N432" s="118"/>
      <c r="O432" s="118"/>
      <c r="P432" s="118"/>
      <c r="Q432" s="110"/>
      <c r="R432" s="110"/>
      <c r="S432" s="110"/>
      <c r="T432" s="110"/>
      <c r="U432" s="110"/>
    </row>
    <row r="433" spans="3:21" ht="39.950000000000003" customHeight="1">
      <c r="C433" s="109"/>
      <c r="D433" s="110"/>
      <c r="E433" s="110"/>
      <c r="F433" s="110"/>
      <c r="G433" s="110"/>
      <c r="H433" s="110"/>
      <c r="I433" s="118"/>
      <c r="J433" s="118"/>
      <c r="K433" s="118"/>
      <c r="L433" s="118"/>
      <c r="M433" s="118"/>
      <c r="N433" s="118"/>
      <c r="O433" s="118"/>
      <c r="P433" s="118"/>
      <c r="Q433" s="110"/>
      <c r="R433" s="110"/>
      <c r="S433" s="110"/>
      <c r="T433" s="110"/>
      <c r="U433" s="110"/>
    </row>
    <row r="434" spans="3:21" ht="39.950000000000003" customHeight="1">
      <c r="C434" s="109"/>
      <c r="D434" s="110"/>
      <c r="E434" s="110"/>
      <c r="F434" s="110"/>
      <c r="G434" s="110"/>
      <c r="H434" s="110"/>
      <c r="I434" s="118"/>
      <c r="J434" s="118"/>
      <c r="K434" s="118"/>
      <c r="L434" s="118"/>
      <c r="M434" s="118"/>
      <c r="N434" s="118"/>
      <c r="O434" s="118"/>
      <c r="P434" s="118"/>
      <c r="Q434" s="110"/>
      <c r="R434" s="110"/>
      <c r="S434" s="110"/>
      <c r="T434" s="110"/>
      <c r="U434" s="110"/>
    </row>
    <row r="435" spans="3:21" ht="39.950000000000003" customHeight="1">
      <c r="C435" s="109"/>
      <c r="D435" s="110"/>
      <c r="E435" s="110"/>
      <c r="F435" s="110"/>
      <c r="G435" s="110"/>
      <c r="H435" s="110"/>
      <c r="I435" s="118"/>
      <c r="J435" s="118"/>
      <c r="K435" s="118"/>
      <c r="L435" s="118"/>
      <c r="M435" s="118"/>
      <c r="N435" s="118"/>
      <c r="O435" s="118"/>
      <c r="P435" s="118"/>
      <c r="Q435" s="110"/>
      <c r="R435" s="110"/>
      <c r="S435" s="110"/>
      <c r="T435" s="110"/>
      <c r="U435" s="110"/>
    </row>
    <row r="436" spans="3:21" ht="39.950000000000003" customHeight="1">
      <c r="C436" s="109"/>
      <c r="D436" s="110"/>
      <c r="E436" s="110"/>
      <c r="F436" s="110"/>
      <c r="G436" s="110"/>
      <c r="H436" s="110"/>
      <c r="I436" s="118"/>
      <c r="J436" s="118"/>
      <c r="K436" s="118"/>
      <c r="L436" s="118"/>
      <c r="M436" s="118"/>
      <c r="N436" s="118"/>
      <c r="O436" s="118"/>
      <c r="P436" s="118"/>
      <c r="Q436" s="110"/>
      <c r="R436" s="110"/>
      <c r="S436" s="110"/>
      <c r="T436" s="110"/>
      <c r="U436" s="110"/>
    </row>
    <row r="437" spans="3:21" ht="39.950000000000003" customHeight="1">
      <c r="C437" s="109"/>
      <c r="D437" s="110"/>
      <c r="E437" s="110"/>
      <c r="F437" s="110"/>
      <c r="G437" s="110"/>
      <c r="H437" s="110"/>
      <c r="I437" s="118"/>
      <c r="J437" s="118"/>
      <c r="K437" s="118"/>
      <c r="L437" s="118"/>
      <c r="M437" s="118"/>
      <c r="N437" s="118"/>
      <c r="O437" s="118"/>
      <c r="P437" s="118"/>
      <c r="Q437" s="110"/>
      <c r="R437" s="110"/>
      <c r="S437" s="110"/>
      <c r="T437" s="110"/>
      <c r="U437" s="110"/>
    </row>
    <row r="438" spans="3:21" ht="39.950000000000003" customHeight="1">
      <c r="C438" s="109"/>
      <c r="D438" s="110"/>
      <c r="E438" s="110"/>
      <c r="F438" s="110"/>
      <c r="G438" s="110"/>
      <c r="H438" s="110"/>
      <c r="I438" s="118"/>
      <c r="J438" s="118"/>
      <c r="K438" s="118"/>
      <c r="L438" s="118"/>
      <c r="M438" s="118"/>
      <c r="N438" s="118"/>
      <c r="O438" s="118"/>
      <c r="P438" s="118"/>
      <c r="Q438" s="110"/>
      <c r="R438" s="110"/>
      <c r="S438" s="110"/>
      <c r="T438" s="110"/>
      <c r="U438" s="110"/>
    </row>
    <row r="439" spans="3:21" ht="39.950000000000003" customHeight="1">
      <c r="C439" s="109"/>
      <c r="D439" s="110"/>
      <c r="E439" s="110"/>
      <c r="F439" s="110"/>
      <c r="G439" s="110"/>
      <c r="H439" s="110"/>
      <c r="I439" s="118"/>
      <c r="J439" s="118"/>
      <c r="K439" s="118"/>
      <c r="L439" s="118"/>
      <c r="M439" s="118"/>
      <c r="N439" s="118"/>
      <c r="O439" s="118"/>
      <c r="P439" s="118"/>
      <c r="Q439" s="110"/>
      <c r="R439" s="110"/>
      <c r="S439" s="110"/>
      <c r="T439" s="110"/>
      <c r="U439" s="110"/>
    </row>
    <row r="440" spans="3:21" ht="39.950000000000003" customHeight="1">
      <c r="C440" s="109"/>
      <c r="D440" s="110"/>
      <c r="E440" s="110"/>
      <c r="F440" s="110"/>
      <c r="G440" s="110"/>
      <c r="H440" s="110"/>
      <c r="I440" s="118"/>
      <c r="J440" s="118"/>
      <c r="K440" s="118"/>
      <c r="L440" s="118"/>
      <c r="M440" s="118"/>
      <c r="N440" s="118"/>
      <c r="O440" s="118"/>
      <c r="P440" s="118"/>
      <c r="Q440" s="110"/>
      <c r="R440" s="110"/>
      <c r="S440" s="110"/>
      <c r="T440" s="110"/>
      <c r="U440" s="110"/>
    </row>
    <row r="441" spans="3:21" ht="39.950000000000003" customHeight="1">
      <c r="C441" s="109"/>
      <c r="D441" s="110"/>
      <c r="E441" s="110"/>
      <c r="F441" s="110"/>
      <c r="G441" s="110"/>
      <c r="H441" s="110"/>
      <c r="I441" s="118"/>
      <c r="J441" s="118"/>
      <c r="K441" s="118"/>
      <c r="L441" s="118"/>
      <c r="M441" s="118"/>
      <c r="N441" s="118"/>
      <c r="O441" s="118"/>
      <c r="P441" s="118"/>
      <c r="Q441" s="110"/>
      <c r="R441" s="110"/>
      <c r="S441" s="110"/>
      <c r="T441" s="110"/>
      <c r="U441" s="110"/>
    </row>
    <row r="442" spans="3:21" ht="39.950000000000003" customHeight="1">
      <c r="C442" s="109"/>
      <c r="D442" s="110"/>
      <c r="E442" s="110"/>
      <c r="F442" s="110"/>
      <c r="G442" s="110"/>
      <c r="H442" s="110"/>
      <c r="I442" s="118"/>
      <c r="J442" s="118"/>
      <c r="K442" s="118"/>
      <c r="L442" s="118"/>
      <c r="M442" s="118"/>
      <c r="N442" s="118"/>
      <c r="O442" s="118"/>
      <c r="P442" s="118"/>
      <c r="Q442" s="110"/>
      <c r="R442" s="110"/>
      <c r="S442" s="110"/>
      <c r="T442" s="110"/>
      <c r="U442" s="110"/>
    </row>
    <row r="443" spans="3:21" ht="39.950000000000003" customHeight="1">
      <c r="C443" s="109"/>
      <c r="D443" s="110"/>
      <c r="E443" s="110"/>
      <c r="F443" s="110"/>
      <c r="G443" s="110"/>
      <c r="H443" s="110"/>
      <c r="I443" s="118"/>
      <c r="J443" s="118"/>
      <c r="K443" s="118"/>
      <c r="L443" s="118"/>
      <c r="M443" s="118"/>
      <c r="N443" s="118"/>
      <c r="O443" s="118"/>
      <c r="P443" s="118"/>
      <c r="Q443" s="110"/>
      <c r="R443" s="110"/>
      <c r="S443" s="110"/>
      <c r="T443" s="110"/>
      <c r="U443" s="110"/>
    </row>
    <row r="444" spans="3:21" ht="39.950000000000003" customHeight="1">
      <c r="C444" s="109"/>
      <c r="D444" s="110"/>
      <c r="E444" s="110"/>
      <c r="F444" s="110"/>
      <c r="G444" s="110"/>
      <c r="H444" s="110"/>
      <c r="I444" s="118"/>
      <c r="J444" s="118"/>
      <c r="K444" s="118"/>
      <c r="L444" s="118"/>
      <c r="M444" s="118"/>
      <c r="N444" s="118"/>
      <c r="O444" s="118"/>
      <c r="P444" s="118"/>
      <c r="Q444" s="110"/>
      <c r="R444" s="110"/>
      <c r="S444" s="110"/>
      <c r="T444" s="110"/>
      <c r="U444" s="110"/>
    </row>
    <row r="445" spans="3:21" s="130" customFormat="1" ht="39.950000000000003" customHeight="1">
      <c r="C445" s="120"/>
      <c r="D445" s="121"/>
      <c r="E445" s="121"/>
      <c r="F445" s="121"/>
      <c r="G445" s="121"/>
      <c r="H445" s="121"/>
      <c r="I445" s="122">
        <f t="shared" ref="I445:P445" si="20">SUM(I9:I444)</f>
        <v>4932</v>
      </c>
      <c r="J445" s="122">
        <f t="shared" si="20"/>
        <v>1311</v>
      </c>
      <c r="K445" s="122">
        <f t="shared" si="20"/>
        <v>4335</v>
      </c>
      <c r="L445" s="122">
        <f t="shared" si="20"/>
        <v>260</v>
      </c>
      <c r="M445" s="122">
        <f t="shared" si="20"/>
        <v>0</v>
      </c>
      <c r="N445" s="122">
        <f t="shared" si="20"/>
        <v>1813</v>
      </c>
      <c r="O445" s="122">
        <f t="shared" si="20"/>
        <v>0</v>
      </c>
      <c r="P445" s="122">
        <f t="shared" si="20"/>
        <v>0</v>
      </c>
      <c r="Q445" s="138">
        <f>P445+O445+N445+M445+L445+K445+J445+I445</f>
        <v>12651</v>
      </c>
      <c r="R445" s="121"/>
      <c r="S445" s="121"/>
      <c r="T445" s="121"/>
      <c r="U445" s="121"/>
    </row>
    <row r="446" spans="3:21" ht="33.75" customHeight="1">
      <c r="I446" s="126">
        <v>6842</v>
      </c>
      <c r="J446" s="126">
        <v>1463</v>
      </c>
      <c r="K446" s="126">
        <v>4856</v>
      </c>
      <c r="L446" s="126">
        <v>1163</v>
      </c>
      <c r="M446" s="126">
        <v>0</v>
      </c>
      <c r="N446" s="126">
        <v>1936</v>
      </c>
      <c r="O446" s="126">
        <v>0</v>
      </c>
      <c r="P446" s="126">
        <v>0</v>
      </c>
      <c r="Q446" s="127">
        <f>P446+O446+N446+M446+L446+K446+J446+I446</f>
        <v>16260</v>
      </c>
    </row>
    <row r="447" spans="3:21" ht="18">
      <c r="M447" s="137"/>
      <c r="N447" s="137"/>
      <c r="O447" s="137"/>
      <c r="P447" s="137"/>
      <c r="Q447" s="139"/>
    </row>
    <row r="448" spans="3:21" ht="18">
      <c r="M448" s="137"/>
      <c r="N448" s="137"/>
      <c r="O448" s="137"/>
      <c r="P448" s="137"/>
    </row>
  </sheetData>
  <mergeCells count="22">
    <mergeCell ref="E5:F5"/>
    <mergeCell ref="C6:D6"/>
    <mergeCell ref="E6:U6"/>
    <mergeCell ref="I7:P7"/>
    <mergeCell ref="C7:C8"/>
    <mergeCell ref="D7:D8"/>
    <mergeCell ref="E7:E8"/>
    <mergeCell ref="F7:F8"/>
    <mergeCell ref="G7:G8"/>
    <mergeCell ref="H7:H8"/>
    <mergeCell ref="Q7:Q8"/>
    <mergeCell ref="R7:R8"/>
    <mergeCell ref="S7:S8"/>
    <mergeCell ref="T7:T8"/>
    <mergeCell ref="U7:U8"/>
    <mergeCell ref="G2:U5"/>
    <mergeCell ref="C2:D2"/>
    <mergeCell ref="E2:F2"/>
    <mergeCell ref="C3:D3"/>
    <mergeCell ref="E3:F3"/>
    <mergeCell ref="C4:D4"/>
    <mergeCell ref="E4:F4"/>
  </mergeCells>
  <printOptions horizontalCentered="1"/>
  <pageMargins left="0" right="0" top="0.65" bottom="0.5" header="0.62" footer="0.51"/>
  <pageSetup paperSize="9" scale="52" orientation="landscape" r:id="rId1"/>
  <headerFooter>
    <oddFooter>&amp;CPage No. &amp;P of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L445"/>
  <sheetViews>
    <sheetView showRuler="0" topLeftCell="K124" zoomScale="55" zoomScaleNormal="55" zoomScaleSheetLayoutView="70" zoomScalePageLayoutView="55" workbookViewId="0">
      <selection activeCell="J49" sqref="J49"/>
    </sheetView>
  </sheetViews>
  <sheetFormatPr defaultColWidth="9.140625" defaultRowHeight="12.75"/>
  <cols>
    <col min="1" max="1" width="9" style="123" hidden="1" customWidth="1"/>
    <col min="2" max="2" width="2.5703125" style="123" customWidth="1"/>
    <col min="3" max="3" width="8" style="123" customWidth="1"/>
    <col min="4" max="4" width="16.7109375" style="123" customWidth="1"/>
    <col min="5" max="6" width="16" style="123" customWidth="1"/>
    <col min="7" max="7" width="21.42578125" style="123" customWidth="1"/>
    <col min="8" max="8" width="14.140625" style="123" customWidth="1"/>
    <col min="9" max="16" width="12.7109375" style="131" customWidth="1"/>
    <col min="17" max="17" width="15.7109375" style="123" customWidth="1"/>
    <col min="18" max="18" width="13" style="123" customWidth="1"/>
    <col min="19" max="19" width="13.7109375" style="123" customWidth="1"/>
    <col min="20" max="20" width="19.28515625" style="123" customWidth="1"/>
    <col min="21" max="21" width="17.7109375" style="123" customWidth="1"/>
    <col min="22" max="25" width="9.140625" style="123"/>
    <col min="26" max="26" width="19.85546875" style="123" customWidth="1"/>
    <col min="27" max="27" width="17.85546875" style="123" customWidth="1"/>
    <col min="28" max="28" width="16" style="123" customWidth="1"/>
    <col min="29" max="29" width="21.42578125" style="123" customWidth="1"/>
    <col min="30" max="30" width="20.140625" style="123" customWidth="1"/>
    <col min="31" max="31" width="17.85546875" style="123" customWidth="1"/>
    <col min="32" max="32" width="25.28515625" style="123" customWidth="1"/>
    <col min="33" max="37" width="9.140625" style="123"/>
    <col min="38" max="38" width="24" style="123" customWidth="1"/>
    <col min="39" max="16384" width="9.140625" style="123"/>
  </cols>
  <sheetData>
    <row r="2" spans="3:38" ht="30" customHeight="1">
      <c r="C2" s="712" t="s">
        <v>261</v>
      </c>
      <c r="D2" s="712"/>
      <c r="E2" s="713" t="s">
        <v>22</v>
      </c>
      <c r="F2" s="713"/>
      <c r="G2" s="720"/>
      <c r="H2" s="720"/>
      <c r="I2" s="720"/>
      <c r="J2" s="720"/>
      <c r="K2" s="720"/>
      <c r="L2" s="720"/>
      <c r="M2" s="720"/>
      <c r="N2" s="720"/>
      <c r="O2" s="720"/>
      <c r="P2" s="720"/>
      <c r="Q2" s="720"/>
      <c r="R2" s="720"/>
      <c r="S2" s="720"/>
      <c r="T2" s="720"/>
      <c r="U2" s="720"/>
    </row>
    <row r="3" spans="3:38" ht="30" customHeight="1">
      <c r="C3" s="712" t="s">
        <v>262</v>
      </c>
      <c r="D3" s="712"/>
      <c r="E3" s="713" t="s">
        <v>467</v>
      </c>
      <c r="F3" s="713"/>
      <c r="G3" s="720"/>
      <c r="H3" s="720"/>
      <c r="I3" s="720"/>
      <c r="J3" s="720"/>
      <c r="K3" s="720"/>
      <c r="L3" s="720"/>
      <c r="M3" s="720"/>
      <c r="N3" s="720"/>
      <c r="O3" s="720"/>
      <c r="P3" s="720"/>
      <c r="Q3" s="720"/>
      <c r="R3" s="720"/>
      <c r="S3" s="720"/>
      <c r="T3" s="720"/>
      <c r="U3" s="720"/>
    </row>
    <row r="4" spans="3:38" ht="30" customHeight="1">
      <c r="C4" s="712" t="s">
        <v>263</v>
      </c>
      <c r="D4" s="712"/>
      <c r="E4" s="713">
        <v>17525</v>
      </c>
      <c r="F4" s="713"/>
      <c r="G4" s="720"/>
      <c r="H4" s="720"/>
      <c r="I4" s="720"/>
      <c r="J4" s="720"/>
      <c r="K4" s="720"/>
      <c r="L4" s="720"/>
      <c r="M4" s="720"/>
      <c r="N4" s="720"/>
      <c r="O4" s="720"/>
      <c r="P4" s="720"/>
      <c r="Q4" s="720"/>
      <c r="R4" s="720"/>
      <c r="S4" s="720"/>
      <c r="T4" s="720"/>
      <c r="U4" s="720"/>
    </row>
    <row r="5" spans="3:38" ht="30" customHeight="1">
      <c r="C5" s="14" t="s">
        <v>264</v>
      </c>
      <c r="D5" s="14"/>
      <c r="E5" s="713"/>
      <c r="F5" s="713"/>
      <c r="G5" s="720"/>
      <c r="H5" s="720"/>
      <c r="I5" s="720"/>
      <c r="J5" s="720"/>
      <c r="K5" s="720"/>
      <c r="L5" s="720"/>
      <c r="M5" s="720"/>
      <c r="N5" s="720"/>
      <c r="O5" s="720"/>
      <c r="P5" s="720"/>
      <c r="Q5" s="720"/>
      <c r="R5" s="720"/>
      <c r="S5" s="720"/>
      <c r="T5" s="720"/>
      <c r="U5" s="720"/>
    </row>
    <row r="6" spans="3:38" ht="44.25" customHeight="1">
      <c r="C6" s="714" t="s">
        <v>87</v>
      </c>
      <c r="D6" s="714"/>
      <c r="E6" s="715" t="s">
        <v>776</v>
      </c>
      <c r="F6" s="715"/>
      <c r="G6" s="715"/>
      <c r="H6" s="715"/>
      <c r="I6" s="716"/>
      <c r="J6" s="716"/>
      <c r="K6" s="716"/>
      <c r="L6" s="716"/>
      <c r="M6" s="716"/>
      <c r="N6" s="716"/>
      <c r="O6" s="716"/>
      <c r="P6" s="716"/>
      <c r="Q6" s="715"/>
      <c r="R6" s="715"/>
      <c r="S6" s="715"/>
      <c r="T6" s="715"/>
      <c r="U6" s="715"/>
      <c r="Z6" s="748" t="s">
        <v>777</v>
      </c>
      <c r="AA6" s="749"/>
      <c r="AB6" s="749"/>
      <c r="AC6" s="749"/>
      <c r="AD6" s="749"/>
      <c r="AE6" s="749"/>
      <c r="AF6" s="749"/>
      <c r="AG6" s="749"/>
      <c r="AH6" s="749"/>
      <c r="AI6" s="749"/>
      <c r="AJ6" s="749"/>
      <c r="AK6" s="749"/>
      <c r="AL6" s="749"/>
    </row>
    <row r="7" spans="3:38" s="128" customFormat="1" ht="34.5" customHeight="1">
      <c r="C7" s="718" t="s">
        <v>89</v>
      </c>
      <c r="D7" s="718" t="s">
        <v>90</v>
      </c>
      <c r="E7" s="719" t="s">
        <v>91</v>
      </c>
      <c r="F7" s="719" t="s">
        <v>92</v>
      </c>
      <c r="G7" s="719" t="s">
        <v>93</v>
      </c>
      <c r="H7" s="719" t="s">
        <v>94</v>
      </c>
      <c r="I7" s="721" t="s">
        <v>95</v>
      </c>
      <c r="J7" s="722"/>
      <c r="K7" s="722"/>
      <c r="L7" s="722"/>
      <c r="M7" s="722"/>
      <c r="N7" s="722"/>
      <c r="O7" s="722"/>
      <c r="P7" s="723"/>
      <c r="Q7" s="719" t="s">
        <v>96</v>
      </c>
      <c r="R7" s="719" t="s">
        <v>97</v>
      </c>
      <c r="S7" s="719" t="s">
        <v>98</v>
      </c>
      <c r="T7" s="719" t="s">
        <v>99</v>
      </c>
      <c r="U7" s="719" t="s">
        <v>265</v>
      </c>
      <c r="Z7" s="77" t="s">
        <v>89</v>
      </c>
      <c r="AA7" s="77" t="s">
        <v>91</v>
      </c>
      <c r="AB7" s="77" t="s">
        <v>92</v>
      </c>
      <c r="AC7" s="77" t="s">
        <v>93</v>
      </c>
      <c r="AD7" s="2" t="s">
        <v>778</v>
      </c>
      <c r="AE7" s="77" t="s">
        <v>779</v>
      </c>
      <c r="AF7" s="750" t="s">
        <v>95</v>
      </c>
      <c r="AG7" s="751"/>
      <c r="AH7" s="751"/>
      <c r="AI7" s="751"/>
      <c r="AJ7" s="751"/>
      <c r="AK7" s="752"/>
      <c r="AL7" s="86" t="s">
        <v>780</v>
      </c>
    </row>
    <row r="8" spans="3:38" s="128" customFormat="1" ht="44.25" customHeight="1">
      <c r="C8" s="718"/>
      <c r="D8" s="718"/>
      <c r="E8" s="719"/>
      <c r="F8" s="719"/>
      <c r="G8" s="719"/>
      <c r="H8" s="719"/>
      <c r="I8" s="4" t="s">
        <v>101</v>
      </c>
      <c r="J8" s="4" t="s">
        <v>102</v>
      </c>
      <c r="K8" s="4" t="s">
        <v>103</v>
      </c>
      <c r="L8" s="4" t="s">
        <v>104</v>
      </c>
      <c r="M8" s="4" t="s">
        <v>106</v>
      </c>
      <c r="N8" s="4" t="s">
        <v>107</v>
      </c>
      <c r="O8" s="4" t="s">
        <v>469</v>
      </c>
      <c r="P8" s="3" t="s">
        <v>470</v>
      </c>
      <c r="Q8" s="719"/>
      <c r="R8" s="719"/>
      <c r="S8" s="719"/>
      <c r="T8" s="719"/>
      <c r="U8" s="719"/>
      <c r="Z8" s="78"/>
      <c r="AA8" s="78"/>
      <c r="AB8" s="78"/>
      <c r="AC8" s="77"/>
      <c r="AD8" s="78"/>
      <c r="AE8" s="144"/>
      <c r="AF8" s="77"/>
      <c r="AG8" s="1" t="s">
        <v>102</v>
      </c>
      <c r="AH8" s="1" t="s">
        <v>103</v>
      </c>
      <c r="AI8" s="1" t="s">
        <v>104</v>
      </c>
      <c r="AJ8" s="1" t="s">
        <v>107</v>
      </c>
      <c r="AK8" s="1" t="s">
        <v>469</v>
      </c>
      <c r="AL8" s="78"/>
    </row>
    <row r="9" spans="3:38" ht="39.950000000000003" customHeight="1">
      <c r="C9" s="102">
        <v>1</v>
      </c>
      <c r="D9" s="103">
        <v>44908</v>
      </c>
      <c r="E9" s="102" t="s">
        <v>325</v>
      </c>
      <c r="F9" s="102" t="s">
        <v>267</v>
      </c>
      <c r="G9" s="104" t="s">
        <v>268</v>
      </c>
      <c r="H9" s="102" t="s">
        <v>781</v>
      </c>
      <c r="I9" s="105"/>
      <c r="J9" s="105"/>
      <c r="K9" s="105"/>
      <c r="L9" s="105">
        <v>250</v>
      </c>
      <c r="M9" s="105"/>
      <c r="N9" s="105"/>
      <c r="O9" s="105"/>
      <c r="P9" s="105"/>
      <c r="Q9" s="104">
        <f>L9</f>
        <v>250</v>
      </c>
      <c r="R9" s="104" t="s">
        <v>269</v>
      </c>
      <c r="S9" s="108">
        <v>0</v>
      </c>
      <c r="T9" s="104" t="s">
        <v>473</v>
      </c>
      <c r="U9" s="104"/>
      <c r="Z9" s="145">
        <f t="shared" ref="Z9:Z72" si="0">1+Z8</f>
        <v>1</v>
      </c>
      <c r="AA9" s="145" t="s">
        <v>782</v>
      </c>
      <c r="AB9" s="145" t="s">
        <v>783</v>
      </c>
      <c r="AC9" s="145" t="s">
        <v>784</v>
      </c>
      <c r="AD9" s="145"/>
      <c r="AE9" s="145">
        <v>63</v>
      </c>
      <c r="AF9" s="145">
        <v>84.9</v>
      </c>
      <c r="AG9" s="145"/>
      <c r="AH9" s="145"/>
      <c r="AI9" s="145"/>
      <c r="AJ9" s="145"/>
      <c r="AK9" s="145"/>
      <c r="AL9" s="145">
        <f>+AL8+AF9+AG9+AH9+AI9+AJ9</f>
        <v>84.9</v>
      </c>
    </row>
    <row r="10" spans="3:38" ht="39.950000000000003" customHeight="1">
      <c r="C10" s="102">
        <v>2</v>
      </c>
      <c r="D10" s="103">
        <v>44909</v>
      </c>
      <c r="E10" s="102" t="s">
        <v>325</v>
      </c>
      <c r="F10" s="102" t="s">
        <v>785</v>
      </c>
      <c r="G10" s="104" t="s">
        <v>268</v>
      </c>
      <c r="H10" s="102" t="s">
        <v>781</v>
      </c>
      <c r="I10" s="105">
        <v>83</v>
      </c>
      <c r="J10" s="105"/>
      <c r="K10" s="105"/>
      <c r="L10" s="105"/>
      <c r="M10" s="105"/>
      <c r="N10" s="105"/>
      <c r="O10" s="105"/>
      <c r="P10" s="105"/>
      <c r="Q10" s="104">
        <f>P10+O10+N10+M10+L10+K10+J10+I10+Q9</f>
        <v>333</v>
      </c>
      <c r="R10" s="104" t="s">
        <v>269</v>
      </c>
      <c r="S10" s="108">
        <v>0</v>
      </c>
      <c r="T10" s="104" t="s">
        <v>473</v>
      </c>
      <c r="U10" s="104"/>
      <c r="Z10" s="145">
        <f t="shared" si="0"/>
        <v>2</v>
      </c>
      <c r="AA10" s="145" t="s">
        <v>786</v>
      </c>
      <c r="AB10" s="145" t="s">
        <v>210</v>
      </c>
      <c r="AC10" s="145" t="s">
        <v>784</v>
      </c>
      <c r="AD10" s="145"/>
      <c r="AE10" s="145">
        <v>63</v>
      </c>
      <c r="AF10" s="145">
        <v>209</v>
      </c>
      <c r="AG10" s="145"/>
      <c r="AH10" s="145"/>
      <c r="AI10" s="145"/>
      <c r="AJ10" s="145"/>
      <c r="AK10" s="145"/>
      <c r="AL10" s="145">
        <f>AL9+AF10</f>
        <v>293.89999999999998</v>
      </c>
    </row>
    <row r="11" spans="3:38" ht="39.950000000000003" customHeight="1">
      <c r="C11" s="102">
        <v>3</v>
      </c>
      <c r="D11" s="103">
        <v>44909</v>
      </c>
      <c r="E11" s="102" t="s">
        <v>325</v>
      </c>
      <c r="F11" s="102" t="s">
        <v>267</v>
      </c>
      <c r="G11" s="104" t="s">
        <v>268</v>
      </c>
      <c r="H11" s="102" t="s">
        <v>781</v>
      </c>
      <c r="I11" s="105"/>
      <c r="J11" s="105"/>
      <c r="K11" s="105"/>
      <c r="L11" s="105">
        <v>140</v>
      </c>
      <c r="M11" s="105"/>
      <c r="N11" s="105"/>
      <c r="O11" s="105"/>
      <c r="P11" s="105"/>
      <c r="Q11" s="104">
        <f>P11+O11+N11+M11+L11+K11+J11+I11+Q10</f>
        <v>473</v>
      </c>
      <c r="R11" s="104" t="s">
        <v>269</v>
      </c>
      <c r="S11" s="108">
        <v>1.2</v>
      </c>
      <c r="T11" s="104" t="s">
        <v>473</v>
      </c>
      <c r="U11" s="109"/>
      <c r="Z11" s="145">
        <f t="shared" si="0"/>
        <v>3</v>
      </c>
      <c r="AA11" s="145" t="s">
        <v>210</v>
      </c>
      <c r="AB11" s="145" t="s">
        <v>787</v>
      </c>
      <c r="AC11" s="145" t="s">
        <v>784</v>
      </c>
      <c r="AD11" s="145"/>
      <c r="AE11" s="145">
        <v>63</v>
      </c>
      <c r="AF11" s="145">
        <v>57.6</v>
      </c>
      <c r="AG11" s="145"/>
      <c r="AH11" s="145"/>
      <c r="AI11" s="145"/>
      <c r="AJ11" s="145"/>
      <c r="AK11" s="145"/>
      <c r="AL11" s="145">
        <f t="shared" ref="AL11:AL74" si="1">AL10+AF11</f>
        <v>351.5</v>
      </c>
    </row>
    <row r="12" spans="3:38" ht="39.950000000000003" customHeight="1">
      <c r="C12" s="102">
        <v>4</v>
      </c>
      <c r="D12" s="103">
        <v>44911</v>
      </c>
      <c r="E12" s="102" t="s">
        <v>267</v>
      </c>
      <c r="F12" s="102" t="s">
        <v>347</v>
      </c>
      <c r="G12" s="104" t="s">
        <v>268</v>
      </c>
      <c r="H12" s="102" t="s">
        <v>781</v>
      </c>
      <c r="I12" s="105"/>
      <c r="J12" s="105"/>
      <c r="K12" s="105"/>
      <c r="L12" s="105">
        <v>63</v>
      </c>
      <c r="M12" s="105"/>
      <c r="N12" s="105"/>
      <c r="O12" s="105"/>
      <c r="P12" s="105"/>
      <c r="Q12" s="104">
        <f t="shared" ref="Q12:Q75" si="2">P12+O12+N12+M12+L12+K12+J12+I12+Q11</f>
        <v>536</v>
      </c>
      <c r="R12" s="104" t="s">
        <v>269</v>
      </c>
      <c r="S12" s="108">
        <v>1.1000000000000001</v>
      </c>
      <c r="T12" s="104" t="s">
        <v>473</v>
      </c>
      <c r="U12" s="109"/>
      <c r="Z12" s="145">
        <f t="shared" si="0"/>
        <v>4</v>
      </c>
      <c r="AA12" s="145" t="s">
        <v>116</v>
      </c>
      <c r="AB12" s="145" t="s">
        <v>788</v>
      </c>
      <c r="AC12" s="145" t="s">
        <v>784</v>
      </c>
      <c r="AD12" s="145"/>
      <c r="AE12" s="145">
        <v>63</v>
      </c>
      <c r="AF12" s="145">
        <v>108</v>
      </c>
      <c r="AG12" s="145"/>
      <c r="AH12" s="145"/>
      <c r="AI12" s="145"/>
      <c r="AJ12" s="145"/>
      <c r="AK12" s="145"/>
      <c r="AL12" s="145">
        <f t="shared" si="1"/>
        <v>459.5</v>
      </c>
    </row>
    <row r="13" spans="3:38" ht="39.950000000000003" customHeight="1">
      <c r="C13" s="102">
        <f>+C12+1</f>
        <v>5</v>
      </c>
      <c r="D13" s="103">
        <v>44911</v>
      </c>
      <c r="E13" s="102" t="s">
        <v>347</v>
      </c>
      <c r="F13" s="102" t="s">
        <v>297</v>
      </c>
      <c r="G13" s="104" t="s">
        <v>268</v>
      </c>
      <c r="H13" s="102" t="s">
        <v>781</v>
      </c>
      <c r="I13" s="105"/>
      <c r="J13" s="105"/>
      <c r="K13" s="105"/>
      <c r="L13" s="105">
        <v>123</v>
      </c>
      <c r="M13" s="105"/>
      <c r="N13" s="105"/>
      <c r="O13" s="105"/>
      <c r="P13" s="105"/>
      <c r="Q13" s="104">
        <f t="shared" si="2"/>
        <v>659</v>
      </c>
      <c r="R13" s="104" t="s">
        <v>269</v>
      </c>
      <c r="S13" s="108">
        <v>1</v>
      </c>
      <c r="T13" s="104" t="s">
        <v>473</v>
      </c>
      <c r="U13" s="109"/>
      <c r="Z13" s="145">
        <f t="shared" si="0"/>
        <v>5</v>
      </c>
      <c r="AA13" s="145" t="s">
        <v>789</v>
      </c>
      <c r="AB13" s="145" t="s">
        <v>109</v>
      </c>
      <c r="AC13" s="145" t="s">
        <v>784</v>
      </c>
      <c r="AD13" s="145"/>
      <c r="AE13" s="145">
        <v>63</v>
      </c>
      <c r="AF13" s="145">
        <v>19</v>
      </c>
      <c r="AG13" s="145"/>
      <c r="AH13" s="145"/>
      <c r="AI13" s="145"/>
      <c r="AJ13" s="145"/>
      <c r="AK13" s="145"/>
      <c r="AL13" s="145">
        <f t="shared" si="1"/>
        <v>478.5</v>
      </c>
    </row>
    <row r="14" spans="3:38" ht="39.950000000000003" customHeight="1">
      <c r="C14" s="102">
        <f t="shared" ref="C14:C77" si="3">+C13+1</f>
        <v>6</v>
      </c>
      <c r="D14" s="103">
        <v>44912</v>
      </c>
      <c r="E14" s="102" t="s">
        <v>267</v>
      </c>
      <c r="F14" s="102" t="s">
        <v>291</v>
      </c>
      <c r="G14" s="104" t="s">
        <v>268</v>
      </c>
      <c r="H14" s="102" t="s">
        <v>781</v>
      </c>
      <c r="I14" s="105">
        <v>68</v>
      </c>
      <c r="J14" s="105"/>
      <c r="K14" s="105"/>
      <c r="L14" s="105"/>
      <c r="M14" s="105"/>
      <c r="N14" s="105"/>
      <c r="O14" s="105"/>
      <c r="P14" s="105"/>
      <c r="Q14" s="104">
        <f t="shared" si="2"/>
        <v>727</v>
      </c>
      <c r="R14" s="104" t="s">
        <v>293</v>
      </c>
      <c r="S14" s="108">
        <v>0</v>
      </c>
      <c r="T14" s="104" t="s">
        <v>473</v>
      </c>
      <c r="U14" s="104"/>
      <c r="Z14" s="145">
        <f t="shared" si="0"/>
        <v>6</v>
      </c>
      <c r="AA14" s="145" t="s">
        <v>790</v>
      </c>
      <c r="AB14" s="145" t="s">
        <v>198</v>
      </c>
      <c r="AC14" s="145" t="s">
        <v>784</v>
      </c>
      <c r="AD14" s="145"/>
      <c r="AE14" s="145">
        <v>63</v>
      </c>
      <c r="AF14" s="145">
        <v>107</v>
      </c>
      <c r="AG14" s="145"/>
      <c r="AH14" s="145"/>
      <c r="AI14" s="145"/>
      <c r="AJ14" s="145"/>
      <c r="AK14" s="145"/>
      <c r="AL14" s="145">
        <f t="shared" si="1"/>
        <v>585.5</v>
      </c>
    </row>
    <row r="15" spans="3:38" ht="39.950000000000003" customHeight="1">
      <c r="C15" s="102">
        <f t="shared" si="3"/>
        <v>7</v>
      </c>
      <c r="D15" s="103">
        <v>44912</v>
      </c>
      <c r="E15" s="102" t="s">
        <v>291</v>
      </c>
      <c r="F15" s="102" t="s">
        <v>422</v>
      </c>
      <c r="G15" s="104" t="s">
        <v>268</v>
      </c>
      <c r="H15" s="102" t="s">
        <v>781</v>
      </c>
      <c r="I15" s="105">
        <v>84</v>
      </c>
      <c r="J15" s="105"/>
      <c r="K15" s="105"/>
      <c r="L15" s="105"/>
      <c r="M15" s="105"/>
      <c r="N15" s="105"/>
      <c r="O15" s="105"/>
      <c r="P15" s="105"/>
      <c r="Q15" s="104">
        <f t="shared" si="2"/>
        <v>811</v>
      </c>
      <c r="R15" s="104" t="s">
        <v>293</v>
      </c>
      <c r="S15" s="108">
        <v>0</v>
      </c>
      <c r="T15" s="104" t="s">
        <v>473</v>
      </c>
      <c r="U15" s="104"/>
      <c r="Z15" s="145">
        <f t="shared" si="0"/>
        <v>7</v>
      </c>
      <c r="AA15" s="145" t="s">
        <v>178</v>
      </c>
      <c r="AB15" s="145" t="s">
        <v>240</v>
      </c>
      <c r="AC15" s="145" t="s">
        <v>784</v>
      </c>
      <c r="AD15" s="145"/>
      <c r="AE15" s="145">
        <v>63</v>
      </c>
      <c r="AF15" s="145">
        <v>35</v>
      </c>
      <c r="AG15" s="145"/>
      <c r="AH15" s="145"/>
      <c r="AI15" s="145"/>
      <c r="AJ15" s="145"/>
      <c r="AK15" s="145"/>
      <c r="AL15" s="145">
        <f t="shared" si="1"/>
        <v>620.5</v>
      </c>
    </row>
    <row r="16" spans="3:38" ht="39.950000000000003" customHeight="1">
      <c r="C16" s="102">
        <f t="shared" si="3"/>
        <v>8</v>
      </c>
      <c r="D16" s="103">
        <v>44913</v>
      </c>
      <c r="E16" s="102" t="s">
        <v>347</v>
      </c>
      <c r="F16" s="102" t="s">
        <v>297</v>
      </c>
      <c r="G16" s="104" t="s">
        <v>268</v>
      </c>
      <c r="H16" s="102" t="s">
        <v>781</v>
      </c>
      <c r="I16" s="105"/>
      <c r="J16" s="105"/>
      <c r="K16" s="105"/>
      <c r="L16" s="105">
        <v>164</v>
      </c>
      <c r="M16" s="105"/>
      <c r="N16" s="105"/>
      <c r="O16" s="105"/>
      <c r="P16" s="105"/>
      <c r="Q16" s="104">
        <f t="shared" si="2"/>
        <v>975</v>
      </c>
      <c r="R16" s="104" t="s">
        <v>269</v>
      </c>
      <c r="S16" s="108">
        <v>1.2</v>
      </c>
      <c r="T16" s="104" t="s">
        <v>473</v>
      </c>
      <c r="U16" s="104"/>
      <c r="Z16" s="145">
        <f t="shared" si="0"/>
        <v>8</v>
      </c>
      <c r="AA16" s="145" t="s">
        <v>179</v>
      </c>
      <c r="AB16" s="145" t="s">
        <v>791</v>
      </c>
      <c r="AC16" s="145" t="s">
        <v>784</v>
      </c>
      <c r="AD16" s="145"/>
      <c r="AE16" s="145">
        <v>63</v>
      </c>
      <c r="AF16" s="145">
        <v>18</v>
      </c>
      <c r="AG16" s="145"/>
      <c r="AH16" s="145"/>
      <c r="AI16" s="145"/>
      <c r="AJ16" s="145"/>
      <c r="AK16" s="145"/>
      <c r="AL16" s="145">
        <f t="shared" si="1"/>
        <v>638.5</v>
      </c>
    </row>
    <row r="17" spans="3:38" ht="39.950000000000003" customHeight="1">
      <c r="C17" s="102">
        <f t="shared" si="3"/>
        <v>9</v>
      </c>
      <c r="D17" s="103">
        <v>44913</v>
      </c>
      <c r="E17" s="102" t="s">
        <v>297</v>
      </c>
      <c r="F17" s="102" t="s">
        <v>455</v>
      </c>
      <c r="G17" s="104" t="s">
        <v>268</v>
      </c>
      <c r="H17" s="102" t="s">
        <v>781</v>
      </c>
      <c r="I17" s="105">
        <v>106</v>
      </c>
      <c r="J17" s="105"/>
      <c r="K17" s="105"/>
      <c r="L17" s="105"/>
      <c r="M17" s="105"/>
      <c r="N17" s="105"/>
      <c r="O17" s="105"/>
      <c r="P17" s="105"/>
      <c r="Q17" s="104">
        <f t="shared" si="2"/>
        <v>1081</v>
      </c>
      <c r="R17" s="104" t="s">
        <v>293</v>
      </c>
      <c r="S17" s="108">
        <v>0</v>
      </c>
      <c r="T17" s="104" t="s">
        <v>473</v>
      </c>
      <c r="U17" s="104"/>
      <c r="Z17" s="145">
        <f t="shared" si="0"/>
        <v>9</v>
      </c>
      <c r="AA17" s="145" t="s">
        <v>179</v>
      </c>
      <c r="AB17" s="145" t="s">
        <v>130</v>
      </c>
      <c r="AC17" s="145" t="s">
        <v>784</v>
      </c>
      <c r="AD17" s="145"/>
      <c r="AE17" s="145">
        <v>63</v>
      </c>
      <c r="AF17" s="145">
        <v>61.8</v>
      </c>
      <c r="AG17" s="145"/>
      <c r="AH17" s="145"/>
      <c r="AI17" s="145"/>
      <c r="AJ17" s="145"/>
      <c r="AK17" s="145"/>
      <c r="AL17" s="145">
        <f t="shared" si="1"/>
        <v>700.3</v>
      </c>
    </row>
    <row r="18" spans="3:38" s="129" customFormat="1" ht="39.950000000000003" customHeight="1">
      <c r="C18" s="102">
        <f t="shared" si="3"/>
        <v>10</v>
      </c>
      <c r="D18" s="103">
        <v>44914</v>
      </c>
      <c r="E18" s="102" t="s">
        <v>297</v>
      </c>
      <c r="F18" s="102" t="s">
        <v>318</v>
      </c>
      <c r="G18" s="104" t="s">
        <v>268</v>
      </c>
      <c r="H18" s="102" t="s">
        <v>781</v>
      </c>
      <c r="I18" s="105"/>
      <c r="J18" s="105"/>
      <c r="K18" s="105"/>
      <c r="L18" s="105">
        <v>37</v>
      </c>
      <c r="M18" s="105"/>
      <c r="N18" s="105"/>
      <c r="O18" s="105"/>
      <c r="P18" s="105"/>
      <c r="Q18" s="104">
        <f t="shared" si="2"/>
        <v>1118</v>
      </c>
      <c r="R18" s="104" t="s">
        <v>269</v>
      </c>
      <c r="S18" s="108"/>
      <c r="T18" s="104" t="s">
        <v>473</v>
      </c>
      <c r="U18" s="102"/>
      <c r="Z18" s="145">
        <f t="shared" si="0"/>
        <v>10</v>
      </c>
      <c r="AA18" s="145" t="s">
        <v>130</v>
      </c>
      <c r="AB18" s="145" t="s">
        <v>792</v>
      </c>
      <c r="AC18" s="145" t="s">
        <v>784</v>
      </c>
      <c r="AD18" s="145"/>
      <c r="AE18" s="145">
        <v>63</v>
      </c>
      <c r="AF18" s="145">
        <v>22.3</v>
      </c>
      <c r="AG18" s="145"/>
      <c r="AH18" s="145"/>
      <c r="AI18" s="145"/>
      <c r="AJ18" s="145"/>
      <c r="AK18" s="145"/>
      <c r="AL18" s="145">
        <f t="shared" si="1"/>
        <v>722.59999999999991</v>
      </c>
    </row>
    <row r="19" spans="3:38" s="129" customFormat="1" ht="39.950000000000003" customHeight="1">
      <c r="C19" s="102">
        <f t="shared" si="3"/>
        <v>11</v>
      </c>
      <c r="D19" s="103">
        <v>44914</v>
      </c>
      <c r="E19" s="102" t="s">
        <v>318</v>
      </c>
      <c r="F19" s="102" t="s">
        <v>284</v>
      </c>
      <c r="G19" s="104" t="s">
        <v>268</v>
      </c>
      <c r="H19" s="102" t="s">
        <v>781</v>
      </c>
      <c r="I19" s="105"/>
      <c r="J19" s="105"/>
      <c r="K19" s="105"/>
      <c r="L19" s="105">
        <v>60</v>
      </c>
      <c r="M19" s="105"/>
      <c r="N19" s="105"/>
      <c r="O19" s="105"/>
      <c r="P19" s="105"/>
      <c r="Q19" s="104">
        <f t="shared" si="2"/>
        <v>1178</v>
      </c>
      <c r="R19" s="104" t="s">
        <v>269</v>
      </c>
      <c r="S19" s="108"/>
      <c r="T19" s="104" t="s">
        <v>473</v>
      </c>
      <c r="U19" s="102"/>
      <c r="Z19" s="145">
        <f t="shared" si="0"/>
        <v>11</v>
      </c>
      <c r="AA19" s="145" t="s">
        <v>130</v>
      </c>
      <c r="AB19" s="145" t="s">
        <v>791</v>
      </c>
      <c r="AC19" s="145" t="s">
        <v>784</v>
      </c>
      <c r="AD19" s="145"/>
      <c r="AE19" s="145">
        <v>63</v>
      </c>
      <c r="AF19" s="145">
        <v>15</v>
      </c>
      <c r="AG19" s="145"/>
      <c r="AH19" s="145"/>
      <c r="AI19" s="145"/>
      <c r="AJ19" s="145"/>
      <c r="AK19" s="145"/>
      <c r="AL19" s="145">
        <f t="shared" si="1"/>
        <v>737.59999999999991</v>
      </c>
    </row>
    <row r="20" spans="3:38" s="129" customFormat="1" ht="39.950000000000003" customHeight="1">
      <c r="C20" s="102">
        <f t="shared" si="3"/>
        <v>12</v>
      </c>
      <c r="D20" s="103">
        <v>44914</v>
      </c>
      <c r="E20" s="102" t="s">
        <v>318</v>
      </c>
      <c r="F20" s="102" t="s">
        <v>271</v>
      </c>
      <c r="G20" s="104" t="s">
        <v>268</v>
      </c>
      <c r="H20" s="102" t="s">
        <v>781</v>
      </c>
      <c r="I20" s="105">
        <v>15</v>
      </c>
      <c r="J20" s="105"/>
      <c r="K20" s="105"/>
      <c r="L20" s="105"/>
      <c r="M20" s="105"/>
      <c r="N20" s="105"/>
      <c r="O20" s="105"/>
      <c r="P20" s="105"/>
      <c r="Q20" s="104">
        <f t="shared" si="2"/>
        <v>1193</v>
      </c>
      <c r="R20" s="104" t="s">
        <v>269</v>
      </c>
      <c r="S20" s="108"/>
      <c r="T20" s="104" t="s">
        <v>473</v>
      </c>
      <c r="U20" s="102"/>
      <c r="Z20" s="145">
        <f t="shared" si="0"/>
        <v>12</v>
      </c>
      <c r="AA20" s="145" t="s">
        <v>791</v>
      </c>
      <c r="AB20" s="145" t="s">
        <v>793</v>
      </c>
      <c r="AC20" s="145" t="s">
        <v>784</v>
      </c>
      <c r="AD20" s="145"/>
      <c r="AE20" s="145">
        <v>63</v>
      </c>
      <c r="AF20" s="145">
        <v>35.799999999999997</v>
      </c>
      <c r="AG20" s="145"/>
      <c r="AH20" s="145"/>
      <c r="AI20" s="145"/>
      <c r="AJ20" s="145"/>
      <c r="AK20" s="145"/>
      <c r="AL20" s="145">
        <f t="shared" si="1"/>
        <v>773.39999999999986</v>
      </c>
    </row>
    <row r="21" spans="3:38" s="129" customFormat="1" ht="39.950000000000003" customHeight="1">
      <c r="C21" s="102">
        <f t="shared" si="3"/>
        <v>13</v>
      </c>
      <c r="D21" s="103">
        <v>44915</v>
      </c>
      <c r="E21" s="102" t="s">
        <v>287</v>
      </c>
      <c r="F21" s="102" t="s">
        <v>271</v>
      </c>
      <c r="G21" s="104" t="s">
        <v>268</v>
      </c>
      <c r="H21" s="102" t="s">
        <v>781</v>
      </c>
      <c r="I21" s="105">
        <v>29</v>
      </c>
      <c r="J21" s="105"/>
      <c r="K21" s="105"/>
      <c r="L21" s="105"/>
      <c r="M21" s="105"/>
      <c r="N21" s="105"/>
      <c r="O21" s="105"/>
      <c r="P21" s="105"/>
      <c r="Q21" s="104">
        <f t="shared" si="2"/>
        <v>1222</v>
      </c>
      <c r="R21" s="104"/>
      <c r="S21" s="108"/>
      <c r="T21" s="104" t="s">
        <v>473</v>
      </c>
      <c r="U21" s="102"/>
      <c r="Z21" s="145">
        <f t="shared" si="0"/>
        <v>13</v>
      </c>
      <c r="AA21" s="145" t="s">
        <v>791</v>
      </c>
      <c r="AB21" s="145" t="s">
        <v>179</v>
      </c>
      <c r="AC21" s="145" t="s">
        <v>784</v>
      </c>
      <c r="AD21" s="145"/>
      <c r="AE21" s="145">
        <v>63</v>
      </c>
      <c r="AF21" s="145">
        <v>66.400000000000006</v>
      </c>
      <c r="AG21" s="145"/>
      <c r="AH21" s="145"/>
      <c r="AI21" s="145"/>
      <c r="AJ21" s="145"/>
      <c r="AK21" s="145"/>
      <c r="AL21" s="145">
        <f t="shared" si="1"/>
        <v>839.79999999999984</v>
      </c>
    </row>
    <row r="22" spans="3:38" ht="39.950000000000003" customHeight="1">
      <c r="C22" s="102">
        <f t="shared" si="3"/>
        <v>14</v>
      </c>
      <c r="D22" s="103">
        <v>44915</v>
      </c>
      <c r="E22" s="102" t="s">
        <v>285</v>
      </c>
      <c r="F22" s="102" t="s">
        <v>271</v>
      </c>
      <c r="G22" s="104" t="s">
        <v>268</v>
      </c>
      <c r="H22" s="102" t="s">
        <v>781</v>
      </c>
      <c r="I22" s="105">
        <v>68</v>
      </c>
      <c r="J22" s="105"/>
      <c r="K22" s="105"/>
      <c r="L22" s="105"/>
      <c r="M22" s="105"/>
      <c r="N22" s="105"/>
      <c r="O22" s="105"/>
      <c r="P22" s="105"/>
      <c r="Q22" s="104">
        <f t="shared" si="2"/>
        <v>1290</v>
      </c>
      <c r="R22" s="104"/>
      <c r="S22" s="108"/>
      <c r="T22" s="104" t="s">
        <v>473</v>
      </c>
      <c r="U22" s="104"/>
      <c r="Z22" s="145">
        <f t="shared" si="0"/>
        <v>14</v>
      </c>
      <c r="AA22" s="145" t="s">
        <v>179</v>
      </c>
      <c r="AB22" s="145" t="s">
        <v>140</v>
      </c>
      <c r="AC22" s="145" t="s">
        <v>784</v>
      </c>
      <c r="AD22" s="145"/>
      <c r="AE22" s="145">
        <v>63</v>
      </c>
      <c r="AF22" s="145">
        <v>140.30000000000001</v>
      </c>
      <c r="AG22" s="145"/>
      <c r="AH22" s="145"/>
      <c r="AI22" s="145"/>
      <c r="AJ22" s="145"/>
      <c r="AK22" s="145"/>
      <c r="AL22" s="145">
        <f t="shared" si="1"/>
        <v>980.09999999999991</v>
      </c>
    </row>
    <row r="23" spans="3:38" ht="39.950000000000003" customHeight="1">
      <c r="C23" s="102">
        <f t="shared" si="3"/>
        <v>15</v>
      </c>
      <c r="D23" s="103">
        <v>44915</v>
      </c>
      <c r="E23" s="102" t="s">
        <v>318</v>
      </c>
      <c r="F23" s="102" t="s">
        <v>284</v>
      </c>
      <c r="G23" s="104" t="s">
        <v>268</v>
      </c>
      <c r="H23" s="102" t="s">
        <v>781</v>
      </c>
      <c r="I23" s="105"/>
      <c r="J23" s="105"/>
      <c r="K23" s="105"/>
      <c r="L23" s="105">
        <v>29</v>
      </c>
      <c r="M23" s="105"/>
      <c r="N23" s="105"/>
      <c r="O23" s="105"/>
      <c r="P23" s="105"/>
      <c r="Q23" s="104">
        <f t="shared" si="2"/>
        <v>1319</v>
      </c>
      <c r="R23" s="104"/>
      <c r="S23" s="108"/>
      <c r="T23" s="104" t="s">
        <v>473</v>
      </c>
      <c r="U23" s="104"/>
      <c r="Z23" s="145">
        <f t="shared" si="0"/>
        <v>15</v>
      </c>
      <c r="AA23" s="145" t="s">
        <v>190</v>
      </c>
      <c r="AB23" s="145" t="s">
        <v>217</v>
      </c>
      <c r="AC23" s="145" t="s">
        <v>784</v>
      </c>
      <c r="AD23" s="145"/>
      <c r="AE23" s="145">
        <v>63</v>
      </c>
      <c r="AF23" s="145">
        <v>33</v>
      </c>
      <c r="AG23" s="145"/>
      <c r="AH23" s="145"/>
      <c r="AI23" s="145"/>
      <c r="AJ23" s="145"/>
      <c r="AK23" s="145"/>
      <c r="AL23" s="145">
        <f t="shared" si="1"/>
        <v>1013.0999999999999</v>
      </c>
    </row>
    <row r="24" spans="3:38" ht="39.950000000000003" customHeight="1">
      <c r="C24" s="102">
        <f t="shared" si="3"/>
        <v>16</v>
      </c>
      <c r="D24" s="103">
        <v>44915</v>
      </c>
      <c r="E24" s="102" t="s">
        <v>284</v>
      </c>
      <c r="F24" s="102" t="s">
        <v>285</v>
      </c>
      <c r="G24" s="104" t="s">
        <v>268</v>
      </c>
      <c r="H24" s="102" t="s">
        <v>781</v>
      </c>
      <c r="I24" s="105"/>
      <c r="J24" s="105"/>
      <c r="K24" s="105"/>
      <c r="L24" s="105">
        <v>16</v>
      </c>
      <c r="M24" s="105"/>
      <c r="N24" s="105"/>
      <c r="O24" s="105"/>
      <c r="P24" s="105"/>
      <c r="Q24" s="104">
        <f t="shared" si="2"/>
        <v>1335</v>
      </c>
      <c r="R24" s="104"/>
      <c r="S24" s="108"/>
      <c r="T24" s="104" t="s">
        <v>473</v>
      </c>
      <c r="U24" s="104"/>
      <c r="Z24" s="145">
        <f t="shared" si="0"/>
        <v>16</v>
      </c>
      <c r="AA24" s="145" t="s">
        <v>190</v>
      </c>
      <c r="AB24" s="145" t="s">
        <v>794</v>
      </c>
      <c r="AC24" s="145" t="s">
        <v>784</v>
      </c>
      <c r="AD24" s="145"/>
      <c r="AE24" s="145">
        <v>63</v>
      </c>
      <c r="AF24" s="145">
        <v>68.8</v>
      </c>
      <c r="AG24" s="145"/>
      <c r="AH24" s="145"/>
      <c r="AI24" s="145"/>
      <c r="AJ24" s="145"/>
      <c r="AK24" s="145"/>
      <c r="AL24" s="145">
        <f t="shared" si="1"/>
        <v>1081.8999999999999</v>
      </c>
    </row>
    <row r="25" spans="3:38" ht="39.950000000000003" customHeight="1">
      <c r="C25" s="102">
        <f t="shared" si="3"/>
        <v>17</v>
      </c>
      <c r="D25" s="103">
        <v>44915</v>
      </c>
      <c r="E25" s="102" t="s">
        <v>302</v>
      </c>
      <c r="F25" s="102" t="s">
        <v>273</v>
      </c>
      <c r="G25" s="104" t="s">
        <v>268</v>
      </c>
      <c r="H25" s="102" t="s">
        <v>781</v>
      </c>
      <c r="I25" s="105"/>
      <c r="J25" s="105"/>
      <c r="K25" s="105"/>
      <c r="L25" s="105"/>
      <c r="M25" s="105"/>
      <c r="N25" s="105">
        <v>270</v>
      </c>
      <c r="O25" s="105"/>
      <c r="P25" s="105"/>
      <c r="Q25" s="104">
        <f t="shared" si="2"/>
        <v>1605</v>
      </c>
      <c r="R25" s="104" t="s">
        <v>276</v>
      </c>
      <c r="S25" s="108">
        <v>2.4</v>
      </c>
      <c r="T25" s="104" t="s">
        <v>473</v>
      </c>
      <c r="U25" s="109"/>
      <c r="Z25" s="145">
        <f t="shared" si="0"/>
        <v>17</v>
      </c>
      <c r="AA25" s="145" t="s">
        <v>795</v>
      </c>
      <c r="AB25" s="145" t="s">
        <v>216</v>
      </c>
      <c r="AC25" s="145" t="s">
        <v>784</v>
      </c>
      <c r="AD25" s="145"/>
      <c r="AE25" s="145">
        <v>63</v>
      </c>
      <c r="AF25" s="145">
        <v>33.700000000000003</v>
      </c>
      <c r="AG25" s="145"/>
      <c r="AH25" s="145"/>
      <c r="AI25" s="145"/>
      <c r="AJ25" s="145"/>
      <c r="AK25" s="145"/>
      <c r="AL25" s="145">
        <f t="shared" si="1"/>
        <v>1115.5999999999999</v>
      </c>
    </row>
    <row r="26" spans="3:38" ht="39.950000000000003" customHeight="1">
      <c r="C26" s="102">
        <f t="shared" si="3"/>
        <v>18</v>
      </c>
      <c r="D26" s="103">
        <v>44916</v>
      </c>
      <c r="E26" s="102" t="s">
        <v>302</v>
      </c>
      <c r="F26" s="102" t="s">
        <v>273</v>
      </c>
      <c r="G26" s="104" t="s">
        <v>268</v>
      </c>
      <c r="H26" s="102" t="s">
        <v>781</v>
      </c>
      <c r="I26" s="105"/>
      <c r="J26" s="105"/>
      <c r="K26" s="105"/>
      <c r="L26" s="105"/>
      <c r="M26" s="105"/>
      <c r="N26" s="105">
        <v>180</v>
      </c>
      <c r="O26" s="105"/>
      <c r="P26" s="105"/>
      <c r="Q26" s="104">
        <f t="shared" si="2"/>
        <v>1785</v>
      </c>
      <c r="R26" s="104" t="s">
        <v>276</v>
      </c>
      <c r="S26" s="108">
        <v>2.4</v>
      </c>
      <c r="T26" s="104" t="s">
        <v>473</v>
      </c>
      <c r="U26" s="109"/>
      <c r="Z26" s="145">
        <f t="shared" si="0"/>
        <v>18</v>
      </c>
      <c r="AA26" s="145" t="s">
        <v>195</v>
      </c>
      <c r="AB26" s="145" t="s">
        <v>796</v>
      </c>
      <c r="AC26" s="145" t="s">
        <v>784</v>
      </c>
      <c r="AD26" s="145"/>
      <c r="AE26" s="145">
        <v>63</v>
      </c>
      <c r="AF26" s="145">
        <v>35.200000000000003</v>
      </c>
      <c r="AG26" s="145"/>
      <c r="AH26" s="145"/>
      <c r="AI26" s="145"/>
      <c r="AJ26" s="145"/>
      <c r="AK26" s="145"/>
      <c r="AL26" s="145">
        <f t="shared" si="1"/>
        <v>1150.8</v>
      </c>
    </row>
    <row r="27" spans="3:38" ht="39.950000000000003" customHeight="1">
      <c r="C27" s="102">
        <f t="shared" si="3"/>
        <v>19</v>
      </c>
      <c r="D27" s="103">
        <v>44917</v>
      </c>
      <c r="E27" s="102" t="s">
        <v>285</v>
      </c>
      <c r="F27" s="102" t="s">
        <v>449</v>
      </c>
      <c r="G27" s="104" t="s">
        <v>268</v>
      </c>
      <c r="H27" s="102" t="s">
        <v>781</v>
      </c>
      <c r="I27" s="105"/>
      <c r="J27" s="105"/>
      <c r="K27" s="105"/>
      <c r="L27" s="105"/>
      <c r="M27" s="105"/>
      <c r="N27" s="105">
        <v>73</v>
      </c>
      <c r="O27" s="105"/>
      <c r="P27" s="105"/>
      <c r="Q27" s="104">
        <f t="shared" si="2"/>
        <v>1858</v>
      </c>
      <c r="R27" s="104" t="s">
        <v>276</v>
      </c>
      <c r="S27" s="108">
        <v>2.4</v>
      </c>
      <c r="T27" s="104" t="s">
        <v>473</v>
      </c>
      <c r="U27" s="109"/>
      <c r="Z27" s="145">
        <f t="shared" si="0"/>
        <v>19</v>
      </c>
      <c r="AA27" s="145" t="s">
        <v>797</v>
      </c>
      <c r="AB27" s="145" t="s">
        <v>170</v>
      </c>
      <c r="AC27" s="145" t="s">
        <v>784</v>
      </c>
      <c r="AD27" s="145"/>
      <c r="AE27" s="145">
        <v>63</v>
      </c>
      <c r="AF27" s="145">
        <v>50.1</v>
      </c>
      <c r="AG27" s="145"/>
      <c r="AH27" s="145"/>
      <c r="AI27" s="145"/>
      <c r="AJ27" s="145"/>
      <c r="AK27" s="145"/>
      <c r="AL27" s="145">
        <f t="shared" si="1"/>
        <v>1200.8999999999999</v>
      </c>
    </row>
    <row r="28" spans="3:38" ht="39.950000000000003" customHeight="1">
      <c r="C28" s="102">
        <f t="shared" si="3"/>
        <v>20</v>
      </c>
      <c r="D28" s="103">
        <v>44917</v>
      </c>
      <c r="E28" s="102" t="s">
        <v>284</v>
      </c>
      <c r="F28" s="102" t="s">
        <v>285</v>
      </c>
      <c r="G28" s="104" t="s">
        <v>268</v>
      </c>
      <c r="H28" s="102" t="s">
        <v>781</v>
      </c>
      <c r="I28" s="105"/>
      <c r="J28" s="105"/>
      <c r="K28" s="105"/>
      <c r="L28" s="105">
        <v>10</v>
      </c>
      <c r="M28" s="105"/>
      <c r="N28" s="105"/>
      <c r="O28" s="105"/>
      <c r="P28" s="105"/>
      <c r="Q28" s="104">
        <f t="shared" si="2"/>
        <v>1868</v>
      </c>
      <c r="R28" s="104" t="s">
        <v>269</v>
      </c>
      <c r="S28" s="108"/>
      <c r="T28" s="104" t="s">
        <v>473</v>
      </c>
      <c r="U28" s="110"/>
      <c r="Z28" s="145">
        <f t="shared" si="0"/>
        <v>20</v>
      </c>
      <c r="AA28" s="145" t="s">
        <v>118</v>
      </c>
      <c r="AB28" s="145" t="s">
        <v>798</v>
      </c>
      <c r="AC28" s="145" t="s">
        <v>784</v>
      </c>
      <c r="AD28" s="145"/>
      <c r="AE28" s="145">
        <v>63</v>
      </c>
      <c r="AF28" s="145">
        <v>22</v>
      </c>
      <c r="AG28" s="145"/>
      <c r="AH28" s="145"/>
      <c r="AI28" s="145"/>
      <c r="AJ28" s="145"/>
      <c r="AK28" s="145"/>
      <c r="AL28" s="145">
        <f t="shared" si="1"/>
        <v>1222.8999999999999</v>
      </c>
    </row>
    <row r="29" spans="3:38" ht="39.950000000000003" customHeight="1">
      <c r="C29" s="102">
        <f t="shared" si="3"/>
        <v>21</v>
      </c>
      <c r="D29" s="103">
        <v>44917</v>
      </c>
      <c r="E29" s="102" t="s">
        <v>285</v>
      </c>
      <c r="F29" s="102" t="s">
        <v>271</v>
      </c>
      <c r="G29" s="104" t="s">
        <v>268</v>
      </c>
      <c r="H29" s="102" t="s">
        <v>781</v>
      </c>
      <c r="I29" s="105">
        <v>10</v>
      </c>
      <c r="J29" s="105"/>
      <c r="K29" s="105"/>
      <c r="L29" s="105"/>
      <c r="M29" s="105"/>
      <c r="N29" s="105"/>
      <c r="O29" s="105"/>
      <c r="P29" s="105"/>
      <c r="Q29" s="104">
        <f t="shared" si="2"/>
        <v>1878</v>
      </c>
      <c r="R29" s="104" t="s">
        <v>269</v>
      </c>
      <c r="S29" s="108"/>
      <c r="T29" s="104" t="s">
        <v>473</v>
      </c>
      <c r="U29" s="111"/>
      <c r="Z29" s="145">
        <f t="shared" si="0"/>
        <v>21</v>
      </c>
      <c r="AA29" s="145" t="s">
        <v>799</v>
      </c>
      <c r="AB29" s="145" t="s">
        <v>251</v>
      </c>
      <c r="AC29" s="145" t="s">
        <v>784</v>
      </c>
      <c r="AD29" s="145"/>
      <c r="AE29" s="145">
        <v>63</v>
      </c>
      <c r="AF29" s="145">
        <v>93.3</v>
      </c>
      <c r="AG29" s="145"/>
      <c r="AH29" s="145"/>
      <c r="AI29" s="145"/>
      <c r="AJ29" s="145"/>
      <c r="AK29" s="145"/>
      <c r="AL29" s="145">
        <f t="shared" si="1"/>
        <v>1316.1999999999998</v>
      </c>
    </row>
    <row r="30" spans="3:38" ht="39.950000000000003" customHeight="1">
      <c r="C30" s="102">
        <f t="shared" si="3"/>
        <v>22</v>
      </c>
      <c r="D30" s="103">
        <v>44918</v>
      </c>
      <c r="E30" s="102" t="s">
        <v>449</v>
      </c>
      <c r="F30" s="102" t="s">
        <v>302</v>
      </c>
      <c r="G30" s="104" t="s">
        <v>268</v>
      </c>
      <c r="H30" s="102" t="s">
        <v>781</v>
      </c>
      <c r="I30" s="105"/>
      <c r="J30" s="105"/>
      <c r="K30" s="105"/>
      <c r="L30" s="105"/>
      <c r="M30" s="105"/>
      <c r="N30" s="105">
        <v>160</v>
      </c>
      <c r="O30" s="105"/>
      <c r="P30" s="105"/>
      <c r="Q30" s="104">
        <f t="shared" si="2"/>
        <v>2038</v>
      </c>
      <c r="R30" s="104" t="s">
        <v>276</v>
      </c>
      <c r="S30" s="108">
        <v>1.3</v>
      </c>
      <c r="T30" s="104" t="s">
        <v>473</v>
      </c>
      <c r="U30" s="111"/>
      <c r="Z30" s="145">
        <f t="shared" si="0"/>
        <v>22</v>
      </c>
      <c r="AA30" s="145" t="s">
        <v>800</v>
      </c>
      <c r="AB30" s="145" t="s">
        <v>801</v>
      </c>
      <c r="AC30" s="145" t="s">
        <v>784</v>
      </c>
      <c r="AD30" s="145"/>
      <c r="AE30" s="145">
        <v>63</v>
      </c>
      <c r="AF30" s="145">
        <v>23.7</v>
      </c>
      <c r="AG30" s="145"/>
      <c r="AH30" s="145"/>
      <c r="AI30" s="145"/>
      <c r="AJ30" s="145"/>
      <c r="AK30" s="145"/>
      <c r="AL30" s="145">
        <f t="shared" si="1"/>
        <v>1339.8999999999999</v>
      </c>
    </row>
    <row r="31" spans="3:38" ht="39.950000000000003" customHeight="1">
      <c r="C31" s="102">
        <f t="shared" si="3"/>
        <v>23</v>
      </c>
      <c r="D31" s="103">
        <v>44919</v>
      </c>
      <c r="E31" s="102" t="s">
        <v>302</v>
      </c>
      <c r="F31" s="102" t="s">
        <v>273</v>
      </c>
      <c r="G31" s="104" t="s">
        <v>268</v>
      </c>
      <c r="H31" s="102" t="s">
        <v>781</v>
      </c>
      <c r="I31" s="105"/>
      <c r="J31" s="105"/>
      <c r="K31" s="105"/>
      <c r="L31" s="105"/>
      <c r="M31" s="105"/>
      <c r="N31" s="105">
        <v>270</v>
      </c>
      <c r="O31" s="105"/>
      <c r="P31" s="105"/>
      <c r="Q31" s="104">
        <f t="shared" si="2"/>
        <v>2308</v>
      </c>
      <c r="R31" s="104" t="s">
        <v>276</v>
      </c>
      <c r="S31" s="108">
        <v>2.4</v>
      </c>
      <c r="T31" s="104" t="s">
        <v>473</v>
      </c>
      <c r="U31" s="111"/>
      <c r="Z31" s="145">
        <f t="shared" si="0"/>
        <v>23</v>
      </c>
      <c r="AA31" s="145" t="s">
        <v>802</v>
      </c>
      <c r="AB31" s="145" t="s">
        <v>231</v>
      </c>
      <c r="AC31" s="145" t="s">
        <v>784</v>
      </c>
      <c r="AD31" s="145"/>
      <c r="AE31" s="145">
        <v>63</v>
      </c>
      <c r="AF31" s="145">
        <v>144.5</v>
      </c>
      <c r="AG31" s="145"/>
      <c r="AH31" s="145"/>
      <c r="AI31" s="145"/>
      <c r="AJ31" s="145"/>
      <c r="AK31" s="145"/>
      <c r="AL31" s="145">
        <f t="shared" si="1"/>
        <v>1484.3999999999999</v>
      </c>
    </row>
    <row r="32" spans="3:38" ht="39.950000000000003" customHeight="1">
      <c r="C32" s="102">
        <f t="shared" si="3"/>
        <v>24</v>
      </c>
      <c r="D32" s="103">
        <v>44920</v>
      </c>
      <c r="E32" s="102" t="s">
        <v>302</v>
      </c>
      <c r="F32" s="102" t="s">
        <v>273</v>
      </c>
      <c r="G32" s="104" t="s">
        <v>268</v>
      </c>
      <c r="H32" s="102" t="s">
        <v>781</v>
      </c>
      <c r="I32" s="105"/>
      <c r="J32" s="105"/>
      <c r="K32" s="105"/>
      <c r="L32" s="105"/>
      <c r="M32" s="105"/>
      <c r="N32" s="105">
        <v>129</v>
      </c>
      <c r="O32" s="105"/>
      <c r="P32" s="105"/>
      <c r="Q32" s="104">
        <f t="shared" si="2"/>
        <v>2437</v>
      </c>
      <c r="R32" s="104" t="s">
        <v>269</v>
      </c>
      <c r="S32" s="108">
        <v>2.2000000000000002</v>
      </c>
      <c r="T32" s="104" t="s">
        <v>473</v>
      </c>
      <c r="U32" s="104"/>
      <c r="Z32" s="145">
        <f t="shared" si="0"/>
        <v>24</v>
      </c>
      <c r="AA32" s="145" t="s">
        <v>803</v>
      </c>
      <c r="AB32" s="145" t="s">
        <v>804</v>
      </c>
      <c r="AC32" s="145" t="s">
        <v>784</v>
      </c>
      <c r="AD32" s="145"/>
      <c r="AE32" s="145">
        <v>63</v>
      </c>
      <c r="AF32" s="145">
        <v>108.9</v>
      </c>
      <c r="AG32" s="145"/>
      <c r="AH32" s="145"/>
      <c r="AI32" s="145"/>
      <c r="AJ32" s="145"/>
      <c r="AK32" s="145"/>
      <c r="AL32" s="145">
        <f t="shared" si="1"/>
        <v>1593.3</v>
      </c>
    </row>
    <row r="33" spans="3:38" ht="39.950000000000003" customHeight="1">
      <c r="C33" s="102">
        <f t="shared" si="3"/>
        <v>25</v>
      </c>
      <c r="D33" s="103">
        <v>44920</v>
      </c>
      <c r="E33" s="102" t="s">
        <v>302</v>
      </c>
      <c r="F33" s="102" t="s">
        <v>449</v>
      </c>
      <c r="G33" s="104" t="s">
        <v>268</v>
      </c>
      <c r="H33" s="102" t="s">
        <v>781</v>
      </c>
      <c r="I33" s="105"/>
      <c r="J33" s="105"/>
      <c r="K33" s="105"/>
      <c r="L33" s="105"/>
      <c r="M33" s="105"/>
      <c r="N33" s="105">
        <v>96</v>
      </c>
      <c r="O33" s="105"/>
      <c r="P33" s="105"/>
      <c r="Q33" s="104">
        <f t="shared" si="2"/>
        <v>2533</v>
      </c>
      <c r="R33" s="104" t="s">
        <v>269</v>
      </c>
      <c r="S33" s="108">
        <v>2.2000000000000002</v>
      </c>
      <c r="T33" s="104" t="s">
        <v>473</v>
      </c>
      <c r="U33" s="111"/>
      <c r="Z33" s="145">
        <f t="shared" si="0"/>
        <v>25</v>
      </c>
      <c r="AA33" s="145" t="s">
        <v>149</v>
      </c>
      <c r="AB33" s="145" t="s">
        <v>148</v>
      </c>
      <c r="AC33" s="145" t="s">
        <v>784</v>
      </c>
      <c r="AD33" s="145"/>
      <c r="AE33" s="145">
        <v>63</v>
      </c>
      <c r="AF33" s="145">
        <v>95.8</v>
      </c>
      <c r="AG33" s="145"/>
      <c r="AH33" s="145"/>
      <c r="AI33" s="145"/>
      <c r="AJ33" s="145"/>
      <c r="AK33" s="145"/>
      <c r="AL33" s="145">
        <f t="shared" si="1"/>
        <v>1689.1</v>
      </c>
    </row>
    <row r="34" spans="3:38" ht="39.950000000000003" customHeight="1">
      <c r="C34" s="102">
        <f t="shared" si="3"/>
        <v>26</v>
      </c>
      <c r="D34" s="103">
        <v>44921</v>
      </c>
      <c r="E34" s="102" t="s">
        <v>417</v>
      </c>
      <c r="F34" s="102" t="s">
        <v>277</v>
      </c>
      <c r="G34" s="104" t="s">
        <v>268</v>
      </c>
      <c r="H34" s="102" t="s">
        <v>781</v>
      </c>
      <c r="I34" s="105"/>
      <c r="J34" s="105">
        <v>40</v>
      </c>
      <c r="K34" s="105"/>
      <c r="L34" s="105"/>
      <c r="M34" s="105"/>
      <c r="N34" s="105"/>
      <c r="O34" s="105"/>
      <c r="P34" s="105"/>
      <c r="Q34" s="104">
        <f t="shared" si="2"/>
        <v>2573</v>
      </c>
      <c r="R34" s="104" t="s">
        <v>293</v>
      </c>
      <c r="S34" s="108">
        <v>0</v>
      </c>
      <c r="T34" s="104" t="s">
        <v>473</v>
      </c>
      <c r="U34" s="111"/>
      <c r="Z34" s="145">
        <f t="shared" si="0"/>
        <v>26</v>
      </c>
      <c r="AA34" s="145" t="s">
        <v>149</v>
      </c>
      <c r="AB34" s="145" t="s">
        <v>805</v>
      </c>
      <c r="AC34" s="145" t="s">
        <v>784</v>
      </c>
      <c r="AD34" s="145"/>
      <c r="AE34" s="145">
        <v>63</v>
      </c>
      <c r="AF34" s="145">
        <v>68.400000000000006</v>
      </c>
      <c r="AG34" s="145"/>
      <c r="AH34" s="145"/>
      <c r="AI34" s="145"/>
      <c r="AJ34" s="145"/>
      <c r="AK34" s="145"/>
      <c r="AL34" s="145">
        <f t="shared" si="1"/>
        <v>1757.5</v>
      </c>
    </row>
    <row r="35" spans="3:38" ht="39.950000000000003" customHeight="1">
      <c r="C35" s="102">
        <f t="shared" si="3"/>
        <v>27</v>
      </c>
      <c r="D35" s="103">
        <v>44921</v>
      </c>
      <c r="E35" s="102" t="s">
        <v>277</v>
      </c>
      <c r="F35" s="102" t="s">
        <v>305</v>
      </c>
      <c r="G35" s="104" t="s">
        <v>268</v>
      </c>
      <c r="H35" s="102" t="s">
        <v>781</v>
      </c>
      <c r="I35" s="105"/>
      <c r="J35" s="105">
        <v>120</v>
      </c>
      <c r="K35" s="105"/>
      <c r="L35" s="105"/>
      <c r="M35" s="105"/>
      <c r="N35" s="105"/>
      <c r="O35" s="105"/>
      <c r="P35" s="105"/>
      <c r="Q35" s="104">
        <f t="shared" si="2"/>
        <v>2693</v>
      </c>
      <c r="R35" s="104" t="s">
        <v>293</v>
      </c>
      <c r="S35" s="108">
        <v>0</v>
      </c>
      <c r="T35" s="104" t="s">
        <v>473</v>
      </c>
      <c r="U35" s="104"/>
      <c r="Z35" s="145">
        <f t="shared" si="0"/>
        <v>27</v>
      </c>
      <c r="AA35" s="145" t="s">
        <v>229</v>
      </c>
      <c r="AB35" s="145" t="s">
        <v>806</v>
      </c>
      <c r="AC35" s="145" t="s">
        <v>784</v>
      </c>
      <c r="AD35" s="145"/>
      <c r="AE35" s="145">
        <v>63</v>
      </c>
      <c r="AF35" s="145">
        <v>37</v>
      </c>
      <c r="AG35" s="145"/>
      <c r="AH35" s="145"/>
      <c r="AI35" s="145"/>
      <c r="AJ35" s="145"/>
      <c r="AK35" s="145"/>
      <c r="AL35" s="145">
        <f t="shared" si="1"/>
        <v>1794.5</v>
      </c>
    </row>
    <row r="36" spans="3:38" ht="39.950000000000003" customHeight="1">
      <c r="C36" s="102">
        <f t="shared" si="3"/>
        <v>28</v>
      </c>
      <c r="D36" s="103">
        <v>44922</v>
      </c>
      <c r="E36" s="102" t="s">
        <v>277</v>
      </c>
      <c r="F36" s="102" t="s">
        <v>305</v>
      </c>
      <c r="G36" s="104" t="s">
        <v>268</v>
      </c>
      <c r="H36" s="102" t="s">
        <v>781</v>
      </c>
      <c r="I36" s="105"/>
      <c r="J36" s="105">
        <v>55</v>
      </c>
      <c r="K36" s="105"/>
      <c r="L36" s="105"/>
      <c r="M36" s="105"/>
      <c r="N36" s="105"/>
      <c r="O36" s="105"/>
      <c r="P36" s="105"/>
      <c r="Q36" s="104">
        <f t="shared" si="2"/>
        <v>2748</v>
      </c>
      <c r="R36" s="104" t="s">
        <v>293</v>
      </c>
      <c r="S36" s="108">
        <v>0</v>
      </c>
      <c r="T36" s="104" t="s">
        <v>473</v>
      </c>
      <c r="U36" s="104"/>
      <c r="Z36" s="145">
        <f t="shared" si="0"/>
        <v>28</v>
      </c>
      <c r="AA36" s="145" t="s">
        <v>807</v>
      </c>
      <c r="AB36" s="145" t="s">
        <v>212</v>
      </c>
      <c r="AC36" s="145" t="s">
        <v>784</v>
      </c>
      <c r="AD36" s="145"/>
      <c r="AE36" s="145">
        <v>63</v>
      </c>
      <c r="AF36" s="145">
        <v>45.4</v>
      </c>
      <c r="AG36" s="145"/>
      <c r="AH36" s="145"/>
      <c r="AI36" s="145"/>
      <c r="AJ36" s="145"/>
      <c r="AK36" s="145"/>
      <c r="AL36" s="145">
        <f t="shared" si="1"/>
        <v>1839.9</v>
      </c>
    </row>
    <row r="37" spans="3:38" ht="39.950000000000003" customHeight="1">
      <c r="C37" s="102">
        <f t="shared" si="3"/>
        <v>29</v>
      </c>
      <c r="D37" s="103">
        <v>44922</v>
      </c>
      <c r="E37" s="102" t="s">
        <v>417</v>
      </c>
      <c r="F37" s="102" t="s">
        <v>303</v>
      </c>
      <c r="G37" s="104" t="s">
        <v>268</v>
      </c>
      <c r="H37" s="102" t="s">
        <v>781</v>
      </c>
      <c r="I37" s="105"/>
      <c r="J37" s="105">
        <v>80</v>
      </c>
      <c r="K37" s="105"/>
      <c r="L37" s="105"/>
      <c r="M37" s="105"/>
      <c r="N37" s="105"/>
      <c r="O37" s="105"/>
      <c r="P37" s="105"/>
      <c r="Q37" s="104">
        <f t="shared" si="2"/>
        <v>2828</v>
      </c>
      <c r="R37" s="104" t="s">
        <v>293</v>
      </c>
      <c r="S37" s="108">
        <v>0</v>
      </c>
      <c r="T37" s="104" t="s">
        <v>473</v>
      </c>
      <c r="U37" s="104"/>
      <c r="Z37" s="145">
        <f t="shared" si="0"/>
        <v>29</v>
      </c>
      <c r="AA37" s="145" t="s">
        <v>205</v>
      </c>
      <c r="AB37" s="145" t="s">
        <v>808</v>
      </c>
      <c r="AC37" s="145" t="s">
        <v>784</v>
      </c>
      <c r="AD37" s="145"/>
      <c r="AE37" s="145">
        <v>63</v>
      </c>
      <c r="AF37" s="145">
        <v>80.2</v>
      </c>
      <c r="AG37" s="145"/>
      <c r="AH37" s="145"/>
      <c r="AI37" s="145"/>
      <c r="AJ37" s="145"/>
      <c r="AK37" s="145"/>
      <c r="AL37" s="145">
        <f t="shared" si="1"/>
        <v>1920.1000000000001</v>
      </c>
    </row>
    <row r="38" spans="3:38" ht="39.950000000000003" customHeight="1">
      <c r="C38" s="102">
        <f t="shared" si="3"/>
        <v>30</v>
      </c>
      <c r="D38" s="103">
        <v>44923</v>
      </c>
      <c r="E38" s="102" t="s">
        <v>302</v>
      </c>
      <c r="F38" s="102" t="s">
        <v>273</v>
      </c>
      <c r="G38" s="104" t="s">
        <v>268</v>
      </c>
      <c r="H38" s="102" t="s">
        <v>781</v>
      </c>
      <c r="I38" s="105"/>
      <c r="J38" s="105"/>
      <c r="K38" s="105"/>
      <c r="L38" s="105"/>
      <c r="M38" s="105"/>
      <c r="N38" s="105">
        <v>58</v>
      </c>
      <c r="O38" s="105"/>
      <c r="P38" s="105"/>
      <c r="Q38" s="104">
        <f t="shared" si="2"/>
        <v>2886</v>
      </c>
      <c r="R38" s="104" t="s">
        <v>269</v>
      </c>
      <c r="S38" s="108">
        <v>2</v>
      </c>
      <c r="T38" s="104" t="s">
        <v>473</v>
      </c>
      <c r="U38" s="104"/>
      <c r="Z38" s="145">
        <f t="shared" si="0"/>
        <v>30</v>
      </c>
      <c r="AA38" s="145" t="s">
        <v>161</v>
      </c>
      <c r="AB38" s="145" t="s">
        <v>114</v>
      </c>
      <c r="AC38" s="145" t="s">
        <v>784</v>
      </c>
      <c r="AD38" s="145"/>
      <c r="AE38" s="145">
        <v>63</v>
      </c>
      <c r="AF38" s="145">
        <v>76.400000000000006</v>
      </c>
      <c r="AG38" s="145"/>
      <c r="AH38" s="145"/>
      <c r="AI38" s="145"/>
      <c r="AJ38" s="145"/>
      <c r="AK38" s="145"/>
      <c r="AL38" s="145">
        <f t="shared" si="1"/>
        <v>1996.5000000000002</v>
      </c>
    </row>
    <row r="39" spans="3:38" ht="39.950000000000003" customHeight="1">
      <c r="C39" s="102">
        <f t="shared" si="3"/>
        <v>31</v>
      </c>
      <c r="D39" s="103">
        <v>44923</v>
      </c>
      <c r="E39" s="102" t="s">
        <v>273</v>
      </c>
      <c r="F39" s="102" t="s">
        <v>290</v>
      </c>
      <c r="G39" s="104" t="s">
        <v>268</v>
      </c>
      <c r="H39" s="102" t="s">
        <v>781</v>
      </c>
      <c r="I39" s="105"/>
      <c r="J39" s="105"/>
      <c r="K39" s="105"/>
      <c r="L39" s="105"/>
      <c r="M39" s="105"/>
      <c r="N39" s="105">
        <v>27</v>
      </c>
      <c r="O39" s="105"/>
      <c r="P39" s="105"/>
      <c r="Q39" s="104">
        <f t="shared" si="2"/>
        <v>2913</v>
      </c>
      <c r="R39" s="104" t="s">
        <v>269</v>
      </c>
      <c r="S39" s="108">
        <v>2</v>
      </c>
      <c r="T39" s="104" t="s">
        <v>473</v>
      </c>
      <c r="U39" s="104"/>
      <c r="Z39" s="145">
        <f t="shared" si="0"/>
        <v>31</v>
      </c>
      <c r="AA39" s="145" t="s">
        <v>250</v>
      </c>
      <c r="AB39" s="145" t="s">
        <v>221</v>
      </c>
      <c r="AC39" s="145" t="s">
        <v>784</v>
      </c>
      <c r="AD39" s="145"/>
      <c r="AE39" s="145">
        <v>63</v>
      </c>
      <c r="AF39" s="145">
        <v>105.9</v>
      </c>
      <c r="AG39" s="145"/>
      <c r="AH39" s="145"/>
      <c r="AI39" s="145"/>
      <c r="AJ39" s="145"/>
      <c r="AK39" s="145"/>
      <c r="AL39" s="145">
        <f t="shared" si="1"/>
        <v>2102.4</v>
      </c>
    </row>
    <row r="40" spans="3:38" ht="39.950000000000003" customHeight="1">
      <c r="C40" s="102">
        <f t="shared" si="3"/>
        <v>32</v>
      </c>
      <c r="D40" s="103">
        <v>44923</v>
      </c>
      <c r="E40" s="102" t="s">
        <v>290</v>
      </c>
      <c r="F40" s="102" t="s">
        <v>384</v>
      </c>
      <c r="G40" s="104" t="s">
        <v>268</v>
      </c>
      <c r="H40" s="102" t="s">
        <v>781</v>
      </c>
      <c r="I40" s="105"/>
      <c r="J40" s="105"/>
      <c r="K40" s="105"/>
      <c r="L40" s="105"/>
      <c r="M40" s="105"/>
      <c r="N40" s="105">
        <v>49</v>
      </c>
      <c r="O40" s="105"/>
      <c r="P40" s="105"/>
      <c r="Q40" s="104">
        <f t="shared" si="2"/>
        <v>2962</v>
      </c>
      <c r="R40" s="104" t="s">
        <v>269</v>
      </c>
      <c r="S40" s="108">
        <v>2</v>
      </c>
      <c r="T40" s="104" t="s">
        <v>473</v>
      </c>
      <c r="U40" s="104"/>
      <c r="Z40" s="145">
        <f t="shared" si="0"/>
        <v>32</v>
      </c>
      <c r="AA40" s="145" t="s">
        <v>809</v>
      </c>
      <c r="AB40" s="145" t="s">
        <v>810</v>
      </c>
      <c r="AC40" s="145" t="s">
        <v>784</v>
      </c>
      <c r="AD40" s="145"/>
      <c r="AE40" s="145">
        <v>63</v>
      </c>
      <c r="AF40" s="145">
        <v>36.1</v>
      </c>
      <c r="AG40" s="145"/>
      <c r="AH40" s="145"/>
      <c r="AI40" s="145"/>
      <c r="AJ40" s="145"/>
      <c r="AK40" s="145"/>
      <c r="AL40" s="145">
        <f t="shared" si="1"/>
        <v>2138.5</v>
      </c>
    </row>
    <row r="41" spans="3:38" ht="39.950000000000003" customHeight="1">
      <c r="C41" s="102">
        <f t="shared" si="3"/>
        <v>33</v>
      </c>
      <c r="D41" s="103">
        <v>44923</v>
      </c>
      <c r="E41" s="102" t="s">
        <v>384</v>
      </c>
      <c r="F41" s="102" t="s">
        <v>336</v>
      </c>
      <c r="G41" s="104" t="s">
        <v>268</v>
      </c>
      <c r="H41" s="102" t="s">
        <v>781</v>
      </c>
      <c r="I41" s="105"/>
      <c r="J41" s="105"/>
      <c r="K41" s="105"/>
      <c r="L41" s="105"/>
      <c r="M41" s="105"/>
      <c r="N41" s="105">
        <v>65</v>
      </c>
      <c r="O41" s="105"/>
      <c r="P41" s="105"/>
      <c r="Q41" s="104">
        <f t="shared" si="2"/>
        <v>3027</v>
      </c>
      <c r="R41" s="104" t="s">
        <v>269</v>
      </c>
      <c r="S41" s="108">
        <v>2</v>
      </c>
      <c r="T41" s="104" t="s">
        <v>473</v>
      </c>
      <c r="U41" s="104"/>
      <c r="Z41" s="145">
        <f t="shared" si="0"/>
        <v>33</v>
      </c>
      <c r="AA41" s="145" t="s">
        <v>811</v>
      </c>
      <c r="AB41" s="145" t="s">
        <v>812</v>
      </c>
      <c r="AC41" s="145" t="s">
        <v>784</v>
      </c>
      <c r="AD41" s="145"/>
      <c r="AE41" s="145">
        <v>63</v>
      </c>
      <c r="AF41" s="145">
        <v>29</v>
      </c>
      <c r="AG41" s="145"/>
      <c r="AH41" s="145"/>
      <c r="AI41" s="145"/>
      <c r="AJ41" s="145"/>
      <c r="AK41" s="145"/>
      <c r="AL41" s="145">
        <f t="shared" si="1"/>
        <v>2167.5</v>
      </c>
    </row>
    <row r="42" spans="3:38" ht="39.950000000000003" customHeight="1">
      <c r="C42" s="102">
        <f t="shared" si="3"/>
        <v>34</v>
      </c>
      <c r="D42" s="103">
        <v>44923</v>
      </c>
      <c r="E42" s="102" t="s">
        <v>336</v>
      </c>
      <c r="F42" s="102" t="s">
        <v>457</v>
      </c>
      <c r="G42" s="104" t="s">
        <v>268</v>
      </c>
      <c r="H42" s="102" t="s">
        <v>781</v>
      </c>
      <c r="I42" s="105"/>
      <c r="J42" s="105"/>
      <c r="K42" s="105"/>
      <c r="L42" s="105"/>
      <c r="M42" s="105"/>
      <c r="N42" s="105">
        <v>9</v>
      </c>
      <c r="O42" s="105"/>
      <c r="P42" s="105"/>
      <c r="Q42" s="104">
        <f t="shared" si="2"/>
        <v>3036</v>
      </c>
      <c r="R42" s="104" t="s">
        <v>269</v>
      </c>
      <c r="S42" s="108">
        <v>2</v>
      </c>
      <c r="T42" s="104" t="s">
        <v>473</v>
      </c>
      <c r="U42" s="104"/>
      <c r="Z42" s="145">
        <f t="shared" si="0"/>
        <v>34</v>
      </c>
      <c r="AA42" s="145" t="s">
        <v>813</v>
      </c>
      <c r="AB42" s="145" t="s">
        <v>814</v>
      </c>
      <c r="AC42" s="145" t="s">
        <v>784</v>
      </c>
      <c r="AD42" s="145"/>
      <c r="AE42" s="145">
        <v>63</v>
      </c>
      <c r="AF42" s="145">
        <v>42</v>
      </c>
      <c r="AG42" s="145"/>
      <c r="AH42" s="145"/>
      <c r="AI42" s="145"/>
      <c r="AJ42" s="145"/>
      <c r="AK42" s="145"/>
      <c r="AL42" s="145">
        <f t="shared" si="1"/>
        <v>2209.5</v>
      </c>
    </row>
    <row r="43" spans="3:38" ht="39.950000000000003" customHeight="1">
      <c r="C43" s="102">
        <f t="shared" si="3"/>
        <v>35</v>
      </c>
      <c r="D43" s="103">
        <v>44924</v>
      </c>
      <c r="E43" s="102" t="s">
        <v>273</v>
      </c>
      <c r="F43" s="102" t="s">
        <v>392</v>
      </c>
      <c r="G43" s="104" t="s">
        <v>268</v>
      </c>
      <c r="H43" s="102" t="s">
        <v>781</v>
      </c>
      <c r="I43" s="105"/>
      <c r="J43" s="105"/>
      <c r="K43" s="105">
        <v>88</v>
      </c>
      <c r="L43" s="105"/>
      <c r="M43" s="107"/>
      <c r="N43" s="107"/>
      <c r="O43" s="107"/>
      <c r="P43" s="107"/>
      <c r="Q43" s="104">
        <f t="shared" si="2"/>
        <v>3124</v>
      </c>
      <c r="R43" s="104" t="s">
        <v>269</v>
      </c>
      <c r="S43" s="104">
        <v>1.5</v>
      </c>
      <c r="T43" s="104" t="s">
        <v>473</v>
      </c>
      <c r="U43" s="112"/>
      <c r="Z43" s="145">
        <f t="shared" si="0"/>
        <v>35</v>
      </c>
      <c r="AA43" s="145" t="s">
        <v>815</v>
      </c>
      <c r="AB43" s="145" t="s">
        <v>816</v>
      </c>
      <c r="AC43" s="145" t="s">
        <v>784</v>
      </c>
      <c r="AD43" s="145"/>
      <c r="AE43" s="145">
        <v>63</v>
      </c>
      <c r="AF43" s="145">
        <v>167.2</v>
      </c>
      <c r="AG43" s="145"/>
      <c r="AH43" s="145"/>
      <c r="AI43" s="145"/>
      <c r="AJ43" s="145"/>
      <c r="AK43" s="145"/>
      <c r="AL43" s="145">
        <f t="shared" si="1"/>
        <v>2376.6999999999998</v>
      </c>
    </row>
    <row r="44" spans="3:38" ht="39.950000000000003" customHeight="1">
      <c r="C44" s="102">
        <f t="shared" si="3"/>
        <v>36</v>
      </c>
      <c r="D44" s="103">
        <v>44924</v>
      </c>
      <c r="E44" s="102" t="s">
        <v>392</v>
      </c>
      <c r="F44" s="102" t="s">
        <v>424</v>
      </c>
      <c r="G44" s="104" t="s">
        <v>268</v>
      </c>
      <c r="H44" s="102" t="s">
        <v>781</v>
      </c>
      <c r="I44" s="105"/>
      <c r="J44" s="105"/>
      <c r="K44" s="105">
        <v>83</v>
      </c>
      <c r="L44" s="105"/>
      <c r="M44" s="107"/>
      <c r="N44" s="107"/>
      <c r="O44" s="107"/>
      <c r="P44" s="107"/>
      <c r="Q44" s="104">
        <f t="shared" si="2"/>
        <v>3207</v>
      </c>
      <c r="R44" s="104" t="s">
        <v>269</v>
      </c>
      <c r="S44" s="104">
        <v>1.5</v>
      </c>
      <c r="T44" s="104" t="s">
        <v>473</v>
      </c>
      <c r="U44" s="112"/>
      <c r="Z44" s="145">
        <f t="shared" si="0"/>
        <v>36</v>
      </c>
      <c r="AA44" s="145" t="s">
        <v>817</v>
      </c>
      <c r="AB44" s="145" t="s">
        <v>818</v>
      </c>
      <c r="AC44" s="145" t="s">
        <v>784</v>
      </c>
      <c r="AD44" s="145"/>
      <c r="AE44" s="145">
        <v>63</v>
      </c>
      <c r="AF44" s="145">
        <v>22.5</v>
      </c>
      <c r="AG44" s="145"/>
      <c r="AH44" s="145"/>
      <c r="AI44" s="145"/>
      <c r="AJ44" s="145"/>
      <c r="AK44" s="145"/>
      <c r="AL44" s="145">
        <f t="shared" si="1"/>
        <v>2399.1999999999998</v>
      </c>
    </row>
    <row r="45" spans="3:38" ht="39.950000000000003" customHeight="1">
      <c r="C45" s="102">
        <f t="shared" si="3"/>
        <v>37</v>
      </c>
      <c r="D45" s="103">
        <v>44924</v>
      </c>
      <c r="E45" s="102" t="s">
        <v>424</v>
      </c>
      <c r="F45" s="102" t="s">
        <v>278</v>
      </c>
      <c r="G45" s="104" t="s">
        <v>268</v>
      </c>
      <c r="H45" s="102" t="s">
        <v>781</v>
      </c>
      <c r="I45" s="105"/>
      <c r="J45" s="105"/>
      <c r="K45" s="105">
        <v>39</v>
      </c>
      <c r="L45" s="105"/>
      <c r="M45" s="107"/>
      <c r="N45" s="107"/>
      <c r="O45" s="107"/>
      <c r="P45" s="107"/>
      <c r="Q45" s="104">
        <f t="shared" si="2"/>
        <v>3246</v>
      </c>
      <c r="R45" s="104" t="s">
        <v>269</v>
      </c>
      <c r="S45" s="104">
        <v>1.5</v>
      </c>
      <c r="T45" s="104" t="s">
        <v>473</v>
      </c>
      <c r="U45" s="112"/>
      <c r="Z45" s="145">
        <f t="shared" si="0"/>
        <v>37</v>
      </c>
      <c r="AA45" s="145" t="s">
        <v>819</v>
      </c>
      <c r="AB45" s="145" t="s">
        <v>820</v>
      </c>
      <c r="AC45" s="145" t="s">
        <v>784</v>
      </c>
      <c r="AD45" s="145"/>
      <c r="AE45" s="145">
        <v>63</v>
      </c>
      <c r="AF45" s="145">
        <v>81</v>
      </c>
      <c r="AG45" s="145"/>
      <c r="AH45" s="145"/>
      <c r="AI45" s="145"/>
      <c r="AJ45" s="145"/>
      <c r="AK45" s="145"/>
      <c r="AL45" s="145">
        <f t="shared" si="1"/>
        <v>2480.1999999999998</v>
      </c>
    </row>
    <row r="46" spans="3:38" ht="39.950000000000003" customHeight="1">
      <c r="C46" s="102">
        <f t="shared" si="3"/>
        <v>38</v>
      </c>
      <c r="D46" s="103">
        <v>44925</v>
      </c>
      <c r="E46" s="102" t="s">
        <v>424</v>
      </c>
      <c r="F46" s="102" t="s">
        <v>278</v>
      </c>
      <c r="G46" s="104" t="s">
        <v>268</v>
      </c>
      <c r="H46" s="102" t="s">
        <v>781</v>
      </c>
      <c r="I46" s="105"/>
      <c r="J46" s="105"/>
      <c r="K46" s="105">
        <v>111</v>
      </c>
      <c r="L46" s="105"/>
      <c r="M46" s="107"/>
      <c r="N46" s="107"/>
      <c r="O46" s="107"/>
      <c r="P46" s="107"/>
      <c r="Q46" s="104">
        <f t="shared" si="2"/>
        <v>3357</v>
      </c>
      <c r="R46" s="104" t="s">
        <v>293</v>
      </c>
      <c r="S46" s="104"/>
      <c r="T46" s="104" t="s">
        <v>473</v>
      </c>
      <c r="U46" s="112"/>
      <c r="Z46" s="145">
        <f t="shared" si="0"/>
        <v>38</v>
      </c>
      <c r="AA46" s="145" t="s">
        <v>820</v>
      </c>
      <c r="AB46" s="145" t="s">
        <v>821</v>
      </c>
      <c r="AC46" s="145" t="s">
        <v>784</v>
      </c>
      <c r="AD46" s="145"/>
      <c r="AE46" s="145">
        <v>63</v>
      </c>
      <c r="AF46" s="145">
        <v>96</v>
      </c>
      <c r="AG46" s="145"/>
      <c r="AH46" s="145"/>
      <c r="AI46" s="145"/>
      <c r="AJ46" s="145"/>
      <c r="AK46" s="145"/>
      <c r="AL46" s="145">
        <f t="shared" si="1"/>
        <v>2576.1999999999998</v>
      </c>
    </row>
    <row r="47" spans="3:38" ht="39.950000000000003" customHeight="1">
      <c r="C47" s="102">
        <f t="shared" si="3"/>
        <v>39</v>
      </c>
      <c r="D47" s="103">
        <v>44925</v>
      </c>
      <c r="E47" s="102" t="s">
        <v>266</v>
      </c>
      <c r="F47" s="102" t="s">
        <v>417</v>
      </c>
      <c r="G47" s="104" t="s">
        <v>268</v>
      </c>
      <c r="H47" s="102" t="s">
        <v>781</v>
      </c>
      <c r="I47" s="105"/>
      <c r="J47" s="105"/>
      <c r="K47" s="105">
        <v>138</v>
      </c>
      <c r="L47" s="105"/>
      <c r="M47" s="107"/>
      <c r="N47" s="107"/>
      <c r="O47" s="107"/>
      <c r="P47" s="107"/>
      <c r="Q47" s="104">
        <f t="shared" si="2"/>
        <v>3495</v>
      </c>
      <c r="R47" s="104" t="s">
        <v>293</v>
      </c>
      <c r="S47" s="104"/>
      <c r="T47" s="104" t="s">
        <v>473</v>
      </c>
      <c r="U47" s="112"/>
      <c r="Z47" s="145">
        <f t="shared" si="0"/>
        <v>39</v>
      </c>
      <c r="AA47" s="145" t="s">
        <v>822</v>
      </c>
      <c r="AB47" s="145" t="s">
        <v>823</v>
      </c>
      <c r="AC47" s="145" t="s">
        <v>824</v>
      </c>
      <c r="AD47" s="145">
        <v>0.39</v>
      </c>
      <c r="AE47" s="145">
        <v>63</v>
      </c>
      <c r="AF47" s="145">
        <v>98</v>
      </c>
      <c r="AG47" s="145"/>
      <c r="AH47" s="145"/>
      <c r="AI47" s="145"/>
      <c r="AJ47" s="145"/>
      <c r="AK47" s="145"/>
      <c r="AL47" s="145">
        <f t="shared" si="1"/>
        <v>2674.2</v>
      </c>
    </row>
    <row r="48" spans="3:38" ht="39.950000000000003" customHeight="1">
      <c r="C48" s="102">
        <f t="shared" si="3"/>
        <v>40</v>
      </c>
      <c r="D48" s="103">
        <v>44925</v>
      </c>
      <c r="E48" s="102" t="s">
        <v>278</v>
      </c>
      <c r="F48" s="102" t="s">
        <v>266</v>
      </c>
      <c r="G48" s="104" t="s">
        <v>268</v>
      </c>
      <c r="H48" s="102" t="s">
        <v>781</v>
      </c>
      <c r="I48" s="105"/>
      <c r="J48" s="105"/>
      <c r="K48" s="105">
        <v>9</v>
      </c>
      <c r="L48" s="105"/>
      <c r="M48" s="107"/>
      <c r="N48" s="107"/>
      <c r="O48" s="107"/>
      <c r="P48" s="107"/>
      <c r="Q48" s="104">
        <f t="shared" si="2"/>
        <v>3504</v>
      </c>
      <c r="R48" s="104" t="s">
        <v>293</v>
      </c>
      <c r="S48" s="104"/>
      <c r="T48" s="104" t="s">
        <v>473</v>
      </c>
      <c r="U48" s="112"/>
      <c r="Z48" s="145">
        <f t="shared" si="0"/>
        <v>40</v>
      </c>
      <c r="AA48" s="145" t="s">
        <v>120</v>
      </c>
      <c r="AB48" s="145" t="s">
        <v>145</v>
      </c>
      <c r="AC48" s="145" t="s">
        <v>784</v>
      </c>
      <c r="AD48" s="145"/>
      <c r="AE48" s="145">
        <v>75</v>
      </c>
      <c r="AF48" s="146">
        <v>230.4</v>
      </c>
      <c r="AG48" s="146"/>
      <c r="AH48" s="145"/>
      <c r="AI48" s="145"/>
      <c r="AJ48" s="145"/>
      <c r="AK48" s="145"/>
      <c r="AL48" s="145">
        <f t="shared" si="1"/>
        <v>2904.6</v>
      </c>
    </row>
    <row r="49" spans="3:38" ht="39.950000000000003" customHeight="1">
      <c r="C49" s="102">
        <f t="shared" si="3"/>
        <v>41</v>
      </c>
      <c r="D49" s="103">
        <v>44926</v>
      </c>
      <c r="E49" s="102" t="s">
        <v>424</v>
      </c>
      <c r="F49" s="102" t="s">
        <v>288</v>
      </c>
      <c r="G49" s="104" t="s">
        <v>268</v>
      </c>
      <c r="H49" s="102" t="s">
        <v>781</v>
      </c>
      <c r="I49" s="105"/>
      <c r="J49" s="105"/>
      <c r="K49" s="105">
        <v>85</v>
      </c>
      <c r="L49" s="105"/>
      <c r="M49" s="107"/>
      <c r="N49" s="107"/>
      <c r="O49" s="107"/>
      <c r="P49" s="107"/>
      <c r="Q49" s="104">
        <f t="shared" si="2"/>
        <v>3589</v>
      </c>
      <c r="R49" s="104" t="s">
        <v>293</v>
      </c>
      <c r="S49" s="104"/>
      <c r="T49" s="104" t="s">
        <v>473</v>
      </c>
      <c r="U49" s="112"/>
      <c r="Z49" s="145">
        <f t="shared" si="0"/>
        <v>41</v>
      </c>
      <c r="AA49" s="145" t="s">
        <v>120</v>
      </c>
      <c r="AB49" s="145" t="s">
        <v>179</v>
      </c>
      <c r="AC49" s="145" t="s">
        <v>784</v>
      </c>
      <c r="AD49" s="145"/>
      <c r="AE49" s="145">
        <v>75</v>
      </c>
      <c r="AF49" s="146">
        <v>304.2</v>
      </c>
      <c r="AG49" s="146"/>
      <c r="AH49" s="145"/>
      <c r="AI49" s="145"/>
      <c r="AJ49" s="145"/>
      <c r="AK49" s="145"/>
      <c r="AL49" s="145">
        <f t="shared" si="1"/>
        <v>3208.7999999999997</v>
      </c>
    </row>
    <row r="50" spans="3:38" ht="39.950000000000003" customHeight="1">
      <c r="C50" s="102">
        <f t="shared" si="3"/>
        <v>42</v>
      </c>
      <c r="D50" s="103">
        <v>44926</v>
      </c>
      <c r="E50" s="102" t="s">
        <v>384</v>
      </c>
      <c r="F50" s="102" t="s">
        <v>397</v>
      </c>
      <c r="G50" s="104" t="s">
        <v>268</v>
      </c>
      <c r="H50" s="102" t="s">
        <v>781</v>
      </c>
      <c r="I50" s="105">
        <v>58</v>
      </c>
      <c r="J50" s="105"/>
      <c r="K50" s="105"/>
      <c r="L50" s="105"/>
      <c r="M50" s="107"/>
      <c r="N50" s="107"/>
      <c r="O50" s="107"/>
      <c r="P50" s="107"/>
      <c r="Q50" s="104">
        <f t="shared" si="2"/>
        <v>3647</v>
      </c>
      <c r="R50" s="104" t="s">
        <v>293</v>
      </c>
      <c r="S50" s="104"/>
      <c r="T50" s="104" t="s">
        <v>473</v>
      </c>
      <c r="U50" s="112"/>
      <c r="Z50" s="145">
        <f t="shared" si="0"/>
        <v>42</v>
      </c>
      <c r="AA50" s="145" t="s">
        <v>168</v>
      </c>
      <c r="AB50" s="145" t="s">
        <v>801</v>
      </c>
      <c r="AC50" s="145" t="s">
        <v>784</v>
      </c>
      <c r="AD50" s="145"/>
      <c r="AE50" s="145">
        <v>75</v>
      </c>
      <c r="AF50" s="146">
        <v>115.2</v>
      </c>
      <c r="AG50" s="146"/>
      <c r="AH50" s="145"/>
      <c r="AI50" s="145"/>
      <c r="AJ50" s="145"/>
      <c r="AK50" s="145"/>
      <c r="AL50" s="145">
        <f t="shared" si="1"/>
        <v>3323.9999999999995</v>
      </c>
    </row>
    <row r="51" spans="3:38" ht="39.950000000000003" customHeight="1">
      <c r="C51" s="102">
        <f t="shared" si="3"/>
        <v>43</v>
      </c>
      <c r="D51" s="103">
        <v>44926</v>
      </c>
      <c r="E51" s="102" t="s">
        <v>384</v>
      </c>
      <c r="F51" s="102" t="s">
        <v>386</v>
      </c>
      <c r="G51" s="104" t="s">
        <v>268</v>
      </c>
      <c r="H51" s="102" t="s">
        <v>781</v>
      </c>
      <c r="I51" s="105">
        <v>31</v>
      </c>
      <c r="J51" s="105"/>
      <c r="K51" s="105"/>
      <c r="L51" s="105"/>
      <c r="M51" s="107"/>
      <c r="N51" s="107"/>
      <c r="O51" s="107"/>
      <c r="P51" s="107"/>
      <c r="Q51" s="104">
        <f t="shared" si="2"/>
        <v>3678</v>
      </c>
      <c r="R51" s="104" t="s">
        <v>293</v>
      </c>
      <c r="S51" s="104"/>
      <c r="T51" s="104" t="s">
        <v>473</v>
      </c>
      <c r="U51" s="112"/>
      <c r="Z51" s="145">
        <f t="shared" si="0"/>
        <v>43</v>
      </c>
      <c r="AA51" s="145" t="s">
        <v>229</v>
      </c>
      <c r="AB51" s="145" t="s">
        <v>807</v>
      </c>
      <c r="AC51" s="145" t="s">
        <v>784</v>
      </c>
      <c r="AD51" s="145"/>
      <c r="AE51" s="145">
        <v>75</v>
      </c>
      <c r="AF51" s="146">
        <v>60.2</v>
      </c>
      <c r="AG51" s="146"/>
      <c r="AH51" s="145"/>
      <c r="AI51" s="145"/>
      <c r="AJ51" s="145"/>
      <c r="AK51" s="145"/>
      <c r="AL51" s="145">
        <f t="shared" si="1"/>
        <v>3384.1999999999994</v>
      </c>
    </row>
    <row r="52" spans="3:38" ht="39.950000000000003" customHeight="1">
      <c r="C52" s="102">
        <f t="shared" si="3"/>
        <v>44</v>
      </c>
      <c r="D52" s="103">
        <v>44928</v>
      </c>
      <c r="E52" s="102" t="s">
        <v>336</v>
      </c>
      <c r="F52" s="102" t="s">
        <v>408</v>
      </c>
      <c r="G52" s="104" t="s">
        <v>268</v>
      </c>
      <c r="H52" s="102" t="s">
        <v>781</v>
      </c>
      <c r="I52" s="105">
        <v>27</v>
      </c>
      <c r="J52" s="105"/>
      <c r="K52" s="105"/>
      <c r="L52" s="105"/>
      <c r="M52" s="107"/>
      <c r="N52" s="107"/>
      <c r="O52" s="107"/>
      <c r="P52" s="107"/>
      <c r="Q52" s="104">
        <f t="shared" si="2"/>
        <v>3705</v>
      </c>
      <c r="R52" s="104" t="s">
        <v>293</v>
      </c>
      <c r="S52" s="104"/>
      <c r="T52" s="104" t="s">
        <v>473</v>
      </c>
      <c r="U52" s="112"/>
      <c r="Z52" s="145">
        <f t="shared" si="0"/>
        <v>44</v>
      </c>
      <c r="AA52" s="145" t="s">
        <v>825</v>
      </c>
      <c r="AB52" s="145" t="s">
        <v>809</v>
      </c>
      <c r="AC52" s="145" t="s">
        <v>784</v>
      </c>
      <c r="AD52" s="145"/>
      <c r="AE52" s="145">
        <v>75</v>
      </c>
      <c r="AF52" s="146">
        <v>25.1</v>
      </c>
      <c r="AG52" s="146"/>
      <c r="AH52" s="145"/>
      <c r="AI52" s="145"/>
      <c r="AJ52" s="145"/>
      <c r="AK52" s="145"/>
      <c r="AL52" s="145">
        <f t="shared" si="1"/>
        <v>3409.2999999999993</v>
      </c>
    </row>
    <row r="53" spans="3:38" ht="39.950000000000003" customHeight="1">
      <c r="C53" s="102">
        <f t="shared" si="3"/>
        <v>45</v>
      </c>
      <c r="D53" s="103">
        <v>44928</v>
      </c>
      <c r="E53" s="102" t="s">
        <v>457</v>
      </c>
      <c r="F53" s="102" t="s">
        <v>415</v>
      </c>
      <c r="G53" s="104" t="s">
        <v>268</v>
      </c>
      <c r="H53" s="102" t="s">
        <v>781</v>
      </c>
      <c r="I53" s="105">
        <v>31</v>
      </c>
      <c r="J53" s="105"/>
      <c r="K53" s="105"/>
      <c r="L53" s="105"/>
      <c r="M53" s="107"/>
      <c r="N53" s="107"/>
      <c r="O53" s="107"/>
      <c r="P53" s="107"/>
      <c r="Q53" s="104">
        <f t="shared" si="2"/>
        <v>3736</v>
      </c>
      <c r="R53" s="116"/>
      <c r="S53" s="104"/>
      <c r="T53" s="104" t="s">
        <v>473</v>
      </c>
      <c r="U53" s="110"/>
      <c r="Z53" s="145">
        <f t="shared" si="0"/>
        <v>45</v>
      </c>
      <c r="AA53" s="145" t="s">
        <v>809</v>
      </c>
      <c r="AB53" s="145" t="s">
        <v>826</v>
      </c>
      <c r="AC53" s="145" t="s">
        <v>784</v>
      </c>
      <c r="AD53" s="145"/>
      <c r="AE53" s="145">
        <v>75</v>
      </c>
      <c r="AF53" s="146">
        <v>19.399999999999999</v>
      </c>
      <c r="AG53" s="146"/>
      <c r="AH53" s="145"/>
      <c r="AI53" s="145"/>
      <c r="AJ53" s="145"/>
      <c r="AK53" s="145"/>
      <c r="AL53" s="145">
        <f t="shared" si="1"/>
        <v>3428.6999999999994</v>
      </c>
    </row>
    <row r="54" spans="3:38" ht="39.950000000000003" customHeight="1">
      <c r="C54" s="102">
        <f t="shared" si="3"/>
        <v>46</v>
      </c>
      <c r="D54" s="103">
        <v>44928</v>
      </c>
      <c r="E54" s="102" t="s">
        <v>435</v>
      </c>
      <c r="F54" s="102" t="s">
        <v>450</v>
      </c>
      <c r="G54" s="104" t="s">
        <v>268</v>
      </c>
      <c r="H54" s="102" t="s">
        <v>781</v>
      </c>
      <c r="I54" s="105">
        <v>46</v>
      </c>
      <c r="J54" s="105"/>
      <c r="K54" s="105"/>
      <c r="L54" s="105"/>
      <c r="M54" s="107"/>
      <c r="N54" s="107"/>
      <c r="O54" s="107"/>
      <c r="P54" s="107"/>
      <c r="Q54" s="104">
        <f t="shared" si="2"/>
        <v>3782</v>
      </c>
      <c r="R54" s="116"/>
      <c r="S54" s="104"/>
      <c r="T54" s="104" t="s">
        <v>473</v>
      </c>
      <c r="U54" s="110"/>
      <c r="Z54" s="145">
        <f t="shared" si="0"/>
        <v>46</v>
      </c>
      <c r="AA54" s="145" t="s">
        <v>826</v>
      </c>
      <c r="AB54" s="145" t="s">
        <v>827</v>
      </c>
      <c r="AC54" s="145" t="s">
        <v>784</v>
      </c>
      <c r="AD54" s="145"/>
      <c r="AE54" s="145">
        <v>75</v>
      </c>
      <c r="AF54" s="146">
        <v>21.8</v>
      </c>
      <c r="AG54" s="146"/>
      <c r="AH54" s="145"/>
      <c r="AI54" s="145"/>
      <c r="AJ54" s="145"/>
      <c r="AK54" s="145"/>
      <c r="AL54" s="145">
        <f t="shared" si="1"/>
        <v>3450.4999999999995</v>
      </c>
    </row>
    <row r="55" spans="3:38" ht="39.950000000000003" customHeight="1">
      <c r="C55" s="102">
        <f t="shared" si="3"/>
        <v>47</v>
      </c>
      <c r="D55" s="103">
        <v>44928</v>
      </c>
      <c r="E55" s="102" t="s">
        <v>336</v>
      </c>
      <c r="F55" s="102" t="s">
        <v>457</v>
      </c>
      <c r="G55" s="104" t="s">
        <v>268</v>
      </c>
      <c r="H55" s="102" t="s">
        <v>781</v>
      </c>
      <c r="I55" s="105"/>
      <c r="J55" s="105"/>
      <c r="K55" s="105"/>
      <c r="L55" s="105"/>
      <c r="M55" s="107"/>
      <c r="N55" s="105">
        <v>16</v>
      </c>
      <c r="O55" s="107"/>
      <c r="P55" s="107"/>
      <c r="Q55" s="104">
        <f t="shared" si="2"/>
        <v>3798</v>
      </c>
      <c r="R55" s="116"/>
      <c r="S55" s="104"/>
      <c r="T55" s="104" t="s">
        <v>473</v>
      </c>
      <c r="U55" s="110"/>
      <c r="Z55" s="145">
        <f t="shared" si="0"/>
        <v>47</v>
      </c>
      <c r="AA55" s="145" t="s">
        <v>826</v>
      </c>
      <c r="AB55" s="145" t="s">
        <v>828</v>
      </c>
      <c r="AC55" s="145" t="s">
        <v>784</v>
      </c>
      <c r="AD55" s="145"/>
      <c r="AE55" s="145">
        <v>75</v>
      </c>
      <c r="AF55" s="146">
        <f>126.5-AF56</f>
        <v>90.5</v>
      </c>
      <c r="AG55" s="146"/>
      <c r="AH55" s="145"/>
      <c r="AI55" s="145"/>
      <c r="AJ55" s="145"/>
      <c r="AK55" s="145"/>
      <c r="AL55" s="145">
        <f t="shared" si="1"/>
        <v>3540.9999999999995</v>
      </c>
    </row>
    <row r="56" spans="3:38" ht="39.950000000000003" customHeight="1">
      <c r="C56" s="102">
        <f t="shared" si="3"/>
        <v>48</v>
      </c>
      <c r="D56" s="103">
        <v>44928</v>
      </c>
      <c r="E56" s="102" t="s">
        <v>457</v>
      </c>
      <c r="F56" s="102" t="s">
        <v>435</v>
      </c>
      <c r="G56" s="104" t="s">
        <v>268</v>
      </c>
      <c r="H56" s="102" t="s">
        <v>781</v>
      </c>
      <c r="I56" s="105"/>
      <c r="J56" s="105"/>
      <c r="K56" s="105"/>
      <c r="L56" s="105"/>
      <c r="M56" s="107"/>
      <c r="N56" s="105">
        <v>29</v>
      </c>
      <c r="O56" s="107"/>
      <c r="P56" s="107"/>
      <c r="Q56" s="104">
        <f t="shared" si="2"/>
        <v>3827</v>
      </c>
      <c r="R56" s="116"/>
      <c r="S56" s="104"/>
      <c r="T56" s="104" t="s">
        <v>473</v>
      </c>
      <c r="U56" s="110"/>
      <c r="Z56" s="145">
        <f t="shared" si="0"/>
        <v>48</v>
      </c>
      <c r="AA56" s="145" t="s">
        <v>826</v>
      </c>
      <c r="AB56" s="145" t="s">
        <v>828</v>
      </c>
      <c r="AC56" s="145" t="s">
        <v>824</v>
      </c>
      <c r="AD56" s="145">
        <v>0.39</v>
      </c>
      <c r="AE56" s="145">
        <v>75</v>
      </c>
      <c r="AF56" s="146">
        <v>36</v>
      </c>
      <c r="AG56" s="146"/>
      <c r="AH56" s="145"/>
      <c r="AI56" s="145"/>
      <c r="AJ56" s="145"/>
      <c r="AK56" s="145"/>
      <c r="AL56" s="145">
        <f t="shared" si="1"/>
        <v>3576.9999999999995</v>
      </c>
    </row>
    <row r="57" spans="3:38" ht="39.950000000000003" customHeight="1">
      <c r="C57" s="102">
        <f t="shared" si="3"/>
        <v>49</v>
      </c>
      <c r="D57" s="103">
        <v>44928</v>
      </c>
      <c r="E57" s="102" t="s">
        <v>266</v>
      </c>
      <c r="F57" s="102" t="s">
        <v>376</v>
      </c>
      <c r="G57" s="104" t="s">
        <v>268</v>
      </c>
      <c r="H57" s="102" t="s">
        <v>781</v>
      </c>
      <c r="I57" s="105">
        <v>32</v>
      </c>
      <c r="J57" s="105"/>
      <c r="K57" s="105"/>
      <c r="L57" s="105"/>
      <c r="M57" s="107"/>
      <c r="N57" s="107"/>
      <c r="O57" s="107"/>
      <c r="P57" s="107"/>
      <c r="Q57" s="104">
        <f t="shared" si="2"/>
        <v>3859</v>
      </c>
      <c r="R57" s="116"/>
      <c r="S57" s="104"/>
      <c r="T57" s="104" t="s">
        <v>473</v>
      </c>
      <c r="U57" s="110"/>
      <c r="Z57" s="145">
        <f t="shared" si="0"/>
        <v>49</v>
      </c>
      <c r="AA57" s="145" t="s">
        <v>828</v>
      </c>
      <c r="AB57" s="145" t="s">
        <v>829</v>
      </c>
      <c r="AC57" s="145" t="s">
        <v>824</v>
      </c>
      <c r="AD57" s="145">
        <v>0.39</v>
      </c>
      <c r="AE57" s="145">
        <v>75</v>
      </c>
      <c r="AF57" s="146">
        <v>55</v>
      </c>
      <c r="AG57" s="146"/>
      <c r="AH57" s="145"/>
      <c r="AI57" s="145"/>
      <c r="AJ57" s="145"/>
      <c r="AK57" s="145"/>
      <c r="AL57" s="145">
        <f t="shared" si="1"/>
        <v>3631.9999999999995</v>
      </c>
    </row>
    <row r="58" spans="3:38" ht="39.950000000000003" customHeight="1">
      <c r="C58" s="102">
        <f t="shared" si="3"/>
        <v>50</v>
      </c>
      <c r="D58" s="103">
        <v>44928</v>
      </c>
      <c r="E58" s="102" t="s">
        <v>277</v>
      </c>
      <c r="F58" s="102" t="s">
        <v>303</v>
      </c>
      <c r="G58" s="104" t="s">
        <v>268</v>
      </c>
      <c r="H58" s="102" t="s">
        <v>781</v>
      </c>
      <c r="I58" s="105"/>
      <c r="J58" s="105">
        <v>2</v>
      </c>
      <c r="K58" s="105"/>
      <c r="L58" s="105"/>
      <c r="M58" s="107"/>
      <c r="N58" s="107"/>
      <c r="O58" s="107"/>
      <c r="P58" s="107"/>
      <c r="Q58" s="104">
        <f t="shared" si="2"/>
        <v>3861</v>
      </c>
      <c r="R58" s="116"/>
      <c r="S58" s="104"/>
      <c r="T58" s="104" t="s">
        <v>473</v>
      </c>
      <c r="U58" s="110"/>
      <c r="Z58" s="145">
        <f t="shared" si="0"/>
        <v>50</v>
      </c>
      <c r="AA58" s="145" t="s">
        <v>830</v>
      </c>
      <c r="AB58" s="145" t="s">
        <v>819</v>
      </c>
      <c r="AC58" s="145" t="s">
        <v>784</v>
      </c>
      <c r="AD58" s="145"/>
      <c r="AE58" s="145">
        <v>75</v>
      </c>
      <c r="AF58" s="146">
        <v>64</v>
      </c>
      <c r="AG58" s="146"/>
      <c r="AH58" s="145"/>
      <c r="AI58" s="145"/>
      <c r="AJ58" s="145"/>
      <c r="AK58" s="145"/>
      <c r="AL58" s="145">
        <f t="shared" si="1"/>
        <v>3695.9999999999995</v>
      </c>
    </row>
    <row r="59" spans="3:38" ht="39.950000000000003" customHeight="1">
      <c r="C59" s="102">
        <f t="shared" si="3"/>
        <v>51</v>
      </c>
      <c r="D59" s="103">
        <v>44928</v>
      </c>
      <c r="E59" s="102" t="s">
        <v>303</v>
      </c>
      <c r="F59" s="102" t="s">
        <v>440</v>
      </c>
      <c r="G59" s="104" t="s">
        <v>268</v>
      </c>
      <c r="H59" s="102" t="s">
        <v>781</v>
      </c>
      <c r="I59" s="105"/>
      <c r="J59" s="105">
        <v>53</v>
      </c>
      <c r="K59" s="105"/>
      <c r="L59" s="105"/>
      <c r="M59" s="107"/>
      <c r="N59" s="107"/>
      <c r="O59" s="107"/>
      <c r="P59" s="107"/>
      <c r="Q59" s="104">
        <f t="shared" si="2"/>
        <v>3914</v>
      </c>
      <c r="R59" s="116"/>
      <c r="S59" s="104"/>
      <c r="T59" s="104" t="s">
        <v>473</v>
      </c>
      <c r="U59" s="110"/>
      <c r="Z59" s="145">
        <f t="shared" si="0"/>
        <v>51</v>
      </c>
      <c r="AA59" s="145" t="s">
        <v>831</v>
      </c>
      <c r="AB59" s="145" t="s">
        <v>819</v>
      </c>
      <c r="AC59" s="145" t="s">
        <v>784</v>
      </c>
      <c r="AD59" s="145"/>
      <c r="AE59" s="145">
        <v>75</v>
      </c>
      <c r="AF59" s="146">
        <v>70</v>
      </c>
      <c r="AG59" s="146"/>
      <c r="AH59" s="145"/>
      <c r="AI59" s="145"/>
      <c r="AJ59" s="145"/>
      <c r="AK59" s="145"/>
      <c r="AL59" s="145">
        <f t="shared" si="1"/>
        <v>3765.9999999999995</v>
      </c>
    </row>
    <row r="60" spans="3:38" ht="39.950000000000003" customHeight="1">
      <c r="C60" s="102">
        <f t="shared" si="3"/>
        <v>52</v>
      </c>
      <c r="D60" s="103">
        <v>44928</v>
      </c>
      <c r="E60" s="102" t="s">
        <v>278</v>
      </c>
      <c r="F60" s="102" t="s">
        <v>313</v>
      </c>
      <c r="G60" s="104" t="s">
        <v>268</v>
      </c>
      <c r="H60" s="102" t="s">
        <v>781</v>
      </c>
      <c r="I60" s="105"/>
      <c r="J60" s="105"/>
      <c r="K60" s="105">
        <v>140</v>
      </c>
      <c r="L60" s="105"/>
      <c r="M60" s="107"/>
      <c r="N60" s="107"/>
      <c r="O60" s="107"/>
      <c r="P60" s="107"/>
      <c r="Q60" s="104">
        <f t="shared" si="2"/>
        <v>4054</v>
      </c>
      <c r="R60" s="116"/>
      <c r="S60" s="104"/>
      <c r="T60" s="104" t="s">
        <v>473</v>
      </c>
      <c r="U60" s="110"/>
      <c r="Z60" s="145">
        <f t="shared" si="0"/>
        <v>52</v>
      </c>
      <c r="AA60" s="145" t="s">
        <v>832</v>
      </c>
      <c r="AB60" s="145" t="s">
        <v>833</v>
      </c>
      <c r="AC60" s="145" t="s">
        <v>824</v>
      </c>
      <c r="AD60" s="145">
        <v>0.39</v>
      </c>
      <c r="AE60" s="145">
        <v>75</v>
      </c>
      <c r="AF60" s="145">
        <v>41.1</v>
      </c>
      <c r="AG60" s="145"/>
      <c r="AH60" s="145"/>
      <c r="AI60" s="145"/>
      <c r="AJ60" s="145"/>
      <c r="AK60" s="145"/>
      <c r="AL60" s="145">
        <f t="shared" si="1"/>
        <v>3807.0999999999995</v>
      </c>
    </row>
    <row r="61" spans="3:38" ht="39.950000000000003" customHeight="1">
      <c r="C61" s="102">
        <f t="shared" si="3"/>
        <v>53</v>
      </c>
      <c r="D61" s="103">
        <v>44928</v>
      </c>
      <c r="E61" s="102" t="s">
        <v>441</v>
      </c>
      <c r="F61" s="102" t="s">
        <v>367</v>
      </c>
      <c r="G61" s="104" t="s">
        <v>268</v>
      </c>
      <c r="H61" s="102" t="s">
        <v>781</v>
      </c>
      <c r="I61" s="105"/>
      <c r="J61" s="105"/>
      <c r="K61" s="105">
        <v>84</v>
      </c>
      <c r="L61" s="105"/>
      <c r="M61" s="107"/>
      <c r="N61" s="107"/>
      <c r="O61" s="107"/>
      <c r="P61" s="107"/>
      <c r="Q61" s="104">
        <f t="shared" si="2"/>
        <v>4138</v>
      </c>
      <c r="R61" s="116"/>
      <c r="S61" s="104"/>
      <c r="T61" s="104" t="s">
        <v>473</v>
      </c>
      <c r="U61" s="110"/>
      <c r="Z61" s="145">
        <f t="shared" si="0"/>
        <v>53</v>
      </c>
      <c r="AA61" s="145" t="s">
        <v>833</v>
      </c>
      <c r="AB61" s="145" t="s">
        <v>834</v>
      </c>
      <c r="AC61" s="145" t="s">
        <v>824</v>
      </c>
      <c r="AD61" s="145">
        <v>0.39</v>
      </c>
      <c r="AE61" s="145">
        <v>75</v>
      </c>
      <c r="AF61" s="145">
        <v>16</v>
      </c>
      <c r="AG61" s="145"/>
      <c r="AH61" s="145"/>
      <c r="AI61" s="145"/>
      <c r="AJ61" s="145"/>
      <c r="AK61" s="145"/>
      <c r="AL61" s="145">
        <f t="shared" si="1"/>
        <v>3823.0999999999995</v>
      </c>
    </row>
    <row r="62" spans="3:38" ht="39.950000000000003" customHeight="1">
      <c r="C62" s="102">
        <f t="shared" si="3"/>
        <v>54</v>
      </c>
      <c r="D62" s="103">
        <v>44928</v>
      </c>
      <c r="E62" s="102" t="s">
        <v>313</v>
      </c>
      <c r="F62" s="102" t="s">
        <v>441</v>
      </c>
      <c r="G62" s="104" t="s">
        <v>268</v>
      </c>
      <c r="H62" s="102" t="s">
        <v>781</v>
      </c>
      <c r="I62" s="105"/>
      <c r="J62" s="105"/>
      <c r="K62" s="105">
        <v>102</v>
      </c>
      <c r="L62" s="105"/>
      <c r="M62" s="107"/>
      <c r="N62" s="107"/>
      <c r="O62" s="107"/>
      <c r="P62" s="107"/>
      <c r="Q62" s="104">
        <f t="shared" si="2"/>
        <v>4240</v>
      </c>
      <c r="R62" s="116"/>
      <c r="S62" s="104"/>
      <c r="T62" s="104" t="s">
        <v>473</v>
      </c>
      <c r="U62" s="110"/>
      <c r="Z62" s="145">
        <f t="shared" si="0"/>
        <v>54</v>
      </c>
      <c r="AA62" s="145" t="s">
        <v>833</v>
      </c>
      <c r="AB62" s="145" t="s">
        <v>835</v>
      </c>
      <c r="AC62" s="145" t="s">
        <v>824</v>
      </c>
      <c r="AD62" s="145">
        <v>0.39</v>
      </c>
      <c r="AE62" s="145">
        <v>75</v>
      </c>
      <c r="AF62" s="145">
        <v>35.6</v>
      </c>
      <c r="AG62" s="145"/>
      <c r="AH62" s="145"/>
      <c r="AI62" s="145"/>
      <c r="AJ62" s="145"/>
      <c r="AK62" s="145"/>
      <c r="AL62" s="145">
        <f t="shared" si="1"/>
        <v>3858.6999999999994</v>
      </c>
    </row>
    <row r="63" spans="3:38" ht="39.950000000000003" customHeight="1">
      <c r="C63" s="102">
        <f t="shared" si="3"/>
        <v>55</v>
      </c>
      <c r="D63" s="103">
        <v>44928</v>
      </c>
      <c r="E63" s="102" t="s">
        <v>288</v>
      </c>
      <c r="F63" s="102" t="s">
        <v>421</v>
      </c>
      <c r="G63" s="104" t="s">
        <v>268</v>
      </c>
      <c r="H63" s="102" t="s">
        <v>781</v>
      </c>
      <c r="I63" s="105"/>
      <c r="J63" s="105"/>
      <c r="K63" s="105">
        <v>60</v>
      </c>
      <c r="L63" s="105"/>
      <c r="M63" s="107"/>
      <c r="N63" s="107"/>
      <c r="O63" s="107"/>
      <c r="P63" s="107"/>
      <c r="Q63" s="104">
        <f t="shared" si="2"/>
        <v>4300</v>
      </c>
      <c r="R63" s="116"/>
      <c r="S63" s="104"/>
      <c r="T63" s="104" t="s">
        <v>473</v>
      </c>
      <c r="U63" s="110"/>
      <c r="Z63" s="145">
        <f t="shared" si="0"/>
        <v>55</v>
      </c>
      <c r="AA63" s="145" t="s">
        <v>835</v>
      </c>
      <c r="AB63" s="145" t="s">
        <v>836</v>
      </c>
      <c r="AC63" s="145" t="s">
        <v>824</v>
      </c>
      <c r="AD63" s="145">
        <v>0.39</v>
      </c>
      <c r="AE63" s="145">
        <v>75</v>
      </c>
      <c r="AF63" s="145">
        <v>64</v>
      </c>
      <c r="AG63" s="145"/>
      <c r="AH63" s="145"/>
      <c r="AI63" s="145"/>
      <c r="AJ63" s="145"/>
      <c r="AK63" s="145"/>
      <c r="AL63" s="145">
        <f t="shared" si="1"/>
        <v>3922.6999999999994</v>
      </c>
    </row>
    <row r="64" spans="3:38" ht="39.950000000000003" customHeight="1">
      <c r="C64" s="102">
        <f t="shared" si="3"/>
        <v>56</v>
      </c>
      <c r="D64" s="103">
        <v>44929</v>
      </c>
      <c r="E64" s="102" t="s">
        <v>288</v>
      </c>
      <c r="F64" s="102" t="s">
        <v>319</v>
      </c>
      <c r="G64" s="104" t="s">
        <v>268</v>
      </c>
      <c r="H64" s="102" t="s">
        <v>781</v>
      </c>
      <c r="I64" s="105"/>
      <c r="J64" s="105"/>
      <c r="K64" s="105">
        <v>71</v>
      </c>
      <c r="L64" s="105"/>
      <c r="M64" s="107"/>
      <c r="N64" s="107"/>
      <c r="O64" s="107"/>
      <c r="P64" s="107"/>
      <c r="Q64" s="104">
        <f t="shared" si="2"/>
        <v>4371</v>
      </c>
      <c r="R64" s="116" t="s">
        <v>293</v>
      </c>
      <c r="S64" s="104">
        <v>0</v>
      </c>
      <c r="T64" s="104" t="s">
        <v>473</v>
      </c>
      <c r="U64" s="110"/>
      <c r="Z64" s="145">
        <f t="shared" si="0"/>
        <v>56</v>
      </c>
      <c r="AA64" s="145" t="s">
        <v>837</v>
      </c>
      <c r="AB64" s="145" t="s">
        <v>838</v>
      </c>
      <c r="AC64" s="145" t="s">
        <v>784</v>
      </c>
      <c r="AD64" s="145"/>
      <c r="AE64" s="145">
        <v>90</v>
      </c>
      <c r="AF64" s="145">
        <v>228.9</v>
      </c>
      <c r="AG64" s="145"/>
      <c r="AH64" s="145"/>
      <c r="AI64" s="145"/>
      <c r="AJ64" s="145"/>
      <c r="AK64" s="145"/>
      <c r="AL64" s="145">
        <f t="shared" si="1"/>
        <v>4151.5999999999995</v>
      </c>
    </row>
    <row r="65" spans="3:38" ht="39.950000000000003" customHeight="1">
      <c r="C65" s="102">
        <f t="shared" si="3"/>
        <v>57</v>
      </c>
      <c r="D65" s="103">
        <v>44929</v>
      </c>
      <c r="E65" s="102" t="s">
        <v>319</v>
      </c>
      <c r="F65" s="102" t="s">
        <v>388</v>
      </c>
      <c r="G65" s="104" t="s">
        <v>268</v>
      </c>
      <c r="H65" s="102" t="s">
        <v>781</v>
      </c>
      <c r="I65" s="105"/>
      <c r="J65" s="105"/>
      <c r="K65" s="105">
        <v>145</v>
      </c>
      <c r="L65" s="105"/>
      <c r="M65" s="107"/>
      <c r="N65" s="107"/>
      <c r="O65" s="107"/>
      <c r="P65" s="107"/>
      <c r="Q65" s="104">
        <f t="shared" si="2"/>
        <v>4516</v>
      </c>
      <c r="R65" s="116" t="s">
        <v>293</v>
      </c>
      <c r="S65" s="104">
        <v>0</v>
      </c>
      <c r="T65" s="104" t="s">
        <v>473</v>
      </c>
      <c r="U65" s="110"/>
      <c r="Z65" s="145">
        <f t="shared" si="0"/>
        <v>57</v>
      </c>
      <c r="AA65" s="145" t="s">
        <v>838</v>
      </c>
      <c r="AB65" s="145" t="s">
        <v>222</v>
      </c>
      <c r="AC65" s="145" t="s">
        <v>784</v>
      </c>
      <c r="AD65" s="145"/>
      <c r="AE65" s="145">
        <v>90</v>
      </c>
      <c r="AF65" s="145">
        <v>403.8</v>
      </c>
      <c r="AG65" s="145"/>
      <c r="AH65" s="145"/>
      <c r="AI65" s="145"/>
      <c r="AJ65" s="145"/>
      <c r="AK65" s="145"/>
      <c r="AL65" s="145">
        <f t="shared" si="1"/>
        <v>4555.3999999999996</v>
      </c>
    </row>
    <row r="66" spans="3:38" ht="39.950000000000003" customHeight="1">
      <c r="C66" s="102">
        <f t="shared" si="3"/>
        <v>58</v>
      </c>
      <c r="D66" s="103">
        <v>44929</v>
      </c>
      <c r="E66" s="102" t="s">
        <v>441</v>
      </c>
      <c r="F66" s="102" t="s">
        <v>367</v>
      </c>
      <c r="G66" s="104" t="s">
        <v>268</v>
      </c>
      <c r="H66" s="102" t="s">
        <v>110</v>
      </c>
      <c r="I66" s="105"/>
      <c r="J66" s="105"/>
      <c r="K66" s="105">
        <v>80</v>
      </c>
      <c r="L66" s="105"/>
      <c r="M66" s="107"/>
      <c r="N66" s="107"/>
      <c r="O66" s="107"/>
      <c r="P66" s="107"/>
      <c r="Q66" s="104">
        <f t="shared" si="2"/>
        <v>4596</v>
      </c>
      <c r="R66" s="116" t="s">
        <v>293</v>
      </c>
      <c r="S66" s="104">
        <v>0</v>
      </c>
      <c r="T66" s="104" t="s">
        <v>473</v>
      </c>
      <c r="U66" s="110"/>
      <c r="Z66" s="145">
        <f t="shared" si="0"/>
        <v>58</v>
      </c>
      <c r="AA66" s="145" t="s">
        <v>222</v>
      </c>
      <c r="AB66" s="145" t="s">
        <v>839</v>
      </c>
      <c r="AC66" s="145" t="s">
        <v>784</v>
      </c>
      <c r="AD66" s="145"/>
      <c r="AE66" s="145">
        <v>90</v>
      </c>
      <c r="AF66" s="145">
        <v>78</v>
      </c>
      <c r="AG66" s="145"/>
      <c r="AH66" s="145"/>
      <c r="AI66" s="145"/>
      <c r="AJ66" s="145"/>
      <c r="AK66" s="145"/>
      <c r="AL66" s="145">
        <f t="shared" si="1"/>
        <v>4633.3999999999996</v>
      </c>
    </row>
    <row r="67" spans="3:38" ht="39.950000000000003" customHeight="1">
      <c r="C67" s="102">
        <f t="shared" si="3"/>
        <v>59</v>
      </c>
      <c r="D67" s="103">
        <v>44931</v>
      </c>
      <c r="E67" s="102" t="s">
        <v>840</v>
      </c>
      <c r="F67" s="102" t="s">
        <v>400</v>
      </c>
      <c r="G67" s="104" t="s">
        <v>268</v>
      </c>
      <c r="H67" s="102" t="s">
        <v>110</v>
      </c>
      <c r="I67" s="105"/>
      <c r="J67" s="105"/>
      <c r="K67" s="105"/>
      <c r="L67" s="105">
        <v>141</v>
      </c>
      <c r="M67" s="107"/>
      <c r="N67" s="107"/>
      <c r="O67" s="107"/>
      <c r="P67" s="107"/>
      <c r="Q67" s="104">
        <f t="shared" si="2"/>
        <v>4737</v>
      </c>
      <c r="R67" s="104" t="s">
        <v>269</v>
      </c>
      <c r="S67" s="104">
        <v>1.2</v>
      </c>
      <c r="T67" s="104" t="s">
        <v>473</v>
      </c>
      <c r="U67" s="110"/>
      <c r="Z67" s="145">
        <f t="shared" si="0"/>
        <v>59</v>
      </c>
      <c r="AA67" s="145" t="s">
        <v>222</v>
      </c>
      <c r="AB67" s="145" t="s">
        <v>841</v>
      </c>
      <c r="AC67" s="145" t="s">
        <v>784</v>
      </c>
      <c r="AD67" s="145"/>
      <c r="AE67" s="145">
        <v>90</v>
      </c>
      <c r="AF67" s="145">
        <v>75</v>
      </c>
      <c r="AG67" s="145"/>
      <c r="AH67" s="145"/>
      <c r="AI67" s="145"/>
      <c r="AJ67" s="145"/>
      <c r="AK67" s="145"/>
      <c r="AL67" s="145">
        <f t="shared" si="1"/>
        <v>4708.3999999999996</v>
      </c>
    </row>
    <row r="68" spans="3:38" ht="39.950000000000003" customHeight="1">
      <c r="C68" s="102">
        <f t="shared" si="3"/>
        <v>60</v>
      </c>
      <c r="D68" s="103">
        <v>44931</v>
      </c>
      <c r="E68" s="102" t="s">
        <v>400</v>
      </c>
      <c r="F68" s="102" t="s">
        <v>842</v>
      </c>
      <c r="G68" s="104" t="s">
        <v>268</v>
      </c>
      <c r="H68" s="102" t="s">
        <v>110</v>
      </c>
      <c r="I68" s="105"/>
      <c r="J68" s="105"/>
      <c r="K68" s="105">
        <v>48</v>
      </c>
      <c r="L68" s="105"/>
      <c r="M68" s="107"/>
      <c r="N68" s="107"/>
      <c r="O68" s="107"/>
      <c r="P68" s="107"/>
      <c r="Q68" s="104">
        <f t="shared" si="2"/>
        <v>4785</v>
      </c>
      <c r="R68" s="116" t="s">
        <v>293</v>
      </c>
      <c r="S68" s="104">
        <v>0</v>
      </c>
      <c r="T68" s="104" t="s">
        <v>473</v>
      </c>
      <c r="U68" s="110"/>
      <c r="Z68" s="145">
        <f t="shared" si="0"/>
        <v>60</v>
      </c>
      <c r="AA68" s="145" t="s">
        <v>222</v>
      </c>
      <c r="AB68" s="145" t="s">
        <v>841</v>
      </c>
      <c r="AC68" s="148" t="s">
        <v>843</v>
      </c>
      <c r="AD68" s="145">
        <v>0.39</v>
      </c>
      <c r="AE68" s="145">
        <v>90</v>
      </c>
      <c r="AF68" s="145">
        <v>100.2</v>
      </c>
      <c r="AG68" s="145"/>
      <c r="AH68" s="145"/>
      <c r="AI68" s="145"/>
      <c r="AJ68" s="145"/>
      <c r="AK68" s="145"/>
      <c r="AL68" s="145">
        <f t="shared" si="1"/>
        <v>4808.5999999999995</v>
      </c>
    </row>
    <row r="69" spans="3:38" ht="39.950000000000003" customHeight="1">
      <c r="C69" s="102">
        <f t="shared" si="3"/>
        <v>61</v>
      </c>
      <c r="D69" s="103">
        <v>44931</v>
      </c>
      <c r="E69" s="102" t="s">
        <v>303</v>
      </c>
      <c r="F69" s="102" t="s">
        <v>440</v>
      </c>
      <c r="G69" s="104" t="s">
        <v>268</v>
      </c>
      <c r="H69" s="102" t="s">
        <v>110</v>
      </c>
      <c r="I69" s="105"/>
      <c r="J69" s="105">
        <v>30</v>
      </c>
      <c r="K69" s="105"/>
      <c r="L69" s="105"/>
      <c r="M69" s="107"/>
      <c r="N69" s="107"/>
      <c r="O69" s="107"/>
      <c r="P69" s="107"/>
      <c r="Q69" s="104">
        <f t="shared" si="2"/>
        <v>4815</v>
      </c>
      <c r="R69" s="116" t="s">
        <v>293</v>
      </c>
      <c r="S69" s="104">
        <v>0</v>
      </c>
      <c r="T69" s="104" t="s">
        <v>473</v>
      </c>
      <c r="U69" s="110"/>
      <c r="Z69" s="145">
        <f t="shared" si="0"/>
        <v>61</v>
      </c>
      <c r="AA69" s="145" t="s">
        <v>841</v>
      </c>
      <c r="AB69" s="145" t="s">
        <v>164</v>
      </c>
      <c r="AC69" s="145" t="s">
        <v>784</v>
      </c>
      <c r="AD69" s="145"/>
      <c r="AE69" s="145">
        <v>90</v>
      </c>
      <c r="AF69" s="145">
        <v>46</v>
      </c>
      <c r="AG69" s="145"/>
      <c r="AH69" s="145"/>
      <c r="AI69" s="145"/>
      <c r="AJ69" s="145"/>
      <c r="AK69" s="145"/>
      <c r="AL69" s="145">
        <f t="shared" si="1"/>
        <v>4854.5999999999995</v>
      </c>
    </row>
    <row r="70" spans="3:38" ht="39.950000000000003" customHeight="1">
      <c r="C70" s="102">
        <f t="shared" si="3"/>
        <v>62</v>
      </c>
      <c r="D70" s="103">
        <v>44931</v>
      </c>
      <c r="E70" s="102" t="s">
        <v>398</v>
      </c>
      <c r="F70" s="102" t="s">
        <v>351</v>
      </c>
      <c r="G70" s="104" t="s">
        <v>268</v>
      </c>
      <c r="H70" s="102" t="s">
        <v>110</v>
      </c>
      <c r="I70" s="105"/>
      <c r="J70" s="105">
        <v>15</v>
      </c>
      <c r="K70" s="105"/>
      <c r="L70" s="105"/>
      <c r="M70" s="107"/>
      <c r="N70" s="107"/>
      <c r="O70" s="107"/>
      <c r="P70" s="107"/>
      <c r="Q70" s="104">
        <f t="shared" si="2"/>
        <v>4830</v>
      </c>
      <c r="R70" s="116" t="s">
        <v>293</v>
      </c>
      <c r="S70" s="104">
        <v>0</v>
      </c>
      <c r="T70" s="104" t="s">
        <v>473</v>
      </c>
      <c r="U70" s="110"/>
      <c r="Z70" s="145">
        <f t="shared" si="0"/>
        <v>62</v>
      </c>
      <c r="AA70" s="145" t="s">
        <v>164</v>
      </c>
      <c r="AB70" s="145" t="s">
        <v>178</v>
      </c>
      <c r="AC70" s="145" t="s">
        <v>784</v>
      </c>
      <c r="AD70" s="145"/>
      <c r="AE70" s="145">
        <v>90</v>
      </c>
      <c r="AF70" s="145">
        <v>418.9</v>
      </c>
      <c r="AG70" s="145"/>
      <c r="AH70" s="145"/>
      <c r="AI70" s="145"/>
      <c r="AJ70" s="145"/>
      <c r="AK70" s="145"/>
      <c r="AL70" s="145">
        <f t="shared" si="1"/>
        <v>5273.4999999999991</v>
      </c>
    </row>
    <row r="71" spans="3:38" ht="39.950000000000003" customHeight="1">
      <c r="C71" s="102">
        <f t="shared" si="3"/>
        <v>63</v>
      </c>
      <c r="D71" s="103">
        <v>44931</v>
      </c>
      <c r="E71" s="102" t="s">
        <v>435</v>
      </c>
      <c r="F71" s="102" t="s">
        <v>398</v>
      </c>
      <c r="G71" s="104" t="s">
        <v>268</v>
      </c>
      <c r="H71" s="102" t="s">
        <v>110</v>
      </c>
      <c r="I71" s="105"/>
      <c r="K71" s="105"/>
      <c r="L71" s="105"/>
      <c r="M71" s="107"/>
      <c r="N71" s="105">
        <v>67</v>
      </c>
      <c r="O71" s="107"/>
      <c r="P71" s="107"/>
      <c r="Q71" s="104">
        <f t="shared" si="2"/>
        <v>4897</v>
      </c>
      <c r="R71" s="104" t="s">
        <v>269</v>
      </c>
      <c r="S71" s="104">
        <v>2</v>
      </c>
      <c r="T71" s="104" t="s">
        <v>473</v>
      </c>
      <c r="U71" s="110"/>
      <c r="Z71" s="145">
        <f t="shared" si="0"/>
        <v>63</v>
      </c>
      <c r="AA71" s="145" t="s">
        <v>178</v>
      </c>
      <c r="AB71" s="145" t="s">
        <v>113</v>
      </c>
      <c r="AC71" s="145" t="s">
        <v>784</v>
      </c>
      <c r="AD71" s="145"/>
      <c r="AE71" s="145">
        <v>90</v>
      </c>
      <c r="AF71" s="145">
        <v>7</v>
      </c>
      <c r="AG71" s="145"/>
      <c r="AH71" s="145"/>
      <c r="AI71" s="145"/>
      <c r="AJ71" s="145"/>
      <c r="AK71" s="145"/>
      <c r="AL71" s="145">
        <f t="shared" si="1"/>
        <v>5280.4999999999991</v>
      </c>
    </row>
    <row r="72" spans="3:38" ht="39.950000000000003" customHeight="1">
      <c r="C72" s="102">
        <f t="shared" si="3"/>
        <v>64</v>
      </c>
      <c r="D72" s="103">
        <v>44932</v>
      </c>
      <c r="E72" s="102" t="s">
        <v>842</v>
      </c>
      <c r="F72" s="102" t="s">
        <v>844</v>
      </c>
      <c r="G72" s="104" t="s">
        <v>845</v>
      </c>
      <c r="H72" s="102" t="s">
        <v>110</v>
      </c>
      <c r="I72" s="105"/>
      <c r="J72" s="105"/>
      <c r="K72" s="105">
        <v>120</v>
      </c>
      <c r="L72" s="105"/>
      <c r="M72" s="105"/>
      <c r="N72" s="105"/>
      <c r="O72" s="105"/>
      <c r="P72" s="105"/>
      <c r="Q72" s="104">
        <f t="shared" si="2"/>
        <v>5017</v>
      </c>
      <c r="R72" s="116" t="s">
        <v>293</v>
      </c>
      <c r="S72" s="104"/>
      <c r="T72" s="104" t="s">
        <v>473</v>
      </c>
      <c r="U72" s="110"/>
      <c r="Z72" s="145">
        <f t="shared" si="0"/>
        <v>64</v>
      </c>
      <c r="AA72" s="145" t="s">
        <v>178</v>
      </c>
      <c r="AB72" s="145" t="s">
        <v>838</v>
      </c>
      <c r="AC72" s="145" t="s">
        <v>784</v>
      </c>
      <c r="AD72" s="145"/>
      <c r="AE72" s="145">
        <v>90</v>
      </c>
      <c r="AF72" s="145">
        <v>103.5</v>
      </c>
      <c r="AG72" s="145"/>
      <c r="AH72" s="145"/>
      <c r="AI72" s="145"/>
      <c r="AJ72" s="145"/>
      <c r="AK72" s="145"/>
      <c r="AL72" s="145">
        <f t="shared" si="1"/>
        <v>5383.9999999999991</v>
      </c>
    </row>
    <row r="73" spans="3:38" ht="39.950000000000003" customHeight="1">
      <c r="C73" s="102">
        <f t="shared" si="3"/>
        <v>65</v>
      </c>
      <c r="D73" s="103">
        <v>44932</v>
      </c>
      <c r="E73" s="102" t="s">
        <v>842</v>
      </c>
      <c r="F73" s="102" t="s">
        <v>846</v>
      </c>
      <c r="G73" s="104" t="s">
        <v>845</v>
      </c>
      <c r="H73" s="102" t="s">
        <v>110</v>
      </c>
      <c r="I73" s="105"/>
      <c r="J73" s="105"/>
      <c r="K73" s="105">
        <v>142</v>
      </c>
      <c r="L73" s="105"/>
      <c r="M73" s="105"/>
      <c r="N73" s="105"/>
      <c r="O73" s="105"/>
      <c r="P73" s="105"/>
      <c r="Q73" s="104">
        <f t="shared" si="2"/>
        <v>5159</v>
      </c>
      <c r="R73" s="116" t="s">
        <v>293</v>
      </c>
      <c r="S73" s="104"/>
      <c r="T73" s="104" t="s">
        <v>473</v>
      </c>
      <c r="U73" s="110"/>
      <c r="Z73" s="145">
        <f t="shared" ref="Z73:Z89" si="4">1+Z72</f>
        <v>65</v>
      </c>
      <c r="AA73" s="145" t="s">
        <v>113</v>
      </c>
      <c r="AB73" s="145" t="s">
        <v>120</v>
      </c>
      <c r="AC73" s="145" t="s">
        <v>784</v>
      </c>
      <c r="AD73" s="145"/>
      <c r="AE73" s="145">
        <v>90</v>
      </c>
      <c r="AF73" s="145">
        <v>143.69999999999999</v>
      </c>
      <c r="AG73" s="145"/>
      <c r="AH73" s="145"/>
      <c r="AI73" s="145"/>
      <c r="AJ73" s="145"/>
      <c r="AK73" s="145"/>
      <c r="AL73" s="145">
        <f t="shared" si="1"/>
        <v>5527.6999999999989</v>
      </c>
    </row>
    <row r="74" spans="3:38" ht="39.950000000000003" customHeight="1">
      <c r="C74" s="102">
        <f t="shared" si="3"/>
        <v>66</v>
      </c>
      <c r="D74" s="103">
        <v>44932</v>
      </c>
      <c r="E74" s="102" t="s">
        <v>303</v>
      </c>
      <c r="F74" s="102" t="s">
        <v>440</v>
      </c>
      <c r="G74" s="104" t="s">
        <v>268</v>
      </c>
      <c r="H74" s="102" t="s">
        <v>110</v>
      </c>
      <c r="I74" s="105"/>
      <c r="J74" s="105">
        <v>135</v>
      </c>
      <c r="K74" s="105"/>
      <c r="L74" s="105"/>
      <c r="M74" s="105"/>
      <c r="N74" s="105"/>
      <c r="O74" s="105"/>
      <c r="P74" s="105"/>
      <c r="Q74" s="104">
        <f t="shared" si="2"/>
        <v>5294</v>
      </c>
      <c r="R74" s="116" t="s">
        <v>293</v>
      </c>
      <c r="S74" s="104"/>
      <c r="T74" s="104" t="s">
        <v>473</v>
      </c>
      <c r="U74" s="110"/>
      <c r="Z74" s="145">
        <f t="shared" si="4"/>
        <v>66</v>
      </c>
      <c r="AA74" s="145" t="s">
        <v>140</v>
      </c>
      <c r="AB74" s="145" t="s">
        <v>802</v>
      </c>
      <c r="AC74" s="145" t="s">
        <v>784</v>
      </c>
      <c r="AD74" s="145"/>
      <c r="AE74" s="145">
        <v>90</v>
      </c>
      <c r="AF74" s="145">
        <v>160</v>
      </c>
      <c r="AG74" s="145"/>
      <c r="AH74" s="145"/>
      <c r="AI74" s="145"/>
      <c r="AJ74" s="145"/>
      <c r="AK74" s="145"/>
      <c r="AL74" s="145">
        <f t="shared" si="1"/>
        <v>5687.6999999999989</v>
      </c>
    </row>
    <row r="75" spans="3:38" ht="39.950000000000003" customHeight="1">
      <c r="C75" s="102">
        <f t="shared" si="3"/>
        <v>67</v>
      </c>
      <c r="D75" s="103">
        <v>44932</v>
      </c>
      <c r="E75" s="102" t="s">
        <v>440</v>
      </c>
      <c r="F75" s="102" t="s">
        <v>309</v>
      </c>
      <c r="G75" s="104" t="s">
        <v>268</v>
      </c>
      <c r="H75" s="102" t="s">
        <v>110</v>
      </c>
      <c r="I75" s="105">
        <v>51</v>
      </c>
      <c r="J75" s="105"/>
      <c r="K75" s="105"/>
      <c r="L75" s="105"/>
      <c r="M75" s="105"/>
      <c r="N75" s="105"/>
      <c r="O75" s="105"/>
      <c r="P75" s="105"/>
      <c r="Q75" s="104">
        <f t="shared" si="2"/>
        <v>5345</v>
      </c>
      <c r="R75" s="116" t="s">
        <v>293</v>
      </c>
      <c r="S75" s="104"/>
      <c r="T75" s="104" t="s">
        <v>473</v>
      </c>
      <c r="U75" s="110"/>
      <c r="Z75" s="145">
        <f t="shared" si="4"/>
        <v>67</v>
      </c>
      <c r="AA75" s="145" t="s">
        <v>802</v>
      </c>
      <c r="AB75" s="145" t="s">
        <v>164</v>
      </c>
      <c r="AC75" s="145" t="s">
        <v>784</v>
      </c>
      <c r="AD75" s="145"/>
      <c r="AE75" s="145">
        <v>90</v>
      </c>
      <c r="AF75" s="145">
        <v>282.89999999999998</v>
      </c>
      <c r="AG75" s="145"/>
      <c r="AH75" s="145"/>
      <c r="AI75" s="145"/>
      <c r="AJ75" s="145"/>
      <c r="AK75" s="145"/>
      <c r="AL75" s="145">
        <f t="shared" ref="AL75:AL133" si="5">AL74+AF75</f>
        <v>5970.5999999999985</v>
      </c>
    </row>
    <row r="76" spans="3:38" ht="39.950000000000003" customHeight="1">
      <c r="C76" s="102">
        <f t="shared" si="3"/>
        <v>68</v>
      </c>
      <c r="D76" s="103">
        <v>44932</v>
      </c>
      <c r="E76" s="102" t="s">
        <v>398</v>
      </c>
      <c r="F76" s="102" t="s">
        <v>323</v>
      </c>
      <c r="G76" s="104" t="s">
        <v>268</v>
      </c>
      <c r="H76" s="102" t="s">
        <v>110</v>
      </c>
      <c r="I76" s="105"/>
      <c r="J76" s="105"/>
      <c r="K76" s="105"/>
      <c r="L76" s="105"/>
      <c r="M76" s="105"/>
      <c r="N76" s="105">
        <v>22</v>
      </c>
      <c r="O76" s="105"/>
      <c r="P76" s="105"/>
      <c r="Q76" s="104">
        <f t="shared" ref="Q76:Q140" si="6">P76+O76+N76+M76+L76+K76+J76+I76+Q75</f>
        <v>5367</v>
      </c>
      <c r="R76" s="104" t="s">
        <v>269</v>
      </c>
      <c r="S76" s="104">
        <v>2</v>
      </c>
      <c r="T76" s="104" t="s">
        <v>473</v>
      </c>
      <c r="U76" s="110"/>
      <c r="Z76" s="145">
        <f t="shared" si="4"/>
        <v>68</v>
      </c>
      <c r="AA76" s="145" t="s">
        <v>196</v>
      </c>
      <c r="AB76" s="145" t="s">
        <v>803</v>
      </c>
      <c r="AC76" s="145" t="s">
        <v>784</v>
      </c>
      <c r="AD76" s="145"/>
      <c r="AE76" s="145">
        <v>90</v>
      </c>
      <c r="AF76" s="145">
        <v>109.1</v>
      </c>
      <c r="AG76" s="145"/>
      <c r="AH76" s="145"/>
      <c r="AI76" s="145"/>
      <c r="AJ76" s="145"/>
      <c r="AK76" s="145"/>
      <c r="AL76" s="145">
        <f t="shared" si="5"/>
        <v>6079.6999999999989</v>
      </c>
    </row>
    <row r="77" spans="3:38" ht="39.950000000000003" customHeight="1">
      <c r="C77" s="102">
        <f t="shared" si="3"/>
        <v>69</v>
      </c>
      <c r="D77" s="103">
        <v>44933</v>
      </c>
      <c r="E77" s="102" t="s">
        <v>323</v>
      </c>
      <c r="F77" s="102" t="s">
        <v>388</v>
      </c>
      <c r="G77" s="104" t="s">
        <v>268</v>
      </c>
      <c r="H77" s="102" t="s">
        <v>110</v>
      </c>
      <c r="I77" s="105"/>
      <c r="J77" s="105"/>
      <c r="K77" s="105">
        <v>83</v>
      </c>
      <c r="L77" s="105"/>
      <c r="M77" s="105"/>
      <c r="N77" s="105"/>
      <c r="O77" s="105"/>
      <c r="P77" s="105"/>
      <c r="Q77" s="104">
        <f t="shared" si="6"/>
        <v>5450</v>
      </c>
      <c r="R77" s="104" t="s">
        <v>269</v>
      </c>
      <c r="S77" s="104">
        <v>0.65</v>
      </c>
      <c r="T77" s="116" t="s">
        <v>661</v>
      </c>
      <c r="U77" s="110"/>
      <c r="Z77" s="145">
        <f t="shared" si="4"/>
        <v>69</v>
      </c>
      <c r="AA77" s="145" t="s">
        <v>803</v>
      </c>
      <c r="AB77" s="145" t="s">
        <v>149</v>
      </c>
      <c r="AC77" s="145" t="s">
        <v>784</v>
      </c>
      <c r="AD77" s="145"/>
      <c r="AE77" s="145">
        <v>90</v>
      </c>
      <c r="AF77" s="145">
        <v>156.80000000000001</v>
      </c>
      <c r="AG77" s="145"/>
      <c r="AH77" s="145"/>
      <c r="AI77" s="145"/>
      <c r="AJ77" s="145"/>
      <c r="AK77" s="145"/>
      <c r="AL77" s="145">
        <f t="shared" si="5"/>
        <v>6236.4999999999991</v>
      </c>
    </row>
    <row r="78" spans="3:38" ht="39.950000000000003" customHeight="1">
      <c r="C78" s="102">
        <f t="shared" ref="C78:C141" si="7">+C77+1</f>
        <v>70</v>
      </c>
      <c r="D78" s="103">
        <v>44933</v>
      </c>
      <c r="E78" s="102" t="s">
        <v>842</v>
      </c>
      <c r="F78" s="102" t="s">
        <v>844</v>
      </c>
      <c r="G78" s="104" t="s">
        <v>845</v>
      </c>
      <c r="H78" s="102" t="s">
        <v>110</v>
      </c>
      <c r="I78" s="105"/>
      <c r="J78" s="105"/>
      <c r="K78" s="105">
        <v>71</v>
      </c>
      <c r="L78" s="105"/>
      <c r="M78" s="105"/>
      <c r="N78" s="105"/>
      <c r="O78" s="105"/>
      <c r="P78" s="105"/>
      <c r="Q78" s="104">
        <f t="shared" si="6"/>
        <v>5521</v>
      </c>
      <c r="R78" s="116" t="s">
        <v>293</v>
      </c>
      <c r="S78" s="104"/>
      <c r="T78" s="116" t="s">
        <v>661</v>
      </c>
      <c r="U78" s="110"/>
      <c r="Z78" s="145">
        <f t="shared" si="4"/>
        <v>70</v>
      </c>
      <c r="AA78" s="145" t="s">
        <v>807</v>
      </c>
      <c r="AB78" s="145" t="s">
        <v>847</v>
      </c>
      <c r="AC78" s="145" t="s">
        <v>784</v>
      </c>
      <c r="AD78" s="145"/>
      <c r="AE78" s="145">
        <v>90</v>
      </c>
      <c r="AF78" s="145">
        <v>178.7</v>
      </c>
      <c r="AG78" s="145"/>
      <c r="AH78" s="145"/>
      <c r="AI78" s="145"/>
      <c r="AJ78" s="145"/>
      <c r="AK78" s="145"/>
      <c r="AL78" s="145">
        <f t="shared" si="5"/>
        <v>6415.1999999999989</v>
      </c>
    </row>
    <row r="79" spans="3:38" ht="39.950000000000003" customHeight="1">
      <c r="C79" s="102">
        <f t="shared" si="7"/>
        <v>71</v>
      </c>
      <c r="D79" s="103">
        <v>44933</v>
      </c>
      <c r="E79" s="102" t="s">
        <v>848</v>
      </c>
      <c r="F79" s="102" t="s">
        <v>849</v>
      </c>
      <c r="G79" s="104" t="s">
        <v>268</v>
      </c>
      <c r="H79" s="102" t="s">
        <v>110</v>
      </c>
      <c r="I79" s="105"/>
      <c r="J79" s="105"/>
      <c r="K79" s="105">
        <v>90</v>
      </c>
      <c r="L79" s="105"/>
      <c r="M79" s="105"/>
      <c r="N79" s="105"/>
      <c r="O79" s="105"/>
      <c r="P79" s="105"/>
      <c r="Q79" s="104">
        <f t="shared" si="6"/>
        <v>5611</v>
      </c>
      <c r="R79" s="104" t="s">
        <v>269</v>
      </c>
      <c r="S79" s="104">
        <v>1</v>
      </c>
      <c r="T79" s="116" t="s">
        <v>661</v>
      </c>
      <c r="U79" s="110"/>
      <c r="Z79" s="145">
        <f t="shared" si="4"/>
        <v>71</v>
      </c>
      <c r="AA79" s="145" t="s">
        <v>847</v>
      </c>
      <c r="AB79" s="145" t="s">
        <v>850</v>
      </c>
      <c r="AC79" s="145" t="s">
        <v>784</v>
      </c>
      <c r="AD79" s="145"/>
      <c r="AE79" s="145">
        <v>90</v>
      </c>
      <c r="AF79" s="145">
        <v>27.8</v>
      </c>
      <c r="AG79" s="145"/>
      <c r="AH79" s="145"/>
      <c r="AI79" s="145"/>
      <c r="AJ79" s="145"/>
      <c r="AK79" s="145"/>
      <c r="AL79" s="145">
        <f t="shared" si="5"/>
        <v>6442.9999999999991</v>
      </c>
    </row>
    <row r="80" spans="3:38" ht="39.950000000000003" customHeight="1">
      <c r="C80" s="102">
        <f t="shared" si="7"/>
        <v>72</v>
      </c>
      <c r="D80" s="103">
        <v>44933</v>
      </c>
      <c r="E80" s="102" t="s">
        <v>844</v>
      </c>
      <c r="F80" s="102" t="s">
        <v>846</v>
      </c>
      <c r="G80" s="104" t="s">
        <v>268</v>
      </c>
      <c r="H80" s="102" t="s">
        <v>110</v>
      </c>
      <c r="I80" s="105"/>
      <c r="J80" s="105"/>
      <c r="K80" s="105">
        <v>37</v>
      </c>
      <c r="L80" s="105"/>
      <c r="M80" s="105"/>
      <c r="N80" s="105"/>
      <c r="O80" s="105"/>
      <c r="P80" s="105"/>
      <c r="Q80" s="104">
        <f t="shared" si="6"/>
        <v>5648</v>
      </c>
      <c r="R80" s="116" t="s">
        <v>293</v>
      </c>
      <c r="S80" s="104"/>
      <c r="T80" s="116" t="s">
        <v>661</v>
      </c>
      <c r="U80" s="110"/>
      <c r="Z80" s="145">
        <f t="shared" si="4"/>
        <v>72</v>
      </c>
      <c r="AA80" s="145" t="s">
        <v>851</v>
      </c>
      <c r="AB80" s="145" t="s">
        <v>852</v>
      </c>
      <c r="AC80" s="145" t="s">
        <v>784</v>
      </c>
      <c r="AD80" s="145"/>
      <c r="AE80" s="145">
        <v>90</v>
      </c>
      <c r="AF80" s="145">
        <v>142.1</v>
      </c>
      <c r="AG80" s="145"/>
      <c r="AH80" s="145"/>
      <c r="AI80" s="145"/>
      <c r="AJ80" s="145"/>
      <c r="AK80" s="145"/>
      <c r="AL80" s="145">
        <f t="shared" si="5"/>
        <v>6585.0999999999995</v>
      </c>
    </row>
    <row r="81" spans="3:38" ht="39.950000000000003" customHeight="1">
      <c r="C81" s="102">
        <f t="shared" si="7"/>
        <v>73</v>
      </c>
      <c r="D81" s="103">
        <v>44933</v>
      </c>
      <c r="E81" s="102" t="s">
        <v>309</v>
      </c>
      <c r="F81" s="102" t="s">
        <v>460</v>
      </c>
      <c r="G81" s="104" t="s">
        <v>268</v>
      </c>
      <c r="H81" s="102" t="s">
        <v>110</v>
      </c>
      <c r="I81" s="105">
        <v>23</v>
      </c>
      <c r="J81" s="105"/>
      <c r="K81" s="105"/>
      <c r="L81" s="105"/>
      <c r="M81" s="105"/>
      <c r="N81" s="105"/>
      <c r="O81" s="105"/>
      <c r="P81" s="105"/>
      <c r="Q81" s="104">
        <f t="shared" si="6"/>
        <v>5671</v>
      </c>
      <c r="R81" s="116" t="s">
        <v>293</v>
      </c>
      <c r="S81" s="104"/>
      <c r="T81" s="116" t="s">
        <v>661</v>
      </c>
      <c r="U81" s="110"/>
      <c r="Z81" s="145">
        <f t="shared" si="4"/>
        <v>73</v>
      </c>
      <c r="AA81" s="145" t="s">
        <v>852</v>
      </c>
      <c r="AB81" s="145" t="s">
        <v>853</v>
      </c>
      <c r="AC81" s="145" t="s">
        <v>784</v>
      </c>
      <c r="AD81" s="145"/>
      <c r="AE81" s="145">
        <v>90</v>
      </c>
      <c r="AF81" s="145">
        <v>131.94999999999999</v>
      </c>
      <c r="AG81" s="145"/>
      <c r="AH81" s="145"/>
      <c r="AI81" s="145"/>
      <c r="AJ81" s="145"/>
      <c r="AK81" s="145"/>
      <c r="AL81" s="145">
        <f t="shared" si="5"/>
        <v>6717.0499999999993</v>
      </c>
    </row>
    <row r="82" spans="3:38" ht="39.950000000000003" customHeight="1">
      <c r="C82" s="102">
        <f t="shared" si="7"/>
        <v>74</v>
      </c>
      <c r="D82" s="103">
        <v>44933</v>
      </c>
      <c r="E82" s="102" t="s">
        <v>854</v>
      </c>
      <c r="F82" s="102" t="s">
        <v>426</v>
      </c>
      <c r="G82" s="104" t="s">
        <v>268</v>
      </c>
      <c r="H82" s="102" t="s">
        <v>110</v>
      </c>
      <c r="I82" s="105">
        <v>82</v>
      </c>
      <c r="J82" s="105"/>
      <c r="K82" s="105"/>
      <c r="L82" s="105"/>
      <c r="M82" s="105"/>
      <c r="N82" s="105"/>
      <c r="O82" s="105"/>
      <c r="P82" s="105"/>
      <c r="Q82" s="104">
        <f t="shared" si="6"/>
        <v>5753</v>
      </c>
      <c r="R82" s="116" t="s">
        <v>293</v>
      </c>
      <c r="S82" s="104"/>
      <c r="T82" s="116" t="s">
        <v>661</v>
      </c>
      <c r="U82" s="110"/>
      <c r="Z82" s="145">
        <f t="shared" si="4"/>
        <v>74</v>
      </c>
      <c r="AA82" s="145" t="s">
        <v>811</v>
      </c>
      <c r="AB82" s="145" t="s">
        <v>813</v>
      </c>
      <c r="AC82" s="145" t="s">
        <v>784</v>
      </c>
      <c r="AD82" s="145"/>
      <c r="AE82" s="145">
        <v>90</v>
      </c>
      <c r="AF82" s="145">
        <v>96</v>
      </c>
      <c r="AG82" s="145"/>
      <c r="AH82" s="145"/>
      <c r="AI82" s="145"/>
      <c r="AJ82" s="145"/>
      <c r="AK82" s="145"/>
      <c r="AL82" s="145">
        <f t="shared" si="5"/>
        <v>6813.0499999999993</v>
      </c>
    </row>
    <row r="83" spans="3:38" ht="39.950000000000003" customHeight="1">
      <c r="C83" s="102">
        <f t="shared" si="7"/>
        <v>75</v>
      </c>
      <c r="D83" s="103">
        <v>44934</v>
      </c>
      <c r="E83" s="102" t="s">
        <v>849</v>
      </c>
      <c r="F83" s="102" t="s">
        <v>451</v>
      </c>
      <c r="G83" s="104" t="s">
        <v>855</v>
      </c>
      <c r="H83" s="102" t="s">
        <v>110</v>
      </c>
      <c r="I83" s="105"/>
      <c r="J83" s="105"/>
      <c r="K83" s="105">
        <v>57</v>
      </c>
      <c r="L83" s="105"/>
      <c r="M83" s="105"/>
      <c r="N83" s="105"/>
      <c r="O83" s="105"/>
      <c r="P83" s="105"/>
      <c r="Q83" s="104">
        <f t="shared" si="6"/>
        <v>5810</v>
      </c>
      <c r="R83" s="104" t="s">
        <v>269</v>
      </c>
      <c r="S83" s="104">
        <v>1.4</v>
      </c>
      <c r="T83" s="116" t="s">
        <v>661</v>
      </c>
      <c r="U83" s="110"/>
      <c r="Z83" s="145">
        <f t="shared" si="4"/>
        <v>75</v>
      </c>
      <c r="AA83" s="145" t="s">
        <v>813</v>
      </c>
      <c r="AB83" s="145" t="s">
        <v>852</v>
      </c>
      <c r="AC83" s="145" t="s">
        <v>784</v>
      </c>
      <c r="AD83" s="145"/>
      <c r="AE83" s="145">
        <v>90</v>
      </c>
      <c r="AF83" s="145">
        <v>193.2</v>
      </c>
      <c r="AG83" s="145"/>
      <c r="AH83" s="145"/>
      <c r="AI83" s="145"/>
      <c r="AJ83" s="145"/>
      <c r="AK83" s="145"/>
      <c r="AL83" s="145">
        <f t="shared" si="5"/>
        <v>7006.2499999999991</v>
      </c>
    </row>
    <row r="84" spans="3:38" ht="39.950000000000003" customHeight="1">
      <c r="C84" s="102">
        <f t="shared" si="7"/>
        <v>76</v>
      </c>
      <c r="D84" s="103">
        <v>44934</v>
      </c>
      <c r="E84" s="102" t="s">
        <v>451</v>
      </c>
      <c r="F84" s="102" t="s">
        <v>367</v>
      </c>
      <c r="G84" s="104" t="s">
        <v>268</v>
      </c>
      <c r="H84" s="102" t="s">
        <v>110</v>
      </c>
      <c r="I84" s="105"/>
      <c r="J84" s="105"/>
      <c r="K84" s="105">
        <v>45</v>
      </c>
      <c r="L84" s="105"/>
      <c r="M84" s="105"/>
      <c r="N84" s="105"/>
      <c r="O84" s="105"/>
      <c r="P84" s="105"/>
      <c r="Q84" s="104">
        <f t="shared" si="6"/>
        <v>5855</v>
      </c>
      <c r="R84" s="104" t="s">
        <v>269</v>
      </c>
      <c r="S84" s="104">
        <v>1</v>
      </c>
      <c r="T84" s="116" t="s">
        <v>661</v>
      </c>
      <c r="U84" s="110"/>
      <c r="Z84" s="145">
        <f t="shared" si="4"/>
        <v>76</v>
      </c>
      <c r="AA84" s="145" t="s">
        <v>856</v>
      </c>
      <c r="AB84" s="145" t="s">
        <v>835</v>
      </c>
      <c r="AC84" s="145" t="s">
        <v>784</v>
      </c>
      <c r="AD84" s="145"/>
      <c r="AE84" s="145">
        <v>90</v>
      </c>
      <c r="AF84" s="145">
        <v>47</v>
      </c>
      <c r="AG84" s="145"/>
      <c r="AH84" s="145"/>
      <c r="AI84" s="145"/>
      <c r="AJ84" s="145"/>
      <c r="AK84" s="145"/>
      <c r="AL84" s="145">
        <f t="shared" si="5"/>
        <v>7053.2499999999991</v>
      </c>
    </row>
    <row r="85" spans="3:38" ht="39.950000000000003" customHeight="1">
      <c r="C85" s="102">
        <f t="shared" si="7"/>
        <v>77</v>
      </c>
      <c r="D85" s="103">
        <v>44934</v>
      </c>
      <c r="E85" s="102" t="s">
        <v>388</v>
      </c>
      <c r="F85" s="102" t="s">
        <v>849</v>
      </c>
      <c r="G85" s="104" t="s">
        <v>855</v>
      </c>
      <c r="H85" s="102" t="s">
        <v>110</v>
      </c>
      <c r="I85" s="105"/>
      <c r="J85" s="105"/>
      <c r="K85" s="105">
        <v>24</v>
      </c>
      <c r="L85" s="105"/>
      <c r="M85" s="105"/>
      <c r="N85" s="105"/>
      <c r="O85" s="105"/>
      <c r="P85" s="105"/>
      <c r="Q85" s="104">
        <f t="shared" si="6"/>
        <v>5879</v>
      </c>
      <c r="R85" s="104" t="s">
        <v>269</v>
      </c>
      <c r="S85" s="104">
        <v>1.4</v>
      </c>
      <c r="T85" s="116" t="s">
        <v>661</v>
      </c>
      <c r="U85" s="110"/>
      <c r="Z85" s="145">
        <f t="shared" si="4"/>
        <v>77</v>
      </c>
      <c r="AA85" s="145" t="s">
        <v>857</v>
      </c>
      <c r="AB85" s="145" t="s">
        <v>858</v>
      </c>
      <c r="AC85" s="145" t="s">
        <v>824</v>
      </c>
      <c r="AD85" s="145">
        <v>0.39</v>
      </c>
      <c r="AE85" s="145">
        <v>90</v>
      </c>
      <c r="AF85" s="145">
        <v>47</v>
      </c>
      <c r="AG85" s="145"/>
      <c r="AH85" s="145"/>
      <c r="AI85" s="145"/>
      <c r="AJ85" s="145"/>
      <c r="AK85" s="145"/>
      <c r="AL85" s="145">
        <f t="shared" si="5"/>
        <v>7100.2499999999991</v>
      </c>
    </row>
    <row r="86" spans="3:38" ht="39.950000000000003" customHeight="1">
      <c r="C86" s="102">
        <f t="shared" si="7"/>
        <v>78</v>
      </c>
      <c r="D86" s="103">
        <v>44934</v>
      </c>
      <c r="E86" s="102" t="s">
        <v>440</v>
      </c>
      <c r="F86" s="102" t="s">
        <v>459</v>
      </c>
      <c r="G86" s="104" t="s">
        <v>268</v>
      </c>
      <c r="H86" s="102" t="s">
        <v>110</v>
      </c>
      <c r="I86" s="105">
        <v>83</v>
      </c>
      <c r="J86" s="105"/>
      <c r="K86" s="105"/>
      <c r="L86" s="105"/>
      <c r="M86" s="105"/>
      <c r="N86" s="105"/>
      <c r="O86" s="105"/>
      <c r="P86" s="105"/>
      <c r="Q86" s="104">
        <f t="shared" si="6"/>
        <v>5962</v>
      </c>
      <c r="R86" s="116" t="s">
        <v>293</v>
      </c>
      <c r="S86" s="104"/>
      <c r="T86" s="116" t="s">
        <v>661</v>
      </c>
      <c r="U86" s="110"/>
      <c r="Z86" s="145">
        <f t="shared" si="4"/>
        <v>78</v>
      </c>
      <c r="AA86" s="145" t="s">
        <v>858</v>
      </c>
      <c r="AB86" s="145" t="s">
        <v>822</v>
      </c>
      <c r="AC86" s="145" t="s">
        <v>824</v>
      </c>
      <c r="AD86" s="145">
        <v>0.39</v>
      </c>
      <c r="AE86" s="145">
        <v>90</v>
      </c>
      <c r="AF86" s="145">
        <f>270-AF87</f>
        <v>190.2</v>
      </c>
      <c r="AG86" s="145"/>
      <c r="AH86" s="145"/>
      <c r="AI86" s="145"/>
      <c r="AJ86" s="145"/>
      <c r="AK86" s="145"/>
      <c r="AL86" s="145">
        <f t="shared" si="5"/>
        <v>7290.4499999999989</v>
      </c>
    </row>
    <row r="87" spans="3:38" ht="39.950000000000003" customHeight="1">
      <c r="C87" s="102">
        <f t="shared" si="7"/>
        <v>79</v>
      </c>
      <c r="D87" s="103">
        <v>44934</v>
      </c>
      <c r="E87" s="102" t="s">
        <v>407</v>
      </c>
      <c r="F87" s="102" t="s">
        <v>440</v>
      </c>
      <c r="G87" s="104" t="s">
        <v>268</v>
      </c>
      <c r="H87" s="102" t="s">
        <v>110</v>
      </c>
      <c r="I87" s="105">
        <v>68</v>
      </c>
      <c r="J87" s="105"/>
      <c r="K87" s="105"/>
      <c r="L87" s="105"/>
      <c r="M87" s="105"/>
      <c r="N87" s="105"/>
      <c r="O87" s="105"/>
      <c r="P87" s="105"/>
      <c r="Q87" s="104">
        <f t="shared" si="6"/>
        <v>6030</v>
      </c>
      <c r="R87" s="116" t="s">
        <v>293</v>
      </c>
      <c r="S87" s="104"/>
      <c r="T87" s="116" t="s">
        <v>661</v>
      </c>
      <c r="U87" s="110"/>
      <c r="Z87" s="145">
        <f t="shared" si="4"/>
        <v>79</v>
      </c>
      <c r="AA87" s="145" t="s">
        <v>858</v>
      </c>
      <c r="AB87" s="145" t="s">
        <v>822</v>
      </c>
      <c r="AC87" s="145" t="s">
        <v>784</v>
      </c>
      <c r="AD87" s="145"/>
      <c r="AE87" s="145">
        <v>90</v>
      </c>
      <c r="AF87" s="145">
        <v>79.8</v>
      </c>
      <c r="AG87" s="145"/>
      <c r="AH87" s="145"/>
      <c r="AI87" s="145"/>
      <c r="AJ87" s="145"/>
      <c r="AK87" s="145"/>
      <c r="AL87" s="145">
        <f t="shared" si="5"/>
        <v>7370.2499999999991</v>
      </c>
    </row>
    <row r="88" spans="3:38" ht="39.950000000000003" customHeight="1">
      <c r="C88" s="102">
        <f t="shared" si="7"/>
        <v>80</v>
      </c>
      <c r="D88" s="103">
        <v>44934</v>
      </c>
      <c r="E88" s="102" t="s">
        <v>459</v>
      </c>
      <c r="F88" s="102" t="s">
        <v>452</v>
      </c>
      <c r="G88" s="104" t="s">
        <v>268</v>
      </c>
      <c r="H88" s="102" t="s">
        <v>110</v>
      </c>
      <c r="I88" s="105">
        <v>36</v>
      </c>
      <c r="J88" s="105"/>
      <c r="K88" s="105"/>
      <c r="L88" s="105"/>
      <c r="M88" s="105"/>
      <c r="N88" s="105"/>
      <c r="O88" s="105"/>
      <c r="P88" s="105"/>
      <c r="Q88" s="104">
        <f t="shared" si="6"/>
        <v>6066</v>
      </c>
      <c r="R88" s="116" t="s">
        <v>293</v>
      </c>
      <c r="S88" s="104"/>
      <c r="T88" s="116" t="s">
        <v>661</v>
      </c>
      <c r="U88" s="110"/>
      <c r="Z88" s="145">
        <f t="shared" si="4"/>
        <v>80</v>
      </c>
      <c r="AA88" s="145" t="s">
        <v>822</v>
      </c>
      <c r="AB88" s="145" t="s">
        <v>858</v>
      </c>
      <c r="AC88" s="145" t="s">
        <v>824</v>
      </c>
      <c r="AD88" s="145">
        <v>0.39</v>
      </c>
      <c r="AE88" s="145">
        <v>90</v>
      </c>
      <c r="AF88" s="145">
        <v>153</v>
      </c>
      <c r="AG88" s="145"/>
      <c r="AH88" s="145"/>
      <c r="AI88" s="145"/>
      <c r="AJ88" s="145"/>
      <c r="AK88" s="145"/>
      <c r="AL88" s="145">
        <f t="shared" si="5"/>
        <v>7523.2499999999991</v>
      </c>
    </row>
    <row r="89" spans="3:38" ht="39.950000000000003" customHeight="1">
      <c r="C89" s="102">
        <f t="shared" si="7"/>
        <v>81</v>
      </c>
      <c r="D89" s="103">
        <v>44934</v>
      </c>
      <c r="E89" s="102" t="s">
        <v>859</v>
      </c>
      <c r="F89" s="102" t="s">
        <v>427</v>
      </c>
      <c r="G89" s="104" t="s">
        <v>268</v>
      </c>
      <c r="H89" s="102" t="s">
        <v>110</v>
      </c>
      <c r="I89" s="105">
        <v>19</v>
      </c>
      <c r="J89" s="105"/>
      <c r="K89" s="105"/>
      <c r="L89" s="105"/>
      <c r="M89" s="105"/>
      <c r="N89" s="105"/>
      <c r="O89" s="105"/>
      <c r="P89" s="105"/>
      <c r="Q89" s="104">
        <f t="shared" si="6"/>
        <v>6085</v>
      </c>
      <c r="R89" s="116" t="s">
        <v>293</v>
      </c>
      <c r="S89" s="104"/>
      <c r="T89" s="116" t="s">
        <v>661</v>
      </c>
      <c r="U89" s="110"/>
      <c r="Z89" s="145">
        <f t="shared" si="4"/>
        <v>81</v>
      </c>
      <c r="AA89" s="145" t="s">
        <v>860</v>
      </c>
      <c r="AB89" s="145" t="s">
        <v>861</v>
      </c>
      <c r="AC89" s="145" t="s">
        <v>824</v>
      </c>
      <c r="AD89" s="145">
        <v>0.39</v>
      </c>
      <c r="AE89" s="145">
        <v>90</v>
      </c>
      <c r="AF89" s="145">
        <v>74</v>
      </c>
      <c r="AG89" s="145"/>
      <c r="AH89" s="145"/>
      <c r="AI89" s="145"/>
      <c r="AJ89" s="145"/>
      <c r="AK89" s="145"/>
      <c r="AL89" s="145">
        <f t="shared" si="5"/>
        <v>7597.2499999999991</v>
      </c>
    </row>
    <row r="90" spans="3:38" ht="39.950000000000003" customHeight="1">
      <c r="C90" s="102">
        <f t="shared" si="7"/>
        <v>82</v>
      </c>
      <c r="D90" s="103">
        <v>44934</v>
      </c>
      <c r="E90" s="102" t="s">
        <v>459</v>
      </c>
      <c r="F90" s="102" t="s">
        <v>309</v>
      </c>
      <c r="G90" s="104" t="s">
        <v>268</v>
      </c>
      <c r="H90" s="102" t="s">
        <v>110</v>
      </c>
      <c r="I90" s="105">
        <v>12</v>
      </c>
      <c r="J90" s="105"/>
      <c r="K90" s="105"/>
      <c r="L90" s="105"/>
      <c r="M90" s="105"/>
      <c r="N90" s="105"/>
      <c r="O90" s="105"/>
      <c r="P90" s="105"/>
      <c r="Q90" s="104">
        <f t="shared" si="6"/>
        <v>6097</v>
      </c>
      <c r="R90" s="116" t="s">
        <v>293</v>
      </c>
      <c r="S90" s="104"/>
      <c r="T90" s="116" t="s">
        <v>661</v>
      </c>
      <c r="U90" s="110"/>
      <c r="Z90" s="145">
        <v>1</v>
      </c>
      <c r="AA90" s="145" t="s">
        <v>862</v>
      </c>
      <c r="AB90" s="145" t="s">
        <v>782</v>
      </c>
      <c r="AC90" s="145" t="s">
        <v>784</v>
      </c>
      <c r="AD90" s="145"/>
      <c r="AE90" s="145">
        <v>110</v>
      </c>
      <c r="AF90" s="145">
        <v>13.8</v>
      </c>
      <c r="AG90" s="145"/>
      <c r="AH90" s="145"/>
      <c r="AI90" s="145"/>
      <c r="AJ90" s="145"/>
      <c r="AK90" s="145"/>
      <c r="AL90" s="145">
        <f t="shared" si="5"/>
        <v>7611.0499999999993</v>
      </c>
    </row>
    <row r="91" spans="3:38" ht="39.950000000000003" customHeight="1">
      <c r="C91" s="102">
        <f t="shared" si="7"/>
        <v>83</v>
      </c>
      <c r="D91" s="103">
        <v>44934</v>
      </c>
      <c r="E91" s="102" t="s">
        <v>854</v>
      </c>
      <c r="F91" s="102" t="s">
        <v>585</v>
      </c>
      <c r="G91" s="104" t="s">
        <v>268</v>
      </c>
      <c r="H91" s="102" t="s">
        <v>110</v>
      </c>
      <c r="I91" s="105"/>
      <c r="J91" s="105"/>
      <c r="K91" s="105"/>
      <c r="L91" s="105"/>
      <c r="M91" s="105"/>
      <c r="N91" s="105">
        <v>45</v>
      </c>
      <c r="O91" s="105"/>
      <c r="P91" s="105"/>
      <c r="Q91" s="104">
        <f t="shared" si="6"/>
        <v>6142</v>
      </c>
      <c r="R91" s="104" t="s">
        <v>269</v>
      </c>
      <c r="S91" s="104">
        <v>2</v>
      </c>
      <c r="T91" s="116" t="s">
        <v>661</v>
      </c>
      <c r="U91" s="110"/>
      <c r="Z91" s="145">
        <f t="shared" ref="Z91:Z133" si="8">1+Z90</f>
        <v>2</v>
      </c>
      <c r="AA91" s="145" t="s">
        <v>782</v>
      </c>
      <c r="AB91" s="145" t="s">
        <v>786</v>
      </c>
      <c r="AC91" s="145" t="s">
        <v>784</v>
      </c>
      <c r="AD91" s="145"/>
      <c r="AE91" s="145">
        <v>110</v>
      </c>
      <c r="AF91" s="145">
        <v>387.2</v>
      </c>
      <c r="AG91" s="145"/>
      <c r="AH91" s="145"/>
      <c r="AI91" s="145"/>
      <c r="AJ91" s="145"/>
      <c r="AK91" s="145"/>
      <c r="AL91" s="145">
        <f t="shared" si="5"/>
        <v>7998.2499999999991</v>
      </c>
    </row>
    <row r="92" spans="3:38" ht="39.950000000000003" customHeight="1">
      <c r="C92" s="102">
        <f t="shared" si="7"/>
        <v>84</v>
      </c>
      <c r="D92" s="103">
        <v>44935</v>
      </c>
      <c r="E92" s="102" t="s">
        <v>312</v>
      </c>
      <c r="F92" s="102" t="s">
        <v>333</v>
      </c>
      <c r="G92" s="104" t="s">
        <v>268</v>
      </c>
      <c r="H92" s="102" t="s">
        <v>110</v>
      </c>
      <c r="I92" s="105"/>
      <c r="J92" s="105"/>
      <c r="K92" s="105">
        <v>184</v>
      </c>
      <c r="L92" s="105"/>
      <c r="M92" s="105"/>
      <c r="N92" s="105"/>
      <c r="O92" s="105"/>
      <c r="P92" s="105"/>
      <c r="Q92" s="104">
        <f t="shared" si="6"/>
        <v>6326</v>
      </c>
      <c r="R92" s="104" t="s">
        <v>269</v>
      </c>
      <c r="S92" s="104">
        <v>1.4</v>
      </c>
      <c r="T92" s="116" t="s">
        <v>661</v>
      </c>
      <c r="U92" s="110"/>
      <c r="Z92" s="145">
        <f t="shared" si="8"/>
        <v>3</v>
      </c>
      <c r="AA92" s="145" t="s">
        <v>786</v>
      </c>
      <c r="AB92" s="145" t="s">
        <v>863</v>
      </c>
      <c r="AC92" s="145" t="s">
        <v>784</v>
      </c>
      <c r="AD92" s="145"/>
      <c r="AE92" s="145">
        <v>110</v>
      </c>
      <c r="AF92" s="145">
        <v>63</v>
      </c>
      <c r="AG92" s="145"/>
      <c r="AH92" s="145"/>
      <c r="AI92" s="145"/>
      <c r="AJ92" s="145"/>
      <c r="AK92" s="145"/>
      <c r="AL92" s="145">
        <f t="shared" si="5"/>
        <v>8061.2499999999991</v>
      </c>
    </row>
    <row r="93" spans="3:38" ht="39.950000000000003" customHeight="1">
      <c r="C93" s="102">
        <f t="shared" si="7"/>
        <v>85</v>
      </c>
      <c r="D93" s="103">
        <v>44935</v>
      </c>
      <c r="E93" s="102" t="s">
        <v>846</v>
      </c>
      <c r="F93" s="102" t="s">
        <v>864</v>
      </c>
      <c r="G93" s="104" t="s">
        <v>845</v>
      </c>
      <c r="H93" s="102" t="s">
        <v>110</v>
      </c>
      <c r="I93" s="105">
        <v>97</v>
      </c>
      <c r="J93" s="105"/>
      <c r="K93" s="105"/>
      <c r="L93" s="105"/>
      <c r="M93" s="105"/>
      <c r="N93" s="105"/>
      <c r="O93" s="105"/>
      <c r="P93" s="105"/>
      <c r="Q93" s="104">
        <f t="shared" si="6"/>
        <v>6423</v>
      </c>
      <c r="R93" s="116" t="s">
        <v>293</v>
      </c>
      <c r="S93" s="104">
        <v>0</v>
      </c>
      <c r="T93" s="116" t="s">
        <v>661</v>
      </c>
      <c r="U93" s="110"/>
      <c r="Z93" s="145">
        <f t="shared" si="8"/>
        <v>4</v>
      </c>
      <c r="AA93" s="145" t="s">
        <v>863</v>
      </c>
      <c r="AB93" s="145" t="s">
        <v>116</v>
      </c>
      <c r="AC93" s="145" t="s">
        <v>784</v>
      </c>
      <c r="AD93" s="145"/>
      <c r="AE93" s="145">
        <v>110</v>
      </c>
      <c r="AF93" s="145">
        <v>298.14999999999998</v>
      </c>
      <c r="AG93" s="145"/>
      <c r="AH93" s="145"/>
      <c r="AI93" s="145"/>
      <c r="AJ93" s="145"/>
      <c r="AK93" s="145"/>
      <c r="AL93" s="145">
        <f t="shared" si="5"/>
        <v>8359.4</v>
      </c>
    </row>
    <row r="94" spans="3:38" ht="39.950000000000003" customHeight="1">
      <c r="C94" s="102">
        <f t="shared" si="7"/>
        <v>86</v>
      </c>
      <c r="D94" s="103">
        <v>44935</v>
      </c>
      <c r="E94" s="102" t="s">
        <v>333</v>
      </c>
      <c r="F94" s="102" t="s">
        <v>329</v>
      </c>
      <c r="G94" s="104" t="s">
        <v>268</v>
      </c>
      <c r="H94" s="102" t="s">
        <v>110</v>
      </c>
      <c r="I94" s="105">
        <v>100</v>
      </c>
      <c r="J94" s="105"/>
      <c r="K94" s="105"/>
      <c r="L94" s="105"/>
      <c r="M94" s="105"/>
      <c r="N94" s="105"/>
      <c r="O94" s="105"/>
      <c r="P94" s="105"/>
      <c r="Q94" s="104">
        <f t="shared" si="6"/>
        <v>6523</v>
      </c>
      <c r="R94" s="116" t="s">
        <v>293</v>
      </c>
      <c r="S94" s="104">
        <v>0</v>
      </c>
      <c r="T94" s="116" t="s">
        <v>661</v>
      </c>
      <c r="U94" s="110"/>
      <c r="Z94" s="145">
        <f t="shared" si="8"/>
        <v>5</v>
      </c>
      <c r="AA94" s="145" t="s">
        <v>116</v>
      </c>
      <c r="AB94" s="145" t="s">
        <v>789</v>
      </c>
      <c r="AC94" s="145" t="s">
        <v>784</v>
      </c>
      <c r="AD94" s="145"/>
      <c r="AE94" s="145">
        <v>110</v>
      </c>
      <c r="AF94" s="145">
        <v>40</v>
      </c>
      <c r="AG94" s="145"/>
      <c r="AH94" s="145"/>
      <c r="AI94" s="145"/>
      <c r="AJ94" s="145"/>
      <c r="AK94" s="145"/>
      <c r="AL94" s="145">
        <f t="shared" si="5"/>
        <v>8399.4</v>
      </c>
    </row>
    <row r="95" spans="3:38" ht="39.950000000000003" customHeight="1">
      <c r="C95" s="102">
        <f t="shared" si="7"/>
        <v>87</v>
      </c>
      <c r="D95" s="103">
        <v>44935</v>
      </c>
      <c r="E95" s="102" t="s">
        <v>859</v>
      </c>
      <c r="F95" s="102" t="s">
        <v>416</v>
      </c>
      <c r="G95" s="104" t="s">
        <v>268</v>
      </c>
      <c r="H95" s="102" t="s">
        <v>110</v>
      </c>
      <c r="I95" s="105"/>
      <c r="J95" s="105"/>
      <c r="K95" s="105"/>
      <c r="L95" s="105"/>
      <c r="M95" s="105"/>
      <c r="N95" s="105">
        <v>160</v>
      </c>
      <c r="O95" s="105"/>
      <c r="P95" s="105"/>
      <c r="Q95" s="104">
        <f t="shared" si="6"/>
        <v>6683</v>
      </c>
      <c r="R95" s="104" t="s">
        <v>269</v>
      </c>
      <c r="S95" s="104">
        <v>1.5</v>
      </c>
      <c r="T95" s="116" t="s">
        <v>661</v>
      </c>
      <c r="U95" s="110"/>
      <c r="Z95" s="145">
        <f t="shared" si="8"/>
        <v>6</v>
      </c>
      <c r="AA95" s="145" t="s">
        <v>789</v>
      </c>
      <c r="AB95" s="145" t="s">
        <v>790</v>
      </c>
      <c r="AC95" s="145" t="s">
        <v>784</v>
      </c>
      <c r="AD95" s="145"/>
      <c r="AE95" s="145">
        <v>110</v>
      </c>
      <c r="AF95" s="145">
        <v>111.2</v>
      </c>
      <c r="AG95" s="145"/>
      <c r="AH95" s="145"/>
      <c r="AI95" s="145"/>
      <c r="AJ95" s="145"/>
      <c r="AK95" s="145"/>
      <c r="AL95" s="145">
        <f t="shared" si="5"/>
        <v>8510.6</v>
      </c>
    </row>
    <row r="96" spans="3:38" ht="39.950000000000003" customHeight="1">
      <c r="C96" s="102">
        <f t="shared" si="7"/>
        <v>88</v>
      </c>
      <c r="D96" s="103">
        <v>44935</v>
      </c>
      <c r="E96" s="102" t="s">
        <v>407</v>
      </c>
      <c r="F96" s="102" t="s">
        <v>313</v>
      </c>
      <c r="G96" s="104" t="s">
        <v>268</v>
      </c>
      <c r="H96" s="102" t="s">
        <v>110</v>
      </c>
      <c r="I96" s="105">
        <v>66</v>
      </c>
      <c r="J96" s="105"/>
      <c r="K96" s="105"/>
      <c r="L96" s="105"/>
      <c r="M96" s="105"/>
      <c r="N96" s="105"/>
      <c r="O96" s="105"/>
      <c r="P96" s="105"/>
      <c r="Q96" s="104">
        <f t="shared" si="6"/>
        <v>6749</v>
      </c>
      <c r="R96" s="104" t="s">
        <v>269</v>
      </c>
      <c r="S96" s="104">
        <v>1</v>
      </c>
      <c r="T96" s="116" t="s">
        <v>661</v>
      </c>
      <c r="U96" s="110"/>
      <c r="Z96" s="145">
        <f t="shared" si="8"/>
        <v>7</v>
      </c>
      <c r="AA96" s="145" t="s">
        <v>865</v>
      </c>
      <c r="AB96" s="145" t="s">
        <v>204</v>
      </c>
      <c r="AC96" s="145" t="s">
        <v>784</v>
      </c>
      <c r="AD96" s="145"/>
      <c r="AE96" s="145">
        <v>110</v>
      </c>
      <c r="AF96" s="145">
        <v>118.5</v>
      </c>
      <c r="AG96" s="145"/>
      <c r="AH96" s="145"/>
      <c r="AI96" s="145"/>
      <c r="AJ96" s="145"/>
      <c r="AK96" s="145"/>
      <c r="AL96" s="145">
        <f t="shared" si="5"/>
        <v>8629.1</v>
      </c>
    </row>
    <row r="97" spans="3:38" ht="39.950000000000003" customHeight="1">
      <c r="C97" s="102">
        <f t="shared" si="7"/>
        <v>89</v>
      </c>
      <c r="D97" s="103">
        <v>44936</v>
      </c>
      <c r="E97" s="102" t="s">
        <v>367</v>
      </c>
      <c r="F97" s="102" t="s">
        <v>312</v>
      </c>
      <c r="G97" s="104" t="s">
        <v>268</v>
      </c>
      <c r="H97" s="102" t="s">
        <v>110</v>
      </c>
      <c r="I97" s="105"/>
      <c r="J97" s="105"/>
      <c r="K97" s="105">
        <v>90</v>
      </c>
      <c r="L97" s="105"/>
      <c r="M97" s="105"/>
      <c r="N97" s="105"/>
      <c r="O97" s="105"/>
      <c r="P97" s="105"/>
      <c r="Q97" s="104">
        <f t="shared" si="6"/>
        <v>6839</v>
      </c>
      <c r="R97" s="104" t="s">
        <v>269</v>
      </c>
      <c r="S97" s="104">
        <v>1</v>
      </c>
      <c r="T97" s="116" t="s">
        <v>661</v>
      </c>
      <c r="U97" s="110"/>
      <c r="Z97" s="145">
        <f t="shared" si="8"/>
        <v>8</v>
      </c>
      <c r="AA97" s="145" t="s">
        <v>193</v>
      </c>
      <c r="AB97" s="145" t="s">
        <v>203</v>
      </c>
      <c r="AC97" s="145" t="s">
        <v>784</v>
      </c>
      <c r="AD97" s="145"/>
      <c r="AE97" s="145">
        <v>110</v>
      </c>
      <c r="AF97" s="145">
        <v>67.400000000000006</v>
      </c>
      <c r="AG97" s="145"/>
      <c r="AH97" s="145"/>
      <c r="AI97" s="145"/>
      <c r="AJ97" s="145"/>
      <c r="AK97" s="145"/>
      <c r="AL97" s="145">
        <f t="shared" si="5"/>
        <v>8696.5</v>
      </c>
    </row>
    <row r="98" spans="3:38" ht="39.950000000000003" customHeight="1">
      <c r="C98" s="102">
        <f t="shared" si="7"/>
        <v>90</v>
      </c>
      <c r="D98" s="103">
        <v>44936</v>
      </c>
      <c r="E98" s="102" t="s">
        <v>333</v>
      </c>
      <c r="F98" s="102" t="s">
        <v>411</v>
      </c>
      <c r="G98" s="104" t="s">
        <v>268</v>
      </c>
      <c r="H98" s="102" t="s">
        <v>110</v>
      </c>
      <c r="I98" s="105"/>
      <c r="J98" s="105"/>
      <c r="K98" s="105">
        <v>50</v>
      </c>
      <c r="L98" s="105"/>
      <c r="M98" s="105"/>
      <c r="N98" s="105"/>
      <c r="O98" s="105"/>
      <c r="P98" s="105"/>
      <c r="Q98" s="104">
        <f t="shared" si="6"/>
        <v>6889</v>
      </c>
      <c r="R98" s="104" t="s">
        <v>269</v>
      </c>
      <c r="S98" s="104">
        <v>1</v>
      </c>
      <c r="T98" s="116" t="s">
        <v>661</v>
      </c>
      <c r="U98" s="110"/>
      <c r="Z98" s="145">
        <f t="shared" si="8"/>
        <v>9</v>
      </c>
      <c r="AA98" s="145" t="s">
        <v>830</v>
      </c>
      <c r="AB98" s="145" t="s">
        <v>856</v>
      </c>
      <c r="AC98" s="145" t="s">
        <v>824</v>
      </c>
      <c r="AD98" s="145">
        <v>0.44</v>
      </c>
      <c r="AE98" s="145">
        <v>110</v>
      </c>
      <c r="AF98" s="145">
        <v>39</v>
      </c>
      <c r="AG98" s="145"/>
      <c r="AH98" s="145"/>
      <c r="AI98" s="145"/>
      <c r="AJ98" s="145"/>
      <c r="AK98" s="145"/>
      <c r="AL98" s="145">
        <f t="shared" si="5"/>
        <v>8735.5</v>
      </c>
    </row>
    <row r="99" spans="3:38" ht="39.950000000000003" customHeight="1">
      <c r="C99" s="102">
        <f t="shared" si="7"/>
        <v>91</v>
      </c>
      <c r="D99" s="103">
        <v>44936</v>
      </c>
      <c r="E99" s="102" t="s">
        <v>333</v>
      </c>
      <c r="F99" s="102" t="s">
        <v>329</v>
      </c>
      <c r="G99" s="104" t="s">
        <v>268</v>
      </c>
      <c r="H99" s="102" t="s">
        <v>110</v>
      </c>
      <c r="I99" s="105">
        <v>38</v>
      </c>
      <c r="J99" s="105"/>
      <c r="K99" s="105"/>
      <c r="L99" s="105"/>
      <c r="M99" s="105"/>
      <c r="N99" s="105"/>
      <c r="O99" s="105"/>
      <c r="P99" s="105"/>
      <c r="Q99" s="104">
        <f t="shared" si="6"/>
        <v>6927</v>
      </c>
      <c r="R99" s="116" t="s">
        <v>293</v>
      </c>
      <c r="S99" s="104">
        <v>0</v>
      </c>
      <c r="T99" s="116" t="s">
        <v>661</v>
      </c>
      <c r="U99" s="110"/>
      <c r="Z99" s="145">
        <f t="shared" si="8"/>
        <v>10</v>
      </c>
      <c r="AA99" s="145" t="s">
        <v>856</v>
      </c>
      <c r="AB99" s="145" t="s">
        <v>817</v>
      </c>
      <c r="AC99" s="145" t="s">
        <v>784</v>
      </c>
      <c r="AD99" s="145"/>
      <c r="AE99" s="145">
        <v>110</v>
      </c>
      <c r="AF99" s="145">
        <v>32</v>
      </c>
      <c r="AG99" s="145"/>
      <c r="AH99" s="145"/>
      <c r="AI99" s="145"/>
      <c r="AJ99" s="145"/>
      <c r="AK99" s="145"/>
      <c r="AL99" s="145">
        <f t="shared" si="5"/>
        <v>8767.5</v>
      </c>
    </row>
    <row r="100" spans="3:38" ht="39.950000000000003" customHeight="1">
      <c r="C100" s="102">
        <f t="shared" si="7"/>
        <v>92</v>
      </c>
      <c r="D100" s="103">
        <v>44936</v>
      </c>
      <c r="E100" s="102" t="s">
        <v>416</v>
      </c>
      <c r="F100" s="102" t="s">
        <v>439</v>
      </c>
      <c r="G100" s="104" t="s">
        <v>268</v>
      </c>
      <c r="H100" s="102" t="s">
        <v>110</v>
      </c>
      <c r="I100" s="105"/>
      <c r="J100" s="147"/>
      <c r="K100" s="147"/>
      <c r="L100" s="147"/>
      <c r="M100" s="147"/>
      <c r="N100" s="147">
        <v>20</v>
      </c>
      <c r="O100" s="105"/>
      <c r="P100" s="105"/>
      <c r="Q100" s="104">
        <f t="shared" si="6"/>
        <v>6947</v>
      </c>
      <c r="R100" s="104" t="s">
        <v>269</v>
      </c>
      <c r="S100" s="104">
        <v>1.5</v>
      </c>
      <c r="T100" s="116" t="s">
        <v>661</v>
      </c>
      <c r="U100" s="110"/>
      <c r="Z100" s="145">
        <f t="shared" si="8"/>
        <v>11</v>
      </c>
      <c r="AA100" s="145" t="s">
        <v>817</v>
      </c>
      <c r="AB100" s="145" t="s">
        <v>820</v>
      </c>
      <c r="AC100" s="145" t="s">
        <v>784</v>
      </c>
      <c r="AD100" s="145"/>
      <c r="AE100" s="145">
        <v>110</v>
      </c>
      <c r="AF100" s="145">
        <v>28</v>
      </c>
      <c r="AG100" s="145"/>
      <c r="AH100" s="145"/>
      <c r="AI100" s="145"/>
      <c r="AJ100" s="145"/>
      <c r="AK100" s="145"/>
      <c r="AL100" s="145">
        <f t="shared" si="5"/>
        <v>8795.5</v>
      </c>
    </row>
    <row r="101" spans="3:38" ht="39.950000000000003" customHeight="1">
      <c r="C101" s="102">
        <f t="shared" si="7"/>
        <v>93</v>
      </c>
      <c r="D101" s="103">
        <v>44936</v>
      </c>
      <c r="E101" s="102" t="s">
        <v>859</v>
      </c>
      <c r="F101" s="102" t="s">
        <v>416</v>
      </c>
      <c r="G101" s="104" t="s">
        <v>268</v>
      </c>
      <c r="H101" s="102" t="s">
        <v>110</v>
      </c>
      <c r="I101" s="105"/>
      <c r="J101" s="147"/>
      <c r="K101" s="147"/>
      <c r="L101" s="147"/>
      <c r="M101" s="147"/>
      <c r="N101" s="147">
        <v>23</v>
      </c>
      <c r="O101" s="105"/>
      <c r="P101" s="105"/>
      <c r="Q101" s="104">
        <f t="shared" si="6"/>
        <v>6970</v>
      </c>
      <c r="R101" s="104" t="s">
        <v>269</v>
      </c>
      <c r="S101" s="104">
        <v>1.5</v>
      </c>
      <c r="T101" s="116" t="s">
        <v>661</v>
      </c>
      <c r="U101" s="110"/>
      <c r="Z101" s="145">
        <f t="shared" si="8"/>
        <v>12</v>
      </c>
      <c r="AA101" s="145" t="s">
        <v>866</v>
      </c>
      <c r="AB101" s="145" t="s">
        <v>857</v>
      </c>
      <c r="AC101" s="145" t="s">
        <v>784</v>
      </c>
      <c r="AD101" s="145"/>
      <c r="AE101" s="145">
        <v>110</v>
      </c>
      <c r="AF101" s="145">
        <v>136</v>
      </c>
      <c r="AG101" s="150"/>
      <c r="AH101" s="145"/>
      <c r="AI101" s="145"/>
      <c r="AJ101" s="145"/>
      <c r="AK101" s="145"/>
      <c r="AL101" s="145">
        <f t="shared" si="5"/>
        <v>8931.5</v>
      </c>
    </row>
    <row r="102" spans="3:38" ht="39.950000000000003" customHeight="1">
      <c r="C102" s="102">
        <f t="shared" si="7"/>
        <v>94</v>
      </c>
      <c r="D102" s="103">
        <v>44937</v>
      </c>
      <c r="E102" s="102" t="s">
        <v>333</v>
      </c>
      <c r="F102" s="102" t="s">
        <v>411</v>
      </c>
      <c r="G102" s="104" t="s">
        <v>268</v>
      </c>
      <c r="H102" s="102" t="s">
        <v>110</v>
      </c>
      <c r="I102" s="105"/>
      <c r="J102" s="147"/>
      <c r="K102" s="147">
        <v>95</v>
      </c>
      <c r="L102" s="147"/>
      <c r="M102" s="147"/>
      <c r="N102" s="147"/>
      <c r="O102" s="105"/>
      <c r="P102" s="105"/>
      <c r="Q102" s="104">
        <f t="shared" si="6"/>
        <v>7065</v>
      </c>
      <c r="R102" s="104" t="s">
        <v>269</v>
      </c>
      <c r="S102" s="104">
        <v>1</v>
      </c>
      <c r="T102" s="116" t="s">
        <v>661</v>
      </c>
      <c r="U102" s="110"/>
      <c r="Z102" s="145">
        <f t="shared" si="8"/>
        <v>13</v>
      </c>
      <c r="AA102" s="145" t="s">
        <v>866</v>
      </c>
      <c r="AB102" s="145" t="s">
        <v>857</v>
      </c>
      <c r="AC102" s="145" t="s">
        <v>824</v>
      </c>
      <c r="AD102" s="145">
        <v>0.44</v>
      </c>
      <c r="AE102" s="145">
        <v>110</v>
      </c>
      <c r="AF102" s="145">
        <v>10</v>
      </c>
      <c r="AG102" s="150"/>
      <c r="AH102" s="145"/>
      <c r="AI102" s="145"/>
      <c r="AJ102" s="145"/>
      <c r="AK102" s="145"/>
      <c r="AL102" s="145">
        <f t="shared" si="5"/>
        <v>8941.5</v>
      </c>
    </row>
    <row r="103" spans="3:38" ht="39.950000000000003" customHeight="1">
      <c r="C103" s="102">
        <f t="shared" si="7"/>
        <v>95</v>
      </c>
      <c r="D103" s="103">
        <v>44937</v>
      </c>
      <c r="E103" s="102" t="s">
        <v>867</v>
      </c>
      <c r="F103" s="102" t="s">
        <v>868</v>
      </c>
      <c r="G103" s="104" t="s">
        <v>268</v>
      </c>
      <c r="H103" s="102" t="s">
        <v>110</v>
      </c>
      <c r="I103" s="105"/>
      <c r="J103" s="147"/>
      <c r="K103" s="147">
        <v>51</v>
      </c>
      <c r="L103" s="147"/>
      <c r="M103" s="147"/>
      <c r="N103" s="147"/>
      <c r="O103" s="105"/>
      <c r="P103" s="105"/>
      <c r="Q103" s="104">
        <f t="shared" si="6"/>
        <v>7116</v>
      </c>
      <c r="R103" s="116" t="s">
        <v>293</v>
      </c>
      <c r="S103" s="104">
        <v>0</v>
      </c>
      <c r="T103" s="116" t="s">
        <v>661</v>
      </c>
      <c r="U103" s="110"/>
      <c r="Z103" s="145">
        <f t="shared" si="8"/>
        <v>14</v>
      </c>
      <c r="AA103" s="145" t="s">
        <v>836</v>
      </c>
      <c r="AB103" s="145" t="s">
        <v>869</v>
      </c>
      <c r="AC103" s="145" t="s">
        <v>824</v>
      </c>
      <c r="AD103" s="145">
        <v>0.44</v>
      </c>
      <c r="AE103" s="145">
        <v>110</v>
      </c>
      <c r="AF103" s="145">
        <v>40</v>
      </c>
      <c r="AG103" s="145"/>
      <c r="AH103" s="145"/>
      <c r="AI103" s="145"/>
      <c r="AJ103" s="145"/>
      <c r="AK103" s="145"/>
      <c r="AL103" s="145">
        <f t="shared" si="5"/>
        <v>8981.5</v>
      </c>
    </row>
    <row r="104" spans="3:38" ht="39.950000000000003" customHeight="1">
      <c r="C104" s="102">
        <f t="shared" si="7"/>
        <v>96</v>
      </c>
      <c r="D104" s="103">
        <v>44937</v>
      </c>
      <c r="E104" s="102" t="s">
        <v>870</v>
      </c>
      <c r="F104" s="102" t="s">
        <v>871</v>
      </c>
      <c r="G104" s="104" t="s">
        <v>845</v>
      </c>
      <c r="H104" s="102" t="s">
        <v>110</v>
      </c>
      <c r="I104" s="105"/>
      <c r="J104" s="147">
        <v>40</v>
      </c>
      <c r="K104" s="147"/>
      <c r="L104" s="147"/>
      <c r="M104" s="147"/>
      <c r="N104" s="147"/>
      <c r="O104" s="105"/>
      <c r="P104" s="105"/>
      <c r="Q104" s="104">
        <f t="shared" si="6"/>
        <v>7156</v>
      </c>
      <c r="R104" s="116" t="s">
        <v>293</v>
      </c>
      <c r="S104" s="104">
        <v>0</v>
      </c>
      <c r="T104" s="116" t="s">
        <v>661</v>
      </c>
      <c r="U104" s="110"/>
      <c r="Z104" s="145">
        <f t="shared" si="8"/>
        <v>15</v>
      </c>
      <c r="AA104" s="145" t="s">
        <v>790</v>
      </c>
      <c r="AB104" s="145" t="s">
        <v>872</v>
      </c>
      <c r="AC104" s="145" t="s">
        <v>784</v>
      </c>
      <c r="AD104" s="145"/>
      <c r="AE104" s="145">
        <v>160</v>
      </c>
      <c r="AF104" s="145">
        <v>69</v>
      </c>
      <c r="AG104" s="145"/>
      <c r="AH104" s="145"/>
      <c r="AI104" s="145"/>
      <c r="AJ104" s="145"/>
      <c r="AK104" s="145"/>
      <c r="AL104" s="145">
        <f t="shared" si="5"/>
        <v>9050.5</v>
      </c>
    </row>
    <row r="105" spans="3:38" ht="39.950000000000003" customHeight="1">
      <c r="C105" s="102">
        <f t="shared" si="7"/>
        <v>97</v>
      </c>
      <c r="D105" s="103">
        <v>44937</v>
      </c>
      <c r="E105" s="102" t="s">
        <v>871</v>
      </c>
      <c r="F105" s="102" t="s">
        <v>873</v>
      </c>
      <c r="G105" s="104" t="s">
        <v>845</v>
      </c>
      <c r="H105" s="102" t="s">
        <v>110</v>
      </c>
      <c r="I105" s="105"/>
      <c r="J105" s="147">
        <v>16</v>
      </c>
      <c r="K105" s="147"/>
      <c r="L105" s="147"/>
      <c r="M105" s="147"/>
      <c r="N105" s="147"/>
      <c r="O105" s="105"/>
      <c r="P105" s="105"/>
      <c r="Q105" s="104">
        <f t="shared" si="6"/>
        <v>7172</v>
      </c>
      <c r="R105" s="116" t="s">
        <v>293</v>
      </c>
      <c r="S105" s="104">
        <v>0</v>
      </c>
      <c r="T105" s="116" t="s">
        <v>661</v>
      </c>
      <c r="U105" s="110"/>
      <c r="Z105" s="145">
        <f t="shared" si="8"/>
        <v>16</v>
      </c>
      <c r="AA105" s="149" t="s">
        <v>872</v>
      </c>
      <c r="AB105" s="149" t="s">
        <v>245</v>
      </c>
      <c r="AC105" s="149" t="s">
        <v>843</v>
      </c>
      <c r="AD105" s="149">
        <v>0.44</v>
      </c>
      <c r="AE105" s="149">
        <v>160</v>
      </c>
      <c r="AF105" s="149">
        <v>255.85</v>
      </c>
      <c r="AG105" s="145"/>
      <c r="AH105" s="145"/>
      <c r="AI105" s="145"/>
      <c r="AJ105" s="145"/>
      <c r="AK105" s="151"/>
      <c r="AL105" s="145">
        <f t="shared" si="5"/>
        <v>9306.35</v>
      </c>
    </row>
    <row r="106" spans="3:38" ht="39.950000000000003" customHeight="1">
      <c r="C106" s="102">
        <f t="shared" si="7"/>
        <v>98</v>
      </c>
      <c r="D106" s="103">
        <v>44937</v>
      </c>
      <c r="E106" s="102" t="s">
        <v>871</v>
      </c>
      <c r="F106" s="102" t="s">
        <v>874</v>
      </c>
      <c r="G106" s="104" t="s">
        <v>268</v>
      </c>
      <c r="H106" s="102" t="s">
        <v>110</v>
      </c>
      <c r="I106" s="105"/>
      <c r="J106" s="147">
        <v>35</v>
      </c>
      <c r="K106" s="147"/>
      <c r="L106" s="147"/>
      <c r="M106" s="147"/>
      <c r="N106" s="147"/>
      <c r="O106" s="105"/>
      <c r="P106" s="105"/>
      <c r="Q106" s="104">
        <f t="shared" si="6"/>
        <v>7207</v>
      </c>
      <c r="R106" s="116" t="s">
        <v>293</v>
      </c>
      <c r="S106" s="104">
        <v>0</v>
      </c>
      <c r="T106" s="116" t="s">
        <v>661</v>
      </c>
      <c r="U106" s="110"/>
      <c r="Z106" s="145">
        <f t="shared" si="8"/>
        <v>17</v>
      </c>
      <c r="AA106" s="145" t="s">
        <v>245</v>
      </c>
      <c r="AB106" s="145" t="s">
        <v>837</v>
      </c>
      <c r="AC106" s="145" t="s">
        <v>784</v>
      </c>
      <c r="AD106" s="145"/>
      <c r="AE106" s="145">
        <v>160</v>
      </c>
      <c r="AF106" s="145">
        <v>901.2</v>
      </c>
      <c r="AG106" s="145"/>
      <c r="AH106" s="145"/>
      <c r="AI106" s="145"/>
      <c r="AJ106" s="145"/>
      <c r="AK106" s="145"/>
      <c r="AL106" s="145">
        <f t="shared" si="5"/>
        <v>10207.550000000001</v>
      </c>
    </row>
    <row r="107" spans="3:38" ht="39.950000000000003" customHeight="1">
      <c r="C107" s="102">
        <f t="shared" si="7"/>
        <v>99</v>
      </c>
      <c r="D107" s="103">
        <v>44937</v>
      </c>
      <c r="E107" s="102" t="s">
        <v>867</v>
      </c>
      <c r="F107" s="102" t="s">
        <v>875</v>
      </c>
      <c r="G107" s="104" t="s">
        <v>268</v>
      </c>
      <c r="H107" s="102" t="s">
        <v>110</v>
      </c>
      <c r="I107" s="105"/>
      <c r="J107" s="147">
        <v>19</v>
      </c>
      <c r="K107" s="147"/>
      <c r="L107" s="147"/>
      <c r="M107" s="147"/>
      <c r="N107" s="147"/>
      <c r="O107" s="105"/>
      <c r="P107" s="105"/>
      <c r="Q107" s="104">
        <f t="shared" si="6"/>
        <v>7226</v>
      </c>
      <c r="R107" s="116" t="s">
        <v>293</v>
      </c>
      <c r="S107" s="104">
        <v>0</v>
      </c>
      <c r="T107" s="116" t="s">
        <v>661</v>
      </c>
      <c r="U107" s="110"/>
      <c r="Z107" s="145">
        <f t="shared" si="8"/>
        <v>18</v>
      </c>
      <c r="AA107" s="145" t="s">
        <v>837</v>
      </c>
      <c r="AB107" s="145" t="s">
        <v>190</v>
      </c>
      <c r="AC107" s="145" t="s">
        <v>784</v>
      </c>
      <c r="AD107" s="145"/>
      <c r="AE107" s="145">
        <v>160</v>
      </c>
      <c r="AF107" s="145">
        <v>62</v>
      </c>
      <c r="AG107" s="145"/>
      <c r="AH107" s="145"/>
      <c r="AI107" s="145"/>
      <c r="AJ107" s="145"/>
      <c r="AK107" s="145"/>
      <c r="AL107" s="145">
        <f t="shared" si="5"/>
        <v>10269.550000000001</v>
      </c>
    </row>
    <row r="108" spans="3:38" ht="39.950000000000003" customHeight="1">
      <c r="C108" s="102">
        <f t="shared" si="7"/>
        <v>100</v>
      </c>
      <c r="D108" s="103">
        <v>44937</v>
      </c>
      <c r="E108" s="102" t="s">
        <v>875</v>
      </c>
      <c r="F108" s="102" t="s">
        <v>876</v>
      </c>
      <c r="G108" s="104" t="s">
        <v>845</v>
      </c>
      <c r="H108" s="102" t="s">
        <v>110</v>
      </c>
      <c r="I108" s="105"/>
      <c r="J108" s="147">
        <v>46</v>
      </c>
      <c r="K108" s="147"/>
      <c r="L108" s="147"/>
      <c r="M108" s="147"/>
      <c r="N108" s="147"/>
      <c r="O108" s="105"/>
      <c r="P108" s="105"/>
      <c r="Q108" s="104">
        <f t="shared" si="6"/>
        <v>7272</v>
      </c>
      <c r="R108" s="116" t="s">
        <v>293</v>
      </c>
      <c r="S108" s="104">
        <v>0</v>
      </c>
      <c r="T108" s="116" t="s">
        <v>661</v>
      </c>
      <c r="U108" s="110"/>
      <c r="Z108" s="145">
        <f t="shared" si="8"/>
        <v>19</v>
      </c>
      <c r="AA108" s="145" t="s">
        <v>190</v>
      </c>
      <c r="AB108" s="145" t="s">
        <v>795</v>
      </c>
      <c r="AC108" s="145" t="s">
        <v>784</v>
      </c>
      <c r="AD108" s="145"/>
      <c r="AE108" s="145">
        <v>160</v>
      </c>
      <c r="AF108" s="145">
        <v>65.3</v>
      </c>
      <c r="AG108" s="145"/>
      <c r="AH108" s="145"/>
      <c r="AI108" s="145"/>
      <c r="AJ108" s="145"/>
      <c r="AK108" s="145"/>
      <c r="AL108" s="145">
        <f t="shared" si="5"/>
        <v>10334.85</v>
      </c>
    </row>
    <row r="109" spans="3:38" ht="39.950000000000003" customHeight="1">
      <c r="C109" s="102">
        <f t="shared" si="7"/>
        <v>101</v>
      </c>
      <c r="D109" s="103">
        <v>44938</v>
      </c>
      <c r="E109" s="102" t="s">
        <v>877</v>
      </c>
      <c r="F109" s="102" t="s">
        <v>878</v>
      </c>
      <c r="G109" s="104" t="s">
        <v>268</v>
      </c>
      <c r="H109" s="102" t="s">
        <v>110</v>
      </c>
      <c r="I109" s="105"/>
      <c r="J109" s="105"/>
      <c r="K109" s="105">
        <v>84</v>
      </c>
      <c r="L109" s="105"/>
      <c r="M109" s="105"/>
      <c r="N109" s="105"/>
      <c r="O109" s="105"/>
      <c r="P109" s="105"/>
      <c r="Q109" s="104">
        <f t="shared" si="6"/>
        <v>7356</v>
      </c>
      <c r="R109" s="116" t="s">
        <v>293</v>
      </c>
      <c r="S109" s="104">
        <v>0</v>
      </c>
      <c r="T109" s="116" t="s">
        <v>661</v>
      </c>
      <c r="U109" s="110"/>
      <c r="Z109" s="145">
        <f t="shared" si="8"/>
        <v>20</v>
      </c>
      <c r="AA109" s="145" t="s">
        <v>795</v>
      </c>
      <c r="AB109" s="145" t="s">
        <v>195</v>
      </c>
      <c r="AC109" s="145" t="s">
        <v>784</v>
      </c>
      <c r="AD109" s="145"/>
      <c r="AE109" s="145">
        <v>160</v>
      </c>
      <c r="AF109" s="145">
        <v>31.7</v>
      </c>
      <c r="AG109" s="145"/>
      <c r="AH109" s="145"/>
      <c r="AI109" s="145"/>
      <c r="AJ109" s="145"/>
      <c r="AK109" s="145"/>
      <c r="AL109" s="145">
        <f t="shared" si="5"/>
        <v>10366.550000000001</v>
      </c>
    </row>
    <row r="110" spans="3:38" ht="39.950000000000003" customHeight="1">
      <c r="C110" s="102">
        <f t="shared" si="7"/>
        <v>102</v>
      </c>
      <c r="D110" s="103">
        <v>44945</v>
      </c>
      <c r="E110" s="102" t="s">
        <v>416</v>
      </c>
      <c r="F110" s="102" t="s">
        <v>411</v>
      </c>
      <c r="G110" s="104" t="s">
        <v>268</v>
      </c>
      <c r="H110" s="102" t="s">
        <v>110</v>
      </c>
      <c r="I110" s="105"/>
      <c r="J110" s="105"/>
      <c r="K110" s="105">
        <v>92</v>
      </c>
      <c r="L110" s="105"/>
      <c r="M110" s="105"/>
      <c r="N110" s="105"/>
      <c r="O110" s="105"/>
      <c r="P110" s="105"/>
      <c r="Q110" s="104">
        <f t="shared" si="6"/>
        <v>7448</v>
      </c>
      <c r="R110" s="116" t="s">
        <v>293</v>
      </c>
      <c r="S110" s="104">
        <v>0</v>
      </c>
      <c r="T110" s="116" t="s">
        <v>661</v>
      </c>
      <c r="U110" s="110"/>
      <c r="Z110" s="145">
        <f t="shared" si="8"/>
        <v>21</v>
      </c>
      <c r="AA110" s="145" t="s">
        <v>195</v>
      </c>
      <c r="AB110" s="145" t="s">
        <v>797</v>
      </c>
      <c r="AC110" s="145" t="s">
        <v>784</v>
      </c>
      <c r="AD110" s="145"/>
      <c r="AE110" s="145">
        <v>160</v>
      </c>
      <c r="AF110" s="145">
        <v>33.1</v>
      </c>
      <c r="AG110" s="145"/>
      <c r="AH110" s="145"/>
      <c r="AI110" s="145"/>
      <c r="AJ110" s="145"/>
      <c r="AK110" s="145"/>
      <c r="AL110" s="145">
        <f t="shared" si="5"/>
        <v>10399.650000000001</v>
      </c>
    </row>
    <row r="111" spans="3:38" ht="39.950000000000003" customHeight="1">
      <c r="C111" s="102">
        <f t="shared" si="7"/>
        <v>103</v>
      </c>
      <c r="D111" s="103">
        <v>44945</v>
      </c>
      <c r="E111" s="102" t="s">
        <v>416</v>
      </c>
      <c r="F111" s="102" t="s">
        <v>439</v>
      </c>
      <c r="G111" s="104" t="s">
        <v>268</v>
      </c>
      <c r="H111" s="102" t="s">
        <v>110</v>
      </c>
      <c r="I111" s="105"/>
      <c r="J111" s="105"/>
      <c r="K111" s="105"/>
      <c r="L111" s="105"/>
      <c r="M111" s="105"/>
      <c r="N111" s="105">
        <v>100</v>
      </c>
      <c r="O111" s="105"/>
      <c r="P111" s="105"/>
      <c r="Q111" s="104">
        <f t="shared" si="6"/>
        <v>7548</v>
      </c>
      <c r="R111" s="104" t="s">
        <v>269</v>
      </c>
      <c r="S111" s="104">
        <v>1.5</v>
      </c>
      <c r="T111" s="116" t="s">
        <v>661</v>
      </c>
      <c r="U111" s="110"/>
      <c r="Z111" s="145">
        <f t="shared" si="8"/>
        <v>22</v>
      </c>
      <c r="AA111" s="145" t="s">
        <v>797</v>
      </c>
      <c r="AB111" s="145" t="s">
        <v>118</v>
      </c>
      <c r="AC111" s="145" t="s">
        <v>784</v>
      </c>
      <c r="AD111" s="145"/>
      <c r="AE111" s="145">
        <v>160</v>
      </c>
      <c r="AF111" s="145">
        <v>67.5</v>
      </c>
      <c r="AG111" s="145"/>
      <c r="AH111" s="145"/>
      <c r="AI111" s="145"/>
      <c r="AJ111" s="145"/>
      <c r="AK111" s="145"/>
      <c r="AL111" s="145">
        <f t="shared" si="5"/>
        <v>10467.150000000001</v>
      </c>
    </row>
    <row r="112" spans="3:38" ht="39.950000000000003" customHeight="1">
      <c r="C112" s="102">
        <f t="shared" si="7"/>
        <v>104</v>
      </c>
      <c r="D112" s="103">
        <v>44946</v>
      </c>
      <c r="E112" s="102" t="s">
        <v>439</v>
      </c>
      <c r="F112" s="102" t="s">
        <v>410</v>
      </c>
      <c r="G112" s="104" t="s">
        <v>268</v>
      </c>
      <c r="H112" s="102" t="s">
        <v>110</v>
      </c>
      <c r="I112" s="105"/>
      <c r="J112" s="105"/>
      <c r="K112" s="105">
        <v>66</v>
      </c>
      <c r="L112" s="105"/>
      <c r="M112" s="105"/>
      <c r="N112" s="105"/>
      <c r="O112" s="105"/>
      <c r="P112" s="105"/>
      <c r="Q112" s="104">
        <f t="shared" si="6"/>
        <v>7614</v>
      </c>
      <c r="R112" s="116" t="s">
        <v>293</v>
      </c>
      <c r="S112" s="104">
        <v>0</v>
      </c>
      <c r="T112" s="116" t="s">
        <v>661</v>
      </c>
      <c r="U112" s="110"/>
      <c r="Z112" s="145">
        <f t="shared" si="8"/>
        <v>23</v>
      </c>
      <c r="AA112" s="145" t="s">
        <v>118</v>
      </c>
      <c r="AB112" s="145" t="s">
        <v>839</v>
      </c>
      <c r="AC112" s="145" t="s">
        <v>784</v>
      </c>
      <c r="AD112" s="145"/>
      <c r="AE112" s="145">
        <v>160</v>
      </c>
      <c r="AF112" s="145">
        <v>26.2</v>
      </c>
      <c r="AG112" s="145"/>
      <c r="AH112" s="145"/>
      <c r="AI112" s="145"/>
      <c r="AJ112" s="145"/>
      <c r="AK112" s="145"/>
      <c r="AL112" s="145">
        <f t="shared" si="5"/>
        <v>10493.350000000002</v>
      </c>
    </row>
    <row r="113" spans="3:38" ht="39.950000000000003" customHeight="1">
      <c r="C113" s="102">
        <f t="shared" si="7"/>
        <v>105</v>
      </c>
      <c r="D113" s="103">
        <v>44946</v>
      </c>
      <c r="E113" s="102" t="s">
        <v>416</v>
      </c>
      <c r="F113" s="102" t="s">
        <v>439</v>
      </c>
      <c r="G113" s="104" t="s">
        <v>268</v>
      </c>
      <c r="H113" s="102" t="s">
        <v>110</v>
      </c>
      <c r="I113" s="105"/>
      <c r="J113" s="105"/>
      <c r="K113" s="105"/>
      <c r="L113" s="105"/>
      <c r="M113" s="105"/>
      <c r="N113" s="105">
        <v>62</v>
      </c>
      <c r="O113" s="105"/>
      <c r="P113" s="105"/>
      <c r="Q113" s="104">
        <f t="shared" si="6"/>
        <v>7676</v>
      </c>
      <c r="R113" s="104" t="s">
        <v>269</v>
      </c>
      <c r="S113" s="104">
        <v>1.5</v>
      </c>
      <c r="T113" s="116" t="s">
        <v>661</v>
      </c>
      <c r="U113" s="110"/>
      <c r="Z113" s="145">
        <f t="shared" si="8"/>
        <v>24</v>
      </c>
      <c r="AA113" s="145" t="s">
        <v>839</v>
      </c>
      <c r="AB113" s="145" t="s">
        <v>799</v>
      </c>
      <c r="AC113" s="145" t="s">
        <v>784</v>
      </c>
      <c r="AD113" s="145"/>
      <c r="AE113" s="145">
        <v>160</v>
      </c>
      <c r="AF113" s="145">
        <v>43.7</v>
      </c>
      <c r="AG113" s="145"/>
      <c r="AH113" s="145"/>
      <c r="AI113" s="145"/>
      <c r="AJ113" s="145"/>
      <c r="AK113" s="145"/>
      <c r="AL113" s="145">
        <f t="shared" si="5"/>
        <v>10537.050000000003</v>
      </c>
    </row>
    <row r="114" spans="3:38" ht="39.950000000000003" customHeight="1">
      <c r="C114" s="102">
        <f t="shared" si="7"/>
        <v>106</v>
      </c>
      <c r="D114" s="103">
        <v>44946</v>
      </c>
      <c r="E114" s="102" t="s">
        <v>439</v>
      </c>
      <c r="F114" s="102" t="s">
        <v>329</v>
      </c>
      <c r="G114" s="104" t="s">
        <v>268</v>
      </c>
      <c r="H114" s="102" t="s">
        <v>110</v>
      </c>
      <c r="I114" s="105"/>
      <c r="J114" s="105"/>
      <c r="K114" s="105"/>
      <c r="L114" s="105"/>
      <c r="M114" s="105"/>
      <c r="N114" s="105">
        <v>80</v>
      </c>
      <c r="O114" s="105"/>
      <c r="P114" s="105"/>
      <c r="Q114" s="104">
        <f t="shared" si="6"/>
        <v>7756</v>
      </c>
      <c r="R114" s="104" t="s">
        <v>269</v>
      </c>
      <c r="S114" s="104">
        <v>1.5</v>
      </c>
      <c r="T114" s="116" t="s">
        <v>661</v>
      </c>
      <c r="U114" s="110"/>
      <c r="Z114" s="145">
        <f t="shared" si="8"/>
        <v>25</v>
      </c>
      <c r="AA114" s="145" t="s">
        <v>799</v>
      </c>
      <c r="AB114" s="145" t="s">
        <v>800</v>
      </c>
      <c r="AC114" s="145" t="s">
        <v>784</v>
      </c>
      <c r="AD114" s="145"/>
      <c r="AE114" s="145">
        <v>160</v>
      </c>
      <c r="AF114" s="145">
        <v>47</v>
      </c>
      <c r="AG114" s="145"/>
      <c r="AH114" s="145"/>
      <c r="AI114" s="145"/>
      <c r="AJ114" s="145"/>
      <c r="AK114" s="145"/>
      <c r="AL114" s="145">
        <f t="shared" si="5"/>
        <v>10584.050000000003</v>
      </c>
    </row>
    <row r="115" spans="3:38" ht="39.950000000000003" customHeight="1">
      <c r="C115" s="102">
        <f t="shared" si="7"/>
        <v>107</v>
      </c>
      <c r="D115" s="103">
        <v>44947</v>
      </c>
      <c r="E115" s="102" t="s">
        <v>439</v>
      </c>
      <c r="F115" s="102" t="s">
        <v>329</v>
      </c>
      <c r="G115" s="104" t="s">
        <v>268</v>
      </c>
      <c r="H115" s="102" t="s">
        <v>110</v>
      </c>
      <c r="I115" s="105"/>
      <c r="J115" s="105"/>
      <c r="K115" s="105"/>
      <c r="L115" s="105"/>
      <c r="M115" s="105"/>
      <c r="N115" s="105">
        <v>42</v>
      </c>
      <c r="O115" s="105"/>
      <c r="P115" s="105"/>
      <c r="Q115" s="104">
        <f t="shared" si="6"/>
        <v>7798</v>
      </c>
      <c r="R115" s="104" t="s">
        <v>269</v>
      </c>
      <c r="S115" s="104">
        <v>1.5</v>
      </c>
      <c r="T115" s="116" t="s">
        <v>661</v>
      </c>
      <c r="U115" s="110"/>
      <c r="Z115" s="145">
        <f t="shared" si="8"/>
        <v>26</v>
      </c>
      <c r="AA115" s="145" t="s">
        <v>800</v>
      </c>
      <c r="AB115" s="145" t="s">
        <v>865</v>
      </c>
      <c r="AC115" s="145" t="s">
        <v>784</v>
      </c>
      <c r="AD115" s="145"/>
      <c r="AE115" s="145">
        <v>160</v>
      </c>
      <c r="AF115" s="145">
        <v>196</v>
      </c>
      <c r="AG115" s="145"/>
      <c r="AH115" s="145"/>
      <c r="AI115" s="145"/>
      <c r="AJ115" s="145"/>
      <c r="AK115" s="145"/>
      <c r="AL115" s="145">
        <f t="shared" si="5"/>
        <v>10780.050000000003</v>
      </c>
    </row>
    <row r="116" spans="3:38" ht="39.950000000000003" customHeight="1">
      <c r="C116" s="102">
        <f t="shared" si="7"/>
        <v>108</v>
      </c>
      <c r="D116" s="103">
        <v>44947</v>
      </c>
      <c r="E116" s="102" t="s">
        <v>329</v>
      </c>
      <c r="F116" s="102" t="s">
        <v>391</v>
      </c>
      <c r="G116" s="104" t="s">
        <v>268</v>
      </c>
      <c r="H116" s="102" t="s">
        <v>110</v>
      </c>
      <c r="I116" s="105"/>
      <c r="J116" s="105"/>
      <c r="K116" s="105"/>
      <c r="L116" s="105"/>
      <c r="M116" s="105"/>
      <c r="N116" s="105">
        <v>132</v>
      </c>
      <c r="O116" s="105"/>
      <c r="P116" s="105"/>
      <c r="Q116" s="104">
        <f t="shared" si="6"/>
        <v>7930</v>
      </c>
      <c r="R116" s="104" t="s">
        <v>269</v>
      </c>
      <c r="S116" s="104">
        <v>1.5</v>
      </c>
      <c r="T116" s="116" t="s">
        <v>661</v>
      </c>
      <c r="U116" s="110"/>
      <c r="Z116" s="145">
        <f t="shared" si="8"/>
        <v>27</v>
      </c>
      <c r="AA116" s="145" t="s">
        <v>865</v>
      </c>
      <c r="AB116" s="145" t="s">
        <v>193</v>
      </c>
      <c r="AC116" s="145" t="s">
        <v>784</v>
      </c>
      <c r="AD116" s="145"/>
      <c r="AE116" s="145">
        <v>160</v>
      </c>
      <c r="AF116" s="145">
        <v>173</v>
      </c>
      <c r="AG116" s="145"/>
      <c r="AH116" s="145"/>
      <c r="AI116" s="145"/>
      <c r="AJ116" s="145"/>
      <c r="AK116" s="145"/>
      <c r="AL116" s="145">
        <f t="shared" si="5"/>
        <v>10953.050000000003</v>
      </c>
    </row>
    <row r="117" spans="3:38" ht="39.950000000000003" customHeight="1">
      <c r="C117" s="102">
        <f t="shared" si="7"/>
        <v>109</v>
      </c>
      <c r="D117" s="103">
        <v>44948</v>
      </c>
      <c r="E117" s="102" t="s">
        <v>391</v>
      </c>
      <c r="F117" s="102" t="s">
        <v>322</v>
      </c>
      <c r="G117" s="104" t="s">
        <v>268</v>
      </c>
      <c r="H117" s="102" t="s">
        <v>110</v>
      </c>
      <c r="I117" s="105"/>
      <c r="J117" s="105"/>
      <c r="K117" s="105">
        <v>96</v>
      </c>
      <c r="L117" s="105"/>
      <c r="M117" s="105"/>
      <c r="N117" s="105"/>
      <c r="O117" s="105"/>
      <c r="P117" s="105"/>
      <c r="Q117" s="104">
        <f t="shared" si="6"/>
        <v>8026</v>
      </c>
      <c r="R117" s="116"/>
      <c r="S117" s="104"/>
      <c r="T117" s="116" t="s">
        <v>661</v>
      </c>
      <c r="U117" s="110"/>
      <c r="Z117" s="145">
        <f t="shared" si="8"/>
        <v>28</v>
      </c>
      <c r="AA117" s="145" t="s">
        <v>193</v>
      </c>
      <c r="AB117" s="145" t="s">
        <v>231</v>
      </c>
      <c r="AC117" s="145" t="s">
        <v>784</v>
      </c>
      <c r="AD117" s="145"/>
      <c r="AE117" s="145">
        <v>160</v>
      </c>
      <c r="AF117" s="145">
        <v>136.80000000000001</v>
      </c>
      <c r="AG117" s="145"/>
      <c r="AH117" s="145"/>
      <c r="AI117" s="145"/>
      <c r="AJ117" s="145"/>
      <c r="AK117" s="145"/>
      <c r="AL117" s="145">
        <f t="shared" si="5"/>
        <v>11089.850000000002</v>
      </c>
    </row>
    <row r="118" spans="3:38" ht="39.950000000000003" customHeight="1">
      <c r="C118" s="102">
        <f t="shared" si="7"/>
        <v>110</v>
      </c>
      <c r="D118" s="103">
        <v>44948</v>
      </c>
      <c r="E118" s="102" t="s">
        <v>453</v>
      </c>
      <c r="F118" s="102" t="s">
        <v>344</v>
      </c>
      <c r="G118" s="104" t="s">
        <v>268</v>
      </c>
      <c r="H118" s="102" t="s">
        <v>110</v>
      </c>
      <c r="I118" s="105"/>
      <c r="J118" s="105"/>
      <c r="K118" s="105">
        <v>104</v>
      </c>
      <c r="L118" s="105"/>
      <c r="M118" s="105"/>
      <c r="N118" s="105"/>
      <c r="O118" s="105"/>
      <c r="P118" s="105"/>
      <c r="Q118" s="104">
        <f t="shared" si="6"/>
        <v>8130</v>
      </c>
      <c r="R118" s="116"/>
      <c r="S118" s="104"/>
      <c r="T118" s="116" t="s">
        <v>661</v>
      </c>
      <c r="U118" s="110"/>
      <c r="Z118" s="145">
        <f t="shared" si="8"/>
        <v>29</v>
      </c>
      <c r="AA118" s="145" t="s">
        <v>231</v>
      </c>
      <c r="AB118" s="145" t="s">
        <v>196</v>
      </c>
      <c r="AC118" s="145" t="s">
        <v>784</v>
      </c>
      <c r="AD118" s="145"/>
      <c r="AE118" s="145">
        <v>160</v>
      </c>
      <c r="AF118" s="145">
        <v>134.19999999999999</v>
      </c>
      <c r="AG118" s="145"/>
      <c r="AH118" s="145"/>
      <c r="AI118" s="145"/>
      <c r="AJ118" s="145"/>
      <c r="AK118" s="145"/>
      <c r="AL118" s="145">
        <f t="shared" si="5"/>
        <v>11224.050000000003</v>
      </c>
    </row>
    <row r="119" spans="3:38" ht="39.950000000000003" customHeight="1">
      <c r="C119" s="102">
        <f t="shared" si="7"/>
        <v>111</v>
      </c>
      <c r="D119" s="103">
        <v>44948</v>
      </c>
      <c r="E119" s="102" t="s">
        <v>453</v>
      </c>
      <c r="F119" s="102" t="s">
        <v>316</v>
      </c>
      <c r="G119" s="104" t="s">
        <v>268</v>
      </c>
      <c r="H119" s="102" t="s">
        <v>110</v>
      </c>
      <c r="I119" s="105">
        <v>102</v>
      </c>
      <c r="J119" s="105"/>
      <c r="K119" s="105"/>
      <c r="L119" s="105"/>
      <c r="M119" s="105"/>
      <c r="N119" s="105"/>
      <c r="O119" s="105"/>
      <c r="P119" s="105"/>
      <c r="Q119" s="104">
        <f t="shared" si="6"/>
        <v>8232</v>
      </c>
      <c r="R119" s="116"/>
      <c r="S119" s="104"/>
      <c r="T119" s="116" t="s">
        <v>661</v>
      </c>
      <c r="U119" s="110"/>
      <c r="Z119" s="145">
        <f t="shared" si="8"/>
        <v>30</v>
      </c>
      <c r="AA119" s="145" t="s">
        <v>850</v>
      </c>
      <c r="AB119" s="145" t="s">
        <v>879</v>
      </c>
      <c r="AC119" s="145" t="s">
        <v>784</v>
      </c>
      <c r="AD119" s="145"/>
      <c r="AE119" s="145">
        <v>160</v>
      </c>
      <c r="AF119" s="145">
        <v>341.2</v>
      </c>
      <c r="AG119" s="145"/>
      <c r="AH119" s="145"/>
      <c r="AI119" s="145"/>
      <c r="AJ119" s="145"/>
      <c r="AK119" s="145"/>
      <c r="AL119" s="145">
        <f t="shared" si="5"/>
        <v>11565.250000000004</v>
      </c>
    </row>
    <row r="120" spans="3:38" ht="39.950000000000003" customHeight="1">
      <c r="C120" s="102">
        <f t="shared" si="7"/>
        <v>112</v>
      </c>
      <c r="D120" s="103">
        <v>44949</v>
      </c>
      <c r="E120" s="102" t="s">
        <v>453</v>
      </c>
      <c r="F120" s="102" t="s">
        <v>344</v>
      </c>
      <c r="G120" s="104" t="s">
        <v>268</v>
      </c>
      <c r="H120" s="102" t="s">
        <v>110</v>
      </c>
      <c r="I120" s="105"/>
      <c r="J120" s="105"/>
      <c r="K120" s="105">
        <v>40</v>
      </c>
      <c r="L120" s="105"/>
      <c r="M120" s="105"/>
      <c r="N120" s="105"/>
      <c r="O120" s="105"/>
      <c r="P120" s="105"/>
      <c r="Q120" s="104">
        <f t="shared" si="6"/>
        <v>8272</v>
      </c>
      <c r="R120" s="104" t="s">
        <v>269</v>
      </c>
      <c r="S120" s="104">
        <v>1.5</v>
      </c>
      <c r="T120" s="116" t="s">
        <v>661</v>
      </c>
      <c r="U120" s="110"/>
      <c r="Z120" s="145">
        <f t="shared" si="8"/>
        <v>31</v>
      </c>
      <c r="AA120" s="145" t="s">
        <v>879</v>
      </c>
      <c r="AB120" s="145" t="s">
        <v>200</v>
      </c>
      <c r="AC120" s="145" t="s">
        <v>784</v>
      </c>
      <c r="AD120" s="145"/>
      <c r="AE120" s="145">
        <v>160</v>
      </c>
      <c r="AF120" s="145">
        <v>283.89999999999998</v>
      </c>
      <c r="AG120" s="145"/>
      <c r="AH120" s="145"/>
      <c r="AI120" s="145"/>
      <c r="AJ120" s="145"/>
      <c r="AK120" s="145"/>
      <c r="AL120" s="145">
        <f t="shared" si="5"/>
        <v>11849.150000000003</v>
      </c>
    </row>
    <row r="121" spans="3:38" ht="39.950000000000003" customHeight="1">
      <c r="C121" s="102">
        <f t="shared" si="7"/>
        <v>113</v>
      </c>
      <c r="D121" s="103">
        <v>44949</v>
      </c>
      <c r="E121" s="102" t="s">
        <v>344</v>
      </c>
      <c r="F121" s="102" t="s">
        <v>307</v>
      </c>
      <c r="G121" s="104" t="s">
        <v>268</v>
      </c>
      <c r="H121" s="102" t="s">
        <v>110</v>
      </c>
      <c r="I121" s="105">
        <v>75</v>
      </c>
      <c r="J121" s="105"/>
      <c r="K121" s="105"/>
      <c r="L121" s="105"/>
      <c r="M121" s="105"/>
      <c r="N121" s="105"/>
      <c r="O121" s="105"/>
      <c r="P121" s="105"/>
      <c r="Q121" s="104">
        <f t="shared" si="6"/>
        <v>8347</v>
      </c>
      <c r="R121" s="104" t="s">
        <v>269</v>
      </c>
      <c r="S121" s="104">
        <v>1</v>
      </c>
      <c r="T121" s="116" t="s">
        <v>661</v>
      </c>
      <c r="U121" s="110"/>
      <c r="Z121" s="145">
        <f t="shared" si="8"/>
        <v>32</v>
      </c>
      <c r="AA121" s="145" t="s">
        <v>200</v>
      </c>
      <c r="AB121" s="145" t="s">
        <v>205</v>
      </c>
      <c r="AC121" s="145" t="s">
        <v>784</v>
      </c>
      <c r="AD121" s="145"/>
      <c r="AE121" s="145">
        <v>160</v>
      </c>
      <c r="AF121" s="145">
        <v>55</v>
      </c>
      <c r="AG121" s="145"/>
      <c r="AH121" s="145"/>
      <c r="AI121" s="145"/>
      <c r="AJ121" s="145"/>
      <c r="AK121" s="145"/>
      <c r="AL121" s="145">
        <f t="shared" si="5"/>
        <v>11904.150000000003</v>
      </c>
    </row>
    <row r="122" spans="3:38" ht="39.950000000000003" customHeight="1">
      <c r="C122" s="102">
        <f t="shared" si="7"/>
        <v>114</v>
      </c>
      <c r="D122" s="103">
        <v>44949</v>
      </c>
      <c r="E122" s="102" t="s">
        <v>344</v>
      </c>
      <c r="F122" s="102" t="s">
        <v>423</v>
      </c>
      <c r="G122" s="104" t="s">
        <v>268</v>
      </c>
      <c r="H122" s="102" t="s">
        <v>110</v>
      </c>
      <c r="I122" s="105">
        <v>60</v>
      </c>
      <c r="J122" s="105"/>
      <c r="K122" s="105"/>
      <c r="L122" s="105"/>
      <c r="M122" s="105"/>
      <c r="N122" s="105"/>
      <c r="O122" s="105"/>
      <c r="P122" s="105"/>
      <c r="Q122" s="104">
        <f t="shared" si="6"/>
        <v>8407</v>
      </c>
      <c r="R122" s="104" t="s">
        <v>269</v>
      </c>
      <c r="S122" s="104">
        <v>1.5</v>
      </c>
      <c r="T122" s="116" t="s">
        <v>661</v>
      </c>
      <c r="U122" s="110"/>
      <c r="Z122" s="145">
        <f t="shared" si="8"/>
        <v>33</v>
      </c>
      <c r="AA122" s="145" t="s">
        <v>161</v>
      </c>
      <c r="AB122" s="145" t="s">
        <v>250</v>
      </c>
      <c r="AC122" s="145" t="s">
        <v>784</v>
      </c>
      <c r="AD122" s="145"/>
      <c r="AE122" s="145">
        <v>160</v>
      </c>
      <c r="AF122" s="145">
        <v>91.1</v>
      </c>
      <c r="AG122" s="145"/>
      <c r="AH122" s="145"/>
      <c r="AI122" s="145"/>
      <c r="AJ122" s="145"/>
      <c r="AK122" s="145"/>
      <c r="AL122" s="145">
        <f t="shared" si="5"/>
        <v>11995.250000000004</v>
      </c>
    </row>
    <row r="123" spans="3:38" ht="39.950000000000003" customHeight="1">
      <c r="C123" s="102">
        <f t="shared" si="7"/>
        <v>115</v>
      </c>
      <c r="D123" s="103">
        <v>44950</v>
      </c>
      <c r="E123" s="102" t="s">
        <v>368</v>
      </c>
      <c r="F123" s="102" t="s">
        <v>338</v>
      </c>
      <c r="G123" s="104" t="s">
        <v>268</v>
      </c>
      <c r="H123" s="102" t="s">
        <v>110</v>
      </c>
      <c r="I123" s="105"/>
      <c r="J123" s="105">
        <v>86</v>
      </c>
      <c r="K123" s="105"/>
      <c r="L123" s="105"/>
      <c r="M123" s="105"/>
      <c r="N123" s="105"/>
      <c r="O123" s="105"/>
      <c r="P123" s="105"/>
      <c r="Q123" s="104">
        <f t="shared" si="6"/>
        <v>8493</v>
      </c>
      <c r="R123" s="116" t="s">
        <v>276</v>
      </c>
      <c r="S123" s="104">
        <v>4.5999999999999996</v>
      </c>
      <c r="T123" s="116" t="s">
        <v>661</v>
      </c>
      <c r="U123" s="110"/>
      <c r="Z123" s="145">
        <f t="shared" si="8"/>
        <v>34</v>
      </c>
      <c r="AA123" s="145" t="s">
        <v>250</v>
      </c>
      <c r="AB123" s="145" t="s">
        <v>196</v>
      </c>
      <c r="AC123" s="145" t="s">
        <v>784</v>
      </c>
      <c r="AD123" s="145"/>
      <c r="AE123" s="145">
        <v>160</v>
      </c>
      <c r="AF123" s="145">
        <v>258</v>
      </c>
      <c r="AG123" s="145"/>
      <c r="AH123" s="145"/>
      <c r="AI123" s="145"/>
      <c r="AJ123" s="145"/>
      <c r="AK123" s="145"/>
      <c r="AL123" s="145">
        <f t="shared" si="5"/>
        <v>12253.250000000004</v>
      </c>
    </row>
    <row r="124" spans="3:38" ht="39.950000000000003" customHeight="1">
      <c r="C124" s="102">
        <f t="shared" si="7"/>
        <v>116</v>
      </c>
      <c r="D124" s="103">
        <v>44950</v>
      </c>
      <c r="E124" s="102" t="s">
        <v>338</v>
      </c>
      <c r="F124" s="102" t="s">
        <v>369</v>
      </c>
      <c r="G124" s="104" t="s">
        <v>268</v>
      </c>
      <c r="H124" s="102" t="s">
        <v>110</v>
      </c>
      <c r="I124" s="105"/>
      <c r="J124" s="105">
        <v>22</v>
      </c>
      <c r="K124" s="105"/>
      <c r="L124" s="105"/>
      <c r="M124" s="105"/>
      <c r="N124" s="105"/>
      <c r="O124" s="105"/>
      <c r="P124" s="105"/>
      <c r="Q124" s="104">
        <f t="shared" si="6"/>
        <v>8515</v>
      </c>
      <c r="R124" s="104" t="s">
        <v>269</v>
      </c>
      <c r="S124" s="104">
        <v>1</v>
      </c>
      <c r="T124" s="116" t="s">
        <v>661</v>
      </c>
      <c r="U124" s="110"/>
      <c r="Z124" s="145">
        <f t="shared" si="8"/>
        <v>35</v>
      </c>
      <c r="AA124" s="145" t="s">
        <v>880</v>
      </c>
      <c r="AB124" s="145" t="s">
        <v>881</v>
      </c>
      <c r="AC124" s="145" t="s">
        <v>784</v>
      </c>
      <c r="AD124" s="145"/>
      <c r="AE124" s="145">
        <v>160</v>
      </c>
      <c r="AF124" s="145">
        <v>123</v>
      </c>
      <c r="AG124" s="145"/>
      <c r="AH124" s="145"/>
      <c r="AI124" s="145"/>
      <c r="AJ124" s="145"/>
      <c r="AK124" s="145"/>
      <c r="AL124" s="145">
        <f t="shared" si="5"/>
        <v>12376.250000000004</v>
      </c>
    </row>
    <row r="125" spans="3:38" ht="39.950000000000003" customHeight="1">
      <c r="C125" s="102">
        <f t="shared" si="7"/>
        <v>117</v>
      </c>
      <c r="D125" s="103">
        <v>44950</v>
      </c>
      <c r="E125" s="102" t="s">
        <v>369</v>
      </c>
      <c r="F125" s="102" t="s">
        <v>882</v>
      </c>
      <c r="G125" s="104" t="s">
        <v>268</v>
      </c>
      <c r="H125" s="102" t="s">
        <v>110</v>
      </c>
      <c r="I125" s="105"/>
      <c r="J125" s="105">
        <v>40</v>
      </c>
      <c r="K125" s="105"/>
      <c r="L125" s="105"/>
      <c r="M125" s="105"/>
      <c r="N125" s="105"/>
      <c r="O125" s="105"/>
      <c r="P125" s="105"/>
      <c r="Q125" s="104">
        <f t="shared" si="6"/>
        <v>8555</v>
      </c>
      <c r="R125" s="104" t="s">
        <v>269</v>
      </c>
      <c r="S125" s="104">
        <v>1</v>
      </c>
      <c r="T125" s="116" t="s">
        <v>661</v>
      </c>
      <c r="U125" s="110"/>
      <c r="Z125" s="145">
        <f t="shared" si="8"/>
        <v>36</v>
      </c>
      <c r="AA125" s="145" t="s">
        <v>836</v>
      </c>
      <c r="AB125" s="145" t="s">
        <v>883</v>
      </c>
      <c r="AC125" s="145" t="s">
        <v>824</v>
      </c>
      <c r="AD125" s="145">
        <v>0.44</v>
      </c>
      <c r="AE125" s="145">
        <v>160</v>
      </c>
      <c r="AF125" s="145">
        <v>47</v>
      </c>
      <c r="AG125" s="145"/>
      <c r="AH125" s="145"/>
      <c r="AI125" s="145"/>
      <c r="AJ125" s="145"/>
      <c r="AK125" s="145"/>
      <c r="AL125" s="145">
        <f t="shared" si="5"/>
        <v>12423.250000000004</v>
      </c>
    </row>
    <row r="126" spans="3:38" ht="39.950000000000003" customHeight="1">
      <c r="C126" s="102">
        <f t="shared" si="7"/>
        <v>118</v>
      </c>
      <c r="D126" s="103">
        <v>44951</v>
      </c>
      <c r="E126" s="102" t="s">
        <v>369</v>
      </c>
      <c r="F126" s="102" t="s">
        <v>314</v>
      </c>
      <c r="G126" s="104" t="s">
        <v>268</v>
      </c>
      <c r="H126" s="102" t="s">
        <v>110</v>
      </c>
      <c r="I126" s="105">
        <v>28</v>
      </c>
      <c r="J126" s="105"/>
      <c r="K126" s="105"/>
      <c r="L126" s="105"/>
      <c r="M126" s="105"/>
      <c r="N126" s="105"/>
      <c r="O126" s="105"/>
      <c r="P126" s="105"/>
      <c r="Q126" s="104">
        <f t="shared" si="6"/>
        <v>8583</v>
      </c>
      <c r="R126" s="104" t="s">
        <v>269</v>
      </c>
      <c r="S126" s="104">
        <v>1</v>
      </c>
      <c r="T126" s="116" t="s">
        <v>661</v>
      </c>
      <c r="U126" s="110"/>
      <c r="Z126" s="145">
        <f t="shared" si="8"/>
        <v>37</v>
      </c>
      <c r="AA126" s="145" t="s">
        <v>883</v>
      </c>
      <c r="AB126" s="145" t="s">
        <v>830</v>
      </c>
      <c r="AC126" s="145" t="s">
        <v>824</v>
      </c>
      <c r="AD126" s="145">
        <v>0.44</v>
      </c>
      <c r="AE126" s="145">
        <v>160</v>
      </c>
      <c r="AF126" s="145">
        <v>50</v>
      </c>
      <c r="AG126" s="145"/>
      <c r="AH126" s="145"/>
      <c r="AI126" s="145"/>
      <c r="AJ126" s="145"/>
      <c r="AK126" s="145"/>
      <c r="AL126" s="145">
        <f t="shared" si="5"/>
        <v>12473.250000000004</v>
      </c>
    </row>
    <row r="127" spans="3:38" ht="39.950000000000003" customHeight="1">
      <c r="C127" s="102">
        <f t="shared" si="7"/>
        <v>119</v>
      </c>
      <c r="D127" s="103">
        <v>44951</v>
      </c>
      <c r="E127" s="102" t="s">
        <v>882</v>
      </c>
      <c r="F127" s="102" t="s">
        <v>428</v>
      </c>
      <c r="G127" s="104" t="s">
        <v>268</v>
      </c>
      <c r="H127" s="102" t="s">
        <v>110</v>
      </c>
      <c r="I127" s="105">
        <v>46</v>
      </c>
      <c r="J127" s="105"/>
      <c r="K127" s="105"/>
      <c r="L127" s="105"/>
      <c r="M127" s="105"/>
      <c r="N127" s="105"/>
      <c r="O127" s="105"/>
      <c r="P127" s="105"/>
      <c r="Q127" s="104">
        <f t="shared" si="6"/>
        <v>8629</v>
      </c>
      <c r="R127" s="104" t="s">
        <v>269</v>
      </c>
      <c r="S127" s="104">
        <v>1</v>
      </c>
      <c r="T127" s="116" t="s">
        <v>661</v>
      </c>
      <c r="U127" s="110"/>
      <c r="Z127" s="145">
        <f t="shared" si="8"/>
        <v>38</v>
      </c>
      <c r="AA127" s="145" t="s">
        <v>866</v>
      </c>
      <c r="AB127" s="145" t="s">
        <v>884</v>
      </c>
      <c r="AC127" s="145" t="s">
        <v>784</v>
      </c>
      <c r="AD127" s="145"/>
      <c r="AE127" s="145">
        <v>200</v>
      </c>
      <c r="AF127" s="145">
        <v>362.9</v>
      </c>
      <c r="AG127" s="145"/>
      <c r="AH127" s="145"/>
      <c r="AI127" s="145"/>
      <c r="AJ127" s="145"/>
      <c r="AK127" s="145"/>
      <c r="AL127" s="145">
        <f t="shared" si="5"/>
        <v>12836.150000000003</v>
      </c>
    </row>
    <row r="128" spans="3:38" ht="39.950000000000003" customHeight="1">
      <c r="C128" s="102">
        <f t="shared" si="7"/>
        <v>120</v>
      </c>
      <c r="D128" s="103">
        <v>44951</v>
      </c>
      <c r="E128" s="102" t="s">
        <v>882</v>
      </c>
      <c r="F128" s="102" t="s">
        <v>529</v>
      </c>
      <c r="G128" s="104" t="s">
        <v>268</v>
      </c>
      <c r="H128" s="102" t="s">
        <v>110</v>
      </c>
      <c r="I128" s="105"/>
      <c r="J128" s="105"/>
      <c r="K128" s="105">
        <v>139</v>
      </c>
      <c r="L128" s="105"/>
      <c r="M128" s="105"/>
      <c r="N128" s="105"/>
      <c r="O128" s="105"/>
      <c r="P128" s="105"/>
      <c r="Q128" s="104">
        <f t="shared" si="6"/>
        <v>8768</v>
      </c>
      <c r="R128" s="116" t="s">
        <v>276</v>
      </c>
      <c r="S128" s="104">
        <v>4.5</v>
      </c>
      <c r="T128" s="116" t="s">
        <v>661</v>
      </c>
      <c r="U128" s="110"/>
      <c r="Z128" s="145">
        <f t="shared" si="8"/>
        <v>39</v>
      </c>
      <c r="AA128" s="145" t="s">
        <v>884</v>
      </c>
      <c r="AB128" s="145" t="s">
        <v>885</v>
      </c>
      <c r="AC128" s="145" t="s">
        <v>784</v>
      </c>
      <c r="AD128" s="145"/>
      <c r="AE128" s="145">
        <v>200</v>
      </c>
      <c r="AF128" s="145">
        <v>541.1</v>
      </c>
      <c r="AG128" s="145"/>
      <c r="AH128" s="145"/>
      <c r="AI128" s="145"/>
      <c r="AJ128" s="145"/>
      <c r="AK128" s="145"/>
      <c r="AL128" s="145">
        <f t="shared" si="5"/>
        <v>13377.250000000004</v>
      </c>
    </row>
    <row r="129" spans="3:38" ht="39.950000000000003" customHeight="1">
      <c r="C129" s="102">
        <f t="shared" si="7"/>
        <v>121</v>
      </c>
      <c r="D129" s="103">
        <v>44951</v>
      </c>
      <c r="E129" s="102" t="s">
        <v>529</v>
      </c>
      <c r="F129" s="102" t="s">
        <v>886</v>
      </c>
      <c r="G129" s="104" t="s">
        <v>268</v>
      </c>
      <c r="H129" s="102" t="s">
        <v>110</v>
      </c>
      <c r="I129" s="105"/>
      <c r="J129" s="105"/>
      <c r="K129" s="105">
        <v>27</v>
      </c>
      <c r="L129" s="105"/>
      <c r="M129" s="105"/>
      <c r="N129" s="105"/>
      <c r="O129" s="105"/>
      <c r="P129" s="105"/>
      <c r="Q129" s="104">
        <f t="shared" si="6"/>
        <v>8795</v>
      </c>
      <c r="R129" s="116" t="s">
        <v>276</v>
      </c>
      <c r="S129" s="104">
        <v>4.5</v>
      </c>
      <c r="T129" s="116" t="s">
        <v>661</v>
      </c>
      <c r="U129" s="110"/>
      <c r="Z129" s="145">
        <f t="shared" si="8"/>
        <v>40</v>
      </c>
      <c r="AA129" s="145" t="s">
        <v>884</v>
      </c>
      <c r="AB129" s="145" t="s">
        <v>815</v>
      </c>
      <c r="AC129" s="145" t="s">
        <v>784</v>
      </c>
      <c r="AD129" s="145"/>
      <c r="AE129" s="145">
        <v>200</v>
      </c>
      <c r="AF129" s="145">
        <v>351.8</v>
      </c>
      <c r="AG129" s="145"/>
      <c r="AH129" s="145"/>
      <c r="AI129" s="145"/>
      <c r="AJ129" s="145"/>
      <c r="AK129" s="145"/>
      <c r="AL129" s="145">
        <f t="shared" si="5"/>
        <v>13729.050000000003</v>
      </c>
    </row>
    <row r="130" spans="3:38" ht="39.950000000000003" customHeight="1">
      <c r="C130" s="102">
        <f t="shared" si="7"/>
        <v>122</v>
      </c>
      <c r="D130" s="103">
        <v>44952</v>
      </c>
      <c r="E130" s="102" t="s">
        <v>304</v>
      </c>
      <c r="F130" s="102" t="s">
        <v>454</v>
      </c>
      <c r="G130" s="104" t="s">
        <v>268</v>
      </c>
      <c r="H130" s="102" t="s">
        <v>110</v>
      </c>
      <c r="I130" s="105"/>
      <c r="J130" s="105"/>
      <c r="K130" s="105">
        <v>98</v>
      </c>
      <c r="L130" s="105"/>
      <c r="M130" s="105"/>
      <c r="N130" s="105"/>
      <c r="O130" s="105"/>
      <c r="P130" s="105"/>
      <c r="Q130" s="104">
        <f t="shared" si="6"/>
        <v>8893</v>
      </c>
      <c r="R130" s="116" t="s">
        <v>293</v>
      </c>
      <c r="S130" s="104"/>
      <c r="T130" s="116" t="s">
        <v>661</v>
      </c>
      <c r="U130" s="110"/>
      <c r="Z130" s="145">
        <f t="shared" si="8"/>
        <v>41</v>
      </c>
      <c r="AA130" s="145" t="s">
        <v>815</v>
      </c>
      <c r="AB130" s="145" t="s">
        <v>887</v>
      </c>
      <c r="AC130" s="145" t="s">
        <v>784</v>
      </c>
      <c r="AD130" s="145"/>
      <c r="AE130" s="145">
        <v>200</v>
      </c>
      <c r="AF130" s="145">
        <v>633.9</v>
      </c>
      <c r="AG130" s="145"/>
      <c r="AH130" s="145"/>
      <c r="AI130" s="145"/>
      <c r="AJ130" s="145"/>
      <c r="AK130" s="145"/>
      <c r="AL130" s="145">
        <f t="shared" si="5"/>
        <v>14362.950000000003</v>
      </c>
    </row>
    <row r="131" spans="3:38" ht="39.950000000000003" customHeight="1">
      <c r="C131" s="102">
        <f t="shared" si="7"/>
        <v>123</v>
      </c>
      <c r="D131" s="103">
        <v>44952</v>
      </c>
      <c r="E131" s="102" t="s">
        <v>454</v>
      </c>
      <c r="F131" s="102" t="s">
        <v>361</v>
      </c>
      <c r="G131" s="104" t="s">
        <v>268</v>
      </c>
      <c r="H131" s="102" t="s">
        <v>110</v>
      </c>
      <c r="I131" s="105"/>
      <c r="J131" s="105"/>
      <c r="K131" s="105">
        <v>38</v>
      </c>
      <c r="L131" s="105"/>
      <c r="M131" s="105"/>
      <c r="N131" s="105"/>
      <c r="O131" s="105"/>
      <c r="P131" s="105"/>
      <c r="Q131" s="104">
        <f t="shared" si="6"/>
        <v>8931</v>
      </c>
      <c r="R131" s="116" t="s">
        <v>293</v>
      </c>
      <c r="S131" s="104"/>
      <c r="T131" s="116" t="s">
        <v>661</v>
      </c>
      <c r="U131" s="110"/>
      <c r="Z131" s="145">
        <f t="shared" si="8"/>
        <v>42</v>
      </c>
      <c r="AA131" s="145" t="s">
        <v>887</v>
      </c>
      <c r="AB131" s="145" t="s">
        <v>888</v>
      </c>
      <c r="AC131" s="145" t="s">
        <v>784</v>
      </c>
      <c r="AD131" s="145"/>
      <c r="AE131" s="145">
        <v>200</v>
      </c>
      <c r="AF131" s="145">
        <v>344.9</v>
      </c>
      <c r="AG131" s="145"/>
      <c r="AH131" s="145"/>
      <c r="AI131" s="145"/>
      <c r="AJ131" s="145"/>
      <c r="AK131" s="145"/>
      <c r="AL131" s="145">
        <f t="shared" si="5"/>
        <v>14707.850000000002</v>
      </c>
    </row>
    <row r="132" spans="3:38" ht="39.950000000000003" customHeight="1">
      <c r="C132" s="102">
        <f t="shared" si="7"/>
        <v>124</v>
      </c>
      <c r="D132" s="103">
        <v>44952</v>
      </c>
      <c r="E132" s="102" t="s">
        <v>361</v>
      </c>
      <c r="F132" s="102" t="s">
        <v>289</v>
      </c>
      <c r="G132" s="104" t="s">
        <v>268</v>
      </c>
      <c r="H132" s="102" t="s">
        <v>110</v>
      </c>
      <c r="I132" s="118"/>
      <c r="J132" s="118"/>
      <c r="K132" s="105">
        <v>20</v>
      </c>
      <c r="L132" s="136"/>
      <c r="M132" s="136"/>
      <c r="N132" s="136"/>
      <c r="O132" s="136"/>
      <c r="P132" s="118"/>
      <c r="Q132" s="104">
        <f t="shared" si="6"/>
        <v>8951</v>
      </c>
      <c r="R132" s="116" t="s">
        <v>293</v>
      </c>
      <c r="S132" s="110"/>
      <c r="T132" s="116" t="s">
        <v>661</v>
      </c>
      <c r="U132" s="110"/>
      <c r="Z132" s="145">
        <f t="shared" si="8"/>
        <v>43</v>
      </c>
      <c r="AA132" s="145" t="s">
        <v>888</v>
      </c>
      <c r="AB132" s="145" t="s">
        <v>889</v>
      </c>
      <c r="AC132" s="145" t="s">
        <v>784</v>
      </c>
      <c r="AD132" s="145"/>
      <c r="AE132" s="145">
        <v>200</v>
      </c>
      <c r="AF132" s="145">
        <v>432.9</v>
      </c>
      <c r="AG132" s="145"/>
      <c r="AH132" s="145"/>
      <c r="AI132" s="145"/>
      <c r="AJ132" s="145"/>
      <c r="AK132" s="145"/>
      <c r="AL132" s="145">
        <f t="shared" si="5"/>
        <v>15140.750000000002</v>
      </c>
    </row>
    <row r="133" spans="3:38" ht="39.950000000000003" customHeight="1">
      <c r="C133" s="102">
        <f t="shared" si="7"/>
        <v>125</v>
      </c>
      <c r="D133" s="103">
        <v>44952</v>
      </c>
      <c r="E133" s="102" t="s">
        <v>840</v>
      </c>
      <c r="F133" s="102" t="s">
        <v>890</v>
      </c>
      <c r="G133" s="104" t="s">
        <v>268</v>
      </c>
      <c r="H133" s="102" t="s">
        <v>110</v>
      </c>
      <c r="I133" s="118"/>
      <c r="J133" s="118"/>
      <c r="K133" s="136"/>
      <c r="L133" s="136"/>
      <c r="M133" s="136"/>
      <c r="N133" s="136"/>
      <c r="O133" s="105">
        <v>170</v>
      </c>
      <c r="P133" s="118"/>
      <c r="Q133" s="104">
        <f t="shared" si="6"/>
        <v>9121</v>
      </c>
      <c r="R133" s="116" t="s">
        <v>293</v>
      </c>
      <c r="S133" s="110"/>
      <c r="T133" s="116" t="s">
        <v>661</v>
      </c>
      <c r="U133" s="110"/>
      <c r="Z133" s="145">
        <f t="shared" si="8"/>
        <v>44</v>
      </c>
      <c r="AA133" s="145" t="s">
        <v>883</v>
      </c>
      <c r="AB133" s="145" t="s">
        <v>887</v>
      </c>
      <c r="AC133" s="145" t="s">
        <v>824</v>
      </c>
      <c r="AD133" s="145">
        <v>0.44</v>
      </c>
      <c r="AE133" s="145">
        <v>200</v>
      </c>
      <c r="AF133" s="145">
        <v>68</v>
      </c>
      <c r="AG133" s="145"/>
      <c r="AH133" s="145"/>
      <c r="AI133" s="145"/>
      <c r="AJ133" s="145"/>
      <c r="AK133" s="145"/>
      <c r="AL133" s="145">
        <f t="shared" si="5"/>
        <v>15208.750000000002</v>
      </c>
    </row>
    <row r="134" spans="3:38" ht="39.950000000000003" customHeight="1">
      <c r="C134" s="102">
        <f t="shared" si="7"/>
        <v>126</v>
      </c>
      <c r="D134" s="103">
        <v>44952</v>
      </c>
      <c r="E134" s="102" t="s">
        <v>891</v>
      </c>
      <c r="F134" s="102" t="s">
        <v>868</v>
      </c>
      <c r="G134" s="104" t="s">
        <v>268</v>
      </c>
      <c r="H134" s="102" t="s">
        <v>110</v>
      </c>
      <c r="I134" s="118"/>
      <c r="J134" s="118"/>
      <c r="K134" s="136"/>
      <c r="L134" s="105">
        <v>30</v>
      </c>
      <c r="M134" s="136"/>
      <c r="N134" s="136"/>
      <c r="O134" s="152"/>
      <c r="P134" s="118"/>
      <c r="Q134" s="104">
        <f t="shared" si="6"/>
        <v>9151</v>
      </c>
      <c r="R134" s="116" t="s">
        <v>293</v>
      </c>
      <c r="S134" s="110"/>
      <c r="T134" s="116" t="s">
        <v>661</v>
      </c>
      <c r="U134" s="110"/>
      <c r="Z134" s="145"/>
      <c r="AA134" s="145"/>
      <c r="AB134" s="145"/>
      <c r="AC134" s="145"/>
      <c r="AD134" s="145"/>
      <c r="AE134" s="145"/>
      <c r="AF134" s="150"/>
      <c r="AG134" s="150"/>
      <c r="AH134" s="150"/>
      <c r="AI134" s="150"/>
      <c r="AJ134" s="145"/>
      <c r="AK134" s="145"/>
      <c r="AL134" s="145"/>
    </row>
    <row r="135" spans="3:38" ht="39.950000000000003" customHeight="1">
      <c r="C135" s="102">
        <f t="shared" si="7"/>
        <v>127</v>
      </c>
      <c r="D135" s="103">
        <v>44952</v>
      </c>
      <c r="E135" s="102" t="s">
        <v>868</v>
      </c>
      <c r="F135" s="102" t="s">
        <v>892</v>
      </c>
      <c r="G135" s="104" t="s">
        <v>268</v>
      </c>
      <c r="H135" s="102" t="s">
        <v>110</v>
      </c>
      <c r="I135" s="118"/>
      <c r="J135" s="118"/>
      <c r="K135" s="136"/>
      <c r="L135" s="105">
        <v>32</v>
      </c>
      <c r="M135" s="136"/>
      <c r="N135" s="136"/>
      <c r="O135" s="136"/>
      <c r="P135" s="118"/>
      <c r="Q135" s="104">
        <f t="shared" si="6"/>
        <v>9183</v>
      </c>
      <c r="R135" s="116" t="s">
        <v>293</v>
      </c>
      <c r="S135" s="110"/>
      <c r="T135" s="116" t="s">
        <v>661</v>
      </c>
      <c r="U135" s="110"/>
      <c r="Z135" s="145"/>
      <c r="AA135" s="145"/>
      <c r="AB135" s="145"/>
      <c r="AC135" s="145"/>
      <c r="AD135" s="145"/>
      <c r="AE135" s="145"/>
      <c r="AF135" s="145"/>
      <c r="AG135" s="145"/>
      <c r="AH135" s="145"/>
      <c r="AI135" s="145"/>
      <c r="AJ135" s="145"/>
      <c r="AK135" s="145"/>
      <c r="AL135" s="145"/>
    </row>
    <row r="136" spans="3:38" ht="39.950000000000003" customHeight="1">
      <c r="C136" s="102">
        <f t="shared" si="7"/>
        <v>128</v>
      </c>
      <c r="D136" s="103">
        <v>44953</v>
      </c>
      <c r="E136" s="102" t="s">
        <v>361</v>
      </c>
      <c r="F136" s="102" t="s">
        <v>289</v>
      </c>
      <c r="G136" s="104" t="s">
        <v>268</v>
      </c>
      <c r="H136" s="102" t="s">
        <v>110</v>
      </c>
      <c r="I136" s="105"/>
      <c r="J136" s="105"/>
      <c r="K136" s="105">
        <v>100</v>
      </c>
      <c r="L136" s="105"/>
      <c r="M136" s="105"/>
      <c r="N136" s="105"/>
      <c r="O136" s="105"/>
      <c r="P136" s="105"/>
      <c r="Q136" s="104">
        <f t="shared" si="6"/>
        <v>9283</v>
      </c>
      <c r="R136" s="104" t="s">
        <v>269</v>
      </c>
      <c r="S136" s="104">
        <v>1.2</v>
      </c>
      <c r="T136" s="116" t="s">
        <v>661</v>
      </c>
      <c r="U136" s="110"/>
      <c r="Z136" s="148">
        <v>63</v>
      </c>
      <c r="AA136" s="148">
        <v>75</v>
      </c>
      <c r="AB136" s="148">
        <v>90</v>
      </c>
      <c r="AC136" s="148">
        <v>110</v>
      </c>
      <c r="AD136" s="148">
        <v>160</v>
      </c>
      <c r="AE136" s="148">
        <v>200</v>
      </c>
      <c r="AF136" s="145"/>
      <c r="AG136" s="145"/>
      <c r="AH136" s="145"/>
      <c r="AI136" s="145"/>
      <c r="AJ136" s="145"/>
      <c r="AK136" s="145"/>
      <c r="AL136" s="145"/>
    </row>
    <row r="137" spans="3:38" ht="39.950000000000003" customHeight="1">
      <c r="C137" s="102">
        <f t="shared" si="7"/>
        <v>129</v>
      </c>
      <c r="D137" s="103">
        <v>44953</v>
      </c>
      <c r="E137" s="102" t="s">
        <v>361</v>
      </c>
      <c r="F137" s="102" t="s">
        <v>283</v>
      </c>
      <c r="G137" s="104" t="s">
        <v>268</v>
      </c>
      <c r="H137" s="102" t="s">
        <v>110</v>
      </c>
      <c r="I137" s="105"/>
      <c r="J137" s="105"/>
      <c r="K137" s="105">
        <v>20</v>
      </c>
      <c r="L137" s="105"/>
      <c r="M137" s="105"/>
      <c r="N137" s="105"/>
      <c r="O137" s="105"/>
      <c r="P137" s="105"/>
      <c r="Q137" s="104">
        <f t="shared" si="6"/>
        <v>9303</v>
      </c>
      <c r="R137" s="104" t="s">
        <v>269</v>
      </c>
      <c r="S137" s="104">
        <v>1.2</v>
      </c>
      <c r="T137" s="116" t="s">
        <v>661</v>
      </c>
      <c r="U137" s="110"/>
      <c r="Z137" s="148">
        <f t="shared" ref="Z137:AD137" si="9">+SUMIF($AE$9:$AE$132,Z136,$AF$9:$AF$132)</f>
        <v>2674.2</v>
      </c>
      <c r="AA137" s="148">
        <f t="shared" si="9"/>
        <v>1248.5</v>
      </c>
      <c r="AB137" s="148">
        <f t="shared" si="9"/>
        <v>3674.5499999999997</v>
      </c>
      <c r="AC137" s="148">
        <f t="shared" si="9"/>
        <v>1384.25</v>
      </c>
      <c r="AD137" s="148">
        <f t="shared" si="9"/>
        <v>3491.75</v>
      </c>
      <c r="AE137" s="148">
        <f>+SUMIF($AE$9:$AE$133,AE136,$AF$9:$AF$133)</f>
        <v>2735.5</v>
      </c>
      <c r="AF137" s="148">
        <f>+SUM(Z137:AE137)</f>
        <v>15208.75</v>
      </c>
      <c r="AG137" s="150"/>
      <c r="AH137" s="150"/>
      <c r="AI137" s="150"/>
      <c r="AJ137" s="150"/>
      <c r="AK137" s="150"/>
      <c r="AL137" s="150"/>
    </row>
    <row r="138" spans="3:38" ht="39.950000000000003" customHeight="1">
      <c r="C138" s="102">
        <f t="shared" si="7"/>
        <v>130</v>
      </c>
      <c r="D138" s="103">
        <v>44953</v>
      </c>
      <c r="E138" s="102" t="s">
        <v>402</v>
      </c>
      <c r="F138" s="102" t="s">
        <v>298</v>
      </c>
      <c r="G138" s="104" t="s">
        <v>268</v>
      </c>
      <c r="H138" s="102" t="s">
        <v>110</v>
      </c>
      <c r="I138" s="105">
        <v>70</v>
      </c>
      <c r="J138" s="105"/>
      <c r="K138" s="105"/>
      <c r="L138" s="105"/>
      <c r="M138" s="105"/>
      <c r="N138" s="105"/>
      <c r="O138" s="105"/>
      <c r="P138" s="105"/>
      <c r="Q138" s="104">
        <f t="shared" si="6"/>
        <v>9373</v>
      </c>
      <c r="R138" s="116" t="s">
        <v>293</v>
      </c>
      <c r="S138" s="110"/>
      <c r="T138" s="116" t="s">
        <v>661</v>
      </c>
      <c r="U138" s="110"/>
      <c r="Z138" s="124">
        <v>4002</v>
      </c>
      <c r="AA138" s="124">
        <v>1394</v>
      </c>
      <c r="AB138" s="124">
        <v>4446</v>
      </c>
      <c r="AC138" s="124">
        <v>1152</v>
      </c>
      <c r="AD138" s="124">
        <v>3790</v>
      </c>
      <c r="AE138" s="124">
        <v>2741</v>
      </c>
      <c r="AF138" s="45">
        <f>+SUM(Z138:AE138)</f>
        <v>17525</v>
      </c>
      <c r="AG138" s="150"/>
      <c r="AH138" s="150"/>
      <c r="AI138" s="150"/>
      <c r="AJ138" s="150"/>
      <c r="AK138" s="150"/>
      <c r="AL138" s="150"/>
    </row>
    <row r="139" spans="3:38" ht="39.950000000000003" customHeight="1">
      <c r="C139" s="102">
        <f t="shared" si="7"/>
        <v>131</v>
      </c>
      <c r="D139" s="103">
        <v>44953</v>
      </c>
      <c r="E139" s="102" t="s">
        <v>840</v>
      </c>
      <c r="F139" s="102" t="s">
        <v>890</v>
      </c>
      <c r="G139" s="104" t="s">
        <v>268</v>
      </c>
      <c r="H139" s="102" t="s">
        <v>110</v>
      </c>
      <c r="I139" s="105"/>
      <c r="J139" s="105"/>
      <c r="K139" s="105"/>
      <c r="L139" s="105"/>
      <c r="M139" s="105"/>
      <c r="N139" s="105"/>
      <c r="O139" s="105">
        <v>193</v>
      </c>
      <c r="P139" s="105"/>
      <c r="Q139" s="104">
        <f t="shared" si="6"/>
        <v>9566</v>
      </c>
      <c r="R139" s="116" t="s">
        <v>293</v>
      </c>
      <c r="S139" s="110"/>
      <c r="T139" s="116" t="s">
        <v>661</v>
      </c>
      <c r="U139" s="110"/>
      <c r="AF139" s="123">
        <f>+AF138-AF137</f>
        <v>2316.25</v>
      </c>
    </row>
    <row r="140" spans="3:38" ht="39.950000000000003" customHeight="1">
      <c r="C140" s="102">
        <f t="shared" si="7"/>
        <v>132</v>
      </c>
      <c r="D140" s="103">
        <v>44954</v>
      </c>
      <c r="E140" s="102" t="s">
        <v>413</v>
      </c>
      <c r="F140" s="102" t="s">
        <v>371</v>
      </c>
      <c r="G140" s="104" t="s">
        <v>268</v>
      </c>
      <c r="H140" s="102" t="s">
        <v>110</v>
      </c>
      <c r="I140" s="105">
        <v>73</v>
      </c>
      <c r="J140" s="105"/>
      <c r="K140" s="105"/>
      <c r="L140" s="105"/>
      <c r="M140" s="105"/>
      <c r="N140" s="105"/>
      <c r="O140" s="105"/>
      <c r="P140" s="107"/>
      <c r="Q140" s="104">
        <f t="shared" si="6"/>
        <v>9639</v>
      </c>
      <c r="R140" s="153" t="s">
        <v>276</v>
      </c>
      <c r="S140" s="153">
        <v>1.5</v>
      </c>
      <c r="T140" s="116" t="s">
        <v>661</v>
      </c>
      <c r="U140" s="111"/>
    </row>
    <row r="141" spans="3:38" ht="39.950000000000003" customHeight="1">
      <c r="C141" s="102">
        <f t="shared" si="7"/>
        <v>133</v>
      </c>
      <c r="D141" s="103">
        <v>44954</v>
      </c>
      <c r="E141" s="102" t="s">
        <v>361</v>
      </c>
      <c r="F141" s="102" t="s">
        <v>283</v>
      </c>
      <c r="G141" s="104" t="s">
        <v>268</v>
      </c>
      <c r="H141" s="102" t="s">
        <v>110</v>
      </c>
      <c r="I141" s="105"/>
      <c r="J141" s="105"/>
      <c r="K141" s="105">
        <v>80</v>
      </c>
      <c r="L141" s="105"/>
      <c r="M141" s="105"/>
      <c r="N141" s="105"/>
      <c r="O141" s="105"/>
      <c r="P141" s="107"/>
      <c r="Q141" s="104">
        <f t="shared" ref="Q141:Q200" si="10">P141+O141+N141+M141+L141+K141+J141+I141+Q140</f>
        <v>9719</v>
      </c>
      <c r="R141" s="153" t="s">
        <v>276</v>
      </c>
      <c r="S141" s="153">
        <v>1</v>
      </c>
      <c r="T141" s="116" t="s">
        <v>661</v>
      </c>
      <c r="U141" s="111"/>
      <c r="AC141" s="753" t="s">
        <v>893</v>
      </c>
      <c r="AD141" s="753"/>
      <c r="AE141" s="753"/>
    </row>
    <row r="142" spans="3:38" ht="39.950000000000003" customHeight="1">
      <c r="C142" s="102">
        <f t="shared" ref="C142:C193" si="11">+C141+1</f>
        <v>134</v>
      </c>
      <c r="D142" s="103">
        <v>44954</v>
      </c>
      <c r="E142" s="102" t="s">
        <v>890</v>
      </c>
      <c r="F142" s="102" t="s">
        <v>894</v>
      </c>
      <c r="G142" s="104" t="s">
        <v>845</v>
      </c>
      <c r="H142" s="102" t="s">
        <v>110</v>
      </c>
      <c r="I142" s="105"/>
      <c r="J142" s="105"/>
      <c r="K142" s="105"/>
      <c r="L142" s="105"/>
      <c r="M142" s="105"/>
      <c r="N142" s="105"/>
      <c r="O142" s="105">
        <v>59</v>
      </c>
      <c r="P142" s="107"/>
      <c r="Q142" s="104">
        <f t="shared" si="10"/>
        <v>9778</v>
      </c>
      <c r="R142" s="104" t="s">
        <v>269</v>
      </c>
      <c r="S142" s="104">
        <v>1.2</v>
      </c>
      <c r="T142" s="116" t="s">
        <v>661</v>
      </c>
      <c r="U142" s="111"/>
      <c r="AA142" s="149" t="s">
        <v>872</v>
      </c>
      <c r="AB142" s="149" t="s">
        <v>245</v>
      </c>
      <c r="AC142" s="149" t="s">
        <v>843</v>
      </c>
      <c r="AD142" s="149">
        <v>0.44</v>
      </c>
      <c r="AE142" s="149">
        <v>160</v>
      </c>
      <c r="AF142" s="149">
        <v>255.85</v>
      </c>
    </row>
    <row r="143" spans="3:38" ht="39.950000000000003" customHeight="1">
      <c r="C143" s="102">
        <f t="shared" si="11"/>
        <v>135</v>
      </c>
      <c r="D143" s="103">
        <v>44954</v>
      </c>
      <c r="E143" s="102" t="s">
        <v>894</v>
      </c>
      <c r="F143" s="102" t="s">
        <v>895</v>
      </c>
      <c r="G143" s="104" t="s">
        <v>845</v>
      </c>
      <c r="H143" s="102" t="s">
        <v>110</v>
      </c>
      <c r="I143" s="105"/>
      <c r="J143" s="105"/>
      <c r="K143" s="105"/>
      <c r="L143" s="105"/>
      <c r="M143" s="105"/>
      <c r="N143" s="105"/>
      <c r="O143" s="105">
        <v>40</v>
      </c>
      <c r="P143" s="107"/>
      <c r="Q143" s="104">
        <f t="shared" si="10"/>
        <v>9818</v>
      </c>
      <c r="R143" s="104" t="s">
        <v>269</v>
      </c>
      <c r="S143" s="104">
        <v>1.2</v>
      </c>
      <c r="T143" s="116" t="s">
        <v>661</v>
      </c>
      <c r="U143" s="111"/>
    </row>
    <row r="144" spans="3:38" ht="39.950000000000003" customHeight="1">
      <c r="C144" s="102">
        <f t="shared" si="11"/>
        <v>136</v>
      </c>
      <c r="D144" s="103">
        <v>44955</v>
      </c>
      <c r="E144" s="102" t="s">
        <v>361</v>
      </c>
      <c r="F144" s="102" t="s">
        <v>283</v>
      </c>
      <c r="G144" s="110"/>
      <c r="H144" s="102" t="s">
        <v>110</v>
      </c>
      <c r="I144" s="105"/>
      <c r="J144" s="105"/>
      <c r="K144" s="105">
        <v>121</v>
      </c>
      <c r="L144" s="105"/>
      <c r="M144" s="105"/>
      <c r="N144" s="105"/>
      <c r="O144" s="105"/>
      <c r="P144" s="105"/>
      <c r="Q144" s="104">
        <f t="shared" si="10"/>
        <v>9939</v>
      </c>
      <c r="R144" s="111"/>
      <c r="S144" s="111"/>
      <c r="T144" s="116" t="s">
        <v>661</v>
      </c>
      <c r="U144" s="110"/>
    </row>
    <row r="145" spans="3:21" ht="39.950000000000003" customHeight="1">
      <c r="C145" s="102">
        <f t="shared" si="11"/>
        <v>137</v>
      </c>
      <c r="D145" s="103">
        <v>44955</v>
      </c>
      <c r="E145" s="102" t="s">
        <v>283</v>
      </c>
      <c r="F145" s="102" t="s">
        <v>412</v>
      </c>
      <c r="G145" s="110"/>
      <c r="H145" s="102" t="s">
        <v>110</v>
      </c>
      <c r="I145" s="105"/>
      <c r="J145" s="105"/>
      <c r="K145" s="105">
        <v>8</v>
      </c>
      <c r="L145" s="105"/>
      <c r="M145" s="105"/>
      <c r="N145" s="105"/>
      <c r="O145" s="105"/>
      <c r="P145" s="105"/>
      <c r="Q145" s="104">
        <f t="shared" si="10"/>
        <v>9947</v>
      </c>
      <c r="R145" s="111"/>
      <c r="S145" s="111"/>
      <c r="T145" s="116" t="s">
        <v>661</v>
      </c>
      <c r="U145" s="110"/>
    </row>
    <row r="146" spans="3:21" ht="39.950000000000003" customHeight="1">
      <c r="C146" s="102">
        <f t="shared" si="11"/>
        <v>138</v>
      </c>
      <c r="D146" s="103">
        <v>44955</v>
      </c>
      <c r="E146" s="102" t="s">
        <v>412</v>
      </c>
      <c r="F146" s="102" t="s">
        <v>393</v>
      </c>
      <c r="G146" s="110"/>
      <c r="H146" s="102" t="s">
        <v>110</v>
      </c>
      <c r="I146" s="105"/>
      <c r="J146" s="105"/>
      <c r="K146" s="105">
        <v>45</v>
      </c>
      <c r="L146" s="105"/>
      <c r="M146" s="105"/>
      <c r="N146" s="105"/>
      <c r="O146" s="105"/>
      <c r="P146" s="105"/>
      <c r="Q146" s="104">
        <f t="shared" si="10"/>
        <v>9992</v>
      </c>
      <c r="R146" s="111"/>
      <c r="S146" s="111"/>
      <c r="T146" s="116" t="s">
        <v>661</v>
      </c>
      <c r="U146" s="110"/>
    </row>
    <row r="147" spans="3:21" ht="39.950000000000003" customHeight="1">
      <c r="C147" s="102">
        <f t="shared" si="11"/>
        <v>139</v>
      </c>
      <c r="D147" s="103">
        <v>44955</v>
      </c>
      <c r="E147" s="102" t="s">
        <v>894</v>
      </c>
      <c r="F147" s="102" t="s">
        <v>895</v>
      </c>
      <c r="G147" s="110"/>
      <c r="H147" s="102" t="s">
        <v>110</v>
      </c>
      <c r="I147" s="105"/>
      <c r="J147" s="105"/>
      <c r="K147" s="105"/>
      <c r="L147" s="105"/>
      <c r="M147" s="105"/>
      <c r="N147" s="105"/>
      <c r="O147" s="105">
        <v>130</v>
      </c>
      <c r="P147" s="105"/>
      <c r="Q147" s="104">
        <f t="shared" si="10"/>
        <v>10122</v>
      </c>
      <c r="R147" s="111"/>
      <c r="S147" s="111"/>
      <c r="T147" s="116" t="s">
        <v>661</v>
      </c>
      <c r="U147" s="110"/>
    </row>
    <row r="148" spans="3:21" ht="39.950000000000003" customHeight="1">
      <c r="C148" s="102">
        <f t="shared" si="11"/>
        <v>140</v>
      </c>
      <c r="D148" s="103">
        <v>44955</v>
      </c>
      <c r="E148" s="102" t="s">
        <v>895</v>
      </c>
      <c r="F148" s="102" t="s">
        <v>896</v>
      </c>
      <c r="G148" s="110"/>
      <c r="H148" s="102" t="s">
        <v>110</v>
      </c>
      <c r="I148" s="105"/>
      <c r="J148" s="105"/>
      <c r="K148" s="105"/>
      <c r="L148" s="105"/>
      <c r="M148" s="105"/>
      <c r="N148" s="105"/>
      <c r="O148" s="105">
        <v>110</v>
      </c>
      <c r="P148" s="105"/>
      <c r="Q148" s="104">
        <f t="shared" si="10"/>
        <v>10232</v>
      </c>
      <c r="R148" s="111"/>
      <c r="S148" s="111"/>
      <c r="T148" s="116" t="s">
        <v>661</v>
      </c>
      <c r="U148" s="110"/>
    </row>
    <row r="149" spans="3:21" ht="39.950000000000003" customHeight="1">
      <c r="C149" s="102">
        <f t="shared" si="11"/>
        <v>141</v>
      </c>
      <c r="D149" s="103">
        <v>44955</v>
      </c>
      <c r="E149" s="102" t="s">
        <v>412</v>
      </c>
      <c r="F149" s="102" t="s">
        <v>414</v>
      </c>
      <c r="G149" s="110"/>
      <c r="H149" s="102" t="s">
        <v>110</v>
      </c>
      <c r="I149" s="105">
        <v>35</v>
      </c>
      <c r="J149" s="105"/>
      <c r="K149" s="105"/>
      <c r="L149" s="105"/>
      <c r="M149" s="105"/>
      <c r="N149" s="105"/>
      <c r="O149" s="105"/>
      <c r="P149" s="105"/>
      <c r="Q149" s="104">
        <f t="shared" si="10"/>
        <v>10267</v>
      </c>
      <c r="R149" s="111"/>
      <c r="S149" s="111"/>
      <c r="T149" s="116" t="s">
        <v>661</v>
      </c>
      <c r="U149" s="110"/>
    </row>
    <row r="150" spans="3:21" ht="39.950000000000003" customHeight="1">
      <c r="C150" s="102">
        <f t="shared" si="11"/>
        <v>142</v>
      </c>
      <c r="D150" s="103">
        <v>44955</v>
      </c>
      <c r="E150" s="102" t="s">
        <v>365</v>
      </c>
      <c r="F150" s="102" t="s">
        <v>897</v>
      </c>
      <c r="G150" s="110"/>
      <c r="H150" s="102" t="s">
        <v>110</v>
      </c>
      <c r="I150" s="105">
        <v>24</v>
      </c>
      <c r="J150" s="105"/>
      <c r="K150" s="105"/>
      <c r="L150" s="105"/>
      <c r="M150" s="105"/>
      <c r="N150" s="105"/>
      <c r="O150" s="105"/>
      <c r="P150" s="105"/>
      <c r="Q150" s="104">
        <f t="shared" si="10"/>
        <v>10291</v>
      </c>
      <c r="R150" s="111"/>
      <c r="S150" s="111"/>
      <c r="T150" s="116" t="s">
        <v>661</v>
      </c>
      <c r="U150" s="110"/>
    </row>
    <row r="151" spans="3:21" ht="39.950000000000003" customHeight="1">
      <c r="C151" s="102">
        <f t="shared" si="11"/>
        <v>143</v>
      </c>
      <c r="D151" s="103">
        <v>44956</v>
      </c>
      <c r="E151" s="102" t="s">
        <v>896</v>
      </c>
      <c r="F151" s="102" t="s">
        <v>898</v>
      </c>
      <c r="G151" s="104" t="s">
        <v>268</v>
      </c>
      <c r="H151" s="102" t="s">
        <v>110</v>
      </c>
      <c r="I151" s="107"/>
      <c r="J151" s="107"/>
      <c r="K151" s="107"/>
      <c r="L151" s="107"/>
      <c r="M151" s="107"/>
      <c r="N151" s="107"/>
      <c r="O151" s="107">
        <v>67</v>
      </c>
      <c r="P151" s="107"/>
      <c r="Q151" s="104">
        <f t="shared" si="10"/>
        <v>10358</v>
      </c>
      <c r="R151" s="104" t="s">
        <v>276</v>
      </c>
      <c r="S151" s="104">
        <v>1.5</v>
      </c>
      <c r="T151" s="116" t="s">
        <v>661</v>
      </c>
      <c r="U151" s="110"/>
    </row>
    <row r="152" spans="3:21" ht="39.950000000000003" customHeight="1">
      <c r="C152" s="102">
        <f t="shared" si="11"/>
        <v>144</v>
      </c>
      <c r="D152" s="103">
        <v>44956</v>
      </c>
      <c r="E152" s="102" t="s">
        <v>895</v>
      </c>
      <c r="F152" s="102" t="s">
        <v>896</v>
      </c>
      <c r="G152" s="104" t="s">
        <v>268</v>
      </c>
      <c r="H152" s="102" t="s">
        <v>110</v>
      </c>
      <c r="I152" s="107"/>
      <c r="J152" s="107"/>
      <c r="K152" s="107"/>
      <c r="L152" s="107"/>
      <c r="M152" s="107"/>
      <c r="N152" s="107"/>
      <c r="O152" s="107">
        <v>11</v>
      </c>
      <c r="P152" s="107"/>
      <c r="Q152" s="104">
        <f t="shared" si="10"/>
        <v>10369</v>
      </c>
      <c r="R152" s="104" t="s">
        <v>276</v>
      </c>
      <c r="S152" s="104">
        <v>1.5</v>
      </c>
      <c r="T152" s="116" t="s">
        <v>661</v>
      </c>
      <c r="U152" s="110"/>
    </row>
    <row r="153" spans="3:21" ht="39.950000000000003" customHeight="1">
      <c r="C153" s="102">
        <f t="shared" si="11"/>
        <v>145</v>
      </c>
      <c r="D153" s="103">
        <v>44956</v>
      </c>
      <c r="E153" s="102" t="s">
        <v>280</v>
      </c>
      <c r="F153" s="102" t="s">
        <v>362</v>
      </c>
      <c r="G153" s="104" t="s">
        <v>268</v>
      </c>
      <c r="H153" s="102" t="s">
        <v>110</v>
      </c>
      <c r="I153" s="107"/>
      <c r="J153" s="107">
        <v>20</v>
      </c>
      <c r="K153" s="107"/>
      <c r="L153" s="107"/>
      <c r="M153" s="107"/>
      <c r="N153" s="107"/>
      <c r="O153" s="107"/>
      <c r="P153" s="107"/>
      <c r="Q153" s="104">
        <f t="shared" si="10"/>
        <v>10389</v>
      </c>
      <c r="R153" s="104" t="s">
        <v>276</v>
      </c>
      <c r="S153" s="104">
        <v>1.5</v>
      </c>
      <c r="T153" s="116" t="s">
        <v>661</v>
      </c>
      <c r="U153" s="110"/>
    </row>
    <row r="154" spans="3:21" ht="39.950000000000003" customHeight="1">
      <c r="C154" s="102">
        <f t="shared" si="11"/>
        <v>146</v>
      </c>
      <c r="D154" s="103">
        <v>44956</v>
      </c>
      <c r="E154" s="102" t="s">
        <v>899</v>
      </c>
      <c r="F154" s="102" t="s">
        <v>355</v>
      </c>
      <c r="G154" s="104" t="s">
        <v>268</v>
      </c>
      <c r="H154" s="102" t="s">
        <v>110</v>
      </c>
      <c r="I154" s="107"/>
      <c r="J154" s="107">
        <v>20</v>
      </c>
      <c r="K154" s="107"/>
      <c r="L154" s="107"/>
      <c r="M154" s="107"/>
      <c r="N154" s="107"/>
      <c r="O154" s="107"/>
      <c r="P154" s="107"/>
      <c r="Q154" s="104">
        <f t="shared" si="10"/>
        <v>10409</v>
      </c>
      <c r="R154" s="104" t="s">
        <v>276</v>
      </c>
      <c r="S154" s="104">
        <v>1.5</v>
      </c>
      <c r="T154" s="116" t="s">
        <v>661</v>
      </c>
      <c r="U154" s="110"/>
    </row>
    <row r="155" spans="3:21" ht="39.950000000000003" customHeight="1">
      <c r="C155" s="102">
        <f t="shared" si="11"/>
        <v>147</v>
      </c>
      <c r="D155" s="103">
        <v>44956</v>
      </c>
      <c r="E155" s="102" t="s">
        <v>355</v>
      </c>
      <c r="F155" s="102" t="s">
        <v>275</v>
      </c>
      <c r="G155" s="104" t="s">
        <v>268</v>
      </c>
      <c r="H155" s="102" t="s">
        <v>110</v>
      </c>
      <c r="I155" s="107"/>
      <c r="J155" s="107">
        <v>28</v>
      </c>
      <c r="K155" s="107"/>
      <c r="L155" s="107"/>
      <c r="M155" s="107"/>
      <c r="N155" s="107"/>
      <c r="O155" s="107"/>
      <c r="P155" s="107"/>
      <c r="Q155" s="104">
        <f t="shared" si="10"/>
        <v>10437</v>
      </c>
      <c r="R155" s="104" t="s">
        <v>276</v>
      </c>
      <c r="S155" s="104">
        <v>1.5</v>
      </c>
      <c r="T155" s="116" t="s">
        <v>661</v>
      </c>
      <c r="U155" s="110"/>
    </row>
    <row r="156" spans="3:21" ht="39.950000000000003" customHeight="1">
      <c r="C156" s="102">
        <f t="shared" si="11"/>
        <v>148</v>
      </c>
      <c r="D156" s="103">
        <v>44956</v>
      </c>
      <c r="E156" s="102" t="s">
        <v>355</v>
      </c>
      <c r="F156" s="102" t="s">
        <v>900</v>
      </c>
      <c r="G156" s="104" t="s">
        <v>268</v>
      </c>
      <c r="H156" s="102" t="s">
        <v>110</v>
      </c>
      <c r="I156" s="118"/>
      <c r="J156" s="107">
        <v>56</v>
      </c>
      <c r="K156" s="118"/>
      <c r="L156" s="118"/>
      <c r="M156" s="118"/>
      <c r="N156" s="118"/>
      <c r="O156" s="118"/>
      <c r="P156" s="118"/>
      <c r="Q156" s="104">
        <f t="shared" si="10"/>
        <v>10493</v>
      </c>
      <c r="R156" s="104" t="s">
        <v>276</v>
      </c>
      <c r="S156" s="104">
        <v>1.5</v>
      </c>
      <c r="T156" s="116" t="s">
        <v>661</v>
      </c>
      <c r="U156" s="110"/>
    </row>
    <row r="157" spans="3:21" ht="39.950000000000003" customHeight="1">
      <c r="C157" s="102">
        <f t="shared" si="11"/>
        <v>149</v>
      </c>
      <c r="D157" s="103">
        <v>44957</v>
      </c>
      <c r="E157" s="102" t="s">
        <v>900</v>
      </c>
      <c r="F157" s="102" t="s">
        <v>901</v>
      </c>
      <c r="G157" s="104" t="s">
        <v>845</v>
      </c>
      <c r="H157" s="102" t="s">
        <v>110</v>
      </c>
      <c r="I157" s="107"/>
      <c r="J157" s="107">
        <v>21</v>
      </c>
      <c r="K157" s="107"/>
      <c r="L157" s="107"/>
      <c r="M157" s="107"/>
      <c r="N157" s="107"/>
      <c r="O157" s="107"/>
      <c r="P157" s="107"/>
      <c r="Q157" s="104">
        <f t="shared" si="10"/>
        <v>10514</v>
      </c>
      <c r="R157" s="104" t="s">
        <v>276</v>
      </c>
      <c r="S157" s="104">
        <v>1.5</v>
      </c>
      <c r="T157" s="116" t="s">
        <v>661</v>
      </c>
      <c r="U157" s="110"/>
    </row>
    <row r="158" spans="3:21" ht="39.950000000000003" customHeight="1">
      <c r="C158" s="102">
        <f t="shared" si="11"/>
        <v>150</v>
      </c>
      <c r="D158" s="103">
        <v>44957</v>
      </c>
      <c r="E158" s="102" t="s">
        <v>901</v>
      </c>
      <c r="F158" s="102" t="s">
        <v>902</v>
      </c>
      <c r="G158" s="104" t="s">
        <v>845</v>
      </c>
      <c r="H158" s="102" t="s">
        <v>110</v>
      </c>
      <c r="I158" s="107"/>
      <c r="J158" s="107">
        <v>33</v>
      </c>
      <c r="K158" s="107"/>
      <c r="L158" s="107"/>
      <c r="M158" s="107"/>
      <c r="N158" s="107"/>
      <c r="O158" s="107"/>
      <c r="P158" s="107"/>
      <c r="Q158" s="104">
        <f t="shared" si="10"/>
        <v>10547</v>
      </c>
      <c r="R158" s="104" t="s">
        <v>276</v>
      </c>
      <c r="S158" s="104">
        <v>1.5</v>
      </c>
      <c r="T158" s="116" t="s">
        <v>661</v>
      </c>
      <c r="U158" s="110"/>
    </row>
    <row r="159" spans="3:21" ht="39.950000000000003" customHeight="1">
      <c r="C159" s="102">
        <f t="shared" si="11"/>
        <v>151</v>
      </c>
      <c r="D159" s="103">
        <v>44957</v>
      </c>
      <c r="E159" s="102" t="s">
        <v>902</v>
      </c>
      <c r="F159" s="102" t="s">
        <v>903</v>
      </c>
      <c r="G159" s="104" t="s">
        <v>845</v>
      </c>
      <c r="H159" s="102" t="s">
        <v>110</v>
      </c>
      <c r="I159" s="105"/>
      <c r="J159" s="105">
        <v>51</v>
      </c>
      <c r="K159" s="105"/>
      <c r="L159" s="105"/>
      <c r="M159" s="105"/>
      <c r="N159" s="105"/>
      <c r="O159" s="105"/>
      <c r="P159" s="107"/>
      <c r="Q159" s="104">
        <f t="shared" si="10"/>
        <v>10598</v>
      </c>
      <c r="R159" s="104" t="s">
        <v>276</v>
      </c>
      <c r="S159" s="104">
        <v>1.5</v>
      </c>
      <c r="T159" s="116" t="s">
        <v>661</v>
      </c>
      <c r="U159" s="110"/>
    </row>
    <row r="160" spans="3:21" ht="39.950000000000003" customHeight="1">
      <c r="C160" s="102">
        <f t="shared" si="11"/>
        <v>152</v>
      </c>
      <c r="D160" s="103">
        <v>44957</v>
      </c>
      <c r="E160" s="102" t="s">
        <v>896</v>
      </c>
      <c r="F160" s="102" t="s">
        <v>904</v>
      </c>
      <c r="G160" s="104" t="s">
        <v>268</v>
      </c>
      <c r="H160" s="102" t="s">
        <v>110</v>
      </c>
      <c r="I160" s="105">
        <v>166</v>
      </c>
      <c r="J160" s="105"/>
      <c r="K160" s="105"/>
      <c r="L160" s="105"/>
      <c r="M160" s="105"/>
      <c r="N160" s="105"/>
      <c r="O160" s="105"/>
      <c r="P160" s="107"/>
      <c r="Q160" s="104">
        <f t="shared" si="10"/>
        <v>10764</v>
      </c>
      <c r="R160" s="104" t="s">
        <v>276</v>
      </c>
      <c r="S160" s="104">
        <v>1.5</v>
      </c>
      <c r="T160" s="116" t="s">
        <v>661</v>
      </c>
      <c r="U160" s="110"/>
    </row>
    <row r="161" spans="3:21" ht="39.950000000000003" customHeight="1">
      <c r="C161" s="102">
        <f t="shared" si="11"/>
        <v>153</v>
      </c>
      <c r="D161" s="103">
        <v>44957</v>
      </c>
      <c r="E161" s="102" t="s">
        <v>898</v>
      </c>
      <c r="F161" s="102" t="s">
        <v>905</v>
      </c>
      <c r="G161" s="104" t="s">
        <v>268</v>
      </c>
      <c r="H161" s="102" t="s">
        <v>110</v>
      </c>
      <c r="I161" s="105"/>
      <c r="J161" s="105"/>
      <c r="K161" s="105"/>
      <c r="L161" s="105"/>
      <c r="M161" s="105"/>
      <c r="N161" s="105"/>
      <c r="O161" s="105">
        <v>30</v>
      </c>
      <c r="P161" s="107"/>
      <c r="Q161" s="104">
        <f t="shared" si="10"/>
        <v>10794</v>
      </c>
      <c r="R161" s="104" t="s">
        <v>276</v>
      </c>
      <c r="S161" s="104">
        <v>1.5</v>
      </c>
      <c r="T161" s="116" t="s">
        <v>661</v>
      </c>
      <c r="U161" s="110"/>
    </row>
    <row r="162" spans="3:21" ht="39.950000000000003" customHeight="1">
      <c r="C162" s="102">
        <f t="shared" si="11"/>
        <v>154</v>
      </c>
      <c r="D162" s="103">
        <v>44958</v>
      </c>
      <c r="E162" s="102" t="s">
        <v>906</v>
      </c>
      <c r="F162" s="102" t="s">
        <v>907</v>
      </c>
      <c r="G162" s="104" t="s">
        <v>268</v>
      </c>
      <c r="H162" s="102" t="s">
        <v>110</v>
      </c>
      <c r="I162" s="105">
        <v>90</v>
      </c>
      <c r="J162" s="105"/>
      <c r="K162" s="105"/>
      <c r="L162" s="105"/>
      <c r="M162" s="105"/>
      <c r="N162" s="105"/>
      <c r="O162" s="105"/>
      <c r="P162" s="107"/>
      <c r="Q162" s="104">
        <f t="shared" si="10"/>
        <v>10884</v>
      </c>
      <c r="R162" s="104" t="s">
        <v>269</v>
      </c>
      <c r="S162" s="104">
        <v>1.5</v>
      </c>
      <c r="T162" s="116" t="s">
        <v>661</v>
      </c>
      <c r="U162" s="110"/>
    </row>
    <row r="163" spans="3:21" ht="39.950000000000003" customHeight="1">
      <c r="C163" s="102">
        <f t="shared" si="11"/>
        <v>155</v>
      </c>
      <c r="D163" s="103">
        <v>44958</v>
      </c>
      <c r="E163" s="102" t="s">
        <v>892</v>
      </c>
      <c r="F163" s="102" t="s">
        <v>908</v>
      </c>
      <c r="G163" s="104" t="s">
        <v>268</v>
      </c>
      <c r="H163" s="102" t="s">
        <v>110</v>
      </c>
      <c r="I163" s="105">
        <v>26</v>
      </c>
      <c r="J163" s="136"/>
      <c r="K163" s="136"/>
      <c r="L163" s="136"/>
      <c r="M163" s="136"/>
      <c r="N163" s="136"/>
      <c r="O163" s="136"/>
      <c r="P163" s="118"/>
      <c r="Q163" s="104">
        <f t="shared" si="10"/>
        <v>10910</v>
      </c>
      <c r="R163" s="116" t="s">
        <v>293</v>
      </c>
      <c r="S163" s="104">
        <v>0</v>
      </c>
      <c r="T163" s="116" t="s">
        <v>661</v>
      </c>
      <c r="U163" s="110"/>
    </row>
    <row r="164" spans="3:21" ht="39.950000000000003" customHeight="1">
      <c r="C164" s="102">
        <f t="shared" si="11"/>
        <v>156</v>
      </c>
      <c r="D164" s="103">
        <v>44958</v>
      </c>
      <c r="E164" s="102" t="s">
        <v>909</v>
      </c>
      <c r="F164" s="102" t="s">
        <v>910</v>
      </c>
      <c r="G164" s="104" t="s">
        <v>268</v>
      </c>
      <c r="H164" s="102" t="s">
        <v>110</v>
      </c>
      <c r="I164" s="105">
        <v>57</v>
      </c>
      <c r="J164" s="136"/>
      <c r="K164" s="136"/>
      <c r="L164" s="136"/>
      <c r="M164" s="136"/>
      <c r="N164" s="136"/>
      <c r="O164" s="136"/>
      <c r="P164" s="118"/>
      <c r="Q164" s="104">
        <f t="shared" si="10"/>
        <v>10967</v>
      </c>
      <c r="R164" s="116" t="s">
        <v>293</v>
      </c>
      <c r="S164" s="104">
        <v>0</v>
      </c>
      <c r="T164" s="116" t="s">
        <v>661</v>
      </c>
      <c r="U164" s="110"/>
    </row>
    <row r="165" spans="3:21" ht="39.950000000000003" customHeight="1">
      <c r="C165" s="102">
        <f t="shared" si="11"/>
        <v>157</v>
      </c>
      <c r="D165" s="103">
        <v>44958</v>
      </c>
      <c r="E165" s="102" t="s">
        <v>898</v>
      </c>
      <c r="F165" s="102" t="s">
        <v>905</v>
      </c>
      <c r="G165" s="104" t="s">
        <v>268</v>
      </c>
      <c r="H165" s="102" t="s">
        <v>110</v>
      </c>
      <c r="I165" s="136"/>
      <c r="J165" s="136"/>
      <c r="K165" s="105"/>
      <c r="L165" s="136"/>
      <c r="M165" s="136"/>
      <c r="N165" s="136"/>
      <c r="O165" s="105">
        <v>90</v>
      </c>
      <c r="P165" s="118"/>
      <c r="Q165" s="104">
        <f t="shared" si="10"/>
        <v>11057</v>
      </c>
      <c r="R165" s="104" t="s">
        <v>276</v>
      </c>
      <c r="S165" s="104">
        <v>1.5</v>
      </c>
      <c r="T165" s="116" t="s">
        <v>661</v>
      </c>
      <c r="U165" s="110"/>
    </row>
    <row r="166" spans="3:21" ht="39.950000000000003" customHeight="1">
      <c r="C166" s="102">
        <f t="shared" si="11"/>
        <v>158</v>
      </c>
      <c r="D166" s="103">
        <v>44959</v>
      </c>
      <c r="E166" s="102" t="s">
        <v>891</v>
      </c>
      <c r="F166" s="102" t="s">
        <v>909</v>
      </c>
      <c r="G166" s="104" t="s">
        <v>268</v>
      </c>
      <c r="H166" s="102" t="s">
        <v>110</v>
      </c>
      <c r="I166" s="107"/>
      <c r="J166" s="105">
        <v>54</v>
      </c>
      <c r="K166" s="107"/>
      <c r="L166" s="107"/>
      <c r="M166" s="107"/>
      <c r="N166" s="107"/>
      <c r="O166" s="107"/>
      <c r="P166" s="107"/>
      <c r="Q166" s="104">
        <f t="shared" si="10"/>
        <v>11111</v>
      </c>
      <c r="R166" s="104" t="s">
        <v>276</v>
      </c>
      <c r="S166" s="104">
        <v>1.5</v>
      </c>
      <c r="T166" s="116" t="s">
        <v>661</v>
      </c>
      <c r="U166" s="111"/>
    </row>
    <row r="167" spans="3:21" ht="39.950000000000003" customHeight="1">
      <c r="C167" s="102">
        <f t="shared" si="11"/>
        <v>159</v>
      </c>
      <c r="D167" s="103">
        <v>44959</v>
      </c>
      <c r="E167" s="102" t="s">
        <v>909</v>
      </c>
      <c r="F167" s="102" t="s">
        <v>911</v>
      </c>
      <c r="G167" s="104" t="s">
        <v>268</v>
      </c>
      <c r="H167" s="102" t="s">
        <v>110</v>
      </c>
      <c r="I167" s="107"/>
      <c r="J167" s="105">
        <v>75</v>
      </c>
      <c r="K167" s="107"/>
      <c r="L167" s="107"/>
      <c r="M167" s="107"/>
      <c r="N167" s="107"/>
      <c r="O167" s="107"/>
      <c r="P167" s="107"/>
      <c r="Q167" s="104">
        <f t="shared" si="10"/>
        <v>11186</v>
      </c>
      <c r="R167" s="116" t="s">
        <v>293</v>
      </c>
      <c r="S167" s="104">
        <v>0</v>
      </c>
      <c r="T167" s="116" t="s">
        <v>661</v>
      </c>
      <c r="U167" s="111"/>
    </row>
    <row r="168" spans="3:21" ht="39.950000000000003" customHeight="1">
      <c r="C168" s="102">
        <f t="shared" si="11"/>
        <v>160</v>
      </c>
      <c r="D168" s="103">
        <v>44959</v>
      </c>
      <c r="E168" s="102" t="s">
        <v>912</v>
      </c>
      <c r="F168" s="102" t="s">
        <v>913</v>
      </c>
      <c r="G168" s="104" t="s">
        <v>268</v>
      </c>
      <c r="H168" s="102" t="s">
        <v>110</v>
      </c>
      <c r="I168" s="107"/>
      <c r="J168" s="105">
        <v>12</v>
      </c>
      <c r="K168" s="107"/>
      <c r="L168" s="107"/>
      <c r="M168" s="107"/>
      <c r="N168" s="107"/>
      <c r="O168" s="107"/>
      <c r="P168" s="107"/>
      <c r="Q168" s="104">
        <f t="shared" si="10"/>
        <v>11198</v>
      </c>
      <c r="R168" s="116" t="s">
        <v>293</v>
      </c>
      <c r="S168" s="104">
        <v>0</v>
      </c>
      <c r="T168" s="116" t="s">
        <v>661</v>
      </c>
      <c r="U168" s="111"/>
    </row>
    <row r="169" spans="3:21" ht="39.950000000000003" customHeight="1">
      <c r="C169" s="102">
        <f t="shared" si="11"/>
        <v>161</v>
      </c>
      <c r="D169" s="103">
        <v>44959</v>
      </c>
      <c r="E169" s="102" t="s">
        <v>913</v>
      </c>
      <c r="F169" s="102" t="s">
        <v>911</v>
      </c>
      <c r="G169" s="104" t="s">
        <v>268</v>
      </c>
      <c r="H169" s="102" t="s">
        <v>110</v>
      </c>
      <c r="I169" s="107"/>
      <c r="J169" s="105">
        <v>10</v>
      </c>
      <c r="K169" s="107"/>
      <c r="L169" s="107"/>
      <c r="M169" s="107"/>
      <c r="N169" s="107"/>
      <c r="O169" s="107"/>
      <c r="P169" s="107"/>
      <c r="Q169" s="104">
        <f t="shared" si="10"/>
        <v>11208</v>
      </c>
      <c r="R169" s="116" t="s">
        <v>293</v>
      </c>
      <c r="S169" s="104">
        <v>0</v>
      </c>
      <c r="T169" s="116" t="s">
        <v>661</v>
      </c>
      <c r="U169" s="111"/>
    </row>
    <row r="170" spans="3:21" ht="39.950000000000003" customHeight="1">
      <c r="C170" s="102">
        <f t="shared" si="11"/>
        <v>162</v>
      </c>
      <c r="D170" s="103">
        <v>44959</v>
      </c>
      <c r="E170" s="102" t="s">
        <v>911</v>
      </c>
      <c r="F170" s="102" t="s">
        <v>914</v>
      </c>
      <c r="G170" s="104" t="s">
        <v>268</v>
      </c>
      <c r="H170" s="102" t="s">
        <v>110</v>
      </c>
      <c r="I170" s="107"/>
      <c r="J170" s="105">
        <v>24</v>
      </c>
      <c r="K170" s="107"/>
      <c r="L170" s="107"/>
      <c r="M170" s="107"/>
      <c r="N170" s="107"/>
      <c r="O170" s="107"/>
      <c r="P170" s="107"/>
      <c r="Q170" s="104">
        <f t="shared" si="10"/>
        <v>11232</v>
      </c>
      <c r="R170" s="116" t="s">
        <v>293</v>
      </c>
      <c r="S170" s="104">
        <v>0</v>
      </c>
      <c r="T170" s="116" t="s">
        <v>661</v>
      </c>
      <c r="U170" s="111"/>
    </row>
    <row r="171" spans="3:21" ht="39.950000000000003" customHeight="1">
      <c r="C171" s="102">
        <f t="shared" si="11"/>
        <v>163</v>
      </c>
      <c r="D171" s="103">
        <v>44962</v>
      </c>
      <c r="E171" s="102" t="s">
        <v>898</v>
      </c>
      <c r="F171" s="102" t="s">
        <v>905</v>
      </c>
      <c r="G171" s="104" t="s">
        <v>268</v>
      </c>
      <c r="H171" s="102" t="s">
        <v>110</v>
      </c>
      <c r="I171" s="107"/>
      <c r="J171" s="107"/>
      <c r="K171" s="107"/>
      <c r="L171" s="107"/>
      <c r="M171" s="107"/>
      <c r="N171" s="107"/>
      <c r="O171" s="105">
        <v>449</v>
      </c>
      <c r="P171" s="107"/>
      <c r="Q171" s="104">
        <f t="shared" si="10"/>
        <v>11681</v>
      </c>
      <c r="R171" s="104" t="s">
        <v>276</v>
      </c>
      <c r="S171" s="104">
        <v>1</v>
      </c>
      <c r="T171" s="116" t="s">
        <v>661</v>
      </c>
      <c r="U171" s="111"/>
    </row>
    <row r="172" spans="3:21" ht="39.950000000000003" customHeight="1">
      <c r="C172" s="102">
        <f t="shared" si="11"/>
        <v>164</v>
      </c>
      <c r="D172" s="103">
        <v>44963</v>
      </c>
      <c r="E172" s="102" t="s">
        <v>905</v>
      </c>
      <c r="F172" s="102" t="s">
        <v>915</v>
      </c>
      <c r="G172" s="104" t="s">
        <v>268</v>
      </c>
      <c r="H172" s="102" t="s">
        <v>110</v>
      </c>
      <c r="I172" s="107"/>
      <c r="J172" s="107"/>
      <c r="K172" s="107"/>
      <c r="L172" s="107"/>
      <c r="M172" s="107"/>
      <c r="N172" s="107"/>
      <c r="O172" s="105">
        <v>131</v>
      </c>
      <c r="P172" s="107"/>
      <c r="Q172" s="104">
        <f t="shared" si="10"/>
        <v>11812</v>
      </c>
      <c r="R172" s="104" t="s">
        <v>276</v>
      </c>
      <c r="S172" s="104">
        <v>1</v>
      </c>
      <c r="T172" s="116" t="s">
        <v>661</v>
      </c>
      <c r="U172" s="111"/>
    </row>
    <row r="173" spans="3:21" ht="39.950000000000003" customHeight="1">
      <c r="C173" s="102">
        <f t="shared" si="11"/>
        <v>165</v>
      </c>
      <c r="D173" s="103">
        <v>44963</v>
      </c>
      <c r="E173" s="102" t="s">
        <v>915</v>
      </c>
      <c r="F173" s="102" t="s">
        <v>916</v>
      </c>
      <c r="G173" s="104" t="s">
        <v>268</v>
      </c>
      <c r="H173" s="102" t="s">
        <v>110</v>
      </c>
      <c r="I173" s="107"/>
      <c r="J173" s="107"/>
      <c r="K173" s="107"/>
      <c r="L173" s="107"/>
      <c r="M173" s="107"/>
      <c r="N173" s="107"/>
      <c r="O173" s="105">
        <v>145</v>
      </c>
      <c r="P173" s="107"/>
      <c r="Q173" s="104">
        <f t="shared" si="10"/>
        <v>11957</v>
      </c>
      <c r="R173" s="104" t="s">
        <v>276</v>
      </c>
      <c r="S173" s="104">
        <v>1</v>
      </c>
      <c r="T173" s="116" t="s">
        <v>661</v>
      </c>
      <c r="U173" s="111"/>
    </row>
    <row r="174" spans="3:21" ht="39.950000000000003" customHeight="1">
      <c r="C174" s="102">
        <f t="shared" si="11"/>
        <v>166</v>
      </c>
      <c r="D174" s="103">
        <v>44964</v>
      </c>
      <c r="E174" s="102" t="s">
        <v>917</v>
      </c>
      <c r="F174" s="102" t="s">
        <v>916</v>
      </c>
      <c r="G174" s="104" t="s">
        <v>268</v>
      </c>
      <c r="H174" s="102" t="s">
        <v>110</v>
      </c>
      <c r="I174" s="107"/>
      <c r="J174" s="107"/>
      <c r="K174" s="107"/>
      <c r="L174" s="107"/>
      <c r="M174" s="107"/>
      <c r="N174" s="107"/>
      <c r="O174" s="105">
        <v>71</v>
      </c>
      <c r="P174" s="107"/>
      <c r="Q174" s="104">
        <f t="shared" si="10"/>
        <v>12028</v>
      </c>
      <c r="R174" s="104" t="s">
        <v>276</v>
      </c>
      <c r="S174" s="104">
        <v>1</v>
      </c>
      <c r="T174" s="116" t="s">
        <v>661</v>
      </c>
      <c r="U174" s="111"/>
    </row>
    <row r="175" spans="3:21" ht="39.950000000000003" customHeight="1">
      <c r="C175" s="102">
        <f t="shared" si="11"/>
        <v>167</v>
      </c>
      <c r="D175" s="103">
        <v>44964</v>
      </c>
      <c r="E175" s="102" t="s">
        <v>916</v>
      </c>
      <c r="F175" s="102" t="s">
        <v>918</v>
      </c>
      <c r="G175" s="104" t="s">
        <v>268</v>
      </c>
      <c r="H175" s="102" t="s">
        <v>110</v>
      </c>
      <c r="I175" s="107"/>
      <c r="J175" s="107"/>
      <c r="K175" s="107"/>
      <c r="L175" s="107"/>
      <c r="M175" s="107"/>
      <c r="N175" s="107"/>
      <c r="O175" s="105">
        <v>130</v>
      </c>
      <c r="P175" s="107"/>
      <c r="Q175" s="104">
        <f t="shared" si="10"/>
        <v>12158</v>
      </c>
      <c r="R175" s="104" t="s">
        <v>269</v>
      </c>
      <c r="S175" s="104">
        <v>1</v>
      </c>
      <c r="T175" s="116" t="s">
        <v>661</v>
      </c>
      <c r="U175" s="111"/>
    </row>
    <row r="176" spans="3:21" ht="39.950000000000003" customHeight="1">
      <c r="C176" s="102">
        <f t="shared" si="11"/>
        <v>168</v>
      </c>
      <c r="D176" s="103">
        <v>44965</v>
      </c>
      <c r="E176" s="102" t="s">
        <v>916</v>
      </c>
      <c r="F176" s="102" t="s">
        <v>918</v>
      </c>
      <c r="G176" s="104" t="s">
        <v>268</v>
      </c>
      <c r="H176" s="102" t="s">
        <v>110</v>
      </c>
      <c r="I176" s="105"/>
      <c r="J176" s="105"/>
      <c r="K176" s="105"/>
      <c r="L176" s="105"/>
      <c r="M176" s="105"/>
      <c r="N176" s="105"/>
      <c r="O176" s="105">
        <v>108</v>
      </c>
      <c r="P176" s="105"/>
      <c r="Q176" s="104">
        <f t="shared" si="10"/>
        <v>12266</v>
      </c>
      <c r="R176" s="104" t="s">
        <v>269</v>
      </c>
      <c r="S176" s="104">
        <v>1</v>
      </c>
      <c r="T176" s="116" t="s">
        <v>661</v>
      </c>
      <c r="U176" s="111"/>
    </row>
    <row r="177" spans="3:21" ht="39.950000000000003" customHeight="1">
      <c r="C177" s="102">
        <f t="shared" si="11"/>
        <v>169</v>
      </c>
      <c r="D177" s="103">
        <v>44965</v>
      </c>
      <c r="E177" s="102" t="s">
        <v>905</v>
      </c>
      <c r="F177" s="102" t="s">
        <v>919</v>
      </c>
      <c r="G177" s="104" t="s">
        <v>268</v>
      </c>
      <c r="H177" s="102" t="s">
        <v>110</v>
      </c>
      <c r="I177" s="105"/>
      <c r="J177" s="105"/>
      <c r="K177" s="105"/>
      <c r="L177" s="105"/>
      <c r="M177" s="105"/>
      <c r="N177" s="105"/>
      <c r="O177" s="105">
        <v>69</v>
      </c>
      <c r="P177" s="105"/>
      <c r="Q177" s="104">
        <f t="shared" si="10"/>
        <v>12335</v>
      </c>
      <c r="R177" s="104" t="s">
        <v>269</v>
      </c>
      <c r="S177" s="104">
        <v>1</v>
      </c>
      <c r="T177" s="116" t="s">
        <v>661</v>
      </c>
      <c r="U177" s="111"/>
    </row>
    <row r="178" spans="3:21" ht="39.950000000000003" customHeight="1">
      <c r="C178" s="102">
        <f t="shared" si="11"/>
        <v>170</v>
      </c>
      <c r="D178" s="103">
        <v>44965</v>
      </c>
      <c r="E178" s="102" t="s">
        <v>920</v>
      </c>
      <c r="F178" s="102" t="s">
        <v>876</v>
      </c>
      <c r="G178" s="104" t="s">
        <v>845</v>
      </c>
      <c r="H178" s="102" t="s">
        <v>110</v>
      </c>
      <c r="I178" s="105"/>
      <c r="J178" s="105"/>
      <c r="K178" s="105"/>
      <c r="L178" s="105"/>
      <c r="M178" s="105"/>
      <c r="N178" s="105">
        <v>48</v>
      </c>
      <c r="O178" s="105"/>
      <c r="P178" s="105"/>
      <c r="Q178" s="104">
        <f t="shared" si="10"/>
        <v>12383</v>
      </c>
      <c r="R178" s="104" t="s">
        <v>269</v>
      </c>
      <c r="S178" s="104">
        <v>1.2</v>
      </c>
      <c r="T178" s="116" t="s">
        <v>661</v>
      </c>
      <c r="U178" s="111"/>
    </row>
    <row r="179" spans="3:21" ht="39.950000000000003" customHeight="1">
      <c r="C179" s="102">
        <f t="shared" si="11"/>
        <v>171</v>
      </c>
      <c r="D179" s="103">
        <v>44965</v>
      </c>
      <c r="E179" s="102" t="s">
        <v>876</v>
      </c>
      <c r="F179" s="102" t="s">
        <v>921</v>
      </c>
      <c r="G179" s="104" t="s">
        <v>845</v>
      </c>
      <c r="H179" s="102" t="s">
        <v>110</v>
      </c>
      <c r="I179" s="105"/>
      <c r="J179" s="105"/>
      <c r="K179" s="105"/>
      <c r="L179" s="105"/>
      <c r="M179" s="105"/>
      <c r="N179" s="105">
        <v>40</v>
      </c>
      <c r="O179" s="105"/>
      <c r="P179" s="105"/>
      <c r="Q179" s="104">
        <f t="shared" si="10"/>
        <v>12423</v>
      </c>
      <c r="R179" s="104" t="s">
        <v>269</v>
      </c>
      <c r="S179" s="104">
        <v>1.2</v>
      </c>
      <c r="T179" s="116" t="s">
        <v>661</v>
      </c>
      <c r="U179" s="111"/>
    </row>
    <row r="180" spans="3:21" ht="39.950000000000003" customHeight="1">
      <c r="C180" s="102">
        <f t="shared" si="11"/>
        <v>172</v>
      </c>
      <c r="D180" s="103">
        <v>44965</v>
      </c>
      <c r="E180" s="102" t="s">
        <v>920</v>
      </c>
      <c r="F180" s="102" t="s">
        <v>891</v>
      </c>
      <c r="G180" s="104" t="s">
        <v>845</v>
      </c>
      <c r="H180" s="102" t="s">
        <v>110</v>
      </c>
      <c r="I180" s="105"/>
      <c r="J180" s="105"/>
      <c r="K180" s="105"/>
      <c r="L180" s="105"/>
      <c r="M180" s="105"/>
      <c r="N180" s="105">
        <v>46</v>
      </c>
      <c r="O180" s="105"/>
      <c r="P180" s="105"/>
      <c r="Q180" s="104">
        <f t="shared" si="10"/>
        <v>12469</v>
      </c>
      <c r="R180" s="104" t="s">
        <v>269</v>
      </c>
      <c r="S180" s="104">
        <v>1.2</v>
      </c>
      <c r="T180" s="116" t="s">
        <v>661</v>
      </c>
      <c r="U180" s="111"/>
    </row>
    <row r="181" spans="3:21" ht="39.950000000000003" customHeight="1">
      <c r="C181" s="102">
        <f t="shared" si="11"/>
        <v>173</v>
      </c>
      <c r="D181" s="103">
        <v>44967</v>
      </c>
      <c r="E181" s="102" t="s">
        <v>916</v>
      </c>
      <c r="F181" s="102" t="s">
        <v>918</v>
      </c>
      <c r="G181" s="104" t="s">
        <v>268</v>
      </c>
      <c r="H181" s="102" t="s">
        <v>110</v>
      </c>
      <c r="I181" s="107"/>
      <c r="J181" s="107"/>
      <c r="K181" s="107"/>
      <c r="L181" s="107"/>
      <c r="M181" s="107"/>
      <c r="N181" s="107"/>
      <c r="O181" s="105">
        <v>225</v>
      </c>
      <c r="P181" s="107"/>
      <c r="Q181" s="104">
        <f t="shared" si="10"/>
        <v>12694</v>
      </c>
      <c r="R181" s="104" t="s">
        <v>269</v>
      </c>
      <c r="S181" s="104">
        <v>1.2</v>
      </c>
      <c r="T181" s="116" t="s">
        <v>661</v>
      </c>
      <c r="U181" s="111"/>
    </row>
    <row r="182" spans="3:21" ht="39.950000000000003" customHeight="1">
      <c r="C182" s="102">
        <f t="shared" si="11"/>
        <v>174</v>
      </c>
      <c r="D182" s="103">
        <v>44967</v>
      </c>
      <c r="E182" s="102" t="s">
        <v>890</v>
      </c>
      <c r="F182" s="102" t="s">
        <v>922</v>
      </c>
      <c r="G182" s="104" t="s">
        <v>268</v>
      </c>
      <c r="H182" s="102" t="s">
        <v>110</v>
      </c>
      <c r="I182" s="107"/>
      <c r="J182" s="107"/>
      <c r="K182" s="107"/>
      <c r="L182" s="107"/>
      <c r="M182" s="107"/>
      <c r="N182" s="107"/>
      <c r="O182" s="105">
        <v>30</v>
      </c>
      <c r="P182" s="107"/>
      <c r="Q182" s="104">
        <f t="shared" si="10"/>
        <v>12724</v>
      </c>
      <c r="R182" s="104" t="s">
        <v>269</v>
      </c>
      <c r="S182" s="104">
        <v>1.2</v>
      </c>
      <c r="T182" s="116" t="s">
        <v>661</v>
      </c>
      <c r="U182" s="111"/>
    </row>
    <row r="183" spans="3:21" ht="39.950000000000003" customHeight="1">
      <c r="C183" s="102">
        <f t="shared" si="11"/>
        <v>175</v>
      </c>
      <c r="D183" s="103">
        <v>44968</v>
      </c>
      <c r="E183" s="102" t="s">
        <v>890</v>
      </c>
      <c r="F183" s="102" t="s">
        <v>922</v>
      </c>
      <c r="G183" s="104" t="s">
        <v>268</v>
      </c>
      <c r="H183" s="102" t="s">
        <v>110</v>
      </c>
      <c r="I183" s="107"/>
      <c r="J183" s="107"/>
      <c r="K183" s="107"/>
      <c r="L183" s="107"/>
      <c r="M183" s="107"/>
      <c r="N183" s="107"/>
      <c r="O183" s="105">
        <v>200</v>
      </c>
      <c r="P183" s="107"/>
      <c r="Q183" s="104">
        <f t="shared" si="10"/>
        <v>12924</v>
      </c>
      <c r="R183" s="104" t="s">
        <v>269</v>
      </c>
      <c r="S183" s="104">
        <v>1.2</v>
      </c>
      <c r="T183" s="116" t="s">
        <v>661</v>
      </c>
      <c r="U183" s="111"/>
    </row>
    <row r="184" spans="3:21" ht="39.950000000000003" customHeight="1">
      <c r="C184" s="102">
        <f t="shared" si="11"/>
        <v>176</v>
      </c>
      <c r="D184" s="103">
        <v>44969</v>
      </c>
      <c r="E184" s="102" t="s">
        <v>890</v>
      </c>
      <c r="F184" s="102" t="s">
        <v>922</v>
      </c>
      <c r="G184" s="104" t="s">
        <v>268</v>
      </c>
      <c r="H184" s="102" t="s">
        <v>110</v>
      </c>
      <c r="I184" s="107"/>
      <c r="J184" s="107"/>
      <c r="K184" s="107"/>
      <c r="L184" s="107"/>
      <c r="M184" s="107"/>
      <c r="N184" s="107"/>
      <c r="O184" s="105">
        <v>137</v>
      </c>
      <c r="P184" s="107"/>
      <c r="Q184" s="104">
        <f t="shared" si="10"/>
        <v>13061</v>
      </c>
      <c r="R184" s="104" t="s">
        <v>269</v>
      </c>
      <c r="S184" s="104">
        <v>1.2</v>
      </c>
      <c r="T184" s="116" t="s">
        <v>661</v>
      </c>
      <c r="U184" s="111"/>
    </row>
    <row r="185" spans="3:21" ht="39.950000000000003" customHeight="1">
      <c r="C185" s="102">
        <f t="shared" si="11"/>
        <v>177</v>
      </c>
      <c r="D185" s="103">
        <v>44969</v>
      </c>
      <c r="E185" s="102" t="s">
        <v>922</v>
      </c>
      <c r="F185" s="102" t="s">
        <v>370</v>
      </c>
      <c r="G185" s="104" t="s">
        <v>268</v>
      </c>
      <c r="H185" s="102" t="s">
        <v>110</v>
      </c>
      <c r="I185" s="107"/>
      <c r="J185" s="107"/>
      <c r="K185" s="107"/>
      <c r="L185" s="107"/>
      <c r="M185" s="107"/>
      <c r="N185" s="107"/>
      <c r="O185" s="105">
        <v>119</v>
      </c>
      <c r="P185" s="107"/>
      <c r="Q185" s="104">
        <f t="shared" si="10"/>
        <v>13180</v>
      </c>
      <c r="R185" s="104" t="s">
        <v>269</v>
      </c>
      <c r="S185" s="104">
        <v>1.2</v>
      </c>
      <c r="T185" s="116" t="s">
        <v>661</v>
      </c>
      <c r="U185" s="111"/>
    </row>
    <row r="186" spans="3:21" ht="39.950000000000003" customHeight="1">
      <c r="C186" s="102">
        <f t="shared" si="11"/>
        <v>178</v>
      </c>
      <c r="D186" s="103">
        <v>44970</v>
      </c>
      <c r="E186" s="102" t="s">
        <v>391</v>
      </c>
      <c r="F186" s="102" t="s">
        <v>281</v>
      </c>
      <c r="G186" s="104" t="s">
        <v>268</v>
      </c>
      <c r="H186" s="102" t="s">
        <v>110</v>
      </c>
      <c r="I186" s="107"/>
      <c r="J186" s="107"/>
      <c r="K186" s="107"/>
      <c r="L186" s="107"/>
      <c r="M186" s="107"/>
      <c r="N186" s="105">
        <v>70</v>
      </c>
      <c r="O186" s="105"/>
      <c r="P186" s="107"/>
      <c r="Q186" s="104">
        <f t="shared" si="10"/>
        <v>13250</v>
      </c>
      <c r="R186" s="104" t="s">
        <v>269</v>
      </c>
      <c r="S186" s="104">
        <v>2</v>
      </c>
      <c r="T186" s="116" t="s">
        <v>661</v>
      </c>
      <c r="U186" s="111"/>
    </row>
    <row r="187" spans="3:21" ht="39.950000000000003" customHeight="1">
      <c r="C187" s="102">
        <f t="shared" si="11"/>
        <v>179</v>
      </c>
      <c r="D187" s="103">
        <v>44974</v>
      </c>
      <c r="E187" s="102" t="s">
        <v>281</v>
      </c>
      <c r="F187" s="104" t="s">
        <v>154</v>
      </c>
      <c r="G187" s="104" t="s">
        <v>268</v>
      </c>
      <c r="H187" s="102" t="s">
        <v>110</v>
      </c>
      <c r="I187" s="107"/>
      <c r="J187" s="107"/>
      <c r="K187" s="107"/>
      <c r="L187" s="107"/>
      <c r="M187" s="107"/>
      <c r="N187" s="105">
        <v>100</v>
      </c>
      <c r="O187" s="107"/>
      <c r="P187" s="107"/>
      <c r="Q187" s="104">
        <f t="shared" si="10"/>
        <v>13350</v>
      </c>
      <c r="R187" s="104" t="s">
        <v>269</v>
      </c>
      <c r="S187" s="104">
        <v>2</v>
      </c>
      <c r="T187" s="116" t="s">
        <v>661</v>
      </c>
      <c r="U187" s="111"/>
    </row>
    <row r="188" spans="3:21" ht="39.950000000000003" customHeight="1">
      <c r="C188" s="102">
        <f t="shared" si="11"/>
        <v>180</v>
      </c>
      <c r="D188" s="103">
        <v>44977</v>
      </c>
      <c r="E188" s="102" t="s">
        <v>360</v>
      </c>
      <c r="F188" s="104" t="s">
        <v>161</v>
      </c>
      <c r="G188" s="104" t="s">
        <v>268</v>
      </c>
      <c r="H188" s="102" t="s">
        <v>110</v>
      </c>
      <c r="I188" s="105"/>
      <c r="J188" s="105"/>
      <c r="K188" s="105"/>
      <c r="L188" s="105"/>
      <c r="M188" s="105"/>
      <c r="N188" s="105">
        <v>70</v>
      </c>
      <c r="O188" s="107"/>
      <c r="P188" s="107"/>
      <c r="Q188" s="104">
        <f t="shared" si="10"/>
        <v>13420</v>
      </c>
      <c r="R188" s="104" t="s">
        <v>269</v>
      </c>
      <c r="S188" s="104">
        <v>2</v>
      </c>
      <c r="T188" s="116" t="s">
        <v>661</v>
      </c>
      <c r="U188" s="111"/>
    </row>
    <row r="189" spans="3:21" ht="39.950000000000003" customHeight="1">
      <c r="C189" s="102">
        <f t="shared" si="11"/>
        <v>181</v>
      </c>
      <c r="D189" s="103">
        <v>44977</v>
      </c>
      <c r="E189" s="102" t="s">
        <v>360</v>
      </c>
      <c r="F189" s="104" t="s">
        <v>154</v>
      </c>
      <c r="G189" s="104" t="s">
        <v>268</v>
      </c>
      <c r="H189" s="102" t="s">
        <v>110</v>
      </c>
      <c r="I189" s="105">
        <v>103</v>
      </c>
      <c r="J189" s="105"/>
      <c r="K189" s="105"/>
      <c r="L189" s="105"/>
      <c r="M189" s="105"/>
      <c r="N189" s="105"/>
      <c r="O189" s="107"/>
      <c r="P189" s="107"/>
      <c r="Q189" s="104">
        <f t="shared" si="10"/>
        <v>13523</v>
      </c>
      <c r="R189" s="104" t="s">
        <v>276</v>
      </c>
      <c r="S189" s="104">
        <v>1.2</v>
      </c>
      <c r="T189" s="116" t="s">
        <v>661</v>
      </c>
      <c r="U189" s="111"/>
    </row>
    <row r="190" spans="3:21" ht="39.950000000000003" customHeight="1">
      <c r="C190" s="102">
        <f t="shared" si="11"/>
        <v>182</v>
      </c>
      <c r="D190" s="103">
        <v>44979</v>
      </c>
      <c r="E190" s="102" t="s">
        <v>361</v>
      </c>
      <c r="F190" s="104" t="s">
        <v>200</v>
      </c>
      <c r="G190" s="104" t="s">
        <v>268</v>
      </c>
      <c r="H190" s="102" t="s">
        <v>110</v>
      </c>
      <c r="I190" s="107"/>
      <c r="J190" s="107"/>
      <c r="K190" s="105">
        <v>19</v>
      </c>
      <c r="L190" s="105"/>
      <c r="M190" s="105"/>
      <c r="N190" s="105"/>
      <c r="O190" s="107"/>
      <c r="P190" s="107"/>
      <c r="Q190" s="104">
        <f t="shared" si="10"/>
        <v>13542</v>
      </c>
      <c r="R190" s="104" t="s">
        <v>269</v>
      </c>
      <c r="S190" s="104">
        <v>2</v>
      </c>
      <c r="T190" s="116" t="s">
        <v>661</v>
      </c>
      <c r="U190" s="111"/>
    </row>
    <row r="191" spans="3:21" ht="39.950000000000003" customHeight="1">
      <c r="C191" s="102">
        <f t="shared" si="11"/>
        <v>183</v>
      </c>
      <c r="D191" s="103">
        <v>44979</v>
      </c>
      <c r="E191" s="102" t="s">
        <v>413</v>
      </c>
      <c r="F191" s="104" t="s">
        <v>200</v>
      </c>
      <c r="G191" s="104" t="s">
        <v>268</v>
      </c>
      <c r="H191" s="102" t="s">
        <v>110</v>
      </c>
      <c r="I191" s="107"/>
      <c r="J191" s="107"/>
      <c r="K191" s="105"/>
      <c r="L191" s="105"/>
      <c r="M191" s="105"/>
      <c r="N191" s="105">
        <v>29</v>
      </c>
      <c r="O191" s="107"/>
      <c r="P191" s="107"/>
      <c r="Q191" s="104">
        <f t="shared" si="10"/>
        <v>13571</v>
      </c>
      <c r="R191" s="104" t="s">
        <v>269</v>
      </c>
      <c r="S191" s="104">
        <v>2</v>
      </c>
      <c r="T191" s="116" t="s">
        <v>661</v>
      </c>
      <c r="U191" s="111"/>
    </row>
    <row r="192" spans="3:21" ht="39.950000000000003" customHeight="1">
      <c r="C192" s="102">
        <f t="shared" si="11"/>
        <v>184</v>
      </c>
      <c r="D192" s="103">
        <v>44979</v>
      </c>
      <c r="E192" s="102" t="s">
        <v>289</v>
      </c>
      <c r="F192" s="104" t="s">
        <v>879</v>
      </c>
      <c r="G192" s="104" t="s">
        <v>268</v>
      </c>
      <c r="H192" s="102" t="s">
        <v>110</v>
      </c>
      <c r="I192" s="107"/>
      <c r="J192" s="107"/>
      <c r="K192" s="105"/>
      <c r="L192" s="105"/>
      <c r="M192" s="105"/>
      <c r="N192" s="105">
        <v>71</v>
      </c>
      <c r="O192" s="107"/>
      <c r="P192" s="107"/>
      <c r="Q192" s="104">
        <f t="shared" si="10"/>
        <v>13642</v>
      </c>
      <c r="R192" s="104" t="s">
        <v>269</v>
      </c>
      <c r="S192" s="104">
        <v>2</v>
      </c>
      <c r="T192" s="116" t="s">
        <v>661</v>
      </c>
      <c r="U192" s="111"/>
    </row>
    <row r="193" spans="3:21" ht="39.950000000000003" customHeight="1">
      <c r="C193" s="102">
        <f t="shared" si="11"/>
        <v>185</v>
      </c>
      <c r="D193" s="103">
        <v>44980</v>
      </c>
      <c r="E193" s="102" t="s">
        <v>289</v>
      </c>
      <c r="F193" s="104" t="s">
        <v>879</v>
      </c>
      <c r="G193" s="104" t="s">
        <v>268</v>
      </c>
      <c r="H193" s="102" t="s">
        <v>110</v>
      </c>
      <c r="I193" s="107"/>
      <c r="J193" s="107"/>
      <c r="K193" s="107"/>
      <c r="L193" s="107"/>
      <c r="M193" s="107"/>
      <c r="N193" s="105">
        <v>120</v>
      </c>
      <c r="O193" s="107"/>
      <c r="P193" s="107"/>
      <c r="Q193" s="104">
        <f t="shared" si="10"/>
        <v>13762</v>
      </c>
      <c r="R193" s="104" t="s">
        <v>269</v>
      </c>
      <c r="S193" s="104">
        <v>2</v>
      </c>
      <c r="T193" s="116" t="s">
        <v>661</v>
      </c>
      <c r="U193" s="111"/>
    </row>
    <row r="194" spans="3:21" ht="39.950000000000003" customHeight="1">
      <c r="C194" s="104">
        <v>186</v>
      </c>
      <c r="D194" s="103">
        <v>44981</v>
      </c>
      <c r="E194" s="102" t="s">
        <v>289</v>
      </c>
      <c r="F194" s="104" t="s">
        <v>879</v>
      </c>
      <c r="G194" s="104" t="s">
        <v>268</v>
      </c>
      <c r="H194" s="102" t="s">
        <v>110</v>
      </c>
      <c r="I194" s="107"/>
      <c r="J194" s="107"/>
      <c r="K194" s="107"/>
      <c r="L194" s="107"/>
      <c r="M194" s="107"/>
      <c r="N194" s="105">
        <v>88</v>
      </c>
      <c r="O194" s="107"/>
      <c r="P194" s="107"/>
      <c r="Q194" s="104">
        <f t="shared" si="10"/>
        <v>13850</v>
      </c>
      <c r="R194" s="104" t="s">
        <v>269</v>
      </c>
      <c r="S194" s="104">
        <v>2</v>
      </c>
      <c r="T194" s="116" t="s">
        <v>661</v>
      </c>
      <c r="U194" s="111"/>
    </row>
    <row r="195" spans="3:21" ht="39.950000000000003" customHeight="1">
      <c r="C195" s="104">
        <f>+C194+1</f>
        <v>187</v>
      </c>
      <c r="D195" s="103">
        <v>44985</v>
      </c>
      <c r="E195" s="104" t="s">
        <v>881</v>
      </c>
      <c r="F195" s="104" t="s">
        <v>880</v>
      </c>
      <c r="G195" s="104" t="s">
        <v>268</v>
      </c>
      <c r="H195" s="102" t="s">
        <v>110</v>
      </c>
      <c r="I195" s="107"/>
      <c r="J195" s="107"/>
      <c r="K195" s="107"/>
      <c r="L195" s="107"/>
      <c r="M195" s="107"/>
      <c r="N195" s="105">
        <v>123</v>
      </c>
      <c r="O195" s="107"/>
      <c r="P195" s="107"/>
      <c r="Q195" s="104">
        <f t="shared" si="10"/>
        <v>13973</v>
      </c>
      <c r="R195" s="104" t="s">
        <v>269</v>
      </c>
      <c r="S195" s="104">
        <v>2</v>
      </c>
      <c r="T195" s="116" t="s">
        <v>661</v>
      </c>
      <c r="U195" s="111"/>
    </row>
    <row r="196" spans="3:21" ht="39.950000000000003" customHeight="1">
      <c r="C196" s="104">
        <f>+C195+1</f>
        <v>188</v>
      </c>
      <c r="D196" s="103">
        <v>44987</v>
      </c>
      <c r="E196" s="104" t="s">
        <v>923</v>
      </c>
      <c r="F196" s="104" t="s">
        <v>924</v>
      </c>
      <c r="G196" s="104" t="s">
        <v>268</v>
      </c>
      <c r="H196" s="102" t="s">
        <v>110</v>
      </c>
      <c r="I196" s="107"/>
      <c r="J196" s="107"/>
      <c r="K196" s="107"/>
      <c r="L196" s="107"/>
      <c r="M196" s="107"/>
      <c r="N196" s="105">
        <v>111</v>
      </c>
      <c r="O196" s="107"/>
      <c r="P196" s="107"/>
      <c r="Q196" s="104">
        <f t="shared" si="10"/>
        <v>14084</v>
      </c>
      <c r="R196" s="104" t="s">
        <v>269</v>
      </c>
      <c r="S196" s="104">
        <v>2</v>
      </c>
      <c r="T196" s="116" t="s">
        <v>661</v>
      </c>
      <c r="U196" s="111"/>
    </row>
    <row r="197" spans="3:21" ht="39.950000000000003" customHeight="1">
      <c r="C197" s="104">
        <f>+C196+1</f>
        <v>189</v>
      </c>
      <c r="D197" s="103">
        <v>44988</v>
      </c>
      <c r="E197" s="104" t="s">
        <v>881</v>
      </c>
      <c r="F197" s="104" t="s">
        <v>924</v>
      </c>
      <c r="G197" s="104" t="s">
        <v>268</v>
      </c>
      <c r="H197" s="102" t="s">
        <v>110</v>
      </c>
      <c r="I197" s="107"/>
      <c r="J197" s="107"/>
      <c r="K197" s="107"/>
      <c r="L197" s="107"/>
      <c r="M197" s="107"/>
      <c r="N197" s="105">
        <v>100</v>
      </c>
      <c r="O197" s="107"/>
      <c r="P197" s="107"/>
      <c r="Q197" s="104">
        <f t="shared" si="10"/>
        <v>14184</v>
      </c>
      <c r="R197" s="104" t="s">
        <v>269</v>
      </c>
      <c r="S197" s="104">
        <v>2</v>
      </c>
      <c r="T197" s="116" t="s">
        <v>661</v>
      </c>
      <c r="U197" s="111"/>
    </row>
    <row r="198" spans="3:21" ht="39.950000000000003" customHeight="1">
      <c r="C198" s="104">
        <f>+C197+1</f>
        <v>190</v>
      </c>
      <c r="D198" s="103">
        <v>44990</v>
      </c>
      <c r="E198" s="104" t="s">
        <v>881</v>
      </c>
      <c r="F198" s="104" t="s">
        <v>924</v>
      </c>
      <c r="G198" s="104" t="s">
        <v>268</v>
      </c>
      <c r="H198" s="102" t="s">
        <v>110</v>
      </c>
      <c r="I198" s="107"/>
      <c r="J198" s="107"/>
      <c r="K198" s="107"/>
      <c r="L198" s="107"/>
      <c r="M198" s="107"/>
      <c r="N198" s="105">
        <v>100</v>
      </c>
      <c r="O198" s="107"/>
      <c r="P198" s="107"/>
      <c r="Q198" s="104">
        <f t="shared" si="10"/>
        <v>14284</v>
      </c>
      <c r="R198" s="104" t="s">
        <v>269</v>
      </c>
      <c r="S198" s="104">
        <v>2</v>
      </c>
      <c r="T198" s="116" t="s">
        <v>661</v>
      </c>
      <c r="U198" s="111"/>
    </row>
    <row r="199" spans="3:21" ht="39.950000000000003" customHeight="1">
      <c r="C199" s="104">
        <f t="shared" ref="C199:C200" si="12">+C198+1</f>
        <v>191</v>
      </c>
      <c r="D199" s="154">
        <v>45028</v>
      </c>
      <c r="E199" s="104" t="s">
        <v>815</v>
      </c>
      <c r="F199" s="104" t="s">
        <v>816</v>
      </c>
      <c r="G199" s="104" t="s">
        <v>268</v>
      </c>
      <c r="H199" s="102" t="s">
        <v>110</v>
      </c>
      <c r="I199" s="107">
        <v>166</v>
      </c>
      <c r="J199" s="107"/>
      <c r="K199" s="107"/>
      <c r="L199" s="107"/>
      <c r="M199" s="107"/>
      <c r="N199" s="107"/>
      <c r="O199" s="107"/>
      <c r="P199" s="107"/>
      <c r="Q199" s="104">
        <f t="shared" si="10"/>
        <v>14450</v>
      </c>
      <c r="R199" s="104" t="s">
        <v>269</v>
      </c>
      <c r="S199" s="104">
        <v>1</v>
      </c>
      <c r="T199" s="116" t="s">
        <v>661</v>
      </c>
      <c r="U199" s="111"/>
    </row>
    <row r="200" spans="3:21" ht="39.950000000000003" customHeight="1">
      <c r="C200" s="104">
        <f t="shared" si="12"/>
        <v>192</v>
      </c>
      <c r="D200" s="154">
        <v>45028</v>
      </c>
      <c r="E200" s="104" t="s">
        <v>858</v>
      </c>
      <c r="F200" s="104" t="s">
        <v>925</v>
      </c>
      <c r="G200" s="104" t="s">
        <v>268</v>
      </c>
      <c r="H200" s="102" t="s">
        <v>110</v>
      </c>
      <c r="I200" s="107"/>
      <c r="J200" s="107"/>
      <c r="K200" s="107">
        <v>37</v>
      </c>
      <c r="L200" s="107"/>
      <c r="M200" s="107"/>
      <c r="N200" s="107"/>
      <c r="O200" s="107"/>
      <c r="P200" s="107"/>
      <c r="Q200" s="104">
        <f t="shared" si="10"/>
        <v>14487</v>
      </c>
      <c r="R200" s="104" t="s">
        <v>269</v>
      </c>
      <c r="S200" s="104">
        <v>1</v>
      </c>
      <c r="T200" s="116" t="s">
        <v>661</v>
      </c>
      <c r="U200" s="111"/>
    </row>
    <row r="201" spans="3:21" ht="39.950000000000003" customHeight="1">
      <c r="C201" s="104"/>
      <c r="D201" s="111"/>
      <c r="E201" s="111"/>
      <c r="F201" s="111"/>
      <c r="G201" s="111"/>
      <c r="H201" s="111"/>
      <c r="I201" s="107"/>
      <c r="J201" s="107"/>
      <c r="K201" s="107"/>
      <c r="L201" s="107"/>
      <c r="M201" s="107"/>
      <c r="N201" s="107"/>
      <c r="O201" s="107"/>
      <c r="P201" s="107"/>
      <c r="Q201" s="111"/>
      <c r="R201" s="111"/>
      <c r="S201" s="111"/>
      <c r="T201" s="111"/>
      <c r="U201" s="111"/>
    </row>
    <row r="202" spans="3:21" ht="39.950000000000003" customHeight="1">
      <c r="C202" s="104"/>
      <c r="D202" s="111"/>
      <c r="E202" s="111"/>
      <c r="F202" s="111"/>
      <c r="G202" s="111"/>
      <c r="H202" s="111"/>
      <c r="I202" s="107"/>
      <c r="J202" s="107"/>
      <c r="K202" s="107"/>
      <c r="L202" s="107"/>
      <c r="M202" s="107"/>
      <c r="N202" s="107"/>
      <c r="O202" s="107"/>
      <c r="P202" s="107"/>
      <c r="Q202" s="111"/>
      <c r="R202" s="111"/>
      <c r="S202" s="111"/>
      <c r="T202" s="111"/>
      <c r="U202" s="111"/>
    </row>
    <row r="203" spans="3:21" ht="39.950000000000003" customHeight="1">
      <c r="C203" s="104"/>
      <c r="D203" s="111"/>
      <c r="E203" s="111"/>
      <c r="F203" s="111"/>
      <c r="G203" s="111"/>
      <c r="H203" s="111"/>
      <c r="I203" s="107"/>
      <c r="J203" s="107"/>
      <c r="K203" s="107"/>
      <c r="L203" s="107"/>
      <c r="M203" s="107"/>
      <c r="N203" s="107"/>
      <c r="O203" s="107"/>
      <c r="P203" s="107"/>
      <c r="Q203" s="111"/>
      <c r="R203" s="111"/>
      <c r="S203" s="111"/>
      <c r="T203" s="111"/>
      <c r="U203" s="111"/>
    </row>
    <row r="204" spans="3:21" ht="39.950000000000003" customHeight="1">
      <c r="C204" s="104"/>
      <c r="D204" s="111"/>
      <c r="E204" s="111"/>
      <c r="F204" s="111"/>
      <c r="G204" s="111"/>
      <c r="H204" s="111"/>
      <c r="I204" s="107"/>
      <c r="J204" s="107"/>
      <c r="K204" s="107"/>
      <c r="L204" s="107"/>
      <c r="M204" s="107"/>
      <c r="N204" s="107"/>
      <c r="O204" s="107"/>
      <c r="P204" s="107"/>
      <c r="Q204" s="111"/>
      <c r="R204" s="111"/>
      <c r="S204" s="111"/>
      <c r="T204" s="111"/>
      <c r="U204" s="111"/>
    </row>
    <row r="205" spans="3:21" ht="39.950000000000003" customHeight="1">
      <c r="C205" s="104"/>
      <c r="D205" s="111"/>
      <c r="E205" s="111"/>
      <c r="F205" s="111"/>
      <c r="G205" s="111"/>
      <c r="H205" s="111"/>
      <c r="I205" s="107"/>
      <c r="J205" s="107"/>
      <c r="K205" s="107"/>
      <c r="L205" s="107"/>
      <c r="M205" s="107"/>
      <c r="N205" s="107"/>
      <c r="O205" s="107"/>
      <c r="P205" s="107"/>
      <c r="Q205" s="111"/>
      <c r="R205" s="111"/>
      <c r="S205" s="111"/>
      <c r="T205" s="111"/>
      <c r="U205" s="111"/>
    </row>
    <row r="206" spans="3:21" ht="39.950000000000003" customHeight="1">
      <c r="C206" s="104"/>
      <c r="D206" s="111"/>
      <c r="E206" s="111"/>
      <c r="F206" s="111"/>
      <c r="G206" s="111"/>
      <c r="H206" s="111"/>
      <c r="I206" s="107"/>
      <c r="J206" s="107"/>
      <c r="K206" s="107"/>
      <c r="L206" s="107"/>
      <c r="M206" s="107"/>
      <c r="N206" s="107"/>
      <c r="O206" s="107"/>
      <c r="P206" s="107"/>
      <c r="Q206" s="111"/>
      <c r="R206" s="111"/>
      <c r="S206" s="111"/>
      <c r="T206" s="111"/>
      <c r="U206" s="111"/>
    </row>
    <row r="207" spans="3:21" ht="39.950000000000003" customHeight="1">
      <c r="C207" s="104"/>
      <c r="D207" s="111"/>
      <c r="E207" s="111"/>
      <c r="F207" s="111"/>
      <c r="G207" s="111"/>
      <c r="H207" s="111"/>
      <c r="I207" s="107"/>
      <c r="J207" s="107"/>
      <c r="K207" s="107"/>
      <c r="L207" s="107"/>
      <c r="M207" s="107"/>
      <c r="N207" s="107"/>
      <c r="O207" s="107"/>
      <c r="P207" s="107"/>
      <c r="Q207" s="111"/>
      <c r="R207" s="111"/>
      <c r="S207" s="111"/>
      <c r="T207" s="111"/>
      <c r="U207" s="111"/>
    </row>
    <row r="208" spans="3:21" ht="39.950000000000003" customHeight="1">
      <c r="C208" s="104"/>
      <c r="D208" s="111"/>
      <c r="E208" s="111"/>
      <c r="F208" s="111"/>
      <c r="G208" s="111"/>
      <c r="H208" s="111"/>
      <c r="I208" s="107"/>
      <c r="J208" s="107"/>
      <c r="K208" s="107"/>
      <c r="L208" s="107"/>
      <c r="M208" s="107"/>
      <c r="N208" s="107"/>
      <c r="O208" s="107"/>
      <c r="P208" s="107"/>
      <c r="Q208" s="111"/>
      <c r="R208" s="111"/>
      <c r="S208" s="111"/>
      <c r="T208" s="111"/>
      <c r="U208" s="111"/>
    </row>
    <row r="209" spans="3:21" ht="39.950000000000003" customHeight="1">
      <c r="C209" s="104"/>
      <c r="D209" s="111"/>
      <c r="E209" s="111"/>
      <c r="F209" s="111"/>
      <c r="G209" s="111"/>
      <c r="H209" s="111"/>
      <c r="I209" s="107"/>
      <c r="J209" s="107"/>
      <c r="K209" s="107"/>
      <c r="L209" s="107"/>
      <c r="M209" s="107"/>
      <c r="N209" s="107"/>
      <c r="O209" s="107"/>
      <c r="P209" s="107"/>
      <c r="Q209" s="111"/>
      <c r="R209" s="111"/>
      <c r="S209" s="111"/>
      <c r="T209" s="111"/>
      <c r="U209" s="111"/>
    </row>
    <row r="210" spans="3:21" ht="39.950000000000003" customHeight="1">
      <c r="C210" s="104"/>
      <c r="D210" s="111"/>
      <c r="E210" s="111"/>
      <c r="F210" s="111"/>
      <c r="G210" s="111"/>
      <c r="H210" s="111"/>
      <c r="I210" s="107"/>
      <c r="J210" s="107"/>
      <c r="K210" s="107"/>
      <c r="L210" s="107"/>
      <c r="M210" s="107"/>
      <c r="N210" s="107"/>
      <c r="O210" s="107"/>
      <c r="P210" s="107"/>
      <c r="Q210" s="111"/>
      <c r="R210" s="111"/>
      <c r="S210" s="111"/>
      <c r="T210" s="111"/>
      <c r="U210" s="111"/>
    </row>
    <row r="211" spans="3:21" ht="39.950000000000003" customHeight="1">
      <c r="C211" s="104"/>
      <c r="D211" s="111"/>
      <c r="E211" s="111"/>
      <c r="F211" s="111"/>
      <c r="G211" s="111"/>
      <c r="H211" s="111"/>
      <c r="I211" s="107"/>
      <c r="J211" s="107"/>
      <c r="K211" s="107"/>
      <c r="L211" s="107"/>
      <c r="M211" s="107"/>
      <c r="N211" s="107"/>
      <c r="O211" s="107"/>
      <c r="P211" s="107"/>
      <c r="Q211" s="111"/>
      <c r="R211" s="111"/>
      <c r="S211" s="111"/>
      <c r="T211" s="111"/>
      <c r="U211" s="111"/>
    </row>
    <row r="212" spans="3:21" ht="39.950000000000003" customHeight="1">
      <c r="C212" s="104"/>
      <c r="D212" s="111"/>
      <c r="E212" s="111"/>
      <c r="F212" s="111"/>
      <c r="G212" s="111"/>
      <c r="H212" s="111"/>
      <c r="I212" s="107"/>
      <c r="J212" s="107"/>
      <c r="K212" s="107"/>
      <c r="L212" s="107"/>
      <c r="M212" s="107"/>
      <c r="N212" s="107"/>
      <c r="O212" s="107"/>
      <c r="P212" s="107"/>
      <c r="Q212" s="111"/>
      <c r="R212" s="111"/>
      <c r="S212" s="111"/>
      <c r="T212" s="111"/>
      <c r="U212" s="111"/>
    </row>
    <row r="213" spans="3:21" ht="39.950000000000003" customHeight="1">
      <c r="C213" s="104"/>
      <c r="D213" s="111"/>
      <c r="E213" s="111"/>
      <c r="F213" s="111"/>
      <c r="G213" s="111"/>
      <c r="H213" s="111"/>
      <c r="I213" s="107"/>
      <c r="J213" s="107"/>
      <c r="K213" s="107"/>
      <c r="L213" s="107"/>
      <c r="M213" s="107"/>
      <c r="N213" s="107"/>
      <c r="O213" s="107"/>
      <c r="P213" s="107"/>
      <c r="Q213" s="111"/>
      <c r="R213" s="111"/>
      <c r="S213" s="111"/>
      <c r="T213" s="111"/>
      <c r="U213" s="111"/>
    </row>
    <row r="214" spans="3:21" ht="39.950000000000003" customHeight="1">
      <c r="C214" s="104"/>
      <c r="D214" s="111"/>
      <c r="E214" s="111"/>
      <c r="F214" s="111"/>
      <c r="G214" s="111"/>
      <c r="H214" s="111"/>
      <c r="I214" s="107"/>
      <c r="J214" s="107"/>
      <c r="K214" s="107"/>
      <c r="L214" s="107"/>
      <c r="M214" s="107"/>
      <c r="N214" s="107"/>
      <c r="O214" s="107"/>
      <c r="P214" s="107"/>
      <c r="Q214" s="111"/>
      <c r="R214" s="111"/>
      <c r="S214" s="111"/>
      <c r="T214" s="111"/>
      <c r="U214" s="111"/>
    </row>
    <row r="215" spans="3:21" ht="39.950000000000003" customHeight="1">
      <c r="C215" s="104"/>
      <c r="D215" s="111"/>
      <c r="E215" s="111"/>
      <c r="F215" s="111"/>
      <c r="G215" s="111"/>
      <c r="H215" s="111"/>
      <c r="I215" s="107"/>
      <c r="J215" s="107"/>
      <c r="K215" s="107"/>
      <c r="L215" s="107"/>
      <c r="M215" s="107"/>
      <c r="N215" s="107"/>
      <c r="O215" s="107"/>
      <c r="P215" s="107"/>
      <c r="Q215" s="111"/>
      <c r="R215" s="111"/>
      <c r="S215" s="111"/>
      <c r="T215" s="111"/>
      <c r="U215" s="111"/>
    </row>
    <row r="216" spans="3:21" ht="39.950000000000003" customHeight="1">
      <c r="C216" s="104"/>
      <c r="D216" s="111"/>
      <c r="E216" s="111"/>
      <c r="F216" s="111"/>
      <c r="G216" s="111"/>
      <c r="H216" s="111"/>
      <c r="I216" s="107"/>
      <c r="J216" s="107"/>
      <c r="K216" s="107"/>
      <c r="L216" s="107"/>
      <c r="M216" s="107"/>
      <c r="N216" s="107"/>
      <c r="O216" s="107"/>
      <c r="P216" s="107"/>
      <c r="Q216" s="111"/>
      <c r="R216" s="111"/>
      <c r="S216" s="111"/>
      <c r="T216" s="111"/>
      <c r="U216" s="111"/>
    </row>
    <row r="217" spans="3:21" ht="39.950000000000003" customHeight="1">
      <c r="C217" s="104"/>
      <c r="D217" s="111"/>
      <c r="E217" s="111"/>
      <c r="F217" s="111"/>
      <c r="G217" s="111"/>
      <c r="H217" s="111"/>
      <c r="I217" s="107"/>
      <c r="J217" s="107"/>
      <c r="K217" s="107"/>
      <c r="L217" s="107"/>
      <c r="M217" s="107"/>
      <c r="N217" s="107"/>
      <c r="O217" s="107"/>
      <c r="P217" s="107"/>
      <c r="Q217" s="111"/>
      <c r="R217" s="111"/>
      <c r="S217" s="111"/>
      <c r="T217" s="111"/>
      <c r="U217" s="111"/>
    </row>
    <row r="218" spans="3:21" ht="39.950000000000003" customHeight="1">
      <c r="C218" s="104"/>
      <c r="D218" s="111"/>
      <c r="E218" s="111"/>
      <c r="F218" s="111"/>
      <c r="G218" s="111"/>
      <c r="H218" s="111"/>
      <c r="I218" s="107"/>
      <c r="J218" s="107"/>
      <c r="K218" s="107"/>
      <c r="L218" s="107"/>
      <c r="M218" s="107"/>
      <c r="N218" s="107"/>
      <c r="O218" s="107"/>
      <c r="P218" s="107"/>
      <c r="Q218" s="111"/>
      <c r="R218" s="111"/>
      <c r="S218" s="111"/>
      <c r="T218" s="111"/>
      <c r="U218" s="111"/>
    </row>
    <row r="219" spans="3:21" ht="39.950000000000003" customHeight="1">
      <c r="C219" s="104"/>
      <c r="D219" s="111"/>
      <c r="E219" s="111"/>
      <c r="F219" s="111"/>
      <c r="G219" s="111"/>
      <c r="H219" s="111"/>
      <c r="I219" s="107"/>
      <c r="J219" s="107"/>
      <c r="K219" s="107"/>
      <c r="L219" s="107"/>
      <c r="M219" s="107"/>
      <c r="N219" s="107"/>
      <c r="O219" s="107"/>
      <c r="P219" s="107"/>
      <c r="Q219" s="111"/>
      <c r="R219" s="111"/>
      <c r="S219" s="111"/>
      <c r="T219" s="111"/>
      <c r="U219" s="111"/>
    </row>
    <row r="220" spans="3:21" ht="39.950000000000003" customHeight="1">
      <c r="C220" s="104"/>
      <c r="D220" s="111"/>
      <c r="E220" s="111"/>
      <c r="F220" s="111"/>
      <c r="G220" s="111"/>
      <c r="H220" s="111"/>
      <c r="I220" s="107"/>
      <c r="J220" s="107"/>
      <c r="K220" s="107"/>
      <c r="L220" s="107"/>
      <c r="M220" s="107"/>
      <c r="N220" s="107"/>
      <c r="O220" s="107"/>
      <c r="P220" s="107"/>
      <c r="Q220" s="111"/>
      <c r="R220" s="111"/>
      <c r="S220" s="111"/>
      <c r="T220" s="111"/>
      <c r="U220" s="111"/>
    </row>
    <row r="221" spans="3:21" ht="39.950000000000003" customHeight="1">
      <c r="C221" s="104"/>
      <c r="D221" s="111"/>
      <c r="E221" s="111"/>
      <c r="F221" s="111"/>
      <c r="G221" s="111"/>
      <c r="H221" s="111"/>
      <c r="I221" s="107"/>
      <c r="J221" s="107"/>
      <c r="K221" s="107"/>
      <c r="L221" s="107"/>
      <c r="M221" s="107"/>
      <c r="N221" s="107"/>
      <c r="O221" s="107"/>
      <c r="P221" s="107"/>
      <c r="Q221" s="111"/>
      <c r="R221" s="111"/>
      <c r="S221" s="111"/>
      <c r="T221" s="111"/>
      <c r="U221" s="111"/>
    </row>
    <row r="222" spans="3:21" ht="39.950000000000003" customHeight="1">
      <c r="C222" s="104"/>
      <c r="D222" s="111"/>
      <c r="E222" s="111"/>
      <c r="F222" s="111"/>
      <c r="G222" s="111"/>
      <c r="H222" s="111"/>
      <c r="I222" s="107"/>
      <c r="J222" s="107"/>
      <c r="K222" s="107"/>
      <c r="L222" s="107"/>
      <c r="M222" s="107"/>
      <c r="N222" s="107"/>
      <c r="O222" s="107"/>
      <c r="P222" s="107"/>
      <c r="Q222" s="111"/>
      <c r="R222" s="111"/>
      <c r="S222" s="111"/>
      <c r="T222" s="111"/>
      <c r="U222" s="111"/>
    </row>
    <row r="223" spans="3:21" ht="39.950000000000003" customHeight="1">
      <c r="C223" s="104"/>
      <c r="D223" s="111"/>
      <c r="E223" s="111"/>
      <c r="F223" s="111"/>
      <c r="G223" s="111"/>
      <c r="H223" s="111"/>
      <c r="I223" s="107"/>
      <c r="J223" s="107"/>
      <c r="K223" s="107"/>
      <c r="L223" s="107"/>
      <c r="M223" s="107"/>
      <c r="N223" s="107"/>
      <c r="O223" s="107"/>
      <c r="P223" s="107"/>
      <c r="Q223" s="111"/>
      <c r="R223" s="111"/>
      <c r="S223" s="111"/>
      <c r="T223" s="111"/>
      <c r="U223" s="111"/>
    </row>
    <row r="224" spans="3:21" ht="39.950000000000003" customHeight="1">
      <c r="C224" s="104"/>
      <c r="D224" s="111"/>
      <c r="E224" s="111"/>
      <c r="F224" s="111"/>
      <c r="G224" s="111"/>
      <c r="H224" s="111"/>
      <c r="I224" s="107"/>
      <c r="J224" s="107"/>
      <c r="K224" s="107"/>
      <c r="L224" s="107"/>
      <c r="M224" s="107"/>
      <c r="N224" s="107"/>
      <c r="O224" s="107"/>
      <c r="P224" s="107"/>
      <c r="Q224" s="111"/>
      <c r="R224" s="111"/>
      <c r="S224" s="111"/>
      <c r="T224" s="111"/>
      <c r="U224" s="111"/>
    </row>
    <row r="225" spans="3:21" ht="39.950000000000003" customHeight="1">
      <c r="C225" s="104"/>
      <c r="D225" s="111"/>
      <c r="E225" s="111"/>
      <c r="F225" s="111"/>
      <c r="G225" s="111"/>
      <c r="H225" s="111"/>
      <c r="I225" s="107"/>
      <c r="J225" s="107"/>
      <c r="K225" s="107"/>
      <c r="L225" s="107"/>
      <c r="M225" s="107"/>
      <c r="N225" s="107"/>
      <c r="O225" s="107"/>
      <c r="P225" s="107"/>
      <c r="Q225" s="111"/>
      <c r="R225" s="111"/>
      <c r="S225" s="111"/>
      <c r="T225" s="111"/>
      <c r="U225" s="111"/>
    </row>
    <row r="226" spans="3:21" ht="39.950000000000003" customHeight="1">
      <c r="C226" s="104"/>
      <c r="D226" s="111"/>
      <c r="E226" s="111"/>
      <c r="F226" s="111"/>
      <c r="G226" s="111"/>
      <c r="H226" s="111"/>
      <c r="I226" s="107"/>
      <c r="J226" s="107"/>
      <c r="K226" s="107"/>
      <c r="L226" s="107"/>
      <c r="M226" s="107"/>
      <c r="N226" s="107"/>
      <c r="O226" s="107"/>
      <c r="P226" s="107"/>
      <c r="Q226" s="111"/>
      <c r="R226" s="111"/>
      <c r="S226" s="111"/>
      <c r="T226" s="111"/>
      <c r="U226" s="111"/>
    </row>
    <row r="227" spans="3:21" ht="39.950000000000003" customHeight="1">
      <c r="C227" s="104"/>
      <c r="D227" s="111"/>
      <c r="E227" s="111"/>
      <c r="F227" s="111"/>
      <c r="G227" s="111"/>
      <c r="H227" s="111"/>
      <c r="I227" s="107"/>
      <c r="J227" s="107"/>
      <c r="K227" s="107"/>
      <c r="L227" s="107"/>
      <c r="M227" s="107"/>
      <c r="N227" s="107"/>
      <c r="O227" s="107"/>
      <c r="P227" s="107"/>
      <c r="Q227" s="111"/>
      <c r="R227" s="111"/>
      <c r="S227" s="111"/>
      <c r="T227" s="111"/>
      <c r="U227" s="111"/>
    </row>
    <row r="228" spans="3:21" ht="39.950000000000003" customHeight="1">
      <c r="C228" s="104"/>
      <c r="D228" s="111"/>
      <c r="E228" s="111"/>
      <c r="F228" s="111"/>
      <c r="G228" s="111"/>
      <c r="H228" s="111"/>
      <c r="I228" s="107"/>
      <c r="J228" s="107"/>
      <c r="K228" s="107"/>
      <c r="L228" s="107"/>
      <c r="M228" s="107"/>
      <c r="N228" s="107"/>
      <c r="O228" s="107"/>
      <c r="P228" s="107"/>
      <c r="Q228" s="111"/>
      <c r="R228" s="111"/>
      <c r="S228" s="111"/>
      <c r="T228" s="111"/>
      <c r="U228" s="111"/>
    </row>
    <row r="229" spans="3:21" ht="39.950000000000003" customHeight="1">
      <c r="C229" s="104"/>
      <c r="D229" s="111"/>
      <c r="E229" s="111"/>
      <c r="F229" s="111"/>
      <c r="G229" s="111"/>
      <c r="H229" s="111"/>
      <c r="I229" s="107"/>
      <c r="J229" s="107"/>
      <c r="K229" s="107"/>
      <c r="L229" s="107"/>
      <c r="M229" s="107"/>
      <c r="N229" s="107"/>
      <c r="O229" s="107"/>
      <c r="P229" s="107"/>
      <c r="Q229" s="111"/>
      <c r="R229" s="111"/>
      <c r="S229" s="111"/>
      <c r="T229" s="111"/>
      <c r="U229" s="111"/>
    </row>
    <row r="230" spans="3:21" ht="39.950000000000003" customHeight="1">
      <c r="C230" s="104"/>
      <c r="D230" s="111"/>
      <c r="E230" s="111"/>
      <c r="F230" s="111"/>
      <c r="G230" s="111"/>
      <c r="H230" s="111"/>
      <c r="I230" s="107"/>
      <c r="J230" s="107"/>
      <c r="K230" s="107"/>
      <c r="L230" s="107"/>
      <c r="M230" s="107"/>
      <c r="N230" s="107"/>
      <c r="O230" s="107"/>
      <c r="P230" s="107"/>
      <c r="Q230" s="111"/>
      <c r="R230" s="111"/>
      <c r="S230" s="111"/>
      <c r="T230" s="111"/>
      <c r="U230" s="111"/>
    </row>
    <row r="231" spans="3:21" ht="39.950000000000003" customHeight="1">
      <c r="C231" s="104"/>
      <c r="D231" s="111"/>
      <c r="E231" s="111"/>
      <c r="F231" s="111"/>
      <c r="G231" s="111"/>
      <c r="H231" s="111"/>
      <c r="I231" s="107"/>
      <c r="J231" s="107"/>
      <c r="K231" s="107"/>
      <c r="L231" s="107"/>
      <c r="M231" s="107"/>
      <c r="N231" s="107"/>
      <c r="O231" s="107"/>
      <c r="P231" s="107"/>
      <c r="Q231" s="111"/>
      <c r="R231" s="111"/>
      <c r="S231" s="111"/>
      <c r="T231" s="111"/>
      <c r="U231" s="111"/>
    </row>
    <row r="232" spans="3:21" ht="39.950000000000003" customHeight="1">
      <c r="C232" s="104"/>
      <c r="D232" s="111"/>
      <c r="E232" s="111"/>
      <c r="F232" s="111"/>
      <c r="G232" s="111"/>
      <c r="H232" s="111"/>
      <c r="I232" s="107"/>
      <c r="J232" s="107"/>
      <c r="K232" s="107"/>
      <c r="L232" s="107"/>
      <c r="M232" s="107"/>
      <c r="N232" s="107"/>
      <c r="O232" s="107"/>
      <c r="P232" s="107"/>
      <c r="Q232" s="111"/>
      <c r="R232" s="111"/>
      <c r="S232" s="111"/>
      <c r="T232" s="111"/>
      <c r="U232" s="111"/>
    </row>
    <row r="233" spans="3:21" ht="39.950000000000003" customHeight="1">
      <c r="C233" s="104"/>
      <c r="D233" s="111"/>
      <c r="E233" s="111"/>
      <c r="F233" s="111"/>
      <c r="G233" s="111"/>
      <c r="H233" s="111"/>
      <c r="I233" s="107"/>
      <c r="J233" s="107"/>
      <c r="K233" s="107"/>
      <c r="L233" s="107"/>
      <c r="M233" s="107"/>
      <c r="N233" s="107"/>
      <c r="O233" s="107"/>
      <c r="P233" s="107"/>
      <c r="Q233" s="111"/>
      <c r="R233" s="111"/>
      <c r="S233" s="111"/>
      <c r="T233" s="111"/>
      <c r="U233" s="111"/>
    </row>
    <row r="234" spans="3:21" ht="39.950000000000003" customHeight="1">
      <c r="C234" s="104"/>
      <c r="D234" s="111"/>
      <c r="E234" s="111"/>
      <c r="F234" s="111"/>
      <c r="G234" s="111"/>
      <c r="H234" s="111"/>
      <c r="I234" s="107"/>
      <c r="J234" s="107"/>
      <c r="K234" s="107"/>
      <c r="L234" s="107"/>
      <c r="M234" s="107"/>
      <c r="N234" s="107"/>
      <c r="O234" s="107"/>
      <c r="P234" s="107"/>
      <c r="Q234" s="111"/>
      <c r="R234" s="111"/>
      <c r="S234" s="111"/>
      <c r="T234" s="111"/>
      <c r="U234" s="111"/>
    </row>
    <row r="235" spans="3:21" ht="39.950000000000003" customHeight="1">
      <c r="C235" s="104"/>
      <c r="D235" s="111"/>
      <c r="E235" s="111"/>
      <c r="F235" s="111"/>
      <c r="G235" s="111"/>
      <c r="H235" s="111"/>
      <c r="I235" s="107"/>
      <c r="J235" s="107"/>
      <c r="K235" s="107"/>
      <c r="L235" s="107"/>
      <c r="M235" s="107"/>
      <c r="N235" s="107"/>
      <c r="O235" s="107"/>
      <c r="P235" s="107"/>
      <c r="Q235" s="111"/>
      <c r="R235" s="111"/>
      <c r="S235" s="111"/>
      <c r="T235" s="111"/>
      <c r="U235" s="111"/>
    </row>
    <row r="236" spans="3:21" ht="39.950000000000003" customHeight="1">
      <c r="C236" s="104"/>
      <c r="D236" s="111"/>
      <c r="E236" s="111"/>
      <c r="F236" s="111"/>
      <c r="G236" s="111"/>
      <c r="H236" s="111"/>
      <c r="I236" s="107"/>
      <c r="J236" s="107"/>
      <c r="K236" s="107"/>
      <c r="L236" s="107"/>
      <c r="M236" s="107"/>
      <c r="N236" s="107"/>
      <c r="O236" s="107"/>
      <c r="P236" s="107"/>
      <c r="Q236" s="111"/>
      <c r="R236" s="111"/>
      <c r="S236" s="111"/>
      <c r="T236" s="111"/>
      <c r="U236" s="111"/>
    </row>
    <row r="237" spans="3:21" ht="39.950000000000003" customHeight="1">
      <c r="C237" s="104"/>
      <c r="D237" s="111"/>
      <c r="E237" s="111"/>
      <c r="F237" s="111"/>
      <c r="G237" s="111"/>
      <c r="H237" s="111"/>
      <c r="I237" s="107"/>
      <c r="J237" s="107"/>
      <c r="K237" s="107"/>
      <c r="L237" s="107"/>
      <c r="M237" s="107"/>
      <c r="N237" s="107"/>
      <c r="O237" s="107"/>
      <c r="P237" s="107"/>
      <c r="Q237" s="111"/>
      <c r="R237" s="111"/>
      <c r="S237" s="111"/>
      <c r="T237" s="111"/>
      <c r="U237" s="111"/>
    </row>
    <row r="238" spans="3:21" ht="39.950000000000003" customHeight="1">
      <c r="C238" s="104"/>
      <c r="D238" s="111"/>
      <c r="E238" s="111"/>
      <c r="F238" s="111"/>
      <c r="G238" s="111"/>
      <c r="H238" s="111"/>
      <c r="I238" s="107"/>
      <c r="J238" s="107"/>
      <c r="K238" s="107"/>
      <c r="L238" s="107"/>
      <c r="M238" s="107"/>
      <c r="N238" s="107"/>
      <c r="O238" s="107"/>
      <c r="P238" s="107"/>
      <c r="Q238" s="111"/>
      <c r="R238" s="111"/>
      <c r="S238" s="111"/>
      <c r="T238" s="111"/>
      <c r="U238" s="111"/>
    </row>
    <row r="239" spans="3:21" ht="39.950000000000003" customHeight="1">
      <c r="C239" s="104"/>
      <c r="D239" s="111"/>
      <c r="E239" s="111"/>
      <c r="F239" s="111"/>
      <c r="G239" s="111"/>
      <c r="H239" s="111"/>
      <c r="I239" s="107"/>
      <c r="J239" s="107"/>
      <c r="K239" s="107"/>
      <c r="L239" s="107"/>
      <c r="M239" s="107"/>
      <c r="N239" s="107"/>
      <c r="O239" s="107"/>
      <c r="P239" s="107"/>
      <c r="Q239" s="111"/>
      <c r="R239" s="111"/>
      <c r="S239" s="111"/>
      <c r="T239" s="111"/>
      <c r="U239" s="111"/>
    </row>
    <row r="240" spans="3:21" ht="39.950000000000003" customHeight="1">
      <c r="C240" s="104"/>
      <c r="D240" s="111"/>
      <c r="E240" s="111"/>
      <c r="F240" s="111"/>
      <c r="G240" s="111"/>
      <c r="H240" s="111"/>
      <c r="I240" s="107"/>
      <c r="J240" s="107"/>
      <c r="K240" s="107"/>
      <c r="L240" s="107"/>
      <c r="M240" s="107"/>
      <c r="N240" s="107"/>
      <c r="O240" s="107"/>
      <c r="P240" s="107"/>
      <c r="Q240" s="111"/>
      <c r="R240" s="111"/>
      <c r="S240" s="111"/>
      <c r="T240" s="111"/>
      <c r="U240" s="111"/>
    </row>
    <row r="241" spans="3:21" ht="39.950000000000003" customHeight="1">
      <c r="C241" s="104"/>
      <c r="D241" s="111"/>
      <c r="E241" s="111"/>
      <c r="F241" s="111"/>
      <c r="G241" s="111"/>
      <c r="H241" s="111"/>
      <c r="I241" s="107"/>
      <c r="J241" s="107"/>
      <c r="K241" s="107"/>
      <c r="L241" s="107"/>
      <c r="M241" s="107"/>
      <c r="N241" s="107"/>
      <c r="O241" s="107"/>
      <c r="P241" s="107"/>
      <c r="Q241" s="111"/>
      <c r="R241" s="111"/>
      <c r="S241" s="111"/>
      <c r="T241" s="111"/>
      <c r="U241" s="111"/>
    </row>
    <row r="242" spans="3:21" ht="39.950000000000003" customHeight="1">
      <c r="C242" s="104"/>
      <c r="D242" s="111"/>
      <c r="E242" s="111"/>
      <c r="F242" s="111"/>
      <c r="G242" s="111"/>
      <c r="H242" s="111"/>
      <c r="I242" s="107"/>
      <c r="J242" s="107"/>
      <c r="K242" s="107"/>
      <c r="L242" s="107"/>
      <c r="M242" s="107"/>
      <c r="N242" s="107"/>
      <c r="O242" s="107"/>
      <c r="P242" s="107"/>
      <c r="Q242" s="111"/>
      <c r="R242" s="111"/>
      <c r="S242" s="111"/>
      <c r="T242" s="111"/>
      <c r="U242" s="111"/>
    </row>
    <row r="243" spans="3:21" ht="39.950000000000003" customHeight="1">
      <c r="C243" s="104"/>
      <c r="D243" s="111"/>
      <c r="E243" s="111"/>
      <c r="F243" s="111"/>
      <c r="G243" s="111"/>
      <c r="H243" s="111"/>
      <c r="I243" s="107"/>
      <c r="J243" s="107"/>
      <c r="K243" s="107"/>
      <c r="L243" s="107"/>
      <c r="M243" s="107"/>
      <c r="N243" s="107"/>
      <c r="O243" s="107"/>
      <c r="P243" s="107"/>
      <c r="Q243" s="111"/>
      <c r="R243" s="111"/>
      <c r="S243" s="111"/>
      <c r="T243" s="111"/>
      <c r="U243" s="111"/>
    </row>
    <row r="244" spans="3:21" ht="39.950000000000003" customHeight="1">
      <c r="C244" s="104"/>
      <c r="D244" s="111"/>
      <c r="E244" s="111"/>
      <c r="F244" s="111"/>
      <c r="G244" s="111"/>
      <c r="H244" s="111"/>
      <c r="I244" s="107"/>
      <c r="J244" s="107"/>
      <c r="K244" s="107"/>
      <c r="L244" s="107"/>
      <c r="M244" s="107"/>
      <c r="N244" s="107"/>
      <c r="O244" s="107"/>
      <c r="P244" s="107"/>
      <c r="Q244" s="111"/>
      <c r="R244" s="111"/>
      <c r="S244" s="111"/>
      <c r="T244" s="111"/>
      <c r="U244" s="111"/>
    </row>
    <row r="245" spans="3:21" ht="39.950000000000003" customHeight="1">
      <c r="C245" s="109"/>
      <c r="D245" s="110"/>
      <c r="E245" s="110"/>
      <c r="F245" s="110"/>
      <c r="G245" s="110"/>
      <c r="H245" s="110"/>
      <c r="I245" s="118"/>
      <c r="J245" s="118"/>
      <c r="K245" s="118"/>
      <c r="L245" s="118"/>
      <c r="M245" s="118"/>
      <c r="N245" s="118"/>
      <c r="O245" s="118"/>
      <c r="P245" s="118"/>
      <c r="Q245" s="110"/>
      <c r="R245" s="110"/>
      <c r="S245" s="110"/>
      <c r="T245" s="110"/>
      <c r="U245" s="110"/>
    </row>
    <row r="246" spans="3:21" ht="39.950000000000003" customHeight="1">
      <c r="C246" s="109"/>
      <c r="D246" s="110"/>
      <c r="E246" s="110"/>
      <c r="F246" s="110"/>
      <c r="G246" s="110"/>
      <c r="H246" s="110"/>
      <c r="I246" s="118"/>
      <c r="J246" s="118"/>
      <c r="K246" s="118"/>
      <c r="L246" s="118"/>
      <c r="M246" s="118"/>
      <c r="N246" s="118"/>
      <c r="O246" s="118"/>
      <c r="P246" s="118"/>
      <c r="Q246" s="110"/>
      <c r="R246" s="110"/>
      <c r="S246" s="110"/>
      <c r="T246" s="110"/>
      <c r="U246" s="110"/>
    </row>
    <row r="247" spans="3:21" ht="39.950000000000003" customHeight="1">
      <c r="C247" s="109"/>
      <c r="D247" s="110"/>
      <c r="E247" s="110"/>
      <c r="F247" s="110"/>
      <c r="G247" s="110"/>
      <c r="H247" s="110"/>
      <c r="I247" s="118"/>
      <c r="J247" s="118"/>
      <c r="K247" s="118"/>
      <c r="L247" s="118"/>
      <c r="M247" s="118"/>
      <c r="N247" s="118"/>
      <c r="O247" s="118"/>
      <c r="P247" s="118"/>
      <c r="Q247" s="110"/>
      <c r="R247" s="110"/>
      <c r="S247" s="110"/>
      <c r="T247" s="110"/>
      <c r="U247" s="110"/>
    </row>
    <row r="248" spans="3:21" ht="39.950000000000003" customHeight="1">
      <c r="C248" s="109"/>
      <c r="D248" s="110"/>
      <c r="E248" s="110"/>
      <c r="F248" s="110"/>
      <c r="G248" s="110"/>
      <c r="H248" s="110"/>
      <c r="I248" s="118"/>
      <c r="J248" s="118"/>
      <c r="K248" s="118"/>
      <c r="L248" s="118"/>
      <c r="M248" s="118"/>
      <c r="N248" s="118"/>
      <c r="O248" s="118"/>
      <c r="P248" s="118"/>
      <c r="Q248" s="110"/>
      <c r="R248" s="110"/>
      <c r="S248" s="110"/>
      <c r="T248" s="110"/>
      <c r="U248" s="110"/>
    </row>
    <row r="249" spans="3:21" ht="39.950000000000003" customHeight="1">
      <c r="C249" s="109"/>
      <c r="D249" s="110"/>
      <c r="E249" s="110"/>
      <c r="F249" s="110"/>
      <c r="G249" s="110"/>
      <c r="H249" s="110"/>
      <c r="I249" s="118"/>
      <c r="J249" s="118"/>
      <c r="K249" s="118"/>
      <c r="L249" s="118"/>
      <c r="M249" s="118"/>
      <c r="N249" s="118"/>
      <c r="O249" s="118"/>
      <c r="P249" s="118"/>
      <c r="Q249" s="110"/>
      <c r="R249" s="110"/>
      <c r="S249" s="110"/>
      <c r="T249" s="110"/>
      <c r="U249" s="110"/>
    </row>
    <row r="250" spans="3:21" ht="39.950000000000003" customHeight="1">
      <c r="C250" s="109"/>
      <c r="D250" s="110"/>
      <c r="E250" s="110"/>
      <c r="F250" s="110"/>
      <c r="G250" s="110"/>
      <c r="H250" s="110"/>
      <c r="I250" s="118"/>
      <c r="J250" s="118"/>
      <c r="K250" s="118"/>
      <c r="L250" s="118"/>
      <c r="M250" s="118"/>
      <c r="N250" s="118"/>
      <c r="O250" s="118"/>
      <c r="P250" s="118"/>
      <c r="Q250" s="110"/>
      <c r="R250" s="110"/>
      <c r="S250" s="110"/>
      <c r="T250" s="110"/>
      <c r="U250" s="110"/>
    </row>
    <row r="251" spans="3:21" ht="39.950000000000003" customHeight="1">
      <c r="C251" s="109"/>
      <c r="D251" s="110"/>
      <c r="E251" s="110"/>
      <c r="F251" s="110"/>
      <c r="G251" s="110"/>
      <c r="H251" s="110"/>
      <c r="I251" s="118"/>
      <c r="J251" s="118"/>
      <c r="K251" s="118"/>
      <c r="L251" s="118"/>
      <c r="M251" s="118"/>
      <c r="N251" s="118"/>
      <c r="O251" s="118"/>
      <c r="P251" s="118"/>
      <c r="Q251" s="110"/>
      <c r="R251" s="110"/>
      <c r="S251" s="110"/>
      <c r="T251" s="110"/>
      <c r="U251" s="110"/>
    </row>
    <row r="252" spans="3:21" ht="39.950000000000003" customHeight="1">
      <c r="C252" s="109"/>
      <c r="D252" s="110"/>
      <c r="E252" s="110"/>
      <c r="F252" s="110"/>
      <c r="G252" s="110"/>
      <c r="H252" s="110"/>
      <c r="I252" s="118"/>
      <c r="J252" s="118"/>
      <c r="K252" s="118"/>
      <c r="L252" s="118"/>
      <c r="M252" s="118"/>
      <c r="N252" s="118"/>
      <c r="O252" s="118"/>
      <c r="P252" s="118"/>
      <c r="Q252" s="110"/>
      <c r="R252" s="110"/>
      <c r="S252" s="110"/>
      <c r="T252" s="110"/>
      <c r="U252" s="110"/>
    </row>
    <row r="253" spans="3:21" ht="39.950000000000003" customHeight="1">
      <c r="C253" s="109"/>
      <c r="D253" s="110"/>
      <c r="E253" s="110"/>
      <c r="F253" s="110"/>
      <c r="G253" s="110"/>
      <c r="H253" s="110"/>
      <c r="I253" s="118"/>
      <c r="J253" s="118"/>
      <c r="K253" s="118"/>
      <c r="L253" s="118"/>
      <c r="M253" s="118"/>
      <c r="N253" s="118"/>
      <c r="O253" s="118"/>
      <c r="P253" s="118"/>
      <c r="Q253" s="110"/>
      <c r="R253" s="110"/>
      <c r="S253" s="110"/>
      <c r="T253" s="110"/>
      <c r="U253" s="110"/>
    </row>
    <row r="254" spans="3:21" ht="39.950000000000003" customHeight="1">
      <c r="C254" s="109"/>
      <c r="D254" s="110"/>
      <c r="E254" s="110"/>
      <c r="F254" s="110"/>
      <c r="G254" s="110"/>
      <c r="H254" s="110"/>
      <c r="I254" s="118"/>
      <c r="J254" s="118"/>
      <c r="K254" s="118"/>
      <c r="L254" s="118"/>
      <c r="M254" s="118"/>
      <c r="N254" s="118"/>
      <c r="O254" s="118"/>
      <c r="P254" s="118"/>
      <c r="Q254" s="110"/>
      <c r="R254" s="110"/>
      <c r="S254" s="110"/>
      <c r="T254" s="110"/>
      <c r="U254" s="110"/>
    </row>
    <row r="255" spans="3:21" ht="39.950000000000003" customHeight="1">
      <c r="C255" s="109"/>
      <c r="D255" s="110"/>
      <c r="E255" s="110"/>
      <c r="F255" s="110"/>
      <c r="G255" s="110"/>
      <c r="H255" s="110"/>
      <c r="I255" s="118"/>
      <c r="J255" s="118"/>
      <c r="K255" s="118"/>
      <c r="L255" s="118"/>
      <c r="M255" s="118"/>
      <c r="N255" s="118"/>
      <c r="O255" s="118"/>
      <c r="P255" s="118"/>
      <c r="Q255" s="110"/>
      <c r="R255" s="110"/>
      <c r="S255" s="110"/>
      <c r="T255" s="110"/>
      <c r="U255" s="110"/>
    </row>
    <row r="256" spans="3:21" ht="39.950000000000003" customHeight="1">
      <c r="C256" s="109"/>
      <c r="D256" s="110"/>
      <c r="E256" s="110"/>
      <c r="F256" s="110"/>
      <c r="G256" s="110"/>
      <c r="H256" s="110"/>
      <c r="I256" s="118"/>
      <c r="J256" s="118"/>
      <c r="K256" s="118"/>
      <c r="L256" s="118"/>
      <c r="M256" s="118"/>
      <c r="N256" s="118"/>
      <c r="O256" s="118"/>
      <c r="P256" s="118"/>
      <c r="Q256" s="110"/>
      <c r="R256" s="110"/>
      <c r="S256" s="110"/>
      <c r="T256" s="110"/>
      <c r="U256" s="110"/>
    </row>
    <row r="257" spans="3:21" ht="39.950000000000003" customHeight="1">
      <c r="C257" s="109"/>
      <c r="D257" s="110"/>
      <c r="E257" s="110"/>
      <c r="F257" s="110"/>
      <c r="G257" s="110"/>
      <c r="H257" s="110"/>
      <c r="I257" s="118"/>
      <c r="J257" s="118"/>
      <c r="K257" s="118"/>
      <c r="L257" s="118"/>
      <c r="M257" s="118"/>
      <c r="N257" s="118"/>
      <c r="O257" s="118"/>
      <c r="P257" s="118"/>
      <c r="Q257" s="110"/>
      <c r="R257" s="110"/>
      <c r="S257" s="110"/>
      <c r="T257" s="110"/>
      <c r="U257" s="110"/>
    </row>
    <row r="258" spans="3:21" ht="39.950000000000003" customHeight="1">
      <c r="C258" s="109"/>
      <c r="D258" s="110"/>
      <c r="E258" s="110"/>
      <c r="F258" s="110"/>
      <c r="G258" s="110"/>
      <c r="H258" s="110"/>
      <c r="I258" s="118"/>
      <c r="J258" s="118"/>
      <c r="K258" s="118"/>
      <c r="L258" s="118"/>
      <c r="M258" s="118"/>
      <c r="N258" s="118"/>
      <c r="O258" s="118"/>
      <c r="P258" s="118"/>
      <c r="Q258" s="110"/>
      <c r="R258" s="110"/>
      <c r="S258" s="110"/>
      <c r="T258" s="110"/>
      <c r="U258" s="110"/>
    </row>
    <row r="259" spans="3:21" ht="39.950000000000003" customHeight="1">
      <c r="C259" s="109"/>
      <c r="D259" s="110"/>
      <c r="E259" s="110"/>
      <c r="F259" s="110"/>
      <c r="G259" s="110"/>
      <c r="H259" s="110"/>
      <c r="I259" s="118"/>
      <c r="J259" s="118"/>
      <c r="K259" s="118"/>
      <c r="L259" s="118"/>
      <c r="M259" s="118"/>
      <c r="N259" s="118"/>
      <c r="O259" s="118"/>
      <c r="P259" s="118"/>
      <c r="Q259" s="110"/>
      <c r="R259" s="110"/>
      <c r="S259" s="110"/>
      <c r="T259" s="110"/>
      <c r="U259" s="110"/>
    </row>
    <row r="260" spans="3:21" ht="39.950000000000003" customHeight="1">
      <c r="C260" s="109"/>
      <c r="D260" s="110"/>
      <c r="E260" s="110"/>
      <c r="F260" s="110"/>
      <c r="G260" s="110"/>
      <c r="H260" s="110"/>
      <c r="I260" s="118"/>
      <c r="J260" s="118"/>
      <c r="K260" s="118"/>
      <c r="L260" s="118"/>
      <c r="M260" s="118"/>
      <c r="N260" s="118"/>
      <c r="O260" s="118"/>
      <c r="P260" s="118"/>
      <c r="Q260" s="110"/>
      <c r="R260" s="110"/>
      <c r="S260" s="110"/>
      <c r="T260" s="110"/>
      <c r="U260" s="110"/>
    </row>
    <row r="261" spans="3:21" ht="39.950000000000003" customHeight="1">
      <c r="C261" s="109"/>
      <c r="D261" s="110"/>
      <c r="E261" s="110"/>
      <c r="F261" s="110"/>
      <c r="G261" s="110"/>
      <c r="H261" s="110"/>
      <c r="I261" s="118"/>
      <c r="J261" s="118"/>
      <c r="K261" s="118"/>
      <c r="L261" s="118"/>
      <c r="M261" s="118"/>
      <c r="N261" s="118"/>
      <c r="O261" s="118"/>
      <c r="P261" s="118"/>
      <c r="Q261" s="110"/>
      <c r="R261" s="110"/>
      <c r="S261" s="110"/>
      <c r="T261" s="110"/>
      <c r="U261" s="110"/>
    </row>
    <row r="262" spans="3:21" ht="39.950000000000003" customHeight="1">
      <c r="C262" s="109"/>
      <c r="D262" s="110"/>
      <c r="E262" s="110"/>
      <c r="F262" s="110"/>
      <c r="G262" s="110"/>
      <c r="H262" s="110"/>
      <c r="I262" s="118"/>
      <c r="J262" s="118"/>
      <c r="K262" s="118"/>
      <c r="L262" s="118"/>
      <c r="M262" s="118"/>
      <c r="N262" s="118"/>
      <c r="O262" s="118"/>
      <c r="P262" s="118"/>
      <c r="Q262" s="110"/>
      <c r="R262" s="110"/>
      <c r="S262" s="110"/>
      <c r="T262" s="110"/>
      <c r="U262" s="110"/>
    </row>
    <row r="263" spans="3:21" ht="39.950000000000003" customHeight="1">
      <c r="C263" s="109"/>
      <c r="D263" s="110"/>
      <c r="E263" s="110"/>
      <c r="F263" s="110"/>
      <c r="G263" s="110"/>
      <c r="H263" s="110"/>
      <c r="I263" s="118"/>
      <c r="J263" s="118"/>
      <c r="K263" s="118"/>
      <c r="L263" s="118"/>
      <c r="M263" s="118"/>
      <c r="N263" s="118"/>
      <c r="O263" s="118"/>
      <c r="P263" s="118"/>
      <c r="Q263" s="110"/>
      <c r="R263" s="110"/>
      <c r="S263" s="110"/>
      <c r="T263" s="110"/>
      <c r="U263" s="110"/>
    </row>
    <row r="264" spans="3:21" ht="39.950000000000003" customHeight="1">
      <c r="C264" s="109"/>
      <c r="D264" s="110"/>
      <c r="E264" s="110"/>
      <c r="F264" s="110"/>
      <c r="G264" s="110"/>
      <c r="H264" s="110"/>
      <c r="I264" s="118"/>
      <c r="J264" s="118"/>
      <c r="K264" s="118"/>
      <c r="L264" s="118"/>
      <c r="M264" s="118"/>
      <c r="N264" s="118"/>
      <c r="O264" s="118"/>
      <c r="P264" s="118"/>
      <c r="Q264" s="110"/>
      <c r="R264" s="110"/>
      <c r="S264" s="110"/>
      <c r="T264" s="110"/>
      <c r="U264" s="110"/>
    </row>
    <row r="265" spans="3:21" ht="39.950000000000003" customHeight="1">
      <c r="C265" s="109"/>
      <c r="D265" s="110"/>
      <c r="E265" s="110"/>
      <c r="F265" s="110"/>
      <c r="G265" s="110"/>
      <c r="H265" s="110"/>
      <c r="I265" s="118"/>
      <c r="J265" s="118"/>
      <c r="K265" s="118"/>
      <c r="L265" s="118"/>
      <c r="M265" s="118"/>
      <c r="N265" s="118"/>
      <c r="O265" s="118"/>
      <c r="P265" s="118"/>
      <c r="Q265" s="110"/>
      <c r="R265" s="110"/>
      <c r="S265" s="110"/>
      <c r="T265" s="110"/>
      <c r="U265" s="110"/>
    </row>
    <row r="266" spans="3:21" ht="39.950000000000003" customHeight="1">
      <c r="C266" s="109"/>
      <c r="D266" s="110"/>
      <c r="E266" s="110"/>
      <c r="F266" s="110"/>
      <c r="G266" s="110"/>
      <c r="H266" s="110"/>
      <c r="I266" s="118"/>
      <c r="J266" s="118"/>
      <c r="K266" s="118"/>
      <c r="L266" s="118"/>
      <c r="M266" s="118"/>
      <c r="N266" s="118"/>
      <c r="O266" s="118"/>
      <c r="P266" s="118"/>
      <c r="Q266" s="110"/>
      <c r="R266" s="110"/>
      <c r="S266" s="110"/>
      <c r="T266" s="110"/>
      <c r="U266" s="110"/>
    </row>
    <row r="267" spans="3:21" ht="39.950000000000003" customHeight="1">
      <c r="C267" s="109"/>
      <c r="D267" s="110"/>
      <c r="E267" s="110"/>
      <c r="F267" s="110"/>
      <c r="G267" s="110"/>
      <c r="H267" s="110"/>
      <c r="I267" s="118"/>
      <c r="J267" s="118"/>
      <c r="K267" s="118"/>
      <c r="L267" s="118"/>
      <c r="M267" s="118"/>
      <c r="N267" s="118"/>
      <c r="O267" s="118"/>
      <c r="P267" s="118"/>
      <c r="Q267" s="110"/>
      <c r="R267" s="110"/>
      <c r="S267" s="110"/>
      <c r="T267" s="110"/>
      <c r="U267" s="110"/>
    </row>
    <row r="268" spans="3:21" ht="39.950000000000003" customHeight="1">
      <c r="C268" s="109"/>
      <c r="D268" s="110"/>
      <c r="E268" s="110"/>
      <c r="F268" s="110"/>
      <c r="G268" s="110"/>
      <c r="H268" s="110"/>
      <c r="I268" s="118"/>
      <c r="J268" s="118"/>
      <c r="K268" s="118"/>
      <c r="L268" s="118"/>
      <c r="M268" s="118"/>
      <c r="N268" s="118"/>
      <c r="O268" s="118"/>
      <c r="P268" s="118"/>
      <c r="Q268" s="110"/>
      <c r="R268" s="110"/>
      <c r="S268" s="110"/>
      <c r="T268" s="110"/>
      <c r="U268" s="110"/>
    </row>
    <row r="269" spans="3:21" ht="39.950000000000003" customHeight="1">
      <c r="C269" s="109"/>
      <c r="D269" s="110"/>
      <c r="E269" s="110"/>
      <c r="F269" s="110"/>
      <c r="G269" s="110"/>
      <c r="H269" s="110"/>
      <c r="I269" s="118"/>
      <c r="J269" s="118"/>
      <c r="K269" s="118"/>
      <c r="L269" s="118"/>
      <c r="M269" s="118"/>
      <c r="N269" s="118"/>
      <c r="O269" s="118"/>
      <c r="P269" s="118"/>
      <c r="Q269" s="110"/>
      <c r="R269" s="110"/>
      <c r="S269" s="110"/>
      <c r="T269" s="110"/>
      <c r="U269" s="110"/>
    </row>
    <row r="270" spans="3:21" ht="39.950000000000003" customHeight="1">
      <c r="C270" s="109"/>
      <c r="D270" s="110"/>
      <c r="E270" s="110"/>
      <c r="F270" s="110"/>
      <c r="G270" s="110"/>
      <c r="H270" s="110"/>
      <c r="I270" s="118"/>
      <c r="J270" s="118"/>
      <c r="K270" s="118"/>
      <c r="L270" s="118"/>
      <c r="M270" s="118"/>
      <c r="N270" s="118"/>
      <c r="O270" s="118"/>
      <c r="P270" s="118"/>
      <c r="Q270" s="110"/>
      <c r="R270" s="110"/>
      <c r="S270" s="110"/>
      <c r="T270" s="110"/>
      <c r="U270" s="110"/>
    </row>
    <row r="271" spans="3:21" ht="39.950000000000003" customHeight="1">
      <c r="C271" s="109"/>
      <c r="D271" s="110"/>
      <c r="E271" s="110"/>
      <c r="F271" s="110"/>
      <c r="G271" s="110"/>
      <c r="H271" s="110"/>
      <c r="I271" s="118"/>
      <c r="J271" s="118"/>
      <c r="K271" s="118"/>
      <c r="L271" s="118"/>
      <c r="M271" s="118"/>
      <c r="N271" s="118"/>
      <c r="O271" s="118"/>
      <c r="P271" s="118"/>
      <c r="Q271" s="110"/>
      <c r="R271" s="110"/>
      <c r="S271" s="110"/>
      <c r="T271" s="110"/>
      <c r="U271" s="110"/>
    </row>
    <row r="272" spans="3:21" ht="39.950000000000003" customHeight="1">
      <c r="C272" s="109"/>
      <c r="D272" s="110"/>
      <c r="E272" s="110"/>
      <c r="F272" s="110"/>
      <c r="G272" s="110"/>
      <c r="H272" s="110"/>
      <c r="I272" s="118"/>
      <c r="J272" s="118"/>
      <c r="K272" s="118"/>
      <c r="L272" s="118"/>
      <c r="M272" s="118"/>
      <c r="N272" s="118"/>
      <c r="O272" s="118"/>
      <c r="P272" s="118"/>
      <c r="Q272" s="110"/>
      <c r="R272" s="110"/>
      <c r="S272" s="110"/>
      <c r="T272" s="110"/>
      <c r="U272" s="110"/>
    </row>
    <row r="273" spans="3:21" ht="39.950000000000003" customHeight="1">
      <c r="C273" s="109"/>
      <c r="D273" s="110"/>
      <c r="E273" s="110"/>
      <c r="F273" s="110"/>
      <c r="G273" s="110"/>
      <c r="H273" s="110"/>
      <c r="I273" s="118"/>
      <c r="J273" s="118"/>
      <c r="K273" s="118"/>
      <c r="L273" s="118"/>
      <c r="M273" s="118"/>
      <c r="N273" s="118"/>
      <c r="O273" s="118"/>
      <c r="P273" s="118"/>
      <c r="Q273" s="110"/>
      <c r="R273" s="110"/>
      <c r="S273" s="110"/>
      <c r="T273" s="110"/>
      <c r="U273" s="110"/>
    </row>
    <row r="274" spans="3:21" ht="39.950000000000003" customHeight="1">
      <c r="C274" s="109"/>
      <c r="D274" s="110"/>
      <c r="E274" s="110"/>
      <c r="F274" s="110"/>
      <c r="G274" s="110"/>
      <c r="H274" s="110"/>
      <c r="I274" s="118"/>
      <c r="J274" s="118"/>
      <c r="K274" s="118"/>
      <c r="L274" s="118"/>
      <c r="M274" s="118"/>
      <c r="N274" s="118"/>
      <c r="O274" s="118"/>
      <c r="P274" s="118"/>
      <c r="Q274" s="110"/>
      <c r="R274" s="110"/>
      <c r="S274" s="110"/>
      <c r="T274" s="110"/>
      <c r="U274" s="110"/>
    </row>
    <row r="275" spans="3:21" ht="39.950000000000003" customHeight="1">
      <c r="C275" s="109"/>
      <c r="D275" s="110"/>
      <c r="E275" s="110"/>
      <c r="F275" s="110"/>
      <c r="G275" s="110"/>
      <c r="H275" s="110"/>
      <c r="I275" s="118"/>
      <c r="J275" s="118"/>
      <c r="K275" s="118"/>
      <c r="L275" s="118"/>
      <c r="M275" s="118"/>
      <c r="N275" s="118"/>
      <c r="O275" s="118"/>
      <c r="P275" s="118"/>
      <c r="Q275" s="110"/>
      <c r="R275" s="110"/>
      <c r="S275" s="110"/>
      <c r="T275" s="110"/>
      <c r="U275" s="110"/>
    </row>
    <row r="276" spans="3:21" ht="39.950000000000003" customHeight="1">
      <c r="C276" s="109"/>
      <c r="D276" s="110"/>
      <c r="E276" s="110"/>
      <c r="F276" s="110"/>
      <c r="G276" s="110"/>
      <c r="H276" s="110"/>
      <c r="I276" s="118"/>
      <c r="J276" s="118"/>
      <c r="K276" s="118"/>
      <c r="L276" s="118"/>
      <c r="M276" s="118"/>
      <c r="N276" s="118"/>
      <c r="O276" s="118"/>
      <c r="P276" s="118"/>
      <c r="Q276" s="110"/>
      <c r="R276" s="110"/>
      <c r="S276" s="110"/>
      <c r="T276" s="110"/>
      <c r="U276" s="110"/>
    </row>
    <row r="277" spans="3:21" ht="39.950000000000003" customHeight="1">
      <c r="C277" s="109"/>
      <c r="D277" s="110"/>
      <c r="E277" s="110"/>
      <c r="F277" s="110"/>
      <c r="G277" s="110"/>
      <c r="H277" s="110"/>
      <c r="I277" s="118"/>
      <c r="J277" s="118"/>
      <c r="K277" s="118"/>
      <c r="L277" s="118"/>
      <c r="M277" s="118"/>
      <c r="N277" s="118"/>
      <c r="O277" s="118"/>
      <c r="P277" s="118"/>
      <c r="Q277" s="110"/>
      <c r="R277" s="110"/>
      <c r="S277" s="110"/>
      <c r="T277" s="110"/>
      <c r="U277" s="110"/>
    </row>
    <row r="278" spans="3:21" ht="39.950000000000003" customHeight="1">
      <c r="C278" s="109"/>
      <c r="D278" s="110"/>
      <c r="E278" s="110"/>
      <c r="F278" s="110"/>
      <c r="G278" s="110"/>
      <c r="H278" s="110"/>
      <c r="I278" s="118"/>
      <c r="J278" s="118"/>
      <c r="K278" s="118"/>
      <c r="L278" s="118"/>
      <c r="M278" s="118"/>
      <c r="N278" s="118"/>
      <c r="O278" s="118"/>
      <c r="P278" s="118"/>
      <c r="Q278" s="110"/>
      <c r="R278" s="110"/>
      <c r="S278" s="110"/>
      <c r="T278" s="110"/>
      <c r="U278" s="110"/>
    </row>
    <row r="279" spans="3:21" ht="39.950000000000003" customHeight="1">
      <c r="C279" s="109"/>
      <c r="D279" s="110"/>
      <c r="E279" s="110"/>
      <c r="F279" s="110"/>
      <c r="G279" s="110"/>
      <c r="H279" s="110"/>
      <c r="I279" s="118"/>
      <c r="J279" s="118"/>
      <c r="K279" s="118"/>
      <c r="L279" s="118"/>
      <c r="M279" s="118"/>
      <c r="N279" s="118"/>
      <c r="O279" s="118"/>
      <c r="P279" s="118"/>
      <c r="Q279" s="110"/>
      <c r="R279" s="110"/>
      <c r="S279" s="110"/>
      <c r="T279" s="110"/>
      <c r="U279" s="110"/>
    </row>
    <row r="280" spans="3:21" ht="39.950000000000003" customHeight="1">
      <c r="C280" s="109"/>
      <c r="D280" s="110"/>
      <c r="E280" s="110"/>
      <c r="F280" s="110"/>
      <c r="G280" s="110"/>
      <c r="H280" s="110"/>
      <c r="I280" s="118"/>
      <c r="J280" s="118"/>
      <c r="K280" s="118"/>
      <c r="L280" s="118"/>
      <c r="M280" s="118"/>
      <c r="N280" s="118"/>
      <c r="O280" s="118"/>
      <c r="P280" s="118"/>
      <c r="Q280" s="110"/>
      <c r="R280" s="110"/>
      <c r="S280" s="110"/>
      <c r="T280" s="110"/>
      <c r="U280" s="110"/>
    </row>
    <row r="281" spans="3:21" ht="39.950000000000003" customHeight="1">
      <c r="C281" s="109"/>
      <c r="D281" s="110"/>
      <c r="E281" s="110"/>
      <c r="F281" s="110"/>
      <c r="G281" s="110"/>
      <c r="H281" s="110"/>
      <c r="I281" s="118"/>
      <c r="J281" s="118"/>
      <c r="K281" s="118"/>
      <c r="L281" s="118"/>
      <c r="M281" s="118"/>
      <c r="N281" s="118"/>
      <c r="O281" s="118"/>
      <c r="P281" s="118"/>
      <c r="Q281" s="110"/>
      <c r="R281" s="110"/>
      <c r="S281" s="110"/>
      <c r="T281" s="110"/>
      <c r="U281" s="110"/>
    </row>
    <row r="282" spans="3:21" ht="39.950000000000003" customHeight="1">
      <c r="C282" s="109"/>
      <c r="D282" s="110"/>
      <c r="E282" s="110"/>
      <c r="F282" s="110"/>
      <c r="G282" s="110"/>
      <c r="H282" s="110"/>
      <c r="I282" s="118"/>
      <c r="J282" s="118"/>
      <c r="K282" s="118"/>
      <c r="L282" s="118"/>
      <c r="M282" s="118"/>
      <c r="N282" s="118"/>
      <c r="O282" s="118"/>
      <c r="P282" s="118"/>
      <c r="Q282" s="110"/>
      <c r="R282" s="110"/>
      <c r="S282" s="110"/>
      <c r="T282" s="110"/>
      <c r="U282" s="110"/>
    </row>
    <row r="283" spans="3:21" ht="39.950000000000003" customHeight="1">
      <c r="C283" s="109"/>
      <c r="D283" s="110"/>
      <c r="E283" s="110"/>
      <c r="F283" s="110"/>
      <c r="G283" s="110"/>
      <c r="H283" s="110"/>
      <c r="I283" s="118"/>
      <c r="J283" s="118"/>
      <c r="K283" s="118"/>
      <c r="L283" s="118"/>
      <c r="M283" s="118"/>
      <c r="N283" s="118"/>
      <c r="O283" s="118"/>
      <c r="P283" s="118"/>
      <c r="Q283" s="110"/>
      <c r="R283" s="110"/>
      <c r="S283" s="110"/>
      <c r="T283" s="110"/>
      <c r="U283" s="110"/>
    </row>
    <row r="284" spans="3:21" ht="39.950000000000003" customHeight="1">
      <c r="C284" s="109"/>
      <c r="D284" s="110"/>
      <c r="E284" s="110"/>
      <c r="F284" s="110"/>
      <c r="G284" s="110"/>
      <c r="H284" s="110"/>
      <c r="I284" s="118"/>
      <c r="J284" s="118"/>
      <c r="K284" s="118"/>
      <c r="L284" s="118"/>
      <c r="M284" s="118"/>
      <c r="N284" s="118"/>
      <c r="O284" s="118"/>
      <c r="P284" s="118"/>
      <c r="Q284" s="110"/>
      <c r="R284" s="110"/>
      <c r="S284" s="110"/>
      <c r="T284" s="110"/>
      <c r="U284" s="110"/>
    </row>
    <row r="285" spans="3:21" ht="39.950000000000003" customHeight="1">
      <c r="C285" s="109"/>
      <c r="D285" s="110"/>
      <c r="E285" s="110"/>
      <c r="F285" s="110"/>
      <c r="G285" s="110"/>
      <c r="H285" s="110"/>
      <c r="I285" s="118"/>
      <c r="J285" s="118"/>
      <c r="K285" s="118"/>
      <c r="L285" s="118"/>
      <c r="M285" s="118"/>
      <c r="N285" s="118"/>
      <c r="O285" s="118"/>
      <c r="P285" s="118"/>
      <c r="Q285" s="110"/>
      <c r="R285" s="110"/>
      <c r="S285" s="110"/>
      <c r="T285" s="110"/>
      <c r="U285" s="110"/>
    </row>
    <row r="286" spans="3:21" ht="39.950000000000003" customHeight="1">
      <c r="C286" s="109"/>
      <c r="D286" s="110"/>
      <c r="E286" s="110"/>
      <c r="F286" s="110"/>
      <c r="G286" s="110"/>
      <c r="H286" s="110"/>
      <c r="I286" s="118"/>
      <c r="J286" s="118"/>
      <c r="K286" s="118"/>
      <c r="L286" s="118"/>
      <c r="M286" s="118"/>
      <c r="N286" s="118"/>
      <c r="O286" s="118"/>
      <c r="P286" s="118"/>
      <c r="Q286" s="110"/>
      <c r="R286" s="110"/>
      <c r="S286" s="110"/>
      <c r="T286" s="110"/>
      <c r="U286" s="110"/>
    </row>
    <row r="287" spans="3:21" ht="39.950000000000003" customHeight="1">
      <c r="C287" s="109"/>
      <c r="D287" s="110"/>
      <c r="E287" s="110"/>
      <c r="F287" s="110"/>
      <c r="G287" s="110"/>
      <c r="H287" s="110"/>
      <c r="I287" s="118"/>
      <c r="J287" s="118"/>
      <c r="K287" s="118"/>
      <c r="L287" s="118"/>
      <c r="M287" s="118"/>
      <c r="N287" s="118"/>
      <c r="O287" s="118"/>
      <c r="P287" s="118"/>
      <c r="Q287" s="110"/>
      <c r="R287" s="110"/>
      <c r="S287" s="110"/>
      <c r="T287" s="110"/>
      <c r="U287" s="110"/>
    </row>
    <row r="288" spans="3:21" ht="39.950000000000003" customHeight="1">
      <c r="C288" s="109"/>
      <c r="D288" s="110"/>
      <c r="E288" s="110"/>
      <c r="F288" s="110"/>
      <c r="G288" s="110"/>
      <c r="H288" s="110"/>
      <c r="I288" s="118"/>
      <c r="J288" s="118"/>
      <c r="K288" s="118"/>
      <c r="L288" s="118"/>
      <c r="M288" s="118"/>
      <c r="N288" s="118"/>
      <c r="O288" s="118"/>
      <c r="P288" s="118"/>
      <c r="Q288" s="110"/>
      <c r="R288" s="110"/>
      <c r="S288" s="110"/>
      <c r="T288" s="110"/>
      <c r="U288" s="110"/>
    </row>
    <row r="289" spans="3:21" ht="39.950000000000003" customHeight="1">
      <c r="C289" s="109"/>
      <c r="D289" s="110"/>
      <c r="E289" s="110"/>
      <c r="F289" s="110"/>
      <c r="G289" s="110"/>
      <c r="H289" s="110"/>
      <c r="I289" s="118"/>
      <c r="J289" s="118"/>
      <c r="K289" s="118"/>
      <c r="L289" s="118"/>
      <c r="M289" s="118"/>
      <c r="N289" s="118"/>
      <c r="O289" s="118"/>
      <c r="P289" s="118"/>
      <c r="Q289" s="110"/>
      <c r="R289" s="110"/>
      <c r="S289" s="110"/>
      <c r="T289" s="110"/>
      <c r="U289" s="110"/>
    </row>
    <row r="290" spans="3:21" ht="39.950000000000003" customHeight="1">
      <c r="C290" s="109"/>
      <c r="D290" s="110"/>
      <c r="E290" s="110"/>
      <c r="F290" s="110"/>
      <c r="G290" s="110"/>
      <c r="H290" s="110"/>
      <c r="I290" s="118"/>
      <c r="J290" s="118"/>
      <c r="K290" s="118"/>
      <c r="L290" s="118"/>
      <c r="M290" s="118"/>
      <c r="N290" s="118"/>
      <c r="O290" s="118"/>
      <c r="P290" s="118"/>
      <c r="Q290" s="110"/>
      <c r="R290" s="110"/>
      <c r="S290" s="110"/>
      <c r="T290" s="110"/>
      <c r="U290" s="110"/>
    </row>
    <row r="291" spans="3:21" ht="39.950000000000003" customHeight="1">
      <c r="C291" s="109"/>
      <c r="D291" s="110"/>
      <c r="E291" s="110"/>
      <c r="F291" s="110"/>
      <c r="G291" s="110"/>
      <c r="H291" s="110"/>
      <c r="I291" s="118"/>
      <c r="J291" s="118"/>
      <c r="K291" s="118"/>
      <c r="L291" s="118"/>
      <c r="M291" s="118"/>
      <c r="N291" s="118"/>
      <c r="O291" s="118"/>
      <c r="P291" s="118"/>
      <c r="Q291" s="110"/>
      <c r="R291" s="110"/>
      <c r="S291" s="110"/>
      <c r="T291" s="110"/>
      <c r="U291" s="110"/>
    </row>
    <row r="292" spans="3:21" ht="39.950000000000003" customHeight="1">
      <c r="C292" s="109"/>
      <c r="D292" s="110"/>
      <c r="E292" s="110"/>
      <c r="F292" s="110"/>
      <c r="G292" s="110"/>
      <c r="H292" s="110"/>
      <c r="I292" s="118"/>
      <c r="J292" s="118"/>
      <c r="K292" s="118"/>
      <c r="L292" s="118"/>
      <c r="M292" s="118"/>
      <c r="N292" s="118"/>
      <c r="O292" s="118"/>
      <c r="P292" s="118"/>
      <c r="Q292" s="110"/>
      <c r="R292" s="110"/>
      <c r="S292" s="110"/>
      <c r="T292" s="110"/>
      <c r="U292" s="110"/>
    </row>
    <row r="293" spans="3:21" ht="39.950000000000003" customHeight="1">
      <c r="C293" s="109"/>
      <c r="D293" s="110"/>
      <c r="E293" s="110"/>
      <c r="F293" s="110"/>
      <c r="G293" s="110"/>
      <c r="H293" s="110"/>
      <c r="I293" s="118"/>
      <c r="J293" s="118"/>
      <c r="K293" s="118"/>
      <c r="L293" s="118"/>
      <c r="M293" s="118"/>
      <c r="N293" s="118"/>
      <c r="O293" s="118"/>
      <c r="P293" s="118"/>
      <c r="Q293" s="110"/>
      <c r="R293" s="110"/>
      <c r="S293" s="110"/>
      <c r="T293" s="110"/>
      <c r="U293" s="110"/>
    </row>
    <row r="294" spans="3:21" ht="39.950000000000003" customHeight="1">
      <c r="C294" s="109"/>
      <c r="D294" s="110"/>
      <c r="E294" s="110"/>
      <c r="F294" s="110"/>
      <c r="G294" s="110"/>
      <c r="H294" s="110"/>
      <c r="I294" s="118"/>
      <c r="J294" s="118"/>
      <c r="K294" s="118"/>
      <c r="L294" s="118"/>
      <c r="M294" s="118"/>
      <c r="N294" s="118"/>
      <c r="O294" s="118"/>
      <c r="P294" s="118"/>
      <c r="Q294" s="110"/>
      <c r="R294" s="110"/>
      <c r="S294" s="110"/>
      <c r="T294" s="110"/>
      <c r="U294" s="110"/>
    </row>
    <row r="295" spans="3:21" ht="39.950000000000003" customHeight="1">
      <c r="C295" s="109"/>
      <c r="D295" s="110"/>
      <c r="E295" s="110"/>
      <c r="F295" s="110"/>
      <c r="G295" s="110"/>
      <c r="H295" s="110"/>
      <c r="I295" s="118"/>
      <c r="J295" s="118"/>
      <c r="K295" s="118"/>
      <c r="L295" s="118"/>
      <c r="M295" s="118"/>
      <c r="N295" s="118"/>
      <c r="O295" s="118"/>
      <c r="P295" s="118"/>
      <c r="Q295" s="110"/>
      <c r="R295" s="110"/>
      <c r="S295" s="110"/>
      <c r="T295" s="110"/>
      <c r="U295" s="110"/>
    </row>
    <row r="296" spans="3:21" ht="39.950000000000003" customHeight="1">
      <c r="C296" s="109"/>
      <c r="D296" s="110"/>
      <c r="E296" s="110"/>
      <c r="F296" s="110"/>
      <c r="G296" s="110"/>
      <c r="H296" s="110"/>
      <c r="I296" s="118"/>
      <c r="J296" s="118"/>
      <c r="K296" s="118"/>
      <c r="L296" s="118"/>
      <c r="M296" s="118"/>
      <c r="N296" s="118"/>
      <c r="O296" s="118"/>
      <c r="P296" s="118"/>
      <c r="Q296" s="110"/>
      <c r="R296" s="110"/>
      <c r="S296" s="110"/>
      <c r="T296" s="110"/>
      <c r="U296" s="110"/>
    </row>
    <row r="297" spans="3:21" ht="39.950000000000003" customHeight="1">
      <c r="C297" s="109"/>
      <c r="D297" s="110"/>
      <c r="E297" s="110"/>
      <c r="F297" s="110"/>
      <c r="G297" s="110"/>
      <c r="H297" s="110"/>
      <c r="I297" s="118"/>
      <c r="J297" s="118"/>
      <c r="K297" s="118"/>
      <c r="L297" s="118"/>
      <c r="M297" s="118"/>
      <c r="N297" s="118"/>
      <c r="O297" s="118"/>
      <c r="P297" s="118"/>
      <c r="Q297" s="110"/>
      <c r="R297" s="110"/>
      <c r="S297" s="110"/>
      <c r="T297" s="110"/>
      <c r="U297" s="110"/>
    </row>
    <row r="298" spans="3:21" ht="39.950000000000003" customHeight="1">
      <c r="C298" s="109"/>
      <c r="D298" s="110"/>
      <c r="E298" s="110"/>
      <c r="F298" s="110"/>
      <c r="G298" s="110"/>
      <c r="H298" s="110"/>
      <c r="I298" s="118"/>
      <c r="J298" s="118"/>
      <c r="K298" s="118"/>
      <c r="L298" s="118"/>
      <c r="M298" s="118"/>
      <c r="N298" s="118"/>
      <c r="O298" s="118"/>
      <c r="P298" s="118"/>
      <c r="Q298" s="110"/>
      <c r="R298" s="110"/>
      <c r="S298" s="110"/>
      <c r="T298" s="110"/>
      <c r="U298" s="110"/>
    </row>
    <row r="299" spans="3:21" ht="39.950000000000003" customHeight="1">
      <c r="C299" s="109"/>
      <c r="D299" s="110"/>
      <c r="E299" s="110"/>
      <c r="F299" s="110"/>
      <c r="G299" s="110"/>
      <c r="H299" s="110"/>
      <c r="I299" s="118"/>
      <c r="J299" s="118"/>
      <c r="K299" s="118"/>
      <c r="L299" s="118"/>
      <c r="M299" s="118"/>
      <c r="N299" s="118"/>
      <c r="O299" s="118"/>
      <c r="P299" s="118"/>
      <c r="Q299" s="110"/>
      <c r="R299" s="110"/>
      <c r="S299" s="110"/>
      <c r="T299" s="110"/>
      <c r="U299" s="110"/>
    </row>
    <row r="300" spans="3:21" ht="39.950000000000003" customHeight="1">
      <c r="C300" s="109"/>
      <c r="D300" s="110"/>
      <c r="E300" s="110"/>
      <c r="F300" s="110"/>
      <c r="G300" s="110"/>
      <c r="H300" s="110"/>
      <c r="I300" s="118"/>
      <c r="J300" s="118"/>
      <c r="K300" s="118"/>
      <c r="L300" s="118"/>
      <c r="M300" s="118"/>
      <c r="N300" s="118"/>
      <c r="O300" s="118"/>
      <c r="P300" s="118"/>
      <c r="Q300" s="110"/>
      <c r="R300" s="110"/>
      <c r="S300" s="110"/>
      <c r="T300" s="110"/>
      <c r="U300" s="110"/>
    </row>
    <row r="301" spans="3:21" ht="39.950000000000003" customHeight="1">
      <c r="C301" s="109"/>
      <c r="D301" s="110"/>
      <c r="E301" s="110"/>
      <c r="F301" s="110"/>
      <c r="G301" s="110"/>
      <c r="H301" s="110"/>
      <c r="I301" s="118"/>
      <c r="J301" s="118"/>
      <c r="K301" s="118"/>
      <c r="L301" s="118"/>
      <c r="M301" s="118"/>
      <c r="N301" s="118"/>
      <c r="O301" s="118"/>
      <c r="P301" s="118"/>
      <c r="Q301" s="110"/>
      <c r="R301" s="110"/>
      <c r="S301" s="110"/>
      <c r="T301" s="110"/>
      <c r="U301" s="110"/>
    </row>
    <row r="302" spans="3:21" ht="39.950000000000003" customHeight="1">
      <c r="C302" s="109"/>
      <c r="D302" s="110"/>
      <c r="E302" s="110"/>
      <c r="F302" s="110"/>
      <c r="G302" s="110"/>
      <c r="H302" s="110"/>
      <c r="I302" s="118"/>
      <c r="J302" s="118"/>
      <c r="K302" s="118"/>
      <c r="L302" s="118"/>
      <c r="M302" s="118"/>
      <c r="N302" s="118"/>
      <c r="O302" s="118"/>
      <c r="P302" s="118"/>
      <c r="Q302" s="110"/>
      <c r="R302" s="110"/>
      <c r="S302" s="110"/>
      <c r="T302" s="110"/>
      <c r="U302" s="110"/>
    </row>
    <row r="303" spans="3:21" ht="39.950000000000003" customHeight="1">
      <c r="C303" s="109"/>
      <c r="D303" s="110"/>
      <c r="E303" s="110"/>
      <c r="F303" s="110"/>
      <c r="G303" s="110"/>
      <c r="H303" s="110"/>
      <c r="I303" s="118"/>
      <c r="J303" s="118"/>
      <c r="K303" s="118"/>
      <c r="L303" s="118"/>
      <c r="M303" s="118"/>
      <c r="N303" s="118"/>
      <c r="O303" s="118"/>
      <c r="P303" s="118"/>
      <c r="Q303" s="110"/>
      <c r="R303" s="110"/>
      <c r="S303" s="110"/>
      <c r="T303" s="110"/>
      <c r="U303" s="110"/>
    </row>
    <row r="304" spans="3:21" ht="39.950000000000003" customHeight="1">
      <c r="C304" s="109"/>
      <c r="D304" s="110"/>
      <c r="E304" s="110"/>
      <c r="F304" s="110"/>
      <c r="G304" s="110"/>
      <c r="H304" s="110"/>
      <c r="I304" s="118"/>
      <c r="J304" s="118"/>
      <c r="K304" s="118"/>
      <c r="L304" s="118"/>
      <c r="M304" s="118"/>
      <c r="N304" s="118"/>
      <c r="O304" s="118"/>
      <c r="P304" s="118"/>
      <c r="Q304" s="110"/>
      <c r="R304" s="110"/>
      <c r="S304" s="110"/>
      <c r="T304" s="110"/>
      <c r="U304" s="110"/>
    </row>
    <row r="305" spans="3:21" ht="39.950000000000003" customHeight="1">
      <c r="C305" s="109"/>
      <c r="D305" s="110"/>
      <c r="E305" s="110"/>
      <c r="F305" s="110"/>
      <c r="G305" s="110"/>
      <c r="H305" s="110"/>
      <c r="I305" s="118"/>
      <c r="J305" s="118"/>
      <c r="K305" s="118"/>
      <c r="L305" s="118"/>
      <c r="M305" s="118"/>
      <c r="N305" s="118"/>
      <c r="O305" s="118"/>
      <c r="P305" s="118"/>
      <c r="Q305" s="110"/>
      <c r="R305" s="110"/>
      <c r="S305" s="110"/>
      <c r="T305" s="110"/>
      <c r="U305" s="110"/>
    </row>
    <row r="306" spans="3:21" ht="39.950000000000003" customHeight="1">
      <c r="C306" s="109"/>
      <c r="D306" s="110"/>
      <c r="E306" s="110"/>
      <c r="F306" s="110"/>
      <c r="G306" s="110"/>
      <c r="H306" s="110"/>
      <c r="I306" s="118"/>
      <c r="J306" s="118"/>
      <c r="K306" s="118"/>
      <c r="L306" s="118"/>
      <c r="M306" s="118"/>
      <c r="N306" s="118"/>
      <c r="O306" s="118"/>
      <c r="P306" s="118"/>
      <c r="Q306" s="110"/>
      <c r="R306" s="110"/>
      <c r="S306" s="110"/>
      <c r="T306" s="110"/>
      <c r="U306" s="110"/>
    </row>
    <row r="307" spans="3:21" ht="39.950000000000003" customHeight="1">
      <c r="C307" s="109"/>
      <c r="D307" s="110"/>
      <c r="E307" s="110"/>
      <c r="F307" s="110"/>
      <c r="G307" s="110"/>
      <c r="H307" s="110"/>
      <c r="I307" s="118"/>
      <c r="J307" s="118"/>
      <c r="K307" s="118"/>
      <c r="L307" s="118"/>
      <c r="M307" s="118"/>
      <c r="N307" s="118"/>
      <c r="O307" s="118"/>
      <c r="P307" s="118"/>
      <c r="Q307" s="110"/>
      <c r="R307" s="110"/>
      <c r="S307" s="110"/>
      <c r="T307" s="110"/>
      <c r="U307" s="110"/>
    </row>
    <row r="308" spans="3:21" ht="39.950000000000003" customHeight="1">
      <c r="C308" s="109"/>
      <c r="D308" s="110"/>
      <c r="E308" s="110"/>
      <c r="F308" s="110"/>
      <c r="G308" s="110"/>
      <c r="H308" s="110"/>
      <c r="I308" s="118"/>
      <c r="J308" s="118"/>
      <c r="K308" s="118"/>
      <c r="L308" s="118"/>
      <c r="M308" s="118"/>
      <c r="N308" s="118"/>
      <c r="O308" s="118"/>
      <c r="P308" s="118"/>
      <c r="Q308" s="110"/>
      <c r="R308" s="110"/>
      <c r="S308" s="110"/>
      <c r="T308" s="110"/>
      <c r="U308" s="110"/>
    </row>
    <row r="309" spans="3:21" ht="39.950000000000003" customHeight="1">
      <c r="C309" s="109"/>
      <c r="D309" s="110"/>
      <c r="E309" s="110"/>
      <c r="F309" s="110"/>
      <c r="G309" s="110"/>
      <c r="H309" s="110"/>
      <c r="I309" s="118"/>
      <c r="J309" s="118"/>
      <c r="K309" s="118"/>
      <c r="L309" s="118"/>
      <c r="M309" s="118"/>
      <c r="N309" s="118"/>
      <c r="O309" s="118"/>
      <c r="P309" s="118"/>
      <c r="Q309" s="110"/>
      <c r="R309" s="110"/>
      <c r="S309" s="110"/>
      <c r="T309" s="110"/>
      <c r="U309" s="110"/>
    </row>
    <row r="310" spans="3:21" ht="39.950000000000003" customHeight="1">
      <c r="C310" s="109"/>
      <c r="D310" s="110"/>
      <c r="E310" s="110"/>
      <c r="F310" s="110"/>
      <c r="G310" s="110"/>
      <c r="H310" s="110"/>
      <c r="I310" s="118"/>
      <c r="J310" s="118"/>
      <c r="K310" s="118"/>
      <c r="L310" s="118"/>
      <c r="M310" s="118"/>
      <c r="N310" s="118"/>
      <c r="O310" s="118"/>
      <c r="P310" s="118"/>
      <c r="Q310" s="110"/>
      <c r="R310" s="110"/>
      <c r="S310" s="110"/>
      <c r="T310" s="110"/>
      <c r="U310" s="110"/>
    </row>
    <row r="311" spans="3:21" ht="39.950000000000003" customHeight="1">
      <c r="C311" s="109"/>
      <c r="D311" s="110"/>
      <c r="E311" s="110"/>
      <c r="F311" s="110"/>
      <c r="G311" s="110"/>
      <c r="H311" s="110"/>
      <c r="I311" s="118"/>
      <c r="J311" s="118"/>
      <c r="K311" s="118"/>
      <c r="L311" s="118"/>
      <c r="M311" s="118"/>
      <c r="N311" s="118"/>
      <c r="O311" s="118"/>
      <c r="P311" s="118"/>
      <c r="Q311" s="110"/>
      <c r="R311" s="110"/>
      <c r="S311" s="110"/>
      <c r="T311" s="110"/>
      <c r="U311" s="110"/>
    </row>
    <row r="312" spans="3:21" ht="39.950000000000003" customHeight="1">
      <c r="C312" s="109"/>
      <c r="D312" s="110"/>
      <c r="E312" s="110"/>
      <c r="F312" s="110"/>
      <c r="G312" s="110"/>
      <c r="H312" s="110"/>
      <c r="I312" s="118"/>
      <c r="J312" s="118"/>
      <c r="K312" s="118"/>
      <c r="L312" s="118"/>
      <c r="M312" s="118"/>
      <c r="N312" s="118"/>
      <c r="O312" s="118"/>
      <c r="P312" s="118"/>
      <c r="Q312" s="110"/>
      <c r="R312" s="110"/>
      <c r="S312" s="110"/>
      <c r="T312" s="110"/>
      <c r="U312" s="110"/>
    </row>
    <row r="313" spans="3:21" ht="39.950000000000003" customHeight="1">
      <c r="C313" s="109"/>
      <c r="D313" s="110"/>
      <c r="E313" s="110"/>
      <c r="F313" s="110"/>
      <c r="G313" s="110"/>
      <c r="H313" s="110"/>
      <c r="I313" s="118"/>
      <c r="J313" s="118"/>
      <c r="K313" s="118"/>
      <c r="L313" s="118"/>
      <c r="M313" s="118"/>
      <c r="N313" s="118"/>
      <c r="O313" s="118"/>
      <c r="P313" s="118"/>
      <c r="Q313" s="110"/>
      <c r="R313" s="110"/>
      <c r="S313" s="110"/>
      <c r="T313" s="110"/>
      <c r="U313" s="110"/>
    </row>
    <row r="314" spans="3:21" ht="39.950000000000003" customHeight="1">
      <c r="C314" s="109"/>
      <c r="D314" s="110"/>
      <c r="E314" s="110"/>
      <c r="F314" s="110"/>
      <c r="G314" s="110"/>
      <c r="H314" s="110"/>
      <c r="I314" s="118"/>
      <c r="J314" s="118"/>
      <c r="K314" s="118"/>
      <c r="L314" s="118"/>
      <c r="M314" s="118"/>
      <c r="N314" s="118"/>
      <c r="O314" s="118"/>
      <c r="P314" s="118"/>
      <c r="Q314" s="110"/>
      <c r="R314" s="110"/>
      <c r="S314" s="110"/>
      <c r="T314" s="110"/>
      <c r="U314" s="110"/>
    </row>
    <row r="315" spans="3:21" ht="39.950000000000003" customHeight="1">
      <c r="C315" s="109"/>
      <c r="D315" s="110"/>
      <c r="E315" s="110"/>
      <c r="F315" s="110"/>
      <c r="G315" s="110"/>
      <c r="H315" s="110"/>
      <c r="I315" s="118"/>
      <c r="J315" s="118"/>
      <c r="K315" s="118"/>
      <c r="L315" s="118"/>
      <c r="M315" s="118"/>
      <c r="N315" s="118"/>
      <c r="O315" s="118"/>
      <c r="P315" s="118"/>
      <c r="Q315" s="110"/>
      <c r="R315" s="110"/>
      <c r="S315" s="110"/>
      <c r="T315" s="110"/>
      <c r="U315" s="110"/>
    </row>
    <row r="316" spans="3:21" ht="39.950000000000003" customHeight="1">
      <c r="C316" s="109"/>
      <c r="D316" s="110"/>
      <c r="E316" s="110"/>
      <c r="F316" s="110"/>
      <c r="G316" s="110"/>
      <c r="H316" s="110"/>
      <c r="I316" s="118"/>
      <c r="J316" s="118"/>
      <c r="K316" s="118"/>
      <c r="L316" s="118"/>
      <c r="M316" s="118"/>
      <c r="N316" s="118"/>
      <c r="O316" s="118"/>
      <c r="P316" s="118"/>
      <c r="Q316" s="110"/>
      <c r="R316" s="110"/>
      <c r="S316" s="110"/>
      <c r="T316" s="110"/>
      <c r="U316" s="110"/>
    </row>
    <row r="317" spans="3:21" ht="39.950000000000003" customHeight="1">
      <c r="C317" s="109"/>
      <c r="D317" s="110"/>
      <c r="E317" s="110"/>
      <c r="F317" s="110"/>
      <c r="G317" s="110"/>
      <c r="H317" s="110"/>
      <c r="I317" s="118"/>
      <c r="J317" s="118"/>
      <c r="K317" s="118"/>
      <c r="L317" s="118"/>
      <c r="M317" s="118"/>
      <c r="N317" s="118"/>
      <c r="O317" s="118"/>
      <c r="P317" s="118"/>
      <c r="Q317" s="110"/>
      <c r="R317" s="110"/>
      <c r="S317" s="110"/>
      <c r="T317" s="110"/>
      <c r="U317" s="110"/>
    </row>
    <row r="318" spans="3:21" ht="39.950000000000003" customHeight="1">
      <c r="C318" s="109"/>
      <c r="D318" s="110"/>
      <c r="E318" s="110"/>
      <c r="F318" s="110"/>
      <c r="G318" s="110"/>
      <c r="H318" s="110"/>
      <c r="I318" s="118"/>
      <c r="J318" s="118"/>
      <c r="K318" s="118"/>
      <c r="L318" s="118"/>
      <c r="M318" s="118"/>
      <c r="N318" s="118"/>
      <c r="O318" s="118"/>
      <c r="P318" s="118"/>
      <c r="Q318" s="110"/>
      <c r="R318" s="110"/>
      <c r="S318" s="110"/>
      <c r="T318" s="110"/>
      <c r="U318" s="110"/>
    </row>
    <row r="319" spans="3:21" ht="39.950000000000003" customHeight="1">
      <c r="C319" s="109"/>
      <c r="D319" s="110"/>
      <c r="E319" s="110"/>
      <c r="F319" s="110"/>
      <c r="G319" s="110"/>
      <c r="H319" s="110"/>
      <c r="I319" s="118"/>
      <c r="J319" s="118"/>
      <c r="K319" s="118"/>
      <c r="L319" s="118"/>
      <c r="M319" s="118"/>
      <c r="N319" s="118"/>
      <c r="O319" s="118"/>
      <c r="P319" s="118"/>
      <c r="Q319" s="110"/>
      <c r="R319" s="110"/>
      <c r="S319" s="110"/>
      <c r="T319" s="110"/>
      <c r="U319" s="110"/>
    </row>
    <row r="320" spans="3:21" ht="39.950000000000003" customHeight="1">
      <c r="C320" s="109"/>
      <c r="D320" s="110"/>
      <c r="E320" s="110"/>
      <c r="F320" s="110"/>
      <c r="G320" s="110"/>
      <c r="H320" s="110"/>
      <c r="I320" s="118"/>
      <c r="J320" s="118"/>
      <c r="K320" s="118"/>
      <c r="L320" s="118"/>
      <c r="M320" s="118"/>
      <c r="N320" s="118"/>
      <c r="O320" s="118"/>
      <c r="P320" s="118"/>
      <c r="Q320" s="110"/>
      <c r="R320" s="110"/>
      <c r="S320" s="110"/>
      <c r="T320" s="110"/>
      <c r="U320" s="110"/>
    </row>
    <row r="321" spans="3:21" ht="39.950000000000003" customHeight="1">
      <c r="C321" s="109"/>
      <c r="D321" s="110"/>
      <c r="E321" s="110"/>
      <c r="F321" s="110"/>
      <c r="G321" s="110"/>
      <c r="H321" s="110"/>
      <c r="I321" s="118"/>
      <c r="J321" s="118"/>
      <c r="K321" s="118"/>
      <c r="L321" s="118"/>
      <c r="M321" s="118"/>
      <c r="N321" s="118"/>
      <c r="O321" s="118"/>
      <c r="P321" s="118"/>
      <c r="Q321" s="110"/>
      <c r="R321" s="110"/>
      <c r="S321" s="110"/>
      <c r="T321" s="110"/>
      <c r="U321" s="110"/>
    </row>
    <row r="322" spans="3:21" ht="39.950000000000003" customHeight="1">
      <c r="C322" s="109"/>
      <c r="D322" s="110"/>
      <c r="E322" s="110"/>
      <c r="F322" s="110"/>
      <c r="G322" s="110"/>
      <c r="H322" s="110"/>
      <c r="I322" s="118"/>
      <c r="J322" s="118"/>
      <c r="K322" s="118"/>
      <c r="L322" s="118"/>
      <c r="M322" s="118"/>
      <c r="N322" s="118"/>
      <c r="O322" s="118"/>
      <c r="P322" s="118"/>
      <c r="Q322" s="110"/>
      <c r="R322" s="110"/>
      <c r="S322" s="110"/>
      <c r="T322" s="110"/>
      <c r="U322" s="110"/>
    </row>
    <row r="323" spans="3:21" ht="39.950000000000003" customHeight="1">
      <c r="C323" s="109"/>
      <c r="D323" s="110"/>
      <c r="E323" s="110"/>
      <c r="F323" s="110"/>
      <c r="G323" s="110"/>
      <c r="H323" s="110"/>
      <c r="I323" s="118"/>
      <c r="J323" s="118"/>
      <c r="K323" s="118"/>
      <c r="L323" s="118"/>
      <c r="M323" s="118"/>
      <c r="N323" s="118"/>
      <c r="O323" s="118"/>
      <c r="P323" s="118"/>
      <c r="Q323" s="110"/>
      <c r="R323" s="110"/>
      <c r="S323" s="110"/>
      <c r="T323" s="110"/>
      <c r="U323" s="110"/>
    </row>
    <row r="324" spans="3:21" ht="39.950000000000003" customHeight="1">
      <c r="C324" s="109"/>
      <c r="D324" s="110"/>
      <c r="E324" s="110"/>
      <c r="F324" s="110"/>
      <c r="G324" s="110"/>
      <c r="H324" s="110"/>
      <c r="I324" s="118"/>
      <c r="J324" s="118"/>
      <c r="K324" s="118"/>
      <c r="L324" s="118"/>
      <c r="M324" s="118"/>
      <c r="N324" s="118"/>
      <c r="O324" s="118"/>
      <c r="P324" s="118"/>
      <c r="Q324" s="110"/>
      <c r="R324" s="110"/>
      <c r="S324" s="110"/>
      <c r="T324" s="110"/>
      <c r="U324" s="110"/>
    </row>
    <row r="325" spans="3:21" ht="39.950000000000003" customHeight="1">
      <c r="C325" s="109"/>
      <c r="D325" s="110"/>
      <c r="E325" s="110"/>
      <c r="F325" s="110"/>
      <c r="G325" s="110"/>
      <c r="H325" s="110"/>
      <c r="I325" s="118"/>
      <c r="J325" s="118"/>
      <c r="K325" s="118"/>
      <c r="L325" s="118"/>
      <c r="M325" s="118"/>
      <c r="N325" s="118"/>
      <c r="O325" s="118"/>
      <c r="P325" s="118"/>
      <c r="Q325" s="110"/>
      <c r="R325" s="110"/>
      <c r="S325" s="110"/>
      <c r="T325" s="110"/>
      <c r="U325" s="110"/>
    </row>
    <row r="326" spans="3:21" ht="39.950000000000003" customHeight="1">
      <c r="C326" s="109"/>
      <c r="D326" s="110"/>
      <c r="E326" s="110"/>
      <c r="F326" s="110"/>
      <c r="G326" s="110"/>
      <c r="H326" s="110"/>
      <c r="I326" s="118"/>
      <c r="J326" s="118"/>
      <c r="K326" s="118"/>
      <c r="L326" s="118"/>
      <c r="M326" s="118"/>
      <c r="N326" s="118"/>
      <c r="O326" s="118"/>
      <c r="P326" s="118"/>
      <c r="Q326" s="110"/>
      <c r="R326" s="110"/>
      <c r="S326" s="110"/>
      <c r="T326" s="110"/>
      <c r="U326" s="110"/>
    </row>
    <row r="327" spans="3:21" ht="39.950000000000003" customHeight="1">
      <c r="C327" s="109"/>
      <c r="D327" s="110"/>
      <c r="E327" s="110"/>
      <c r="F327" s="110"/>
      <c r="G327" s="110"/>
      <c r="H327" s="110"/>
      <c r="I327" s="118"/>
      <c r="J327" s="118"/>
      <c r="K327" s="118"/>
      <c r="L327" s="118"/>
      <c r="M327" s="118"/>
      <c r="N327" s="118"/>
      <c r="O327" s="118"/>
      <c r="P327" s="118"/>
      <c r="Q327" s="110"/>
      <c r="R327" s="110"/>
      <c r="S327" s="110"/>
      <c r="T327" s="110"/>
      <c r="U327" s="110"/>
    </row>
    <row r="328" spans="3:21" ht="39.950000000000003" customHeight="1">
      <c r="C328" s="109"/>
      <c r="D328" s="110"/>
      <c r="E328" s="110"/>
      <c r="F328" s="110"/>
      <c r="G328" s="110"/>
      <c r="H328" s="110"/>
      <c r="I328" s="118"/>
      <c r="J328" s="118"/>
      <c r="K328" s="118"/>
      <c r="L328" s="118"/>
      <c r="M328" s="118"/>
      <c r="N328" s="118"/>
      <c r="O328" s="118"/>
      <c r="P328" s="118"/>
      <c r="Q328" s="110"/>
      <c r="R328" s="110"/>
      <c r="S328" s="110"/>
      <c r="T328" s="110"/>
      <c r="U328" s="110"/>
    </row>
    <row r="329" spans="3:21" ht="39.950000000000003" customHeight="1">
      <c r="C329" s="109"/>
      <c r="D329" s="110"/>
      <c r="E329" s="110"/>
      <c r="F329" s="110"/>
      <c r="G329" s="110"/>
      <c r="H329" s="110"/>
      <c r="I329" s="118"/>
      <c r="J329" s="118"/>
      <c r="K329" s="118"/>
      <c r="L329" s="118"/>
      <c r="M329" s="118"/>
      <c r="N329" s="118"/>
      <c r="O329" s="118"/>
      <c r="P329" s="118"/>
      <c r="Q329" s="110"/>
      <c r="R329" s="110"/>
      <c r="S329" s="110"/>
      <c r="T329" s="110"/>
      <c r="U329" s="110"/>
    </row>
    <row r="330" spans="3:21" ht="39.950000000000003" customHeight="1">
      <c r="C330" s="109"/>
      <c r="D330" s="110"/>
      <c r="E330" s="110"/>
      <c r="F330" s="110"/>
      <c r="G330" s="110"/>
      <c r="H330" s="110"/>
      <c r="I330" s="118"/>
      <c r="J330" s="118"/>
      <c r="K330" s="118"/>
      <c r="L330" s="118"/>
      <c r="M330" s="118"/>
      <c r="N330" s="118"/>
      <c r="O330" s="118"/>
      <c r="P330" s="118"/>
      <c r="Q330" s="110"/>
      <c r="R330" s="110"/>
      <c r="S330" s="110"/>
      <c r="T330" s="110"/>
      <c r="U330" s="110"/>
    </row>
    <row r="331" spans="3:21" ht="39.950000000000003" customHeight="1">
      <c r="C331" s="109"/>
      <c r="D331" s="110"/>
      <c r="E331" s="110"/>
      <c r="F331" s="110"/>
      <c r="G331" s="110"/>
      <c r="H331" s="110"/>
      <c r="I331" s="118"/>
      <c r="J331" s="118"/>
      <c r="K331" s="118"/>
      <c r="L331" s="118"/>
      <c r="M331" s="118"/>
      <c r="N331" s="118"/>
      <c r="O331" s="118"/>
      <c r="P331" s="118"/>
      <c r="Q331" s="110"/>
      <c r="R331" s="110"/>
      <c r="S331" s="110"/>
      <c r="T331" s="110"/>
      <c r="U331" s="110"/>
    </row>
    <row r="332" spans="3:21" ht="39.950000000000003" customHeight="1">
      <c r="C332" s="109"/>
      <c r="D332" s="110"/>
      <c r="E332" s="110"/>
      <c r="F332" s="110"/>
      <c r="G332" s="110"/>
      <c r="H332" s="110"/>
      <c r="I332" s="118"/>
      <c r="J332" s="118"/>
      <c r="K332" s="118"/>
      <c r="L332" s="118"/>
      <c r="M332" s="118"/>
      <c r="N332" s="118"/>
      <c r="O332" s="118"/>
      <c r="P332" s="118"/>
      <c r="Q332" s="110"/>
      <c r="R332" s="110"/>
      <c r="S332" s="110"/>
      <c r="T332" s="110"/>
      <c r="U332" s="110"/>
    </row>
    <row r="333" spans="3:21" ht="39.950000000000003" customHeight="1">
      <c r="C333" s="109"/>
      <c r="D333" s="110"/>
      <c r="E333" s="110"/>
      <c r="F333" s="110"/>
      <c r="G333" s="110"/>
      <c r="H333" s="110"/>
      <c r="I333" s="118"/>
      <c r="J333" s="118"/>
      <c r="K333" s="118"/>
      <c r="L333" s="118"/>
      <c r="M333" s="118"/>
      <c r="N333" s="118"/>
      <c r="O333" s="118"/>
      <c r="P333" s="118"/>
      <c r="Q333" s="110"/>
      <c r="R333" s="110"/>
      <c r="S333" s="110"/>
      <c r="T333" s="110"/>
      <c r="U333" s="110"/>
    </row>
    <row r="334" spans="3:21" ht="39.950000000000003" customHeight="1">
      <c r="C334" s="109"/>
      <c r="D334" s="110"/>
      <c r="E334" s="110"/>
      <c r="F334" s="110"/>
      <c r="G334" s="110"/>
      <c r="H334" s="110"/>
      <c r="I334" s="118"/>
      <c r="J334" s="118"/>
      <c r="K334" s="118"/>
      <c r="L334" s="118"/>
      <c r="M334" s="118"/>
      <c r="N334" s="118"/>
      <c r="O334" s="118"/>
      <c r="P334" s="118"/>
      <c r="Q334" s="110"/>
      <c r="R334" s="110"/>
      <c r="S334" s="110"/>
      <c r="T334" s="110"/>
      <c r="U334" s="110"/>
    </row>
    <row r="335" spans="3:21" ht="39.950000000000003" customHeight="1">
      <c r="C335" s="109"/>
      <c r="D335" s="110"/>
      <c r="E335" s="110"/>
      <c r="F335" s="110"/>
      <c r="G335" s="110"/>
      <c r="H335" s="110"/>
      <c r="I335" s="118"/>
      <c r="J335" s="118"/>
      <c r="K335" s="118"/>
      <c r="L335" s="118"/>
      <c r="M335" s="118"/>
      <c r="N335" s="118"/>
      <c r="O335" s="118"/>
      <c r="P335" s="118"/>
      <c r="Q335" s="110"/>
      <c r="R335" s="110"/>
      <c r="S335" s="110"/>
      <c r="T335" s="110"/>
      <c r="U335" s="110"/>
    </row>
    <row r="336" spans="3:21" ht="39.950000000000003" customHeight="1">
      <c r="C336" s="109"/>
      <c r="D336" s="110"/>
      <c r="E336" s="110"/>
      <c r="F336" s="110"/>
      <c r="G336" s="110"/>
      <c r="H336" s="110"/>
      <c r="I336" s="118"/>
      <c r="J336" s="118"/>
      <c r="K336" s="118"/>
      <c r="L336" s="118"/>
      <c r="M336" s="118"/>
      <c r="N336" s="118"/>
      <c r="O336" s="118"/>
      <c r="P336" s="118"/>
      <c r="Q336" s="110"/>
      <c r="R336" s="110"/>
      <c r="S336" s="110"/>
      <c r="T336" s="110"/>
      <c r="U336" s="110"/>
    </row>
    <row r="337" spans="3:21" ht="39.950000000000003" customHeight="1">
      <c r="C337" s="109"/>
      <c r="D337" s="110"/>
      <c r="E337" s="110"/>
      <c r="F337" s="110"/>
      <c r="G337" s="110"/>
      <c r="H337" s="110"/>
      <c r="I337" s="118"/>
      <c r="J337" s="118"/>
      <c r="K337" s="118"/>
      <c r="L337" s="118"/>
      <c r="M337" s="118"/>
      <c r="N337" s="118"/>
      <c r="O337" s="118"/>
      <c r="P337" s="118"/>
      <c r="Q337" s="110"/>
      <c r="R337" s="110"/>
      <c r="S337" s="110"/>
      <c r="T337" s="110"/>
      <c r="U337" s="110"/>
    </row>
    <row r="338" spans="3:21" ht="39.950000000000003" customHeight="1">
      <c r="C338" s="109"/>
      <c r="D338" s="110"/>
      <c r="E338" s="110"/>
      <c r="F338" s="110"/>
      <c r="G338" s="110"/>
      <c r="H338" s="110"/>
      <c r="I338" s="118"/>
      <c r="J338" s="118"/>
      <c r="K338" s="118"/>
      <c r="L338" s="118"/>
      <c r="M338" s="118"/>
      <c r="N338" s="118"/>
      <c r="O338" s="118"/>
      <c r="P338" s="118"/>
      <c r="Q338" s="110"/>
      <c r="R338" s="110"/>
      <c r="S338" s="110"/>
      <c r="T338" s="110"/>
      <c r="U338" s="110"/>
    </row>
    <row r="339" spans="3:21" ht="39.950000000000003" customHeight="1">
      <c r="C339" s="109"/>
      <c r="D339" s="110"/>
      <c r="E339" s="110"/>
      <c r="F339" s="110"/>
      <c r="G339" s="110"/>
      <c r="H339" s="110"/>
      <c r="I339" s="118"/>
      <c r="J339" s="118"/>
      <c r="K339" s="118"/>
      <c r="L339" s="118"/>
      <c r="M339" s="118"/>
      <c r="N339" s="118"/>
      <c r="O339" s="118"/>
      <c r="P339" s="118"/>
      <c r="Q339" s="110"/>
      <c r="R339" s="110"/>
      <c r="S339" s="110"/>
      <c r="T339" s="110"/>
      <c r="U339" s="110"/>
    </row>
    <row r="340" spans="3:21" ht="39.950000000000003" customHeight="1">
      <c r="C340" s="109"/>
      <c r="D340" s="110"/>
      <c r="E340" s="110"/>
      <c r="F340" s="110"/>
      <c r="G340" s="110"/>
      <c r="H340" s="110"/>
      <c r="I340" s="118"/>
      <c r="J340" s="118"/>
      <c r="K340" s="118"/>
      <c r="L340" s="118"/>
      <c r="M340" s="118"/>
      <c r="N340" s="118"/>
      <c r="O340" s="118"/>
      <c r="P340" s="118"/>
      <c r="Q340" s="110"/>
      <c r="R340" s="110"/>
      <c r="S340" s="110"/>
      <c r="T340" s="110"/>
      <c r="U340" s="110"/>
    </row>
    <row r="341" spans="3:21" ht="39.950000000000003" customHeight="1">
      <c r="C341" s="109"/>
      <c r="D341" s="110"/>
      <c r="E341" s="110"/>
      <c r="F341" s="110"/>
      <c r="G341" s="110"/>
      <c r="H341" s="110"/>
      <c r="I341" s="118"/>
      <c r="J341" s="118"/>
      <c r="K341" s="118"/>
      <c r="L341" s="118"/>
      <c r="M341" s="118"/>
      <c r="N341" s="118"/>
      <c r="O341" s="118"/>
      <c r="P341" s="118"/>
      <c r="Q341" s="110"/>
      <c r="R341" s="110"/>
      <c r="S341" s="110"/>
      <c r="T341" s="110"/>
      <c r="U341" s="110"/>
    </row>
    <row r="342" spans="3:21" ht="39.950000000000003" customHeight="1">
      <c r="C342" s="109"/>
      <c r="D342" s="110"/>
      <c r="E342" s="110"/>
      <c r="F342" s="110"/>
      <c r="G342" s="110"/>
      <c r="H342" s="110"/>
      <c r="I342" s="118"/>
      <c r="J342" s="118"/>
      <c r="K342" s="118"/>
      <c r="L342" s="118"/>
      <c r="M342" s="118"/>
      <c r="N342" s="118"/>
      <c r="O342" s="118"/>
      <c r="P342" s="118"/>
      <c r="Q342" s="110"/>
      <c r="R342" s="110"/>
      <c r="S342" s="110"/>
      <c r="T342" s="110"/>
      <c r="U342" s="110"/>
    </row>
    <row r="343" spans="3:21" ht="39.950000000000003" customHeight="1">
      <c r="C343" s="109"/>
      <c r="D343" s="110"/>
      <c r="E343" s="110"/>
      <c r="F343" s="110"/>
      <c r="G343" s="110"/>
      <c r="H343" s="110"/>
      <c r="I343" s="118"/>
      <c r="J343" s="118"/>
      <c r="K343" s="118"/>
      <c r="L343" s="118"/>
      <c r="M343" s="118"/>
      <c r="N343" s="118"/>
      <c r="O343" s="118"/>
      <c r="P343" s="118"/>
      <c r="Q343" s="110"/>
      <c r="R343" s="110"/>
      <c r="S343" s="110"/>
      <c r="T343" s="110"/>
      <c r="U343" s="110"/>
    </row>
    <row r="344" spans="3:21" ht="39.950000000000003" customHeight="1">
      <c r="C344" s="109"/>
      <c r="D344" s="110"/>
      <c r="E344" s="110"/>
      <c r="F344" s="110"/>
      <c r="G344" s="110"/>
      <c r="H344" s="110"/>
      <c r="I344" s="118"/>
      <c r="J344" s="118"/>
      <c r="K344" s="118"/>
      <c r="L344" s="118"/>
      <c r="M344" s="118"/>
      <c r="N344" s="118"/>
      <c r="O344" s="118"/>
      <c r="P344" s="118"/>
      <c r="Q344" s="110"/>
      <c r="R344" s="110"/>
      <c r="S344" s="110"/>
      <c r="T344" s="110"/>
      <c r="U344" s="110"/>
    </row>
    <row r="345" spans="3:21" ht="39.950000000000003" customHeight="1">
      <c r="C345" s="109"/>
      <c r="D345" s="110"/>
      <c r="E345" s="110"/>
      <c r="F345" s="110"/>
      <c r="G345" s="110"/>
      <c r="H345" s="110"/>
      <c r="I345" s="118"/>
      <c r="J345" s="118"/>
      <c r="K345" s="118"/>
      <c r="L345" s="118"/>
      <c r="M345" s="118"/>
      <c r="N345" s="118"/>
      <c r="O345" s="118"/>
      <c r="P345" s="118"/>
      <c r="Q345" s="110"/>
      <c r="R345" s="110"/>
      <c r="S345" s="110"/>
      <c r="T345" s="110"/>
      <c r="U345" s="110"/>
    </row>
    <row r="346" spans="3:21" ht="39.950000000000003" customHeight="1">
      <c r="C346" s="109"/>
      <c r="D346" s="110"/>
      <c r="E346" s="110"/>
      <c r="F346" s="110"/>
      <c r="G346" s="110"/>
      <c r="H346" s="110"/>
      <c r="I346" s="118"/>
      <c r="J346" s="118"/>
      <c r="K346" s="118"/>
      <c r="L346" s="118"/>
      <c r="M346" s="118"/>
      <c r="N346" s="118"/>
      <c r="O346" s="118"/>
      <c r="P346" s="118"/>
      <c r="Q346" s="110"/>
      <c r="R346" s="110"/>
      <c r="S346" s="110"/>
      <c r="T346" s="110"/>
      <c r="U346" s="110"/>
    </row>
    <row r="347" spans="3:21" ht="39.950000000000003" customHeight="1">
      <c r="C347" s="109"/>
      <c r="D347" s="110"/>
      <c r="E347" s="110"/>
      <c r="F347" s="110"/>
      <c r="G347" s="110"/>
      <c r="H347" s="110"/>
      <c r="I347" s="118"/>
      <c r="J347" s="118"/>
      <c r="K347" s="118"/>
      <c r="L347" s="118"/>
      <c r="M347" s="118"/>
      <c r="N347" s="118"/>
      <c r="O347" s="118"/>
      <c r="P347" s="118"/>
      <c r="Q347" s="110"/>
      <c r="R347" s="110"/>
      <c r="S347" s="110"/>
      <c r="T347" s="110"/>
      <c r="U347" s="110"/>
    </row>
    <row r="348" spans="3:21" ht="39.950000000000003" customHeight="1">
      <c r="C348" s="109"/>
      <c r="D348" s="110"/>
      <c r="E348" s="110"/>
      <c r="F348" s="110"/>
      <c r="G348" s="110"/>
      <c r="H348" s="110"/>
      <c r="I348" s="118"/>
      <c r="J348" s="118"/>
      <c r="K348" s="118"/>
      <c r="L348" s="118"/>
      <c r="M348" s="118"/>
      <c r="N348" s="118"/>
      <c r="O348" s="118"/>
      <c r="P348" s="118"/>
      <c r="Q348" s="110"/>
      <c r="R348" s="110"/>
      <c r="S348" s="110"/>
      <c r="T348" s="110"/>
      <c r="U348" s="110"/>
    </row>
    <row r="349" spans="3:21" ht="39.950000000000003" customHeight="1">
      <c r="C349" s="109"/>
      <c r="D349" s="110"/>
      <c r="E349" s="110"/>
      <c r="F349" s="110"/>
      <c r="G349" s="110"/>
      <c r="H349" s="110"/>
      <c r="I349" s="118"/>
      <c r="J349" s="118"/>
      <c r="K349" s="118"/>
      <c r="L349" s="118"/>
      <c r="M349" s="118"/>
      <c r="N349" s="118"/>
      <c r="O349" s="118"/>
      <c r="P349" s="118"/>
      <c r="Q349" s="110"/>
      <c r="R349" s="110"/>
      <c r="S349" s="110"/>
      <c r="T349" s="110"/>
      <c r="U349" s="110"/>
    </row>
    <row r="350" spans="3:21" ht="39.950000000000003" customHeight="1">
      <c r="C350" s="109"/>
      <c r="D350" s="110"/>
      <c r="E350" s="110"/>
      <c r="F350" s="110"/>
      <c r="G350" s="110"/>
      <c r="H350" s="110"/>
      <c r="I350" s="118"/>
      <c r="J350" s="118"/>
      <c r="K350" s="118"/>
      <c r="L350" s="118"/>
      <c r="M350" s="118"/>
      <c r="N350" s="118"/>
      <c r="O350" s="118"/>
      <c r="P350" s="118"/>
      <c r="Q350" s="110"/>
      <c r="R350" s="110"/>
      <c r="S350" s="110"/>
      <c r="T350" s="110"/>
      <c r="U350" s="110"/>
    </row>
    <row r="351" spans="3:21" ht="39.950000000000003" customHeight="1">
      <c r="C351" s="109"/>
      <c r="D351" s="110"/>
      <c r="E351" s="110"/>
      <c r="F351" s="110"/>
      <c r="G351" s="110"/>
      <c r="H351" s="110"/>
      <c r="I351" s="118"/>
      <c r="J351" s="118"/>
      <c r="K351" s="118"/>
      <c r="L351" s="118"/>
      <c r="M351" s="118"/>
      <c r="N351" s="118"/>
      <c r="O351" s="118"/>
      <c r="P351" s="118"/>
      <c r="Q351" s="110"/>
      <c r="R351" s="110"/>
      <c r="S351" s="110"/>
      <c r="T351" s="110"/>
      <c r="U351" s="110"/>
    </row>
    <row r="352" spans="3:21" ht="39.950000000000003" customHeight="1">
      <c r="C352" s="109"/>
      <c r="D352" s="110"/>
      <c r="E352" s="110"/>
      <c r="F352" s="110"/>
      <c r="G352" s="110"/>
      <c r="H352" s="110"/>
      <c r="I352" s="118"/>
      <c r="J352" s="118"/>
      <c r="K352" s="118"/>
      <c r="L352" s="118"/>
      <c r="M352" s="118"/>
      <c r="N352" s="118"/>
      <c r="O352" s="118"/>
      <c r="P352" s="118"/>
      <c r="Q352" s="110"/>
      <c r="R352" s="110"/>
      <c r="S352" s="110"/>
      <c r="T352" s="110"/>
      <c r="U352" s="110"/>
    </row>
    <row r="353" spans="3:21" ht="39.950000000000003" customHeight="1">
      <c r="C353" s="109"/>
      <c r="D353" s="110"/>
      <c r="E353" s="110"/>
      <c r="F353" s="110"/>
      <c r="G353" s="110"/>
      <c r="H353" s="110"/>
      <c r="I353" s="118"/>
      <c r="J353" s="118"/>
      <c r="K353" s="118"/>
      <c r="L353" s="118"/>
      <c r="M353" s="118"/>
      <c r="N353" s="118"/>
      <c r="O353" s="118"/>
      <c r="P353" s="118"/>
      <c r="Q353" s="110"/>
      <c r="R353" s="110"/>
      <c r="S353" s="110"/>
      <c r="T353" s="110"/>
      <c r="U353" s="110"/>
    </row>
    <row r="354" spans="3:21" ht="39.950000000000003" customHeight="1">
      <c r="C354" s="109"/>
      <c r="D354" s="110"/>
      <c r="E354" s="110"/>
      <c r="F354" s="110"/>
      <c r="G354" s="110"/>
      <c r="H354" s="110"/>
      <c r="I354" s="118"/>
      <c r="J354" s="118"/>
      <c r="K354" s="118"/>
      <c r="L354" s="118"/>
      <c r="M354" s="118"/>
      <c r="N354" s="118"/>
      <c r="O354" s="118"/>
      <c r="P354" s="118"/>
      <c r="Q354" s="110"/>
      <c r="R354" s="110"/>
      <c r="S354" s="110"/>
      <c r="T354" s="110"/>
      <c r="U354" s="110"/>
    </row>
    <row r="355" spans="3:21" ht="39.950000000000003" customHeight="1">
      <c r="C355" s="109"/>
      <c r="D355" s="110"/>
      <c r="E355" s="110"/>
      <c r="F355" s="110"/>
      <c r="G355" s="110"/>
      <c r="H355" s="110"/>
      <c r="I355" s="118"/>
      <c r="J355" s="118"/>
      <c r="K355" s="118"/>
      <c r="L355" s="118"/>
      <c r="M355" s="118"/>
      <c r="N355" s="118"/>
      <c r="O355" s="118"/>
      <c r="P355" s="118"/>
      <c r="Q355" s="110"/>
      <c r="R355" s="110"/>
      <c r="S355" s="110"/>
      <c r="T355" s="110"/>
      <c r="U355" s="110"/>
    </row>
    <row r="356" spans="3:21" ht="39.950000000000003" customHeight="1">
      <c r="C356" s="109"/>
      <c r="D356" s="110"/>
      <c r="E356" s="110"/>
      <c r="F356" s="110"/>
      <c r="G356" s="110"/>
      <c r="H356" s="110"/>
      <c r="I356" s="118"/>
      <c r="J356" s="118"/>
      <c r="K356" s="118"/>
      <c r="L356" s="118"/>
      <c r="M356" s="118"/>
      <c r="N356" s="118"/>
      <c r="O356" s="118"/>
      <c r="P356" s="118"/>
      <c r="Q356" s="110"/>
      <c r="R356" s="110"/>
      <c r="S356" s="110"/>
      <c r="T356" s="110"/>
      <c r="U356" s="110"/>
    </row>
    <row r="357" spans="3:21" ht="39.950000000000003" customHeight="1">
      <c r="C357" s="109"/>
      <c r="D357" s="110"/>
      <c r="E357" s="110"/>
      <c r="F357" s="110"/>
      <c r="G357" s="110"/>
      <c r="H357" s="110"/>
      <c r="I357" s="118"/>
      <c r="J357" s="118"/>
      <c r="K357" s="118"/>
      <c r="L357" s="118"/>
      <c r="M357" s="118"/>
      <c r="N357" s="118"/>
      <c r="O357" s="118"/>
      <c r="P357" s="118"/>
      <c r="Q357" s="110"/>
      <c r="R357" s="110"/>
      <c r="S357" s="110"/>
      <c r="T357" s="110"/>
      <c r="U357" s="110"/>
    </row>
    <row r="358" spans="3:21" ht="39.950000000000003" customHeight="1">
      <c r="C358" s="109"/>
      <c r="D358" s="110"/>
      <c r="E358" s="110"/>
      <c r="F358" s="110"/>
      <c r="G358" s="110"/>
      <c r="H358" s="110"/>
      <c r="I358" s="118"/>
      <c r="J358" s="118"/>
      <c r="K358" s="118"/>
      <c r="L358" s="118"/>
      <c r="M358" s="118"/>
      <c r="N358" s="118"/>
      <c r="O358" s="118"/>
      <c r="P358" s="118"/>
      <c r="Q358" s="110"/>
      <c r="R358" s="110"/>
      <c r="S358" s="110"/>
      <c r="T358" s="110"/>
      <c r="U358" s="110"/>
    </row>
    <row r="359" spans="3:21" ht="39.950000000000003" customHeight="1">
      <c r="C359" s="109"/>
      <c r="D359" s="110"/>
      <c r="E359" s="110"/>
      <c r="F359" s="110"/>
      <c r="G359" s="110"/>
      <c r="H359" s="110"/>
      <c r="I359" s="118"/>
      <c r="J359" s="118"/>
      <c r="K359" s="118"/>
      <c r="L359" s="118"/>
      <c r="M359" s="118"/>
      <c r="N359" s="118"/>
      <c r="O359" s="118"/>
      <c r="P359" s="118"/>
      <c r="Q359" s="110"/>
      <c r="R359" s="110"/>
      <c r="S359" s="110"/>
      <c r="T359" s="110"/>
      <c r="U359" s="110"/>
    </row>
    <row r="360" spans="3:21" ht="39.950000000000003" customHeight="1">
      <c r="C360" s="109"/>
      <c r="D360" s="110"/>
      <c r="E360" s="110"/>
      <c r="F360" s="110"/>
      <c r="G360" s="110"/>
      <c r="H360" s="110"/>
      <c r="I360" s="118"/>
      <c r="J360" s="118"/>
      <c r="K360" s="118"/>
      <c r="L360" s="118"/>
      <c r="M360" s="118"/>
      <c r="N360" s="118"/>
      <c r="O360" s="118"/>
      <c r="P360" s="118"/>
      <c r="Q360" s="110"/>
      <c r="R360" s="110"/>
      <c r="S360" s="110"/>
      <c r="T360" s="110"/>
      <c r="U360" s="110"/>
    </row>
    <row r="361" spans="3:21" ht="39.950000000000003" customHeight="1">
      <c r="C361" s="109"/>
      <c r="D361" s="110"/>
      <c r="E361" s="110"/>
      <c r="F361" s="110"/>
      <c r="G361" s="110"/>
      <c r="H361" s="110"/>
      <c r="I361" s="118"/>
      <c r="J361" s="118"/>
      <c r="K361" s="118"/>
      <c r="L361" s="118"/>
      <c r="M361" s="118"/>
      <c r="N361" s="118"/>
      <c r="O361" s="118"/>
      <c r="P361" s="118"/>
      <c r="Q361" s="110"/>
      <c r="R361" s="110"/>
      <c r="S361" s="110"/>
      <c r="T361" s="110"/>
      <c r="U361" s="110"/>
    </row>
    <row r="362" spans="3:21" ht="39.950000000000003" customHeight="1">
      <c r="C362" s="109"/>
      <c r="D362" s="110"/>
      <c r="E362" s="110"/>
      <c r="F362" s="110"/>
      <c r="G362" s="110"/>
      <c r="H362" s="110"/>
      <c r="I362" s="118"/>
      <c r="J362" s="118"/>
      <c r="K362" s="118"/>
      <c r="L362" s="118"/>
      <c r="M362" s="118"/>
      <c r="N362" s="118"/>
      <c r="O362" s="118"/>
      <c r="P362" s="118"/>
      <c r="Q362" s="110"/>
      <c r="R362" s="110"/>
      <c r="S362" s="110"/>
      <c r="T362" s="110"/>
      <c r="U362" s="110"/>
    </row>
    <row r="363" spans="3:21" ht="39.950000000000003" customHeight="1">
      <c r="C363" s="109"/>
      <c r="D363" s="110"/>
      <c r="E363" s="110"/>
      <c r="F363" s="110"/>
      <c r="G363" s="110"/>
      <c r="H363" s="110"/>
      <c r="I363" s="118"/>
      <c r="J363" s="118"/>
      <c r="K363" s="118"/>
      <c r="L363" s="118"/>
      <c r="M363" s="118"/>
      <c r="N363" s="118"/>
      <c r="O363" s="118"/>
      <c r="P363" s="118"/>
      <c r="Q363" s="110"/>
      <c r="R363" s="110"/>
      <c r="S363" s="110"/>
      <c r="T363" s="110"/>
      <c r="U363" s="110"/>
    </row>
    <row r="364" spans="3:21" ht="39.950000000000003" customHeight="1">
      <c r="C364" s="109"/>
      <c r="D364" s="110"/>
      <c r="E364" s="110"/>
      <c r="F364" s="110"/>
      <c r="G364" s="110"/>
      <c r="H364" s="110"/>
      <c r="I364" s="118"/>
      <c r="J364" s="118"/>
      <c r="K364" s="118"/>
      <c r="L364" s="118"/>
      <c r="M364" s="118"/>
      <c r="N364" s="118"/>
      <c r="O364" s="118"/>
      <c r="P364" s="118"/>
      <c r="Q364" s="110"/>
      <c r="R364" s="110"/>
      <c r="S364" s="110"/>
      <c r="T364" s="110"/>
      <c r="U364" s="110"/>
    </row>
    <row r="365" spans="3:21" ht="39.950000000000003" customHeight="1">
      <c r="C365" s="109"/>
      <c r="D365" s="110"/>
      <c r="E365" s="110"/>
      <c r="F365" s="110"/>
      <c r="G365" s="110"/>
      <c r="H365" s="110"/>
      <c r="I365" s="118"/>
      <c r="J365" s="118"/>
      <c r="K365" s="118"/>
      <c r="L365" s="118"/>
      <c r="M365" s="118"/>
      <c r="N365" s="118"/>
      <c r="O365" s="118"/>
      <c r="P365" s="118"/>
      <c r="Q365" s="110"/>
      <c r="R365" s="110"/>
      <c r="S365" s="110"/>
      <c r="T365" s="110"/>
      <c r="U365" s="110"/>
    </row>
    <row r="366" spans="3:21" ht="39.950000000000003" customHeight="1">
      <c r="C366" s="109"/>
      <c r="D366" s="110"/>
      <c r="E366" s="110"/>
      <c r="F366" s="110"/>
      <c r="G366" s="110"/>
      <c r="H366" s="110"/>
      <c r="I366" s="118"/>
      <c r="J366" s="118"/>
      <c r="K366" s="118"/>
      <c r="L366" s="118"/>
      <c r="M366" s="118"/>
      <c r="N366" s="118"/>
      <c r="O366" s="118"/>
      <c r="P366" s="118"/>
      <c r="Q366" s="110"/>
      <c r="R366" s="110"/>
      <c r="S366" s="110"/>
      <c r="T366" s="110"/>
      <c r="U366" s="110"/>
    </row>
    <row r="367" spans="3:21" ht="39.950000000000003" customHeight="1">
      <c r="C367" s="109"/>
      <c r="D367" s="110"/>
      <c r="E367" s="110"/>
      <c r="F367" s="110"/>
      <c r="G367" s="110"/>
      <c r="H367" s="110"/>
      <c r="I367" s="118"/>
      <c r="J367" s="118"/>
      <c r="K367" s="118"/>
      <c r="L367" s="118"/>
      <c r="M367" s="118"/>
      <c r="N367" s="118"/>
      <c r="O367" s="118"/>
      <c r="P367" s="118"/>
      <c r="Q367" s="110"/>
      <c r="R367" s="110"/>
      <c r="S367" s="110"/>
      <c r="T367" s="110"/>
      <c r="U367" s="110"/>
    </row>
    <row r="368" spans="3:21" ht="39.950000000000003" customHeight="1">
      <c r="C368" s="109"/>
      <c r="D368" s="110"/>
      <c r="E368" s="110"/>
      <c r="F368" s="110"/>
      <c r="G368" s="110"/>
      <c r="H368" s="110"/>
      <c r="I368" s="118"/>
      <c r="J368" s="118"/>
      <c r="K368" s="118"/>
      <c r="L368" s="118"/>
      <c r="M368" s="118"/>
      <c r="N368" s="118"/>
      <c r="O368" s="118"/>
      <c r="P368" s="118"/>
      <c r="Q368" s="110"/>
      <c r="R368" s="110"/>
      <c r="S368" s="110"/>
      <c r="T368" s="110"/>
      <c r="U368" s="110"/>
    </row>
    <row r="369" spans="3:21" ht="39.950000000000003" customHeight="1">
      <c r="C369" s="109"/>
      <c r="D369" s="110"/>
      <c r="E369" s="110"/>
      <c r="F369" s="110"/>
      <c r="G369" s="110"/>
      <c r="H369" s="110"/>
      <c r="I369" s="118"/>
      <c r="J369" s="118"/>
      <c r="K369" s="118"/>
      <c r="L369" s="118"/>
      <c r="M369" s="118"/>
      <c r="N369" s="118"/>
      <c r="O369" s="118"/>
      <c r="P369" s="118"/>
      <c r="Q369" s="110"/>
      <c r="R369" s="110"/>
      <c r="S369" s="110"/>
      <c r="T369" s="110"/>
      <c r="U369" s="110"/>
    </row>
    <row r="370" spans="3:21" ht="39.950000000000003" customHeight="1">
      <c r="C370" s="109"/>
      <c r="D370" s="110"/>
      <c r="E370" s="110"/>
      <c r="F370" s="110"/>
      <c r="G370" s="110"/>
      <c r="H370" s="110"/>
      <c r="I370" s="118"/>
      <c r="J370" s="118"/>
      <c r="K370" s="118"/>
      <c r="L370" s="118"/>
      <c r="M370" s="118"/>
      <c r="N370" s="118"/>
      <c r="O370" s="118"/>
      <c r="P370" s="118"/>
      <c r="Q370" s="110"/>
      <c r="R370" s="110"/>
      <c r="S370" s="110"/>
      <c r="T370" s="110"/>
      <c r="U370" s="110"/>
    </row>
    <row r="371" spans="3:21" ht="39.950000000000003" customHeight="1">
      <c r="C371" s="109"/>
      <c r="D371" s="110"/>
      <c r="E371" s="110"/>
      <c r="F371" s="110"/>
      <c r="G371" s="110"/>
      <c r="H371" s="110"/>
      <c r="I371" s="118"/>
      <c r="J371" s="118"/>
      <c r="K371" s="118"/>
      <c r="L371" s="118"/>
      <c r="M371" s="118"/>
      <c r="N371" s="118"/>
      <c r="O371" s="118"/>
      <c r="P371" s="118"/>
      <c r="Q371" s="110"/>
      <c r="R371" s="110"/>
      <c r="S371" s="110"/>
      <c r="T371" s="110"/>
      <c r="U371" s="110"/>
    </row>
    <row r="372" spans="3:21" ht="39.950000000000003" customHeight="1">
      <c r="C372" s="109"/>
      <c r="D372" s="110"/>
      <c r="E372" s="110"/>
      <c r="F372" s="110"/>
      <c r="G372" s="110"/>
      <c r="H372" s="110"/>
      <c r="I372" s="118"/>
      <c r="J372" s="118"/>
      <c r="K372" s="118"/>
      <c r="L372" s="118"/>
      <c r="M372" s="118"/>
      <c r="N372" s="118"/>
      <c r="O372" s="118"/>
      <c r="P372" s="118"/>
      <c r="Q372" s="110"/>
      <c r="R372" s="110"/>
      <c r="S372" s="110"/>
      <c r="T372" s="110"/>
      <c r="U372" s="110"/>
    </row>
    <row r="373" spans="3:21" ht="39.950000000000003" customHeight="1">
      <c r="C373" s="109"/>
      <c r="D373" s="110"/>
      <c r="E373" s="110"/>
      <c r="F373" s="110"/>
      <c r="G373" s="110"/>
      <c r="H373" s="110"/>
      <c r="I373" s="118"/>
      <c r="J373" s="118"/>
      <c r="K373" s="118"/>
      <c r="L373" s="118"/>
      <c r="M373" s="118"/>
      <c r="N373" s="118"/>
      <c r="O373" s="118"/>
      <c r="P373" s="118"/>
      <c r="Q373" s="110"/>
      <c r="R373" s="110"/>
      <c r="S373" s="110"/>
      <c r="T373" s="110"/>
      <c r="U373" s="110"/>
    </row>
    <row r="374" spans="3:21" ht="39.950000000000003" customHeight="1">
      <c r="C374" s="109"/>
      <c r="D374" s="110"/>
      <c r="E374" s="110"/>
      <c r="F374" s="110"/>
      <c r="G374" s="110"/>
      <c r="H374" s="110"/>
      <c r="I374" s="118"/>
      <c r="J374" s="118"/>
      <c r="K374" s="118"/>
      <c r="L374" s="118"/>
      <c r="M374" s="118"/>
      <c r="N374" s="118"/>
      <c r="O374" s="118"/>
      <c r="P374" s="118"/>
      <c r="Q374" s="110"/>
      <c r="R374" s="110"/>
      <c r="S374" s="110"/>
      <c r="T374" s="110"/>
      <c r="U374" s="110"/>
    </row>
    <row r="375" spans="3:21" ht="39.950000000000003" customHeight="1">
      <c r="C375" s="109"/>
      <c r="D375" s="110"/>
      <c r="E375" s="110"/>
      <c r="F375" s="110"/>
      <c r="G375" s="110"/>
      <c r="H375" s="110"/>
      <c r="I375" s="118"/>
      <c r="J375" s="118"/>
      <c r="K375" s="118"/>
      <c r="L375" s="118"/>
      <c r="M375" s="118"/>
      <c r="N375" s="118"/>
      <c r="O375" s="118"/>
      <c r="P375" s="118"/>
      <c r="Q375" s="110"/>
      <c r="R375" s="110"/>
      <c r="S375" s="110"/>
      <c r="T375" s="110"/>
      <c r="U375" s="110"/>
    </row>
    <row r="376" spans="3:21" ht="39.950000000000003" customHeight="1">
      <c r="C376" s="109"/>
      <c r="D376" s="110"/>
      <c r="E376" s="110"/>
      <c r="F376" s="110"/>
      <c r="G376" s="110"/>
      <c r="H376" s="110"/>
      <c r="I376" s="118"/>
      <c r="J376" s="118"/>
      <c r="K376" s="118"/>
      <c r="L376" s="118"/>
      <c r="M376" s="118"/>
      <c r="N376" s="118"/>
      <c r="O376" s="118"/>
      <c r="P376" s="118"/>
      <c r="Q376" s="110"/>
      <c r="R376" s="110"/>
      <c r="S376" s="110"/>
      <c r="T376" s="110"/>
      <c r="U376" s="110"/>
    </row>
    <row r="377" spans="3:21" ht="39.950000000000003" customHeight="1">
      <c r="C377" s="109"/>
      <c r="D377" s="110"/>
      <c r="E377" s="110"/>
      <c r="F377" s="110"/>
      <c r="G377" s="110"/>
      <c r="H377" s="110"/>
      <c r="I377" s="118"/>
      <c r="J377" s="118"/>
      <c r="K377" s="118"/>
      <c r="L377" s="118"/>
      <c r="M377" s="118"/>
      <c r="N377" s="118"/>
      <c r="O377" s="118"/>
      <c r="P377" s="118"/>
      <c r="Q377" s="110"/>
      <c r="R377" s="110"/>
      <c r="S377" s="110"/>
      <c r="T377" s="110"/>
      <c r="U377" s="110"/>
    </row>
    <row r="378" spans="3:21" ht="39.950000000000003" customHeight="1">
      <c r="C378" s="109"/>
      <c r="D378" s="110"/>
      <c r="E378" s="110"/>
      <c r="F378" s="110"/>
      <c r="G378" s="110"/>
      <c r="H378" s="110"/>
      <c r="I378" s="118"/>
      <c r="J378" s="118"/>
      <c r="K378" s="118"/>
      <c r="L378" s="118"/>
      <c r="M378" s="118"/>
      <c r="N378" s="118"/>
      <c r="O378" s="118"/>
      <c r="P378" s="118"/>
      <c r="Q378" s="110"/>
      <c r="R378" s="110"/>
      <c r="S378" s="110"/>
      <c r="T378" s="110"/>
      <c r="U378" s="110"/>
    </row>
    <row r="379" spans="3:21" ht="39.950000000000003" customHeight="1">
      <c r="C379" s="109"/>
      <c r="D379" s="110"/>
      <c r="E379" s="110"/>
      <c r="F379" s="110"/>
      <c r="G379" s="110"/>
      <c r="H379" s="110"/>
      <c r="I379" s="118"/>
      <c r="J379" s="118"/>
      <c r="K379" s="118"/>
      <c r="L379" s="118"/>
      <c r="M379" s="118"/>
      <c r="N379" s="118"/>
      <c r="O379" s="118"/>
      <c r="P379" s="118"/>
      <c r="Q379" s="110"/>
      <c r="R379" s="110"/>
      <c r="S379" s="110"/>
      <c r="T379" s="110"/>
      <c r="U379" s="110"/>
    </row>
    <row r="380" spans="3:21" ht="39.950000000000003" customHeight="1">
      <c r="C380" s="109"/>
      <c r="D380" s="110"/>
      <c r="E380" s="110"/>
      <c r="F380" s="110"/>
      <c r="G380" s="110"/>
      <c r="H380" s="110"/>
      <c r="I380" s="118"/>
      <c r="J380" s="118"/>
      <c r="K380" s="118"/>
      <c r="L380" s="118"/>
      <c r="M380" s="118"/>
      <c r="N380" s="118"/>
      <c r="O380" s="118"/>
      <c r="P380" s="118"/>
      <c r="Q380" s="110"/>
      <c r="R380" s="110"/>
      <c r="S380" s="110"/>
      <c r="T380" s="110"/>
      <c r="U380" s="110"/>
    </row>
    <row r="381" spans="3:21" ht="39.950000000000003" customHeight="1">
      <c r="C381" s="109"/>
      <c r="D381" s="110"/>
      <c r="E381" s="110"/>
      <c r="F381" s="110"/>
      <c r="G381" s="110"/>
      <c r="H381" s="110"/>
      <c r="I381" s="118"/>
      <c r="J381" s="118"/>
      <c r="K381" s="118"/>
      <c r="L381" s="118"/>
      <c r="M381" s="118"/>
      <c r="N381" s="118"/>
      <c r="O381" s="118"/>
      <c r="P381" s="118"/>
      <c r="Q381" s="110"/>
      <c r="R381" s="110"/>
      <c r="S381" s="110"/>
      <c r="T381" s="110"/>
      <c r="U381" s="110"/>
    </row>
    <row r="382" spans="3:21" ht="39.950000000000003" customHeight="1">
      <c r="C382" s="109"/>
      <c r="D382" s="110"/>
      <c r="E382" s="110"/>
      <c r="F382" s="110"/>
      <c r="G382" s="110"/>
      <c r="H382" s="110"/>
      <c r="I382" s="118"/>
      <c r="J382" s="118"/>
      <c r="K382" s="118"/>
      <c r="L382" s="118"/>
      <c r="M382" s="118"/>
      <c r="N382" s="118"/>
      <c r="O382" s="118"/>
      <c r="P382" s="118"/>
      <c r="Q382" s="110"/>
      <c r="R382" s="110"/>
      <c r="S382" s="110"/>
      <c r="T382" s="110"/>
      <c r="U382" s="110"/>
    </row>
    <row r="383" spans="3:21" ht="39.950000000000003" customHeight="1">
      <c r="C383" s="109"/>
      <c r="D383" s="110"/>
      <c r="E383" s="110"/>
      <c r="F383" s="110"/>
      <c r="G383" s="110"/>
      <c r="H383" s="110"/>
      <c r="I383" s="118"/>
      <c r="J383" s="118"/>
      <c r="K383" s="118"/>
      <c r="L383" s="118"/>
      <c r="M383" s="118"/>
      <c r="N383" s="118"/>
      <c r="O383" s="118"/>
      <c r="P383" s="118"/>
      <c r="Q383" s="110"/>
      <c r="R383" s="110"/>
      <c r="S383" s="110"/>
      <c r="T383" s="110"/>
      <c r="U383" s="110"/>
    </row>
    <row r="384" spans="3:21" ht="39.950000000000003" customHeight="1">
      <c r="C384" s="109"/>
      <c r="D384" s="110"/>
      <c r="E384" s="110"/>
      <c r="F384" s="110"/>
      <c r="G384" s="110"/>
      <c r="H384" s="110"/>
      <c r="I384" s="118"/>
      <c r="J384" s="118"/>
      <c r="K384" s="118"/>
      <c r="L384" s="118"/>
      <c r="M384" s="118"/>
      <c r="N384" s="118"/>
      <c r="O384" s="118"/>
      <c r="P384" s="118"/>
      <c r="Q384" s="110"/>
      <c r="R384" s="110"/>
      <c r="S384" s="110"/>
      <c r="T384" s="110"/>
      <c r="U384" s="110"/>
    </row>
    <row r="385" spans="3:21" ht="39.950000000000003" customHeight="1">
      <c r="C385" s="109"/>
      <c r="D385" s="110"/>
      <c r="E385" s="110"/>
      <c r="F385" s="110"/>
      <c r="G385" s="110"/>
      <c r="H385" s="110"/>
      <c r="I385" s="118"/>
      <c r="J385" s="118"/>
      <c r="K385" s="118"/>
      <c r="L385" s="118"/>
      <c r="M385" s="118"/>
      <c r="N385" s="118"/>
      <c r="O385" s="118"/>
      <c r="P385" s="118"/>
      <c r="Q385" s="110"/>
      <c r="R385" s="110"/>
      <c r="S385" s="110"/>
      <c r="T385" s="110"/>
      <c r="U385" s="110"/>
    </row>
    <row r="386" spans="3:21" ht="39.950000000000003" customHeight="1">
      <c r="C386" s="109"/>
      <c r="D386" s="110"/>
      <c r="E386" s="110"/>
      <c r="F386" s="110"/>
      <c r="G386" s="110"/>
      <c r="H386" s="110"/>
      <c r="I386" s="118"/>
      <c r="J386" s="118"/>
      <c r="K386" s="118"/>
      <c r="L386" s="118"/>
      <c r="M386" s="118"/>
      <c r="N386" s="118"/>
      <c r="O386" s="118"/>
      <c r="P386" s="118"/>
      <c r="Q386" s="110"/>
      <c r="R386" s="110"/>
      <c r="S386" s="110"/>
      <c r="T386" s="110"/>
      <c r="U386" s="110"/>
    </row>
    <row r="387" spans="3:21" ht="39.950000000000003" customHeight="1">
      <c r="C387" s="109"/>
      <c r="D387" s="110"/>
      <c r="E387" s="110"/>
      <c r="F387" s="110"/>
      <c r="G387" s="110"/>
      <c r="H387" s="110"/>
      <c r="I387" s="118"/>
      <c r="J387" s="118"/>
      <c r="K387" s="118"/>
      <c r="L387" s="118"/>
      <c r="M387" s="118"/>
      <c r="N387" s="118"/>
      <c r="O387" s="118"/>
      <c r="P387" s="118"/>
      <c r="Q387" s="110"/>
      <c r="R387" s="110"/>
      <c r="S387" s="110"/>
      <c r="T387" s="110"/>
      <c r="U387" s="110"/>
    </row>
    <row r="388" spans="3:21" ht="39.950000000000003" customHeight="1">
      <c r="C388" s="109"/>
      <c r="D388" s="110"/>
      <c r="E388" s="110"/>
      <c r="F388" s="110"/>
      <c r="G388" s="110"/>
      <c r="H388" s="110"/>
      <c r="I388" s="118"/>
      <c r="J388" s="118"/>
      <c r="K388" s="118"/>
      <c r="L388" s="118"/>
      <c r="M388" s="118"/>
      <c r="N388" s="118"/>
      <c r="O388" s="118"/>
      <c r="P388" s="118"/>
      <c r="Q388" s="110"/>
      <c r="R388" s="110"/>
      <c r="S388" s="110"/>
      <c r="T388" s="110"/>
      <c r="U388" s="110"/>
    </row>
    <row r="389" spans="3:21" ht="39.950000000000003" customHeight="1">
      <c r="C389" s="109"/>
      <c r="D389" s="110"/>
      <c r="E389" s="110"/>
      <c r="F389" s="110"/>
      <c r="G389" s="110"/>
      <c r="H389" s="110"/>
      <c r="I389" s="118"/>
      <c r="J389" s="118"/>
      <c r="K389" s="118"/>
      <c r="L389" s="118"/>
      <c r="M389" s="118"/>
      <c r="N389" s="118"/>
      <c r="O389" s="118"/>
      <c r="P389" s="118"/>
      <c r="Q389" s="110"/>
      <c r="R389" s="110"/>
      <c r="S389" s="110"/>
      <c r="T389" s="110"/>
      <c r="U389" s="110"/>
    </row>
    <row r="390" spans="3:21" ht="39.950000000000003" customHeight="1">
      <c r="C390" s="109"/>
      <c r="D390" s="110"/>
      <c r="E390" s="110"/>
      <c r="F390" s="110"/>
      <c r="G390" s="110"/>
      <c r="H390" s="110"/>
      <c r="I390" s="118"/>
      <c r="J390" s="118"/>
      <c r="K390" s="118"/>
      <c r="L390" s="118"/>
      <c r="M390" s="118"/>
      <c r="N390" s="118"/>
      <c r="O390" s="118"/>
      <c r="P390" s="118"/>
      <c r="Q390" s="110"/>
      <c r="R390" s="110"/>
      <c r="S390" s="110"/>
      <c r="T390" s="110"/>
      <c r="U390" s="110"/>
    </row>
    <row r="391" spans="3:21" ht="39.950000000000003" customHeight="1">
      <c r="C391" s="109"/>
      <c r="D391" s="110"/>
      <c r="E391" s="110"/>
      <c r="F391" s="110"/>
      <c r="G391" s="110"/>
      <c r="H391" s="110"/>
      <c r="I391" s="118"/>
      <c r="J391" s="118"/>
      <c r="K391" s="118"/>
      <c r="L391" s="118"/>
      <c r="M391" s="118"/>
      <c r="N391" s="118"/>
      <c r="O391" s="118"/>
      <c r="P391" s="118"/>
      <c r="Q391" s="110"/>
      <c r="R391" s="110"/>
      <c r="S391" s="110"/>
      <c r="T391" s="110"/>
      <c r="U391" s="110"/>
    </row>
    <row r="392" spans="3:21" ht="39.950000000000003" customHeight="1">
      <c r="C392" s="109"/>
      <c r="D392" s="110"/>
      <c r="E392" s="110"/>
      <c r="F392" s="110"/>
      <c r="G392" s="110"/>
      <c r="H392" s="110"/>
      <c r="I392" s="118"/>
      <c r="J392" s="118"/>
      <c r="K392" s="118"/>
      <c r="L392" s="118"/>
      <c r="M392" s="118"/>
      <c r="N392" s="118"/>
      <c r="O392" s="118"/>
      <c r="P392" s="118"/>
      <c r="Q392" s="110"/>
      <c r="R392" s="110"/>
      <c r="S392" s="110"/>
      <c r="T392" s="110"/>
      <c r="U392" s="110"/>
    </row>
    <row r="393" spans="3:21" ht="39.950000000000003" customHeight="1">
      <c r="C393" s="109"/>
      <c r="D393" s="110"/>
      <c r="E393" s="110"/>
      <c r="F393" s="110"/>
      <c r="G393" s="110"/>
      <c r="H393" s="110"/>
      <c r="I393" s="118"/>
      <c r="J393" s="118"/>
      <c r="K393" s="118"/>
      <c r="L393" s="118"/>
      <c r="M393" s="118"/>
      <c r="N393" s="118"/>
      <c r="O393" s="118"/>
      <c r="P393" s="118"/>
      <c r="Q393" s="110"/>
      <c r="R393" s="110"/>
      <c r="S393" s="110"/>
      <c r="T393" s="110"/>
      <c r="U393" s="110"/>
    </row>
    <row r="394" spans="3:21" ht="39.950000000000003" customHeight="1">
      <c r="C394" s="109"/>
      <c r="D394" s="110"/>
      <c r="E394" s="110"/>
      <c r="F394" s="110"/>
      <c r="G394" s="110"/>
      <c r="H394" s="110"/>
      <c r="I394" s="118"/>
      <c r="J394" s="118"/>
      <c r="K394" s="118"/>
      <c r="L394" s="118"/>
      <c r="M394" s="118"/>
      <c r="N394" s="118"/>
      <c r="O394" s="118"/>
      <c r="P394" s="118"/>
      <c r="Q394" s="110"/>
      <c r="R394" s="110"/>
      <c r="S394" s="110"/>
      <c r="T394" s="110"/>
      <c r="U394" s="110"/>
    </row>
    <row r="395" spans="3:21" ht="39.950000000000003" customHeight="1">
      <c r="C395" s="109"/>
      <c r="D395" s="110"/>
      <c r="E395" s="110"/>
      <c r="F395" s="110"/>
      <c r="G395" s="110"/>
      <c r="H395" s="110"/>
      <c r="I395" s="118"/>
      <c r="J395" s="118"/>
      <c r="K395" s="118"/>
      <c r="L395" s="118"/>
      <c r="M395" s="118"/>
      <c r="N395" s="118"/>
      <c r="O395" s="118"/>
      <c r="P395" s="118"/>
      <c r="Q395" s="110"/>
      <c r="R395" s="110"/>
      <c r="S395" s="110"/>
      <c r="T395" s="110"/>
      <c r="U395" s="110"/>
    </row>
    <row r="396" spans="3:21" ht="39.950000000000003" customHeight="1">
      <c r="C396" s="109"/>
      <c r="D396" s="110"/>
      <c r="E396" s="110"/>
      <c r="F396" s="110"/>
      <c r="G396" s="110"/>
      <c r="H396" s="110"/>
      <c r="I396" s="118"/>
      <c r="J396" s="118"/>
      <c r="K396" s="118"/>
      <c r="L396" s="118"/>
      <c r="M396" s="118"/>
      <c r="N396" s="118"/>
      <c r="O396" s="118"/>
      <c r="P396" s="118"/>
      <c r="Q396" s="110"/>
      <c r="R396" s="110"/>
      <c r="S396" s="110"/>
      <c r="T396" s="110"/>
      <c r="U396" s="110"/>
    </row>
    <row r="397" spans="3:21" ht="39.950000000000003" customHeight="1">
      <c r="C397" s="109"/>
      <c r="D397" s="110"/>
      <c r="E397" s="110"/>
      <c r="F397" s="110"/>
      <c r="G397" s="110"/>
      <c r="H397" s="110"/>
      <c r="I397" s="118"/>
      <c r="J397" s="118"/>
      <c r="K397" s="118"/>
      <c r="L397" s="118"/>
      <c r="M397" s="118"/>
      <c r="N397" s="118"/>
      <c r="O397" s="118"/>
      <c r="P397" s="118"/>
      <c r="Q397" s="110"/>
      <c r="R397" s="110"/>
      <c r="S397" s="110"/>
      <c r="T397" s="110"/>
      <c r="U397" s="110"/>
    </row>
    <row r="398" spans="3:21" ht="39.950000000000003" customHeight="1">
      <c r="C398" s="109"/>
      <c r="D398" s="110"/>
      <c r="E398" s="110"/>
      <c r="F398" s="110"/>
      <c r="G398" s="110"/>
      <c r="H398" s="110"/>
      <c r="I398" s="118"/>
      <c r="J398" s="118"/>
      <c r="K398" s="118"/>
      <c r="L398" s="118"/>
      <c r="M398" s="118"/>
      <c r="N398" s="118"/>
      <c r="O398" s="118"/>
      <c r="P398" s="118"/>
      <c r="Q398" s="110"/>
      <c r="R398" s="110"/>
      <c r="S398" s="110"/>
      <c r="T398" s="110"/>
      <c r="U398" s="110"/>
    </row>
    <row r="399" spans="3:21" ht="39.950000000000003" customHeight="1">
      <c r="C399" s="109"/>
      <c r="D399" s="110"/>
      <c r="E399" s="110"/>
      <c r="F399" s="110"/>
      <c r="G399" s="110"/>
      <c r="H399" s="110"/>
      <c r="I399" s="118"/>
      <c r="J399" s="118"/>
      <c r="K399" s="118"/>
      <c r="L399" s="118"/>
      <c r="M399" s="118"/>
      <c r="N399" s="118"/>
      <c r="O399" s="118"/>
      <c r="P399" s="118"/>
      <c r="Q399" s="110"/>
      <c r="R399" s="110"/>
      <c r="S399" s="110"/>
      <c r="T399" s="110"/>
      <c r="U399" s="110"/>
    </row>
    <row r="400" spans="3:21" ht="39.950000000000003" customHeight="1">
      <c r="C400" s="109"/>
      <c r="D400" s="110"/>
      <c r="E400" s="110"/>
      <c r="F400" s="110"/>
      <c r="G400" s="110"/>
      <c r="H400" s="110"/>
      <c r="I400" s="118"/>
      <c r="J400" s="118"/>
      <c r="K400" s="118"/>
      <c r="L400" s="118"/>
      <c r="M400" s="118"/>
      <c r="N400" s="118"/>
      <c r="O400" s="118"/>
      <c r="P400" s="118"/>
      <c r="Q400" s="110"/>
      <c r="R400" s="110"/>
      <c r="S400" s="110"/>
      <c r="T400" s="110"/>
      <c r="U400" s="110"/>
    </row>
    <row r="401" spans="3:21" ht="39.950000000000003" customHeight="1">
      <c r="C401" s="109"/>
      <c r="D401" s="110"/>
      <c r="E401" s="110"/>
      <c r="F401" s="110"/>
      <c r="G401" s="110"/>
      <c r="H401" s="110"/>
      <c r="I401" s="118"/>
      <c r="J401" s="118"/>
      <c r="K401" s="118"/>
      <c r="L401" s="118"/>
      <c r="M401" s="118"/>
      <c r="N401" s="118"/>
      <c r="O401" s="118"/>
      <c r="P401" s="118"/>
      <c r="Q401" s="110"/>
      <c r="R401" s="110"/>
      <c r="S401" s="110"/>
      <c r="T401" s="110"/>
      <c r="U401" s="110"/>
    </row>
    <row r="402" spans="3:21" ht="39.950000000000003" customHeight="1">
      <c r="C402" s="109"/>
      <c r="D402" s="110"/>
      <c r="E402" s="110"/>
      <c r="F402" s="110"/>
      <c r="G402" s="110"/>
      <c r="H402" s="110"/>
      <c r="I402" s="118"/>
      <c r="J402" s="118"/>
      <c r="K402" s="118"/>
      <c r="L402" s="118"/>
      <c r="M402" s="118"/>
      <c r="N402" s="118"/>
      <c r="O402" s="118"/>
      <c r="P402" s="118"/>
      <c r="Q402" s="110"/>
      <c r="R402" s="110"/>
      <c r="S402" s="110"/>
      <c r="T402" s="110"/>
      <c r="U402" s="110"/>
    </row>
    <row r="403" spans="3:21" ht="39.950000000000003" customHeight="1">
      <c r="C403" s="109"/>
      <c r="D403" s="110"/>
      <c r="E403" s="110"/>
      <c r="F403" s="110"/>
      <c r="G403" s="110"/>
      <c r="H403" s="110"/>
      <c r="I403" s="118"/>
      <c r="J403" s="118"/>
      <c r="K403" s="118"/>
      <c r="L403" s="118"/>
      <c r="M403" s="118"/>
      <c r="N403" s="118"/>
      <c r="O403" s="118"/>
      <c r="P403" s="118"/>
      <c r="Q403" s="110"/>
      <c r="R403" s="110"/>
      <c r="S403" s="110"/>
      <c r="T403" s="110"/>
      <c r="U403" s="110"/>
    </row>
    <row r="404" spans="3:21" ht="39.950000000000003" customHeight="1">
      <c r="C404" s="109"/>
      <c r="D404" s="110"/>
      <c r="E404" s="110"/>
      <c r="F404" s="110"/>
      <c r="G404" s="110"/>
      <c r="H404" s="110"/>
      <c r="I404" s="118"/>
      <c r="J404" s="118"/>
      <c r="K404" s="118"/>
      <c r="L404" s="118"/>
      <c r="M404" s="118"/>
      <c r="N404" s="118"/>
      <c r="O404" s="118"/>
      <c r="P404" s="118"/>
      <c r="Q404" s="110"/>
      <c r="R404" s="110"/>
      <c r="S404" s="110"/>
      <c r="T404" s="110"/>
      <c r="U404" s="110"/>
    </row>
    <row r="405" spans="3:21" ht="39.950000000000003" customHeight="1">
      <c r="C405" s="109"/>
      <c r="D405" s="110"/>
      <c r="E405" s="110"/>
      <c r="F405" s="110"/>
      <c r="G405" s="110"/>
      <c r="H405" s="110"/>
      <c r="I405" s="118"/>
      <c r="J405" s="118"/>
      <c r="K405" s="118"/>
      <c r="L405" s="118"/>
      <c r="M405" s="118"/>
      <c r="N405" s="118"/>
      <c r="O405" s="118"/>
      <c r="P405" s="118"/>
      <c r="Q405" s="110"/>
      <c r="R405" s="110"/>
      <c r="S405" s="110"/>
      <c r="T405" s="110"/>
      <c r="U405" s="110"/>
    </row>
    <row r="406" spans="3:21" ht="39.950000000000003" customHeight="1">
      <c r="C406" s="109"/>
      <c r="D406" s="110"/>
      <c r="E406" s="110"/>
      <c r="F406" s="110"/>
      <c r="G406" s="110"/>
      <c r="H406" s="110"/>
      <c r="I406" s="118"/>
      <c r="J406" s="118"/>
      <c r="K406" s="118"/>
      <c r="L406" s="118"/>
      <c r="M406" s="118"/>
      <c r="N406" s="118"/>
      <c r="O406" s="118"/>
      <c r="P406" s="118"/>
      <c r="Q406" s="110"/>
      <c r="R406" s="110"/>
      <c r="S406" s="110"/>
      <c r="T406" s="110"/>
      <c r="U406" s="110"/>
    </row>
    <row r="407" spans="3:21" ht="39.950000000000003" customHeight="1">
      <c r="C407" s="109"/>
      <c r="D407" s="110"/>
      <c r="E407" s="110"/>
      <c r="F407" s="110"/>
      <c r="G407" s="110"/>
      <c r="H407" s="110"/>
      <c r="I407" s="118"/>
      <c r="J407" s="118"/>
      <c r="K407" s="118"/>
      <c r="L407" s="118"/>
      <c r="M407" s="118"/>
      <c r="N407" s="118"/>
      <c r="O407" s="118"/>
      <c r="P407" s="118"/>
      <c r="Q407" s="110"/>
      <c r="R407" s="110"/>
      <c r="S407" s="110"/>
      <c r="T407" s="110"/>
      <c r="U407" s="110"/>
    </row>
    <row r="408" spans="3:21" ht="39.950000000000003" customHeight="1">
      <c r="C408" s="109"/>
      <c r="D408" s="110"/>
      <c r="E408" s="110"/>
      <c r="F408" s="110"/>
      <c r="G408" s="110"/>
      <c r="H408" s="110"/>
      <c r="I408" s="118"/>
      <c r="J408" s="118"/>
      <c r="K408" s="118"/>
      <c r="L408" s="118"/>
      <c r="M408" s="118"/>
      <c r="N408" s="118"/>
      <c r="O408" s="118"/>
      <c r="P408" s="118"/>
      <c r="Q408" s="110"/>
      <c r="R408" s="110"/>
      <c r="S408" s="110"/>
      <c r="T408" s="110"/>
      <c r="U408" s="110"/>
    </row>
    <row r="409" spans="3:21" ht="39.950000000000003" customHeight="1">
      <c r="C409" s="109"/>
      <c r="D409" s="110"/>
      <c r="E409" s="110"/>
      <c r="F409" s="110"/>
      <c r="G409" s="110"/>
      <c r="H409" s="110"/>
      <c r="I409" s="118"/>
      <c r="J409" s="118"/>
      <c r="K409" s="118"/>
      <c r="L409" s="118"/>
      <c r="M409" s="118"/>
      <c r="N409" s="118"/>
      <c r="O409" s="118"/>
      <c r="P409" s="118"/>
      <c r="Q409" s="110"/>
      <c r="R409" s="110"/>
      <c r="S409" s="110"/>
      <c r="T409" s="110"/>
      <c r="U409" s="110"/>
    </row>
    <row r="410" spans="3:21" ht="39.950000000000003" customHeight="1">
      <c r="C410" s="109"/>
      <c r="D410" s="110"/>
      <c r="E410" s="110"/>
      <c r="F410" s="110"/>
      <c r="G410" s="110"/>
      <c r="H410" s="110"/>
      <c r="I410" s="118"/>
      <c r="J410" s="118"/>
      <c r="K410" s="118"/>
      <c r="L410" s="118"/>
      <c r="M410" s="118"/>
      <c r="N410" s="118"/>
      <c r="O410" s="118"/>
      <c r="P410" s="118"/>
      <c r="Q410" s="110"/>
      <c r="R410" s="110"/>
      <c r="S410" s="110"/>
      <c r="T410" s="110"/>
      <c r="U410" s="110"/>
    </row>
    <row r="411" spans="3:21" ht="39.950000000000003" customHeight="1">
      <c r="C411" s="109"/>
      <c r="D411" s="110"/>
      <c r="E411" s="110"/>
      <c r="F411" s="110"/>
      <c r="G411" s="110"/>
      <c r="H411" s="110"/>
      <c r="I411" s="118"/>
      <c r="J411" s="118"/>
      <c r="K411" s="118"/>
      <c r="L411" s="118"/>
      <c r="M411" s="118"/>
      <c r="N411" s="118"/>
      <c r="O411" s="118"/>
      <c r="P411" s="118"/>
      <c r="Q411" s="110"/>
      <c r="R411" s="110"/>
      <c r="S411" s="110"/>
      <c r="T411" s="110"/>
      <c r="U411" s="110"/>
    </row>
    <row r="412" spans="3:21" ht="39.950000000000003" customHeight="1">
      <c r="C412" s="109"/>
      <c r="D412" s="110"/>
      <c r="E412" s="110"/>
      <c r="F412" s="110"/>
      <c r="G412" s="110"/>
      <c r="H412" s="110"/>
      <c r="I412" s="118"/>
      <c r="J412" s="118"/>
      <c r="K412" s="118"/>
      <c r="L412" s="118"/>
      <c r="M412" s="118"/>
      <c r="N412" s="118"/>
      <c r="O412" s="118"/>
      <c r="P412" s="118"/>
      <c r="Q412" s="110"/>
      <c r="R412" s="110"/>
      <c r="S412" s="110"/>
      <c r="T412" s="110"/>
      <c r="U412" s="110"/>
    </row>
    <row r="413" spans="3:21" ht="39.950000000000003" customHeight="1">
      <c r="C413" s="109"/>
      <c r="D413" s="110"/>
      <c r="E413" s="110"/>
      <c r="F413" s="110"/>
      <c r="G413" s="110"/>
      <c r="H413" s="110"/>
      <c r="I413" s="118"/>
      <c r="J413" s="118"/>
      <c r="K413" s="118"/>
      <c r="L413" s="118"/>
      <c r="M413" s="118"/>
      <c r="N413" s="118"/>
      <c r="O413" s="118"/>
      <c r="P413" s="118"/>
      <c r="Q413" s="110"/>
      <c r="R413" s="110"/>
      <c r="S413" s="110"/>
      <c r="T413" s="110"/>
      <c r="U413" s="110"/>
    </row>
    <row r="414" spans="3:21" ht="39.950000000000003" customHeight="1">
      <c r="C414" s="109"/>
      <c r="D414" s="110"/>
      <c r="E414" s="110"/>
      <c r="F414" s="110"/>
      <c r="G414" s="110"/>
      <c r="H414" s="110"/>
      <c r="I414" s="118"/>
      <c r="J414" s="118"/>
      <c r="K414" s="118"/>
      <c r="L414" s="118"/>
      <c r="M414" s="118"/>
      <c r="N414" s="118"/>
      <c r="O414" s="118"/>
      <c r="P414" s="118"/>
      <c r="Q414" s="110"/>
      <c r="R414" s="110"/>
      <c r="S414" s="110"/>
      <c r="T414" s="110"/>
      <c r="U414" s="110"/>
    </row>
    <row r="415" spans="3:21" ht="39.950000000000003" customHeight="1">
      <c r="C415" s="109"/>
      <c r="D415" s="110"/>
      <c r="E415" s="110"/>
      <c r="F415" s="110"/>
      <c r="G415" s="110"/>
      <c r="H415" s="110"/>
      <c r="I415" s="118"/>
      <c r="J415" s="118"/>
      <c r="K415" s="118"/>
      <c r="L415" s="118"/>
      <c r="M415" s="118"/>
      <c r="N415" s="118"/>
      <c r="O415" s="118"/>
      <c r="P415" s="118"/>
      <c r="Q415" s="110"/>
      <c r="R415" s="110"/>
      <c r="S415" s="110"/>
      <c r="T415" s="110"/>
      <c r="U415" s="110"/>
    </row>
    <row r="416" spans="3:21" ht="39.950000000000003" customHeight="1">
      <c r="C416" s="109"/>
      <c r="D416" s="110"/>
      <c r="E416" s="110"/>
      <c r="F416" s="110"/>
      <c r="G416" s="110"/>
      <c r="H416" s="110"/>
      <c r="I416" s="118"/>
      <c r="J416" s="118"/>
      <c r="K416" s="118"/>
      <c r="L416" s="118"/>
      <c r="M416" s="118"/>
      <c r="N416" s="118"/>
      <c r="O416" s="118"/>
      <c r="P416" s="118"/>
      <c r="Q416" s="110"/>
      <c r="R416" s="110"/>
      <c r="S416" s="110"/>
      <c r="T416" s="110"/>
      <c r="U416" s="110"/>
    </row>
    <row r="417" spans="3:23" ht="39.950000000000003" customHeight="1">
      <c r="C417" s="109"/>
      <c r="D417" s="110"/>
      <c r="E417" s="110"/>
      <c r="F417" s="110"/>
      <c r="G417" s="110"/>
      <c r="H417" s="110"/>
      <c r="I417" s="118"/>
      <c r="J417" s="118"/>
      <c r="K417" s="118"/>
      <c r="L417" s="118"/>
      <c r="M417" s="118"/>
      <c r="N417" s="118"/>
      <c r="O417" s="118"/>
      <c r="P417" s="118"/>
      <c r="Q417" s="110"/>
      <c r="R417" s="110"/>
      <c r="S417" s="110"/>
      <c r="T417" s="110"/>
      <c r="U417" s="110"/>
    </row>
    <row r="418" spans="3:23" ht="39.950000000000003" customHeight="1">
      <c r="C418" s="109"/>
      <c r="D418" s="110"/>
      <c r="E418" s="110"/>
      <c r="F418" s="110"/>
      <c r="G418" s="110"/>
      <c r="H418" s="110"/>
      <c r="I418" s="118"/>
      <c r="J418" s="118"/>
      <c r="K418" s="118"/>
      <c r="L418" s="118"/>
      <c r="M418" s="118"/>
      <c r="N418" s="118"/>
      <c r="O418" s="118"/>
      <c r="P418" s="118"/>
      <c r="Q418" s="110"/>
      <c r="R418" s="110"/>
      <c r="S418" s="110"/>
      <c r="T418" s="110"/>
      <c r="U418" s="110"/>
    </row>
    <row r="419" spans="3:23" ht="39.950000000000003" customHeight="1">
      <c r="C419" s="109"/>
      <c r="D419" s="110"/>
      <c r="E419" s="110"/>
      <c r="F419" s="110"/>
      <c r="G419" s="110"/>
      <c r="H419" s="110"/>
      <c r="I419" s="118"/>
      <c r="J419" s="118"/>
      <c r="K419" s="118"/>
      <c r="L419" s="118"/>
      <c r="M419" s="118"/>
      <c r="N419" s="118"/>
      <c r="O419" s="118"/>
      <c r="P419" s="118"/>
      <c r="Q419" s="110"/>
      <c r="R419" s="110"/>
      <c r="S419" s="110"/>
      <c r="T419" s="110"/>
      <c r="U419" s="110"/>
    </row>
    <row r="420" spans="3:23" ht="39.950000000000003" customHeight="1">
      <c r="C420" s="109"/>
      <c r="D420" s="110"/>
      <c r="E420" s="110"/>
      <c r="F420" s="110"/>
      <c r="G420" s="110"/>
      <c r="H420" s="110"/>
      <c r="I420" s="118"/>
      <c r="J420" s="118"/>
      <c r="K420" s="118"/>
      <c r="L420" s="118"/>
      <c r="M420" s="118"/>
      <c r="N420" s="118"/>
      <c r="O420" s="118"/>
      <c r="P420" s="118"/>
      <c r="Q420" s="110"/>
      <c r="R420" s="110"/>
      <c r="S420" s="110"/>
      <c r="T420" s="110"/>
      <c r="U420" s="110"/>
    </row>
    <row r="421" spans="3:23" ht="39.950000000000003" customHeight="1">
      <c r="C421" s="109"/>
      <c r="D421" s="110"/>
      <c r="E421" s="110"/>
      <c r="F421" s="110"/>
      <c r="G421" s="110"/>
      <c r="H421" s="110"/>
      <c r="I421" s="118"/>
      <c r="J421" s="118"/>
      <c r="K421" s="118"/>
      <c r="L421" s="118"/>
      <c r="M421" s="118"/>
      <c r="N421" s="118"/>
      <c r="O421" s="118"/>
      <c r="P421" s="118"/>
      <c r="Q421" s="110"/>
      <c r="R421" s="110"/>
      <c r="S421" s="110"/>
      <c r="T421" s="110"/>
      <c r="U421" s="110"/>
    </row>
    <row r="422" spans="3:23" ht="39.950000000000003" customHeight="1">
      <c r="C422" s="109"/>
      <c r="D422" s="110"/>
      <c r="E422" s="110"/>
      <c r="F422" s="110"/>
      <c r="G422" s="110"/>
      <c r="H422" s="110"/>
      <c r="I422" s="118"/>
      <c r="J422" s="118"/>
      <c r="K422" s="118"/>
      <c r="L422" s="118"/>
      <c r="M422" s="118"/>
      <c r="N422" s="118"/>
      <c r="O422" s="118"/>
      <c r="P422" s="118"/>
      <c r="Q422" s="110"/>
      <c r="R422" s="110"/>
      <c r="S422" s="110"/>
      <c r="T422" s="110"/>
      <c r="U422" s="110"/>
    </row>
    <row r="423" spans="3:23" ht="39.950000000000003" customHeight="1">
      <c r="C423" s="109"/>
      <c r="D423" s="110"/>
      <c r="E423" s="110"/>
      <c r="F423" s="110"/>
      <c r="G423" s="110"/>
      <c r="H423" s="110"/>
      <c r="I423" s="118"/>
      <c r="J423" s="118"/>
      <c r="K423" s="118"/>
      <c r="L423" s="118"/>
      <c r="M423" s="118"/>
      <c r="N423" s="118"/>
      <c r="O423" s="118"/>
      <c r="P423" s="118"/>
      <c r="Q423" s="110"/>
      <c r="R423" s="110"/>
      <c r="S423" s="110"/>
      <c r="T423" s="110"/>
      <c r="U423" s="110"/>
    </row>
    <row r="424" spans="3:23" ht="39.950000000000003" customHeight="1">
      <c r="C424" s="109"/>
      <c r="D424" s="110"/>
      <c r="E424" s="110"/>
      <c r="F424" s="110"/>
      <c r="G424" s="110"/>
      <c r="H424" s="110"/>
      <c r="I424" s="118"/>
      <c r="J424" s="118"/>
      <c r="K424" s="118"/>
      <c r="L424" s="118"/>
      <c r="M424" s="118"/>
      <c r="N424" s="118"/>
      <c r="O424" s="118"/>
      <c r="P424" s="118"/>
      <c r="Q424" s="110"/>
      <c r="R424" s="110"/>
      <c r="S424" s="110"/>
      <c r="T424" s="110"/>
      <c r="U424" s="110"/>
    </row>
    <row r="425" spans="3:23" ht="39.950000000000003" customHeight="1">
      <c r="C425" s="109"/>
      <c r="D425" s="110"/>
      <c r="E425" s="110"/>
      <c r="F425" s="110"/>
      <c r="G425" s="110"/>
      <c r="H425" s="110"/>
      <c r="I425" s="118"/>
      <c r="J425" s="118"/>
      <c r="K425" s="118"/>
      <c r="L425" s="118"/>
      <c r="M425" s="118"/>
      <c r="N425" s="118"/>
      <c r="O425" s="118"/>
      <c r="P425" s="118"/>
      <c r="Q425" s="110"/>
      <c r="R425" s="110"/>
      <c r="S425" s="110"/>
      <c r="T425" s="110"/>
      <c r="U425" s="110"/>
    </row>
    <row r="426" spans="3:23" ht="39.950000000000003" customHeight="1">
      <c r="C426" s="109"/>
      <c r="D426" s="110"/>
      <c r="E426" s="110"/>
      <c r="F426" s="110"/>
      <c r="G426" s="110"/>
      <c r="H426" s="110"/>
      <c r="I426" s="118"/>
      <c r="J426" s="118"/>
      <c r="K426" s="118"/>
      <c r="L426" s="118"/>
      <c r="M426" s="118"/>
      <c r="N426" s="118"/>
      <c r="O426" s="118"/>
      <c r="P426" s="118"/>
      <c r="Q426" s="110"/>
      <c r="R426" s="110"/>
      <c r="S426" s="110"/>
      <c r="T426" s="110"/>
      <c r="U426" s="110"/>
    </row>
    <row r="427" spans="3:23" ht="39.950000000000003" customHeight="1">
      <c r="C427" s="109"/>
      <c r="D427" s="110"/>
      <c r="E427" s="110"/>
      <c r="F427" s="110"/>
      <c r="G427" s="110"/>
      <c r="H427" s="110"/>
      <c r="I427" s="118"/>
      <c r="J427" s="118"/>
      <c r="K427" s="118"/>
      <c r="L427" s="118"/>
      <c r="M427" s="118"/>
      <c r="N427" s="118"/>
      <c r="O427" s="118"/>
      <c r="P427" s="118"/>
      <c r="Q427" s="110"/>
      <c r="R427" s="110"/>
      <c r="S427" s="110"/>
      <c r="T427" s="110"/>
      <c r="U427" s="110"/>
    </row>
    <row r="428" spans="3:23" ht="39.950000000000003" customHeight="1">
      <c r="C428" s="109"/>
      <c r="D428" s="110"/>
      <c r="E428" s="110"/>
      <c r="F428" s="110"/>
      <c r="G428" s="110"/>
      <c r="H428" s="110"/>
      <c r="I428" s="118"/>
      <c r="J428" s="118"/>
      <c r="K428" s="118"/>
      <c r="L428" s="118"/>
      <c r="M428" s="118"/>
      <c r="N428" s="118"/>
      <c r="O428" s="118"/>
      <c r="P428" s="118"/>
      <c r="Q428" s="110"/>
      <c r="R428" s="110"/>
      <c r="S428" s="110"/>
      <c r="T428" s="110"/>
      <c r="U428" s="110"/>
    </row>
    <row r="429" spans="3:23" ht="39.950000000000003" customHeight="1">
      <c r="C429" s="109"/>
      <c r="D429" s="110"/>
      <c r="E429" s="110"/>
      <c r="F429" s="110"/>
      <c r="G429" s="110"/>
      <c r="H429" s="110"/>
      <c r="I429" s="118"/>
      <c r="J429" s="118"/>
      <c r="K429" s="118"/>
      <c r="L429" s="118"/>
      <c r="M429" s="118"/>
      <c r="N429" s="118"/>
      <c r="O429" s="118"/>
      <c r="P429" s="118"/>
      <c r="Q429" s="110"/>
      <c r="R429" s="110"/>
      <c r="S429" s="110"/>
      <c r="T429" s="110"/>
      <c r="U429" s="110"/>
    </row>
    <row r="430" spans="3:23" ht="39.950000000000003" customHeight="1">
      <c r="C430" s="109"/>
      <c r="D430" s="110"/>
      <c r="E430" s="110"/>
      <c r="F430" s="110"/>
      <c r="G430" s="110"/>
      <c r="H430" s="110"/>
      <c r="I430" s="118"/>
      <c r="J430" s="118"/>
      <c r="K430" s="118"/>
      <c r="L430" s="118"/>
      <c r="M430" s="118"/>
      <c r="N430" s="118"/>
      <c r="O430" s="118"/>
      <c r="P430" s="118"/>
      <c r="Q430" s="110"/>
      <c r="R430" s="110"/>
      <c r="S430" s="110"/>
      <c r="T430" s="110"/>
      <c r="U430" s="110"/>
    </row>
    <row r="431" spans="3:23" ht="39.950000000000003" customHeight="1">
      <c r="C431" s="109"/>
      <c r="D431" s="110"/>
      <c r="E431" s="110"/>
      <c r="F431" s="110"/>
      <c r="G431" s="110"/>
      <c r="H431" s="110"/>
      <c r="I431" s="118"/>
      <c r="J431" s="118"/>
      <c r="K431" s="118"/>
      <c r="L431" s="118"/>
      <c r="M431" s="118"/>
      <c r="N431" s="118"/>
      <c r="O431" s="118"/>
      <c r="P431" s="118"/>
      <c r="Q431" s="110"/>
      <c r="R431" s="110"/>
      <c r="S431" s="110"/>
      <c r="T431" s="110"/>
      <c r="U431" s="110"/>
    </row>
    <row r="432" spans="3:23" ht="39.950000000000003" customHeight="1">
      <c r="C432" s="109"/>
      <c r="D432" s="110"/>
      <c r="E432" s="110"/>
      <c r="F432" s="110"/>
      <c r="G432" s="110"/>
      <c r="H432" s="110"/>
      <c r="I432" s="118"/>
      <c r="J432" s="118"/>
      <c r="K432" s="118"/>
      <c r="L432" s="118"/>
      <c r="M432" s="118"/>
      <c r="N432" s="118"/>
      <c r="O432" s="118"/>
      <c r="P432" s="118"/>
      <c r="Q432" s="110"/>
      <c r="R432" s="110"/>
      <c r="S432" s="110"/>
      <c r="T432" s="110"/>
      <c r="U432" s="110"/>
      <c r="W432" s="123">
        <v>2215</v>
      </c>
    </row>
    <row r="433" spans="3:23" ht="39.950000000000003" customHeight="1">
      <c r="C433" s="109"/>
      <c r="D433" s="110"/>
      <c r="E433" s="110"/>
      <c r="F433" s="110"/>
      <c r="G433" s="110"/>
      <c r="H433" s="110"/>
      <c r="I433" s="118"/>
      <c r="J433" s="118"/>
      <c r="K433" s="118"/>
      <c r="L433" s="118"/>
      <c r="M433" s="118"/>
      <c r="N433" s="118"/>
      <c r="O433" s="118"/>
      <c r="P433" s="118"/>
      <c r="Q433" s="110"/>
      <c r="R433" s="110"/>
      <c r="S433" s="110"/>
      <c r="T433" s="110"/>
      <c r="U433" s="110"/>
      <c r="W433" s="123">
        <v>1238</v>
      </c>
    </row>
    <row r="434" spans="3:23" ht="39.950000000000003" customHeight="1">
      <c r="C434" s="109"/>
      <c r="D434" s="110"/>
      <c r="E434" s="110"/>
      <c r="F434" s="110"/>
      <c r="G434" s="110"/>
      <c r="H434" s="110"/>
      <c r="I434" s="118"/>
      <c r="J434" s="118"/>
      <c r="K434" s="118"/>
      <c r="L434" s="118"/>
      <c r="M434" s="118"/>
      <c r="N434" s="118"/>
      <c r="O434" s="118"/>
      <c r="P434" s="118"/>
      <c r="Q434" s="110"/>
      <c r="R434" s="110"/>
      <c r="S434" s="110"/>
      <c r="T434" s="110"/>
      <c r="U434" s="110"/>
      <c r="W434" s="123">
        <v>3600</v>
      </c>
    </row>
    <row r="435" spans="3:23" ht="39.950000000000003" customHeight="1">
      <c r="C435" s="109"/>
      <c r="D435" s="110"/>
      <c r="E435" s="110"/>
      <c r="F435" s="110"/>
      <c r="G435" s="110"/>
      <c r="H435" s="110"/>
      <c r="I435" s="118"/>
      <c r="J435" s="118"/>
      <c r="K435" s="118"/>
      <c r="L435" s="118"/>
      <c r="M435" s="118"/>
      <c r="N435" s="118"/>
      <c r="O435" s="118"/>
      <c r="P435" s="118"/>
      <c r="Q435" s="110"/>
      <c r="R435" s="110"/>
      <c r="S435" s="110"/>
      <c r="T435" s="110"/>
      <c r="U435" s="110"/>
      <c r="W435" s="123">
        <v>1095</v>
      </c>
    </row>
    <row r="436" spans="3:23" ht="39.950000000000003" customHeight="1">
      <c r="C436" s="109"/>
      <c r="D436" s="110"/>
      <c r="E436" s="110"/>
      <c r="F436" s="110"/>
      <c r="G436" s="110"/>
      <c r="H436" s="110"/>
      <c r="I436" s="118"/>
      <c r="J436" s="118"/>
      <c r="K436" s="118"/>
      <c r="L436" s="118"/>
      <c r="M436" s="118"/>
      <c r="N436" s="118"/>
      <c r="O436" s="118"/>
      <c r="P436" s="118"/>
      <c r="Q436" s="110"/>
      <c r="R436" s="110"/>
      <c r="S436" s="110"/>
      <c r="T436" s="110"/>
      <c r="U436" s="110"/>
      <c r="W436" s="123">
        <v>2431</v>
      </c>
    </row>
    <row r="437" spans="3:23" ht="39.950000000000003" customHeight="1">
      <c r="C437" s="109"/>
      <c r="D437" s="110"/>
      <c r="E437" s="110"/>
      <c r="F437" s="110"/>
      <c r="G437" s="110"/>
      <c r="H437" s="110"/>
      <c r="I437" s="118"/>
      <c r="J437" s="118"/>
      <c r="K437" s="118"/>
      <c r="L437" s="118"/>
      <c r="M437" s="118"/>
      <c r="N437" s="118"/>
      <c r="O437" s="118"/>
      <c r="P437" s="118"/>
      <c r="Q437" s="110"/>
      <c r="R437" s="110"/>
      <c r="S437" s="110"/>
      <c r="T437" s="110"/>
      <c r="U437" s="110"/>
      <c r="W437" s="123">
        <v>2721</v>
      </c>
    </row>
    <row r="438" spans="3:23" ht="39.950000000000003" customHeight="1">
      <c r="C438" s="109"/>
      <c r="D438" s="110"/>
      <c r="E438" s="110"/>
      <c r="F438" s="110"/>
      <c r="G438" s="110"/>
      <c r="H438" s="110"/>
      <c r="I438" s="118"/>
      <c r="J438" s="118"/>
      <c r="K438" s="118"/>
      <c r="L438" s="118"/>
      <c r="M438" s="118"/>
      <c r="N438" s="118"/>
      <c r="O438" s="118"/>
      <c r="P438" s="118"/>
      <c r="Q438" s="110"/>
      <c r="R438" s="110"/>
      <c r="S438" s="110"/>
      <c r="T438" s="110"/>
      <c r="U438" s="110"/>
    </row>
    <row r="439" spans="3:23" ht="39.950000000000003" customHeight="1">
      <c r="C439" s="109"/>
      <c r="D439" s="110"/>
      <c r="E439" s="110"/>
      <c r="F439" s="110"/>
      <c r="G439" s="110"/>
      <c r="H439" s="110"/>
      <c r="I439" s="118"/>
      <c r="J439" s="118"/>
      <c r="K439" s="118"/>
      <c r="L439" s="118"/>
      <c r="M439" s="118"/>
      <c r="N439" s="118"/>
      <c r="O439" s="118"/>
      <c r="P439" s="118"/>
      <c r="Q439" s="110"/>
      <c r="R439" s="110"/>
      <c r="S439" s="110"/>
      <c r="T439" s="110"/>
      <c r="U439" s="110"/>
    </row>
    <row r="440" spans="3:23" ht="39.950000000000003" customHeight="1">
      <c r="C440" s="109"/>
      <c r="D440" s="110"/>
      <c r="E440" s="110"/>
      <c r="F440" s="110"/>
      <c r="G440" s="110"/>
      <c r="H440" s="110"/>
      <c r="I440" s="118"/>
      <c r="J440" s="118"/>
      <c r="K440" s="118"/>
      <c r="L440" s="118"/>
      <c r="M440" s="118"/>
      <c r="N440" s="118"/>
      <c r="O440" s="118"/>
      <c r="P440" s="118"/>
      <c r="Q440" s="110"/>
      <c r="R440" s="110"/>
      <c r="S440" s="110"/>
      <c r="T440" s="110"/>
      <c r="U440" s="110"/>
    </row>
    <row r="441" spans="3:23" ht="39.950000000000003" customHeight="1">
      <c r="C441" s="109"/>
      <c r="D441" s="110"/>
      <c r="E441" s="110"/>
      <c r="F441" s="110"/>
      <c r="G441" s="110"/>
      <c r="H441" s="110"/>
      <c r="I441" s="118"/>
      <c r="J441" s="118"/>
      <c r="K441" s="118"/>
      <c r="L441" s="118"/>
      <c r="M441" s="118"/>
      <c r="N441" s="118"/>
      <c r="O441" s="118"/>
      <c r="P441" s="118"/>
      <c r="Q441" s="110"/>
      <c r="R441" s="110"/>
      <c r="S441" s="110"/>
      <c r="T441" s="110"/>
      <c r="U441" s="110"/>
    </row>
    <row r="442" spans="3:23" s="130" customFormat="1" ht="39.950000000000003" customHeight="1">
      <c r="C442" s="120"/>
      <c r="D442" s="121"/>
      <c r="E442" s="121"/>
      <c r="F442" s="121"/>
      <c r="G442" s="121"/>
      <c r="H442" s="121"/>
      <c r="I442" s="155">
        <f>SUM(I9:I441)</f>
        <v>2484</v>
      </c>
      <c r="J442" s="155">
        <f t="shared" ref="J442:P442" si="13">SUM(J9:J441)</f>
        <v>1238</v>
      </c>
      <c r="K442" s="155">
        <f t="shared" si="13"/>
        <v>3656</v>
      </c>
      <c r="L442" s="155">
        <f t="shared" si="13"/>
        <v>1095</v>
      </c>
      <c r="M442" s="155">
        <f t="shared" si="13"/>
        <v>0</v>
      </c>
      <c r="N442" s="155">
        <f t="shared" si="13"/>
        <v>3300</v>
      </c>
      <c r="O442" s="155">
        <f t="shared" si="13"/>
        <v>2714</v>
      </c>
      <c r="P442" s="155">
        <f t="shared" si="13"/>
        <v>0</v>
      </c>
      <c r="Q442" s="138">
        <f>P442+O442+N442+M442+L442+K442+J442+I442</f>
        <v>14487</v>
      </c>
      <c r="R442" s="121"/>
      <c r="S442" s="121"/>
      <c r="T442" s="121">
        <f>2318+1238+3619+1095+2866+2714</f>
        <v>13850</v>
      </c>
      <c r="U442" s="121"/>
    </row>
    <row r="443" spans="3:23" ht="33.75" customHeight="1">
      <c r="I443" s="124">
        <v>4002</v>
      </c>
      <c r="J443" s="124">
        <v>1394</v>
      </c>
      <c r="K443" s="124">
        <v>4446</v>
      </c>
      <c r="L443" s="124">
        <v>1152</v>
      </c>
      <c r="M443" s="124">
        <v>0</v>
      </c>
      <c r="N443" s="124">
        <v>3790</v>
      </c>
      <c r="O443" s="124">
        <v>2741</v>
      </c>
      <c r="P443" s="124">
        <v>0</v>
      </c>
      <c r="Q443" s="156">
        <f>P443+O443+N443+M443+L443+K443+J443+I443</f>
        <v>17525</v>
      </c>
    </row>
    <row r="444" spans="3:23" ht="18">
      <c r="I444" s="118"/>
      <c r="J444" s="118"/>
      <c r="K444" s="118"/>
      <c r="L444" s="118"/>
      <c r="M444" s="105"/>
      <c r="N444" s="105"/>
      <c r="O444" s="105"/>
      <c r="P444" s="105"/>
      <c r="Q444" s="111"/>
    </row>
    <row r="445" spans="3:23" ht="18">
      <c r="M445" s="137"/>
      <c r="N445" s="137"/>
      <c r="O445" s="137"/>
      <c r="P445" s="137"/>
    </row>
  </sheetData>
  <mergeCells count="25">
    <mergeCell ref="AC141:AE141"/>
    <mergeCell ref="C7:C8"/>
    <mergeCell ref="D7:D8"/>
    <mergeCell ref="E7:E8"/>
    <mergeCell ref="F7:F8"/>
    <mergeCell ref="G7:G8"/>
    <mergeCell ref="H7:H8"/>
    <mergeCell ref="Q7:Q8"/>
    <mergeCell ref="R7:R8"/>
    <mergeCell ref="S7:S8"/>
    <mergeCell ref="T7:T8"/>
    <mergeCell ref="U7:U8"/>
    <mergeCell ref="E5:F5"/>
    <mergeCell ref="C6:D6"/>
    <mergeCell ref="E6:U6"/>
    <mergeCell ref="Z6:AL6"/>
    <mergeCell ref="I7:P7"/>
    <mergeCell ref="AF7:AK7"/>
    <mergeCell ref="G2:U5"/>
    <mergeCell ref="C2:D2"/>
    <mergeCell ref="E2:F2"/>
    <mergeCell ref="C3:D3"/>
    <mergeCell ref="E3:F3"/>
    <mergeCell ref="C4:D4"/>
    <mergeCell ref="E4:F4"/>
  </mergeCells>
  <printOptions horizontalCentered="1"/>
  <pageMargins left="0" right="0" top="0.65" bottom="0.5" header="0.62" footer="0.51"/>
  <pageSetup paperSize="9" scale="54" orientation="landscape" r:id="rId1"/>
  <headerFooter>
    <oddFooter>&amp;CPage No. &amp;P of &amp;N</oddFooter>
  </headerFooter>
  <rowBreaks count="3" manualBreakCount="3">
    <brk id="158" max="20" man="1"/>
    <brk id="180" max="20" man="1"/>
    <brk id="200" max="2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47"/>
  <sheetViews>
    <sheetView showRuler="0" topLeftCell="B13" zoomScale="77" zoomScaleNormal="77" zoomScaleSheetLayoutView="80" zoomScalePageLayoutView="55" workbookViewId="0">
      <selection activeCell="J49" sqref="J49"/>
    </sheetView>
  </sheetViews>
  <sheetFormatPr defaultColWidth="9.140625" defaultRowHeight="12.75"/>
  <cols>
    <col min="1" max="1" width="9" style="123" hidden="1" customWidth="1"/>
    <col min="2" max="2" width="2.5703125" style="123" customWidth="1"/>
    <col min="3" max="3" width="8" style="123" customWidth="1"/>
    <col min="4" max="4" width="16.7109375" style="123" customWidth="1"/>
    <col min="5" max="6" width="16" style="123" customWidth="1"/>
    <col min="7" max="7" width="15.7109375" style="123" customWidth="1"/>
    <col min="8" max="8" width="13" style="123" customWidth="1"/>
    <col min="9" max="16" width="12.7109375" style="131" customWidth="1"/>
    <col min="17" max="17" width="15.7109375" style="123" customWidth="1"/>
    <col min="18" max="18" width="13" style="123" customWidth="1"/>
    <col min="19" max="19" width="13.7109375" style="123" customWidth="1"/>
    <col min="20" max="20" width="19.28515625" style="123" customWidth="1"/>
    <col min="21" max="21" width="22.140625" style="123" customWidth="1"/>
    <col min="22" max="16384" width="9.140625" style="123"/>
  </cols>
  <sheetData>
    <row r="2" spans="3:21" ht="30" customHeight="1">
      <c r="C2" s="712" t="s">
        <v>261</v>
      </c>
      <c r="D2" s="712"/>
      <c r="E2" s="713" t="s">
        <v>22</v>
      </c>
      <c r="F2" s="713"/>
      <c r="G2" s="720"/>
      <c r="H2" s="720"/>
      <c r="I2" s="720"/>
      <c r="J2" s="720"/>
      <c r="K2" s="720"/>
      <c r="L2" s="720"/>
      <c r="M2" s="720"/>
      <c r="N2" s="720"/>
      <c r="O2" s="720"/>
      <c r="P2" s="720"/>
      <c r="Q2" s="720"/>
      <c r="R2" s="720"/>
      <c r="S2" s="720"/>
      <c r="T2" s="720"/>
      <c r="U2" s="720"/>
    </row>
    <row r="3" spans="3:21" ht="30" customHeight="1">
      <c r="C3" s="712" t="s">
        <v>262</v>
      </c>
      <c r="D3" s="712"/>
      <c r="E3" s="713" t="s">
        <v>467</v>
      </c>
      <c r="F3" s="713"/>
      <c r="G3" s="720"/>
      <c r="H3" s="720"/>
      <c r="I3" s="720"/>
      <c r="J3" s="720"/>
      <c r="K3" s="720"/>
      <c r="L3" s="720"/>
      <c r="M3" s="720"/>
      <c r="N3" s="720"/>
      <c r="O3" s="720"/>
      <c r="P3" s="720"/>
      <c r="Q3" s="720"/>
      <c r="R3" s="720"/>
      <c r="S3" s="720"/>
      <c r="T3" s="720"/>
      <c r="U3" s="720"/>
    </row>
    <row r="4" spans="3:21" ht="30" customHeight="1">
      <c r="C4" s="712" t="s">
        <v>263</v>
      </c>
      <c r="D4" s="712"/>
      <c r="E4" s="713"/>
      <c r="F4" s="713"/>
      <c r="G4" s="720"/>
      <c r="H4" s="720"/>
      <c r="I4" s="720"/>
      <c r="J4" s="720"/>
      <c r="K4" s="720"/>
      <c r="L4" s="720"/>
      <c r="M4" s="720"/>
      <c r="N4" s="720"/>
      <c r="O4" s="720"/>
      <c r="P4" s="720"/>
      <c r="Q4" s="720"/>
      <c r="R4" s="720"/>
      <c r="S4" s="720"/>
      <c r="T4" s="720"/>
      <c r="U4" s="720"/>
    </row>
    <row r="5" spans="3:21" ht="30" customHeight="1">
      <c r="C5" s="14" t="s">
        <v>264</v>
      </c>
      <c r="D5" s="14"/>
      <c r="E5" s="713"/>
      <c r="F5" s="713"/>
      <c r="G5" s="720"/>
      <c r="H5" s="720"/>
      <c r="I5" s="720"/>
      <c r="J5" s="720"/>
      <c r="K5" s="720"/>
      <c r="L5" s="720"/>
      <c r="M5" s="720"/>
      <c r="N5" s="720"/>
      <c r="O5" s="720"/>
      <c r="P5" s="720"/>
      <c r="Q5" s="720"/>
      <c r="R5" s="720"/>
      <c r="S5" s="720"/>
      <c r="T5" s="720"/>
      <c r="U5" s="720"/>
    </row>
    <row r="6" spans="3:21" ht="44.25" customHeight="1">
      <c r="C6" s="714" t="s">
        <v>87</v>
      </c>
      <c r="D6" s="714"/>
      <c r="E6" s="715" t="s">
        <v>926</v>
      </c>
      <c r="F6" s="715"/>
      <c r="G6" s="715"/>
      <c r="H6" s="715"/>
      <c r="I6" s="716"/>
      <c r="J6" s="716"/>
      <c r="K6" s="716"/>
      <c r="L6" s="716"/>
      <c r="M6" s="716"/>
      <c r="N6" s="716"/>
      <c r="O6" s="716"/>
      <c r="P6" s="716"/>
      <c r="Q6" s="715"/>
      <c r="R6" s="715"/>
      <c r="S6" s="715"/>
      <c r="T6" s="715"/>
      <c r="U6" s="715"/>
    </row>
    <row r="7" spans="3:21" s="128" customFormat="1" ht="34.5" customHeight="1">
      <c r="C7" s="718" t="s">
        <v>89</v>
      </c>
      <c r="D7" s="718" t="s">
        <v>90</v>
      </c>
      <c r="E7" s="719" t="s">
        <v>91</v>
      </c>
      <c r="F7" s="719" t="s">
        <v>92</v>
      </c>
      <c r="G7" s="719" t="s">
        <v>93</v>
      </c>
      <c r="H7" s="719" t="s">
        <v>94</v>
      </c>
      <c r="I7" s="721" t="s">
        <v>95</v>
      </c>
      <c r="J7" s="722"/>
      <c r="K7" s="722"/>
      <c r="L7" s="722"/>
      <c r="M7" s="722"/>
      <c r="N7" s="722"/>
      <c r="O7" s="722"/>
      <c r="P7" s="723"/>
      <c r="Q7" s="719" t="s">
        <v>96</v>
      </c>
      <c r="R7" s="719" t="s">
        <v>97</v>
      </c>
      <c r="S7" s="719" t="s">
        <v>98</v>
      </c>
      <c r="T7" s="719" t="s">
        <v>99</v>
      </c>
      <c r="U7" s="719" t="s">
        <v>265</v>
      </c>
    </row>
    <row r="8" spans="3:21" s="128" customFormat="1" ht="44.25" customHeight="1">
      <c r="C8" s="718"/>
      <c r="D8" s="718"/>
      <c r="E8" s="719"/>
      <c r="F8" s="719"/>
      <c r="G8" s="719"/>
      <c r="H8" s="719"/>
      <c r="I8" s="4" t="s">
        <v>101</v>
      </c>
      <c r="J8" s="4" t="s">
        <v>102</v>
      </c>
      <c r="K8" s="4" t="s">
        <v>103</v>
      </c>
      <c r="L8" s="4" t="s">
        <v>104</v>
      </c>
      <c r="M8" s="4" t="s">
        <v>106</v>
      </c>
      <c r="N8" s="4" t="s">
        <v>107</v>
      </c>
      <c r="O8" s="4" t="s">
        <v>469</v>
      </c>
      <c r="P8" s="3" t="s">
        <v>470</v>
      </c>
      <c r="Q8" s="719"/>
      <c r="R8" s="719"/>
      <c r="S8" s="719"/>
      <c r="T8" s="719"/>
      <c r="U8" s="719"/>
    </row>
    <row r="9" spans="3:21" ht="39.950000000000003" customHeight="1">
      <c r="C9" s="102">
        <v>1</v>
      </c>
      <c r="D9" s="103">
        <v>44911</v>
      </c>
      <c r="E9" s="102" t="s">
        <v>927</v>
      </c>
      <c r="F9" s="102" t="s">
        <v>928</v>
      </c>
      <c r="G9" s="104" t="s">
        <v>268</v>
      </c>
      <c r="H9" s="102" t="s">
        <v>110</v>
      </c>
      <c r="I9" s="105"/>
      <c r="J9" s="105"/>
      <c r="K9" s="105"/>
      <c r="L9" s="105">
        <v>65</v>
      </c>
      <c r="M9" s="105"/>
      <c r="N9" s="105"/>
      <c r="O9" s="105"/>
      <c r="P9" s="105"/>
      <c r="Q9" s="104">
        <f>L9</f>
        <v>65</v>
      </c>
      <c r="R9" s="104" t="s">
        <v>269</v>
      </c>
      <c r="S9" s="108"/>
      <c r="T9" s="104" t="s">
        <v>473</v>
      </c>
      <c r="U9" s="104"/>
    </row>
    <row r="10" spans="3:21" ht="39.950000000000003" customHeight="1">
      <c r="C10" s="102">
        <v>2</v>
      </c>
      <c r="D10" s="103">
        <v>44911</v>
      </c>
      <c r="E10" s="102" t="s">
        <v>929</v>
      </c>
      <c r="F10" s="102" t="s">
        <v>928</v>
      </c>
      <c r="G10" s="104" t="s">
        <v>268</v>
      </c>
      <c r="H10" s="102" t="s">
        <v>110</v>
      </c>
      <c r="I10" s="105"/>
      <c r="J10" s="105"/>
      <c r="K10" s="105"/>
      <c r="L10" s="105">
        <v>100</v>
      </c>
      <c r="M10" s="105"/>
      <c r="N10" s="105"/>
      <c r="O10" s="105"/>
      <c r="P10" s="105"/>
      <c r="Q10" s="104">
        <f t="shared" ref="Q10:Q15" si="0">P10+O10+N10+M10+L10+K10+J10+I10+Q9</f>
        <v>165</v>
      </c>
      <c r="R10" s="104" t="s">
        <v>269</v>
      </c>
      <c r="S10" s="108"/>
      <c r="T10" s="104" t="s">
        <v>473</v>
      </c>
      <c r="U10" s="104"/>
    </row>
    <row r="11" spans="3:21" ht="39.950000000000003" customHeight="1">
      <c r="C11" s="102">
        <v>3</v>
      </c>
      <c r="D11" s="103">
        <v>44912</v>
      </c>
      <c r="E11" s="102" t="s">
        <v>929</v>
      </c>
      <c r="F11" s="102" t="s">
        <v>928</v>
      </c>
      <c r="G11" s="104" t="s">
        <v>268</v>
      </c>
      <c r="H11" s="102" t="s">
        <v>110</v>
      </c>
      <c r="I11" s="105"/>
      <c r="J11" s="105"/>
      <c r="K11" s="105"/>
      <c r="L11" s="105">
        <v>300</v>
      </c>
      <c r="M11" s="105"/>
      <c r="N11" s="105"/>
      <c r="O11" s="105"/>
      <c r="P11" s="105"/>
      <c r="Q11" s="104">
        <f t="shared" si="0"/>
        <v>465</v>
      </c>
      <c r="R11" s="104" t="s">
        <v>269</v>
      </c>
      <c r="S11" s="108"/>
      <c r="T11" s="104" t="s">
        <v>473</v>
      </c>
      <c r="U11" s="109"/>
    </row>
    <row r="12" spans="3:21" ht="39.950000000000003" customHeight="1">
      <c r="C12" s="102">
        <v>4</v>
      </c>
      <c r="D12" s="103">
        <v>44914</v>
      </c>
      <c r="E12" s="102" t="s">
        <v>927</v>
      </c>
      <c r="F12" s="102" t="s">
        <v>930</v>
      </c>
      <c r="G12" s="104" t="s">
        <v>268</v>
      </c>
      <c r="H12" s="102" t="s">
        <v>931</v>
      </c>
      <c r="I12" s="105"/>
      <c r="J12" s="105"/>
      <c r="K12" s="105"/>
      <c r="L12" s="105"/>
      <c r="M12" s="105"/>
      <c r="N12" s="105"/>
      <c r="O12" s="105"/>
      <c r="P12" s="105">
        <v>55</v>
      </c>
      <c r="Q12" s="104">
        <f t="shared" si="0"/>
        <v>520</v>
      </c>
      <c r="R12" s="104" t="s">
        <v>276</v>
      </c>
      <c r="S12" s="108">
        <v>3.4</v>
      </c>
      <c r="T12" s="104" t="s">
        <v>473</v>
      </c>
      <c r="U12" s="109"/>
    </row>
    <row r="13" spans="3:21" ht="39.950000000000003" customHeight="1">
      <c r="C13" s="102">
        <v>5</v>
      </c>
      <c r="D13" s="103">
        <v>44915</v>
      </c>
      <c r="E13" s="102" t="s">
        <v>927</v>
      </c>
      <c r="F13" s="102" t="s">
        <v>930</v>
      </c>
      <c r="G13" s="104" t="s">
        <v>268</v>
      </c>
      <c r="H13" s="102" t="s">
        <v>931</v>
      </c>
      <c r="I13" s="105"/>
      <c r="J13" s="105"/>
      <c r="K13" s="105"/>
      <c r="L13" s="105"/>
      <c r="M13" s="105"/>
      <c r="N13" s="105"/>
      <c r="O13" s="105"/>
      <c r="P13" s="105">
        <v>176</v>
      </c>
      <c r="Q13" s="104">
        <f t="shared" si="0"/>
        <v>696</v>
      </c>
      <c r="R13" s="104" t="s">
        <v>276</v>
      </c>
      <c r="S13" s="108">
        <v>3.4</v>
      </c>
      <c r="T13" s="104" t="s">
        <v>473</v>
      </c>
      <c r="U13" s="109"/>
    </row>
    <row r="14" spans="3:21" ht="39.950000000000003" customHeight="1">
      <c r="C14" s="102">
        <v>6</v>
      </c>
      <c r="D14" s="103">
        <v>44916</v>
      </c>
      <c r="E14" s="102" t="s">
        <v>927</v>
      </c>
      <c r="F14" s="102" t="s">
        <v>930</v>
      </c>
      <c r="G14" s="104" t="s">
        <v>268</v>
      </c>
      <c r="H14" s="102" t="s">
        <v>931</v>
      </c>
      <c r="I14" s="105"/>
      <c r="J14" s="105"/>
      <c r="K14" s="105"/>
      <c r="L14" s="105"/>
      <c r="M14" s="105"/>
      <c r="N14" s="105"/>
      <c r="O14" s="105"/>
      <c r="P14" s="105">
        <v>110</v>
      </c>
      <c r="Q14" s="104">
        <f t="shared" si="0"/>
        <v>806</v>
      </c>
      <c r="R14" s="104" t="s">
        <v>276</v>
      </c>
      <c r="S14" s="108">
        <v>3.4</v>
      </c>
      <c r="T14" s="104" t="s">
        <v>473</v>
      </c>
      <c r="U14" s="104"/>
    </row>
    <row r="15" spans="3:21" ht="39.950000000000003" customHeight="1">
      <c r="C15" s="102">
        <v>7</v>
      </c>
      <c r="D15" s="103">
        <v>44917</v>
      </c>
      <c r="E15" s="102" t="s">
        <v>927</v>
      </c>
      <c r="F15" s="102" t="s">
        <v>930</v>
      </c>
      <c r="G15" s="104" t="s">
        <v>268</v>
      </c>
      <c r="H15" s="102" t="s">
        <v>931</v>
      </c>
      <c r="I15" s="105"/>
      <c r="J15" s="105"/>
      <c r="K15" s="105"/>
      <c r="L15" s="105"/>
      <c r="M15" s="105"/>
      <c r="N15" s="105"/>
      <c r="O15" s="105"/>
      <c r="P15" s="105">
        <v>99</v>
      </c>
      <c r="Q15" s="104">
        <f t="shared" si="0"/>
        <v>905</v>
      </c>
      <c r="R15" s="104" t="s">
        <v>276</v>
      </c>
      <c r="S15" s="108">
        <v>3.4</v>
      </c>
      <c r="T15" s="104" t="s">
        <v>473</v>
      </c>
      <c r="U15" s="104"/>
    </row>
    <row r="16" spans="3:21" ht="39.950000000000003" customHeight="1">
      <c r="C16" s="102">
        <v>8</v>
      </c>
      <c r="D16" s="103">
        <v>44918</v>
      </c>
      <c r="E16" s="102" t="s">
        <v>928</v>
      </c>
      <c r="F16" s="102" t="s">
        <v>929</v>
      </c>
      <c r="G16" s="104" t="s">
        <v>268</v>
      </c>
      <c r="H16" s="102" t="s">
        <v>110</v>
      </c>
      <c r="I16" s="105"/>
      <c r="J16" s="105"/>
      <c r="K16" s="105"/>
      <c r="L16" s="105">
        <v>187</v>
      </c>
      <c r="M16" s="105"/>
      <c r="N16" s="105"/>
      <c r="O16" s="105"/>
      <c r="P16" s="105"/>
      <c r="Q16" s="104">
        <f t="shared" ref="Q16:Q18" si="1">P16+O16+N16+M16+L16+K16+J16+I16+Q15</f>
        <v>1092</v>
      </c>
      <c r="R16" s="104" t="s">
        <v>269</v>
      </c>
      <c r="S16" s="108"/>
      <c r="T16" s="104" t="s">
        <v>473</v>
      </c>
      <c r="U16" s="104"/>
    </row>
    <row r="17" spans="3:21" ht="39.950000000000003" customHeight="1">
      <c r="C17" s="102">
        <v>9</v>
      </c>
      <c r="D17" s="103">
        <v>44918</v>
      </c>
      <c r="E17" s="102" t="s">
        <v>932</v>
      </c>
      <c r="F17" s="102" t="s">
        <v>933</v>
      </c>
      <c r="G17" s="104" t="s">
        <v>268</v>
      </c>
      <c r="H17" s="102" t="s">
        <v>110</v>
      </c>
      <c r="I17" s="105"/>
      <c r="J17" s="105"/>
      <c r="K17" s="105"/>
      <c r="L17" s="105">
        <v>35</v>
      </c>
      <c r="M17" s="105"/>
      <c r="N17" s="105"/>
      <c r="O17" s="105"/>
      <c r="P17" s="105"/>
      <c r="Q17" s="104">
        <f t="shared" si="1"/>
        <v>1127</v>
      </c>
      <c r="R17" s="104" t="s">
        <v>276</v>
      </c>
      <c r="S17" s="108"/>
      <c r="T17" s="104" t="s">
        <v>473</v>
      </c>
      <c r="U17" s="104"/>
    </row>
    <row r="18" spans="3:21" ht="39.950000000000003" customHeight="1">
      <c r="C18" s="102">
        <v>10</v>
      </c>
      <c r="D18" s="103">
        <v>44918</v>
      </c>
      <c r="E18" s="102" t="s">
        <v>933</v>
      </c>
      <c r="F18" s="102" t="s">
        <v>934</v>
      </c>
      <c r="G18" s="104" t="s">
        <v>268</v>
      </c>
      <c r="H18" s="102" t="s">
        <v>110</v>
      </c>
      <c r="I18" s="105"/>
      <c r="J18" s="105"/>
      <c r="K18" s="105"/>
      <c r="L18" s="105">
        <v>164</v>
      </c>
      <c r="M18" s="105"/>
      <c r="N18" s="105"/>
      <c r="O18" s="105"/>
      <c r="P18" s="105"/>
      <c r="Q18" s="104">
        <f t="shared" si="1"/>
        <v>1291</v>
      </c>
      <c r="R18" s="104" t="s">
        <v>276</v>
      </c>
      <c r="S18" s="108"/>
      <c r="T18" s="104" t="s">
        <v>473</v>
      </c>
      <c r="U18" s="104"/>
    </row>
    <row r="19" spans="3:21" ht="39.950000000000003" customHeight="1">
      <c r="C19" s="102">
        <v>11</v>
      </c>
      <c r="D19" s="103">
        <v>44919</v>
      </c>
      <c r="E19" s="102" t="s">
        <v>634</v>
      </c>
      <c r="F19" s="102" t="s">
        <v>635</v>
      </c>
      <c r="G19" s="104" t="s">
        <v>268</v>
      </c>
      <c r="H19" s="102" t="s">
        <v>110</v>
      </c>
      <c r="I19" s="105"/>
      <c r="J19" s="105"/>
      <c r="K19" s="105"/>
      <c r="L19" s="105">
        <v>305</v>
      </c>
      <c r="M19" s="105"/>
      <c r="N19" s="105"/>
      <c r="O19" s="105"/>
      <c r="P19" s="105"/>
      <c r="Q19" s="104">
        <f t="shared" ref="Q19" si="2">P19+O19+N19+M19+L19+K19+J19+I19+Q18</f>
        <v>1596</v>
      </c>
      <c r="R19" s="104" t="s">
        <v>269</v>
      </c>
      <c r="S19" s="108">
        <v>2</v>
      </c>
      <c r="T19" s="104" t="s">
        <v>473</v>
      </c>
      <c r="U19" s="104"/>
    </row>
    <row r="20" spans="3:21" s="129" customFormat="1" ht="39.950000000000003" customHeight="1">
      <c r="C20" s="114">
        <v>12</v>
      </c>
      <c r="D20" s="113">
        <v>44920</v>
      </c>
      <c r="E20" s="114" t="s">
        <v>634</v>
      </c>
      <c r="F20" s="114" t="s">
        <v>635</v>
      </c>
      <c r="G20" s="115" t="s">
        <v>268</v>
      </c>
      <c r="H20" s="114" t="s">
        <v>110</v>
      </c>
      <c r="I20" s="115"/>
      <c r="J20" s="115"/>
      <c r="K20" s="115"/>
      <c r="L20" s="115">
        <v>150</v>
      </c>
      <c r="M20" s="115"/>
      <c r="N20" s="115"/>
      <c r="O20" s="115"/>
      <c r="P20" s="115"/>
      <c r="Q20" s="115">
        <f t="shared" ref="Q20" si="3">P20+O20+N20+M20+L20+K20+J20+I20+Q19</f>
        <v>1746</v>
      </c>
      <c r="R20" s="115" t="s">
        <v>269</v>
      </c>
      <c r="S20" s="117">
        <v>2</v>
      </c>
      <c r="T20" s="115" t="s">
        <v>473</v>
      </c>
      <c r="U20" s="114" t="s">
        <v>935</v>
      </c>
    </row>
    <row r="21" spans="3:21" s="129" customFormat="1" ht="39.950000000000003" customHeight="1">
      <c r="C21" s="102">
        <v>13</v>
      </c>
      <c r="D21" s="103">
        <v>44921</v>
      </c>
      <c r="E21" s="102" t="s">
        <v>634</v>
      </c>
      <c r="F21" s="102" t="s">
        <v>635</v>
      </c>
      <c r="G21" s="132" t="s">
        <v>936</v>
      </c>
      <c r="H21" s="102" t="s">
        <v>110</v>
      </c>
      <c r="I21" s="105"/>
      <c r="J21" s="105"/>
      <c r="K21" s="105"/>
      <c r="L21" s="105">
        <v>150</v>
      </c>
      <c r="M21" s="105"/>
      <c r="N21" s="105"/>
      <c r="O21" s="105"/>
      <c r="P21" s="105"/>
      <c r="Q21" s="104">
        <f t="shared" ref="Q21" si="4">P21+O21+N21+M21+L21+K21+J21+I21+Q20</f>
        <v>1896</v>
      </c>
      <c r="R21" s="104" t="s">
        <v>276</v>
      </c>
      <c r="S21" s="108">
        <v>1.8</v>
      </c>
      <c r="T21" s="104" t="s">
        <v>473</v>
      </c>
      <c r="U21" s="102"/>
    </row>
    <row r="22" spans="3:21" s="129" customFormat="1" ht="39.950000000000003" customHeight="1">
      <c r="C22" s="102">
        <v>14</v>
      </c>
      <c r="D22" s="103">
        <v>44923</v>
      </c>
      <c r="E22" s="102" t="s">
        <v>634</v>
      </c>
      <c r="F22" s="102" t="s">
        <v>635</v>
      </c>
      <c r="G22" s="132" t="s">
        <v>268</v>
      </c>
      <c r="H22" s="102" t="s">
        <v>110</v>
      </c>
      <c r="I22" s="105"/>
      <c r="J22" s="105"/>
      <c r="K22" s="105"/>
      <c r="L22" s="105">
        <v>205</v>
      </c>
      <c r="M22" s="105"/>
      <c r="N22" s="105"/>
      <c r="O22" s="105"/>
      <c r="P22" s="105"/>
      <c r="Q22" s="104">
        <f t="shared" ref="Q22:Q85" si="5">P22+O22+N22+M22+L22+K22+J22+I22+Q21</f>
        <v>2101</v>
      </c>
      <c r="R22" s="104" t="s">
        <v>293</v>
      </c>
      <c r="S22" s="108">
        <v>0</v>
      </c>
      <c r="T22" s="104" t="s">
        <v>473</v>
      </c>
      <c r="U22" s="102"/>
    </row>
    <row r="23" spans="3:21" s="129" customFormat="1" ht="39.950000000000003" customHeight="1">
      <c r="C23" s="102">
        <v>15</v>
      </c>
      <c r="D23" s="103">
        <v>44923</v>
      </c>
      <c r="E23" s="102" t="s">
        <v>937</v>
      </c>
      <c r="F23" s="102" t="s">
        <v>634</v>
      </c>
      <c r="G23" s="132" t="s">
        <v>268</v>
      </c>
      <c r="H23" s="102" t="s">
        <v>110</v>
      </c>
      <c r="I23" s="105"/>
      <c r="J23" s="105"/>
      <c r="K23" s="105"/>
      <c r="L23" s="105">
        <v>145</v>
      </c>
      <c r="M23" s="105"/>
      <c r="N23" s="105"/>
      <c r="O23" s="105"/>
      <c r="P23" s="105"/>
      <c r="Q23" s="104">
        <f t="shared" si="5"/>
        <v>2246</v>
      </c>
      <c r="R23" s="104" t="s">
        <v>293</v>
      </c>
      <c r="S23" s="108">
        <v>0</v>
      </c>
      <c r="T23" s="104" t="s">
        <v>473</v>
      </c>
      <c r="U23" s="102"/>
    </row>
    <row r="24" spans="3:21" ht="39.950000000000003" customHeight="1">
      <c r="C24" s="102">
        <f>+C23+1</f>
        <v>16</v>
      </c>
      <c r="D24" s="103">
        <v>44924</v>
      </c>
      <c r="E24" s="102" t="s">
        <v>634</v>
      </c>
      <c r="F24" s="102" t="s">
        <v>635</v>
      </c>
      <c r="G24" s="104" t="s">
        <v>845</v>
      </c>
      <c r="H24" s="102" t="s">
        <v>110</v>
      </c>
      <c r="I24" s="106"/>
      <c r="J24" s="106"/>
      <c r="K24" s="106"/>
      <c r="L24" s="106">
        <v>60</v>
      </c>
      <c r="M24" s="106"/>
      <c r="N24" s="106"/>
      <c r="O24" s="106"/>
      <c r="P24" s="106"/>
      <c r="Q24" s="104">
        <f t="shared" si="5"/>
        <v>2306</v>
      </c>
      <c r="R24" s="104" t="s">
        <v>269</v>
      </c>
      <c r="S24" s="102">
        <v>1.8</v>
      </c>
      <c r="T24" s="104" t="s">
        <v>473</v>
      </c>
      <c r="U24" s="104"/>
    </row>
    <row r="25" spans="3:21" ht="39.950000000000003" customHeight="1">
      <c r="C25" s="102">
        <f t="shared" ref="C25:C88" si="6">+C24+1</f>
        <v>17</v>
      </c>
      <c r="D25" s="103">
        <v>44924</v>
      </c>
      <c r="E25" s="102" t="s">
        <v>937</v>
      </c>
      <c r="F25" s="102" t="s">
        <v>913</v>
      </c>
      <c r="G25" s="104" t="s">
        <v>845</v>
      </c>
      <c r="H25" s="102" t="s">
        <v>110</v>
      </c>
      <c r="I25" s="106"/>
      <c r="J25" s="106">
        <v>44</v>
      </c>
      <c r="K25" s="106"/>
      <c r="L25" s="106"/>
      <c r="M25" s="106"/>
      <c r="N25" s="106"/>
      <c r="O25" s="106"/>
      <c r="P25" s="106"/>
      <c r="Q25" s="104">
        <f t="shared" si="5"/>
        <v>2350</v>
      </c>
      <c r="R25" s="104" t="s">
        <v>269</v>
      </c>
      <c r="S25" s="102">
        <v>1.8</v>
      </c>
      <c r="T25" s="104" t="s">
        <v>473</v>
      </c>
      <c r="U25" s="104"/>
    </row>
    <row r="26" spans="3:21" ht="39.950000000000003" customHeight="1">
      <c r="C26" s="102">
        <f t="shared" si="6"/>
        <v>18</v>
      </c>
      <c r="D26" s="103">
        <v>44924</v>
      </c>
      <c r="E26" s="102" t="s">
        <v>913</v>
      </c>
      <c r="F26" s="102" t="s">
        <v>938</v>
      </c>
      <c r="G26" s="104" t="s">
        <v>845</v>
      </c>
      <c r="H26" s="102" t="s">
        <v>110</v>
      </c>
      <c r="I26" s="106"/>
      <c r="J26" s="106">
        <v>76</v>
      </c>
      <c r="K26" s="106"/>
      <c r="L26" s="106"/>
      <c r="M26" s="106"/>
      <c r="N26" s="106"/>
      <c r="O26" s="106"/>
      <c r="P26" s="106"/>
      <c r="Q26" s="104">
        <f t="shared" si="5"/>
        <v>2426</v>
      </c>
      <c r="R26" s="104" t="s">
        <v>269</v>
      </c>
      <c r="S26" s="102">
        <v>1.8</v>
      </c>
      <c r="T26" s="104" t="s">
        <v>473</v>
      </c>
      <c r="U26" s="104"/>
    </row>
    <row r="27" spans="3:21" ht="39.950000000000003" customHeight="1">
      <c r="C27" s="102">
        <f t="shared" si="6"/>
        <v>19</v>
      </c>
      <c r="D27" s="103">
        <v>44924</v>
      </c>
      <c r="E27" s="102" t="s">
        <v>913</v>
      </c>
      <c r="F27" s="102" t="s">
        <v>919</v>
      </c>
      <c r="G27" s="104" t="s">
        <v>845</v>
      </c>
      <c r="H27" s="102" t="s">
        <v>110</v>
      </c>
      <c r="I27" s="106"/>
      <c r="J27" s="106">
        <v>14</v>
      </c>
      <c r="K27" s="106"/>
      <c r="L27" s="106"/>
      <c r="M27" s="106"/>
      <c r="N27" s="106"/>
      <c r="O27" s="106"/>
      <c r="P27" s="106"/>
      <c r="Q27" s="104">
        <f t="shared" si="5"/>
        <v>2440</v>
      </c>
      <c r="R27" s="104" t="s">
        <v>269</v>
      </c>
      <c r="S27" s="102">
        <v>0.9</v>
      </c>
      <c r="T27" s="104" t="s">
        <v>473</v>
      </c>
      <c r="U27" s="109"/>
    </row>
    <row r="28" spans="3:21" ht="39.950000000000003" customHeight="1">
      <c r="C28" s="102">
        <f t="shared" si="6"/>
        <v>20</v>
      </c>
      <c r="D28" s="103">
        <v>44924</v>
      </c>
      <c r="E28" s="102" t="s">
        <v>919</v>
      </c>
      <c r="F28" s="102" t="s">
        <v>939</v>
      </c>
      <c r="G28" s="104" t="s">
        <v>845</v>
      </c>
      <c r="H28" s="102" t="s">
        <v>110</v>
      </c>
      <c r="I28" s="106"/>
      <c r="J28" s="106">
        <v>16</v>
      </c>
      <c r="K28" s="106"/>
      <c r="L28" s="106"/>
      <c r="M28" s="106"/>
      <c r="N28" s="106"/>
      <c r="O28" s="106"/>
      <c r="P28" s="106"/>
      <c r="Q28" s="104">
        <f t="shared" si="5"/>
        <v>2456</v>
      </c>
      <c r="R28" s="104" t="s">
        <v>269</v>
      </c>
      <c r="S28" s="102">
        <v>0.9</v>
      </c>
      <c r="T28" s="104" t="s">
        <v>473</v>
      </c>
      <c r="U28" s="109"/>
    </row>
    <row r="29" spans="3:21" ht="39.950000000000003" customHeight="1">
      <c r="C29" s="102">
        <f t="shared" si="6"/>
        <v>21</v>
      </c>
      <c r="D29" s="103">
        <v>44925</v>
      </c>
      <c r="E29" s="102" t="s">
        <v>938</v>
      </c>
      <c r="F29" s="102" t="s">
        <v>940</v>
      </c>
      <c r="G29" s="104" t="s">
        <v>845</v>
      </c>
      <c r="H29" s="102" t="s">
        <v>110</v>
      </c>
      <c r="I29" s="106"/>
      <c r="J29" s="106">
        <v>150</v>
      </c>
      <c r="K29" s="106"/>
      <c r="L29" s="106"/>
      <c r="M29" s="106"/>
      <c r="N29" s="106"/>
      <c r="O29" s="106"/>
      <c r="P29" s="106"/>
      <c r="Q29" s="104">
        <f t="shared" si="5"/>
        <v>2606</v>
      </c>
      <c r="R29" s="104" t="s">
        <v>269</v>
      </c>
      <c r="S29" s="102">
        <v>0.9</v>
      </c>
      <c r="T29" s="104" t="s">
        <v>473</v>
      </c>
      <c r="U29" s="109"/>
    </row>
    <row r="30" spans="3:21" ht="39.950000000000003" customHeight="1">
      <c r="C30" s="102">
        <f t="shared" si="6"/>
        <v>22</v>
      </c>
      <c r="D30" s="103">
        <v>44925</v>
      </c>
      <c r="E30" s="102" t="s">
        <v>938</v>
      </c>
      <c r="F30" s="102" t="s">
        <v>941</v>
      </c>
      <c r="G30" s="132" t="s">
        <v>268</v>
      </c>
      <c r="H30" s="102" t="s">
        <v>110</v>
      </c>
      <c r="I30" s="106">
        <v>60</v>
      </c>
      <c r="J30" s="106"/>
      <c r="K30" s="106"/>
      <c r="L30" s="106"/>
      <c r="M30" s="106"/>
      <c r="N30" s="106"/>
      <c r="O30" s="106"/>
      <c r="P30" s="106"/>
      <c r="Q30" s="104">
        <f t="shared" si="5"/>
        <v>2666</v>
      </c>
      <c r="R30" s="104" t="s">
        <v>293</v>
      </c>
      <c r="S30" s="102"/>
      <c r="T30" s="104" t="s">
        <v>473</v>
      </c>
      <c r="U30" s="110"/>
    </row>
    <row r="31" spans="3:21" ht="39.950000000000003" customHeight="1">
      <c r="C31" s="102">
        <f t="shared" si="6"/>
        <v>23</v>
      </c>
      <c r="D31" s="103">
        <v>44926</v>
      </c>
      <c r="E31" s="102" t="s">
        <v>938</v>
      </c>
      <c r="F31" s="102" t="s">
        <v>941</v>
      </c>
      <c r="G31" s="132" t="s">
        <v>268</v>
      </c>
      <c r="H31" s="102" t="s">
        <v>110</v>
      </c>
      <c r="I31" s="105">
        <v>130</v>
      </c>
      <c r="J31" s="105"/>
      <c r="K31" s="105"/>
      <c r="L31" s="105"/>
      <c r="M31" s="107"/>
      <c r="N31" s="107"/>
      <c r="O31" s="107"/>
      <c r="P31" s="107"/>
      <c r="Q31" s="104">
        <f t="shared" si="5"/>
        <v>2796</v>
      </c>
      <c r="R31" s="104" t="s">
        <v>293</v>
      </c>
      <c r="S31" s="104"/>
      <c r="T31" s="104" t="s">
        <v>473</v>
      </c>
      <c r="U31" s="111"/>
    </row>
    <row r="32" spans="3:21" ht="39.950000000000003" customHeight="1">
      <c r="C32" s="102">
        <f t="shared" si="6"/>
        <v>24</v>
      </c>
      <c r="D32" s="103">
        <v>44926</v>
      </c>
      <c r="E32" s="102" t="s">
        <v>941</v>
      </c>
      <c r="F32" s="102" t="s">
        <v>942</v>
      </c>
      <c r="G32" s="132" t="s">
        <v>268</v>
      </c>
      <c r="H32" s="102" t="s">
        <v>110</v>
      </c>
      <c r="I32" s="105"/>
      <c r="J32" s="105">
        <v>50</v>
      </c>
      <c r="K32" s="105"/>
      <c r="L32" s="105"/>
      <c r="M32" s="107"/>
      <c r="N32" s="107"/>
      <c r="O32" s="107"/>
      <c r="P32" s="107"/>
      <c r="Q32" s="104">
        <f t="shared" si="5"/>
        <v>2846</v>
      </c>
      <c r="R32" s="104" t="s">
        <v>269</v>
      </c>
      <c r="S32" s="102">
        <v>1.8</v>
      </c>
      <c r="T32" s="104" t="s">
        <v>473</v>
      </c>
      <c r="U32" s="111"/>
    </row>
    <row r="33" spans="3:21" ht="39.950000000000003" customHeight="1">
      <c r="C33" s="102">
        <f t="shared" si="6"/>
        <v>25</v>
      </c>
      <c r="D33" s="103">
        <v>44926</v>
      </c>
      <c r="E33" s="102" t="s">
        <v>942</v>
      </c>
      <c r="F33" s="102" t="s">
        <v>943</v>
      </c>
      <c r="G33" s="132" t="s">
        <v>268</v>
      </c>
      <c r="H33" s="102" t="s">
        <v>110</v>
      </c>
      <c r="I33" s="105">
        <v>80</v>
      </c>
      <c r="J33" s="105"/>
      <c r="K33" s="105"/>
      <c r="L33" s="105"/>
      <c r="M33" s="107"/>
      <c r="N33" s="107"/>
      <c r="O33" s="107"/>
      <c r="P33" s="107"/>
      <c r="Q33" s="104">
        <f t="shared" si="5"/>
        <v>2926</v>
      </c>
      <c r="R33" s="104" t="s">
        <v>269</v>
      </c>
      <c r="S33" s="102">
        <v>1.8</v>
      </c>
      <c r="T33" s="104" t="s">
        <v>473</v>
      </c>
      <c r="U33" s="111"/>
    </row>
    <row r="34" spans="3:21" ht="39.950000000000003" customHeight="1">
      <c r="C34" s="102">
        <f t="shared" si="6"/>
        <v>26</v>
      </c>
      <c r="D34" s="103">
        <v>44928</v>
      </c>
      <c r="E34" s="102" t="s">
        <v>938</v>
      </c>
      <c r="F34" s="102" t="s">
        <v>940</v>
      </c>
      <c r="G34" s="132" t="s">
        <v>268</v>
      </c>
      <c r="H34" s="102" t="s">
        <v>110</v>
      </c>
      <c r="I34" s="105">
        <v>40</v>
      </c>
      <c r="J34" s="105"/>
      <c r="K34" s="105"/>
      <c r="L34" s="105"/>
      <c r="M34" s="107"/>
      <c r="N34" s="107"/>
      <c r="O34" s="107"/>
      <c r="P34" s="107"/>
      <c r="Q34" s="104">
        <f t="shared" si="5"/>
        <v>2966</v>
      </c>
      <c r="R34" s="104" t="s">
        <v>269</v>
      </c>
      <c r="S34" s="102">
        <v>1.8</v>
      </c>
      <c r="T34" s="104" t="s">
        <v>473</v>
      </c>
      <c r="U34" s="104"/>
    </row>
    <row r="35" spans="3:21" ht="39.950000000000003" customHeight="1">
      <c r="C35" s="102">
        <f t="shared" si="6"/>
        <v>27</v>
      </c>
      <c r="D35" s="103">
        <v>44928</v>
      </c>
      <c r="E35" s="102" t="s">
        <v>405</v>
      </c>
      <c r="F35" s="102" t="s">
        <v>340</v>
      </c>
      <c r="G35" s="132" t="s">
        <v>268</v>
      </c>
      <c r="H35" s="102" t="s">
        <v>110</v>
      </c>
      <c r="I35" s="105">
        <v>120</v>
      </c>
      <c r="J35" s="105"/>
      <c r="K35" s="105"/>
      <c r="L35" s="105"/>
      <c r="M35" s="107"/>
      <c r="N35" s="107"/>
      <c r="O35" s="107"/>
      <c r="P35" s="107"/>
      <c r="Q35" s="104">
        <f t="shared" si="5"/>
        <v>3086</v>
      </c>
      <c r="R35" s="104" t="s">
        <v>293</v>
      </c>
      <c r="S35" s="104">
        <v>0</v>
      </c>
      <c r="T35" s="104" t="s">
        <v>473</v>
      </c>
      <c r="U35" s="111"/>
    </row>
    <row r="36" spans="3:21" ht="39.950000000000003" customHeight="1">
      <c r="C36" s="102">
        <f t="shared" si="6"/>
        <v>28</v>
      </c>
      <c r="D36" s="103">
        <v>44929</v>
      </c>
      <c r="E36" s="102" t="s">
        <v>942</v>
      </c>
      <c r="F36" s="102" t="s">
        <v>944</v>
      </c>
      <c r="G36" s="132" t="s">
        <v>268</v>
      </c>
      <c r="H36" s="102" t="s">
        <v>110</v>
      </c>
      <c r="I36" s="105"/>
      <c r="J36" s="105">
        <v>50</v>
      </c>
      <c r="K36" s="105"/>
      <c r="L36" s="105"/>
      <c r="M36" s="107"/>
      <c r="N36" s="107"/>
      <c r="O36" s="107"/>
      <c r="P36" s="107"/>
      <c r="Q36" s="104">
        <f t="shared" si="5"/>
        <v>3136</v>
      </c>
      <c r="R36" s="104" t="s">
        <v>293</v>
      </c>
      <c r="S36" s="104">
        <v>0</v>
      </c>
      <c r="T36" s="104" t="s">
        <v>473</v>
      </c>
      <c r="U36" s="111"/>
    </row>
    <row r="37" spans="3:21" ht="39.950000000000003" customHeight="1">
      <c r="C37" s="102">
        <f t="shared" si="6"/>
        <v>29</v>
      </c>
      <c r="D37" s="103">
        <v>44929</v>
      </c>
      <c r="E37" s="102" t="s">
        <v>944</v>
      </c>
      <c r="F37" s="102" t="s">
        <v>913</v>
      </c>
      <c r="G37" s="132" t="s">
        <v>268</v>
      </c>
      <c r="H37" s="102" t="s">
        <v>110</v>
      </c>
      <c r="I37" s="105"/>
      <c r="J37" s="105">
        <v>120</v>
      </c>
      <c r="K37" s="105"/>
      <c r="L37" s="105"/>
      <c r="M37" s="107"/>
      <c r="N37" s="107"/>
      <c r="O37" s="107"/>
      <c r="P37" s="107"/>
      <c r="Q37" s="104">
        <f t="shared" si="5"/>
        <v>3256</v>
      </c>
      <c r="R37" s="104" t="s">
        <v>293</v>
      </c>
      <c r="S37" s="104">
        <v>0</v>
      </c>
      <c r="T37" s="104" t="s">
        <v>473</v>
      </c>
      <c r="U37" s="104"/>
    </row>
    <row r="38" spans="3:21" ht="39.950000000000003" customHeight="1">
      <c r="C38" s="102">
        <f t="shared" si="6"/>
        <v>30</v>
      </c>
      <c r="D38" s="103">
        <v>44930</v>
      </c>
      <c r="E38" s="102" t="s">
        <v>945</v>
      </c>
      <c r="F38" s="102" t="s">
        <v>946</v>
      </c>
      <c r="G38" s="132" t="s">
        <v>268</v>
      </c>
      <c r="H38" s="102" t="s">
        <v>110</v>
      </c>
      <c r="I38" s="105"/>
      <c r="J38" s="140">
        <v>180</v>
      </c>
      <c r="K38" s="105"/>
      <c r="L38" s="105"/>
      <c r="M38" s="107"/>
      <c r="N38" s="107"/>
      <c r="O38" s="107"/>
      <c r="P38" s="107"/>
      <c r="Q38" s="104">
        <f t="shared" si="5"/>
        <v>3436</v>
      </c>
      <c r="R38" s="116" t="s">
        <v>276</v>
      </c>
      <c r="S38" s="104">
        <v>1.65</v>
      </c>
      <c r="T38" s="104" t="s">
        <v>473</v>
      </c>
      <c r="U38" s="104"/>
    </row>
    <row r="39" spans="3:21" ht="39.950000000000003" customHeight="1">
      <c r="C39" s="102">
        <f t="shared" si="6"/>
        <v>31</v>
      </c>
      <c r="D39" s="103">
        <v>44931</v>
      </c>
      <c r="E39" s="102" t="s">
        <v>892</v>
      </c>
      <c r="F39" s="102" t="s">
        <v>947</v>
      </c>
      <c r="G39" s="132" t="s">
        <v>268</v>
      </c>
      <c r="H39" s="102" t="s">
        <v>110</v>
      </c>
      <c r="I39" s="105"/>
      <c r="J39" s="105"/>
      <c r="K39" s="105">
        <v>67</v>
      </c>
      <c r="L39" s="105"/>
      <c r="M39" s="107"/>
      <c r="N39" s="107"/>
      <c r="O39" s="107"/>
      <c r="P39" s="107"/>
      <c r="Q39" s="104">
        <f t="shared" si="5"/>
        <v>3503</v>
      </c>
      <c r="R39" s="116" t="s">
        <v>276</v>
      </c>
      <c r="S39" s="104">
        <v>1.65</v>
      </c>
      <c r="T39" s="104" t="s">
        <v>473</v>
      </c>
      <c r="U39" s="112"/>
    </row>
    <row r="40" spans="3:21" ht="39.950000000000003" customHeight="1">
      <c r="C40" s="102">
        <f t="shared" si="6"/>
        <v>32</v>
      </c>
      <c r="D40" s="103">
        <v>44931</v>
      </c>
      <c r="E40" s="102" t="s">
        <v>947</v>
      </c>
      <c r="F40" s="102" t="s">
        <v>948</v>
      </c>
      <c r="G40" s="132" t="s">
        <v>268</v>
      </c>
      <c r="H40" s="102" t="s">
        <v>110</v>
      </c>
      <c r="I40" s="105"/>
      <c r="J40" s="105"/>
      <c r="K40" s="105">
        <v>100</v>
      </c>
      <c r="L40" s="105"/>
      <c r="M40" s="107"/>
      <c r="N40" s="107"/>
      <c r="O40" s="107"/>
      <c r="P40" s="107"/>
      <c r="Q40" s="104">
        <f t="shared" si="5"/>
        <v>3603</v>
      </c>
      <c r="R40" s="116" t="s">
        <v>276</v>
      </c>
      <c r="S40" s="104">
        <v>1.65</v>
      </c>
      <c r="T40" s="104" t="s">
        <v>473</v>
      </c>
      <c r="U40" s="112"/>
    </row>
    <row r="41" spans="3:21" ht="39.950000000000003" customHeight="1">
      <c r="C41" s="102">
        <f t="shared" si="6"/>
        <v>33</v>
      </c>
      <c r="D41" s="103">
        <v>44931</v>
      </c>
      <c r="E41" s="102" t="s">
        <v>948</v>
      </c>
      <c r="F41" s="102" t="s">
        <v>949</v>
      </c>
      <c r="G41" s="132" t="s">
        <v>268</v>
      </c>
      <c r="H41" s="102" t="s">
        <v>110</v>
      </c>
      <c r="I41" s="105"/>
      <c r="J41" s="105"/>
      <c r="K41" s="105">
        <v>68</v>
      </c>
      <c r="L41" s="105"/>
      <c r="M41" s="107"/>
      <c r="N41" s="107"/>
      <c r="O41" s="107"/>
      <c r="P41" s="107"/>
      <c r="Q41" s="104">
        <f t="shared" si="5"/>
        <v>3671</v>
      </c>
      <c r="R41" s="116" t="s">
        <v>276</v>
      </c>
      <c r="S41" s="104">
        <v>1.65</v>
      </c>
      <c r="T41" s="104" t="s">
        <v>473</v>
      </c>
      <c r="U41" s="112"/>
    </row>
    <row r="42" spans="3:21" ht="39.950000000000003" customHeight="1">
      <c r="C42" s="102">
        <f t="shared" si="6"/>
        <v>34</v>
      </c>
      <c r="D42" s="103">
        <v>44932</v>
      </c>
      <c r="E42" s="102" t="s">
        <v>947</v>
      </c>
      <c r="F42" s="102" t="s">
        <v>436</v>
      </c>
      <c r="G42" s="132" t="s">
        <v>268</v>
      </c>
      <c r="H42" s="102" t="s">
        <v>110</v>
      </c>
      <c r="I42" s="105"/>
      <c r="J42" s="105">
        <v>71</v>
      </c>
      <c r="K42" s="105"/>
      <c r="L42" s="105"/>
      <c r="M42" s="107"/>
      <c r="N42" s="107"/>
      <c r="O42" s="107"/>
      <c r="P42" s="107"/>
      <c r="Q42" s="104">
        <f t="shared" si="5"/>
        <v>3742</v>
      </c>
      <c r="R42" s="116" t="s">
        <v>276</v>
      </c>
      <c r="S42" s="104">
        <v>1.65</v>
      </c>
      <c r="T42" s="104" t="s">
        <v>473</v>
      </c>
      <c r="U42" s="112"/>
    </row>
    <row r="43" spans="3:21" ht="39.950000000000003" customHeight="1">
      <c r="C43" s="102">
        <f t="shared" si="6"/>
        <v>35</v>
      </c>
      <c r="D43" s="103">
        <v>44932</v>
      </c>
      <c r="E43" s="102" t="s">
        <v>436</v>
      </c>
      <c r="F43" s="102" t="s">
        <v>438</v>
      </c>
      <c r="G43" s="132" t="s">
        <v>268</v>
      </c>
      <c r="H43" s="102" t="s">
        <v>110</v>
      </c>
      <c r="I43" s="105"/>
      <c r="J43" s="105">
        <v>34</v>
      </c>
      <c r="K43" s="105"/>
      <c r="L43" s="105"/>
      <c r="M43" s="107"/>
      <c r="N43" s="107"/>
      <c r="O43" s="107"/>
      <c r="P43" s="107"/>
      <c r="Q43" s="104">
        <f t="shared" si="5"/>
        <v>3776</v>
      </c>
      <c r="R43" s="116" t="s">
        <v>276</v>
      </c>
      <c r="S43" s="104">
        <v>1.65</v>
      </c>
      <c r="T43" s="104" t="s">
        <v>473</v>
      </c>
      <c r="U43" s="112"/>
    </row>
    <row r="44" spans="3:21" ht="39.950000000000003" customHeight="1">
      <c r="C44" s="102">
        <f t="shared" si="6"/>
        <v>36</v>
      </c>
      <c r="D44" s="103">
        <v>44932</v>
      </c>
      <c r="E44" s="102" t="s">
        <v>438</v>
      </c>
      <c r="F44" s="102" t="s">
        <v>366</v>
      </c>
      <c r="G44" s="132" t="s">
        <v>268</v>
      </c>
      <c r="H44" s="102" t="s">
        <v>110</v>
      </c>
      <c r="I44" s="105"/>
      <c r="J44" s="105">
        <v>31</v>
      </c>
      <c r="K44" s="105"/>
      <c r="L44" s="105"/>
      <c r="M44" s="107"/>
      <c r="N44" s="107"/>
      <c r="O44" s="107"/>
      <c r="P44" s="107"/>
      <c r="Q44" s="104">
        <f t="shared" si="5"/>
        <v>3807</v>
      </c>
      <c r="R44" s="116" t="s">
        <v>276</v>
      </c>
      <c r="S44" s="104">
        <v>1.65</v>
      </c>
      <c r="T44" s="104" t="s">
        <v>473</v>
      </c>
      <c r="U44" s="112"/>
    </row>
    <row r="45" spans="3:21" ht="39.950000000000003" customHeight="1">
      <c r="C45" s="102">
        <f t="shared" si="6"/>
        <v>37</v>
      </c>
      <c r="D45" s="103">
        <v>44932</v>
      </c>
      <c r="E45" s="102" t="s">
        <v>366</v>
      </c>
      <c r="F45" s="102" t="s">
        <v>387</v>
      </c>
      <c r="G45" s="132" t="s">
        <v>268</v>
      </c>
      <c r="H45" s="102" t="s">
        <v>110</v>
      </c>
      <c r="I45" s="105"/>
      <c r="J45" s="105">
        <v>4</v>
      </c>
      <c r="K45" s="105"/>
      <c r="L45" s="105"/>
      <c r="M45" s="107"/>
      <c r="N45" s="107"/>
      <c r="O45" s="107"/>
      <c r="P45" s="107"/>
      <c r="Q45" s="104">
        <f t="shared" si="5"/>
        <v>3811</v>
      </c>
      <c r="R45" s="116" t="s">
        <v>276</v>
      </c>
      <c r="S45" s="104">
        <v>1.65</v>
      </c>
      <c r="T45" s="104" t="s">
        <v>473</v>
      </c>
      <c r="U45" s="112"/>
    </row>
    <row r="46" spans="3:21" ht="39.950000000000003" customHeight="1">
      <c r="C46" s="102">
        <f t="shared" si="6"/>
        <v>38</v>
      </c>
      <c r="D46" s="103">
        <v>44932</v>
      </c>
      <c r="E46" s="102" t="s">
        <v>949</v>
      </c>
      <c r="F46" s="102" t="s">
        <v>950</v>
      </c>
      <c r="G46" s="132" t="s">
        <v>268</v>
      </c>
      <c r="H46" s="102" t="s">
        <v>110</v>
      </c>
      <c r="I46" s="105"/>
      <c r="J46" s="105"/>
      <c r="K46" s="105">
        <v>45</v>
      </c>
      <c r="L46" s="105"/>
      <c r="M46" s="107"/>
      <c r="N46" s="107"/>
      <c r="O46" s="107"/>
      <c r="P46" s="107"/>
      <c r="Q46" s="104">
        <f t="shared" si="5"/>
        <v>3856</v>
      </c>
      <c r="R46" s="116" t="s">
        <v>276</v>
      </c>
      <c r="S46" s="104">
        <v>1.65</v>
      </c>
      <c r="T46" s="104" t="s">
        <v>473</v>
      </c>
      <c r="U46" s="112"/>
    </row>
    <row r="47" spans="3:21" ht="39.950000000000003" customHeight="1">
      <c r="C47" s="102">
        <f t="shared" si="6"/>
        <v>39</v>
      </c>
      <c r="D47" s="103">
        <v>44933</v>
      </c>
      <c r="E47" s="102" t="s">
        <v>951</v>
      </c>
      <c r="F47" s="102" t="s">
        <v>952</v>
      </c>
      <c r="G47" s="132" t="s">
        <v>268</v>
      </c>
      <c r="H47" s="102" t="s">
        <v>110</v>
      </c>
      <c r="I47" s="105"/>
      <c r="J47" s="105">
        <v>87</v>
      </c>
      <c r="K47" s="105"/>
      <c r="L47" s="105"/>
      <c r="M47" s="107"/>
      <c r="N47" s="107"/>
      <c r="O47" s="107"/>
      <c r="P47" s="107"/>
      <c r="Q47" s="104">
        <f t="shared" si="5"/>
        <v>3943</v>
      </c>
      <c r="R47" s="116" t="s">
        <v>276</v>
      </c>
      <c r="S47" s="104">
        <v>1.65</v>
      </c>
      <c r="T47" s="102" t="s">
        <v>306</v>
      </c>
      <c r="U47" s="112"/>
    </row>
    <row r="48" spans="3:21" ht="39.950000000000003" customHeight="1">
      <c r="C48" s="102">
        <f t="shared" si="6"/>
        <v>40</v>
      </c>
      <c r="D48" s="103">
        <v>44933</v>
      </c>
      <c r="E48" s="102" t="s">
        <v>951</v>
      </c>
      <c r="F48" s="102" t="s">
        <v>948</v>
      </c>
      <c r="G48" s="132" t="s">
        <v>268</v>
      </c>
      <c r="H48" s="102" t="s">
        <v>110</v>
      </c>
      <c r="I48" s="105"/>
      <c r="J48" s="105"/>
      <c r="K48" s="105">
        <v>11</v>
      </c>
      <c r="L48" s="105"/>
      <c r="M48" s="107"/>
      <c r="N48" s="107"/>
      <c r="O48" s="107"/>
      <c r="P48" s="107"/>
      <c r="Q48" s="104">
        <f t="shared" si="5"/>
        <v>3954</v>
      </c>
      <c r="R48" s="116" t="s">
        <v>276</v>
      </c>
      <c r="S48" s="104">
        <v>1.65</v>
      </c>
      <c r="T48" s="102" t="s">
        <v>306</v>
      </c>
      <c r="U48" s="112"/>
    </row>
    <row r="49" spans="3:21" ht="39.950000000000003" customHeight="1">
      <c r="C49" s="102">
        <f t="shared" si="6"/>
        <v>41</v>
      </c>
      <c r="D49" s="103">
        <v>44933</v>
      </c>
      <c r="E49" s="102" t="s">
        <v>948</v>
      </c>
      <c r="F49" s="102" t="s">
        <v>949</v>
      </c>
      <c r="G49" s="132" t="s">
        <v>268</v>
      </c>
      <c r="H49" s="102" t="s">
        <v>110</v>
      </c>
      <c r="I49" s="105"/>
      <c r="J49" s="105"/>
      <c r="K49" s="105">
        <v>50</v>
      </c>
      <c r="L49" s="105"/>
      <c r="M49" s="107"/>
      <c r="N49" s="107"/>
      <c r="O49" s="107"/>
      <c r="P49" s="107"/>
      <c r="Q49" s="104">
        <f t="shared" si="5"/>
        <v>4004</v>
      </c>
      <c r="R49" s="116" t="s">
        <v>276</v>
      </c>
      <c r="S49" s="104">
        <v>1.65</v>
      </c>
      <c r="T49" s="102" t="s">
        <v>306</v>
      </c>
      <c r="U49" s="112"/>
    </row>
    <row r="50" spans="3:21" ht="39.950000000000003" customHeight="1">
      <c r="C50" s="102">
        <f t="shared" si="6"/>
        <v>42</v>
      </c>
      <c r="D50" s="103">
        <v>44933</v>
      </c>
      <c r="E50" s="102" t="s">
        <v>951</v>
      </c>
      <c r="F50" s="102" t="s">
        <v>953</v>
      </c>
      <c r="G50" s="132" t="s">
        <v>268</v>
      </c>
      <c r="H50" s="102" t="s">
        <v>110</v>
      </c>
      <c r="I50" s="105"/>
      <c r="J50" s="105"/>
      <c r="K50" s="105">
        <v>95</v>
      </c>
      <c r="L50" s="105"/>
      <c r="M50" s="107"/>
      <c r="N50" s="107"/>
      <c r="O50" s="107"/>
      <c r="P50" s="107"/>
      <c r="Q50" s="104">
        <f t="shared" si="5"/>
        <v>4099</v>
      </c>
      <c r="R50" s="116" t="s">
        <v>276</v>
      </c>
      <c r="S50" s="104">
        <v>1.65</v>
      </c>
      <c r="T50" s="102" t="s">
        <v>306</v>
      </c>
      <c r="U50" s="112"/>
    </row>
    <row r="51" spans="3:21" ht="39.950000000000003" customHeight="1">
      <c r="C51" s="102">
        <f t="shared" si="6"/>
        <v>43</v>
      </c>
      <c r="D51" s="103">
        <v>44933</v>
      </c>
      <c r="E51" s="102" t="s">
        <v>953</v>
      </c>
      <c r="F51" s="102" t="s">
        <v>954</v>
      </c>
      <c r="G51" s="132" t="s">
        <v>268</v>
      </c>
      <c r="H51" s="102" t="s">
        <v>110</v>
      </c>
      <c r="I51" s="105"/>
      <c r="J51" s="105"/>
      <c r="K51" s="105">
        <v>16</v>
      </c>
      <c r="L51" s="105"/>
      <c r="M51" s="107"/>
      <c r="N51" s="107"/>
      <c r="O51" s="107"/>
      <c r="P51" s="107"/>
      <c r="Q51" s="104">
        <f t="shared" si="5"/>
        <v>4115</v>
      </c>
      <c r="R51" s="116" t="s">
        <v>276</v>
      </c>
      <c r="S51" s="104">
        <v>1.65</v>
      </c>
      <c r="T51" s="102" t="s">
        <v>306</v>
      </c>
      <c r="U51" s="112"/>
    </row>
    <row r="52" spans="3:21" ht="39.950000000000003" customHeight="1">
      <c r="C52" s="102">
        <f t="shared" si="6"/>
        <v>44</v>
      </c>
      <c r="D52" s="103">
        <v>44933</v>
      </c>
      <c r="E52" s="102" t="s">
        <v>954</v>
      </c>
      <c r="F52" s="102" t="s">
        <v>955</v>
      </c>
      <c r="G52" s="132" t="s">
        <v>268</v>
      </c>
      <c r="H52" s="102" t="s">
        <v>110</v>
      </c>
      <c r="I52" s="105"/>
      <c r="J52" s="105"/>
      <c r="K52" s="105">
        <v>34</v>
      </c>
      <c r="L52" s="105"/>
      <c r="M52" s="107"/>
      <c r="N52" s="107"/>
      <c r="O52" s="107"/>
      <c r="P52" s="107"/>
      <c r="Q52" s="104">
        <f t="shared" si="5"/>
        <v>4149</v>
      </c>
      <c r="R52" s="116" t="s">
        <v>276</v>
      </c>
      <c r="S52" s="104">
        <v>1.65</v>
      </c>
      <c r="T52" s="102" t="s">
        <v>306</v>
      </c>
      <c r="U52" s="112"/>
    </row>
    <row r="53" spans="3:21" ht="39.950000000000003" customHeight="1">
      <c r="C53" s="102">
        <f t="shared" si="6"/>
        <v>45</v>
      </c>
      <c r="D53" s="103">
        <v>44934</v>
      </c>
      <c r="E53" s="102" t="s">
        <v>954</v>
      </c>
      <c r="F53" s="102" t="s">
        <v>956</v>
      </c>
      <c r="G53" s="132" t="s">
        <v>268</v>
      </c>
      <c r="H53" s="102" t="s">
        <v>110</v>
      </c>
      <c r="I53" s="105">
        <v>90</v>
      </c>
      <c r="J53" s="105"/>
      <c r="K53" s="105"/>
      <c r="L53" s="105"/>
      <c r="M53" s="107"/>
      <c r="N53" s="107"/>
      <c r="O53" s="107"/>
      <c r="P53" s="107"/>
      <c r="Q53" s="104">
        <f t="shared" si="5"/>
        <v>4239</v>
      </c>
      <c r="R53" s="116" t="s">
        <v>269</v>
      </c>
      <c r="S53" s="116">
        <v>1</v>
      </c>
      <c r="T53" s="102" t="s">
        <v>306</v>
      </c>
      <c r="U53" s="112"/>
    </row>
    <row r="54" spans="3:21" ht="39.950000000000003" customHeight="1">
      <c r="C54" s="102">
        <f t="shared" si="6"/>
        <v>46</v>
      </c>
      <c r="D54" s="103">
        <v>44934</v>
      </c>
      <c r="E54" s="102" t="s">
        <v>955</v>
      </c>
      <c r="F54" s="102" t="s">
        <v>498</v>
      </c>
      <c r="G54" s="132" t="s">
        <v>268</v>
      </c>
      <c r="H54" s="102" t="s">
        <v>110</v>
      </c>
      <c r="I54" s="105"/>
      <c r="J54" s="105"/>
      <c r="K54" s="105">
        <v>45</v>
      </c>
      <c r="L54" s="105"/>
      <c r="M54" s="107"/>
      <c r="N54" s="107"/>
      <c r="O54" s="107"/>
      <c r="P54" s="107"/>
      <c r="Q54" s="104">
        <f t="shared" si="5"/>
        <v>4284</v>
      </c>
      <c r="R54" s="116" t="s">
        <v>276</v>
      </c>
      <c r="S54" s="104">
        <v>1.65</v>
      </c>
      <c r="T54" s="102" t="s">
        <v>306</v>
      </c>
      <c r="U54" s="112"/>
    </row>
    <row r="55" spans="3:21" ht="39.950000000000003" customHeight="1">
      <c r="C55" s="102">
        <f t="shared" si="6"/>
        <v>47</v>
      </c>
      <c r="D55" s="103">
        <v>44935</v>
      </c>
      <c r="E55" s="102" t="s">
        <v>436</v>
      </c>
      <c r="F55" s="102" t="s">
        <v>438</v>
      </c>
      <c r="G55" s="132" t="s">
        <v>268</v>
      </c>
      <c r="H55" s="102" t="s">
        <v>110</v>
      </c>
      <c r="I55" s="105"/>
      <c r="J55" s="105">
        <v>34</v>
      </c>
      <c r="K55" s="105"/>
      <c r="L55" s="105"/>
      <c r="M55" s="107"/>
      <c r="N55" s="107"/>
      <c r="O55" s="107"/>
      <c r="P55" s="107"/>
      <c r="Q55" s="104">
        <f t="shared" si="5"/>
        <v>4318</v>
      </c>
      <c r="R55" s="116" t="s">
        <v>276</v>
      </c>
      <c r="S55" s="104">
        <v>1.65</v>
      </c>
      <c r="T55" s="102" t="s">
        <v>306</v>
      </c>
      <c r="U55" s="110"/>
    </row>
    <row r="56" spans="3:21" ht="39.950000000000003" customHeight="1">
      <c r="C56" s="102">
        <f t="shared" si="6"/>
        <v>48</v>
      </c>
      <c r="D56" s="103">
        <v>44935</v>
      </c>
      <c r="E56" s="102" t="s">
        <v>438</v>
      </c>
      <c r="F56" s="102" t="s">
        <v>322</v>
      </c>
      <c r="G56" s="132" t="s">
        <v>268</v>
      </c>
      <c r="H56" s="102" t="s">
        <v>110</v>
      </c>
      <c r="I56" s="105"/>
      <c r="J56" s="105">
        <v>31</v>
      </c>
      <c r="K56" s="105"/>
      <c r="L56" s="105"/>
      <c r="M56" s="107"/>
      <c r="N56" s="107"/>
      <c r="O56" s="107"/>
      <c r="P56" s="107"/>
      <c r="Q56" s="104">
        <f t="shared" si="5"/>
        <v>4349</v>
      </c>
      <c r="R56" s="116" t="s">
        <v>276</v>
      </c>
      <c r="S56" s="104">
        <v>1.65</v>
      </c>
      <c r="T56" s="102" t="s">
        <v>306</v>
      </c>
      <c r="U56" s="110"/>
    </row>
    <row r="57" spans="3:21" ht="39.950000000000003" customHeight="1">
      <c r="C57" s="102">
        <f t="shared" si="6"/>
        <v>49</v>
      </c>
      <c r="D57" s="103">
        <v>44935</v>
      </c>
      <c r="E57" s="102" t="s">
        <v>322</v>
      </c>
      <c r="F57" s="102" t="s">
        <v>387</v>
      </c>
      <c r="G57" s="132" t="s">
        <v>268</v>
      </c>
      <c r="H57" s="102" t="s">
        <v>110</v>
      </c>
      <c r="I57" s="105"/>
      <c r="J57" s="105">
        <v>30</v>
      </c>
      <c r="K57" s="105"/>
      <c r="L57" s="105"/>
      <c r="M57" s="107"/>
      <c r="N57" s="107"/>
      <c r="O57" s="107"/>
      <c r="P57" s="107"/>
      <c r="Q57" s="104">
        <f t="shared" si="5"/>
        <v>4379</v>
      </c>
      <c r="R57" s="116" t="s">
        <v>276</v>
      </c>
      <c r="S57" s="104">
        <v>1.65</v>
      </c>
      <c r="T57" s="102" t="s">
        <v>306</v>
      </c>
      <c r="U57" s="110"/>
    </row>
    <row r="58" spans="3:21" ht="39.950000000000003" customHeight="1">
      <c r="C58" s="102">
        <f t="shared" si="6"/>
        <v>50</v>
      </c>
      <c r="D58" s="103">
        <v>44935</v>
      </c>
      <c r="E58" s="102" t="s">
        <v>387</v>
      </c>
      <c r="F58" s="102" t="s">
        <v>443</v>
      </c>
      <c r="G58" s="132" t="s">
        <v>268</v>
      </c>
      <c r="H58" s="102" t="s">
        <v>110</v>
      </c>
      <c r="I58" s="105"/>
      <c r="J58" s="105">
        <v>55</v>
      </c>
      <c r="K58" s="105"/>
      <c r="L58" s="105"/>
      <c r="M58" s="107"/>
      <c r="N58" s="107"/>
      <c r="O58" s="107"/>
      <c r="P58" s="107"/>
      <c r="Q58" s="104">
        <f t="shared" si="5"/>
        <v>4434</v>
      </c>
      <c r="R58" s="116" t="s">
        <v>276</v>
      </c>
      <c r="S58" s="104">
        <v>1.65</v>
      </c>
      <c r="T58" s="102" t="s">
        <v>306</v>
      </c>
      <c r="U58" s="110"/>
    </row>
    <row r="59" spans="3:21" ht="39.950000000000003" customHeight="1">
      <c r="C59" s="102">
        <f t="shared" si="6"/>
        <v>51</v>
      </c>
      <c r="D59" s="103">
        <v>44935</v>
      </c>
      <c r="E59" s="102" t="s">
        <v>952</v>
      </c>
      <c r="F59" s="102" t="s">
        <v>957</v>
      </c>
      <c r="G59" s="132" t="s">
        <v>268</v>
      </c>
      <c r="H59" s="102" t="s">
        <v>110</v>
      </c>
      <c r="I59" s="105">
        <v>50</v>
      </c>
      <c r="J59" s="105"/>
      <c r="K59" s="105"/>
      <c r="L59" s="105"/>
      <c r="M59" s="107"/>
      <c r="N59" s="107"/>
      <c r="O59" s="107"/>
      <c r="P59" s="107"/>
      <c r="Q59" s="104">
        <f t="shared" si="5"/>
        <v>4484</v>
      </c>
      <c r="R59" s="116" t="s">
        <v>276</v>
      </c>
      <c r="S59" s="104">
        <v>1.65</v>
      </c>
      <c r="T59" s="102" t="s">
        <v>306</v>
      </c>
      <c r="U59" s="110"/>
    </row>
    <row r="60" spans="3:21" ht="39.950000000000003" customHeight="1">
      <c r="C60" s="102">
        <f t="shared" si="6"/>
        <v>52</v>
      </c>
      <c r="D60" s="103">
        <v>44935</v>
      </c>
      <c r="E60" s="102" t="s">
        <v>957</v>
      </c>
      <c r="F60" s="102" t="s">
        <v>958</v>
      </c>
      <c r="G60" s="132" t="s">
        <v>268</v>
      </c>
      <c r="H60" s="102" t="s">
        <v>110</v>
      </c>
      <c r="I60" s="105">
        <v>50</v>
      </c>
      <c r="J60" s="105"/>
      <c r="K60" s="105"/>
      <c r="L60" s="105"/>
      <c r="M60" s="107"/>
      <c r="N60" s="107"/>
      <c r="O60" s="107"/>
      <c r="P60" s="107"/>
      <c r="Q60" s="104">
        <f t="shared" si="5"/>
        <v>4534</v>
      </c>
      <c r="R60" s="116" t="s">
        <v>463</v>
      </c>
      <c r="S60" s="104"/>
      <c r="T60" s="102" t="s">
        <v>306</v>
      </c>
      <c r="U60" s="110"/>
    </row>
    <row r="61" spans="3:21" ht="39.950000000000003" customHeight="1">
      <c r="C61" s="102">
        <f t="shared" si="6"/>
        <v>53</v>
      </c>
      <c r="D61" s="103">
        <v>44936</v>
      </c>
      <c r="E61" s="102" t="s">
        <v>949</v>
      </c>
      <c r="F61" s="102" t="s">
        <v>959</v>
      </c>
      <c r="G61" s="132" t="s">
        <v>268</v>
      </c>
      <c r="H61" s="102" t="s">
        <v>110</v>
      </c>
      <c r="I61" s="105"/>
      <c r="J61" s="105"/>
      <c r="K61" s="105">
        <v>125</v>
      </c>
      <c r="L61" s="105"/>
      <c r="M61" s="107"/>
      <c r="N61" s="107"/>
      <c r="O61" s="107"/>
      <c r="P61" s="107"/>
      <c r="Q61" s="104">
        <f t="shared" si="5"/>
        <v>4659</v>
      </c>
      <c r="R61" s="116" t="s">
        <v>276</v>
      </c>
      <c r="S61" s="104">
        <v>1.65</v>
      </c>
      <c r="T61" s="102" t="s">
        <v>306</v>
      </c>
      <c r="U61" s="119" t="s">
        <v>960</v>
      </c>
    </row>
    <row r="62" spans="3:21" ht="39.950000000000003" customHeight="1">
      <c r="C62" s="102">
        <f t="shared" si="6"/>
        <v>54</v>
      </c>
      <c r="D62" s="103">
        <v>44936</v>
      </c>
      <c r="E62" s="102" t="s">
        <v>949</v>
      </c>
      <c r="F62" s="102" t="s">
        <v>961</v>
      </c>
      <c r="G62" s="132" t="s">
        <v>268</v>
      </c>
      <c r="H62" s="102" t="s">
        <v>110</v>
      </c>
      <c r="I62" s="105"/>
      <c r="J62" s="105"/>
      <c r="K62" s="105">
        <v>26</v>
      </c>
      <c r="L62" s="105"/>
      <c r="M62" s="107"/>
      <c r="N62" s="107"/>
      <c r="O62" s="107"/>
      <c r="P62" s="107"/>
      <c r="Q62" s="104">
        <f t="shared" si="5"/>
        <v>4685</v>
      </c>
      <c r="R62" s="116" t="s">
        <v>269</v>
      </c>
      <c r="S62" s="104">
        <v>1.65</v>
      </c>
      <c r="T62" s="102" t="s">
        <v>306</v>
      </c>
      <c r="U62" s="119" t="s">
        <v>962</v>
      </c>
    </row>
    <row r="63" spans="3:21" ht="39.950000000000003" customHeight="1">
      <c r="C63" s="102">
        <f t="shared" si="6"/>
        <v>55</v>
      </c>
      <c r="D63" s="103">
        <v>44936</v>
      </c>
      <c r="E63" s="102" t="s">
        <v>961</v>
      </c>
      <c r="F63" s="102" t="s">
        <v>950</v>
      </c>
      <c r="G63" s="132" t="s">
        <v>268</v>
      </c>
      <c r="H63" s="102" t="s">
        <v>110</v>
      </c>
      <c r="I63" s="105"/>
      <c r="J63" s="105"/>
      <c r="K63" s="105">
        <v>29</v>
      </c>
      <c r="L63" s="105"/>
      <c r="M63" s="107"/>
      <c r="N63" s="107"/>
      <c r="O63" s="107"/>
      <c r="P63" s="107"/>
      <c r="Q63" s="104">
        <f t="shared" si="5"/>
        <v>4714</v>
      </c>
      <c r="R63" s="116" t="s">
        <v>269</v>
      </c>
      <c r="S63" s="104">
        <v>1.65</v>
      </c>
      <c r="T63" s="102" t="s">
        <v>306</v>
      </c>
      <c r="U63" s="119" t="s">
        <v>963</v>
      </c>
    </row>
    <row r="64" spans="3:21" ht="39.950000000000003" customHeight="1">
      <c r="C64" s="102">
        <f t="shared" si="6"/>
        <v>56</v>
      </c>
      <c r="D64" s="103">
        <v>44937</v>
      </c>
      <c r="E64" s="102" t="s">
        <v>950</v>
      </c>
      <c r="F64" s="102" t="s">
        <v>964</v>
      </c>
      <c r="G64" s="132" t="s">
        <v>268</v>
      </c>
      <c r="H64" s="102" t="s">
        <v>110</v>
      </c>
      <c r="I64" s="105"/>
      <c r="J64" s="105"/>
      <c r="K64" s="105">
        <v>20</v>
      </c>
      <c r="L64" s="105"/>
      <c r="M64" s="107"/>
      <c r="N64" s="107"/>
      <c r="O64" s="107"/>
      <c r="P64" s="107"/>
      <c r="Q64" s="104">
        <f t="shared" si="5"/>
        <v>4734</v>
      </c>
      <c r="R64" s="116" t="s">
        <v>269</v>
      </c>
      <c r="S64" s="104">
        <v>1.65</v>
      </c>
      <c r="T64" s="102" t="s">
        <v>306</v>
      </c>
      <c r="U64" s="110"/>
    </row>
    <row r="65" spans="3:21" ht="39.950000000000003" customHeight="1">
      <c r="C65" s="102">
        <f t="shared" si="6"/>
        <v>57</v>
      </c>
      <c r="D65" s="103">
        <v>44937</v>
      </c>
      <c r="E65" s="102" t="s">
        <v>964</v>
      </c>
      <c r="F65" s="102" t="s">
        <v>965</v>
      </c>
      <c r="G65" s="132" t="s">
        <v>268</v>
      </c>
      <c r="H65" s="102" t="s">
        <v>110</v>
      </c>
      <c r="I65" s="105"/>
      <c r="J65" s="105"/>
      <c r="K65" s="105">
        <v>15</v>
      </c>
      <c r="L65" s="105"/>
      <c r="M65" s="107"/>
      <c r="N65" s="107"/>
      <c r="O65" s="107"/>
      <c r="P65" s="107"/>
      <c r="Q65" s="104">
        <f t="shared" si="5"/>
        <v>4749</v>
      </c>
      <c r="R65" s="116" t="s">
        <v>269</v>
      </c>
      <c r="S65" s="104">
        <v>1.65</v>
      </c>
      <c r="T65" s="102" t="s">
        <v>306</v>
      </c>
      <c r="U65" s="110"/>
    </row>
    <row r="66" spans="3:21" ht="39.950000000000003" customHeight="1">
      <c r="C66" s="102">
        <f t="shared" si="6"/>
        <v>58</v>
      </c>
      <c r="D66" s="103">
        <v>44937</v>
      </c>
      <c r="E66" s="102" t="s">
        <v>965</v>
      </c>
      <c r="F66" s="102" t="s">
        <v>966</v>
      </c>
      <c r="G66" s="132" t="s">
        <v>268</v>
      </c>
      <c r="H66" s="102" t="s">
        <v>110</v>
      </c>
      <c r="I66" s="105"/>
      <c r="J66" s="105"/>
      <c r="K66" s="105">
        <v>12</v>
      </c>
      <c r="L66" s="105"/>
      <c r="M66" s="107"/>
      <c r="N66" s="107"/>
      <c r="O66" s="107"/>
      <c r="P66" s="107"/>
      <c r="Q66" s="104">
        <f t="shared" si="5"/>
        <v>4761</v>
      </c>
      <c r="R66" s="116" t="s">
        <v>269</v>
      </c>
      <c r="S66" s="104">
        <v>1.65</v>
      </c>
      <c r="T66" s="102" t="s">
        <v>306</v>
      </c>
      <c r="U66" s="110"/>
    </row>
    <row r="67" spans="3:21" ht="39.950000000000003" customHeight="1">
      <c r="C67" s="102">
        <f t="shared" si="6"/>
        <v>59</v>
      </c>
      <c r="D67" s="103">
        <v>44937</v>
      </c>
      <c r="E67" s="102" t="s">
        <v>966</v>
      </c>
      <c r="F67" s="102" t="s">
        <v>967</v>
      </c>
      <c r="G67" s="132" t="s">
        <v>268</v>
      </c>
      <c r="H67" s="102" t="s">
        <v>110</v>
      </c>
      <c r="I67" s="105"/>
      <c r="J67" s="105"/>
      <c r="K67" s="105">
        <v>70</v>
      </c>
      <c r="L67" s="105"/>
      <c r="M67" s="107"/>
      <c r="N67" s="107"/>
      <c r="O67" s="107"/>
      <c r="P67" s="107"/>
      <c r="Q67" s="104">
        <f t="shared" si="5"/>
        <v>4831</v>
      </c>
      <c r="R67" s="116" t="s">
        <v>269</v>
      </c>
      <c r="S67" s="104">
        <v>1.65</v>
      </c>
      <c r="T67" s="102" t="s">
        <v>306</v>
      </c>
      <c r="U67" s="69" t="s">
        <v>968</v>
      </c>
    </row>
    <row r="68" spans="3:21" ht="39.950000000000003" customHeight="1">
      <c r="C68" s="102">
        <f t="shared" si="6"/>
        <v>60</v>
      </c>
      <c r="D68" s="103">
        <v>44937</v>
      </c>
      <c r="E68" s="102" t="s">
        <v>967</v>
      </c>
      <c r="F68" s="102" t="s">
        <v>969</v>
      </c>
      <c r="G68" s="132" t="s">
        <v>268</v>
      </c>
      <c r="H68" s="102" t="s">
        <v>110</v>
      </c>
      <c r="I68" s="105"/>
      <c r="J68" s="105"/>
      <c r="K68" s="105">
        <v>113</v>
      </c>
      <c r="L68" s="105"/>
      <c r="M68" s="107"/>
      <c r="N68" s="107"/>
      <c r="O68" s="107"/>
      <c r="P68" s="107"/>
      <c r="Q68" s="104">
        <f t="shared" si="5"/>
        <v>4944</v>
      </c>
      <c r="R68" s="116" t="s">
        <v>269</v>
      </c>
      <c r="S68" s="104">
        <v>1.65</v>
      </c>
      <c r="T68" s="102" t="s">
        <v>306</v>
      </c>
      <c r="U68" s="110"/>
    </row>
    <row r="69" spans="3:21" ht="39.950000000000003" customHeight="1">
      <c r="C69" s="102">
        <f t="shared" si="6"/>
        <v>61</v>
      </c>
      <c r="D69" s="103">
        <v>44938</v>
      </c>
      <c r="E69" s="102" t="s">
        <v>970</v>
      </c>
      <c r="F69" s="102" t="s">
        <v>603</v>
      </c>
      <c r="G69" s="132" t="s">
        <v>268</v>
      </c>
      <c r="H69" s="102" t="s">
        <v>110</v>
      </c>
      <c r="I69" s="105"/>
      <c r="J69" s="105"/>
      <c r="K69" s="105">
        <v>350</v>
      </c>
      <c r="L69" s="105"/>
      <c r="M69" s="107"/>
      <c r="N69" s="107"/>
      <c r="O69" s="107"/>
      <c r="P69" s="107"/>
      <c r="Q69" s="104">
        <f t="shared" si="5"/>
        <v>5294</v>
      </c>
      <c r="R69" s="116" t="s">
        <v>269</v>
      </c>
      <c r="S69" s="104">
        <v>1.65</v>
      </c>
      <c r="T69" s="102" t="s">
        <v>306</v>
      </c>
      <c r="U69" s="110"/>
    </row>
    <row r="70" spans="3:21" ht="39.950000000000003" customHeight="1">
      <c r="C70" s="102">
        <f t="shared" si="6"/>
        <v>62</v>
      </c>
      <c r="D70" s="103">
        <v>44939</v>
      </c>
      <c r="E70" s="102" t="s">
        <v>971</v>
      </c>
      <c r="F70" s="102" t="s">
        <v>972</v>
      </c>
      <c r="G70" s="132" t="s">
        <v>268</v>
      </c>
      <c r="H70" s="102" t="s">
        <v>110</v>
      </c>
      <c r="I70" s="105"/>
      <c r="J70" s="105"/>
      <c r="K70" s="105">
        <v>200</v>
      </c>
      <c r="L70" s="105"/>
      <c r="M70" s="107"/>
      <c r="N70" s="107"/>
      <c r="O70" s="107"/>
      <c r="P70" s="107"/>
      <c r="Q70" s="104">
        <f t="shared" si="5"/>
        <v>5494</v>
      </c>
      <c r="R70" s="116" t="s">
        <v>269</v>
      </c>
      <c r="S70" s="104">
        <v>1.65</v>
      </c>
      <c r="T70" s="102" t="s">
        <v>306</v>
      </c>
      <c r="U70" s="110"/>
    </row>
    <row r="71" spans="3:21" ht="39.950000000000003" customHeight="1">
      <c r="C71" s="102">
        <f t="shared" si="6"/>
        <v>63</v>
      </c>
      <c r="D71" s="103">
        <v>44942</v>
      </c>
      <c r="E71" s="102" t="s">
        <v>972</v>
      </c>
      <c r="F71" s="102" t="s">
        <v>973</v>
      </c>
      <c r="G71" s="132" t="s">
        <v>268</v>
      </c>
      <c r="H71" s="102" t="s">
        <v>110</v>
      </c>
      <c r="I71" s="105"/>
      <c r="J71" s="105">
        <v>97</v>
      </c>
      <c r="K71" s="105"/>
      <c r="L71" s="105"/>
      <c r="M71" s="107"/>
      <c r="N71" s="107"/>
      <c r="O71" s="107"/>
      <c r="P71" s="107"/>
      <c r="Q71" s="104">
        <f t="shared" si="5"/>
        <v>5591</v>
      </c>
      <c r="R71" s="116" t="s">
        <v>269</v>
      </c>
      <c r="S71" s="104">
        <v>1.65</v>
      </c>
      <c r="T71" s="102" t="s">
        <v>306</v>
      </c>
      <c r="U71" s="110"/>
    </row>
    <row r="72" spans="3:21" ht="39.950000000000003" customHeight="1">
      <c r="C72" s="102">
        <f t="shared" si="6"/>
        <v>64</v>
      </c>
      <c r="D72" s="103">
        <v>44942</v>
      </c>
      <c r="E72" s="102" t="s">
        <v>973</v>
      </c>
      <c r="F72" s="102" t="s">
        <v>974</v>
      </c>
      <c r="G72" s="132" t="s">
        <v>268</v>
      </c>
      <c r="H72" s="102" t="s">
        <v>110</v>
      </c>
      <c r="I72" s="105"/>
      <c r="J72" s="105">
        <v>160</v>
      </c>
      <c r="K72" s="105"/>
      <c r="L72" s="105"/>
      <c r="M72" s="107"/>
      <c r="N72" s="107"/>
      <c r="O72" s="107"/>
      <c r="P72" s="107"/>
      <c r="Q72" s="104">
        <f t="shared" si="5"/>
        <v>5751</v>
      </c>
      <c r="R72" s="116" t="s">
        <v>269</v>
      </c>
      <c r="S72" s="104">
        <v>1.65</v>
      </c>
      <c r="T72" s="102" t="s">
        <v>306</v>
      </c>
      <c r="U72" s="110"/>
    </row>
    <row r="73" spans="3:21" ht="39.950000000000003" customHeight="1">
      <c r="C73" s="102">
        <f t="shared" si="6"/>
        <v>65</v>
      </c>
      <c r="D73" s="103">
        <v>44943</v>
      </c>
      <c r="E73" s="102" t="s">
        <v>972</v>
      </c>
      <c r="F73" s="102" t="s">
        <v>970</v>
      </c>
      <c r="G73" s="132" t="s">
        <v>268</v>
      </c>
      <c r="H73" s="102" t="s">
        <v>110</v>
      </c>
      <c r="I73" s="105"/>
      <c r="J73" s="105">
        <v>45</v>
      </c>
      <c r="K73" s="105"/>
      <c r="L73" s="105"/>
      <c r="M73" s="107"/>
      <c r="N73" s="107"/>
      <c r="O73" s="107"/>
      <c r="P73" s="107"/>
      <c r="Q73" s="104">
        <f t="shared" si="5"/>
        <v>5796</v>
      </c>
      <c r="R73" s="116" t="s">
        <v>269</v>
      </c>
      <c r="S73" s="104">
        <v>1.65</v>
      </c>
      <c r="T73" s="102" t="s">
        <v>306</v>
      </c>
      <c r="U73" s="110"/>
    </row>
    <row r="74" spans="3:21" ht="39.950000000000003" customHeight="1">
      <c r="C74" s="102">
        <f t="shared" si="6"/>
        <v>66</v>
      </c>
      <c r="D74" s="103">
        <v>44943</v>
      </c>
      <c r="E74" s="102" t="s">
        <v>970</v>
      </c>
      <c r="F74" s="102" t="s">
        <v>975</v>
      </c>
      <c r="G74" s="132" t="s">
        <v>268</v>
      </c>
      <c r="H74" s="102" t="s">
        <v>110</v>
      </c>
      <c r="I74" s="105"/>
      <c r="J74" s="105">
        <v>121</v>
      </c>
      <c r="K74" s="105"/>
      <c r="L74" s="105"/>
      <c r="M74" s="105"/>
      <c r="N74" s="105"/>
      <c r="O74" s="105"/>
      <c r="P74" s="105"/>
      <c r="Q74" s="104">
        <f t="shared" si="5"/>
        <v>5917</v>
      </c>
      <c r="R74" s="116" t="s">
        <v>269</v>
      </c>
      <c r="S74" s="104">
        <v>1.65</v>
      </c>
      <c r="T74" s="102" t="s">
        <v>306</v>
      </c>
      <c r="U74" s="110"/>
    </row>
    <row r="75" spans="3:21" ht="39.950000000000003" customHeight="1">
      <c r="C75" s="102">
        <f t="shared" si="6"/>
        <v>67</v>
      </c>
      <c r="D75" s="103">
        <v>44943</v>
      </c>
      <c r="E75" s="102" t="s">
        <v>975</v>
      </c>
      <c r="F75" s="102" t="s">
        <v>976</v>
      </c>
      <c r="G75" s="132" t="s">
        <v>268</v>
      </c>
      <c r="H75" s="102" t="s">
        <v>110</v>
      </c>
      <c r="I75" s="105"/>
      <c r="J75" s="105">
        <v>54</v>
      </c>
      <c r="K75" s="105"/>
      <c r="L75" s="105"/>
      <c r="M75" s="105"/>
      <c r="N75" s="105"/>
      <c r="O75" s="105"/>
      <c r="P75" s="105"/>
      <c r="Q75" s="104">
        <f t="shared" si="5"/>
        <v>5971</v>
      </c>
      <c r="R75" s="116" t="s">
        <v>269</v>
      </c>
      <c r="S75" s="104">
        <v>1.65</v>
      </c>
      <c r="T75" s="102" t="s">
        <v>306</v>
      </c>
      <c r="U75" s="110"/>
    </row>
    <row r="76" spans="3:21" ht="39.950000000000003" customHeight="1">
      <c r="C76" s="102">
        <f t="shared" si="6"/>
        <v>68</v>
      </c>
      <c r="D76" s="103">
        <v>44943</v>
      </c>
      <c r="E76" s="102" t="s">
        <v>975</v>
      </c>
      <c r="F76" s="102" t="s">
        <v>977</v>
      </c>
      <c r="G76" s="132" t="s">
        <v>268</v>
      </c>
      <c r="H76" s="102" t="s">
        <v>110</v>
      </c>
      <c r="I76" s="105">
        <v>30</v>
      </c>
      <c r="J76" s="105"/>
      <c r="K76" s="105"/>
      <c r="L76" s="105"/>
      <c r="M76" s="105"/>
      <c r="N76" s="105"/>
      <c r="O76" s="105"/>
      <c r="P76" s="105"/>
      <c r="Q76" s="104">
        <f t="shared" si="5"/>
        <v>6001</v>
      </c>
      <c r="R76" s="116" t="s">
        <v>269</v>
      </c>
      <c r="S76" s="104">
        <v>1.65</v>
      </c>
      <c r="T76" s="102" t="s">
        <v>306</v>
      </c>
      <c r="U76" s="110"/>
    </row>
    <row r="77" spans="3:21" ht="39.950000000000003" customHeight="1">
      <c r="C77" s="102">
        <f t="shared" si="6"/>
        <v>69</v>
      </c>
      <c r="D77" s="103">
        <v>44944</v>
      </c>
      <c r="E77" s="102" t="s">
        <v>975</v>
      </c>
      <c r="F77" s="102" t="s">
        <v>977</v>
      </c>
      <c r="G77" s="132" t="s">
        <v>268</v>
      </c>
      <c r="H77" s="102" t="s">
        <v>110</v>
      </c>
      <c r="I77" s="105">
        <v>70</v>
      </c>
      <c r="J77" s="105"/>
      <c r="K77" s="105"/>
      <c r="L77" s="105"/>
      <c r="M77" s="105"/>
      <c r="N77" s="105"/>
      <c r="O77" s="105"/>
      <c r="P77" s="105"/>
      <c r="Q77" s="104">
        <f t="shared" si="5"/>
        <v>6071</v>
      </c>
      <c r="R77" s="116" t="s">
        <v>269</v>
      </c>
      <c r="S77" s="104">
        <v>1.65</v>
      </c>
      <c r="T77" s="102" t="s">
        <v>306</v>
      </c>
      <c r="U77" s="110"/>
    </row>
    <row r="78" spans="3:21" ht="39.950000000000003" customHeight="1">
      <c r="C78" s="102">
        <f t="shared" si="6"/>
        <v>70</v>
      </c>
      <c r="D78" s="103">
        <v>44944</v>
      </c>
      <c r="E78" s="102" t="s">
        <v>978</v>
      </c>
      <c r="F78" s="102" t="s">
        <v>979</v>
      </c>
      <c r="G78" s="132" t="s">
        <v>268</v>
      </c>
      <c r="H78" s="102" t="s">
        <v>110</v>
      </c>
      <c r="I78" s="105">
        <v>168</v>
      </c>
      <c r="J78" s="105"/>
      <c r="K78" s="105"/>
      <c r="L78" s="105"/>
      <c r="M78" s="105"/>
      <c r="N78" s="105"/>
      <c r="O78" s="105"/>
      <c r="P78" s="105"/>
      <c r="Q78" s="104">
        <f t="shared" si="5"/>
        <v>6239</v>
      </c>
      <c r="R78" s="116" t="s">
        <v>276</v>
      </c>
      <c r="S78" s="104">
        <v>1.65</v>
      </c>
      <c r="T78" s="102" t="s">
        <v>306</v>
      </c>
      <c r="U78" s="110"/>
    </row>
    <row r="79" spans="3:21" ht="39.950000000000003" customHeight="1">
      <c r="C79" s="102">
        <f t="shared" si="6"/>
        <v>71</v>
      </c>
      <c r="D79" s="103">
        <v>44944</v>
      </c>
      <c r="E79" s="102" t="s">
        <v>979</v>
      </c>
      <c r="F79" s="102" t="s">
        <v>980</v>
      </c>
      <c r="G79" s="132" t="s">
        <v>268</v>
      </c>
      <c r="H79" s="102" t="s">
        <v>110</v>
      </c>
      <c r="I79" s="105">
        <v>12</v>
      </c>
      <c r="J79" s="105"/>
      <c r="K79" s="105"/>
      <c r="L79" s="105"/>
      <c r="M79" s="105"/>
      <c r="N79" s="105"/>
      <c r="O79" s="105"/>
      <c r="P79" s="105"/>
      <c r="Q79" s="104">
        <f t="shared" si="5"/>
        <v>6251</v>
      </c>
      <c r="R79" s="116" t="s">
        <v>276</v>
      </c>
      <c r="S79" s="104">
        <v>1.65</v>
      </c>
      <c r="T79" s="102" t="s">
        <v>306</v>
      </c>
      <c r="U79" s="110"/>
    </row>
    <row r="80" spans="3:21" ht="39.950000000000003" customHeight="1">
      <c r="C80" s="102">
        <f t="shared" si="6"/>
        <v>72</v>
      </c>
      <c r="D80" s="103">
        <v>44945</v>
      </c>
      <c r="E80" s="102" t="s">
        <v>979</v>
      </c>
      <c r="F80" s="102" t="s">
        <v>444</v>
      </c>
      <c r="G80" s="132" t="s">
        <v>268</v>
      </c>
      <c r="H80" s="102" t="s">
        <v>110</v>
      </c>
      <c r="I80" s="105"/>
      <c r="J80" s="105">
        <v>106</v>
      </c>
      <c r="K80" s="105"/>
      <c r="L80" s="105"/>
      <c r="M80" s="105"/>
      <c r="N80" s="105"/>
      <c r="O80" s="105"/>
      <c r="P80" s="105"/>
      <c r="Q80" s="104">
        <f t="shared" si="5"/>
        <v>6357</v>
      </c>
      <c r="R80" s="116" t="s">
        <v>276</v>
      </c>
      <c r="S80" s="104">
        <v>1.65</v>
      </c>
      <c r="T80" s="102" t="s">
        <v>306</v>
      </c>
      <c r="U80" s="80" t="s">
        <v>981</v>
      </c>
    </row>
    <row r="81" spans="3:21" ht="39.950000000000003" customHeight="1">
      <c r="C81" s="102">
        <f t="shared" si="6"/>
        <v>73</v>
      </c>
      <c r="D81" s="103">
        <v>44945</v>
      </c>
      <c r="E81" s="102" t="s">
        <v>444</v>
      </c>
      <c r="F81" s="102" t="s">
        <v>274</v>
      </c>
      <c r="G81" s="132" t="s">
        <v>268</v>
      </c>
      <c r="H81" s="102" t="s">
        <v>110</v>
      </c>
      <c r="I81" s="105"/>
      <c r="J81" s="105">
        <v>73</v>
      </c>
      <c r="K81" s="105"/>
      <c r="L81" s="105"/>
      <c r="M81" s="105"/>
      <c r="N81" s="105"/>
      <c r="O81" s="105"/>
      <c r="P81" s="105"/>
      <c r="Q81" s="104">
        <f t="shared" si="5"/>
        <v>6430</v>
      </c>
      <c r="R81" s="116" t="s">
        <v>276</v>
      </c>
      <c r="S81" s="104">
        <v>1.65</v>
      </c>
      <c r="T81" s="102" t="s">
        <v>306</v>
      </c>
      <c r="U81" s="110"/>
    </row>
    <row r="82" spans="3:21" ht="39.950000000000003" customHeight="1">
      <c r="C82" s="102">
        <f t="shared" si="6"/>
        <v>74</v>
      </c>
      <c r="D82" s="103">
        <v>44945</v>
      </c>
      <c r="E82" s="102" t="s">
        <v>274</v>
      </c>
      <c r="F82" s="102" t="s">
        <v>982</v>
      </c>
      <c r="G82" s="132" t="s">
        <v>268</v>
      </c>
      <c r="H82" s="102" t="s">
        <v>110</v>
      </c>
      <c r="I82" s="105"/>
      <c r="J82" s="105">
        <v>21</v>
      </c>
      <c r="K82" s="105"/>
      <c r="L82" s="105"/>
      <c r="M82" s="105"/>
      <c r="N82" s="105"/>
      <c r="O82" s="105"/>
      <c r="P82" s="105"/>
      <c r="Q82" s="104">
        <f t="shared" si="5"/>
        <v>6451</v>
      </c>
      <c r="R82" s="116" t="s">
        <v>276</v>
      </c>
      <c r="S82" s="104">
        <v>1.65</v>
      </c>
      <c r="T82" s="102" t="s">
        <v>306</v>
      </c>
      <c r="U82" s="110"/>
    </row>
    <row r="83" spans="3:21" ht="39.950000000000003" customHeight="1">
      <c r="C83" s="102">
        <f t="shared" si="6"/>
        <v>75</v>
      </c>
      <c r="D83" s="103">
        <v>44946</v>
      </c>
      <c r="E83" s="102" t="s">
        <v>983</v>
      </c>
      <c r="F83" s="102" t="s">
        <v>444</v>
      </c>
      <c r="G83" s="132" t="s">
        <v>268</v>
      </c>
      <c r="H83" s="102" t="s">
        <v>110</v>
      </c>
      <c r="I83" s="105">
        <v>130</v>
      </c>
      <c r="J83" s="105"/>
      <c r="K83" s="105"/>
      <c r="L83" s="105"/>
      <c r="M83" s="105"/>
      <c r="N83" s="105"/>
      <c r="O83" s="105"/>
      <c r="P83" s="105"/>
      <c r="Q83" s="104">
        <f t="shared" si="5"/>
        <v>6581</v>
      </c>
      <c r="R83" s="116" t="s">
        <v>276</v>
      </c>
      <c r="S83" s="104">
        <v>1.65</v>
      </c>
      <c r="T83" s="102" t="s">
        <v>306</v>
      </c>
      <c r="U83" s="80" t="s">
        <v>984</v>
      </c>
    </row>
    <row r="84" spans="3:21" ht="39.950000000000003" customHeight="1">
      <c r="C84" s="102">
        <f t="shared" si="6"/>
        <v>76</v>
      </c>
      <c r="D84" s="103">
        <v>44946</v>
      </c>
      <c r="E84" s="102" t="s">
        <v>985</v>
      </c>
      <c r="F84" s="102" t="s">
        <v>274</v>
      </c>
      <c r="G84" s="132" t="s">
        <v>268</v>
      </c>
      <c r="H84" s="102" t="s">
        <v>110</v>
      </c>
      <c r="I84" s="105">
        <v>20</v>
      </c>
      <c r="J84" s="105"/>
      <c r="K84" s="105"/>
      <c r="L84" s="105"/>
      <c r="M84" s="105"/>
      <c r="N84" s="105"/>
      <c r="O84" s="105"/>
      <c r="P84" s="105"/>
      <c r="Q84" s="104">
        <f t="shared" si="5"/>
        <v>6601</v>
      </c>
      <c r="R84" s="116" t="s">
        <v>276</v>
      </c>
      <c r="S84" s="104">
        <v>1.65</v>
      </c>
      <c r="T84" s="102" t="s">
        <v>306</v>
      </c>
      <c r="U84" s="110"/>
    </row>
    <row r="85" spans="3:21" ht="39.950000000000003" customHeight="1">
      <c r="C85" s="102">
        <f t="shared" si="6"/>
        <v>77</v>
      </c>
      <c r="D85" s="103">
        <v>44947</v>
      </c>
      <c r="E85" s="102" t="s">
        <v>274</v>
      </c>
      <c r="F85" s="102" t="s">
        <v>982</v>
      </c>
      <c r="G85" s="132" t="s">
        <v>268</v>
      </c>
      <c r="H85" s="102" t="s">
        <v>110</v>
      </c>
      <c r="I85" s="105"/>
      <c r="J85" s="105">
        <v>72</v>
      </c>
      <c r="K85" s="105"/>
      <c r="L85" s="105"/>
      <c r="M85" s="105"/>
      <c r="N85" s="105"/>
      <c r="O85" s="105"/>
      <c r="P85" s="105"/>
      <c r="Q85" s="104">
        <f t="shared" si="5"/>
        <v>6673</v>
      </c>
      <c r="R85" s="116" t="s">
        <v>276</v>
      </c>
      <c r="S85" s="104">
        <v>1.65</v>
      </c>
      <c r="T85" s="102" t="s">
        <v>306</v>
      </c>
      <c r="U85" s="110"/>
    </row>
    <row r="86" spans="3:21" ht="39.950000000000003" customHeight="1">
      <c r="C86" s="102">
        <f t="shared" si="6"/>
        <v>78</v>
      </c>
      <c r="D86" s="103">
        <v>44947</v>
      </c>
      <c r="E86" s="102" t="s">
        <v>982</v>
      </c>
      <c r="F86" s="102" t="s">
        <v>986</v>
      </c>
      <c r="G86" s="132" t="s">
        <v>268</v>
      </c>
      <c r="H86" s="102" t="s">
        <v>110</v>
      </c>
      <c r="I86" s="105"/>
      <c r="J86" s="105">
        <v>178</v>
      </c>
      <c r="K86" s="105"/>
      <c r="L86" s="105"/>
      <c r="M86" s="105"/>
      <c r="N86" s="105"/>
      <c r="O86" s="105"/>
      <c r="P86" s="105"/>
      <c r="Q86" s="104">
        <f t="shared" ref="Q86:Q149" si="7">P86+O86+N86+M86+L86+K86+J86+I86+Q85</f>
        <v>6851</v>
      </c>
      <c r="R86" s="116" t="s">
        <v>276</v>
      </c>
      <c r="S86" s="104">
        <v>1.65</v>
      </c>
      <c r="T86" s="102" t="s">
        <v>306</v>
      </c>
      <c r="U86" s="80" t="s">
        <v>987</v>
      </c>
    </row>
    <row r="87" spans="3:21" ht="39.950000000000003" customHeight="1">
      <c r="C87" s="102">
        <f t="shared" si="6"/>
        <v>79</v>
      </c>
      <c r="D87" s="103">
        <v>44948</v>
      </c>
      <c r="E87" s="102" t="s">
        <v>982</v>
      </c>
      <c r="F87" s="102" t="s">
        <v>986</v>
      </c>
      <c r="G87" s="132" t="s">
        <v>268</v>
      </c>
      <c r="H87" s="102" t="s">
        <v>110</v>
      </c>
      <c r="I87" s="105"/>
      <c r="J87" s="105">
        <v>111</v>
      </c>
      <c r="K87" s="105"/>
      <c r="L87" s="105"/>
      <c r="M87" s="105"/>
      <c r="N87" s="105"/>
      <c r="O87" s="105"/>
      <c r="P87" s="105"/>
      <c r="Q87" s="104">
        <f t="shared" si="7"/>
        <v>6962</v>
      </c>
      <c r="R87" s="116" t="s">
        <v>276</v>
      </c>
      <c r="S87" s="104">
        <v>1.65</v>
      </c>
      <c r="T87" s="102" t="s">
        <v>306</v>
      </c>
      <c r="U87" s="110"/>
    </row>
    <row r="88" spans="3:21" ht="39.950000000000003" customHeight="1">
      <c r="C88" s="102">
        <f t="shared" si="6"/>
        <v>80</v>
      </c>
      <c r="D88" s="103">
        <v>44948</v>
      </c>
      <c r="E88" s="102" t="s">
        <v>988</v>
      </c>
      <c r="F88" s="102" t="s">
        <v>989</v>
      </c>
      <c r="G88" s="132" t="s">
        <v>268</v>
      </c>
      <c r="H88" s="102" t="s">
        <v>110</v>
      </c>
      <c r="I88" s="105"/>
      <c r="J88" s="105">
        <v>137</v>
      </c>
      <c r="K88" s="105"/>
      <c r="L88" s="105"/>
      <c r="M88" s="105"/>
      <c r="N88" s="105"/>
      <c r="O88" s="105"/>
      <c r="P88" s="105"/>
      <c r="Q88" s="104">
        <f t="shared" si="7"/>
        <v>7099</v>
      </c>
      <c r="R88" s="116" t="s">
        <v>276</v>
      </c>
      <c r="S88" s="104">
        <v>1.65</v>
      </c>
      <c r="T88" s="102" t="s">
        <v>306</v>
      </c>
      <c r="U88" s="80" t="s">
        <v>990</v>
      </c>
    </row>
    <row r="89" spans="3:21" ht="39.950000000000003" customHeight="1">
      <c r="C89" s="102">
        <f t="shared" ref="C89:C154" si="8">+C88+1</f>
        <v>81</v>
      </c>
      <c r="D89" s="103">
        <v>44948</v>
      </c>
      <c r="E89" s="102" t="s">
        <v>989</v>
      </c>
      <c r="F89" s="102" t="s">
        <v>991</v>
      </c>
      <c r="G89" s="132" t="s">
        <v>268</v>
      </c>
      <c r="H89" s="102" t="s">
        <v>110</v>
      </c>
      <c r="I89" s="105"/>
      <c r="J89" s="105">
        <v>48</v>
      </c>
      <c r="K89" s="105"/>
      <c r="L89" s="105"/>
      <c r="M89" s="105"/>
      <c r="N89" s="105"/>
      <c r="O89" s="105"/>
      <c r="P89" s="105"/>
      <c r="Q89" s="104">
        <f t="shared" si="7"/>
        <v>7147</v>
      </c>
      <c r="R89" s="116" t="s">
        <v>276</v>
      </c>
      <c r="S89" s="104">
        <v>1.65</v>
      </c>
      <c r="T89" s="102" t="s">
        <v>306</v>
      </c>
      <c r="U89" s="110"/>
    </row>
    <row r="90" spans="3:21" ht="39.950000000000003" customHeight="1">
      <c r="C90" s="102">
        <f t="shared" si="8"/>
        <v>82</v>
      </c>
      <c r="D90" s="103">
        <v>44948</v>
      </c>
      <c r="E90" s="102" t="s">
        <v>991</v>
      </c>
      <c r="F90" s="102" t="s">
        <v>550</v>
      </c>
      <c r="G90" s="132" t="s">
        <v>268</v>
      </c>
      <c r="H90" s="102" t="s">
        <v>110</v>
      </c>
      <c r="I90" s="105"/>
      <c r="J90" s="105"/>
      <c r="K90" s="105">
        <v>90</v>
      </c>
      <c r="L90" s="105"/>
      <c r="M90" s="105"/>
      <c r="N90" s="105"/>
      <c r="O90" s="105"/>
      <c r="P90" s="105"/>
      <c r="Q90" s="104">
        <f t="shared" si="7"/>
        <v>7237</v>
      </c>
      <c r="R90" s="116" t="s">
        <v>276</v>
      </c>
      <c r="S90" s="104">
        <v>1.65</v>
      </c>
      <c r="T90" s="102" t="s">
        <v>306</v>
      </c>
      <c r="U90" s="110"/>
    </row>
    <row r="91" spans="3:21" ht="39.950000000000003" customHeight="1">
      <c r="C91" s="102">
        <f t="shared" si="8"/>
        <v>83</v>
      </c>
      <c r="D91" s="103">
        <v>44948</v>
      </c>
      <c r="E91" s="102" t="s">
        <v>988</v>
      </c>
      <c r="F91" s="102" t="s">
        <v>992</v>
      </c>
      <c r="G91" s="132" t="s">
        <v>268</v>
      </c>
      <c r="H91" s="102" t="s">
        <v>110</v>
      </c>
      <c r="I91" s="105"/>
      <c r="J91" s="105"/>
      <c r="K91" s="105">
        <v>14</v>
      </c>
      <c r="L91" s="105"/>
      <c r="M91" s="105"/>
      <c r="N91" s="105"/>
      <c r="O91" s="105"/>
      <c r="P91" s="105"/>
      <c r="Q91" s="104">
        <f t="shared" si="7"/>
        <v>7251</v>
      </c>
      <c r="R91" s="116" t="s">
        <v>269</v>
      </c>
      <c r="S91" s="104">
        <v>1.65</v>
      </c>
      <c r="T91" s="102" t="s">
        <v>306</v>
      </c>
      <c r="U91" s="110"/>
    </row>
    <row r="92" spans="3:21" ht="39.950000000000003" customHeight="1">
      <c r="C92" s="102">
        <f t="shared" si="8"/>
        <v>84</v>
      </c>
      <c r="D92" s="103">
        <v>44949</v>
      </c>
      <c r="E92" s="102" t="s">
        <v>988</v>
      </c>
      <c r="F92" s="102" t="s">
        <v>992</v>
      </c>
      <c r="G92" s="132" t="s">
        <v>268</v>
      </c>
      <c r="H92" s="102" t="s">
        <v>110</v>
      </c>
      <c r="I92" s="105"/>
      <c r="J92" s="105"/>
      <c r="K92" s="105">
        <v>56</v>
      </c>
      <c r="L92" s="105"/>
      <c r="M92" s="105"/>
      <c r="N92" s="105"/>
      <c r="O92" s="105"/>
      <c r="P92" s="105"/>
      <c r="Q92" s="104">
        <f t="shared" si="7"/>
        <v>7307</v>
      </c>
      <c r="R92" s="116" t="s">
        <v>269</v>
      </c>
      <c r="S92" s="104">
        <v>1.65</v>
      </c>
      <c r="T92" s="102" t="s">
        <v>306</v>
      </c>
      <c r="U92" s="110"/>
    </row>
    <row r="93" spans="3:21" ht="39.950000000000003" customHeight="1">
      <c r="C93" s="102">
        <f t="shared" si="8"/>
        <v>85</v>
      </c>
      <c r="D93" s="103">
        <v>44949</v>
      </c>
      <c r="E93" s="102" t="s">
        <v>992</v>
      </c>
      <c r="F93" s="102" t="s">
        <v>993</v>
      </c>
      <c r="G93" s="132" t="s">
        <v>268</v>
      </c>
      <c r="H93" s="102" t="s">
        <v>110</v>
      </c>
      <c r="I93" s="105"/>
      <c r="J93" s="105">
        <v>100</v>
      </c>
      <c r="K93" s="105"/>
      <c r="L93" s="105"/>
      <c r="M93" s="105"/>
      <c r="N93" s="105"/>
      <c r="O93" s="105"/>
      <c r="P93" s="105"/>
      <c r="Q93" s="104">
        <f t="shared" si="7"/>
        <v>7407</v>
      </c>
      <c r="R93" s="116" t="s">
        <v>463</v>
      </c>
      <c r="S93" s="104"/>
      <c r="T93" s="102" t="s">
        <v>306</v>
      </c>
      <c r="U93" s="110"/>
    </row>
    <row r="94" spans="3:21" ht="39.950000000000003" customHeight="1">
      <c r="C94" s="102">
        <f t="shared" si="8"/>
        <v>86</v>
      </c>
      <c r="D94" s="103">
        <v>44949</v>
      </c>
      <c r="E94" s="102" t="s">
        <v>994</v>
      </c>
      <c r="F94" s="102" t="s">
        <v>995</v>
      </c>
      <c r="G94" s="132" t="s">
        <v>268</v>
      </c>
      <c r="H94" s="102" t="s">
        <v>110</v>
      </c>
      <c r="I94" s="105">
        <v>80</v>
      </c>
      <c r="J94" s="105"/>
      <c r="K94" s="105"/>
      <c r="L94" s="105"/>
      <c r="M94" s="105"/>
      <c r="N94" s="105"/>
      <c r="O94" s="105"/>
      <c r="P94" s="105"/>
      <c r="Q94" s="104">
        <f t="shared" si="7"/>
        <v>7487</v>
      </c>
      <c r="R94" s="116" t="s">
        <v>269</v>
      </c>
      <c r="S94" s="104">
        <v>1.65</v>
      </c>
      <c r="T94" s="102" t="s">
        <v>306</v>
      </c>
      <c r="U94" s="110"/>
    </row>
    <row r="95" spans="3:21" ht="39.950000000000003" customHeight="1">
      <c r="C95" s="102">
        <f t="shared" si="8"/>
        <v>87</v>
      </c>
      <c r="D95" s="103">
        <v>44949</v>
      </c>
      <c r="E95" s="102" t="s">
        <v>996</v>
      </c>
      <c r="F95" s="102" t="s">
        <v>994</v>
      </c>
      <c r="G95" s="132" t="s">
        <v>268</v>
      </c>
      <c r="H95" s="102" t="s">
        <v>110</v>
      </c>
      <c r="I95" s="105"/>
      <c r="J95" s="105">
        <v>120</v>
      </c>
      <c r="K95" s="105"/>
      <c r="L95" s="105"/>
      <c r="M95" s="105"/>
      <c r="N95" s="105"/>
      <c r="O95" s="105"/>
      <c r="P95" s="105"/>
      <c r="Q95" s="104">
        <f t="shared" si="7"/>
        <v>7607</v>
      </c>
      <c r="R95" s="116" t="s">
        <v>276</v>
      </c>
      <c r="S95" s="104">
        <v>1.65</v>
      </c>
      <c r="T95" s="102" t="s">
        <v>306</v>
      </c>
      <c r="U95" s="110"/>
    </row>
    <row r="96" spans="3:21" ht="39.950000000000003" customHeight="1">
      <c r="C96" s="102">
        <f t="shared" si="8"/>
        <v>88</v>
      </c>
      <c r="D96" s="103">
        <v>44950</v>
      </c>
      <c r="E96" s="102" t="s">
        <v>274</v>
      </c>
      <c r="F96" s="102" t="s">
        <v>997</v>
      </c>
      <c r="G96" s="132" t="s">
        <v>268</v>
      </c>
      <c r="H96" s="102" t="s">
        <v>110</v>
      </c>
      <c r="I96" s="105">
        <v>100</v>
      </c>
      <c r="J96" s="105"/>
      <c r="K96" s="105"/>
      <c r="L96" s="105"/>
      <c r="M96" s="105"/>
      <c r="N96" s="105"/>
      <c r="O96" s="105"/>
      <c r="P96" s="105"/>
      <c r="Q96" s="104">
        <f t="shared" si="7"/>
        <v>7707</v>
      </c>
      <c r="R96" s="116" t="s">
        <v>463</v>
      </c>
      <c r="S96" s="104"/>
      <c r="T96" s="102" t="s">
        <v>306</v>
      </c>
      <c r="U96" s="110"/>
    </row>
    <row r="97" spans="3:21" ht="39.950000000000003" customHeight="1">
      <c r="C97" s="102">
        <f t="shared" si="8"/>
        <v>89</v>
      </c>
      <c r="D97" s="103">
        <v>44950</v>
      </c>
      <c r="E97" s="102" t="s">
        <v>982</v>
      </c>
      <c r="F97" s="102" t="s">
        <v>998</v>
      </c>
      <c r="G97" s="132" t="s">
        <v>268</v>
      </c>
      <c r="H97" s="102" t="s">
        <v>110</v>
      </c>
      <c r="I97" s="105">
        <v>50</v>
      </c>
      <c r="J97" s="105"/>
      <c r="K97" s="105"/>
      <c r="L97" s="105"/>
      <c r="M97" s="105"/>
      <c r="N97" s="105"/>
      <c r="O97" s="105"/>
      <c r="P97" s="105"/>
      <c r="Q97" s="104">
        <f t="shared" si="7"/>
        <v>7757</v>
      </c>
      <c r="R97" s="116" t="s">
        <v>463</v>
      </c>
      <c r="S97" s="104"/>
      <c r="T97" s="102" t="s">
        <v>306</v>
      </c>
      <c r="U97" s="110"/>
    </row>
    <row r="98" spans="3:21" ht="39.950000000000003" customHeight="1">
      <c r="C98" s="114">
        <f t="shared" si="8"/>
        <v>90</v>
      </c>
      <c r="D98" s="113">
        <v>44951</v>
      </c>
      <c r="E98" s="114" t="s">
        <v>543</v>
      </c>
      <c r="F98" s="114" t="s">
        <v>999</v>
      </c>
      <c r="G98" s="141" t="s">
        <v>268</v>
      </c>
      <c r="H98" s="114" t="s">
        <v>110</v>
      </c>
      <c r="I98" s="115"/>
      <c r="J98" s="115"/>
      <c r="K98" s="115"/>
      <c r="L98" s="115">
        <v>86</v>
      </c>
      <c r="M98" s="115"/>
      <c r="N98" s="115"/>
      <c r="O98" s="115"/>
      <c r="P98" s="115"/>
      <c r="Q98" s="115">
        <f t="shared" si="7"/>
        <v>7843</v>
      </c>
      <c r="R98" s="115" t="s">
        <v>269</v>
      </c>
      <c r="S98" s="115">
        <v>1.2</v>
      </c>
      <c r="T98" s="114" t="s">
        <v>306</v>
      </c>
      <c r="U98" s="142" t="s">
        <v>1000</v>
      </c>
    </row>
    <row r="99" spans="3:21" ht="39.950000000000003" customHeight="1">
      <c r="C99" s="102">
        <f t="shared" si="8"/>
        <v>91</v>
      </c>
      <c r="D99" s="103">
        <v>44951</v>
      </c>
      <c r="E99" s="102" t="s">
        <v>999</v>
      </c>
      <c r="F99" s="102" t="s">
        <v>994</v>
      </c>
      <c r="G99" s="132" t="s">
        <v>268</v>
      </c>
      <c r="H99" s="102" t="s">
        <v>110</v>
      </c>
      <c r="I99" s="105"/>
      <c r="J99" s="105"/>
      <c r="K99" s="105"/>
      <c r="L99" s="105">
        <v>87</v>
      </c>
      <c r="M99" s="105"/>
      <c r="N99" s="105"/>
      <c r="O99" s="105"/>
      <c r="P99" s="105"/>
      <c r="Q99" s="104">
        <f t="shared" si="7"/>
        <v>7930</v>
      </c>
      <c r="R99" s="116" t="s">
        <v>269</v>
      </c>
      <c r="S99" s="104">
        <v>1.2</v>
      </c>
      <c r="T99" s="102" t="s">
        <v>306</v>
      </c>
      <c r="U99" s="110"/>
    </row>
    <row r="100" spans="3:21" ht="39.950000000000003" customHeight="1">
      <c r="C100" s="102">
        <f t="shared" si="8"/>
        <v>92</v>
      </c>
      <c r="D100" s="103">
        <v>44951</v>
      </c>
      <c r="E100" s="102" t="s">
        <v>994</v>
      </c>
      <c r="F100" s="102" t="s">
        <v>1001</v>
      </c>
      <c r="G100" s="132" t="s">
        <v>268</v>
      </c>
      <c r="H100" s="102" t="s">
        <v>110</v>
      </c>
      <c r="I100" s="105"/>
      <c r="J100" s="105"/>
      <c r="K100" s="105"/>
      <c r="L100" s="105">
        <v>77</v>
      </c>
      <c r="M100" s="105"/>
      <c r="N100" s="105"/>
      <c r="O100" s="105"/>
      <c r="P100" s="105"/>
      <c r="Q100" s="104">
        <f t="shared" si="7"/>
        <v>8007</v>
      </c>
      <c r="R100" s="116" t="s">
        <v>269</v>
      </c>
      <c r="S100" s="104">
        <v>1.2</v>
      </c>
      <c r="T100" s="102" t="s">
        <v>306</v>
      </c>
      <c r="U100" s="110"/>
    </row>
    <row r="101" spans="3:21" ht="39.950000000000003" customHeight="1">
      <c r="C101" s="102">
        <f t="shared" si="8"/>
        <v>93</v>
      </c>
      <c r="D101" s="103">
        <v>44952</v>
      </c>
      <c r="E101" s="102" t="s">
        <v>998</v>
      </c>
      <c r="F101" s="102" t="s">
        <v>1002</v>
      </c>
      <c r="G101" s="132" t="s">
        <v>268</v>
      </c>
      <c r="H101" s="102" t="s">
        <v>110</v>
      </c>
      <c r="I101" s="105"/>
      <c r="J101" s="105"/>
      <c r="K101" s="105"/>
      <c r="L101" s="105">
        <v>42</v>
      </c>
      <c r="M101" s="105"/>
      <c r="N101" s="105"/>
      <c r="O101" s="105"/>
      <c r="P101" s="105"/>
      <c r="Q101" s="104">
        <f t="shared" si="7"/>
        <v>8049</v>
      </c>
      <c r="R101" s="116" t="s">
        <v>269</v>
      </c>
      <c r="S101" s="104">
        <v>1.2</v>
      </c>
      <c r="T101" s="102" t="s">
        <v>306</v>
      </c>
      <c r="U101" s="110"/>
    </row>
    <row r="102" spans="3:21" ht="39.950000000000003" customHeight="1">
      <c r="C102" s="102">
        <f t="shared" si="8"/>
        <v>94</v>
      </c>
      <c r="D102" s="103">
        <v>44952</v>
      </c>
      <c r="E102" s="102" t="s">
        <v>1002</v>
      </c>
      <c r="F102" s="102" t="s">
        <v>997</v>
      </c>
      <c r="G102" s="132" t="s">
        <v>268</v>
      </c>
      <c r="H102" s="102" t="s">
        <v>110</v>
      </c>
      <c r="I102" s="105"/>
      <c r="J102" s="105"/>
      <c r="K102" s="105"/>
      <c r="L102" s="105">
        <v>48</v>
      </c>
      <c r="M102" s="105"/>
      <c r="N102" s="105"/>
      <c r="O102" s="105"/>
      <c r="P102" s="105"/>
      <c r="Q102" s="104">
        <f t="shared" si="7"/>
        <v>8097</v>
      </c>
      <c r="R102" s="116" t="s">
        <v>269</v>
      </c>
      <c r="S102" s="104">
        <v>1.2</v>
      </c>
      <c r="T102" s="102" t="s">
        <v>306</v>
      </c>
      <c r="U102" s="110"/>
    </row>
    <row r="103" spans="3:21" ht="39.950000000000003" customHeight="1">
      <c r="C103" s="102">
        <f t="shared" si="8"/>
        <v>95</v>
      </c>
      <c r="D103" s="103">
        <v>44952</v>
      </c>
      <c r="E103" s="102" t="s">
        <v>997</v>
      </c>
      <c r="F103" s="102" t="s">
        <v>985</v>
      </c>
      <c r="G103" s="132" t="s">
        <v>268</v>
      </c>
      <c r="H103" s="102" t="s">
        <v>110</v>
      </c>
      <c r="I103" s="105"/>
      <c r="J103" s="105"/>
      <c r="K103" s="105"/>
      <c r="L103" s="105">
        <v>14</v>
      </c>
      <c r="M103" s="105"/>
      <c r="N103" s="105"/>
      <c r="O103" s="105"/>
      <c r="P103" s="105"/>
      <c r="Q103" s="104">
        <f t="shared" si="7"/>
        <v>8111</v>
      </c>
      <c r="R103" s="116" t="s">
        <v>269</v>
      </c>
      <c r="S103" s="104">
        <v>1.2</v>
      </c>
      <c r="T103" s="102" t="s">
        <v>306</v>
      </c>
      <c r="U103" s="110"/>
    </row>
    <row r="104" spans="3:21" ht="39.950000000000003" customHeight="1">
      <c r="C104" s="102">
        <f t="shared" si="8"/>
        <v>96</v>
      </c>
      <c r="D104" s="103">
        <v>44952</v>
      </c>
      <c r="E104" s="102" t="s">
        <v>998</v>
      </c>
      <c r="F104" s="102" t="s">
        <v>1003</v>
      </c>
      <c r="G104" s="132" t="s">
        <v>268</v>
      </c>
      <c r="H104" s="102" t="s">
        <v>110</v>
      </c>
      <c r="I104" s="105"/>
      <c r="J104" s="105"/>
      <c r="K104" s="105"/>
      <c r="L104" s="105">
        <v>21</v>
      </c>
      <c r="M104" s="105"/>
      <c r="N104" s="105"/>
      <c r="O104" s="105"/>
      <c r="P104" s="105"/>
      <c r="Q104" s="104">
        <f t="shared" si="7"/>
        <v>8132</v>
      </c>
      <c r="R104" s="116" t="s">
        <v>269</v>
      </c>
      <c r="S104" s="104">
        <v>1.2</v>
      </c>
      <c r="T104" s="102" t="s">
        <v>306</v>
      </c>
      <c r="U104" s="80" t="s">
        <v>1004</v>
      </c>
    </row>
    <row r="105" spans="3:21" ht="39.950000000000003" customHeight="1">
      <c r="C105" s="102">
        <f t="shared" si="8"/>
        <v>97</v>
      </c>
      <c r="D105" s="103">
        <v>44953</v>
      </c>
      <c r="E105" s="102" t="s">
        <v>998</v>
      </c>
      <c r="F105" s="102" t="s">
        <v>1003</v>
      </c>
      <c r="G105" s="132" t="s">
        <v>268</v>
      </c>
      <c r="H105" s="102" t="s">
        <v>110</v>
      </c>
      <c r="I105" s="105"/>
      <c r="J105" s="105"/>
      <c r="K105" s="105"/>
      <c r="L105" s="105">
        <v>250</v>
      </c>
      <c r="M105" s="105"/>
      <c r="N105" s="105"/>
      <c r="O105" s="105"/>
      <c r="P105" s="105"/>
      <c r="Q105" s="104">
        <f t="shared" si="7"/>
        <v>8382</v>
      </c>
      <c r="R105" s="116" t="s">
        <v>269</v>
      </c>
      <c r="S105" s="104">
        <v>1.2</v>
      </c>
      <c r="T105" s="102" t="s">
        <v>306</v>
      </c>
      <c r="U105" s="80" t="s">
        <v>1005</v>
      </c>
    </row>
    <row r="106" spans="3:21" ht="39.950000000000003" customHeight="1">
      <c r="C106" s="102">
        <f t="shared" si="8"/>
        <v>98</v>
      </c>
      <c r="D106" s="103">
        <v>44954</v>
      </c>
      <c r="E106" s="102" t="s">
        <v>1006</v>
      </c>
      <c r="F106" s="102" t="s">
        <v>1007</v>
      </c>
      <c r="G106" s="132" t="s">
        <v>268</v>
      </c>
      <c r="H106" s="102" t="s">
        <v>110</v>
      </c>
      <c r="I106" s="105"/>
      <c r="J106" s="105"/>
      <c r="K106" s="105"/>
      <c r="L106" s="105">
        <v>70</v>
      </c>
      <c r="M106" s="105"/>
      <c r="N106" s="105"/>
      <c r="O106" s="105"/>
      <c r="P106" s="105"/>
      <c r="Q106" s="104">
        <f t="shared" si="7"/>
        <v>8452</v>
      </c>
      <c r="R106" s="116" t="s">
        <v>269</v>
      </c>
      <c r="S106" s="104">
        <v>1.2</v>
      </c>
      <c r="T106" s="102" t="s">
        <v>306</v>
      </c>
      <c r="U106" s="80" t="s">
        <v>1008</v>
      </c>
    </row>
    <row r="107" spans="3:21" ht="39.950000000000003" customHeight="1">
      <c r="C107" s="102">
        <f t="shared" si="8"/>
        <v>99</v>
      </c>
      <c r="D107" s="103">
        <v>44954</v>
      </c>
      <c r="E107" s="102" t="s">
        <v>1007</v>
      </c>
      <c r="F107" s="102" t="s">
        <v>1009</v>
      </c>
      <c r="G107" s="132" t="s">
        <v>268</v>
      </c>
      <c r="H107" s="102" t="s">
        <v>110</v>
      </c>
      <c r="I107" s="105"/>
      <c r="J107" s="105"/>
      <c r="K107" s="105"/>
      <c r="L107" s="105">
        <v>23</v>
      </c>
      <c r="M107" s="105"/>
      <c r="N107" s="105"/>
      <c r="O107" s="105"/>
      <c r="P107" s="105"/>
      <c r="Q107" s="104">
        <f t="shared" si="7"/>
        <v>8475</v>
      </c>
      <c r="R107" s="116" t="s">
        <v>269</v>
      </c>
      <c r="S107" s="104">
        <v>1.2</v>
      </c>
      <c r="T107" s="102" t="s">
        <v>306</v>
      </c>
      <c r="U107" s="80" t="s">
        <v>1010</v>
      </c>
    </row>
    <row r="108" spans="3:21" ht="39.950000000000003" customHeight="1">
      <c r="C108" s="102">
        <f t="shared" si="8"/>
        <v>100</v>
      </c>
      <c r="D108" s="103">
        <v>44954</v>
      </c>
      <c r="E108" s="102" t="s">
        <v>1009</v>
      </c>
      <c r="F108" s="102" t="s">
        <v>1011</v>
      </c>
      <c r="G108" s="132" t="s">
        <v>268</v>
      </c>
      <c r="H108" s="102" t="s">
        <v>110</v>
      </c>
      <c r="I108" s="105"/>
      <c r="J108" s="105"/>
      <c r="K108" s="105"/>
      <c r="L108" s="105">
        <v>36</v>
      </c>
      <c r="M108" s="105"/>
      <c r="N108" s="105"/>
      <c r="O108" s="105"/>
      <c r="P108" s="105"/>
      <c r="Q108" s="104">
        <f t="shared" si="7"/>
        <v>8511</v>
      </c>
      <c r="R108" s="116" t="s">
        <v>269</v>
      </c>
      <c r="S108" s="104">
        <v>1.2</v>
      </c>
      <c r="T108" s="102" t="s">
        <v>306</v>
      </c>
      <c r="U108" s="110"/>
    </row>
    <row r="109" spans="3:21" ht="39.950000000000003" customHeight="1">
      <c r="C109" s="102">
        <f t="shared" si="8"/>
        <v>101</v>
      </c>
      <c r="D109" s="103">
        <v>44954</v>
      </c>
      <c r="E109" s="102" t="s">
        <v>966</v>
      </c>
      <c r="F109" s="102" t="s">
        <v>1012</v>
      </c>
      <c r="G109" s="132" t="s">
        <v>268</v>
      </c>
      <c r="H109" s="102" t="s">
        <v>110</v>
      </c>
      <c r="I109" s="105">
        <v>30</v>
      </c>
      <c r="J109" s="105"/>
      <c r="K109" s="105"/>
      <c r="L109" s="105"/>
      <c r="M109" s="105"/>
      <c r="N109" s="105"/>
      <c r="O109" s="105"/>
      <c r="P109" s="105"/>
      <c r="Q109" s="104">
        <f t="shared" si="7"/>
        <v>8541</v>
      </c>
      <c r="R109" s="116" t="s">
        <v>269</v>
      </c>
      <c r="S109" s="104">
        <v>1.2</v>
      </c>
      <c r="T109" s="102" t="s">
        <v>306</v>
      </c>
      <c r="U109" s="110"/>
    </row>
    <row r="110" spans="3:21" ht="39.950000000000003" customHeight="1">
      <c r="C110" s="102">
        <f t="shared" si="8"/>
        <v>102</v>
      </c>
      <c r="D110" s="103">
        <v>44954</v>
      </c>
      <c r="E110" s="102" t="s">
        <v>1011</v>
      </c>
      <c r="F110" s="102" t="s">
        <v>394</v>
      </c>
      <c r="G110" s="132" t="s">
        <v>268</v>
      </c>
      <c r="H110" s="102" t="s">
        <v>110</v>
      </c>
      <c r="I110" s="105">
        <v>130</v>
      </c>
      <c r="J110" s="105"/>
      <c r="K110" s="105"/>
      <c r="L110" s="105"/>
      <c r="M110" s="105"/>
      <c r="N110" s="105"/>
      <c r="O110" s="105"/>
      <c r="P110" s="105"/>
      <c r="Q110" s="104">
        <f t="shared" si="7"/>
        <v>8671</v>
      </c>
      <c r="R110" s="116" t="s">
        <v>269</v>
      </c>
      <c r="S110" s="104">
        <v>1.2</v>
      </c>
      <c r="T110" s="102" t="s">
        <v>306</v>
      </c>
      <c r="U110" s="110"/>
    </row>
    <row r="111" spans="3:21" ht="39.950000000000003" customHeight="1">
      <c r="C111" s="102">
        <f t="shared" si="8"/>
        <v>103</v>
      </c>
      <c r="D111" s="103">
        <v>44954</v>
      </c>
      <c r="E111" s="102" t="s">
        <v>999</v>
      </c>
      <c r="F111" s="102" t="s">
        <v>991</v>
      </c>
      <c r="G111" s="132" t="s">
        <v>268</v>
      </c>
      <c r="H111" s="102" t="s">
        <v>110</v>
      </c>
      <c r="I111" s="105">
        <v>11</v>
      </c>
      <c r="J111" s="105"/>
      <c r="K111" s="105"/>
      <c r="L111" s="105"/>
      <c r="M111" s="105"/>
      <c r="N111" s="105"/>
      <c r="O111" s="105"/>
      <c r="P111" s="105"/>
      <c r="Q111" s="104">
        <f t="shared" si="7"/>
        <v>8682</v>
      </c>
      <c r="R111" s="116" t="s">
        <v>269</v>
      </c>
      <c r="S111" s="104">
        <v>1.2</v>
      </c>
      <c r="T111" s="102" t="s">
        <v>306</v>
      </c>
      <c r="U111" s="110"/>
    </row>
    <row r="112" spans="3:21" ht="39.950000000000003" customHeight="1">
      <c r="C112" s="102">
        <f t="shared" si="8"/>
        <v>104</v>
      </c>
      <c r="D112" s="103">
        <v>44955</v>
      </c>
      <c r="E112" s="102" t="s">
        <v>1011</v>
      </c>
      <c r="F112" s="102" t="s">
        <v>1013</v>
      </c>
      <c r="G112" s="132" t="s">
        <v>268</v>
      </c>
      <c r="H112" s="102" t="s">
        <v>110</v>
      </c>
      <c r="I112" s="105"/>
      <c r="J112" s="105"/>
      <c r="K112" s="105"/>
      <c r="L112" s="105">
        <v>68</v>
      </c>
      <c r="M112" s="105"/>
      <c r="N112" s="105"/>
      <c r="O112" s="105"/>
      <c r="P112" s="105"/>
      <c r="Q112" s="104">
        <f t="shared" si="7"/>
        <v>8750</v>
      </c>
      <c r="R112" s="116" t="s">
        <v>269</v>
      </c>
      <c r="S112" s="104">
        <v>1.2</v>
      </c>
      <c r="T112" s="102" t="s">
        <v>306</v>
      </c>
      <c r="U112" s="110"/>
    </row>
    <row r="113" spans="3:21" ht="39.950000000000003" customHeight="1">
      <c r="C113" s="102">
        <f t="shared" si="8"/>
        <v>105</v>
      </c>
      <c r="D113" s="103">
        <v>44955</v>
      </c>
      <c r="E113" s="102" t="s">
        <v>1013</v>
      </c>
      <c r="F113" s="102" t="s">
        <v>1014</v>
      </c>
      <c r="G113" s="132" t="s">
        <v>268</v>
      </c>
      <c r="H113" s="102" t="s">
        <v>110</v>
      </c>
      <c r="I113" s="105"/>
      <c r="J113" s="105"/>
      <c r="K113" s="105"/>
      <c r="L113" s="105">
        <v>14</v>
      </c>
      <c r="M113" s="105"/>
      <c r="N113" s="105"/>
      <c r="O113" s="105"/>
      <c r="P113" s="105"/>
      <c r="Q113" s="104">
        <f t="shared" si="7"/>
        <v>8764</v>
      </c>
      <c r="R113" s="116" t="s">
        <v>269</v>
      </c>
      <c r="S113" s="104">
        <v>1.2</v>
      </c>
      <c r="T113" s="102" t="s">
        <v>306</v>
      </c>
      <c r="U113" s="110"/>
    </row>
    <row r="114" spans="3:21" ht="39.950000000000003" customHeight="1">
      <c r="C114" s="102">
        <f t="shared" si="8"/>
        <v>106</v>
      </c>
      <c r="D114" s="103">
        <v>44955</v>
      </c>
      <c r="E114" s="102" t="s">
        <v>1014</v>
      </c>
      <c r="F114" s="102" t="s">
        <v>1001</v>
      </c>
      <c r="G114" s="132" t="s">
        <v>268</v>
      </c>
      <c r="H114" s="102" t="s">
        <v>110</v>
      </c>
      <c r="I114" s="105"/>
      <c r="J114" s="105"/>
      <c r="K114" s="105"/>
      <c r="L114" s="105">
        <v>15</v>
      </c>
      <c r="M114" s="105"/>
      <c r="N114" s="105"/>
      <c r="O114" s="105"/>
      <c r="P114" s="105"/>
      <c r="Q114" s="104">
        <f t="shared" si="7"/>
        <v>8779</v>
      </c>
      <c r="R114" s="116" t="s">
        <v>269</v>
      </c>
      <c r="S114" s="104">
        <v>1.2</v>
      </c>
      <c r="T114" s="102" t="s">
        <v>306</v>
      </c>
      <c r="U114" s="110"/>
    </row>
    <row r="115" spans="3:21" ht="39.950000000000003" customHeight="1">
      <c r="C115" s="102">
        <f t="shared" si="8"/>
        <v>107</v>
      </c>
      <c r="D115" s="103">
        <v>44955</v>
      </c>
      <c r="E115" s="102" t="s">
        <v>1001</v>
      </c>
      <c r="F115" s="102" t="s">
        <v>994</v>
      </c>
      <c r="G115" s="132" t="s">
        <v>268</v>
      </c>
      <c r="H115" s="102" t="s">
        <v>110</v>
      </c>
      <c r="I115" s="105"/>
      <c r="J115" s="105"/>
      <c r="K115" s="105"/>
      <c r="L115" s="105">
        <v>13</v>
      </c>
      <c r="M115" s="105"/>
      <c r="N115" s="105"/>
      <c r="O115" s="105"/>
      <c r="P115" s="105"/>
      <c r="Q115" s="104">
        <f t="shared" si="7"/>
        <v>8792</v>
      </c>
      <c r="R115" s="116" t="s">
        <v>269</v>
      </c>
      <c r="S115" s="104">
        <v>1.2</v>
      </c>
      <c r="T115" s="102" t="s">
        <v>306</v>
      </c>
      <c r="U115" s="110"/>
    </row>
    <row r="116" spans="3:21" ht="39.950000000000003" customHeight="1">
      <c r="C116" s="102">
        <f t="shared" si="8"/>
        <v>108</v>
      </c>
      <c r="D116" s="103">
        <v>44956</v>
      </c>
      <c r="E116" s="102" t="s">
        <v>994</v>
      </c>
      <c r="F116" s="102" t="s">
        <v>1001</v>
      </c>
      <c r="G116" s="132" t="s">
        <v>268</v>
      </c>
      <c r="H116" s="102" t="s">
        <v>110</v>
      </c>
      <c r="I116" s="105"/>
      <c r="J116" s="105"/>
      <c r="K116" s="105"/>
      <c r="L116" s="105">
        <v>70</v>
      </c>
      <c r="M116" s="105"/>
      <c r="N116" s="105"/>
      <c r="O116" s="105"/>
      <c r="P116" s="105"/>
      <c r="Q116" s="104">
        <f t="shared" si="7"/>
        <v>8862</v>
      </c>
      <c r="R116" s="116" t="s">
        <v>276</v>
      </c>
      <c r="S116" s="104">
        <v>1.8</v>
      </c>
      <c r="T116" s="102" t="s">
        <v>306</v>
      </c>
      <c r="U116" s="110"/>
    </row>
    <row r="117" spans="3:21" ht="39.950000000000003" customHeight="1">
      <c r="C117" s="102">
        <f t="shared" si="8"/>
        <v>109</v>
      </c>
      <c r="D117" s="103">
        <v>44957</v>
      </c>
      <c r="E117" s="102" t="s">
        <v>1015</v>
      </c>
      <c r="F117" s="102" t="s">
        <v>1016</v>
      </c>
      <c r="G117" s="132" t="s">
        <v>268</v>
      </c>
      <c r="H117" s="102" t="s">
        <v>110</v>
      </c>
      <c r="I117" s="105"/>
      <c r="J117" s="105"/>
      <c r="K117" s="105">
        <v>70</v>
      </c>
      <c r="L117" s="105"/>
      <c r="M117" s="105"/>
      <c r="N117" s="105"/>
      <c r="O117" s="105"/>
      <c r="P117" s="105"/>
      <c r="Q117" s="104">
        <f t="shared" si="7"/>
        <v>8932</v>
      </c>
      <c r="R117" s="116" t="s">
        <v>276</v>
      </c>
      <c r="S117" s="104">
        <v>1.8</v>
      </c>
      <c r="T117" s="102" t="s">
        <v>306</v>
      </c>
      <c r="U117" s="110"/>
    </row>
    <row r="118" spans="3:21" ht="39.950000000000003" customHeight="1">
      <c r="C118" s="102">
        <f t="shared" si="8"/>
        <v>110</v>
      </c>
      <c r="D118" s="103">
        <v>44957</v>
      </c>
      <c r="E118" s="102" t="s">
        <v>1016</v>
      </c>
      <c r="F118" s="102" t="s">
        <v>1017</v>
      </c>
      <c r="G118" s="132" t="s">
        <v>268</v>
      </c>
      <c r="H118" s="102" t="s">
        <v>110</v>
      </c>
      <c r="I118" s="105"/>
      <c r="J118" s="105"/>
      <c r="K118" s="105">
        <v>48</v>
      </c>
      <c r="L118" s="105"/>
      <c r="M118" s="105"/>
      <c r="N118" s="105"/>
      <c r="O118" s="105"/>
      <c r="P118" s="105"/>
      <c r="Q118" s="104">
        <f t="shared" si="7"/>
        <v>8980</v>
      </c>
      <c r="R118" s="116" t="s">
        <v>276</v>
      </c>
      <c r="S118" s="104">
        <v>1.5</v>
      </c>
      <c r="T118" s="102" t="s">
        <v>306</v>
      </c>
      <c r="U118" s="110"/>
    </row>
    <row r="119" spans="3:21" ht="39.950000000000003" customHeight="1">
      <c r="C119" s="102">
        <f t="shared" si="8"/>
        <v>111</v>
      </c>
      <c r="D119" s="103">
        <v>44957</v>
      </c>
      <c r="E119" s="102" t="s">
        <v>1018</v>
      </c>
      <c r="F119" s="102" t="s">
        <v>1019</v>
      </c>
      <c r="G119" s="132" t="s">
        <v>268</v>
      </c>
      <c r="H119" s="102" t="s">
        <v>110</v>
      </c>
      <c r="I119" s="105"/>
      <c r="J119" s="105"/>
      <c r="K119" s="105">
        <v>32</v>
      </c>
      <c r="L119" s="105"/>
      <c r="M119" s="105"/>
      <c r="N119" s="105"/>
      <c r="O119" s="105"/>
      <c r="P119" s="105"/>
      <c r="Q119" s="104">
        <f t="shared" si="7"/>
        <v>9012</v>
      </c>
      <c r="R119" s="116" t="s">
        <v>276</v>
      </c>
      <c r="S119" s="104">
        <v>1.5</v>
      </c>
      <c r="T119" s="102" t="s">
        <v>306</v>
      </c>
      <c r="U119" s="110"/>
    </row>
    <row r="120" spans="3:21" ht="39.950000000000003" customHeight="1">
      <c r="C120" s="102">
        <f t="shared" si="8"/>
        <v>112</v>
      </c>
      <c r="D120" s="103">
        <v>44957</v>
      </c>
      <c r="E120" s="102" t="s">
        <v>1016</v>
      </c>
      <c r="F120" s="102" t="s">
        <v>1019</v>
      </c>
      <c r="G120" s="132" t="s">
        <v>268</v>
      </c>
      <c r="H120" s="102" t="s">
        <v>110</v>
      </c>
      <c r="I120" s="105"/>
      <c r="J120" s="105"/>
      <c r="K120" s="105">
        <v>27</v>
      </c>
      <c r="L120" s="105"/>
      <c r="M120" s="105"/>
      <c r="N120" s="105"/>
      <c r="O120" s="105"/>
      <c r="P120" s="105"/>
      <c r="Q120" s="104">
        <f t="shared" si="7"/>
        <v>9039</v>
      </c>
      <c r="R120" s="116" t="s">
        <v>276</v>
      </c>
      <c r="S120" s="104">
        <v>1.5</v>
      </c>
      <c r="T120" s="102" t="s">
        <v>306</v>
      </c>
      <c r="U120" s="110"/>
    </row>
    <row r="121" spans="3:21" ht="39.950000000000003" customHeight="1">
      <c r="C121" s="102">
        <f t="shared" si="8"/>
        <v>113</v>
      </c>
      <c r="D121" s="103">
        <v>44957</v>
      </c>
      <c r="E121" s="102" t="s">
        <v>1018</v>
      </c>
      <c r="F121" s="102" t="s">
        <v>1020</v>
      </c>
      <c r="G121" s="132" t="s">
        <v>268</v>
      </c>
      <c r="H121" s="102" t="s">
        <v>110</v>
      </c>
      <c r="I121" s="105"/>
      <c r="J121" s="105"/>
      <c r="K121" s="105">
        <v>41</v>
      </c>
      <c r="L121" s="105"/>
      <c r="M121" s="105"/>
      <c r="N121" s="105"/>
      <c r="O121" s="105"/>
      <c r="P121" s="105"/>
      <c r="Q121" s="104">
        <f t="shared" si="7"/>
        <v>9080</v>
      </c>
      <c r="R121" s="116" t="s">
        <v>276</v>
      </c>
      <c r="S121" s="104">
        <v>1.5</v>
      </c>
      <c r="T121" s="102" t="s">
        <v>306</v>
      </c>
      <c r="U121" s="110"/>
    </row>
    <row r="122" spans="3:21" ht="39.950000000000003" customHeight="1">
      <c r="C122" s="102">
        <f t="shared" si="8"/>
        <v>114</v>
      </c>
      <c r="D122" s="103">
        <v>44957</v>
      </c>
      <c r="E122" s="102" t="s">
        <v>1017</v>
      </c>
      <c r="F122" s="102" t="s">
        <v>1021</v>
      </c>
      <c r="G122" s="132" t="s">
        <v>268</v>
      </c>
      <c r="H122" s="102" t="s">
        <v>110</v>
      </c>
      <c r="I122" s="105"/>
      <c r="J122" s="105"/>
      <c r="K122" s="105">
        <v>99</v>
      </c>
      <c r="L122" s="105"/>
      <c r="M122" s="105"/>
      <c r="N122" s="105"/>
      <c r="O122" s="105"/>
      <c r="P122" s="105"/>
      <c r="Q122" s="104">
        <f t="shared" si="7"/>
        <v>9179</v>
      </c>
      <c r="R122" s="116" t="s">
        <v>276</v>
      </c>
      <c r="S122" s="104">
        <v>1.5</v>
      </c>
      <c r="T122" s="102" t="s">
        <v>306</v>
      </c>
      <c r="U122" s="110"/>
    </row>
    <row r="123" spans="3:21" ht="39.950000000000003" customHeight="1">
      <c r="C123" s="102">
        <f t="shared" si="8"/>
        <v>115</v>
      </c>
      <c r="D123" s="103">
        <v>44957</v>
      </c>
      <c r="E123" s="102" t="s">
        <v>1020</v>
      </c>
      <c r="F123" s="102" t="s">
        <v>1022</v>
      </c>
      <c r="G123" s="132" t="s">
        <v>268</v>
      </c>
      <c r="H123" s="102" t="s">
        <v>110</v>
      </c>
      <c r="I123" s="105"/>
      <c r="J123" s="105"/>
      <c r="K123" s="105">
        <v>33</v>
      </c>
      <c r="L123" s="105"/>
      <c r="M123" s="105"/>
      <c r="N123" s="105"/>
      <c r="O123" s="105"/>
      <c r="P123" s="105"/>
      <c r="Q123" s="104">
        <f t="shared" si="7"/>
        <v>9212</v>
      </c>
      <c r="R123" s="116" t="s">
        <v>276</v>
      </c>
      <c r="S123" s="104">
        <v>1.5</v>
      </c>
      <c r="T123" s="102" t="s">
        <v>306</v>
      </c>
      <c r="U123" s="110"/>
    </row>
    <row r="124" spans="3:21" ht="39.950000000000003" customHeight="1">
      <c r="C124" s="102">
        <f t="shared" si="8"/>
        <v>116</v>
      </c>
      <c r="D124" s="103">
        <v>44958</v>
      </c>
      <c r="E124" s="102" t="s">
        <v>1023</v>
      </c>
      <c r="F124" s="102" t="s">
        <v>1024</v>
      </c>
      <c r="G124" s="132" t="s">
        <v>268</v>
      </c>
      <c r="H124" s="102" t="s">
        <v>110</v>
      </c>
      <c r="I124" s="105">
        <v>38</v>
      </c>
      <c r="J124" s="105"/>
      <c r="K124" s="105"/>
      <c r="L124" s="105"/>
      <c r="M124" s="105"/>
      <c r="N124" s="105"/>
      <c r="O124" s="105"/>
      <c r="P124" s="105"/>
      <c r="Q124" s="104">
        <f t="shared" si="7"/>
        <v>9250</v>
      </c>
      <c r="R124" s="116" t="s">
        <v>276</v>
      </c>
      <c r="S124" s="104">
        <v>1.5</v>
      </c>
      <c r="T124" s="102" t="s">
        <v>306</v>
      </c>
      <c r="U124" s="110"/>
    </row>
    <row r="125" spans="3:21" ht="39.950000000000003" customHeight="1">
      <c r="C125" s="102">
        <f t="shared" si="8"/>
        <v>117</v>
      </c>
      <c r="D125" s="103">
        <v>44958</v>
      </c>
      <c r="E125" s="102" t="s">
        <v>1024</v>
      </c>
      <c r="F125" s="102" t="s">
        <v>1025</v>
      </c>
      <c r="G125" s="132" t="s">
        <v>268</v>
      </c>
      <c r="H125" s="102" t="s">
        <v>110</v>
      </c>
      <c r="I125" s="105">
        <v>23</v>
      </c>
      <c r="J125" s="105"/>
      <c r="K125" s="105"/>
      <c r="L125" s="105"/>
      <c r="M125" s="105"/>
      <c r="N125" s="105"/>
      <c r="O125" s="105"/>
      <c r="P125" s="105"/>
      <c r="Q125" s="104">
        <f t="shared" si="7"/>
        <v>9273</v>
      </c>
      <c r="R125" s="116" t="s">
        <v>276</v>
      </c>
      <c r="S125" s="104">
        <v>1.5</v>
      </c>
      <c r="T125" s="102" t="s">
        <v>306</v>
      </c>
      <c r="U125" s="110"/>
    </row>
    <row r="126" spans="3:21" ht="39.950000000000003" customHeight="1">
      <c r="C126" s="102">
        <f t="shared" si="8"/>
        <v>118</v>
      </c>
      <c r="D126" s="103">
        <v>44958</v>
      </c>
      <c r="E126" s="102" t="s">
        <v>1025</v>
      </c>
      <c r="F126" s="102" t="s">
        <v>1026</v>
      </c>
      <c r="G126" s="132" t="s">
        <v>268</v>
      </c>
      <c r="H126" s="102" t="s">
        <v>110</v>
      </c>
      <c r="I126" s="105">
        <v>45</v>
      </c>
      <c r="J126" s="105"/>
      <c r="K126" s="105"/>
      <c r="L126" s="105"/>
      <c r="M126" s="105"/>
      <c r="N126" s="105"/>
      <c r="O126" s="105"/>
      <c r="P126" s="105"/>
      <c r="Q126" s="104">
        <f t="shared" si="7"/>
        <v>9318</v>
      </c>
      <c r="R126" s="116" t="s">
        <v>276</v>
      </c>
      <c r="S126" s="104">
        <v>1.5</v>
      </c>
      <c r="T126" s="102" t="s">
        <v>306</v>
      </c>
      <c r="U126" s="110"/>
    </row>
    <row r="127" spans="3:21" ht="39.950000000000003" customHeight="1">
      <c r="C127" s="102">
        <f t="shared" si="8"/>
        <v>119</v>
      </c>
      <c r="D127" s="103">
        <v>44959</v>
      </c>
      <c r="E127" s="102" t="s">
        <v>1027</v>
      </c>
      <c r="F127" s="102" t="s">
        <v>1028</v>
      </c>
      <c r="G127" s="132" t="s">
        <v>268</v>
      </c>
      <c r="H127" s="102" t="s">
        <v>110</v>
      </c>
      <c r="I127" s="105"/>
      <c r="J127" s="105"/>
      <c r="K127" s="105">
        <v>77</v>
      </c>
      <c r="L127" s="105"/>
      <c r="M127" s="105"/>
      <c r="N127" s="105"/>
      <c r="O127" s="105"/>
      <c r="P127" s="105"/>
      <c r="Q127" s="104">
        <f t="shared" si="7"/>
        <v>9395</v>
      </c>
      <c r="R127" s="116" t="s">
        <v>276</v>
      </c>
      <c r="S127" s="104">
        <v>1.5</v>
      </c>
      <c r="T127" s="102" t="s">
        <v>306</v>
      </c>
      <c r="U127" s="110"/>
    </row>
    <row r="128" spans="3:21" ht="39.950000000000003" customHeight="1">
      <c r="C128" s="102">
        <f t="shared" si="8"/>
        <v>120</v>
      </c>
      <c r="D128" s="103">
        <v>44959</v>
      </c>
      <c r="E128" s="102" t="s">
        <v>1028</v>
      </c>
      <c r="F128" s="102" t="s">
        <v>1029</v>
      </c>
      <c r="G128" s="132" t="s">
        <v>268</v>
      </c>
      <c r="H128" s="102" t="s">
        <v>110</v>
      </c>
      <c r="I128" s="105">
        <v>53</v>
      </c>
      <c r="J128" s="105"/>
      <c r="K128" s="105"/>
      <c r="L128" s="105"/>
      <c r="M128" s="105"/>
      <c r="N128" s="105"/>
      <c r="O128" s="105"/>
      <c r="P128" s="105"/>
      <c r="Q128" s="104">
        <f t="shared" si="7"/>
        <v>9448</v>
      </c>
      <c r="R128" s="116" t="s">
        <v>276</v>
      </c>
      <c r="S128" s="104">
        <v>1.5</v>
      </c>
      <c r="T128" s="102" t="s">
        <v>306</v>
      </c>
      <c r="U128" s="110"/>
    </row>
    <row r="129" spans="3:21" ht="39.950000000000003" customHeight="1">
      <c r="C129" s="102">
        <f t="shared" si="8"/>
        <v>121</v>
      </c>
      <c r="D129" s="103">
        <v>44959</v>
      </c>
      <c r="E129" s="102" t="s">
        <v>1029</v>
      </c>
      <c r="F129" s="102" t="s">
        <v>1030</v>
      </c>
      <c r="G129" s="132" t="s">
        <v>268</v>
      </c>
      <c r="H129" s="102" t="s">
        <v>110</v>
      </c>
      <c r="I129" s="105">
        <v>20</v>
      </c>
      <c r="J129" s="105"/>
      <c r="K129" s="105"/>
      <c r="L129" s="105"/>
      <c r="M129" s="105"/>
      <c r="N129" s="105"/>
      <c r="O129" s="105"/>
      <c r="P129" s="105"/>
      <c r="Q129" s="104">
        <f t="shared" si="7"/>
        <v>9468</v>
      </c>
      <c r="R129" s="116" t="s">
        <v>276</v>
      </c>
      <c r="S129" s="104">
        <v>1.5</v>
      </c>
      <c r="T129" s="102" t="s">
        <v>306</v>
      </c>
      <c r="U129" s="110"/>
    </row>
    <row r="130" spans="3:21" ht="39.950000000000003" customHeight="1">
      <c r="C130" s="102">
        <f t="shared" si="8"/>
        <v>122</v>
      </c>
      <c r="D130" s="103">
        <v>44959</v>
      </c>
      <c r="E130" s="102" t="s">
        <v>1030</v>
      </c>
      <c r="F130" s="102" t="s">
        <v>1031</v>
      </c>
      <c r="G130" s="132" t="s">
        <v>268</v>
      </c>
      <c r="H130" s="102" t="s">
        <v>110</v>
      </c>
      <c r="I130" s="105">
        <v>58</v>
      </c>
      <c r="J130" s="105"/>
      <c r="K130" s="105"/>
      <c r="L130" s="105"/>
      <c r="M130" s="105"/>
      <c r="N130" s="105"/>
      <c r="O130" s="105"/>
      <c r="P130" s="105"/>
      <c r="Q130" s="104">
        <f t="shared" si="7"/>
        <v>9526</v>
      </c>
      <c r="R130" s="116" t="s">
        <v>276</v>
      </c>
      <c r="S130" s="104">
        <v>1.5</v>
      </c>
      <c r="T130" s="102" t="s">
        <v>306</v>
      </c>
      <c r="U130" s="110"/>
    </row>
    <row r="131" spans="3:21" ht="39.950000000000003" customHeight="1">
      <c r="C131" s="102">
        <f t="shared" si="8"/>
        <v>123</v>
      </c>
      <c r="D131" s="103">
        <v>44961</v>
      </c>
      <c r="E131" s="102" t="s">
        <v>1032</v>
      </c>
      <c r="F131" s="102" t="s">
        <v>1033</v>
      </c>
      <c r="G131" s="132" t="s">
        <v>268</v>
      </c>
      <c r="H131" s="102" t="s">
        <v>110</v>
      </c>
      <c r="I131" s="105"/>
      <c r="J131" s="105"/>
      <c r="K131" s="105">
        <v>36</v>
      </c>
      <c r="L131" s="105"/>
      <c r="M131" s="105"/>
      <c r="N131" s="105"/>
      <c r="O131" s="105"/>
      <c r="P131" s="105"/>
      <c r="Q131" s="104">
        <f t="shared" si="7"/>
        <v>9562</v>
      </c>
      <c r="R131" s="116" t="s">
        <v>276</v>
      </c>
      <c r="S131" s="104">
        <v>1.5</v>
      </c>
      <c r="T131" s="102" t="s">
        <v>306</v>
      </c>
      <c r="U131" s="110"/>
    </row>
    <row r="132" spans="3:21" ht="39.950000000000003" customHeight="1">
      <c r="C132" s="102">
        <f t="shared" si="8"/>
        <v>124</v>
      </c>
      <c r="D132" s="103">
        <v>44961</v>
      </c>
      <c r="E132" s="102" t="s">
        <v>1033</v>
      </c>
      <c r="F132" s="102" t="s">
        <v>1025</v>
      </c>
      <c r="G132" s="132" t="s">
        <v>268</v>
      </c>
      <c r="H132" s="102" t="s">
        <v>110</v>
      </c>
      <c r="I132" s="105">
        <v>23</v>
      </c>
      <c r="J132" s="105"/>
      <c r="K132" s="105"/>
      <c r="L132" s="105"/>
      <c r="M132" s="105"/>
      <c r="N132" s="105"/>
      <c r="O132" s="105"/>
      <c r="P132" s="105"/>
      <c r="Q132" s="104">
        <f t="shared" si="7"/>
        <v>9585</v>
      </c>
      <c r="R132" s="116" t="s">
        <v>276</v>
      </c>
      <c r="S132" s="104">
        <v>1.5</v>
      </c>
      <c r="T132" s="102" t="s">
        <v>306</v>
      </c>
      <c r="U132" s="110"/>
    </row>
    <row r="133" spans="3:21" ht="39.950000000000003" customHeight="1">
      <c r="C133" s="102">
        <f t="shared" si="8"/>
        <v>125</v>
      </c>
      <c r="D133" s="103">
        <v>44961</v>
      </c>
      <c r="E133" s="102" t="s">
        <v>1033</v>
      </c>
      <c r="F133" s="102" t="s">
        <v>1034</v>
      </c>
      <c r="G133" s="132" t="s">
        <v>268</v>
      </c>
      <c r="H133" s="102" t="s">
        <v>110</v>
      </c>
      <c r="I133" s="105"/>
      <c r="J133" s="105"/>
      <c r="K133" s="105">
        <v>44</v>
      </c>
      <c r="L133" s="105"/>
      <c r="M133" s="105"/>
      <c r="N133" s="105"/>
      <c r="O133" s="105"/>
      <c r="P133" s="105"/>
      <c r="Q133" s="104">
        <f t="shared" si="7"/>
        <v>9629</v>
      </c>
      <c r="R133" s="116" t="s">
        <v>276</v>
      </c>
      <c r="S133" s="104">
        <v>1.5</v>
      </c>
      <c r="T133" s="102" t="s">
        <v>306</v>
      </c>
      <c r="U133" s="110"/>
    </row>
    <row r="134" spans="3:21" ht="39.950000000000003" customHeight="1">
      <c r="C134" s="102">
        <f t="shared" si="8"/>
        <v>126</v>
      </c>
      <c r="D134" s="103">
        <v>44961</v>
      </c>
      <c r="E134" s="102" t="s">
        <v>1034</v>
      </c>
      <c r="F134" s="102" t="s">
        <v>1035</v>
      </c>
      <c r="G134" s="132" t="s">
        <v>268</v>
      </c>
      <c r="H134" s="102" t="s">
        <v>110</v>
      </c>
      <c r="I134" s="105"/>
      <c r="J134" s="105"/>
      <c r="K134" s="105">
        <v>46</v>
      </c>
      <c r="L134" s="105"/>
      <c r="M134" s="107"/>
      <c r="N134" s="107"/>
      <c r="O134" s="107"/>
      <c r="P134" s="107"/>
      <c r="Q134" s="104">
        <f t="shared" si="7"/>
        <v>9675</v>
      </c>
      <c r="R134" s="116" t="s">
        <v>276</v>
      </c>
      <c r="S134" s="104">
        <v>1.5</v>
      </c>
      <c r="T134" s="102" t="s">
        <v>306</v>
      </c>
      <c r="U134" s="110"/>
    </row>
    <row r="135" spans="3:21" ht="39.950000000000003" customHeight="1">
      <c r="C135" s="102">
        <f t="shared" si="8"/>
        <v>127</v>
      </c>
      <c r="D135" s="103">
        <v>44961</v>
      </c>
      <c r="E135" s="102" t="s">
        <v>1035</v>
      </c>
      <c r="F135" s="102" t="s">
        <v>1036</v>
      </c>
      <c r="G135" s="132" t="s">
        <v>268</v>
      </c>
      <c r="H135" s="102" t="s">
        <v>110</v>
      </c>
      <c r="I135" s="105">
        <v>20</v>
      </c>
      <c r="J135" s="105"/>
      <c r="K135" s="105"/>
      <c r="L135" s="105"/>
      <c r="M135" s="107"/>
      <c r="N135" s="107"/>
      <c r="O135" s="107"/>
      <c r="P135" s="107"/>
      <c r="Q135" s="104">
        <f t="shared" si="7"/>
        <v>9695</v>
      </c>
      <c r="R135" s="116" t="s">
        <v>276</v>
      </c>
      <c r="S135" s="104">
        <v>1.5</v>
      </c>
      <c r="T135" s="102" t="s">
        <v>306</v>
      </c>
      <c r="U135" s="110"/>
    </row>
    <row r="136" spans="3:21" ht="39.950000000000003" customHeight="1">
      <c r="C136" s="102">
        <f t="shared" si="8"/>
        <v>128</v>
      </c>
      <c r="D136" s="103">
        <v>44961</v>
      </c>
      <c r="E136" s="102" t="s">
        <v>1035</v>
      </c>
      <c r="F136" s="102" t="s">
        <v>1037</v>
      </c>
      <c r="G136" s="132" t="s">
        <v>268</v>
      </c>
      <c r="H136" s="102" t="s">
        <v>110</v>
      </c>
      <c r="I136" s="105">
        <v>83</v>
      </c>
      <c r="J136" s="105"/>
      <c r="K136" s="105"/>
      <c r="L136" s="105"/>
      <c r="M136" s="107"/>
      <c r="N136" s="107"/>
      <c r="O136" s="107"/>
      <c r="P136" s="107"/>
      <c r="Q136" s="104">
        <f t="shared" si="7"/>
        <v>9778</v>
      </c>
      <c r="R136" s="116" t="s">
        <v>276</v>
      </c>
      <c r="S136" s="104">
        <v>1.5</v>
      </c>
      <c r="T136" s="102" t="s">
        <v>306</v>
      </c>
      <c r="U136" s="110"/>
    </row>
    <row r="137" spans="3:21" ht="39.950000000000003" customHeight="1">
      <c r="C137" s="102">
        <f t="shared" si="8"/>
        <v>129</v>
      </c>
      <c r="D137" s="103">
        <v>44962</v>
      </c>
      <c r="E137" s="102" t="s">
        <v>1038</v>
      </c>
      <c r="F137" s="102" t="s">
        <v>1039</v>
      </c>
      <c r="G137" s="132" t="s">
        <v>268</v>
      </c>
      <c r="H137" s="102" t="s">
        <v>110</v>
      </c>
      <c r="I137" s="105"/>
      <c r="J137" s="105"/>
      <c r="K137" s="105"/>
      <c r="L137" s="105">
        <v>163</v>
      </c>
      <c r="M137" s="105"/>
      <c r="N137" s="107"/>
      <c r="O137" s="107"/>
      <c r="P137" s="107"/>
      <c r="Q137" s="104">
        <f t="shared" si="7"/>
        <v>9941</v>
      </c>
      <c r="R137" s="116" t="s">
        <v>276</v>
      </c>
      <c r="S137" s="104">
        <v>1.5</v>
      </c>
      <c r="T137" s="102" t="s">
        <v>306</v>
      </c>
      <c r="U137" s="110"/>
    </row>
    <row r="138" spans="3:21" ht="39.950000000000003" customHeight="1">
      <c r="C138" s="102">
        <f t="shared" si="8"/>
        <v>130</v>
      </c>
      <c r="D138" s="103">
        <v>44962</v>
      </c>
      <c r="E138" s="102" t="s">
        <v>1040</v>
      </c>
      <c r="F138" s="102" t="s">
        <v>1038</v>
      </c>
      <c r="G138" s="132" t="s">
        <v>268</v>
      </c>
      <c r="H138" s="102" t="s">
        <v>110</v>
      </c>
      <c r="I138" s="105"/>
      <c r="J138" s="105"/>
      <c r="K138" s="105"/>
      <c r="L138" s="105">
        <v>25</v>
      </c>
      <c r="M138" s="105"/>
      <c r="N138" s="107"/>
      <c r="O138" s="107"/>
      <c r="P138" s="107"/>
      <c r="Q138" s="104">
        <f t="shared" si="7"/>
        <v>9966</v>
      </c>
      <c r="R138" s="116" t="s">
        <v>276</v>
      </c>
      <c r="S138" s="104">
        <v>1.5</v>
      </c>
      <c r="T138" s="102" t="s">
        <v>306</v>
      </c>
      <c r="U138" s="119" t="s">
        <v>1041</v>
      </c>
    </row>
    <row r="139" spans="3:21" ht="39.950000000000003" customHeight="1">
      <c r="C139" s="102">
        <f t="shared" si="8"/>
        <v>131</v>
      </c>
      <c r="D139" s="103">
        <v>44962</v>
      </c>
      <c r="E139" s="102" t="s">
        <v>1042</v>
      </c>
      <c r="F139" s="102" t="s">
        <v>1040</v>
      </c>
      <c r="G139" s="132" t="s">
        <v>268</v>
      </c>
      <c r="H139" s="102" t="s">
        <v>110</v>
      </c>
      <c r="I139" s="105"/>
      <c r="J139" s="105"/>
      <c r="K139" s="105"/>
      <c r="L139" s="105">
        <v>30</v>
      </c>
      <c r="M139" s="105"/>
      <c r="N139" s="107"/>
      <c r="O139" s="107"/>
      <c r="P139" s="107"/>
      <c r="Q139" s="104">
        <f t="shared" si="7"/>
        <v>9996</v>
      </c>
      <c r="R139" s="116" t="s">
        <v>276</v>
      </c>
      <c r="S139" s="104">
        <v>1.5</v>
      </c>
      <c r="T139" s="102" t="s">
        <v>306</v>
      </c>
      <c r="U139" s="110"/>
    </row>
    <row r="140" spans="3:21" ht="39.950000000000003" customHeight="1">
      <c r="C140" s="102">
        <f t="shared" si="8"/>
        <v>132</v>
      </c>
      <c r="D140" s="103">
        <v>44962</v>
      </c>
      <c r="E140" s="102" t="s">
        <v>241</v>
      </c>
      <c r="F140" s="102" t="s">
        <v>1043</v>
      </c>
      <c r="G140" s="132" t="s">
        <v>268</v>
      </c>
      <c r="H140" s="102" t="s">
        <v>110</v>
      </c>
      <c r="I140" s="105">
        <v>150</v>
      </c>
      <c r="J140" s="105"/>
      <c r="K140" s="105"/>
      <c r="L140" s="105"/>
      <c r="M140" s="105"/>
      <c r="N140" s="107"/>
      <c r="O140" s="107"/>
      <c r="P140" s="107"/>
      <c r="Q140" s="104">
        <f t="shared" si="7"/>
        <v>10146</v>
      </c>
      <c r="R140" s="116" t="s">
        <v>276</v>
      </c>
      <c r="S140" s="104">
        <v>1.5</v>
      </c>
      <c r="T140" s="102" t="s">
        <v>306</v>
      </c>
      <c r="U140" s="110"/>
    </row>
    <row r="141" spans="3:21" ht="39.950000000000003" customHeight="1">
      <c r="C141" s="102">
        <f t="shared" si="8"/>
        <v>133</v>
      </c>
      <c r="D141" s="103">
        <v>44962</v>
      </c>
      <c r="E141" s="102" t="s">
        <v>1038</v>
      </c>
      <c r="F141" s="102" t="s">
        <v>241</v>
      </c>
      <c r="G141" s="132" t="s">
        <v>268</v>
      </c>
      <c r="H141" s="102" t="s">
        <v>110</v>
      </c>
      <c r="I141" s="105"/>
      <c r="J141" s="105"/>
      <c r="K141" s="105">
        <v>52</v>
      </c>
      <c r="L141" s="105"/>
      <c r="M141" s="105"/>
      <c r="N141" s="107"/>
      <c r="O141" s="107"/>
      <c r="P141" s="107"/>
      <c r="Q141" s="104">
        <f t="shared" si="7"/>
        <v>10198</v>
      </c>
      <c r="R141" s="116" t="s">
        <v>276</v>
      </c>
      <c r="S141" s="104">
        <v>1.5</v>
      </c>
      <c r="T141" s="102" t="s">
        <v>306</v>
      </c>
      <c r="U141" s="110"/>
    </row>
    <row r="142" spans="3:21" ht="39.950000000000003" customHeight="1">
      <c r="C142" s="102">
        <f t="shared" si="8"/>
        <v>134</v>
      </c>
      <c r="D142" s="103">
        <v>44963</v>
      </c>
      <c r="E142" s="102" t="s">
        <v>1044</v>
      </c>
      <c r="F142" s="102" t="s">
        <v>1045</v>
      </c>
      <c r="G142" s="132" t="s">
        <v>268</v>
      </c>
      <c r="H142" s="102" t="s">
        <v>110</v>
      </c>
      <c r="I142" s="105">
        <v>195</v>
      </c>
      <c r="J142" s="136"/>
      <c r="K142" s="136"/>
      <c r="L142" s="136"/>
      <c r="M142" s="136"/>
      <c r="N142" s="118"/>
      <c r="O142" s="118"/>
      <c r="P142" s="118"/>
      <c r="Q142" s="104">
        <f t="shared" si="7"/>
        <v>10393</v>
      </c>
      <c r="R142" s="116" t="s">
        <v>276</v>
      </c>
      <c r="S142" s="104">
        <v>1.5</v>
      </c>
      <c r="T142" s="102" t="s">
        <v>306</v>
      </c>
      <c r="U142" s="110"/>
    </row>
    <row r="143" spans="3:21" ht="39.950000000000003" customHeight="1">
      <c r="C143" s="102">
        <f t="shared" si="8"/>
        <v>135</v>
      </c>
      <c r="D143" s="103">
        <v>44964</v>
      </c>
      <c r="E143" s="102" t="s">
        <v>1046</v>
      </c>
      <c r="F143" s="102" t="s">
        <v>1047</v>
      </c>
      <c r="G143" s="132" t="s">
        <v>268</v>
      </c>
      <c r="H143" s="102" t="s">
        <v>110</v>
      </c>
      <c r="I143" s="105">
        <v>70</v>
      </c>
      <c r="J143" s="105"/>
      <c r="K143" s="107"/>
      <c r="L143" s="107"/>
      <c r="M143" s="107"/>
      <c r="N143" s="107"/>
      <c r="O143" s="107"/>
      <c r="P143" s="107"/>
      <c r="Q143" s="104">
        <f t="shared" si="7"/>
        <v>10463</v>
      </c>
      <c r="R143" s="116" t="s">
        <v>269</v>
      </c>
      <c r="S143" s="104">
        <v>1.2</v>
      </c>
      <c r="T143" s="102" t="s">
        <v>306</v>
      </c>
      <c r="U143" s="80" t="s">
        <v>1048</v>
      </c>
    </row>
    <row r="144" spans="3:21" ht="39.950000000000003" customHeight="1">
      <c r="C144" s="102">
        <f t="shared" si="8"/>
        <v>136</v>
      </c>
      <c r="D144" s="103">
        <v>44964</v>
      </c>
      <c r="E144" s="102" t="s">
        <v>1049</v>
      </c>
      <c r="F144" s="102" t="s">
        <v>1050</v>
      </c>
      <c r="G144" s="132" t="s">
        <v>268</v>
      </c>
      <c r="H144" s="102" t="s">
        <v>110</v>
      </c>
      <c r="I144" s="105">
        <v>41</v>
      </c>
      <c r="J144" s="105"/>
      <c r="K144" s="107"/>
      <c r="L144" s="107"/>
      <c r="M144" s="107"/>
      <c r="N144" s="107"/>
      <c r="O144" s="107"/>
      <c r="P144" s="107"/>
      <c r="Q144" s="104">
        <f t="shared" si="7"/>
        <v>10504</v>
      </c>
      <c r="R144" s="116" t="s">
        <v>269</v>
      </c>
      <c r="S144" s="104">
        <v>1.2</v>
      </c>
      <c r="T144" s="102" t="s">
        <v>306</v>
      </c>
      <c r="U144" s="110"/>
    </row>
    <row r="145" spans="3:21" ht="39.950000000000003" customHeight="1">
      <c r="C145" s="102">
        <f t="shared" si="8"/>
        <v>137</v>
      </c>
      <c r="D145" s="103">
        <v>44964</v>
      </c>
      <c r="E145" s="102" t="s">
        <v>1051</v>
      </c>
      <c r="F145" s="102" t="s">
        <v>1052</v>
      </c>
      <c r="G145" s="132" t="s">
        <v>268</v>
      </c>
      <c r="H145" s="102" t="s">
        <v>110</v>
      </c>
      <c r="I145" s="105"/>
      <c r="J145" s="105">
        <v>89</v>
      </c>
      <c r="K145" s="107"/>
      <c r="L145" s="107"/>
      <c r="M145" s="107"/>
      <c r="N145" s="107"/>
      <c r="O145" s="107"/>
      <c r="P145" s="107"/>
      <c r="Q145" s="104">
        <f t="shared" si="7"/>
        <v>10593</v>
      </c>
      <c r="R145" s="116" t="s">
        <v>269</v>
      </c>
      <c r="S145" s="104">
        <v>1.2</v>
      </c>
      <c r="T145" s="102" t="s">
        <v>306</v>
      </c>
      <c r="U145" s="110"/>
    </row>
    <row r="146" spans="3:21" ht="39.950000000000003" customHeight="1">
      <c r="C146" s="102">
        <f t="shared" si="8"/>
        <v>138</v>
      </c>
      <c r="D146" s="103">
        <v>44970</v>
      </c>
      <c r="E146" s="102" t="s">
        <v>1053</v>
      </c>
      <c r="F146" s="102" t="s">
        <v>1054</v>
      </c>
      <c r="G146" s="132" t="s">
        <v>268</v>
      </c>
      <c r="H146" s="102" t="s">
        <v>110</v>
      </c>
      <c r="I146" s="118"/>
      <c r="J146" s="118"/>
      <c r="K146" s="118"/>
      <c r="L146" s="118"/>
      <c r="M146" s="118"/>
      <c r="N146" s="118"/>
      <c r="O146" s="118"/>
      <c r="P146" s="105">
        <v>175</v>
      </c>
      <c r="Q146" s="104">
        <f t="shared" si="7"/>
        <v>10768</v>
      </c>
      <c r="R146" s="116" t="s">
        <v>269</v>
      </c>
      <c r="S146" s="104">
        <v>1.2</v>
      </c>
      <c r="T146" s="102" t="s">
        <v>306</v>
      </c>
      <c r="U146" s="110"/>
    </row>
    <row r="147" spans="3:21" ht="39.950000000000003" customHeight="1">
      <c r="C147" s="102">
        <f t="shared" si="8"/>
        <v>139</v>
      </c>
      <c r="D147" s="103">
        <v>44971</v>
      </c>
      <c r="E147" s="102" t="s">
        <v>1053</v>
      </c>
      <c r="F147" s="102" t="s">
        <v>1054</v>
      </c>
      <c r="G147" s="132" t="s">
        <v>268</v>
      </c>
      <c r="H147" s="102" t="s">
        <v>110</v>
      </c>
      <c r="I147" s="118"/>
      <c r="J147" s="118"/>
      <c r="K147" s="118"/>
      <c r="L147" s="118"/>
      <c r="M147" s="118"/>
      <c r="N147" s="118"/>
      <c r="O147" s="118"/>
      <c r="P147" s="105">
        <v>125</v>
      </c>
      <c r="Q147" s="104">
        <f t="shared" si="7"/>
        <v>10893</v>
      </c>
      <c r="R147" s="116" t="s">
        <v>269</v>
      </c>
      <c r="S147" s="104">
        <v>1.2</v>
      </c>
      <c r="T147" s="102" t="s">
        <v>306</v>
      </c>
      <c r="U147" s="110"/>
    </row>
    <row r="148" spans="3:21" ht="39.950000000000003" customHeight="1">
      <c r="C148" s="102">
        <f t="shared" si="8"/>
        <v>140</v>
      </c>
      <c r="D148" s="103">
        <v>44973</v>
      </c>
      <c r="E148" s="102" t="s">
        <v>1055</v>
      </c>
      <c r="F148" s="102" t="s">
        <v>1056</v>
      </c>
      <c r="G148" s="132" t="s">
        <v>268</v>
      </c>
      <c r="H148" s="102" t="s">
        <v>110</v>
      </c>
      <c r="I148" s="105">
        <v>80</v>
      </c>
      <c r="J148" s="136"/>
      <c r="K148" s="136"/>
      <c r="L148" s="118"/>
      <c r="M148" s="118"/>
      <c r="N148" s="118"/>
      <c r="O148" s="118"/>
      <c r="P148" s="118"/>
      <c r="Q148" s="104">
        <f t="shared" si="7"/>
        <v>10973</v>
      </c>
      <c r="R148" s="116" t="s">
        <v>269</v>
      </c>
      <c r="S148" s="104">
        <v>1.2</v>
      </c>
      <c r="T148" s="102" t="s">
        <v>306</v>
      </c>
      <c r="U148" s="110"/>
    </row>
    <row r="149" spans="3:21" ht="39.950000000000003" customHeight="1">
      <c r="C149" s="102">
        <f t="shared" si="8"/>
        <v>141</v>
      </c>
      <c r="D149" s="103">
        <v>44973</v>
      </c>
      <c r="E149" s="102" t="s">
        <v>1055</v>
      </c>
      <c r="F149" s="102" t="s">
        <v>1057</v>
      </c>
      <c r="G149" s="132" t="s">
        <v>268</v>
      </c>
      <c r="H149" s="102" t="s">
        <v>110</v>
      </c>
      <c r="I149" s="136"/>
      <c r="J149" s="136"/>
      <c r="K149" s="105">
        <v>20</v>
      </c>
      <c r="L149" s="118"/>
      <c r="M149" s="118"/>
      <c r="N149" s="118"/>
      <c r="O149" s="118"/>
      <c r="P149" s="118"/>
      <c r="Q149" s="104">
        <f t="shared" si="7"/>
        <v>10993</v>
      </c>
      <c r="R149" s="116" t="s">
        <v>276</v>
      </c>
      <c r="S149" s="104">
        <v>1.5</v>
      </c>
      <c r="T149" s="102" t="s">
        <v>306</v>
      </c>
      <c r="U149" s="110"/>
    </row>
    <row r="150" spans="3:21" ht="39.950000000000003" customHeight="1">
      <c r="C150" s="102">
        <f t="shared" si="8"/>
        <v>142</v>
      </c>
      <c r="D150" s="103">
        <v>45024</v>
      </c>
      <c r="E150" s="104" t="s">
        <v>1058</v>
      </c>
      <c r="F150" s="104" t="s">
        <v>1059</v>
      </c>
      <c r="G150" s="132" t="s">
        <v>268</v>
      </c>
      <c r="H150" s="102" t="s">
        <v>110</v>
      </c>
      <c r="I150" s="105">
        <v>52</v>
      </c>
      <c r="J150" s="4"/>
      <c r="K150" s="4"/>
      <c r="L150" s="4"/>
      <c r="M150" s="4"/>
      <c r="N150" s="4"/>
      <c r="O150" s="4"/>
      <c r="P150" s="4"/>
      <c r="Q150" s="104">
        <f t="shared" ref="Q150:Q154" si="9">P150+O150+N150+M150+L150+K150+J150+I150+Q149</f>
        <v>11045</v>
      </c>
      <c r="R150" s="116" t="s">
        <v>276</v>
      </c>
      <c r="S150" s="104">
        <v>1.5</v>
      </c>
      <c r="T150" s="102" t="s">
        <v>306</v>
      </c>
      <c r="U150" s="110"/>
    </row>
    <row r="151" spans="3:21" ht="39.950000000000003" customHeight="1">
      <c r="C151" s="102">
        <f t="shared" si="8"/>
        <v>143</v>
      </c>
      <c r="D151" s="103">
        <v>45024</v>
      </c>
      <c r="E151" s="104" t="s">
        <v>1060</v>
      </c>
      <c r="F151" s="104" t="s">
        <v>1061</v>
      </c>
      <c r="G151" s="132" t="s">
        <v>268</v>
      </c>
      <c r="H151" s="102" t="s">
        <v>110</v>
      </c>
      <c r="I151" s="106">
        <v>40</v>
      </c>
      <c r="J151" s="124"/>
      <c r="K151" s="124"/>
      <c r="L151" s="124"/>
      <c r="M151" s="124"/>
      <c r="N151" s="124"/>
      <c r="O151" s="124"/>
      <c r="P151" s="124"/>
      <c r="Q151" s="104">
        <f t="shared" si="9"/>
        <v>11085</v>
      </c>
      <c r="R151" s="116" t="s">
        <v>276</v>
      </c>
      <c r="S151" s="104">
        <v>1.5</v>
      </c>
      <c r="T151" s="102" t="s">
        <v>306</v>
      </c>
      <c r="U151" s="110"/>
    </row>
    <row r="152" spans="3:21" ht="39.950000000000003" customHeight="1">
      <c r="C152" s="102">
        <f t="shared" si="8"/>
        <v>144</v>
      </c>
      <c r="D152" s="103">
        <v>45028</v>
      </c>
      <c r="E152" s="104" t="s">
        <v>1062</v>
      </c>
      <c r="F152" s="104" t="s">
        <v>1063</v>
      </c>
      <c r="G152" s="132" t="s">
        <v>268</v>
      </c>
      <c r="H152" s="102" t="s">
        <v>110</v>
      </c>
      <c r="I152" s="105">
        <v>60</v>
      </c>
      <c r="J152" s="118"/>
      <c r="K152" s="118"/>
      <c r="L152" s="118"/>
      <c r="M152" s="118"/>
      <c r="N152" s="118"/>
      <c r="O152" s="118"/>
      <c r="P152" s="118"/>
      <c r="Q152" s="104">
        <f t="shared" si="9"/>
        <v>11145</v>
      </c>
      <c r="R152" s="116" t="s">
        <v>276</v>
      </c>
      <c r="S152" s="104">
        <v>1.5</v>
      </c>
      <c r="T152" s="102" t="s">
        <v>306</v>
      </c>
      <c r="U152" s="110"/>
    </row>
    <row r="153" spans="3:21" ht="39.950000000000003" customHeight="1">
      <c r="C153" s="102">
        <f t="shared" si="8"/>
        <v>145</v>
      </c>
      <c r="D153" s="103">
        <v>45031</v>
      </c>
      <c r="E153" s="104" t="s">
        <v>1062</v>
      </c>
      <c r="F153" s="104" t="s">
        <v>1063</v>
      </c>
      <c r="G153" s="132" t="s">
        <v>268</v>
      </c>
      <c r="H153" s="102" t="s">
        <v>110</v>
      </c>
      <c r="I153" s="105">
        <v>90</v>
      </c>
      <c r="J153" s="118"/>
      <c r="K153" s="118"/>
      <c r="L153" s="118"/>
      <c r="M153" s="118"/>
      <c r="N153" s="118"/>
      <c r="O153" s="118"/>
      <c r="P153" s="118"/>
      <c r="Q153" s="104">
        <f t="shared" si="9"/>
        <v>11235</v>
      </c>
      <c r="R153" s="116" t="s">
        <v>276</v>
      </c>
      <c r="S153" s="104">
        <v>1.5</v>
      </c>
      <c r="T153" s="102" t="s">
        <v>306</v>
      </c>
      <c r="U153" s="110"/>
    </row>
    <row r="154" spans="3:21" ht="39.950000000000003" customHeight="1">
      <c r="C154" s="102">
        <f t="shared" si="8"/>
        <v>146</v>
      </c>
      <c r="D154" s="103">
        <v>45055</v>
      </c>
      <c r="E154" s="104" t="s">
        <v>1064</v>
      </c>
      <c r="F154" s="109" t="s">
        <v>1065</v>
      </c>
      <c r="G154" s="132" t="s">
        <v>268</v>
      </c>
      <c r="H154" s="102" t="s">
        <v>110</v>
      </c>
      <c r="I154" s="118"/>
      <c r="J154" s="107">
        <v>109</v>
      </c>
      <c r="K154" s="118"/>
      <c r="L154" s="118"/>
      <c r="M154" s="118"/>
      <c r="N154" s="118"/>
      <c r="O154" s="118"/>
      <c r="P154" s="118"/>
      <c r="Q154" s="104">
        <f t="shared" si="9"/>
        <v>11344</v>
      </c>
      <c r="R154" s="116" t="s">
        <v>276</v>
      </c>
      <c r="S154" s="104">
        <v>1.5</v>
      </c>
      <c r="T154" s="102" t="s">
        <v>306</v>
      </c>
      <c r="U154" s="110"/>
    </row>
    <row r="155" spans="3:21" ht="39.950000000000003" customHeight="1">
      <c r="C155" s="109"/>
      <c r="D155" s="103"/>
      <c r="E155" s="110"/>
      <c r="F155" s="110"/>
      <c r="G155" s="110"/>
      <c r="H155" s="110"/>
      <c r="I155" s="118"/>
      <c r="J155" s="118"/>
      <c r="K155" s="118"/>
      <c r="L155" s="118"/>
      <c r="M155" s="118"/>
      <c r="N155" s="118"/>
      <c r="O155" s="118"/>
      <c r="P155" s="118"/>
      <c r="Q155" s="110"/>
      <c r="R155" s="110"/>
      <c r="S155" s="110"/>
      <c r="T155" s="110"/>
      <c r="U155" s="110"/>
    </row>
    <row r="156" spans="3:21" ht="39.950000000000003" customHeight="1">
      <c r="C156" s="109"/>
      <c r="D156" s="103"/>
      <c r="E156" s="110"/>
      <c r="F156" s="110"/>
      <c r="G156" s="110"/>
      <c r="H156" s="110"/>
      <c r="I156" s="118"/>
      <c r="J156" s="118"/>
      <c r="K156" s="118"/>
      <c r="L156" s="118"/>
      <c r="M156" s="118"/>
      <c r="N156" s="118"/>
      <c r="O156" s="118"/>
      <c r="P156" s="118"/>
      <c r="Q156" s="110"/>
      <c r="R156" s="110"/>
      <c r="S156" s="110"/>
      <c r="T156" s="110"/>
      <c r="U156" s="143">
        <f>11235*10%</f>
        <v>1123.5</v>
      </c>
    </row>
    <row r="157" spans="3:21" ht="39.950000000000003" customHeight="1">
      <c r="C157" s="109"/>
      <c r="D157" s="110"/>
      <c r="E157" s="110"/>
      <c r="F157" s="110"/>
      <c r="G157" s="110"/>
      <c r="H157" s="110"/>
      <c r="I157" s="118"/>
      <c r="J157" s="118"/>
      <c r="K157" s="118"/>
      <c r="L157" s="118"/>
      <c r="M157" s="118"/>
      <c r="N157" s="118"/>
      <c r="O157" s="118"/>
      <c r="P157" s="118"/>
      <c r="Q157" s="110"/>
      <c r="R157" s="110"/>
      <c r="S157" s="110"/>
      <c r="T157" s="110"/>
      <c r="U157" s="110"/>
    </row>
    <row r="158" spans="3:21" ht="39.950000000000003" customHeight="1">
      <c r="C158" s="109"/>
      <c r="D158" s="110"/>
      <c r="E158" s="110"/>
      <c r="F158" s="110"/>
      <c r="G158" s="110"/>
      <c r="H158" s="110"/>
      <c r="I158" s="118"/>
      <c r="J158" s="118"/>
      <c r="K158" s="118"/>
      <c r="L158" s="118"/>
      <c r="M158" s="118"/>
      <c r="N158" s="118"/>
      <c r="O158" s="118"/>
      <c r="P158" s="118"/>
      <c r="Q158" s="110"/>
      <c r="R158" s="110"/>
      <c r="S158" s="110"/>
      <c r="T158" s="110"/>
      <c r="U158" s="110"/>
    </row>
    <row r="159" spans="3:21" ht="39.950000000000003" customHeight="1">
      <c r="C159" s="109"/>
      <c r="D159" s="110"/>
      <c r="E159" s="110"/>
      <c r="F159" s="110"/>
      <c r="G159" s="110"/>
      <c r="H159" s="110"/>
      <c r="I159" s="118"/>
      <c r="J159" s="118"/>
      <c r="K159" s="118"/>
      <c r="L159" s="118"/>
      <c r="M159" s="118"/>
      <c r="N159" s="118"/>
      <c r="O159" s="118"/>
      <c r="P159" s="118"/>
      <c r="Q159" s="110"/>
      <c r="R159" s="110"/>
      <c r="S159" s="110"/>
      <c r="T159" s="110"/>
      <c r="U159" s="110"/>
    </row>
    <row r="160" spans="3:21" ht="39.950000000000003" customHeight="1">
      <c r="C160" s="109"/>
      <c r="D160" s="110"/>
      <c r="E160" s="110"/>
      <c r="F160" s="110"/>
      <c r="G160" s="110"/>
      <c r="H160" s="110"/>
      <c r="I160" s="118"/>
      <c r="J160" s="118"/>
      <c r="K160" s="118"/>
      <c r="L160" s="118"/>
      <c r="M160" s="118"/>
      <c r="N160" s="118"/>
      <c r="O160" s="118"/>
      <c r="P160" s="118"/>
      <c r="Q160" s="110"/>
      <c r="R160" s="110"/>
      <c r="S160" s="110"/>
      <c r="T160" s="110"/>
      <c r="U160" s="110"/>
    </row>
    <row r="161" spans="3:21" ht="39.950000000000003" customHeight="1">
      <c r="C161" s="109"/>
      <c r="D161" s="110"/>
      <c r="E161" s="110"/>
      <c r="F161" s="110"/>
      <c r="G161" s="110"/>
      <c r="H161" s="110"/>
      <c r="I161" s="118"/>
      <c r="J161" s="118"/>
      <c r="K161" s="118"/>
      <c r="L161" s="118"/>
      <c r="M161" s="118"/>
      <c r="N161" s="118"/>
      <c r="O161" s="118"/>
      <c r="P161" s="118"/>
      <c r="Q161" s="110"/>
      <c r="R161" s="110"/>
      <c r="S161" s="110"/>
      <c r="T161" s="110"/>
      <c r="U161" s="110"/>
    </row>
    <row r="162" spans="3:21" ht="39.950000000000003" customHeight="1">
      <c r="C162" s="109"/>
      <c r="D162" s="110"/>
      <c r="E162" s="110"/>
      <c r="F162" s="110"/>
      <c r="G162" s="110"/>
      <c r="H162" s="110"/>
      <c r="I162" s="118"/>
      <c r="J162" s="118"/>
      <c r="K162" s="118"/>
      <c r="L162" s="118"/>
      <c r="M162" s="118"/>
      <c r="N162" s="118"/>
      <c r="O162" s="118"/>
      <c r="P162" s="118"/>
      <c r="Q162" s="110"/>
      <c r="R162" s="110"/>
      <c r="S162" s="110"/>
      <c r="T162" s="110"/>
      <c r="U162" s="110"/>
    </row>
    <row r="163" spans="3:21" ht="39.950000000000003" customHeight="1">
      <c r="C163" s="109"/>
      <c r="D163" s="110"/>
      <c r="E163" s="110"/>
      <c r="F163" s="110"/>
      <c r="G163" s="110"/>
      <c r="H163" s="110"/>
      <c r="I163" s="118"/>
      <c r="J163" s="118"/>
      <c r="K163" s="118"/>
      <c r="L163" s="118"/>
      <c r="M163" s="118"/>
      <c r="N163" s="118"/>
      <c r="O163" s="118"/>
      <c r="P163" s="118"/>
      <c r="Q163" s="110"/>
      <c r="R163" s="110"/>
      <c r="S163" s="110"/>
      <c r="T163" s="110"/>
      <c r="U163" s="110"/>
    </row>
    <row r="164" spans="3:21" ht="39.950000000000003" customHeight="1">
      <c r="C164" s="109"/>
      <c r="D164" s="110"/>
      <c r="E164" s="110"/>
      <c r="F164" s="110"/>
      <c r="G164" s="110"/>
      <c r="H164" s="110"/>
      <c r="I164" s="118"/>
      <c r="J164" s="118"/>
      <c r="K164" s="118"/>
      <c r="L164" s="118"/>
      <c r="M164" s="118"/>
      <c r="N164" s="118"/>
      <c r="O164" s="118"/>
      <c r="P164" s="118"/>
      <c r="Q164" s="110"/>
      <c r="R164" s="110"/>
      <c r="S164" s="110"/>
      <c r="T164" s="110"/>
      <c r="U164" s="110"/>
    </row>
    <row r="165" spans="3:21" ht="39.950000000000003" customHeight="1">
      <c r="C165" s="109"/>
      <c r="D165" s="110"/>
      <c r="E165" s="110"/>
      <c r="F165" s="110"/>
      <c r="G165" s="110"/>
      <c r="H165" s="110"/>
      <c r="I165" s="118"/>
      <c r="J165" s="118"/>
      <c r="K165" s="118"/>
      <c r="L165" s="118"/>
      <c r="M165" s="118"/>
      <c r="N165" s="118"/>
      <c r="O165" s="118"/>
      <c r="P165" s="118"/>
      <c r="Q165" s="110"/>
      <c r="R165" s="110"/>
      <c r="S165" s="110"/>
      <c r="T165" s="110"/>
      <c r="U165" s="110"/>
    </row>
    <row r="166" spans="3:21" ht="39.950000000000003" customHeight="1">
      <c r="C166" s="109"/>
      <c r="D166" s="110"/>
      <c r="E166" s="110"/>
      <c r="F166" s="110"/>
      <c r="G166" s="110"/>
      <c r="H166" s="110"/>
      <c r="I166" s="118"/>
      <c r="J166" s="118"/>
      <c r="K166" s="118"/>
      <c r="L166" s="118"/>
      <c r="M166" s="118"/>
      <c r="N166" s="118"/>
      <c r="O166" s="118"/>
      <c r="P166" s="118"/>
      <c r="Q166" s="110"/>
      <c r="R166" s="110"/>
      <c r="S166" s="110"/>
      <c r="T166" s="110"/>
      <c r="U166" s="110"/>
    </row>
    <row r="167" spans="3:21" ht="39.950000000000003" customHeight="1">
      <c r="C167" s="109"/>
      <c r="D167" s="110"/>
      <c r="E167" s="110"/>
      <c r="F167" s="110"/>
      <c r="G167" s="110"/>
      <c r="H167" s="110"/>
      <c r="I167" s="118"/>
      <c r="J167" s="118"/>
      <c r="K167" s="118"/>
      <c r="L167" s="118"/>
      <c r="M167" s="118"/>
      <c r="N167" s="118"/>
      <c r="O167" s="118"/>
      <c r="P167" s="118"/>
      <c r="Q167" s="110"/>
      <c r="R167" s="110"/>
      <c r="S167" s="110"/>
      <c r="T167" s="110"/>
      <c r="U167" s="110"/>
    </row>
    <row r="168" spans="3:21" ht="39.950000000000003" customHeight="1">
      <c r="C168" s="109"/>
      <c r="D168" s="110"/>
      <c r="E168" s="110"/>
      <c r="F168" s="110"/>
      <c r="G168" s="110"/>
      <c r="H168" s="110"/>
      <c r="I168" s="118"/>
      <c r="J168" s="118"/>
      <c r="K168" s="118"/>
      <c r="L168" s="118"/>
      <c r="M168" s="118"/>
      <c r="N168" s="118"/>
      <c r="O168" s="118"/>
      <c r="P168" s="118"/>
      <c r="Q168" s="110"/>
      <c r="R168" s="110"/>
      <c r="S168" s="110"/>
      <c r="T168" s="110"/>
      <c r="U168" s="110"/>
    </row>
    <row r="169" spans="3:21" ht="39.950000000000003" customHeight="1">
      <c r="C169" s="109"/>
      <c r="D169" s="110"/>
      <c r="E169" s="110"/>
      <c r="F169" s="110"/>
      <c r="G169" s="110"/>
      <c r="H169" s="110"/>
      <c r="I169" s="118"/>
      <c r="J169" s="118"/>
      <c r="K169" s="118"/>
      <c r="L169" s="118"/>
      <c r="M169" s="118"/>
      <c r="N169" s="118"/>
      <c r="O169" s="118"/>
      <c r="P169" s="118"/>
      <c r="Q169" s="110"/>
      <c r="R169" s="110"/>
      <c r="S169" s="110"/>
      <c r="T169" s="110"/>
      <c r="U169" s="110"/>
    </row>
    <row r="170" spans="3:21" ht="39.950000000000003" customHeight="1">
      <c r="C170" s="109"/>
      <c r="D170" s="110"/>
      <c r="E170" s="110"/>
      <c r="F170" s="110"/>
      <c r="G170" s="110"/>
      <c r="H170" s="110"/>
      <c r="I170" s="118"/>
      <c r="J170" s="118"/>
      <c r="K170" s="118"/>
      <c r="L170" s="118"/>
      <c r="M170" s="118"/>
      <c r="N170" s="118"/>
      <c r="O170" s="118"/>
      <c r="P170" s="118"/>
      <c r="Q170" s="110"/>
      <c r="R170" s="110"/>
      <c r="S170" s="110"/>
      <c r="T170" s="110"/>
      <c r="U170" s="110"/>
    </row>
    <row r="171" spans="3:21" ht="39.950000000000003" customHeight="1">
      <c r="C171" s="109"/>
      <c r="D171" s="110"/>
      <c r="E171" s="110"/>
      <c r="F171" s="110"/>
      <c r="G171" s="110"/>
      <c r="H171" s="110"/>
      <c r="I171" s="118"/>
      <c r="J171" s="118"/>
      <c r="K171" s="118"/>
      <c r="L171" s="118"/>
      <c r="M171" s="118"/>
      <c r="N171" s="118"/>
      <c r="O171" s="118"/>
      <c r="P171" s="118"/>
      <c r="Q171" s="110"/>
      <c r="R171" s="110"/>
      <c r="S171" s="110"/>
      <c r="T171" s="110"/>
      <c r="U171" s="110"/>
    </row>
    <row r="172" spans="3:21" ht="39.950000000000003" customHeight="1">
      <c r="C172" s="109"/>
      <c r="D172" s="110"/>
      <c r="E172" s="110"/>
      <c r="F172" s="110"/>
      <c r="G172" s="110"/>
      <c r="H172" s="110"/>
      <c r="I172" s="118"/>
      <c r="J172" s="118"/>
      <c r="K172" s="118"/>
      <c r="L172" s="118"/>
      <c r="M172" s="118"/>
      <c r="N172" s="118"/>
      <c r="O172" s="118"/>
      <c r="P172" s="118"/>
      <c r="Q172" s="110"/>
      <c r="R172" s="110"/>
      <c r="S172" s="110"/>
      <c r="T172" s="110"/>
      <c r="U172" s="110"/>
    </row>
    <row r="173" spans="3:21" ht="39.950000000000003" customHeight="1">
      <c r="C173" s="109"/>
      <c r="D173" s="110"/>
      <c r="E173" s="110"/>
      <c r="F173" s="110"/>
      <c r="G173" s="110"/>
      <c r="H173" s="110"/>
      <c r="I173" s="118"/>
      <c r="J173" s="118"/>
      <c r="K173" s="118"/>
      <c r="L173" s="118"/>
      <c r="M173" s="118"/>
      <c r="N173" s="118"/>
      <c r="O173" s="118"/>
      <c r="P173" s="118"/>
      <c r="Q173" s="110"/>
      <c r="R173" s="110"/>
      <c r="S173" s="110"/>
      <c r="T173" s="110"/>
      <c r="U173" s="110"/>
    </row>
    <row r="174" spans="3:21" ht="39.950000000000003" customHeight="1">
      <c r="C174" s="109"/>
      <c r="D174" s="110"/>
      <c r="E174" s="110"/>
      <c r="F174" s="110"/>
      <c r="G174" s="110"/>
      <c r="H174" s="110"/>
      <c r="I174" s="118"/>
      <c r="J174" s="118"/>
      <c r="K174" s="118"/>
      <c r="L174" s="118"/>
      <c r="M174" s="118"/>
      <c r="N174" s="118"/>
      <c r="O174" s="118"/>
      <c r="P174" s="118"/>
      <c r="Q174" s="110"/>
      <c r="R174" s="110"/>
      <c r="S174" s="110"/>
      <c r="T174" s="110"/>
      <c r="U174" s="110"/>
    </row>
    <row r="175" spans="3:21" ht="39.950000000000003" customHeight="1">
      <c r="C175" s="109"/>
      <c r="D175" s="110"/>
      <c r="E175" s="110"/>
      <c r="F175" s="110"/>
      <c r="G175" s="110"/>
      <c r="H175" s="110"/>
      <c r="I175" s="118"/>
      <c r="J175" s="118"/>
      <c r="K175" s="118"/>
      <c r="L175" s="118"/>
      <c r="M175" s="118"/>
      <c r="N175" s="118"/>
      <c r="O175" s="118"/>
      <c r="P175" s="118"/>
      <c r="Q175" s="110"/>
      <c r="R175" s="110"/>
      <c r="S175" s="110"/>
      <c r="T175" s="110"/>
      <c r="U175" s="110"/>
    </row>
    <row r="176" spans="3:21" ht="39.950000000000003" customHeight="1">
      <c r="C176" s="109"/>
      <c r="D176" s="110"/>
      <c r="E176" s="110"/>
      <c r="F176" s="110"/>
      <c r="G176" s="110"/>
      <c r="H176" s="110"/>
      <c r="I176" s="118"/>
      <c r="J176" s="118"/>
      <c r="K176" s="118"/>
      <c r="L176" s="118"/>
      <c r="M176" s="118"/>
      <c r="N176" s="118"/>
      <c r="O176" s="118"/>
      <c r="P176" s="118"/>
      <c r="Q176" s="110"/>
      <c r="R176" s="110"/>
      <c r="S176" s="110"/>
      <c r="T176" s="110"/>
      <c r="U176" s="110"/>
    </row>
    <row r="177" spans="3:21" ht="39.950000000000003" customHeight="1">
      <c r="C177" s="109"/>
      <c r="D177" s="110"/>
      <c r="E177" s="110"/>
      <c r="F177" s="110"/>
      <c r="G177" s="110"/>
      <c r="H177" s="110"/>
      <c r="I177" s="118"/>
      <c r="J177" s="118"/>
      <c r="K177" s="118"/>
      <c r="L177" s="118"/>
      <c r="M177" s="118"/>
      <c r="N177" s="118"/>
      <c r="O177" s="118"/>
      <c r="P177" s="118"/>
      <c r="Q177" s="110"/>
      <c r="R177" s="110"/>
      <c r="S177" s="110"/>
      <c r="T177" s="110"/>
      <c r="U177" s="110"/>
    </row>
    <row r="178" spans="3:21" ht="39.950000000000003" customHeight="1">
      <c r="C178" s="109"/>
      <c r="D178" s="110"/>
      <c r="E178" s="110"/>
      <c r="F178" s="110"/>
      <c r="G178" s="110"/>
      <c r="H178" s="110"/>
      <c r="I178" s="118"/>
      <c r="J178" s="118"/>
      <c r="K178" s="118"/>
      <c r="L178" s="118"/>
      <c r="M178" s="118"/>
      <c r="N178" s="118"/>
      <c r="O178" s="118"/>
      <c r="P178" s="118"/>
      <c r="Q178" s="110"/>
      <c r="R178" s="110"/>
      <c r="S178" s="110"/>
      <c r="T178" s="110"/>
      <c r="U178" s="110"/>
    </row>
    <row r="179" spans="3:21" ht="39.950000000000003" customHeight="1">
      <c r="C179" s="109"/>
      <c r="D179" s="110"/>
      <c r="E179" s="110"/>
      <c r="F179" s="110"/>
      <c r="G179" s="110"/>
      <c r="H179" s="110"/>
      <c r="I179" s="118"/>
      <c r="J179" s="118"/>
      <c r="K179" s="118"/>
      <c r="L179" s="118"/>
      <c r="M179" s="118"/>
      <c r="N179" s="118"/>
      <c r="O179" s="118"/>
      <c r="P179" s="118"/>
      <c r="Q179" s="110"/>
      <c r="R179" s="110"/>
      <c r="S179" s="110"/>
      <c r="T179" s="110"/>
      <c r="U179" s="110"/>
    </row>
    <row r="180" spans="3:21" ht="39.950000000000003" customHeight="1">
      <c r="C180" s="109"/>
      <c r="D180" s="110"/>
      <c r="E180" s="110"/>
      <c r="F180" s="110"/>
      <c r="G180" s="110"/>
      <c r="H180" s="110"/>
      <c r="I180" s="118"/>
      <c r="J180" s="118"/>
      <c r="K180" s="118"/>
      <c r="L180" s="118"/>
      <c r="M180" s="118"/>
      <c r="N180" s="118"/>
      <c r="O180" s="118"/>
      <c r="P180" s="118"/>
      <c r="Q180" s="110"/>
      <c r="R180" s="110"/>
      <c r="S180" s="110"/>
      <c r="T180" s="110"/>
      <c r="U180" s="110"/>
    </row>
    <row r="181" spans="3:21" ht="39.950000000000003" customHeight="1">
      <c r="C181" s="109"/>
      <c r="D181" s="110"/>
      <c r="E181" s="110"/>
      <c r="F181" s="110"/>
      <c r="G181" s="110"/>
      <c r="H181" s="110"/>
      <c r="I181" s="118"/>
      <c r="J181" s="118"/>
      <c r="K181" s="118"/>
      <c r="L181" s="118"/>
      <c r="M181" s="118"/>
      <c r="N181" s="118"/>
      <c r="O181" s="118"/>
      <c r="P181" s="118"/>
      <c r="Q181" s="110"/>
      <c r="R181" s="110"/>
      <c r="S181" s="110"/>
      <c r="T181" s="110"/>
      <c r="U181" s="110"/>
    </row>
    <row r="182" spans="3:21" ht="39.950000000000003" customHeight="1">
      <c r="C182" s="109"/>
      <c r="D182" s="110"/>
      <c r="E182" s="110"/>
      <c r="F182" s="110"/>
      <c r="G182" s="110"/>
      <c r="H182" s="110"/>
      <c r="I182" s="118"/>
      <c r="J182" s="118"/>
      <c r="K182" s="118"/>
      <c r="L182" s="118"/>
      <c r="M182" s="118"/>
      <c r="N182" s="118"/>
      <c r="O182" s="118"/>
      <c r="P182" s="118"/>
      <c r="Q182" s="110"/>
      <c r="R182" s="110"/>
      <c r="S182" s="110"/>
      <c r="T182" s="110"/>
      <c r="U182" s="110"/>
    </row>
    <row r="183" spans="3:21" ht="39.950000000000003" customHeight="1">
      <c r="C183" s="109"/>
      <c r="D183" s="110"/>
      <c r="E183" s="110"/>
      <c r="F183" s="110"/>
      <c r="G183" s="110"/>
      <c r="H183" s="110"/>
      <c r="I183" s="118"/>
      <c r="J183" s="118"/>
      <c r="K183" s="118"/>
      <c r="L183" s="118"/>
      <c r="M183" s="118"/>
      <c r="N183" s="118"/>
      <c r="O183" s="118"/>
      <c r="P183" s="118"/>
      <c r="Q183" s="110"/>
      <c r="R183" s="110"/>
      <c r="S183" s="110"/>
      <c r="T183" s="110"/>
      <c r="U183" s="110"/>
    </row>
    <row r="184" spans="3:21" ht="39.950000000000003" customHeight="1">
      <c r="C184" s="109"/>
      <c r="D184" s="110"/>
      <c r="E184" s="110"/>
      <c r="F184" s="110"/>
      <c r="G184" s="110"/>
      <c r="H184" s="110"/>
      <c r="I184" s="118"/>
      <c r="J184" s="118"/>
      <c r="K184" s="118"/>
      <c r="L184" s="118"/>
      <c r="M184" s="118"/>
      <c r="N184" s="118"/>
      <c r="O184" s="118"/>
      <c r="P184" s="118"/>
      <c r="Q184" s="110"/>
      <c r="R184" s="110"/>
      <c r="S184" s="110"/>
      <c r="T184" s="110"/>
      <c r="U184" s="110"/>
    </row>
    <row r="185" spans="3:21" ht="39.950000000000003" customHeight="1">
      <c r="C185" s="109"/>
      <c r="D185" s="110"/>
      <c r="E185" s="110"/>
      <c r="F185" s="110"/>
      <c r="G185" s="110"/>
      <c r="H185" s="110"/>
      <c r="I185" s="118"/>
      <c r="J185" s="118"/>
      <c r="K185" s="118"/>
      <c r="L185" s="118"/>
      <c r="M185" s="118"/>
      <c r="N185" s="118"/>
      <c r="O185" s="118"/>
      <c r="P185" s="118"/>
      <c r="Q185" s="110"/>
      <c r="R185" s="110"/>
      <c r="S185" s="110"/>
      <c r="T185" s="110"/>
      <c r="U185" s="110"/>
    </row>
    <row r="186" spans="3:21" ht="39.950000000000003" customHeight="1">
      <c r="C186" s="109"/>
      <c r="D186" s="110"/>
      <c r="E186" s="110"/>
      <c r="F186" s="110"/>
      <c r="G186" s="110"/>
      <c r="H186" s="110"/>
      <c r="I186" s="118"/>
      <c r="J186" s="118"/>
      <c r="K186" s="118"/>
      <c r="L186" s="118"/>
      <c r="M186" s="118"/>
      <c r="N186" s="118"/>
      <c r="O186" s="118"/>
      <c r="P186" s="118"/>
      <c r="Q186" s="110"/>
      <c r="R186" s="110"/>
      <c r="S186" s="110"/>
      <c r="T186" s="110"/>
      <c r="U186" s="110"/>
    </row>
    <row r="187" spans="3:21" ht="39.950000000000003" customHeight="1">
      <c r="C187" s="109"/>
      <c r="D187" s="110"/>
      <c r="E187" s="110"/>
      <c r="F187" s="110"/>
      <c r="G187" s="110"/>
      <c r="H187" s="110"/>
      <c r="I187" s="118"/>
      <c r="J187" s="118"/>
      <c r="K187" s="118"/>
      <c r="L187" s="118"/>
      <c r="M187" s="118"/>
      <c r="N187" s="118"/>
      <c r="O187" s="118"/>
      <c r="P187" s="118"/>
      <c r="Q187" s="110"/>
      <c r="R187" s="110"/>
      <c r="S187" s="110"/>
      <c r="T187" s="110"/>
      <c r="U187" s="110"/>
    </row>
    <row r="188" spans="3:21" ht="39.950000000000003" customHeight="1">
      <c r="C188" s="109"/>
      <c r="D188" s="110"/>
      <c r="E188" s="110"/>
      <c r="F188" s="110"/>
      <c r="G188" s="110"/>
      <c r="H188" s="110"/>
      <c r="I188" s="118"/>
      <c r="J188" s="118"/>
      <c r="K188" s="118"/>
      <c r="L188" s="118"/>
      <c r="M188" s="118"/>
      <c r="N188" s="118"/>
      <c r="O188" s="118"/>
      <c r="P188" s="118"/>
      <c r="Q188" s="110"/>
      <c r="R188" s="110"/>
      <c r="S188" s="110"/>
      <c r="T188" s="110"/>
      <c r="U188" s="110"/>
    </row>
    <row r="189" spans="3:21" ht="39.950000000000003" customHeight="1">
      <c r="C189" s="109"/>
      <c r="D189" s="110"/>
      <c r="E189" s="110"/>
      <c r="F189" s="110"/>
      <c r="G189" s="110"/>
      <c r="H189" s="110"/>
      <c r="I189" s="118"/>
      <c r="J189" s="118"/>
      <c r="K189" s="118"/>
      <c r="L189" s="118"/>
      <c r="M189" s="118"/>
      <c r="N189" s="118"/>
      <c r="O189" s="118"/>
      <c r="P189" s="118"/>
      <c r="Q189" s="110"/>
      <c r="R189" s="110"/>
      <c r="S189" s="110"/>
      <c r="T189" s="110"/>
      <c r="U189" s="110"/>
    </row>
    <row r="190" spans="3:21" ht="39.950000000000003" customHeight="1">
      <c r="C190" s="109"/>
      <c r="D190" s="110"/>
      <c r="E190" s="110"/>
      <c r="F190" s="110"/>
      <c r="G190" s="110"/>
      <c r="H190" s="110"/>
      <c r="I190" s="118"/>
      <c r="J190" s="118"/>
      <c r="K190" s="118"/>
      <c r="L190" s="118"/>
      <c r="M190" s="118"/>
      <c r="N190" s="118"/>
      <c r="O190" s="118"/>
      <c r="P190" s="118"/>
      <c r="Q190" s="110"/>
      <c r="R190" s="110"/>
      <c r="S190" s="110"/>
      <c r="T190" s="110"/>
      <c r="U190" s="110"/>
    </row>
    <row r="191" spans="3:21" ht="39.950000000000003" customHeight="1">
      <c r="C191" s="109"/>
      <c r="D191" s="110"/>
      <c r="E191" s="110"/>
      <c r="F191" s="110"/>
      <c r="G191" s="110"/>
      <c r="H191" s="110"/>
      <c r="I191" s="118"/>
      <c r="J191" s="118"/>
      <c r="K191" s="118"/>
      <c r="L191" s="118"/>
      <c r="M191" s="118"/>
      <c r="N191" s="118"/>
      <c r="O191" s="118"/>
      <c r="P191" s="118"/>
      <c r="Q191" s="110"/>
      <c r="R191" s="110"/>
      <c r="S191" s="110"/>
      <c r="T191" s="110"/>
      <c r="U191" s="110"/>
    </row>
    <row r="192" spans="3:21" ht="39.950000000000003" customHeight="1">
      <c r="C192" s="109"/>
      <c r="D192" s="110"/>
      <c r="E192" s="110"/>
      <c r="F192" s="110"/>
      <c r="G192" s="110"/>
      <c r="H192" s="110"/>
      <c r="I192" s="118"/>
      <c r="J192" s="118"/>
      <c r="K192" s="118"/>
      <c r="L192" s="118"/>
      <c r="M192" s="118"/>
      <c r="N192" s="118"/>
      <c r="O192" s="118"/>
      <c r="P192" s="118"/>
      <c r="Q192" s="110"/>
      <c r="R192" s="110"/>
      <c r="S192" s="110"/>
      <c r="T192" s="110"/>
      <c r="U192" s="110"/>
    </row>
    <row r="193" spans="3:21" ht="39.950000000000003" customHeight="1">
      <c r="C193" s="109"/>
      <c r="D193" s="110"/>
      <c r="E193" s="110"/>
      <c r="F193" s="110"/>
      <c r="G193" s="110"/>
      <c r="H193" s="110"/>
      <c r="I193" s="118"/>
      <c r="J193" s="118"/>
      <c r="K193" s="118"/>
      <c r="L193" s="118"/>
      <c r="M193" s="118"/>
      <c r="N193" s="118"/>
      <c r="O193" s="118"/>
      <c r="P193" s="118"/>
      <c r="Q193" s="110"/>
      <c r="R193" s="110"/>
      <c r="S193" s="110"/>
      <c r="T193" s="110"/>
      <c r="U193" s="110"/>
    </row>
    <row r="194" spans="3:21" ht="39.950000000000003" customHeight="1">
      <c r="C194" s="109"/>
      <c r="D194" s="110"/>
      <c r="E194" s="110"/>
      <c r="F194" s="110"/>
      <c r="G194" s="110"/>
      <c r="H194" s="110"/>
      <c r="I194" s="118"/>
      <c r="J194" s="118"/>
      <c r="K194" s="118"/>
      <c r="L194" s="118"/>
      <c r="M194" s="118"/>
      <c r="N194" s="118"/>
      <c r="O194" s="118"/>
      <c r="P194" s="118"/>
      <c r="Q194" s="110"/>
      <c r="R194" s="110"/>
      <c r="S194" s="110"/>
      <c r="T194" s="110"/>
      <c r="U194" s="110"/>
    </row>
    <row r="195" spans="3:21" ht="39.950000000000003" customHeight="1">
      <c r="C195" s="109"/>
      <c r="D195" s="110"/>
      <c r="E195" s="110"/>
      <c r="F195" s="110"/>
      <c r="G195" s="110"/>
      <c r="H195" s="110"/>
      <c r="I195" s="118"/>
      <c r="J195" s="118"/>
      <c r="K195" s="118"/>
      <c r="L195" s="118"/>
      <c r="M195" s="118"/>
      <c r="N195" s="118"/>
      <c r="O195" s="118"/>
      <c r="P195" s="118"/>
      <c r="Q195" s="110"/>
      <c r="R195" s="110"/>
      <c r="S195" s="110"/>
      <c r="T195" s="110"/>
      <c r="U195" s="110"/>
    </row>
    <row r="196" spans="3:21" ht="39.950000000000003" customHeight="1">
      <c r="C196" s="109"/>
      <c r="D196" s="110"/>
      <c r="E196" s="110"/>
      <c r="F196" s="110"/>
      <c r="G196" s="110"/>
      <c r="H196" s="110"/>
      <c r="I196" s="118"/>
      <c r="J196" s="118"/>
      <c r="K196" s="118"/>
      <c r="L196" s="118"/>
      <c r="M196" s="118"/>
      <c r="N196" s="118"/>
      <c r="O196" s="118"/>
      <c r="P196" s="118"/>
      <c r="Q196" s="110"/>
      <c r="R196" s="110"/>
      <c r="S196" s="110"/>
      <c r="T196" s="110"/>
      <c r="U196" s="110"/>
    </row>
    <row r="197" spans="3:21" ht="39.950000000000003" customHeight="1">
      <c r="C197" s="109"/>
      <c r="D197" s="110"/>
      <c r="E197" s="110"/>
      <c r="F197" s="110"/>
      <c r="G197" s="110"/>
      <c r="H197" s="110"/>
      <c r="I197" s="118"/>
      <c r="J197" s="118"/>
      <c r="K197" s="118"/>
      <c r="L197" s="118"/>
      <c r="M197" s="118"/>
      <c r="N197" s="118"/>
      <c r="O197" s="118"/>
      <c r="P197" s="118"/>
      <c r="Q197" s="110"/>
      <c r="R197" s="110"/>
      <c r="S197" s="110"/>
      <c r="T197" s="110"/>
      <c r="U197" s="110"/>
    </row>
    <row r="198" spans="3:21" ht="39.950000000000003" customHeight="1">
      <c r="C198" s="109"/>
      <c r="D198" s="110"/>
      <c r="E198" s="110"/>
      <c r="F198" s="110"/>
      <c r="G198" s="110"/>
      <c r="H198" s="110"/>
      <c r="I198" s="118"/>
      <c r="J198" s="118"/>
      <c r="K198" s="118"/>
      <c r="L198" s="118"/>
      <c r="M198" s="118"/>
      <c r="N198" s="118"/>
      <c r="O198" s="118"/>
      <c r="P198" s="118"/>
      <c r="Q198" s="110"/>
      <c r="R198" s="110"/>
      <c r="S198" s="110"/>
      <c r="T198" s="110"/>
      <c r="U198" s="110"/>
    </row>
    <row r="199" spans="3:21" ht="39.950000000000003" customHeight="1">
      <c r="C199" s="109"/>
      <c r="D199" s="110"/>
      <c r="E199" s="110"/>
      <c r="F199" s="110"/>
      <c r="G199" s="110"/>
      <c r="H199" s="110"/>
      <c r="I199" s="118"/>
      <c r="J199" s="118"/>
      <c r="K199" s="118"/>
      <c r="L199" s="118"/>
      <c r="M199" s="118"/>
      <c r="N199" s="118"/>
      <c r="O199" s="118"/>
      <c r="P199" s="118"/>
      <c r="Q199" s="110"/>
      <c r="R199" s="110"/>
      <c r="S199" s="110"/>
      <c r="T199" s="110"/>
      <c r="U199" s="110"/>
    </row>
    <row r="200" spans="3:21" ht="39.950000000000003" customHeight="1">
      <c r="C200" s="109"/>
      <c r="D200" s="110"/>
      <c r="E200" s="110"/>
      <c r="F200" s="110"/>
      <c r="G200" s="110"/>
      <c r="H200" s="110"/>
      <c r="I200" s="118"/>
      <c r="J200" s="118"/>
      <c r="K200" s="118"/>
      <c r="L200" s="118"/>
      <c r="M200" s="118"/>
      <c r="N200" s="118"/>
      <c r="O200" s="118"/>
      <c r="P200" s="118"/>
      <c r="Q200" s="110"/>
      <c r="R200" s="110"/>
      <c r="S200" s="110"/>
      <c r="T200" s="110"/>
      <c r="U200" s="110"/>
    </row>
    <row r="201" spans="3:21" ht="39.950000000000003" customHeight="1">
      <c r="C201" s="109"/>
      <c r="D201" s="110"/>
      <c r="E201" s="110"/>
      <c r="F201" s="110"/>
      <c r="G201" s="110"/>
      <c r="H201" s="110"/>
      <c r="I201" s="118"/>
      <c r="J201" s="118"/>
      <c r="K201" s="118"/>
      <c r="L201" s="118"/>
      <c r="M201" s="118"/>
      <c r="N201" s="118"/>
      <c r="O201" s="118"/>
      <c r="P201" s="118"/>
      <c r="Q201" s="110"/>
      <c r="R201" s="110"/>
      <c r="S201" s="110"/>
      <c r="T201" s="110"/>
      <c r="U201" s="110"/>
    </row>
    <row r="202" spans="3:21" ht="39.950000000000003" customHeight="1">
      <c r="C202" s="109"/>
      <c r="D202" s="110"/>
      <c r="E202" s="110"/>
      <c r="F202" s="110"/>
      <c r="G202" s="110"/>
      <c r="H202" s="110"/>
      <c r="I202" s="118"/>
      <c r="J202" s="118"/>
      <c r="K202" s="118"/>
      <c r="L202" s="118"/>
      <c r="M202" s="118"/>
      <c r="N202" s="118"/>
      <c r="O202" s="118"/>
      <c r="P202" s="118"/>
      <c r="Q202" s="110"/>
      <c r="R202" s="110"/>
      <c r="S202" s="110"/>
      <c r="T202" s="110"/>
      <c r="U202" s="110"/>
    </row>
    <row r="203" spans="3:21" ht="39.950000000000003" customHeight="1">
      <c r="C203" s="109"/>
      <c r="D203" s="110"/>
      <c r="E203" s="110"/>
      <c r="F203" s="110"/>
      <c r="G203" s="110"/>
      <c r="H203" s="110"/>
      <c r="I203" s="118"/>
      <c r="J203" s="118"/>
      <c r="K203" s="118"/>
      <c r="L203" s="118"/>
      <c r="M203" s="118"/>
      <c r="N203" s="118"/>
      <c r="O203" s="118"/>
      <c r="P203" s="118"/>
      <c r="Q203" s="110"/>
      <c r="R203" s="110"/>
      <c r="S203" s="110"/>
      <c r="T203" s="110"/>
      <c r="U203" s="110"/>
    </row>
    <row r="204" spans="3:21" ht="39.950000000000003" customHeight="1">
      <c r="C204" s="109"/>
      <c r="D204" s="110"/>
      <c r="E204" s="110"/>
      <c r="F204" s="110"/>
      <c r="G204" s="110"/>
      <c r="H204" s="110"/>
      <c r="I204" s="118"/>
      <c r="J204" s="118"/>
      <c r="K204" s="118"/>
      <c r="L204" s="118"/>
      <c r="M204" s="118"/>
      <c r="N204" s="118"/>
      <c r="O204" s="118"/>
      <c r="P204" s="118"/>
      <c r="Q204" s="110"/>
      <c r="R204" s="110"/>
      <c r="S204" s="110"/>
      <c r="T204" s="110"/>
      <c r="U204" s="110"/>
    </row>
    <row r="205" spans="3:21" ht="39.950000000000003" customHeight="1">
      <c r="C205" s="109"/>
      <c r="D205" s="110"/>
      <c r="E205" s="110"/>
      <c r="F205" s="110"/>
      <c r="G205" s="110"/>
      <c r="H205" s="110"/>
      <c r="I205" s="118"/>
      <c r="J205" s="118"/>
      <c r="K205" s="118"/>
      <c r="L205" s="118"/>
      <c r="M205" s="118"/>
      <c r="N205" s="118"/>
      <c r="O205" s="118"/>
      <c r="P205" s="118"/>
      <c r="Q205" s="110"/>
      <c r="R205" s="110"/>
      <c r="S205" s="110"/>
      <c r="T205" s="110"/>
      <c r="U205" s="110"/>
    </row>
    <row r="206" spans="3:21" ht="39.950000000000003" customHeight="1">
      <c r="C206" s="109"/>
      <c r="D206" s="110"/>
      <c r="E206" s="110"/>
      <c r="F206" s="110"/>
      <c r="G206" s="110"/>
      <c r="H206" s="110"/>
      <c r="I206" s="118"/>
      <c r="J206" s="118"/>
      <c r="K206" s="118"/>
      <c r="L206" s="118"/>
      <c r="M206" s="118"/>
      <c r="N206" s="118"/>
      <c r="O206" s="118"/>
      <c r="P206" s="118"/>
      <c r="Q206" s="110"/>
      <c r="R206" s="110"/>
      <c r="S206" s="110"/>
      <c r="T206" s="110"/>
      <c r="U206" s="110"/>
    </row>
    <row r="207" spans="3:21" ht="39.950000000000003" customHeight="1">
      <c r="C207" s="109"/>
      <c r="D207" s="110"/>
      <c r="E207" s="110"/>
      <c r="F207" s="110"/>
      <c r="G207" s="110"/>
      <c r="H207" s="110"/>
      <c r="I207" s="118"/>
      <c r="J207" s="118"/>
      <c r="K207" s="118"/>
      <c r="L207" s="118"/>
      <c r="M207" s="118"/>
      <c r="N207" s="118"/>
      <c r="O207" s="118"/>
      <c r="P207" s="118"/>
      <c r="Q207" s="110"/>
      <c r="R207" s="110"/>
      <c r="S207" s="110"/>
      <c r="T207" s="110"/>
      <c r="U207" s="110"/>
    </row>
    <row r="208" spans="3:21" ht="39.950000000000003" customHeight="1">
      <c r="C208" s="109"/>
      <c r="D208" s="110"/>
      <c r="E208" s="110"/>
      <c r="F208" s="110"/>
      <c r="G208" s="110"/>
      <c r="H208" s="110"/>
      <c r="I208" s="118"/>
      <c r="J208" s="118"/>
      <c r="K208" s="118"/>
      <c r="L208" s="118"/>
      <c r="M208" s="118"/>
      <c r="N208" s="118"/>
      <c r="O208" s="118"/>
      <c r="P208" s="118"/>
      <c r="Q208" s="110"/>
      <c r="R208" s="110"/>
      <c r="S208" s="110"/>
      <c r="T208" s="110"/>
      <c r="U208" s="110"/>
    </row>
    <row r="209" spans="3:21" ht="39.950000000000003" customHeight="1">
      <c r="C209" s="109"/>
      <c r="D209" s="110"/>
      <c r="E209" s="110"/>
      <c r="F209" s="110"/>
      <c r="G209" s="110"/>
      <c r="H209" s="110"/>
      <c r="I209" s="118"/>
      <c r="J209" s="118"/>
      <c r="K209" s="118"/>
      <c r="L209" s="118"/>
      <c r="M209" s="118"/>
      <c r="N209" s="118"/>
      <c r="O209" s="118"/>
      <c r="P209" s="118"/>
      <c r="Q209" s="110"/>
      <c r="R209" s="110"/>
      <c r="S209" s="110"/>
      <c r="T209" s="110"/>
      <c r="U209" s="110"/>
    </row>
    <row r="210" spans="3:21" ht="39.950000000000003" customHeight="1">
      <c r="C210" s="109"/>
      <c r="D210" s="110"/>
      <c r="E210" s="110"/>
      <c r="F210" s="110"/>
      <c r="G210" s="110"/>
      <c r="H210" s="110"/>
      <c r="I210" s="118"/>
      <c r="J210" s="118"/>
      <c r="K210" s="118"/>
      <c r="L210" s="118"/>
      <c r="M210" s="118"/>
      <c r="N210" s="118"/>
      <c r="O210" s="118"/>
      <c r="P210" s="118"/>
      <c r="Q210" s="110"/>
      <c r="R210" s="110"/>
      <c r="S210" s="110"/>
      <c r="T210" s="110"/>
      <c r="U210" s="110"/>
    </row>
    <row r="211" spans="3:21" ht="39.950000000000003" customHeight="1">
      <c r="C211" s="109"/>
      <c r="D211" s="110"/>
      <c r="E211" s="110"/>
      <c r="F211" s="110"/>
      <c r="G211" s="110"/>
      <c r="H211" s="110"/>
      <c r="I211" s="118"/>
      <c r="J211" s="118"/>
      <c r="K211" s="118"/>
      <c r="L211" s="118"/>
      <c r="M211" s="118"/>
      <c r="N211" s="118"/>
      <c r="O211" s="118"/>
      <c r="P211" s="118"/>
      <c r="Q211" s="110"/>
      <c r="R211" s="110"/>
      <c r="S211" s="110"/>
      <c r="T211" s="110"/>
      <c r="U211" s="110"/>
    </row>
    <row r="212" spans="3:21" ht="39.950000000000003" customHeight="1">
      <c r="C212" s="109"/>
      <c r="D212" s="110"/>
      <c r="E212" s="110"/>
      <c r="F212" s="110"/>
      <c r="G212" s="110"/>
      <c r="H212" s="110"/>
      <c r="I212" s="118"/>
      <c r="J212" s="118"/>
      <c r="K212" s="118"/>
      <c r="L212" s="118"/>
      <c r="M212" s="118"/>
      <c r="N212" s="118"/>
      <c r="O212" s="118"/>
      <c r="P212" s="118"/>
      <c r="Q212" s="110"/>
      <c r="R212" s="110"/>
      <c r="S212" s="110"/>
      <c r="T212" s="110"/>
      <c r="U212" s="110"/>
    </row>
    <row r="213" spans="3:21" ht="39.950000000000003" customHeight="1">
      <c r="C213" s="109"/>
      <c r="D213" s="110"/>
      <c r="E213" s="110"/>
      <c r="F213" s="110"/>
      <c r="G213" s="110"/>
      <c r="H213" s="110"/>
      <c r="I213" s="118"/>
      <c r="J213" s="118"/>
      <c r="K213" s="118"/>
      <c r="L213" s="118"/>
      <c r="M213" s="118"/>
      <c r="N213" s="118"/>
      <c r="O213" s="118"/>
      <c r="P213" s="118"/>
      <c r="Q213" s="110"/>
      <c r="R213" s="110"/>
      <c r="S213" s="110"/>
      <c r="T213" s="110"/>
      <c r="U213" s="110"/>
    </row>
    <row r="214" spans="3:21" ht="39.950000000000003" customHeight="1">
      <c r="C214" s="109"/>
      <c r="D214" s="110"/>
      <c r="E214" s="110"/>
      <c r="F214" s="110"/>
      <c r="G214" s="110"/>
      <c r="H214" s="110"/>
      <c r="I214" s="118"/>
      <c r="J214" s="118"/>
      <c r="K214" s="118"/>
      <c r="L214" s="118"/>
      <c r="M214" s="118"/>
      <c r="N214" s="118"/>
      <c r="O214" s="118"/>
      <c r="P214" s="118"/>
      <c r="Q214" s="110"/>
      <c r="R214" s="110"/>
      <c r="S214" s="110"/>
      <c r="T214" s="110"/>
      <c r="U214" s="110"/>
    </row>
    <row r="215" spans="3:21" ht="39.950000000000003" customHeight="1">
      <c r="C215" s="109"/>
      <c r="D215" s="110"/>
      <c r="E215" s="110"/>
      <c r="F215" s="110"/>
      <c r="G215" s="110"/>
      <c r="H215" s="110"/>
      <c r="I215" s="118"/>
      <c r="J215" s="118"/>
      <c r="K215" s="118"/>
      <c r="L215" s="118"/>
      <c r="M215" s="118"/>
      <c r="N215" s="118"/>
      <c r="O215" s="118"/>
      <c r="P215" s="118"/>
      <c r="Q215" s="110"/>
      <c r="R215" s="110"/>
      <c r="S215" s="110"/>
      <c r="T215" s="110"/>
      <c r="U215" s="110"/>
    </row>
    <row r="216" spans="3:21" ht="39.950000000000003" customHeight="1">
      <c r="C216" s="109"/>
      <c r="D216" s="110"/>
      <c r="E216" s="110"/>
      <c r="F216" s="110"/>
      <c r="G216" s="110"/>
      <c r="H216" s="110"/>
      <c r="I216" s="118"/>
      <c r="J216" s="118"/>
      <c r="K216" s="118"/>
      <c r="L216" s="118"/>
      <c r="M216" s="118"/>
      <c r="N216" s="118"/>
      <c r="O216" s="118"/>
      <c r="P216" s="118"/>
      <c r="Q216" s="110"/>
      <c r="R216" s="110"/>
      <c r="S216" s="110"/>
      <c r="T216" s="110"/>
      <c r="U216" s="110"/>
    </row>
    <row r="217" spans="3:21" ht="39.950000000000003" customHeight="1">
      <c r="C217" s="109"/>
      <c r="D217" s="110"/>
      <c r="E217" s="110"/>
      <c r="F217" s="110"/>
      <c r="G217" s="110"/>
      <c r="H217" s="110"/>
      <c r="I217" s="118"/>
      <c r="J217" s="118"/>
      <c r="K217" s="118"/>
      <c r="L217" s="118"/>
      <c r="M217" s="118"/>
      <c r="N217" s="118"/>
      <c r="O217" s="118"/>
      <c r="P217" s="118"/>
      <c r="Q217" s="110"/>
      <c r="R217" s="110"/>
      <c r="S217" s="110"/>
      <c r="T217" s="110"/>
      <c r="U217" s="110"/>
    </row>
    <row r="218" spans="3:21" ht="39.950000000000003" customHeight="1">
      <c r="C218" s="109"/>
      <c r="D218" s="110"/>
      <c r="E218" s="110"/>
      <c r="F218" s="110"/>
      <c r="G218" s="110"/>
      <c r="H218" s="110"/>
      <c r="I218" s="118"/>
      <c r="J218" s="118"/>
      <c r="K218" s="118"/>
      <c r="L218" s="118"/>
      <c r="M218" s="118"/>
      <c r="N218" s="118"/>
      <c r="O218" s="118"/>
      <c r="P218" s="118"/>
      <c r="Q218" s="110"/>
      <c r="R218" s="110"/>
      <c r="S218" s="110"/>
      <c r="T218" s="110"/>
      <c r="U218" s="110"/>
    </row>
    <row r="219" spans="3:21" ht="39.950000000000003" customHeight="1">
      <c r="C219" s="109"/>
      <c r="D219" s="110"/>
      <c r="E219" s="110"/>
      <c r="F219" s="110"/>
      <c r="G219" s="110"/>
      <c r="H219" s="110"/>
      <c r="I219" s="118"/>
      <c r="J219" s="118"/>
      <c r="K219" s="118"/>
      <c r="L219" s="118"/>
      <c r="M219" s="118"/>
      <c r="N219" s="118"/>
      <c r="O219" s="118"/>
      <c r="P219" s="118"/>
      <c r="Q219" s="110"/>
      <c r="R219" s="110"/>
      <c r="S219" s="110"/>
      <c r="T219" s="110"/>
      <c r="U219" s="110"/>
    </row>
    <row r="220" spans="3:21" ht="39.950000000000003" customHeight="1">
      <c r="C220" s="109"/>
      <c r="D220" s="110"/>
      <c r="E220" s="110"/>
      <c r="F220" s="110"/>
      <c r="G220" s="110"/>
      <c r="H220" s="110"/>
      <c r="I220" s="118"/>
      <c r="J220" s="118"/>
      <c r="K220" s="118"/>
      <c r="L220" s="118"/>
      <c r="M220" s="118"/>
      <c r="N220" s="118"/>
      <c r="O220" s="118"/>
      <c r="P220" s="118"/>
      <c r="Q220" s="110"/>
      <c r="R220" s="110"/>
      <c r="S220" s="110"/>
      <c r="T220" s="110"/>
      <c r="U220" s="110"/>
    </row>
    <row r="221" spans="3:21" ht="39.950000000000003" customHeight="1">
      <c r="C221" s="109"/>
      <c r="D221" s="110"/>
      <c r="E221" s="110"/>
      <c r="F221" s="110"/>
      <c r="G221" s="110"/>
      <c r="H221" s="110"/>
      <c r="I221" s="118"/>
      <c r="J221" s="118"/>
      <c r="K221" s="118"/>
      <c r="L221" s="118"/>
      <c r="M221" s="118"/>
      <c r="N221" s="118"/>
      <c r="O221" s="118"/>
      <c r="P221" s="118"/>
      <c r="Q221" s="110"/>
      <c r="R221" s="110"/>
      <c r="S221" s="110"/>
      <c r="T221" s="110"/>
      <c r="U221" s="110"/>
    </row>
    <row r="222" spans="3:21" ht="39.950000000000003" customHeight="1">
      <c r="C222" s="109"/>
      <c r="D222" s="110"/>
      <c r="E222" s="110"/>
      <c r="F222" s="110"/>
      <c r="G222" s="110"/>
      <c r="H222" s="110"/>
      <c r="I222" s="118"/>
      <c r="J222" s="118"/>
      <c r="K222" s="118"/>
      <c r="L222" s="118"/>
      <c r="M222" s="118"/>
      <c r="N222" s="118"/>
      <c r="O222" s="118"/>
      <c r="P222" s="118"/>
      <c r="Q222" s="110"/>
      <c r="R222" s="110"/>
      <c r="S222" s="110"/>
      <c r="T222" s="110"/>
      <c r="U222" s="110"/>
    </row>
    <row r="223" spans="3:21" ht="39.950000000000003" customHeight="1">
      <c r="C223" s="109"/>
      <c r="D223" s="110"/>
      <c r="E223" s="110"/>
      <c r="F223" s="110"/>
      <c r="G223" s="110"/>
      <c r="H223" s="110"/>
      <c r="I223" s="118"/>
      <c r="J223" s="118"/>
      <c r="K223" s="118"/>
      <c r="L223" s="118"/>
      <c r="M223" s="118"/>
      <c r="N223" s="118"/>
      <c r="O223" s="118"/>
      <c r="P223" s="118"/>
      <c r="Q223" s="110"/>
      <c r="R223" s="110"/>
      <c r="S223" s="110"/>
      <c r="T223" s="110"/>
      <c r="U223" s="110"/>
    </row>
    <row r="224" spans="3:21" ht="39.950000000000003" customHeight="1">
      <c r="C224" s="109"/>
      <c r="D224" s="110"/>
      <c r="E224" s="110"/>
      <c r="F224" s="110"/>
      <c r="G224" s="110"/>
      <c r="H224" s="110"/>
      <c r="I224" s="118"/>
      <c r="J224" s="118"/>
      <c r="K224" s="118"/>
      <c r="L224" s="118"/>
      <c r="M224" s="118"/>
      <c r="N224" s="118"/>
      <c r="O224" s="118"/>
      <c r="P224" s="118"/>
      <c r="Q224" s="110"/>
      <c r="R224" s="110"/>
      <c r="S224" s="110"/>
      <c r="T224" s="110"/>
      <c r="U224" s="110"/>
    </row>
    <row r="225" spans="3:21" ht="39.950000000000003" customHeight="1">
      <c r="C225" s="109"/>
      <c r="D225" s="110"/>
      <c r="E225" s="110"/>
      <c r="F225" s="110"/>
      <c r="G225" s="110"/>
      <c r="H225" s="110"/>
      <c r="I225" s="118"/>
      <c r="J225" s="118"/>
      <c r="K225" s="118"/>
      <c r="L225" s="118"/>
      <c r="M225" s="118"/>
      <c r="N225" s="118"/>
      <c r="O225" s="118"/>
      <c r="P225" s="118"/>
      <c r="Q225" s="110"/>
      <c r="R225" s="110"/>
      <c r="S225" s="110"/>
      <c r="T225" s="110"/>
      <c r="U225" s="110"/>
    </row>
    <row r="226" spans="3:21" ht="39.950000000000003" customHeight="1">
      <c r="C226" s="109"/>
      <c r="D226" s="110"/>
      <c r="E226" s="110"/>
      <c r="F226" s="110"/>
      <c r="G226" s="110"/>
      <c r="H226" s="110"/>
      <c r="I226" s="118"/>
      <c r="J226" s="118"/>
      <c r="K226" s="118"/>
      <c r="L226" s="118"/>
      <c r="M226" s="118"/>
      <c r="N226" s="118"/>
      <c r="O226" s="118"/>
      <c r="P226" s="118"/>
      <c r="Q226" s="110"/>
      <c r="R226" s="110"/>
      <c r="S226" s="110"/>
      <c r="T226" s="110"/>
      <c r="U226" s="110"/>
    </row>
    <row r="227" spans="3:21" ht="39.950000000000003" customHeight="1">
      <c r="C227" s="109"/>
      <c r="D227" s="110"/>
      <c r="E227" s="110"/>
      <c r="F227" s="110"/>
      <c r="G227" s="110"/>
      <c r="H227" s="110"/>
      <c r="I227" s="118"/>
      <c r="J227" s="118"/>
      <c r="K227" s="118"/>
      <c r="L227" s="118"/>
      <c r="M227" s="118"/>
      <c r="N227" s="118"/>
      <c r="O227" s="118"/>
      <c r="P227" s="118"/>
      <c r="Q227" s="110"/>
      <c r="R227" s="110"/>
      <c r="S227" s="110"/>
      <c r="T227" s="110"/>
      <c r="U227" s="110"/>
    </row>
    <row r="228" spans="3:21" ht="39.950000000000003" customHeight="1">
      <c r="C228" s="109"/>
      <c r="D228" s="110"/>
      <c r="E228" s="110"/>
      <c r="F228" s="110"/>
      <c r="G228" s="110"/>
      <c r="H228" s="110"/>
      <c r="I228" s="118"/>
      <c r="J228" s="118"/>
      <c r="K228" s="118"/>
      <c r="L228" s="118"/>
      <c r="M228" s="118"/>
      <c r="N228" s="118"/>
      <c r="O228" s="118"/>
      <c r="P228" s="118"/>
      <c r="Q228" s="110"/>
      <c r="R228" s="110"/>
      <c r="S228" s="110"/>
      <c r="T228" s="110"/>
      <c r="U228" s="110"/>
    </row>
    <row r="229" spans="3:21" ht="39.950000000000003" customHeight="1">
      <c r="C229" s="109"/>
      <c r="D229" s="110"/>
      <c r="E229" s="110"/>
      <c r="F229" s="110"/>
      <c r="G229" s="110"/>
      <c r="H229" s="110"/>
      <c r="I229" s="118"/>
      <c r="J229" s="118"/>
      <c r="K229" s="118"/>
      <c r="L229" s="118"/>
      <c r="M229" s="118"/>
      <c r="N229" s="118"/>
      <c r="O229" s="118"/>
      <c r="P229" s="118"/>
      <c r="Q229" s="110"/>
      <c r="R229" s="110"/>
      <c r="S229" s="110"/>
      <c r="T229" s="110"/>
      <c r="U229" s="110"/>
    </row>
    <row r="230" spans="3:21" ht="39.950000000000003" customHeight="1">
      <c r="C230" s="109"/>
      <c r="D230" s="110"/>
      <c r="E230" s="110"/>
      <c r="F230" s="110"/>
      <c r="G230" s="110"/>
      <c r="H230" s="110"/>
      <c r="I230" s="118"/>
      <c r="J230" s="118"/>
      <c r="K230" s="118"/>
      <c r="L230" s="118"/>
      <c r="M230" s="118"/>
      <c r="N230" s="118"/>
      <c r="O230" s="118"/>
      <c r="P230" s="118"/>
      <c r="Q230" s="110"/>
      <c r="R230" s="110"/>
      <c r="S230" s="110"/>
      <c r="T230" s="110"/>
      <c r="U230" s="110"/>
    </row>
    <row r="231" spans="3:21" ht="39.950000000000003" customHeight="1">
      <c r="C231" s="109"/>
      <c r="D231" s="110"/>
      <c r="E231" s="110"/>
      <c r="F231" s="110"/>
      <c r="G231" s="110"/>
      <c r="H231" s="110"/>
      <c r="I231" s="118"/>
      <c r="J231" s="118"/>
      <c r="K231" s="118"/>
      <c r="L231" s="118"/>
      <c r="M231" s="118"/>
      <c r="N231" s="118"/>
      <c r="O231" s="118"/>
      <c r="P231" s="118"/>
      <c r="Q231" s="110"/>
      <c r="R231" s="110"/>
      <c r="S231" s="110"/>
      <c r="T231" s="110"/>
      <c r="U231" s="110"/>
    </row>
    <row r="232" spans="3:21" ht="39.950000000000003" customHeight="1">
      <c r="C232" s="109"/>
      <c r="D232" s="110"/>
      <c r="E232" s="110"/>
      <c r="F232" s="110"/>
      <c r="G232" s="110"/>
      <c r="H232" s="110"/>
      <c r="I232" s="118"/>
      <c r="J232" s="118"/>
      <c r="K232" s="118"/>
      <c r="L232" s="118"/>
      <c r="M232" s="118"/>
      <c r="N232" s="118"/>
      <c r="O232" s="118"/>
      <c r="P232" s="118"/>
      <c r="Q232" s="110"/>
      <c r="R232" s="110"/>
      <c r="S232" s="110"/>
      <c r="T232" s="110"/>
      <c r="U232" s="110"/>
    </row>
    <row r="233" spans="3:21" ht="39.950000000000003" customHeight="1">
      <c r="C233" s="109"/>
      <c r="D233" s="110"/>
      <c r="E233" s="110"/>
      <c r="F233" s="110"/>
      <c r="G233" s="110"/>
      <c r="H233" s="110"/>
      <c r="I233" s="118"/>
      <c r="J233" s="118"/>
      <c r="K233" s="118"/>
      <c r="L233" s="118"/>
      <c r="M233" s="118"/>
      <c r="N233" s="118"/>
      <c r="O233" s="118"/>
      <c r="P233" s="118"/>
      <c r="Q233" s="110"/>
      <c r="R233" s="110"/>
      <c r="S233" s="110"/>
      <c r="T233" s="110"/>
      <c r="U233" s="110"/>
    </row>
    <row r="234" spans="3:21" ht="39.950000000000003" customHeight="1">
      <c r="C234" s="109"/>
      <c r="D234" s="110"/>
      <c r="E234" s="110"/>
      <c r="F234" s="110"/>
      <c r="G234" s="110"/>
      <c r="H234" s="110"/>
      <c r="I234" s="118"/>
      <c r="J234" s="118"/>
      <c r="K234" s="118"/>
      <c r="L234" s="118"/>
      <c r="M234" s="118"/>
      <c r="N234" s="118"/>
      <c r="O234" s="118"/>
      <c r="P234" s="118"/>
      <c r="Q234" s="110"/>
      <c r="R234" s="110"/>
      <c r="S234" s="110"/>
      <c r="T234" s="110"/>
      <c r="U234" s="110"/>
    </row>
    <row r="235" spans="3:21" ht="39.950000000000003" customHeight="1">
      <c r="C235" s="109"/>
      <c r="D235" s="110"/>
      <c r="E235" s="110"/>
      <c r="F235" s="110"/>
      <c r="G235" s="110"/>
      <c r="H235" s="110"/>
      <c r="I235" s="118"/>
      <c r="J235" s="118"/>
      <c r="K235" s="118"/>
      <c r="L235" s="118"/>
      <c r="M235" s="118"/>
      <c r="N235" s="118"/>
      <c r="O235" s="118"/>
      <c r="P235" s="118"/>
      <c r="Q235" s="110"/>
      <c r="R235" s="110"/>
      <c r="S235" s="110"/>
      <c r="T235" s="110"/>
      <c r="U235" s="110"/>
    </row>
    <row r="236" spans="3:21" ht="39.950000000000003" customHeight="1">
      <c r="C236" s="109"/>
      <c r="D236" s="110"/>
      <c r="E236" s="110"/>
      <c r="F236" s="110"/>
      <c r="G236" s="110"/>
      <c r="H236" s="110"/>
      <c r="I236" s="118"/>
      <c r="J236" s="118"/>
      <c r="K236" s="118"/>
      <c r="L236" s="118"/>
      <c r="M236" s="118"/>
      <c r="N236" s="118"/>
      <c r="O236" s="118"/>
      <c r="P236" s="118"/>
      <c r="Q236" s="110"/>
      <c r="R236" s="110"/>
      <c r="S236" s="110"/>
      <c r="T236" s="110"/>
      <c r="U236" s="110"/>
    </row>
    <row r="237" spans="3:21" ht="39.950000000000003" customHeight="1">
      <c r="C237" s="109"/>
      <c r="D237" s="110"/>
      <c r="E237" s="110"/>
      <c r="F237" s="110"/>
      <c r="G237" s="110"/>
      <c r="H237" s="110"/>
      <c r="I237" s="118"/>
      <c r="J237" s="118"/>
      <c r="K237" s="118"/>
      <c r="L237" s="118"/>
      <c r="M237" s="118"/>
      <c r="N237" s="118"/>
      <c r="O237" s="118"/>
      <c r="P237" s="118"/>
      <c r="Q237" s="110"/>
      <c r="R237" s="110"/>
      <c r="S237" s="110"/>
      <c r="T237" s="110"/>
      <c r="U237" s="110"/>
    </row>
    <row r="238" spans="3:21" ht="39.950000000000003" customHeight="1">
      <c r="C238" s="109"/>
      <c r="D238" s="110"/>
      <c r="E238" s="110"/>
      <c r="F238" s="110"/>
      <c r="G238" s="110"/>
      <c r="H238" s="110"/>
      <c r="I238" s="118"/>
      <c r="J238" s="118"/>
      <c r="K238" s="118"/>
      <c r="L238" s="118"/>
      <c r="M238" s="118"/>
      <c r="N238" s="118"/>
      <c r="O238" s="118"/>
      <c r="P238" s="118"/>
      <c r="Q238" s="110"/>
      <c r="R238" s="110"/>
      <c r="S238" s="110"/>
      <c r="T238" s="110"/>
      <c r="U238" s="110"/>
    </row>
    <row r="239" spans="3:21" ht="39.950000000000003" customHeight="1">
      <c r="C239" s="109"/>
      <c r="D239" s="110"/>
      <c r="E239" s="110"/>
      <c r="F239" s="110"/>
      <c r="G239" s="110"/>
      <c r="H239" s="110"/>
      <c r="I239" s="118"/>
      <c r="J239" s="118"/>
      <c r="K239" s="118"/>
      <c r="L239" s="118"/>
      <c r="M239" s="118"/>
      <c r="N239" s="118"/>
      <c r="O239" s="118"/>
      <c r="P239" s="118"/>
      <c r="Q239" s="110"/>
      <c r="R239" s="110"/>
      <c r="S239" s="110"/>
      <c r="T239" s="110"/>
      <c r="U239" s="110"/>
    </row>
    <row r="240" spans="3:21" ht="39.950000000000003" customHeight="1">
      <c r="C240" s="109"/>
      <c r="D240" s="110"/>
      <c r="E240" s="110"/>
      <c r="F240" s="110"/>
      <c r="G240" s="110"/>
      <c r="H240" s="110"/>
      <c r="I240" s="118"/>
      <c r="J240" s="118"/>
      <c r="K240" s="118"/>
      <c r="L240" s="118"/>
      <c r="M240" s="118"/>
      <c r="N240" s="118"/>
      <c r="O240" s="118"/>
      <c r="P240" s="118"/>
      <c r="Q240" s="110"/>
      <c r="R240" s="110"/>
      <c r="S240" s="110"/>
      <c r="T240" s="110"/>
      <c r="U240" s="110"/>
    </row>
    <row r="241" spans="3:21" ht="39.950000000000003" customHeight="1">
      <c r="C241" s="109"/>
      <c r="D241" s="110"/>
      <c r="E241" s="110"/>
      <c r="F241" s="110"/>
      <c r="G241" s="110"/>
      <c r="H241" s="110"/>
      <c r="I241" s="118"/>
      <c r="J241" s="118"/>
      <c r="K241" s="118"/>
      <c r="L241" s="118"/>
      <c r="M241" s="118"/>
      <c r="N241" s="118"/>
      <c r="O241" s="118"/>
      <c r="P241" s="118"/>
      <c r="Q241" s="110"/>
      <c r="R241" s="110"/>
      <c r="S241" s="110"/>
      <c r="T241" s="110"/>
      <c r="U241" s="110"/>
    </row>
    <row r="242" spans="3:21" ht="39.950000000000003" customHeight="1">
      <c r="C242" s="109"/>
      <c r="D242" s="110"/>
      <c r="E242" s="110"/>
      <c r="F242" s="110"/>
      <c r="G242" s="110"/>
      <c r="H242" s="110"/>
      <c r="I242" s="118"/>
      <c r="J242" s="118"/>
      <c r="K242" s="118"/>
      <c r="L242" s="118"/>
      <c r="M242" s="118"/>
      <c r="N242" s="118"/>
      <c r="O242" s="118"/>
      <c r="P242" s="118"/>
      <c r="Q242" s="110"/>
      <c r="R242" s="110"/>
      <c r="S242" s="110"/>
      <c r="T242" s="110"/>
      <c r="U242" s="110"/>
    </row>
    <row r="243" spans="3:21" ht="39.950000000000003" customHeight="1">
      <c r="C243" s="109"/>
      <c r="D243" s="110"/>
      <c r="E243" s="110"/>
      <c r="F243" s="110"/>
      <c r="G243" s="110"/>
      <c r="H243" s="110"/>
      <c r="I243" s="118"/>
      <c r="J243" s="118"/>
      <c r="K243" s="118"/>
      <c r="L243" s="118"/>
      <c r="M243" s="118"/>
      <c r="N243" s="118"/>
      <c r="O243" s="118"/>
      <c r="P243" s="118"/>
      <c r="Q243" s="110"/>
      <c r="R243" s="110"/>
      <c r="S243" s="110"/>
      <c r="T243" s="110"/>
      <c r="U243" s="110"/>
    </row>
    <row r="244" spans="3:21" ht="39.950000000000003" customHeight="1">
      <c r="C244" s="109"/>
      <c r="D244" s="110"/>
      <c r="E244" s="110"/>
      <c r="F244" s="110"/>
      <c r="G244" s="110"/>
      <c r="H244" s="110"/>
      <c r="I244" s="118"/>
      <c r="J244" s="118"/>
      <c r="K244" s="118"/>
      <c r="L244" s="118"/>
      <c r="M244" s="118"/>
      <c r="N244" s="118"/>
      <c r="O244" s="118"/>
      <c r="P244" s="118"/>
      <c r="Q244" s="110"/>
      <c r="R244" s="110"/>
      <c r="S244" s="110"/>
      <c r="T244" s="110"/>
      <c r="U244" s="110"/>
    </row>
    <row r="245" spans="3:21" ht="39.950000000000003" customHeight="1">
      <c r="C245" s="109"/>
      <c r="D245" s="110"/>
      <c r="E245" s="110"/>
      <c r="F245" s="110"/>
      <c r="G245" s="110"/>
      <c r="H245" s="110"/>
      <c r="I245" s="118"/>
      <c r="J245" s="118"/>
      <c r="K245" s="118"/>
      <c r="L245" s="118"/>
      <c r="M245" s="118"/>
      <c r="N245" s="118"/>
      <c r="O245" s="118"/>
      <c r="P245" s="118"/>
      <c r="Q245" s="110"/>
      <c r="R245" s="110"/>
      <c r="S245" s="110"/>
      <c r="T245" s="110"/>
      <c r="U245" s="110"/>
    </row>
    <row r="246" spans="3:21" ht="39.950000000000003" customHeight="1">
      <c r="C246" s="109"/>
      <c r="D246" s="110"/>
      <c r="E246" s="110"/>
      <c r="F246" s="110"/>
      <c r="G246" s="110"/>
      <c r="H246" s="110"/>
      <c r="I246" s="118"/>
      <c r="J246" s="118"/>
      <c r="K246" s="118"/>
      <c r="L246" s="118"/>
      <c r="M246" s="118"/>
      <c r="N246" s="118"/>
      <c r="O246" s="118"/>
      <c r="P246" s="118"/>
      <c r="Q246" s="110"/>
      <c r="R246" s="110"/>
      <c r="S246" s="110"/>
      <c r="T246" s="110"/>
      <c r="U246" s="110"/>
    </row>
    <row r="247" spans="3:21" ht="39.950000000000003" customHeight="1">
      <c r="C247" s="109"/>
      <c r="D247" s="110"/>
      <c r="E247" s="110"/>
      <c r="F247" s="110"/>
      <c r="G247" s="110"/>
      <c r="H247" s="110"/>
      <c r="I247" s="118"/>
      <c r="J247" s="118"/>
      <c r="K247" s="118"/>
      <c r="L247" s="118"/>
      <c r="M247" s="118"/>
      <c r="N247" s="118"/>
      <c r="O247" s="118"/>
      <c r="P247" s="118"/>
      <c r="Q247" s="110"/>
      <c r="R247" s="110"/>
      <c r="S247" s="110"/>
      <c r="T247" s="110"/>
      <c r="U247" s="110"/>
    </row>
    <row r="248" spans="3:21" ht="39.950000000000003" customHeight="1">
      <c r="C248" s="109"/>
      <c r="D248" s="110"/>
      <c r="E248" s="110"/>
      <c r="F248" s="110"/>
      <c r="G248" s="110"/>
      <c r="H248" s="110"/>
      <c r="I248" s="118"/>
      <c r="J248" s="118"/>
      <c r="K248" s="118"/>
      <c r="L248" s="118"/>
      <c r="M248" s="118"/>
      <c r="N248" s="118"/>
      <c r="O248" s="118"/>
      <c r="P248" s="118"/>
      <c r="Q248" s="110"/>
      <c r="R248" s="110"/>
      <c r="S248" s="110"/>
      <c r="T248" s="110"/>
      <c r="U248" s="110"/>
    </row>
    <row r="249" spans="3:21" ht="39.950000000000003" customHeight="1">
      <c r="C249" s="109"/>
      <c r="D249" s="110"/>
      <c r="E249" s="110"/>
      <c r="F249" s="110"/>
      <c r="G249" s="110"/>
      <c r="H249" s="110"/>
      <c r="I249" s="118"/>
      <c r="J249" s="118"/>
      <c r="K249" s="118"/>
      <c r="L249" s="118"/>
      <c r="M249" s="118"/>
      <c r="N249" s="118"/>
      <c r="O249" s="118"/>
      <c r="P249" s="118"/>
      <c r="Q249" s="110"/>
      <c r="R249" s="110"/>
      <c r="S249" s="110"/>
      <c r="T249" s="110"/>
      <c r="U249" s="110"/>
    </row>
    <row r="250" spans="3:21" ht="39.950000000000003" customHeight="1">
      <c r="C250" s="109"/>
      <c r="D250" s="110"/>
      <c r="E250" s="110"/>
      <c r="F250" s="110"/>
      <c r="G250" s="110"/>
      <c r="H250" s="110"/>
      <c r="I250" s="118"/>
      <c r="J250" s="118"/>
      <c r="K250" s="118"/>
      <c r="L250" s="118"/>
      <c r="M250" s="118"/>
      <c r="N250" s="118"/>
      <c r="O250" s="118"/>
      <c r="P250" s="118"/>
      <c r="Q250" s="110"/>
      <c r="R250" s="110"/>
      <c r="S250" s="110"/>
      <c r="T250" s="110"/>
      <c r="U250" s="110"/>
    </row>
    <row r="251" spans="3:21" ht="39.950000000000003" customHeight="1">
      <c r="C251" s="109"/>
      <c r="D251" s="110"/>
      <c r="E251" s="110"/>
      <c r="F251" s="110"/>
      <c r="G251" s="110"/>
      <c r="H251" s="110"/>
      <c r="I251" s="118"/>
      <c r="J251" s="118"/>
      <c r="K251" s="118"/>
      <c r="L251" s="118"/>
      <c r="M251" s="118"/>
      <c r="N251" s="118"/>
      <c r="O251" s="118"/>
      <c r="P251" s="118"/>
      <c r="Q251" s="110"/>
      <c r="R251" s="110"/>
      <c r="S251" s="110"/>
      <c r="T251" s="110"/>
      <c r="U251" s="110"/>
    </row>
    <row r="252" spans="3:21" ht="39.950000000000003" customHeight="1">
      <c r="C252" s="109"/>
      <c r="D252" s="110"/>
      <c r="E252" s="110"/>
      <c r="F252" s="110"/>
      <c r="G252" s="110"/>
      <c r="H252" s="110"/>
      <c r="I252" s="118"/>
      <c r="J252" s="118"/>
      <c r="K252" s="118"/>
      <c r="L252" s="118"/>
      <c r="M252" s="118"/>
      <c r="N252" s="118"/>
      <c r="O252" s="118"/>
      <c r="P252" s="118"/>
      <c r="Q252" s="110"/>
      <c r="R252" s="110"/>
      <c r="S252" s="110"/>
      <c r="T252" s="110"/>
      <c r="U252" s="110"/>
    </row>
    <row r="253" spans="3:21" ht="39.950000000000003" customHeight="1">
      <c r="C253" s="109"/>
      <c r="D253" s="110"/>
      <c r="E253" s="110"/>
      <c r="F253" s="110"/>
      <c r="G253" s="110"/>
      <c r="H253" s="110"/>
      <c r="I253" s="118"/>
      <c r="J253" s="118"/>
      <c r="K253" s="118"/>
      <c r="L253" s="118"/>
      <c r="M253" s="118"/>
      <c r="N253" s="118"/>
      <c r="O253" s="118"/>
      <c r="P253" s="118"/>
      <c r="Q253" s="110"/>
      <c r="R253" s="110"/>
      <c r="S253" s="110"/>
      <c r="T253" s="110"/>
      <c r="U253" s="110"/>
    </row>
    <row r="254" spans="3:21" ht="39.950000000000003" customHeight="1">
      <c r="C254" s="109"/>
      <c r="D254" s="110"/>
      <c r="E254" s="110"/>
      <c r="F254" s="110"/>
      <c r="G254" s="110"/>
      <c r="H254" s="110"/>
      <c r="I254" s="118"/>
      <c r="J254" s="118"/>
      <c r="K254" s="118"/>
      <c r="L254" s="118"/>
      <c r="M254" s="118"/>
      <c r="N254" s="118"/>
      <c r="O254" s="118"/>
      <c r="P254" s="118"/>
      <c r="Q254" s="110"/>
      <c r="R254" s="110"/>
      <c r="S254" s="110"/>
      <c r="T254" s="110"/>
      <c r="U254" s="110"/>
    </row>
    <row r="255" spans="3:21" ht="39.950000000000003" customHeight="1">
      <c r="C255" s="109"/>
      <c r="D255" s="110"/>
      <c r="E255" s="110"/>
      <c r="F255" s="110"/>
      <c r="G255" s="110"/>
      <c r="H255" s="110"/>
      <c r="I255" s="118"/>
      <c r="J255" s="118"/>
      <c r="K255" s="118"/>
      <c r="L255" s="118"/>
      <c r="M255" s="118"/>
      <c r="N255" s="118"/>
      <c r="O255" s="118"/>
      <c r="P255" s="118"/>
      <c r="Q255" s="110"/>
      <c r="R255" s="110"/>
      <c r="S255" s="110"/>
      <c r="T255" s="110"/>
      <c r="U255" s="110"/>
    </row>
    <row r="256" spans="3:21" ht="39.950000000000003" customHeight="1">
      <c r="C256" s="109"/>
      <c r="D256" s="110"/>
      <c r="E256" s="110"/>
      <c r="F256" s="110"/>
      <c r="G256" s="110"/>
      <c r="H256" s="110"/>
      <c r="I256" s="118"/>
      <c r="J256" s="118"/>
      <c r="K256" s="118"/>
      <c r="L256" s="118"/>
      <c r="M256" s="118"/>
      <c r="N256" s="118"/>
      <c r="O256" s="118"/>
      <c r="P256" s="118"/>
      <c r="Q256" s="110"/>
      <c r="R256" s="110"/>
      <c r="S256" s="110"/>
      <c r="T256" s="110"/>
      <c r="U256" s="110"/>
    </row>
    <row r="257" spans="3:21" ht="39.950000000000003" customHeight="1">
      <c r="C257" s="109"/>
      <c r="D257" s="110"/>
      <c r="E257" s="110"/>
      <c r="F257" s="110"/>
      <c r="G257" s="110"/>
      <c r="H257" s="110"/>
      <c r="I257" s="118"/>
      <c r="J257" s="118"/>
      <c r="K257" s="118"/>
      <c r="L257" s="118"/>
      <c r="M257" s="118"/>
      <c r="N257" s="118"/>
      <c r="O257" s="118"/>
      <c r="P257" s="118"/>
      <c r="Q257" s="110"/>
      <c r="R257" s="110"/>
      <c r="S257" s="110"/>
      <c r="T257" s="110"/>
      <c r="U257" s="110"/>
    </row>
    <row r="258" spans="3:21" ht="39.950000000000003" customHeight="1">
      <c r="C258" s="109"/>
      <c r="D258" s="110"/>
      <c r="E258" s="110"/>
      <c r="F258" s="110"/>
      <c r="G258" s="110"/>
      <c r="H258" s="110"/>
      <c r="I258" s="118"/>
      <c r="J258" s="118"/>
      <c r="K258" s="118"/>
      <c r="L258" s="118"/>
      <c r="M258" s="118"/>
      <c r="N258" s="118"/>
      <c r="O258" s="118"/>
      <c r="P258" s="118"/>
      <c r="Q258" s="110"/>
      <c r="R258" s="110"/>
      <c r="S258" s="110"/>
      <c r="T258" s="110"/>
      <c r="U258" s="110"/>
    </row>
    <row r="259" spans="3:21" ht="39.950000000000003" customHeight="1">
      <c r="C259" s="109"/>
      <c r="D259" s="110"/>
      <c r="E259" s="110"/>
      <c r="F259" s="110"/>
      <c r="G259" s="110"/>
      <c r="H259" s="110"/>
      <c r="I259" s="118"/>
      <c r="J259" s="118"/>
      <c r="K259" s="118"/>
      <c r="L259" s="118"/>
      <c r="M259" s="118"/>
      <c r="N259" s="118"/>
      <c r="O259" s="118"/>
      <c r="P259" s="118"/>
      <c r="Q259" s="110"/>
      <c r="R259" s="110"/>
      <c r="S259" s="110"/>
      <c r="T259" s="110"/>
      <c r="U259" s="110"/>
    </row>
    <row r="260" spans="3:21" ht="39.950000000000003" customHeight="1">
      <c r="C260" s="109"/>
      <c r="D260" s="110"/>
      <c r="E260" s="110"/>
      <c r="F260" s="110"/>
      <c r="G260" s="110"/>
      <c r="H260" s="110"/>
      <c r="I260" s="118"/>
      <c r="J260" s="118"/>
      <c r="K260" s="118"/>
      <c r="L260" s="118"/>
      <c r="M260" s="118"/>
      <c r="N260" s="118"/>
      <c r="O260" s="118"/>
      <c r="P260" s="118"/>
      <c r="Q260" s="110"/>
      <c r="R260" s="110"/>
      <c r="S260" s="110"/>
      <c r="T260" s="110"/>
      <c r="U260" s="110"/>
    </row>
    <row r="261" spans="3:21" ht="39.950000000000003" customHeight="1">
      <c r="C261" s="109"/>
      <c r="D261" s="110"/>
      <c r="E261" s="110"/>
      <c r="F261" s="110"/>
      <c r="G261" s="110"/>
      <c r="H261" s="110"/>
      <c r="I261" s="118"/>
      <c r="J261" s="118"/>
      <c r="K261" s="118"/>
      <c r="L261" s="118"/>
      <c r="M261" s="118"/>
      <c r="N261" s="118"/>
      <c r="O261" s="118"/>
      <c r="P261" s="118"/>
      <c r="Q261" s="110"/>
      <c r="R261" s="110"/>
      <c r="S261" s="110"/>
      <c r="T261" s="110"/>
      <c r="U261" s="110"/>
    </row>
    <row r="262" spans="3:21" ht="39.950000000000003" customHeight="1">
      <c r="C262" s="109"/>
      <c r="D262" s="110"/>
      <c r="E262" s="110"/>
      <c r="F262" s="110"/>
      <c r="G262" s="110"/>
      <c r="H262" s="110"/>
      <c r="I262" s="118"/>
      <c r="J262" s="118"/>
      <c r="K262" s="118"/>
      <c r="L262" s="118"/>
      <c r="M262" s="118"/>
      <c r="N262" s="118"/>
      <c r="O262" s="118"/>
      <c r="P262" s="118"/>
      <c r="Q262" s="110"/>
      <c r="R262" s="110"/>
      <c r="S262" s="110"/>
      <c r="T262" s="110"/>
      <c r="U262" s="110"/>
    </row>
    <row r="263" spans="3:21" ht="39.950000000000003" customHeight="1">
      <c r="C263" s="109"/>
      <c r="D263" s="110"/>
      <c r="E263" s="110"/>
      <c r="F263" s="110"/>
      <c r="G263" s="110"/>
      <c r="H263" s="110"/>
      <c r="I263" s="118"/>
      <c r="J263" s="118"/>
      <c r="K263" s="118"/>
      <c r="L263" s="118"/>
      <c r="M263" s="118"/>
      <c r="N263" s="118"/>
      <c r="O263" s="118"/>
      <c r="P263" s="118"/>
      <c r="Q263" s="110"/>
      <c r="R263" s="110"/>
      <c r="S263" s="110"/>
      <c r="T263" s="110"/>
      <c r="U263" s="110"/>
    </row>
    <row r="264" spans="3:21" ht="39.950000000000003" customHeight="1">
      <c r="C264" s="109"/>
      <c r="D264" s="110"/>
      <c r="E264" s="110"/>
      <c r="F264" s="110"/>
      <c r="G264" s="110"/>
      <c r="H264" s="110"/>
      <c r="I264" s="118"/>
      <c r="J264" s="118"/>
      <c r="K264" s="118"/>
      <c r="L264" s="118"/>
      <c r="M264" s="118"/>
      <c r="N264" s="118"/>
      <c r="O264" s="118"/>
      <c r="P264" s="118"/>
      <c r="Q264" s="110"/>
      <c r="R264" s="110"/>
      <c r="S264" s="110"/>
      <c r="T264" s="110"/>
      <c r="U264" s="110"/>
    </row>
    <row r="265" spans="3:21" ht="39.950000000000003" customHeight="1">
      <c r="C265" s="109"/>
      <c r="D265" s="110"/>
      <c r="E265" s="110"/>
      <c r="F265" s="110"/>
      <c r="G265" s="110"/>
      <c r="H265" s="110"/>
      <c r="I265" s="118"/>
      <c r="J265" s="118"/>
      <c r="K265" s="118"/>
      <c r="L265" s="118"/>
      <c r="M265" s="118"/>
      <c r="N265" s="118"/>
      <c r="O265" s="118"/>
      <c r="P265" s="118"/>
      <c r="Q265" s="110"/>
      <c r="R265" s="110"/>
      <c r="S265" s="110"/>
      <c r="T265" s="110"/>
      <c r="U265" s="110"/>
    </row>
    <row r="266" spans="3:21" ht="39.950000000000003" customHeight="1">
      <c r="C266" s="109"/>
      <c r="D266" s="110"/>
      <c r="E266" s="110"/>
      <c r="F266" s="110"/>
      <c r="G266" s="110"/>
      <c r="H266" s="110"/>
      <c r="I266" s="118"/>
      <c r="J266" s="118"/>
      <c r="K266" s="118"/>
      <c r="L266" s="118"/>
      <c r="M266" s="118"/>
      <c r="N266" s="118"/>
      <c r="O266" s="118"/>
      <c r="P266" s="118"/>
      <c r="Q266" s="110"/>
      <c r="R266" s="110"/>
      <c r="S266" s="110"/>
      <c r="T266" s="110"/>
      <c r="U266" s="110"/>
    </row>
    <row r="267" spans="3:21" ht="39.950000000000003" customHeight="1">
      <c r="C267" s="109"/>
      <c r="D267" s="110"/>
      <c r="E267" s="110"/>
      <c r="F267" s="110"/>
      <c r="G267" s="110"/>
      <c r="H267" s="110"/>
      <c r="I267" s="118"/>
      <c r="J267" s="118"/>
      <c r="K267" s="118"/>
      <c r="L267" s="118"/>
      <c r="M267" s="118"/>
      <c r="N267" s="118"/>
      <c r="O267" s="118"/>
      <c r="P267" s="118"/>
      <c r="Q267" s="110"/>
      <c r="R267" s="110"/>
      <c r="S267" s="110"/>
      <c r="T267" s="110"/>
      <c r="U267" s="110"/>
    </row>
    <row r="268" spans="3:21" ht="39.950000000000003" customHeight="1">
      <c r="C268" s="109"/>
      <c r="D268" s="110"/>
      <c r="E268" s="110"/>
      <c r="F268" s="110"/>
      <c r="G268" s="110"/>
      <c r="H268" s="110"/>
      <c r="I268" s="118"/>
      <c r="J268" s="118"/>
      <c r="K268" s="118"/>
      <c r="L268" s="118"/>
      <c r="M268" s="118"/>
      <c r="N268" s="118"/>
      <c r="O268" s="118"/>
      <c r="P268" s="118"/>
      <c r="Q268" s="110"/>
      <c r="R268" s="110"/>
      <c r="S268" s="110"/>
      <c r="T268" s="110"/>
      <c r="U268" s="110"/>
    </row>
    <row r="269" spans="3:21" ht="39.950000000000003" customHeight="1">
      <c r="C269" s="109"/>
      <c r="D269" s="110"/>
      <c r="E269" s="110"/>
      <c r="F269" s="110"/>
      <c r="G269" s="110"/>
      <c r="H269" s="110"/>
      <c r="I269" s="118"/>
      <c r="J269" s="118"/>
      <c r="K269" s="118"/>
      <c r="L269" s="118"/>
      <c r="M269" s="118"/>
      <c r="N269" s="118"/>
      <c r="O269" s="118"/>
      <c r="P269" s="118"/>
      <c r="Q269" s="110"/>
      <c r="R269" s="110"/>
      <c r="S269" s="110"/>
      <c r="T269" s="110"/>
      <c r="U269" s="110"/>
    </row>
    <row r="270" spans="3:21" ht="39.950000000000003" customHeight="1">
      <c r="C270" s="109"/>
      <c r="D270" s="110"/>
      <c r="E270" s="110"/>
      <c r="F270" s="110"/>
      <c r="G270" s="110"/>
      <c r="H270" s="110"/>
      <c r="I270" s="118"/>
      <c r="J270" s="118"/>
      <c r="K270" s="118"/>
      <c r="L270" s="118"/>
      <c r="M270" s="118"/>
      <c r="N270" s="118"/>
      <c r="O270" s="118"/>
      <c r="P270" s="118"/>
      <c r="Q270" s="110"/>
      <c r="R270" s="110"/>
      <c r="S270" s="110"/>
      <c r="T270" s="110"/>
      <c r="U270" s="110"/>
    </row>
    <row r="271" spans="3:21" ht="39.950000000000003" customHeight="1">
      <c r="C271" s="109"/>
      <c r="D271" s="110"/>
      <c r="E271" s="110"/>
      <c r="F271" s="110"/>
      <c r="G271" s="110"/>
      <c r="H271" s="110"/>
      <c r="I271" s="118"/>
      <c r="J271" s="118"/>
      <c r="K271" s="118"/>
      <c r="L271" s="118"/>
      <c r="M271" s="118"/>
      <c r="N271" s="118"/>
      <c r="O271" s="118"/>
      <c r="P271" s="118"/>
      <c r="Q271" s="110"/>
      <c r="R271" s="110"/>
      <c r="S271" s="110"/>
      <c r="T271" s="110"/>
      <c r="U271" s="110"/>
    </row>
    <row r="272" spans="3:21" ht="39.950000000000003" customHeight="1">
      <c r="C272" s="109"/>
      <c r="D272" s="110"/>
      <c r="E272" s="110"/>
      <c r="F272" s="110"/>
      <c r="G272" s="110"/>
      <c r="H272" s="110"/>
      <c r="I272" s="118"/>
      <c r="J272" s="118"/>
      <c r="K272" s="118"/>
      <c r="L272" s="118"/>
      <c r="M272" s="118"/>
      <c r="N272" s="118"/>
      <c r="O272" s="118"/>
      <c r="P272" s="118"/>
      <c r="Q272" s="110"/>
      <c r="R272" s="110"/>
      <c r="S272" s="110"/>
      <c r="T272" s="110"/>
      <c r="U272" s="110"/>
    </row>
    <row r="273" spans="3:21" ht="39.950000000000003" customHeight="1">
      <c r="C273" s="109"/>
      <c r="D273" s="110"/>
      <c r="E273" s="110"/>
      <c r="F273" s="110"/>
      <c r="G273" s="110"/>
      <c r="H273" s="110"/>
      <c r="I273" s="118"/>
      <c r="J273" s="118"/>
      <c r="K273" s="118"/>
      <c r="L273" s="118"/>
      <c r="M273" s="118"/>
      <c r="N273" s="118"/>
      <c r="O273" s="118"/>
      <c r="P273" s="118"/>
      <c r="Q273" s="110"/>
      <c r="R273" s="110"/>
      <c r="S273" s="110"/>
      <c r="T273" s="110"/>
      <c r="U273" s="110"/>
    </row>
    <row r="274" spans="3:21" ht="39.950000000000003" customHeight="1">
      <c r="C274" s="109"/>
      <c r="D274" s="110"/>
      <c r="E274" s="110"/>
      <c r="F274" s="110"/>
      <c r="G274" s="110"/>
      <c r="H274" s="110"/>
      <c r="I274" s="118"/>
      <c r="J274" s="118"/>
      <c r="K274" s="118"/>
      <c r="L274" s="118"/>
      <c r="M274" s="118"/>
      <c r="N274" s="118"/>
      <c r="O274" s="118"/>
      <c r="P274" s="118"/>
      <c r="Q274" s="110"/>
      <c r="R274" s="110"/>
      <c r="S274" s="110"/>
      <c r="T274" s="110"/>
      <c r="U274" s="110"/>
    </row>
    <row r="275" spans="3:21" ht="39.950000000000003" customHeight="1">
      <c r="C275" s="109"/>
      <c r="D275" s="110"/>
      <c r="E275" s="110"/>
      <c r="F275" s="110"/>
      <c r="G275" s="110"/>
      <c r="H275" s="110"/>
      <c r="I275" s="118"/>
      <c r="J275" s="118"/>
      <c r="K275" s="118"/>
      <c r="L275" s="118"/>
      <c r="M275" s="118"/>
      <c r="N275" s="118"/>
      <c r="O275" s="118"/>
      <c r="P275" s="118"/>
      <c r="Q275" s="110"/>
      <c r="R275" s="110"/>
      <c r="S275" s="110"/>
      <c r="T275" s="110"/>
      <c r="U275" s="110"/>
    </row>
    <row r="276" spans="3:21" ht="39.950000000000003" customHeight="1">
      <c r="C276" s="109"/>
      <c r="D276" s="110"/>
      <c r="E276" s="110"/>
      <c r="F276" s="110"/>
      <c r="G276" s="110"/>
      <c r="H276" s="110"/>
      <c r="I276" s="118"/>
      <c r="J276" s="118"/>
      <c r="K276" s="118"/>
      <c r="L276" s="118"/>
      <c r="M276" s="118"/>
      <c r="N276" s="118"/>
      <c r="O276" s="118"/>
      <c r="P276" s="118"/>
      <c r="Q276" s="110"/>
      <c r="R276" s="110"/>
      <c r="S276" s="110"/>
      <c r="T276" s="110"/>
      <c r="U276" s="110"/>
    </row>
    <row r="277" spans="3:21" ht="39.950000000000003" customHeight="1">
      <c r="C277" s="109"/>
      <c r="D277" s="110"/>
      <c r="E277" s="110"/>
      <c r="F277" s="110"/>
      <c r="G277" s="110"/>
      <c r="H277" s="110"/>
      <c r="I277" s="118"/>
      <c r="J277" s="118"/>
      <c r="K277" s="118"/>
      <c r="L277" s="118"/>
      <c r="M277" s="118"/>
      <c r="N277" s="118"/>
      <c r="O277" s="118"/>
      <c r="P277" s="118"/>
      <c r="Q277" s="110"/>
      <c r="R277" s="110"/>
      <c r="S277" s="110"/>
      <c r="T277" s="110"/>
      <c r="U277" s="110"/>
    </row>
    <row r="278" spans="3:21" ht="39.950000000000003" customHeight="1">
      <c r="C278" s="109"/>
      <c r="D278" s="110"/>
      <c r="E278" s="110"/>
      <c r="F278" s="110"/>
      <c r="G278" s="110"/>
      <c r="H278" s="110"/>
      <c r="I278" s="118"/>
      <c r="J278" s="118"/>
      <c r="K278" s="118"/>
      <c r="L278" s="118"/>
      <c r="M278" s="118"/>
      <c r="N278" s="118"/>
      <c r="O278" s="118"/>
      <c r="P278" s="118"/>
      <c r="Q278" s="110"/>
      <c r="R278" s="110"/>
      <c r="S278" s="110"/>
      <c r="T278" s="110"/>
      <c r="U278" s="110"/>
    </row>
    <row r="279" spans="3:21" ht="39.950000000000003" customHeight="1">
      <c r="C279" s="109"/>
      <c r="D279" s="110"/>
      <c r="E279" s="110"/>
      <c r="F279" s="110"/>
      <c r="G279" s="110"/>
      <c r="H279" s="110"/>
      <c r="I279" s="118"/>
      <c r="J279" s="118"/>
      <c r="K279" s="118"/>
      <c r="L279" s="118"/>
      <c r="M279" s="118"/>
      <c r="N279" s="118"/>
      <c r="O279" s="118"/>
      <c r="P279" s="118"/>
      <c r="Q279" s="110"/>
      <c r="R279" s="110"/>
      <c r="S279" s="110"/>
      <c r="T279" s="110"/>
      <c r="U279" s="110"/>
    </row>
    <row r="280" spans="3:21" ht="39.950000000000003" customHeight="1">
      <c r="C280" s="109"/>
      <c r="D280" s="110"/>
      <c r="E280" s="110"/>
      <c r="F280" s="110"/>
      <c r="G280" s="110"/>
      <c r="H280" s="110"/>
      <c r="I280" s="118"/>
      <c r="J280" s="118"/>
      <c r="K280" s="118"/>
      <c r="L280" s="118"/>
      <c r="M280" s="118"/>
      <c r="N280" s="118"/>
      <c r="O280" s="118"/>
      <c r="P280" s="118"/>
      <c r="Q280" s="110"/>
      <c r="R280" s="110"/>
      <c r="S280" s="110"/>
      <c r="T280" s="110"/>
      <c r="U280" s="110"/>
    </row>
    <row r="281" spans="3:21" ht="39.950000000000003" customHeight="1">
      <c r="C281" s="109"/>
      <c r="D281" s="110"/>
      <c r="E281" s="110"/>
      <c r="F281" s="110"/>
      <c r="G281" s="110"/>
      <c r="H281" s="110"/>
      <c r="I281" s="118"/>
      <c r="J281" s="118"/>
      <c r="K281" s="118"/>
      <c r="L281" s="118"/>
      <c r="M281" s="118"/>
      <c r="N281" s="118"/>
      <c r="O281" s="118"/>
      <c r="P281" s="118"/>
      <c r="Q281" s="110"/>
      <c r="R281" s="110"/>
      <c r="S281" s="110"/>
      <c r="T281" s="110"/>
      <c r="U281" s="110"/>
    </row>
    <row r="282" spans="3:21" ht="39.950000000000003" customHeight="1">
      <c r="C282" s="109"/>
      <c r="D282" s="110"/>
      <c r="E282" s="110"/>
      <c r="F282" s="110"/>
      <c r="G282" s="110"/>
      <c r="H282" s="110"/>
      <c r="I282" s="118"/>
      <c r="J282" s="118"/>
      <c r="K282" s="118"/>
      <c r="L282" s="118"/>
      <c r="M282" s="118"/>
      <c r="N282" s="118"/>
      <c r="O282" s="118"/>
      <c r="P282" s="118"/>
      <c r="Q282" s="110"/>
      <c r="R282" s="110"/>
      <c r="S282" s="110"/>
      <c r="T282" s="110"/>
      <c r="U282" s="110"/>
    </row>
    <row r="283" spans="3:21" ht="39.950000000000003" customHeight="1">
      <c r="C283" s="109"/>
      <c r="D283" s="110"/>
      <c r="E283" s="110"/>
      <c r="F283" s="110"/>
      <c r="G283" s="110"/>
      <c r="H283" s="110"/>
      <c r="I283" s="118"/>
      <c r="J283" s="118"/>
      <c r="K283" s="118"/>
      <c r="L283" s="118"/>
      <c r="M283" s="118"/>
      <c r="N283" s="118"/>
      <c r="O283" s="118"/>
      <c r="P283" s="118"/>
      <c r="Q283" s="110"/>
      <c r="R283" s="110"/>
      <c r="S283" s="110"/>
      <c r="T283" s="110"/>
      <c r="U283" s="110"/>
    </row>
    <row r="284" spans="3:21" ht="39.950000000000003" customHeight="1">
      <c r="C284" s="109"/>
      <c r="D284" s="110"/>
      <c r="E284" s="110"/>
      <c r="F284" s="110"/>
      <c r="G284" s="110"/>
      <c r="H284" s="110"/>
      <c r="I284" s="118"/>
      <c r="J284" s="118"/>
      <c r="K284" s="118"/>
      <c r="L284" s="118"/>
      <c r="M284" s="118"/>
      <c r="N284" s="118"/>
      <c r="O284" s="118"/>
      <c r="P284" s="118"/>
      <c r="Q284" s="110"/>
      <c r="R284" s="110"/>
      <c r="S284" s="110"/>
      <c r="T284" s="110"/>
      <c r="U284" s="110"/>
    </row>
    <row r="285" spans="3:21" ht="39.950000000000003" customHeight="1">
      <c r="C285" s="109"/>
      <c r="D285" s="110"/>
      <c r="E285" s="110"/>
      <c r="F285" s="110"/>
      <c r="G285" s="110"/>
      <c r="H285" s="110"/>
      <c r="I285" s="118"/>
      <c r="J285" s="118"/>
      <c r="K285" s="118"/>
      <c r="L285" s="118"/>
      <c r="M285" s="118"/>
      <c r="N285" s="118"/>
      <c r="O285" s="118"/>
      <c r="P285" s="118"/>
      <c r="Q285" s="110"/>
      <c r="R285" s="110"/>
      <c r="S285" s="110"/>
      <c r="T285" s="110"/>
      <c r="U285" s="110"/>
    </row>
    <row r="286" spans="3:21" ht="39.950000000000003" customHeight="1">
      <c r="C286" s="109"/>
      <c r="D286" s="110"/>
      <c r="E286" s="110"/>
      <c r="F286" s="110"/>
      <c r="G286" s="110"/>
      <c r="H286" s="110"/>
      <c r="I286" s="118"/>
      <c r="J286" s="118"/>
      <c r="K286" s="118"/>
      <c r="L286" s="118"/>
      <c r="M286" s="118"/>
      <c r="N286" s="118"/>
      <c r="O286" s="118"/>
      <c r="P286" s="118"/>
      <c r="Q286" s="110"/>
      <c r="R286" s="110"/>
      <c r="S286" s="110"/>
      <c r="T286" s="110"/>
      <c r="U286" s="110"/>
    </row>
    <row r="287" spans="3:21" ht="39.950000000000003" customHeight="1">
      <c r="C287" s="109"/>
      <c r="D287" s="110"/>
      <c r="E287" s="110"/>
      <c r="F287" s="110"/>
      <c r="G287" s="110"/>
      <c r="H287" s="110"/>
      <c r="I287" s="118"/>
      <c r="J287" s="118"/>
      <c r="K287" s="118"/>
      <c r="L287" s="118"/>
      <c r="M287" s="118"/>
      <c r="N287" s="118"/>
      <c r="O287" s="118"/>
      <c r="P287" s="118"/>
      <c r="Q287" s="110"/>
      <c r="R287" s="110"/>
      <c r="S287" s="110"/>
      <c r="T287" s="110"/>
      <c r="U287" s="110"/>
    </row>
    <row r="288" spans="3:21" ht="39.950000000000003" customHeight="1">
      <c r="C288" s="109"/>
      <c r="D288" s="110"/>
      <c r="E288" s="110"/>
      <c r="F288" s="110"/>
      <c r="G288" s="110"/>
      <c r="H288" s="110"/>
      <c r="I288" s="118"/>
      <c r="J288" s="118"/>
      <c r="K288" s="118"/>
      <c r="L288" s="118"/>
      <c r="M288" s="118"/>
      <c r="N288" s="118"/>
      <c r="O288" s="118"/>
      <c r="P288" s="118"/>
      <c r="Q288" s="110"/>
      <c r="R288" s="110"/>
      <c r="S288" s="110"/>
      <c r="T288" s="110"/>
      <c r="U288" s="110"/>
    </row>
    <row r="289" spans="3:21" ht="39.950000000000003" customHeight="1">
      <c r="C289" s="109"/>
      <c r="D289" s="110"/>
      <c r="E289" s="110"/>
      <c r="F289" s="110"/>
      <c r="G289" s="110"/>
      <c r="H289" s="110"/>
      <c r="I289" s="118"/>
      <c r="J289" s="118"/>
      <c r="K289" s="118"/>
      <c r="L289" s="118"/>
      <c r="M289" s="118"/>
      <c r="N289" s="118"/>
      <c r="O289" s="118"/>
      <c r="P289" s="118"/>
      <c r="Q289" s="110"/>
      <c r="R289" s="110"/>
      <c r="S289" s="110"/>
      <c r="T289" s="110"/>
      <c r="U289" s="110"/>
    </row>
    <row r="290" spans="3:21" ht="39.950000000000003" customHeight="1">
      <c r="C290" s="109"/>
      <c r="D290" s="110"/>
      <c r="E290" s="110"/>
      <c r="F290" s="110"/>
      <c r="G290" s="110"/>
      <c r="H290" s="110"/>
      <c r="I290" s="118"/>
      <c r="J290" s="118"/>
      <c r="K290" s="118"/>
      <c r="L290" s="118"/>
      <c r="M290" s="118"/>
      <c r="N290" s="118"/>
      <c r="O290" s="118"/>
      <c r="P290" s="118"/>
      <c r="Q290" s="110"/>
      <c r="R290" s="110"/>
      <c r="S290" s="110"/>
      <c r="T290" s="110"/>
      <c r="U290" s="110"/>
    </row>
    <row r="291" spans="3:21" ht="39.950000000000003" customHeight="1">
      <c r="C291" s="109"/>
      <c r="D291" s="110"/>
      <c r="E291" s="110"/>
      <c r="F291" s="110"/>
      <c r="G291" s="110"/>
      <c r="H291" s="110"/>
      <c r="I291" s="118"/>
      <c r="J291" s="118"/>
      <c r="K291" s="118"/>
      <c r="L291" s="118"/>
      <c r="M291" s="118"/>
      <c r="N291" s="118"/>
      <c r="O291" s="118"/>
      <c r="P291" s="118"/>
      <c r="Q291" s="110"/>
      <c r="R291" s="110"/>
      <c r="S291" s="110"/>
      <c r="T291" s="110"/>
      <c r="U291" s="110"/>
    </row>
    <row r="292" spans="3:21" ht="39.950000000000003" customHeight="1">
      <c r="C292" s="109"/>
      <c r="D292" s="110"/>
      <c r="E292" s="110"/>
      <c r="F292" s="110"/>
      <c r="G292" s="110"/>
      <c r="H292" s="110"/>
      <c r="I292" s="118"/>
      <c r="J292" s="118"/>
      <c r="K292" s="118"/>
      <c r="L292" s="118"/>
      <c r="M292" s="118"/>
      <c r="N292" s="118"/>
      <c r="O292" s="118"/>
      <c r="P292" s="118"/>
      <c r="Q292" s="110"/>
      <c r="R292" s="110"/>
      <c r="S292" s="110"/>
      <c r="T292" s="110"/>
      <c r="U292" s="110"/>
    </row>
    <row r="293" spans="3:21" ht="39.950000000000003" customHeight="1">
      <c r="C293" s="109"/>
      <c r="D293" s="110"/>
      <c r="E293" s="110"/>
      <c r="F293" s="110"/>
      <c r="G293" s="110"/>
      <c r="H293" s="110"/>
      <c r="I293" s="118"/>
      <c r="J293" s="118"/>
      <c r="K293" s="118"/>
      <c r="L293" s="118"/>
      <c r="M293" s="118"/>
      <c r="N293" s="118"/>
      <c r="O293" s="118"/>
      <c r="P293" s="118"/>
      <c r="Q293" s="110"/>
      <c r="R293" s="110"/>
      <c r="S293" s="110"/>
      <c r="T293" s="110"/>
      <c r="U293" s="110"/>
    </row>
    <row r="294" spans="3:21" ht="39.950000000000003" customHeight="1">
      <c r="C294" s="109"/>
      <c r="D294" s="110"/>
      <c r="E294" s="110"/>
      <c r="F294" s="110"/>
      <c r="G294" s="110"/>
      <c r="H294" s="110"/>
      <c r="I294" s="118"/>
      <c r="J294" s="118"/>
      <c r="K294" s="118"/>
      <c r="L294" s="118"/>
      <c r="M294" s="118"/>
      <c r="N294" s="118"/>
      <c r="O294" s="118"/>
      <c r="P294" s="118"/>
      <c r="Q294" s="110"/>
      <c r="R294" s="110"/>
      <c r="S294" s="110"/>
      <c r="T294" s="110"/>
      <c r="U294" s="110"/>
    </row>
    <row r="295" spans="3:21" ht="39.950000000000003" customHeight="1">
      <c r="C295" s="109"/>
      <c r="D295" s="110"/>
      <c r="E295" s="110"/>
      <c r="F295" s="110"/>
      <c r="G295" s="110"/>
      <c r="H295" s="110"/>
      <c r="I295" s="118"/>
      <c r="J295" s="118"/>
      <c r="K295" s="118"/>
      <c r="L295" s="118"/>
      <c r="M295" s="118"/>
      <c r="N295" s="118"/>
      <c r="O295" s="118"/>
      <c r="P295" s="118"/>
      <c r="Q295" s="110"/>
      <c r="R295" s="110"/>
      <c r="S295" s="110"/>
      <c r="T295" s="110"/>
      <c r="U295" s="110"/>
    </row>
    <row r="296" spans="3:21" ht="39.950000000000003" customHeight="1">
      <c r="C296" s="109"/>
      <c r="D296" s="110"/>
      <c r="E296" s="110"/>
      <c r="F296" s="110"/>
      <c r="G296" s="110"/>
      <c r="H296" s="110"/>
      <c r="I296" s="118"/>
      <c r="J296" s="118"/>
      <c r="K296" s="118"/>
      <c r="L296" s="118"/>
      <c r="M296" s="118"/>
      <c r="N296" s="118"/>
      <c r="O296" s="118"/>
      <c r="P296" s="118"/>
      <c r="Q296" s="110"/>
      <c r="R296" s="110"/>
      <c r="S296" s="110"/>
      <c r="T296" s="110"/>
      <c r="U296" s="110"/>
    </row>
    <row r="297" spans="3:21" ht="39.950000000000003" customHeight="1">
      <c r="C297" s="109"/>
      <c r="D297" s="110"/>
      <c r="E297" s="110"/>
      <c r="F297" s="110"/>
      <c r="G297" s="110"/>
      <c r="H297" s="110"/>
      <c r="I297" s="118"/>
      <c r="J297" s="118"/>
      <c r="K297" s="118"/>
      <c r="L297" s="118"/>
      <c r="M297" s="118"/>
      <c r="N297" s="118"/>
      <c r="O297" s="118"/>
      <c r="P297" s="118"/>
      <c r="Q297" s="110"/>
      <c r="R297" s="110"/>
      <c r="S297" s="110"/>
      <c r="T297" s="110"/>
      <c r="U297" s="110"/>
    </row>
    <row r="298" spans="3:21" ht="39.950000000000003" customHeight="1">
      <c r="C298" s="109"/>
      <c r="D298" s="110"/>
      <c r="E298" s="110"/>
      <c r="F298" s="110"/>
      <c r="G298" s="110"/>
      <c r="H298" s="110"/>
      <c r="I298" s="118"/>
      <c r="J298" s="118"/>
      <c r="K298" s="118"/>
      <c r="L298" s="118"/>
      <c r="M298" s="118"/>
      <c r="N298" s="118"/>
      <c r="O298" s="118"/>
      <c r="P298" s="118"/>
      <c r="Q298" s="110"/>
      <c r="R298" s="110"/>
      <c r="S298" s="110"/>
      <c r="T298" s="110"/>
      <c r="U298" s="110"/>
    </row>
    <row r="299" spans="3:21" ht="39.950000000000003" customHeight="1">
      <c r="C299" s="109"/>
      <c r="D299" s="110"/>
      <c r="E299" s="110"/>
      <c r="F299" s="110"/>
      <c r="G299" s="110"/>
      <c r="H299" s="110"/>
      <c r="I299" s="118"/>
      <c r="J299" s="118"/>
      <c r="K299" s="118"/>
      <c r="L299" s="118"/>
      <c r="M299" s="118"/>
      <c r="N299" s="118"/>
      <c r="O299" s="118"/>
      <c r="P299" s="118"/>
      <c r="Q299" s="110"/>
      <c r="R299" s="110"/>
      <c r="S299" s="110"/>
      <c r="T299" s="110"/>
      <c r="U299" s="110"/>
    </row>
    <row r="300" spans="3:21" ht="39.950000000000003" customHeight="1">
      <c r="C300" s="109"/>
      <c r="D300" s="110"/>
      <c r="E300" s="110"/>
      <c r="F300" s="110"/>
      <c r="G300" s="110"/>
      <c r="H300" s="110"/>
      <c r="I300" s="118"/>
      <c r="J300" s="118"/>
      <c r="K300" s="118"/>
      <c r="L300" s="118"/>
      <c r="M300" s="118"/>
      <c r="N300" s="118"/>
      <c r="O300" s="118"/>
      <c r="P300" s="118"/>
      <c r="Q300" s="110"/>
      <c r="R300" s="110"/>
      <c r="S300" s="110"/>
      <c r="T300" s="110"/>
      <c r="U300" s="110"/>
    </row>
    <row r="301" spans="3:21" ht="39.950000000000003" customHeight="1">
      <c r="C301" s="109"/>
      <c r="D301" s="110"/>
      <c r="E301" s="110"/>
      <c r="F301" s="110"/>
      <c r="G301" s="110"/>
      <c r="H301" s="110"/>
      <c r="I301" s="118"/>
      <c r="J301" s="118"/>
      <c r="K301" s="118"/>
      <c r="L301" s="118"/>
      <c r="M301" s="118"/>
      <c r="N301" s="118"/>
      <c r="O301" s="118"/>
      <c r="P301" s="118"/>
      <c r="Q301" s="110"/>
      <c r="R301" s="110"/>
      <c r="S301" s="110"/>
      <c r="T301" s="110"/>
      <c r="U301" s="110"/>
    </row>
    <row r="302" spans="3:21" ht="39.950000000000003" customHeight="1">
      <c r="C302" s="109"/>
      <c r="D302" s="110"/>
      <c r="E302" s="110"/>
      <c r="F302" s="110"/>
      <c r="G302" s="110"/>
      <c r="H302" s="110"/>
      <c r="I302" s="118"/>
      <c r="J302" s="118"/>
      <c r="K302" s="118"/>
      <c r="L302" s="118"/>
      <c r="M302" s="118"/>
      <c r="N302" s="118"/>
      <c r="O302" s="118"/>
      <c r="P302" s="118"/>
      <c r="Q302" s="110"/>
      <c r="R302" s="110"/>
      <c r="S302" s="110"/>
      <c r="T302" s="110"/>
      <c r="U302" s="110"/>
    </row>
    <row r="303" spans="3:21" ht="39.950000000000003" customHeight="1">
      <c r="C303" s="109"/>
      <c r="D303" s="110"/>
      <c r="E303" s="110"/>
      <c r="F303" s="110"/>
      <c r="G303" s="110"/>
      <c r="H303" s="110"/>
      <c r="I303" s="118"/>
      <c r="J303" s="118"/>
      <c r="K303" s="118"/>
      <c r="L303" s="118"/>
      <c r="M303" s="118"/>
      <c r="N303" s="118"/>
      <c r="O303" s="118"/>
      <c r="P303" s="118"/>
      <c r="Q303" s="110"/>
      <c r="R303" s="110"/>
      <c r="S303" s="110"/>
      <c r="T303" s="110"/>
      <c r="U303" s="110"/>
    </row>
    <row r="304" spans="3:21" ht="39.950000000000003" customHeight="1">
      <c r="C304" s="109"/>
      <c r="D304" s="110"/>
      <c r="E304" s="110"/>
      <c r="F304" s="110"/>
      <c r="G304" s="110"/>
      <c r="H304" s="110"/>
      <c r="I304" s="118"/>
      <c r="J304" s="118"/>
      <c r="K304" s="118"/>
      <c r="L304" s="118"/>
      <c r="M304" s="118"/>
      <c r="N304" s="118"/>
      <c r="O304" s="118"/>
      <c r="P304" s="118"/>
      <c r="Q304" s="110"/>
      <c r="R304" s="110"/>
      <c r="S304" s="110"/>
      <c r="T304" s="110"/>
      <c r="U304" s="110"/>
    </row>
    <row r="305" spans="3:21" ht="39.950000000000003" customHeight="1">
      <c r="C305" s="109"/>
      <c r="D305" s="110"/>
      <c r="E305" s="110"/>
      <c r="F305" s="110"/>
      <c r="G305" s="110"/>
      <c r="H305" s="110"/>
      <c r="I305" s="118"/>
      <c r="J305" s="118"/>
      <c r="K305" s="118"/>
      <c r="L305" s="118"/>
      <c r="M305" s="118"/>
      <c r="N305" s="118"/>
      <c r="O305" s="118"/>
      <c r="P305" s="118"/>
      <c r="Q305" s="110"/>
      <c r="R305" s="110"/>
      <c r="S305" s="110"/>
      <c r="T305" s="110"/>
      <c r="U305" s="110"/>
    </row>
    <row r="306" spans="3:21" ht="39.950000000000003" customHeight="1">
      <c r="C306" s="109"/>
      <c r="D306" s="110"/>
      <c r="E306" s="110"/>
      <c r="F306" s="110"/>
      <c r="G306" s="110"/>
      <c r="H306" s="110"/>
      <c r="I306" s="118"/>
      <c r="J306" s="118"/>
      <c r="K306" s="118"/>
      <c r="L306" s="118"/>
      <c r="M306" s="118"/>
      <c r="N306" s="118"/>
      <c r="O306" s="118"/>
      <c r="P306" s="118"/>
      <c r="Q306" s="110"/>
      <c r="R306" s="110"/>
      <c r="S306" s="110"/>
      <c r="T306" s="110"/>
      <c r="U306" s="110"/>
    </row>
    <row r="307" spans="3:21" ht="39.950000000000003" customHeight="1">
      <c r="C307" s="109"/>
      <c r="D307" s="110"/>
      <c r="E307" s="110"/>
      <c r="F307" s="110"/>
      <c r="G307" s="110"/>
      <c r="H307" s="110"/>
      <c r="I307" s="118"/>
      <c r="J307" s="118"/>
      <c r="K307" s="118"/>
      <c r="L307" s="118"/>
      <c r="M307" s="118"/>
      <c r="N307" s="118"/>
      <c r="O307" s="118"/>
      <c r="P307" s="118"/>
      <c r="Q307" s="110"/>
      <c r="R307" s="110"/>
      <c r="S307" s="110"/>
      <c r="T307" s="110"/>
      <c r="U307" s="110"/>
    </row>
    <row r="308" spans="3:21" ht="39.950000000000003" customHeight="1">
      <c r="C308" s="109"/>
      <c r="D308" s="110"/>
      <c r="E308" s="110"/>
      <c r="F308" s="110"/>
      <c r="G308" s="110"/>
      <c r="H308" s="110"/>
      <c r="I308" s="118"/>
      <c r="J308" s="118"/>
      <c r="K308" s="118"/>
      <c r="L308" s="118"/>
      <c r="M308" s="118"/>
      <c r="N308" s="118"/>
      <c r="O308" s="118"/>
      <c r="P308" s="118"/>
      <c r="Q308" s="110"/>
      <c r="R308" s="110"/>
      <c r="S308" s="110"/>
      <c r="T308" s="110"/>
      <c r="U308" s="110"/>
    </row>
    <row r="309" spans="3:21" ht="39.950000000000003" customHeight="1">
      <c r="C309" s="109"/>
      <c r="D309" s="110"/>
      <c r="E309" s="110"/>
      <c r="F309" s="110"/>
      <c r="G309" s="110"/>
      <c r="H309" s="110"/>
      <c r="I309" s="118"/>
      <c r="J309" s="118"/>
      <c r="K309" s="118"/>
      <c r="L309" s="118"/>
      <c r="M309" s="118"/>
      <c r="N309" s="118"/>
      <c r="O309" s="118"/>
      <c r="P309" s="118"/>
      <c r="Q309" s="110"/>
      <c r="R309" s="110"/>
      <c r="S309" s="110"/>
      <c r="T309" s="110"/>
      <c r="U309" s="110"/>
    </row>
    <row r="310" spans="3:21" ht="39.950000000000003" customHeight="1">
      <c r="C310" s="109"/>
      <c r="D310" s="110"/>
      <c r="E310" s="110"/>
      <c r="F310" s="110"/>
      <c r="G310" s="110"/>
      <c r="H310" s="110"/>
      <c r="I310" s="118"/>
      <c r="J310" s="118"/>
      <c r="K310" s="118"/>
      <c r="L310" s="118"/>
      <c r="M310" s="118"/>
      <c r="N310" s="118"/>
      <c r="O310" s="118"/>
      <c r="P310" s="118"/>
      <c r="Q310" s="110"/>
      <c r="R310" s="110"/>
      <c r="S310" s="110"/>
      <c r="T310" s="110"/>
      <c r="U310" s="110"/>
    </row>
    <row r="311" spans="3:21" ht="39.950000000000003" customHeight="1">
      <c r="C311" s="109"/>
      <c r="D311" s="110"/>
      <c r="E311" s="110"/>
      <c r="F311" s="110"/>
      <c r="G311" s="110"/>
      <c r="H311" s="110"/>
      <c r="I311" s="118"/>
      <c r="J311" s="118"/>
      <c r="K311" s="118"/>
      <c r="L311" s="118"/>
      <c r="M311" s="118"/>
      <c r="N311" s="118"/>
      <c r="O311" s="118"/>
      <c r="P311" s="118"/>
      <c r="Q311" s="110"/>
      <c r="R311" s="110"/>
      <c r="S311" s="110"/>
      <c r="T311" s="110"/>
      <c r="U311" s="110"/>
    </row>
    <row r="312" spans="3:21" ht="39.950000000000003" customHeight="1">
      <c r="C312" s="109"/>
      <c r="D312" s="110"/>
      <c r="E312" s="110"/>
      <c r="F312" s="110"/>
      <c r="G312" s="110"/>
      <c r="H312" s="110"/>
      <c r="I312" s="118"/>
      <c r="J312" s="118"/>
      <c r="K312" s="118"/>
      <c r="L312" s="118"/>
      <c r="M312" s="118"/>
      <c r="N312" s="118"/>
      <c r="O312" s="118"/>
      <c r="P312" s="118"/>
      <c r="Q312" s="110"/>
      <c r="R312" s="110"/>
      <c r="S312" s="110"/>
      <c r="T312" s="110"/>
      <c r="U312" s="110"/>
    </row>
    <row r="313" spans="3:21" ht="39.950000000000003" customHeight="1">
      <c r="C313" s="109"/>
      <c r="D313" s="110"/>
      <c r="E313" s="110"/>
      <c r="F313" s="110"/>
      <c r="G313" s="110"/>
      <c r="H313" s="110"/>
      <c r="I313" s="118"/>
      <c r="J313" s="118"/>
      <c r="K313" s="118"/>
      <c r="L313" s="118"/>
      <c r="M313" s="118"/>
      <c r="N313" s="118"/>
      <c r="O313" s="118"/>
      <c r="P313" s="118"/>
      <c r="Q313" s="110"/>
      <c r="R313" s="110"/>
      <c r="S313" s="110"/>
      <c r="T313" s="110"/>
      <c r="U313" s="110"/>
    </row>
    <row r="314" spans="3:21" ht="39.950000000000003" customHeight="1">
      <c r="C314" s="109"/>
      <c r="D314" s="110"/>
      <c r="E314" s="110"/>
      <c r="F314" s="110"/>
      <c r="G314" s="110"/>
      <c r="H314" s="110"/>
      <c r="I314" s="118"/>
      <c r="J314" s="118"/>
      <c r="K314" s="118"/>
      <c r="L314" s="118"/>
      <c r="M314" s="118"/>
      <c r="N314" s="118"/>
      <c r="O314" s="118"/>
      <c r="P314" s="118"/>
      <c r="Q314" s="110"/>
      <c r="R314" s="110"/>
      <c r="S314" s="110"/>
      <c r="T314" s="110"/>
      <c r="U314" s="110"/>
    </row>
    <row r="315" spans="3:21" ht="39.950000000000003" customHeight="1">
      <c r="C315" s="109"/>
      <c r="D315" s="110"/>
      <c r="E315" s="110"/>
      <c r="F315" s="110"/>
      <c r="G315" s="110"/>
      <c r="H315" s="110"/>
      <c r="I315" s="118"/>
      <c r="J315" s="118"/>
      <c r="K315" s="118"/>
      <c r="L315" s="118"/>
      <c r="M315" s="118"/>
      <c r="N315" s="118"/>
      <c r="O315" s="118"/>
      <c r="P315" s="118"/>
      <c r="Q315" s="110"/>
      <c r="R315" s="110"/>
      <c r="S315" s="110"/>
      <c r="T315" s="110"/>
      <c r="U315" s="110"/>
    </row>
    <row r="316" spans="3:21" ht="39.950000000000003" customHeight="1">
      <c r="C316" s="109"/>
      <c r="D316" s="110"/>
      <c r="E316" s="110"/>
      <c r="F316" s="110"/>
      <c r="G316" s="110"/>
      <c r="H316" s="110"/>
      <c r="I316" s="118"/>
      <c r="J316" s="118"/>
      <c r="K316" s="118"/>
      <c r="L316" s="118"/>
      <c r="M316" s="118"/>
      <c r="N316" s="118"/>
      <c r="O316" s="118"/>
      <c r="P316" s="118"/>
      <c r="Q316" s="110"/>
      <c r="R316" s="110"/>
      <c r="S316" s="110"/>
      <c r="T316" s="110"/>
      <c r="U316" s="110"/>
    </row>
    <row r="317" spans="3:21" ht="39.950000000000003" customHeight="1">
      <c r="C317" s="109"/>
      <c r="D317" s="110"/>
      <c r="E317" s="110"/>
      <c r="F317" s="110"/>
      <c r="G317" s="110"/>
      <c r="H317" s="110"/>
      <c r="I317" s="118"/>
      <c r="J317" s="118"/>
      <c r="K317" s="118"/>
      <c r="L317" s="118"/>
      <c r="M317" s="118"/>
      <c r="N317" s="118"/>
      <c r="O317" s="118"/>
      <c r="P317" s="118"/>
      <c r="Q317" s="110"/>
      <c r="R317" s="110"/>
      <c r="S317" s="110"/>
      <c r="T317" s="110"/>
      <c r="U317" s="110"/>
    </row>
    <row r="318" spans="3:21" ht="39.950000000000003" customHeight="1">
      <c r="C318" s="109"/>
      <c r="D318" s="110"/>
      <c r="E318" s="110"/>
      <c r="F318" s="110"/>
      <c r="G318" s="110"/>
      <c r="H318" s="110"/>
      <c r="I318" s="118"/>
      <c r="J318" s="118"/>
      <c r="K318" s="118"/>
      <c r="L318" s="118"/>
      <c r="M318" s="118"/>
      <c r="N318" s="118"/>
      <c r="O318" s="118"/>
      <c r="P318" s="118"/>
      <c r="Q318" s="110"/>
      <c r="R318" s="110"/>
      <c r="S318" s="110"/>
      <c r="T318" s="110"/>
      <c r="U318" s="110"/>
    </row>
    <row r="319" spans="3:21" ht="39.950000000000003" customHeight="1">
      <c r="C319" s="109"/>
      <c r="D319" s="110"/>
      <c r="E319" s="110"/>
      <c r="F319" s="110"/>
      <c r="G319" s="110"/>
      <c r="H319" s="110"/>
      <c r="I319" s="118"/>
      <c r="J319" s="118"/>
      <c r="K319" s="118"/>
      <c r="L319" s="118"/>
      <c r="M319" s="118"/>
      <c r="N319" s="118"/>
      <c r="O319" s="118"/>
      <c r="P319" s="118"/>
      <c r="Q319" s="110"/>
      <c r="R319" s="110"/>
      <c r="S319" s="110"/>
      <c r="T319" s="110"/>
      <c r="U319" s="110"/>
    </row>
    <row r="320" spans="3:21" ht="39.950000000000003" customHeight="1">
      <c r="C320" s="109"/>
      <c r="D320" s="110"/>
      <c r="E320" s="110"/>
      <c r="F320" s="110"/>
      <c r="G320" s="110"/>
      <c r="H320" s="110"/>
      <c r="I320" s="118"/>
      <c r="J320" s="118"/>
      <c r="K320" s="118"/>
      <c r="L320" s="118"/>
      <c r="M320" s="118"/>
      <c r="N320" s="118"/>
      <c r="O320" s="118"/>
      <c r="P320" s="118"/>
      <c r="Q320" s="110"/>
      <c r="R320" s="110"/>
      <c r="S320" s="110"/>
      <c r="T320" s="110"/>
      <c r="U320" s="110"/>
    </row>
    <row r="321" spans="3:21" ht="39.950000000000003" customHeight="1">
      <c r="C321" s="109"/>
      <c r="D321" s="110"/>
      <c r="E321" s="110"/>
      <c r="F321" s="110"/>
      <c r="G321" s="110"/>
      <c r="H321" s="110"/>
      <c r="I321" s="118"/>
      <c r="J321" s="118"/>
      <c r="K321" s="118"/>
      <c r="L321" s="118"/>
      <c r="M321" s="118"/>
      <c r="N321" s="118"/>
      <c r="O321" s="118"/>
      <c r="P321" s="118"/>
      <c r="Q321" s="110"/>
      <c r="R321" s="110"/>
      <c r="S321" s="110"/>
      <c r="T321" s="110"/>
      <c r="U321" s="110"/>
    </row>
    <row r="322" spans="3:21" ht="39.950000000000003" customHeight="1">
      <c r="C322" s="109"/>
      <c r="D322" s="110"/>
      <c r="E322" s="110"/>
      <c r="F322" s="110"/>
      <c r="G322" s="110"/>
      <c r="H322" s="110"/>
      <c r="I322" s="118"/>
      <c r="J322" s="118"/>
      <c r="K322" s="118"/>
      <c r="L322" s="118"/>
      <c r="M322" s="118"/>
      <c r="N322" s="118"/>
      <c r="O322" s="118"/>
      <c r="P322" s="118"/>
      <c r="Q322" s="110"/>
      <c r="R322" s="110"/>
      <c r="S322" s="110"/>
      <c r="T322" s="110"/>
      <c r="U322" s="110"/>
    </row>
    <row r="323" spans="3:21" ht="39.950000000000003" customHeight="1">
      <c r="C323" s="109"/>
      <c r="D323" s="110"/>
      <c r="E323" s="110"/>
      <c r="F323" s="110"/>
      <c r="G323" s="110"/>
      <c r="H323" s="110"/>
      <c r="I323" s="118"/>
      <c r="J323" s="118"/>
      <c r="K323" s="118"/>
      <c r="L323" s="118"/>
      <c r="M323" s="118"/>
      <c r="N323" s="118"/>
      <c r="O323" s="118"/>
      <c r="P323" s="118"/>
      <c r="Q323" s="110"/>
      <c r="R323" s="110"/>
      <c r="S323" s="110"/>
      <c r="T323" s="110"/>
      <c r="U323" s="110"/>
    </row>
    <row r="324" spans="3:21" ht="39.950000000000003" customHeight="1">
      <c r="C324" s="109"/>
      <c r="D324" s="110"/>
      <c r="E324" s="110"/>
      <c r="F324" s="110"/>
      <c r="G324" s="110"/>
      <c r="H324" s="110"/>
      <c r="I324" s="118"/>
      <c r="J324" s="118"/>
      <c r="K324" s="118"/>
      <c r="L324" s="118"/>
      <c r="M324" s="118"/>
      <c r="N324" s="118"/>
      <c r="O324" s="118"/>
      <c r="P324" s="118"/>
      <c r="Q324" s="110"/>
      <c r="R324" s="110"/>
      <c r="S324" s="110"/>
      <c r="T324" s="110"/>
      <c r="U324" s="110"/>
    </row>
    <row r="325" spans="3:21" ht="39.950000000000003" customHeight="1">
      <c r="C325" s="109"/>
      <c r="D325" s="110"/>
      <c r="E325" s="110"/>
      <c r="F325" s="110"/>
      <c r="G325" s="110"/>
      <c r="H325" s="110"/>
      <c r="I325" s="118"/>
      <c r="J325" s="118"/>
      <c r="K325" s="118"/>
      <c r="L325" s="118"/>
      <c r="M325" s="118"/>
      <c r="N325" s="118"/>
      <c r="O325" s="118"/>
      <c r="P325" s="118"/>
      <c r="Q325" s="110"/>
      <c r="R325" s="110"/>
      <c r="S325" s="110"/>
      <c r="T325" s="110"/>
      <c r="U325" s="110"/>
    </row>
    <row r="326" spans="3:21" ht="39.950000000000003" customHeight="1">
      <c r="C326" s="109"/>
      <c r="D326" s="110"/>
      <c r="E326" s="110"/>
      <c r="F326" s="110"/>
      <c r="G326" s="110"/>
      <c r="H326" s="110"/>
      <c r="I326" s="118"/>
      <c r="J326" s="118"/>
      <c r="K326" s="118"/>
      <c r="L326" s="118"/>
      <c r="M326" s="118"/>
      <c r="N326" s="118"/>
      <c r="O326" s="118"/>
      <c r="P326" s="118"/>
      <c r="Q326" s="110"/>
      <c r="R326" s="110"/>
      <c r="S326" s="110"/>
      <c r="T326" s="110"/>
      <c r="U326" s="110"/>
    </row>
    <row r="327" spans="3:21" ht="39.950000000000003" customHeight="1">
      <c r="C327" s="109"/>
      <c r="D327" s="110"/>
      <c r="E327" s="110"/>
      <c r="F327" s="110"/>
      <c r="G327" s="110"/>
      <c r="H327" s="110"/>
      <c r="I327" s="118"/>
      <c r="J327" s="118"/>
      <c r="K327" s="118"/>
      <c r="L327" s="118"/>
      <c r="M327" s="118"/>
      <c r="N327" s="118"/>
      <c r="O327" s="118"/>
      <c r="P327" s="118"/>
      <c r="Q327" s="110"/>
      <c r="R327" s="110"/>
      <c r="S327" s="110"/>
      <c r="T327" s="110"/>
      <c r="U327" s="110"/>
    </row>
    <row r="328" spans="3:21" ht="39.950000000000003" customHeight="1">
      <c r="C328" s="109"/>
      <c r="D328" s="110"/>
      <c r="E328" s="110"/>
      <c r="F328" s="110"/>
      <c r="G328" s="110"/>
      <c r="H328" s="110"/>
      <c r="I328" s="118"/>
      <c r="J328" s="118"/>
      <c r="K328" s="118"/>
      <c r="L328" s="118"/>
      <c r="M328" s="118"/>
      <c r="N328" s="118"/>
      <c r="O328" s="118"/>
      <c r="P328" s="118"/>
      <c r="Q328" s="110"/>
      <c r="R328" s="110"/>
      <c r="S328" s="110"/>
      <c r="T328" s="110"/>
      <c r="U328" s="110"/>
    </row>
    <row r="329" spans="3:21" ht="39.950000000000003" customHeight="1">
      <c r="C329" s="109"/>
      <c r="D329" s="110"/>
      <c r="E329" s="110"/>
      <c r="F329" s="110"/>
      <c r="G329" s="110"/>
      <c r="H329" s="110"/>
      <c r="I329" s="118"/>
      <c r="J329" s="118"/>
      <c r="K329" s="118"/>
      <c r="L329" s="118"/>
      <c r="M329" s="118"/>
      <c r="N329" s="118"/>
      <c r="O329" s="118"/>
      <c r="P329" s="118"/>
      <c r="Q329" s="110"/>
      <c r="R329" s="110"/>
      <c r="S329" s="110"/>
      <c r="T329" s="110"/>
      <c r="U329" s="110"/>
    </row>
    <row r="330" spans="3:21" ht="39.950000000000003" customHeight="1">
      <c r="C330" s="109"/>
      <c r="D330" s="110"/>
      <c r="E330" s="110"/>
      <c r="F330" s="110"/>
      <c r="G330" s="110"/>
      <c r="H330" s="110"/>
      <c r="I330" s="118"/>
      <c r="J330" s="118"/>
      <c r="K330" s="118"/>
      <c r="L330" s="118"/>
      <c r="M330" s="118"/>
      <c r="N330" s="118"/>
      <c r="O330" s="118"/>
      <c r="P330" s="118"/>
      <c r="Q330" s="110"/>
      <c r="R330" s="110"/>
      <c r="S330" s="110"/>
      <c r="T330" s="110"/>
      <c r="U330" s="110"/>
    </row>
    <row r="331" spans="3:21" ht="39.950000000000003" customHeight="1">
      <c r="C331" s="109"/>
      <c r="D331" s="110"/>
      <c r="E331" s="110"/>
      <c r="F331" s="110"/>
      <c r="G331" s="110"/>
      <c r="H331" s="110"/>
      <c r="I331" s="118"/>
      <c r="J331" s="118"/>
      <c r="K331" s="118"/>
      <c r="L331" s="118"/>
      <c r="M331" s="118"/>
      <c r="N331" s="118"/>
      <c r="O331" s="118"/>
      <c r="P331" s="118"/>
      <c r="Q331" s="110"/>
      <c r="R331" s="110"/>
      <c r="S331" s="110"/>
      <c r="T331" s="110"/>
      <c r="U331" s="110"/>
    </row>
    <row r="332" spans="3:21" ht="39.950000000000003" customHeight="1">
      <c r="C332" s="109"/>
      <c r="D332" s="110"/>
      <c r="E332" s="110"/>
      <c r="F332" s="110"/>
      <c r="G332" s="110"/>
      <c r="H332" s="110"/>
      <c r="I332" s="118"/>
      <c r="J332" s="118"/>
      <c r="K332" s="118"/>
      <c r="L332" s="118"/>
      <c r="M332" s="118"/>
      <c r="N332" s="118"/>
      <c r="O332" s="118"/>
      <c r="P332" s="118"/>
      <c r="Q332" s="110"/>
      <c r="R332" s="110"/>
      <c r="S332" s="110"/>
      <c r="T332" s="110"/>
      <c r="U332" s="110"/>
    </row>
    <row r="333" spans="3:21" ht="39.950000000000003" customHeight="1">
      <c r="C333" s="109"/>
      <c r="D333" s="110"/>
      <c r="E333" s="110"/>
      <c r="F333" s="110"/>
      <c r="G333" s="110"/>
      <c r="H333" s="110"/>
      <c r="I333" s="118"/>
      <c r="J333" s="118"/>
      <c r="K333" s="118"/>
      <c r="L333" s="118"/>
      <c r="M333" s="118"/>
      <c r="N333" s="118"/>
      <c r="O333" s="118"/>
      <c r="P333" s="118"/>
      <c r="Q333" s="110"/>
      <c r="R333" s="110"/>
      <c r="S333" s="110"/>
      <c r="T333" s="110"/>
      <c r="U333" s="110"/>
    </row>
    <row r="334" spans="3:21" ht="39.950000000000003" customHeight="1">
      <c r="C334" s="109"/>
      <c r="D334" s="110"/>
      <c r="E334" s="110"/>
      <c r="F334" s="110"/>
      <c r="G334" s="110"/>
      <c r="H334" s="110"/>
      <c r="I334" s="118"/>
      <c r="J334" s="118"/>
      <c r="K334" s="118"/>
      <c r="L334" s="118"/>
      <c r="M334" s="118"/>
      <c r="N334" s="118"/>
      <c r="O334" s="118"/>
      <c r="P334" s="118"/>
      <c r="Q334" s="110"/>
      <c r="R334" s="110"/>
      <c r="S334" s="110"/>
      <c r="T334" s="110"/>
      <c r="U334" s="110"/>
    </row>
    <row r="335" spans="3:21" ht="39.950000000000003" customHeight="1">
      <c r="C335" s="109"/>
      <c r="D335" s="110"/>
      <c r="E335" s="110"/>
      <c r="F335" s="110"/>
      <c r="G335" s="110"/>
      <c r="H335" s="110"/>
      <c r="I335" s="118"/>
      <c r="J335" s="118"/>
      <c r="K335" s="118"/>
      <c r="L335" s="118"/>
      <c r="M335" s="118"/>
      <c r="N335" s="118"/>
      <c r="O335" s="118"/>
      <c r="P335" s="118"/>
      <c r="Q335" s="110"/>
      <c r="R335" s="110"/>
      <c r="S335" s="110"/>
      <c r="T335" s="110"/>
      <c r="U335" s="110"/>
    </row>
    <row r="336" spans="3:21" ht="39.950000000000003" customHeight="1">
      <c r="C336" s="109"/>
      <c r="D336" s="110"/>
      <c r="E336" s="110"/>
      <c r="F336" s="110"/>
      <c r="G336" s="110"/>
      <c r="H336" s="110"/>
      <c r="I336" s="118"/>
      <c r="J336" s="118"/>
      <c r="K336" s="118"/>
      <c r="L336" s="118"/>
      <c r="M336" s="118"/>
      <c r="N336" s="118"/>
      <c r="O336" s="118"/>
      <c r="P336" s="118"/>
      <c r="Q336" s="110"/>
      <c r="R336" s="110"/>
      <c r="S336" s="110"/>
      <c r="T336" s="110"/>
      <c r="U336" s="110"/>
    </row>
    <row r="337" spans="3:21" ht="39.950000000000003" customHeight="1">
      <c r="C337" s="109"/>
      <c r="D337" s="110"/>
      <c r="E337" s="110"/>
      <c r="F337" s="110"/>
      <c r="G337" s="110"/>
      <c r="H337" s="110"/>
      <c r="I337" s="118"/>
      <c r="J337" s="118"/>
      <c r="K337" s="118"/>
      <c r="L337" s="118"/>
      <c r="M337" s="118"/>
      <c r="N337" s="118"/>
      <c r="O337" s="118"/>
      <c r="P337" s="118"/>
      <c r="Q337" s="110"/>
      <c r="R337" s="110"/>
      <c r="S337" s="110"/>
      <c r="T337" s="110"/>
      <c r="U337" s="110"/>
    </row>
    <row r="338" spans="3:21" ht="39.950000000000003" customHeight="1">
      <c r="C338" s="109"/>
      <c r="D338" s="110"/>
      <c r="E338" s="110"/>
      <c r="F338" s="110"/>
      <c r="G338" s="110"/>
      <c r="H338" s="110"/>
      <c r="I338" s="118"/>
      <c r="J338" s="118"/>
      <c r="K338" s="118"/>
      <c r="L338" s="118"/>
      <c r="M338" s="118"/>
      <c r="N338" s="118"/>
      <c r="O338" s="118"/>
      <c r="P338" s="118"/>
      <c r="Q338" s="110"/>
      <c r="R338" s="110"/>
      <c r="S338" s="110"/>
      <c r="T338" s="110"/>
      <c r="U338" s="110"/>
    </row>
    <row r="339" spans="3:21" ht="39.950000000000003" customHeight="1">
      <c r="C339" s="109"/>
      <c r="D339" s="110"/>
      <c r="E339" s="110"/>
      <c r="F339" s="110"/>
      <c r="G339" s="110"/>
      <c r="H339" s="110"/>
      <c r="I339" s="118"/>
      <c r="J339" s="118"/>
      <c r="K339" s="118"/>
      <c r="L339" s="118"/>
      <c r="M339" s="118"/>
      <c r="N339" s="118"/>
      <c r="O339" s="118"/>
      <c r="P339" s="118"/>
      <c r="Q339" s="110"/>
      <c r="R339" s="110"/>
      <c r="S339" s="110"/>
      <c r="T339" s="110"/>
      <c r="U339" s="110"/>
    </row>
    <row r="340" spans="3:21" ht="39.950000000000003" customHeight="1">
      <c r="C340" s="109"/>
      <c r="D340" s="110"/>
      <c r="E340" s="110"/>
      <c r="F340" s="110"/>
      <c r="G340" s="110"/>
      <c r="H340" s="110"/>
      <c r="I340" s="118"/>
      <c r="J340" s="118"/>
      <c r="K340" s="118"/>
      <c r="L340" s="118"/>
      <c r="M340" s="118"/>
      <c r="N340" s="118"/>
      <c r="O340" s="118"/>
      <c r="P340" s="118"/>
      <c r="Q340" s="110"/>
      <c r="R340" s="110"/>
      <c r="S340" s="110"/>
      <c r="T340" s="110"/>
      <c r="U340" s="110"/>
    </row>
    <row r="341" spans="3:21" ht="39.950000000000003" customHeight="1">
      <c r="C341" s="109"/>
      <c r="D341" s="110"/>
      <c r="E341" s="110"/>
      <c r="F341" s="110"/>
      <c r="G341" s="110"/>
      <c r="H341" s="110"/>
      <c r="I341" s="118"/>
      <c r="J341" s="118"/>
      <c r="K341" s="118"/>
      <c r="L341" s="118"/>
      <c r="M341" s="118"/>
      <c r="N341" s="118"/>
      <c r="O341" s="118"/>
      <c r="P341" s="118"/>
      <c r="Q341" s="110"/>
      <c r="R341" s="110"/>
      <c r="S341" s="110"/>
      <c r="T341" s="110"/>
      <c r="U341" s="110"/>
    </row>
    <row r="342" spans="3:21" ht="39.950000000000003" customHeight="1">
      <c r="C342" s="109"/>
      <c r="D342" s="110"/>
      <c r="E342" s="110"/>
      <c r="F342" s="110"/>
      <c r="G342" s="110"/>
      <c r="H342" s="110"/>
      <c r="I342" s="118"/>
      <c r="J342" s="118"/>
      <c r="K342" s="118"/>
      <c r="L342" s="118"/>
      <c r="M342" s="118"/>
      <c r="N342" s="118"/>
      <c r="O342" s="118"/>
      <c r="P342" s="118"/>
      <c r="Q342" s="110"/>
      <c r="R342" s="110"/>
      <c r="S342" s="110"/>
      <c r="T342" s="110"/>
      <c r="U342" s="110"/>
    </row>
    <row r="343" spans="3:21" ht="39.950000000000003" customHeight="1">
      <c r="C343" s="109"/>
      <c r="D343" s="110"/>
      <c r="E343" s="110"/>
      <c r="F343" s="110"/>
      <c r="G343" s="110"/>
      <c r="H343" s="110"/>
      <c r="I343" s="118"/>
      <c r="J343" s="118"/>
      <c r="K343" s="118"/>
      <c r="L343" s="118"/>
      <c r="M343" s="118"/>
      <c r="N343" s="118"/>
      <c r="O343" s="118"/>
      <c r="P343" s="118"/>
      <c r="Q343" s="110"/>
      <c r="R343" s="110"/>
      <c r="S343" s="110"/>
      <c r="T343" s="110"/>
      <c r="U343" s="110"/>
    </row>
    <row r="344" spans="3:21" ht="39.950000000000003" customHeight="1">
      <c r="C344" s="109"/>
      <c r="D344" s="110"/>
      <c r="E344" s="110"/>
      <c r="F344" s="110"/>
      <c r="G344" s="110"/>
      <c r="H344" s="110"/>
      <c r="I344" s="118"/>
      <c r="J344" s="118"/>
      <c r="K344" s="118"/>
      <c r="L344" s="118"/>
      <c r="M344" s="118"/>
      <c r="N344" s="118"/>
      <c r="O344" s="118"/>
      <c r="P344" s="118"/>
      <c r="Q344" s="110"/>
      <c r="R344" s="110"/>
      <c r="S344" s="110"/>
      <c r="T344" s="110"/>
      <c r="U344" s="110"/>
    </row>
    <row r="345" spans="3:21" ht="39.950000000000003" customHeight="1">
      <c r="C345" s="109"/>
      <c r="D345" s="110"/>
      <c r="E345" s="110"/>
      <c r="F345" s="110"/>
      <c r="G345" s="110"/>
      <c r="H345" s="110"/>
      <c r="I345" s="118"/>
      <c r="J345" s="118"/>
      <c r="K345" s="118"/>
      <c r="L345" s="118"/>
      <c r="M345" s="118"/>
      <c r="N345" s="118"/>
      <c r="O345" s="118"/>
      <c r="P345" s="118"/>
      <c r="Q345" s="110"/>
      <c r="R345" s="110"/>
      <c r="S345" s="110"/>
      <c r="T345" s="110"/>
      <c r="U345" s="110"/>
    </row>
    <row r="346" spans="3:21" ht="39.950000000000003" customHeight="1">
      <c r="C346" s="109"/>
      <c r="D346" s="110"/>
      <c r="E346" s="110"/>
      <c r="F346" s="110"/>
      <c r="G346" s="110"/>
      <c r="H346" s="110"/>
      <c r="I346" s="118"/>
      <c r="J346" s="118"/>
      <c r="K346" s="118"/>
      <c r="L346" s="118"/>
      <c r="M346" s="118"/>
      <c r="N346" s="118"/>
      <c r="O346" s="118"/>
      <c r="P346" s="118"/>
      <c r="Q346" s="110"/>
      <c r="R346" s="110"/>
      <c r="S346" s="110"/>
      <c r="T346" s="110"/>
      <c r="U346" s="110"/>
    </row>
    <row r="347" spans="3:21" ht="39.950000000000003" customHeight="1">
      <c r="C347" s="109"/>
      <c r="D347" s="110"/>
      <c r="E347" s="110"/>
      <c r="F347" s="110"/>
      <c r="G347" s="110"/>
      <c r="H347" s="110"/>
      <c r="I347" s="118"/>
      <c r="J347" s="118"/>
      <c r="K347" s="118"/>
      <c r="L347" s="118"/>
      <c r="M347" s="118"/>
      <c r="N347" s="118"/>
      <c r="O347" s="118"/>
      <c r="P347" s="118"/>
      <c r="Q347" s="110"/>
      <c r="R347" s="110"/>
      <c r="S347" s="110"/>
      <c r="T347" s="110"/>
      <c r="U347" s="110"/>
    </row>
    <row r="348" spans="3:21" ht="39.950000000000003" customHeight="1">
      <c r="C348" s="109"/>
      <c r="D348" s="110"/>
      <c r="E348" s="110"/>
      <c r="F348" s="110"/>
      <c r="G348" s="110"/>
      <c r="H348" s="110"/>
      <c r="I348" s="118"/>
      <c r="J348" s="118"/>
      <c r="K348" s="118"/>
      <c r="L348" s="118"/>
      <c r="M348" s="118"/>
      <c r="N348" s="118"/>
      <c r="O348" s="118"/>
      <c r="P348" s="118"/>
      <c r="Q348" s="110"/>
      <c r="R348" s="110"/>
      <c r="S348" s="110"/>
      <c r="T348" s="110"/>
      <c r="U348" s="110"/>
    </row>
    <row r="349" spans="3:21" ht="39.950000000000003" customHeight="1">
      <c r="C349" s="109"/>
      <c r="D349" s="110"/>
      <c r="E349" s="110"/>
      <c r="F349" s="110"/>
      <c r="G349" s="110"/>
      <c r="H349" s="110"/>
      <c r="I349" s="118"/>
      <c r="J349" s="118"/>
      <c r="K349" s="118"/>
      <c r="L349" s="118"/>
      <c r="M349" s="118"/>
      <c r="N349" s="118"/>
      <c r="O349" s="118"/>
      <c r="P349" s="118"/>
      <c r="Q349" s="110"/>
      <c r="R349" s="110"/>
      <c r="S349" s="110"/>
      <c r="T349" s="110"/>
      <c r="U349" s="110"/>
    </row>
    <row r="350" spans="3:21" ht="39.950000000000003" customHeight="1">
      <c r="C350" s="109"/>
      <c r="D350" s="110"/>
      <c r="E350" s="110"/>
      <c r="F350" s="110"/>
      <c r="G350" s="110"/>
      <c r="H350" s="110"/>
      <c r="I350" s="118"/>
      <c r="J350" s="118"/>
      <c r="K350" s="118"/>
      <c r="L350" s="118"/>
      <c r="M350" s="118"/>
      <c r="N350" s="118"/>
      <c r="O350" s="118"/>
      <c r="P350" s="118"/>
      <c r="Q350" s="110"/>
      <c r="R350" s="110"/>
      <c r="S350" s="110"/>
      <c r="T350" s="110"/>
      <c r="U350" s="110"/>
    </row>
    <row r="351" spans="3:21" ht="39.950000000000003" customHeight="1">
      <c r="C351" s="109"/>
      <c r="D351" s="110"/>
      <c r="E351" s="110"/>
      <c r="F351" s="110"/>
      <c r="G351" s="110"/>
      <c r="H351" s="110"/>
      <c r="I351" s="118"/>
      <c r="J351" s="118"/>
      <c r="K351" s="118"/>
      <c r="L351" s="118"/>
      <c r="M351" s="118"/>
      <c r="N351" s="118"/>
      <c r="O351" s="118"/>
      <c r="P351" s="118"/>
      <c r="Q351" s="110"/>
      <c r="R351" s="110"/>
      <c r="S351" s="110"/>
      <c r="T351" s="110"/>
      <c r="U351" s="110"/>
    </row>
    <row r="352" spans="3:21" ht="39.950000000000003" customHeight="1">
      <c r="C352" s="109"/>
      <c r="D352" s="110"/>
      <c r="E352" s="110"/>
      <c r="F352" s="110"/>
      <c r="G352" s="110"/>
      <c r="H352" s="110"/>
      <c r="I352" s="118"/>
      <c r="J352" s="118"/>
      <c r="K352" s="118"/>
      <c r="L352" s="118"/>
      <c r="M352" s="118"/>
      <c r="N352" s="118"/>
      <c r="O352" s="118"/>
      <c r="P352" s="118"/>
      <c r="Q352" s="110"/>
      <c r="R352" s="110"/>
      <c r="S352" s="110"/>
      <c r="T352" s="110"/>
      <c r="U352" s="110"/>
    </row>
    <row r="353" spans="3:21" ht="39.950000000000003" customHeight="1">
      <c r="C353" s="109"/>
      <c r="D353" s="110"/>
      <c r="E353" s="110"/>
      <c r="F353" s="110"/>
      <c r="G353" s="110"/>
      <c r="H353" s="110"/>
      <c r="I353" s="118"/>
      <c r="J353" s="118"/>
      <c r="K353" s="118"/>
      <c r="L353" s="118"/>
      <c r="M353" s="118"/>
      <c r="N353" s="118"/>
      <c r="O353" s="118"/>
      <c r="P353" s="118"/>
      <c r="Q353" s="110"/>
      <c r="R353" s="110"/>
      <c r="S353" s="110"/>
      <c r="T353" s="110"/>
      <c r="U353" s="110"/>
    </row>
    <row r="354" spans="3:21" ht="39.950000000000003" customHeight="1">
      <c r="C354" s="109"/>
      <c r="D354" s="110"/>
      <c r="E354" s="110"/>
      <c r="F354" s="110"/>
      <c r="G354" s="110"/>
      <c r="H354" s="110"/>
      <c r="I354" s="118"/>
      <c r="J354" s="118"/>
      <c r="K354" s="118"/>
      <c r="L354" s="118"/>
      <c r="M354" s="118"/>
      <c r="N354" s="118"/>
      <c r="O354" s="118"/>
      <c r="P354" s="118"/>
      <c r="Q354" s="110"/>
      <c r="R354" s="110"/>
      <c r="S354" s="110"/>
      <c r="T354" s="110"/>
      <c r="U354" s="110"/>
    </row>
    <row r="355" spans="3:21" ht="39.950000000000003" customHeight="1">
      <c r="C355" s="109"/>
      <c r="D355" s="110"/>
      <c r="E355" s="110"/>
      <c r="F355" s="110"/>
      <c r="G355" s="110"/>
      <c r="H355" s="110"/>
      <c r="I355" s="118"/>
      <c r="J355" s="118"/>
      <c r="K355" s="118"/>
      <c r="L355" s="118"/>
      <c r="M355" s="118"/>
      <c r="N355" s="118"/>
      <c r="O355" s="118"/>
      <c r="P355" s="118"/>
      <c r="Q355" s="110"/>
      <c r="R355" s="110"/>
      <c r="S355" s="110"/>
      <c r="T355" s="110"/>
      <c r="U355" s="110"/>
    </row>
    <row r="356" spans="3:21" ht="39.950000000000003" customHeight="1">
      <c r="C356" s="109"/>
      <c r="D356" s="110"/>
      <c r="E356" s="110"/>
      <c r="F356" s="110"/>
      <c r="G356" s="110"/>
      <c r="H356" s="110"/>
      <c r="I356" s="118"/>
      <c r="J356" s="118"/>
      <c r="K356" s="118"/>
      <c r="L356" s="118"/>
      <c r="M356" s="118"/>
      <c r="N356" s="118"/>
      <c r="O356" s="118"/>
      <c r="P356" s="118"/>
      <c r="Q356" s="110"/>
      <c r="R356" s="110"/>
      <c r="S356" s="110"/>
      <c r="T356" s="110"/>
      <c r="U356" s="110"/>
    </row>
    <row r="357" spans="3:21" ht="39.950000000000003" customHeight="1">
      <c r="C357" s="109"/>
      <c r="D357" s="110"/>
      <c r="E357" s="110"/>
      <c r="F357" s="110"/>
      <c r="G357" s="110"/>
      <c r="H357" s="110"/>
      <c r="I357" s="118"/>
      <c r="J357" s="118"/>
      <c r="K357" s="118"/>
      <c r="L357" s="118"/>
      <c r="M357" s="118"/>
      <c r="N357" s="118"/>
      <c r="O357" s="118"/>
      <c r="P357" s="118"/>
      <c r="Q357" s="110"/>
      <c r="R357" s="110"/>
      <c r="S357" s="110"/>
      <c r="T357" s="110"/>
      <c r="U357" s="110"/>
    </row>
    <row r="358" spans="3:21" ht="39.950000000000003" customHeight="1">
      <c r="C358" s="109"/>
      <c r="D358" s="110"/>
      <c r="E358" s="110"/>
      <c r="F358" s="110"/>
      <c r="G358" s="110"/>
      <c r="H358" s="110"/>
      <c r="I358" s="118"/>
      <c r="J358" s="118"/>
      <c r="K358" s="118"/>
      <c r="L358" s="118"/>
      <c r="M358" s="118"/>
      <c r="N358" s="118"/>
      <c r="O358" s="118"/>
      <c r="P358" s="118"/>
      <c r="Q358" s="110"/>
      <c r="R358" s="110"/>
      <c r="S358" s="110"/>
      <c r="T358" s="110"/>
      <c r="U358" s="110"/>
    </row>
    <row r="359" spans="3:21" ht="39.950000000000003" customHeight="1">
      <c r="C359" s="109"/>
      <c r="D359" s="110"/>
      <c r="E359" s="110"/>
      <c r="F359" s="110"/>
      <c r="G359" s="110"/>
      <c r="H359" s="110"/>
      <c r="I359" s="118"/>
      <c r="J359" s="118"/>
      <c r="K359" s="118"/>
      <c r="L359" s="118"/>
      <c r="M359" s="118"/>
      <c r="N359" s="118"/>
      <c r="O359" s="118"/>
      <c r="P359" s="118"/>
      <c r="Q359" s="110"/>
      <c r="R359" s="110"/>
      <c r="S359" s="110"/>
      <c r="T359" s="110"/>
      <c r="U359" s="110"/>
    </row>
    <row r="360" spans="3:21" ht="39.950000000000003" customHeight="1">
      <c r="C360" s="109"/>
      <c r="D360" s="110"/>
      <c r="E360" s="110"/>
      <c r="F360" s="110"/>
      <c r="G360" s="110"/>
      <c r="H360" s="110"/>
      <c r="I360" s="118"/>
      <c r="J360" s="118"/>
      <c r="K360" s="118"/>
      <c r="L360" s="118"/>
      <c r="M360" s="118"/>
      <c r="N360" s="118"/>
      <c r="O360" s="118"/>
      <c r="P360" s="118"/>
      <c r="Q360" s="110"/>
      <c r="R360" s="110"/>
      <c r="S360" s="110"/>
      <c r="T360" s="110"/>
      <c r="U360" s="110"/>
    </row>
    <row r="361" spans="3:21" ht="39.950000000000003" customHeight="1">
      <c r="C361" s="109"/>
      <c r="D361" s="110"/>
      <c r="E361" s="110"/>
      <c r="F361" s="110"/>
      <c r="G361" s="110"/>
      <c r="H361" s="110"/>
      <c r="I361" s="118"/>
      <c r="J361" s="118"/>
      <c r="K361" s="118"/>
      <c r="L361" s="118"/>
      <c r="M361" s="118"/>
      <c r="N361" s="118"/>
      <c r="O361" s="118"/>
      <c r="P361" s="118"/>
      <c r="Q361" s="110"/>
      <c r="R361" s="110"/>
      <c r="S361" s="110"/>
      <c r="T361" s="110"/>
      <c r="U361" s="110"/>
    </row>
    <row r="362" spans="3:21" ht="39.950000000000003" customHeight="1">
      <c r="C362" s="109"/>
      <c r="D362" s="110"/>
      <c r="E362" s="110"/>
      <c r="F362" s="110"/>
      <c r="G362" s="110"/>
      <c r="H362" s="110"/>
      <c r="I362" s="118"/>
      <c r="J362" s="118"/>
      <c r="K362" s="118"/>
      <c r="L362" s="118"/>
      <c r="M362" s="118"/>
      <c r="N362" s="118"/>
      <c r="O362" s="118"/>
      <c r="P362" s="118"/>
      <c r="Q362" s="110"/>
      <c r="R362" s="110"/>
      <c r="S362" s="110"/>
      <c r="T362" s="110"/>
      <c r="U362" s="110"/>
    </row>
    <row r="363" spans="3:21" ht="39.950000000000003" customHeight="1">
      <c r="C363" s="109"/>
      <c r="D363" s="110"/>
      <c r="E363" s="110"/>
      <c r="F363" s="110"/>
      <c r="G363" s="110"/>
      <c r="H363" s="110"/>
      <c r="I363" s="118"/>
      <c r="J363" s="118"/>
      <c r="K363" s="118"/>
      <c r="L363" s="118"/>
      <c r="M363" s="118"/>
      <c r="N363" s="118"/>
      <c r="O363" s="118"/>
      <c r="P363" s="118"/>
      <c r="Q363" s="110"/>
      <c r="R363" s="110"/>
      <c r="S363" s="110"/>
      <c r="T363" s="110"/>
      <c r="U363" s="110"/>
    </row>
    <row r="364" spans="3:21" ht="39.950000000000003" customHeight="1">
      <c r="C364" s="109"/>
      <c r="D364" s="110"/>
      <c r="E364" s="110"/>
      <c r="F364" s="110"/>
      <c r="G364" s="110"/>
      <c r="H364" s="110"/>
      <c r="I364" s="118"/>
      <c r="J364" s="118"/>
      <c r="K364" s="118"/>
      <c r="L364" s="118"/>
      <c r="M364" s="118"/>
      <c r="N364" s="118"/>
      <c r="O364" s="118"/>
      <c r="P364" s="118"/>
      <c r="Q364" s="110"/>
      <c r="R364" s="110"/>
      <c r="S364" s="110"/>
      <c r="T364" s="110"/>
      <c r="U364" s="110"/>
    </row>
    <row r="365" spans="3:21" ht="39.950000000000003" customHeight="1">
      <c r="C365" s="109"/>
      <c r="D365" s="110"/>
      <c r="E365" s="110"/>
      <c r="F365" s="110"/>
      <c r="G365" s="110"/>
      <c r="H365" s="110"/>
      <c r="I365" s="118"/>
      <c r="J365" s="118"/>
      <c r="K365" s="118"/>
      <c r="L365" s="118"/>
      <c r="M365" s="118"/>
      <c r="N365" s="118"/>
      <c r="O365" s="118"/>
      <c r="P365" s="118"/>
      <c r="Q365" s="110"/>
      <c r="R365" s="110"/>
      <c r="S365" s="110"/>
      <c r="T365" s="110"/>
      <c r="U365" s="110"/>
    </row>
    <row r="366" spans="3:21" ht="39.950000000000003" customHeight="1">
      <c r="C366" s="109"/>
      <c r="D366" s="110"/>
      <c r="E366" s="110"/>
      <c r="F366" s="110"/>
      <c r="G366" s="110"/>
      <c r="H366" s="110"/>
      <c r="I366" s="118"/>
      <c r="J366" s="118"/>
      <c r="K366" s="118"/>
      <c r="L366" s="118"/>
      <c r="M366" s="118"/>
      <c r="N366" s="118"/>
      <c r="O366" s="118"/>
      <c r="P366" s="118"/>
      <c r="Q366" s="110"/>
      <c r="R366" s="110"/>
      <c r="S366" s="110"/>
      <c r="T366" s="110"/>
      <c r="U366" s="110"/>
    </row>
    <row r="367" spans="3:21" ht="39.950000000000003" customHeight="1">
      <c r="C367" s="109"/>
      <c r="D367" s="110"/>
      <c r="E367" s="110"/>
      <c r="F367" s="110"/>
      <c r="G367" s="110"/>
      <c r="H367" s="110"/>
      <c r="I367" s="118"/>
      <c r="J367" s="118"/>
      <c r="K367" s="118"/>
      <c r="L367" s="118"/>
      <c r="M367" s="118"/>
      <c r="N367" s="118"/>
      <c r="O367" s="118"/>
      <c r="P367" s="118"/>
      <c r="Q367" s="110"/>
      <c r="R367" s="110"/>
      <c r="S367" s="110"/>
      <c r="T367" s="110"/>
      <c r="U367" s="110"/>
    </row>
    <row r="368" spans="3:21" ht="39.950000000000003" customHeight="1">
      <c r="C368" s="109"/>
      <c r="D368" s="110"/>
      <c r="E368" s="110"/>
      <c r="F368" s="110"/>
      <c r="G368" s="110"/>
      <c r="H368" s="110"/>
      <c r="I368" s="118"/>
      <c r="J368" s="118"/>
      <c r="K368" s="118"/>
      <c r="L368" s="118"/>
      <c r="M368" s="118"/>
      <c r="N368" s="118"/>
      <c r="O368" s="118"/>
      <c r="P368" s="118"/>
      <c r="Q368" s="110"/>
      <c r="R368" s="110"/>
      <c r="S368" s="110"/>
      <c r="T368" s="110"/>
      <c r="U368" s="110"/>
    </row>
    <row r="369" spans="3:21" ht="39.950000000000003" customHeight="1">
      <c r="C369" s="109"/>
      <c r="D369" s="110"/>
      <c r="E369" s="110"/>
      <c r="F369" s="110"/>
      <c r="G369" s="110"/>
      <c r="H369" s="110"/>
      <c r="I369" s="118"/>
      <c r="J369" s="118"/>
      <c r="K369" s="118"/>
      <c r="L369" s="118"/>
      <c r="M369" s="118"/>
      <c r="N369" s="118"/>
      <c r="O369" s="118"/>
      <c r="P369" s="118"/>
      <c r="Q369" s="110"/>
      <c r="R369" s="110"/>
      <c r="S369" s="110"/>
      <c r="T369" s="110"/>
      <c r="U369" s="110"/>
    </row>
    <row r="370" spans="3:21" ht="39.950000000000003" customHeight="1">
      <c r="C370" s="109"/>
      <c r="D370" s="110"/>
      <c r="E370" s="110"/>
      <c r="F370" s="110"/>
      <c r="G370" s="110"/>
      <c r="H370" s="110"/>
      <c r="I370" s="118"/>
      <c r="J370" s="118"/>
      <c r="K370" s="118"/>
      <c r="L370" s="118"/>
      <c r="M370" s="118"/>
      <c r="N370" s="118"/>
      <c r="O370" s="118"/>
      <c r="P370" s="118"/>
      <c r="Q370" s="110"/>
      <c r="R370" s="110"/>
      <c r="S370" s="110"/>
      <c r="T370" s="110"/>
      <c r="U370" s="110"/>
    </row>
    <row r="371" spans="3:21" ht="39.950000000000003" customHeight="1">
      <c r="C371" s="109"/>
      <c r="D371" s="110"/>
      <c r="E371" s="110"/>
      <c r="F371" s="110"/>
      <c r="G371" s="110"/>
      <c r="H371" s="110"/>
      <c r="I371" s="118"/>
      <c r="J371" s="118"/>
      <c r="K371" s="118"/>
      <c r="L371" s="118"/>
      <c r="M371" s="118"/>
      <c r="N371" s="118"/>
      <c r="O371" s="118"/>
      <c r="P371" s="118"/>
      <c r="Q371" s="110"/>
      <c r="R371" s="110"/>
      <c r="S371" s="110"/>
      <c r="T371" s="110"/>
      <c r="U371" s="110"/>
    </row>
    <row r="372" spans="3:21" ht="39.950000000000003" customHeight="1">
      <c r="C372" s="109"/>
      <c r="D372" s="110"/>
      <c r="E372" s="110"/>
      <c r="F372" s="110"/>
      <c r="G372" s="110"/>
      <c r="H372" s="110"/>
      <c r="I372" s="118"/>
      <c r="J372" s="118"/>
      <c r="K372" s="118"/>
      <c r="L372" s="118"/>
      <c r="M372" s="118"/>
      <c r="N372" s="118"/>
      <c r="O372" s="118"/>
      <c r="P372" s="118"/>
      <c r="Q372" s="110"/>
      <c r="R372" s="110"/>
      <c r="S372" s="110"/>
      <c r="T372" s="110"/>
      <c r="U372" s="110"/>
    </row>
    <row r="373" spans="3:21" ht="39.950000000000003" customHeight="1">
      <c r="C373" s="109"/>
      <c r="D373" s="110"/>
      <c r="E373" s="110"/>
      <c r="F373" s="110"/>
      <c r="G373" s="110"/>
      <c r="H373" s="110"/>
      <c r="I373" s="118"/>
      <c r="J373" s="118"/>
      <c r="K373" s="118"/>
      <c r="L373" s="118"/>
      <c r="M373" s="118"/>
      <c r="N373" s="118"/>
      <c r="O373" s="118"/>
      <c r="P373" s="118"/>
      <c r="Q373" s="110"/>
      <c r="R373" s="110"/>
      <c r="S373" s="110"/>
      <c r="T373" s="110"/>
      <c r="U373" s="110"/>
    </row>
    <row r="374" spans="3:21" ht="39.950000000000003" customHeight="1">
      <c r="C374" s="109"/>
      <c r="D374" s="110"/>
      <c r="E374" s="110"/>
      <c r="F374" s="110"/>
      <c r="G374" s="110"/>
      <c r="H374" s="110"/>
      <c r="I374" s="118"/>
      <c r="J374" s="118"/>
      <c r="K374" s="118"/>
      <c r="L374" s="118"/>
      <c r="M374" s="118"/>
      <c r="N374" s="118"/>
      <c r="O374" s="118"/>
      <c r="P374" s="118"/>
      <c r="Q374" s="110"/>
      <c r="R374" s="110"/>
      <c r="S374" s="110"/>
      <c r="T374" s="110"/>
      <c r="U374" s="110"/>
    </row>
    <row r="375" spans="3:21" ht="39.950000000000003" customHeight="1">
      <c r="C375" s="109"/>
      <c r="D375" s="110"/>
      <c r="E375" s="110"/>
      <c r="F375" s="110"/>
      <c r="G375" s="110"/>
      <c r="H375" s="110"/>
      <c r="I375" s="118"/>
      <c r="J375" s="118"/>
      <c r="K375" s="118"/>
      <c r="L375" s="118"/>
      <c r="M375" s="118"/>
      <c r="N375" s="118"/>
      <c r="O375" s="118"/>
      <c r="P375" s="118"/>
      <c r="Q375" s="110"/>
      <c r="R375" s="110"/>
      <c r="S375" s="110"/>
      <c r="T375" s="110"/>
      <c r="U375" s="110"/>
    </row>
    <row r="376" spans="3:21" ht="39.950000000000003" customHeight="1">
      <c r="C376" s="109"/>
      <c r="D376" s="110"/>
      <c r="E376" s="110"/>
      <c r="F376" s="110"/>
      <c r="G376" s="110"/>
      <c r="H376" s="110"/>
      <c r="I376" s="118"/>
      <c r="J376" s="118"/>
      <c r="K376" s="118"/>
      <c r="L376" s="118"/>
      <c r="M376" s="118"/>
      <c r="N376" s="118"/>
      <c r="O376" s="118"/>
      <c r="P376" s="118"/>
      <c r="Q376" s="110"/>
      <c r="R376" s="110"/>
      <c r="S376" s="110"/>
      <c r="T376" s="110"/>
      <c r="U376" s="110"/>
    </row>
    <row r="377" spans="3:21" ht="39.950000000000003" customHeight="1">
      <c r="C377" s="109"/>
      <c r="D377" s="110"/>
      <c r="E377" s="110"/>
      <c r="F377" s="110"/>
      <c r="G377" s="110"/>
      <c r="H377" s="110"/>
      <c r="I377" s="118"/>
      <c r="J377" s="118"/>
      <c r="K377" s="118"/>
      <c r="L377" s="118"/>
      <c r="M377" s="118"/>
      <c r="N377" s="118"/>
      <c r="O377" s="118"/>
      <c r="P377" s="118"/>
      <c r="Q377" s="110"/>
      <c r="R377" s="110"/>
      <c r="S377" s="110"/>
      <c r="T377" s="110"/>
      <c r="U377" s="110"/>
    </row>
    <row r="378" spans="3:21" ht="39.950000000000003" customHeight="1">
      <c r="C378" s="109"/>
      <c r="D378" s="110"/>
      <c r="E378" s="110"/>
      <c r="F378" s="110"/>
      <c r="G378" s="110"/>
      <c r="H378" s="110"/>
      <c r="I378" s="118"/>
      <c r="J378" s="118"/>
      <c r="K378" s="118"/>
      <c r="L378" s="118"/>
      <c r="M378" s="118"/>
      <c r="N378" s="118"/>
      <c r="O378" s="118"/>
      <c r="P378" s="118"/>
      <c r="Q378" s="110"/>
      <c r="R378" s="110"/>
      <c r="S378" s="110"/>
      <c r="T378" s="110"/>
      <c r="U378" s="110"/>
    </row>
    <row r="379" spans="3:21" ht="39.950000000000003" customHeight="1">
      <c r="C379" s="109"/>
      <c r="D379" s="110"/>
      <c r="E379" s="110"/>
      <c r="F379" s="110"/>
      <c r="G379" s="110"/>
      <c r="H379" s="110"/>
      <c r="I379" s="118"/>
      <c r="J379" s="118"/>
      <c r="K379" s="118"/>
      <c r="L379" s="118"/>
      <c r="M379" s="118"/>
      <c r="N379" s="118"/>
      <c r="O379" s="118"/>
      <c r="P379" s="118"/>
      <c r="Q379" s="110"/>
      <c r="R379" s="110"/>
      <c r="S379" s="110"/>
      <c r="T379" s="110"/>
      <c r="U379" s="110"/>
    </row>
    <row r="380" spans="3:21" ht="39.950000000000003" customHeight="1">
      <c r="C380" s="109"/>
      <c r="D380" s="110"/>
      <c r="E380" s="110"/>
      <c r="F380" s="110"/>
      <c r="G380" s="110"/>
      <c r="H380" s="110"/>
      <c r="I380" s="118"/>
      <c r="J380" s="118"/>
      <c r="K380" s="118"/>
      <c r="L380" s="118"/>
      <c r="M380" s="118"/>
      <c r="N380" s="118"/>
      <c r="O380" s="118"/>
      <c r="P380" s="118"/>
      <c r="Q380" s="110"/>
      <c r="R380" s="110"/>
      <c r="S380" s="110"/>
      <c r="T380" s="110"/>
      <c r="U380" s="110"/>
    </row>
    <row r="381" spans="3:21" ht="39.950000000000003" customHeight="1">
      <c r="C381" s="109"/>
      <c r="D381" s="110"/>
      <c r="E381" s="110"/>
      <c r="F381" s="110"/>
      <c r="G381" s="110"/>
      <c r="H381" s="110"/>
      <c r="I381" s="118"/>
      <c r="J381" s="118"/>
      <c r="K381" s="118"/>
      <c r="L381" s="118"/>
      <c r="M381" s="118"/>
      <c r="N381" s="118"/>
      <c r="O381" s="118"/>
      <c r="P381" s="118"/>
      <c r="Q381" s="110"/>
      <c r="R381" s="110"/>
      <c r="S381" s="110"/>
      <c r="T381" s="110"/>
      <c r="U381" s="110"/>
    </row>
    <row r="382" spans="3:21" ht="39.950000000000003" customHeight="1">
      <c r="C382" s="109"/>
      <c r="D382" s="110"/>
      <c r="E382" s="110"/>
      <c r="F382" s="110"/>
      <c r="G382" s="110"/>
      <c r="H382" s="110"/>
      <c r="I382" s="118"/>
      <c r="J382" s="118"/>
      <c r="K382" s="118"/>
      <c r="L382" s="118"/>
      <c r="M382" s="118"/>
      <c r="N382" s="118"/>
      <c r="O382" s="118"/>
      <c r="P382" s="118"/>
      <c r="Q382" s="110"/>
      <c r="R382" s="110"/>
      <c r="S382" s="110"/>
      <c r="T382" s="110"/>
      <c r="U382" s="110"/>
    </row>
    <row r="383" spans="3:21" ht="39.950000000000003" customHeight="1">
      <c r="C383" s="109"/>
      <c r="D383" s="110"/>
      <c r="E383" s="110"/>
      <c r="F383" s="110"/>
      <c r="G383" s="110"/>
      <c r="H383" s="110"/>
      <c r="I383" s="118"/>
      <c r="J383" s="118"/>
      <c r="K383" s="118"/>
      <c r="L383" s="118"/>
      <c r="M383" s="118"/>
      <c r="N383" s="118"/>
      <c r="O383" s="118"/>
      <c r="P383" s="118"/>
      <c r="Q383" s="110"/>
      <c r="R383" s="110"/>
      <c r="S383" s="110"/>
      <c r="T383" s="110"/>
      <c r="U383" s="110"/>
    </row>
    <row r="384" spans="3:21" ht="39.950000000000003" customHeight="1">
      <c r="C384" s="109"/>
      <c r="D384" s="110"/>
      <c r="E384" s="110"/>
      <c r="F384" s="110"/>
      <c r="G384" s="110"/>
      <c r="H384" s="110"/>
      <c r="I384" s="118"/>
      <c r="J384" s="118"/>
      <c r="K384" s="118"/>
      <c r="L384" s="118"/>
      <c r="M384" s="118"/>
      <c r="N384" s="118"/>
      <c r="O384" s="118"/>
      <c r="P384" s="118"/>
      <c r="Q384" s="110"/>
      <c r="R384" s="110"/>
      <c r="S384" s="110"/>
      <c r="T384" s="110"/>
      <c r="U384" s="110"/>
    </row>
    <row r="385" spans="3:21" ht="39.950000000000003" customHeight="1">
      <c r="C385" s="109"/>
      <c r="D385" s="110"/>
      <c r="E385" s="110"/>
      <c r="F385" s="110"/>
      <c r="G385" s="110"/>
      <c r="H385" s="110"/>
      <c r="I385" s="118"/>
      <c r="J385" s="118"/>
      <c r="K385" s="118"/>
      <c r="L385" s="118"/>
      <c r="M385" s="118"/>
      <c r="N385" s="118"/>
      <c r="O385" s="118"/>
      <c r="P385" s="118"/>
      <c r="Q385" s="110"/>
      <c r="R385" s="110"/>
      <c r="S385" s="110"/>
      <c r="T385" s="110"/>
      <c r="U385" s="110"/>
    </row>
    <row r="386" spans="3:21" ht="39.950000000000003" customHeight="1">
      <c r="C386" s="109"/>
      <c r="D386" s="110"/>
      <c r="E386" s="110"/>
      <c r="F386" s="110"/>
      <c r="G386" s="110"/>
      <c r="H386" s="110"/>
      <c r="I386" s="118"/>
      <c r="J386" s="118"/>
      <c r="K386" s="118"/>
      <c r="L386" s="118"/>
      <c r="M386" s="118"/>
      <c r="N386" s="118"/>
      <c r="O386" s="118"/>
      <c r="P386" s="118"/>
      <c r="Q386" s="110"/>
      <c r="R386" s="110"/>
      <c r="S386" s="110"/>
      <c r="T386" s="110"/>
      <c r="U386" s="110"/>
    </row>
    <row r="387" spans="3:21" ht="39.950000000000003" customHeight="1">
      <c r="C387" s="109"/>
      <c r="D387" s="110"/>
      <c r="E387" s="110"/>
      <c r="F387" s="110"/>
      <c r="G387" s="110"/>
      <c r="H387" s="110"/>
      <c r="I387" s="118"/>
      <c r="J387" s="118"/>
      <c r="K387" s="118"/>
      <c r="L387" s="118"/>
      <c r="M387" s="118"/>
      <c r="N387" s="118"/>
      <c r="O387" s="118"/>
      <c r="P387" s="118"/>
      <c r="Q387" s="110"/>
      <c r="R387" s="110"/>
      <c r="S387" s="110"/>
      <c r="T387" s="110"/>
      <c r="U387" s="110"/>
    </row>
    <row r="388" spans="3:21" ht="39.950000000000003" customHeight="1">
      <c r="C388" s="109"/>
      <c r="D388" s="110"/>
      <c r="E388" s="110"/>
      <c r="F388" s="110"/>
      <c r="G388" s="110"/>
      <c r="H388" s="110"/>
      <c r="I388" s="118"/>
      <c r="J388" s="118"/>
      <c r="K388" s="118"/>
      <c r="L388" s="118"/>
      <c r="M388" s="118"/>
      <c r="N388" s="118"/>
      <c r="O388" s="118"/>
      <c r="P388" s="118"/>
      <c r="Q388" s="110"/>
      <c r="R388" s="110"/>
      <c r="S388" s="110"/>
      <c r="T388" s="110"/>
      <c r="U388" s="110"/>
    </row>
    <row r="389" spans="3:21" ht="39.950000000000003" customHeight="1">
      <c r="C389" s="109"/>
      <c r="D389" s="110"/>
      <c r="E389" s="110"/>
      <c r="F389" s="110"/>
      <c r="G389" s="110"/>
      <c r="H389" s="110"/>
      <c r="I389" s="118"/>
      <c r="J389" s="118"/>
      <c r="K389" s="118"/>
      <c r="L389" s="118"/>
      <c r="M389" s="118"/>
      <c r="N389" s="118"/>
      <c r="O389" s="118"/>
      <c r="P389" s="118"/>
      <c r="Q389" s="110"/>
      <c r="R389" s="110"/>
      <c r="S389" s="110"/>
      <c r="T389" s="110"/>
      <c r="U389" s="110"/>
    </row>
    <row r="390" spans="3:21" ht="39.950000000000003" customHeight="1">
      <c r="C390" s="109"/>
      <c r="D390" s="110"/>
      <c r="E390" s="110"/>
      <c r="F390" s="110"/>
      <c r="G390" s="110"/>
      <c r="H390" s="110"/>
      <c r="I390" s="118"/>
      <c r="J390" s="118"/>
      <c r="K390" s="118"/>
      <c r="L390" s="118"/>
      <c r="M390" s="118"/>
      <c r="N390" s="118"/>
      <c r="O390" s="118"/>
      <c r="P390" s="118"/>
      <c r="Q390" s="110"/>
      <c r="R390" s="110"/>
      <c r="S390" s="110"/>
      <c r="T390" s="110"/>
      <c r="U390" s="110"/>
    </row>
    <row r="391" spans="3:21" ht="39.950000000000003" customHeight="1">
      <c r="C391" s="109"/>
      <c r="D391" s="110"/>
      <c r="E391" s="110"/>
      <c r="F391" s="110"/>
      <c r="G391" s="110"/>
      <c r="H391" s="110"/>
      <c r="I391" s="118"/>
      <c r="J391" s="118"/>
      <c r="K391" s="118"/>
      <c r="L391" s="118"/>
      <c r="M391" s="118"/>
      <c r="N391" s="118"/>
      <c r="O391" s="118"/>
      <c r="P391" s="118"/>
      <c r="Q391" s="110"/>
      <c r="R391" s="110"/>
      <c r="S391" s="110"/>
      <c r="T391" s="110"/>
      <c r="U391" s="110"/>
    </row>
    <row r="392" spans="3:21" ht="39.950000000000003" customHeight="1">
      <c r="C392" s="109"/>
      <c r="D392" s="110"/>
      <c r="E392" s="110"/>
      <c r="F392" s="110"/>
      <c r="G392" s="110"/>
      <c r="H392" s="110"/>
      <c r="I392" s="118"/>
      <c r="J392" s="118"/>
      <c r="K392" s="118"/>
      <c r="L392" s="118"/>
      <c r="M392" s="118"/>
      <c r="N392" s="118"/>
      <c r="O392" s="118"/>
      <c r="P392" s="118"/>
      <c r="Q392" s="110"/>
      <c r="R392" s="110"/>
      <c r="S392" s="110"/>
      <c r="T392" s="110"/>
      <c r="U392" s="110"/>
    </row>
    <row r="393" spans="3:21" ht="39.950000000000003" customHeight="1">
      <c r="C393" s="109"/>
      <c r="D393" s="110"/>
      <c r="E393" s="110"/>
      <c r="F393" s="110"/>
      <c r="G393" s="110"/>
      <c r="H393" s="110"/>
      <c r="I393" s="118"/>
      <c r="J393" s="118"/>
      <c r="K393" s="118"/>
      <c r="L393" s="118"/>
      <c r="M393" s="118"/>
      <c r="N393" s="118"/>
      <c r="O393" s="118"/>
      <c r="P393" s="118"/>
      <c r="Q393" s="110"/>
      <c r="R393" s="110"/>
      <c r="S393" s="110"/>
      <c r="T393" s="110"/>
      <c r="U393" s="110"/>
    </row>
    <row r="394" spans="3:21" ht="39.950000000000003" customHeight="1">
      <c r="C394" s="109"/>
      <c r="D394" s="110"/>
      <c r="E394" s="110"/>
      <c r="F394" s="110"/>
      <c r="G394" s="110"/>
      <c r="H394" s="110"/>
      <c r="I394" s="118"/>
      <c r="J394" s="118"/>
      <c r="K394" s="118"/>
      <c r="L394" s="118"/>
      <c r="M394" s="118"/>
      <c r="N394" s="118"/>
      <c r="O394" s="118"/>
      <c r="P394" s="118"/>
      <c r="Q394" s="110"/>
      <c r="R394" s="110"/>
      <c r="S394" s="110"/>
      <c r="T394" s="110"/>
      <c r="U394" s="110"/>
    </row>
    <row r="395" spans="3:21" ht="39.950000000000003" customHeight="1">
      <c r="C395" s="109"/>
      <c r="D395" s="110"/>
      <c r="E395" s="110"/>
      <c r="F395" s="110"/>
      <c r="G395" s="110"/>
      <c r="H395" s="110"/>
      <c r="I395" s="118"/>
      <c r="J395" s="118"/>
      <c r="K395" s="118"/>
      <c r="L395" s="118"/>
      <c r="M395" s="118"/>
      <c r="N395" s="118"/>
      <c r="O395" s="118"/>
      <c r="P395" s="118"/>
      <c r="Q395" s="110"/>
      <c r="R395" s="110"/>
      <c r="S395" s="110"/>
      <c r="T395" s="110"/>
      <c r="U395" s="110"/>
    </row>
    <row r="396" spans="3:21" ht="39.950000000000003" customHeight="1">
      <c r="C396" s="109"/>
      <c r="D396" s="110"/>
      <c r="E396" s="110"/>
      <c r="F396" s="110"/>
      <c r="G396" s="110"/>
      <c r="H396" s="110"/>
      <c r="I396" s="118"/>
      <c r="J396" s="118"/>
      <c r="K396" s="118"/>
      <c r="L396" s="118"/>
      <c r="M396" s="118"/>
      <c r="N396" s="118"/>
      <c r="O396" s="118"/>
      <c r="P396" s="118"/>
      <c r="Q396" s="110"/>
      <c r="R396" s="110"/>
      <c r="S396" s="110"/>
      <c r="T396" s="110"/>
      <c r="U396" s="110"/>
    </row>
    <row r="397" spans="3:21" ht="39.950000000000003" customHeight="1">
      <c r="C397" s="109"/>
      <c r="D397" s="110"/>
      <c r="E397" s="110"/>
      <c r="F397" s="110"/>
      <c r="G397" s="110"/>
      <c r="H397" s="110"/>
      <c r="I397" s="118"/>
      <c r="J397" s="118"/>
      <c r="K397" s="118"/>
      <c r="L397" s="118"/>
      <c r="M397" s="118"/>
      <c r="N397" s="118"/>
      <c r="O397" s="118"/>
      <c r="P397" s="118"/>
      <c r="Q397" s="110"/>
      <c r="R397" s="110"/>
      <c r="S397" s="110"/>
      <c r="T397" s="110"/>
      <c r="U397" s="110"/>
    </row>
    <row r="398" spans="3:21" ht="39.950000000000003" customHeight="1">
      <c r="C398" s="109"/>
      <c r="D398" s="110"/>
      <c r="E398" s="110"/>
      <c r="F398" s="110"/>
      <c r="G398" s="110"/>
      <c r="H398" s="110"/>
      <c r="I398" s="118"/>
      <c r="J398" s="118"/>
      <c r="K398" s="118"/>
      <c r="L398" s="118"/>
      <c r="M398" s="118"/>
      <c r="N398" s="118"/>
      <c r="O398" s="118"/>
      <c r="P398" s="118"/>
      <c r="Q398" s="110"/>
      <c r="R398" s="110"/>
      <c r="S398" s="110"/>
      <c r="T398" s="110"/>
      <c r="U398" s="110"/>
    </row>
    <row r="399" spans="3:21" ht="39.950000000000003" customHeight="1">
      <c r="C399" s="109"/>
      <c r="D399" s="110"/>
      <c r="E399" s="110"/>
      <c r="F399" s="110"/>
      <c r="G399" s="110"/>
      <c r="H399" s="110"/>
      <c r="I399" s="118"/>
      <c r="J399" s="118"/>
      <c r="K399" s="118"/>
      <c r="L399" s="118"/>
      <c r="M399" s="118"/>
      <c r="N399" s="118"/>
      <c r="O399" s="118"/>
      <c r="P399" s="118"/>
      <c r="Q399" s="110"/>
      <c r="R399" s="110"/>
      <c r="S399" s="110"/>
      <c r="T399" s="110"/>
      <c r="U399" s="110"/>
    </row>
    <row r="400" spans="3:21" ht="39.950000000000003" customHeight="1">
      <c r="C400" s="109"/>
      <c r="D400" s="110"/>
      <c r="E400" s="110"/>
      <c r="F400" s="110"/>
      <c r="G400" s="110"/>
      <c r="H400" s="110"/>
      <c r="I400" s="118"/>
      <c r="J400" s="118"/>
      <c r="K400" s="118"/>
      <c r="L400" s="118"/>
      <c r="M400" s="118"/>
      <c r="N400" s="118"/>
      <c r="O400" s="118"/>
      <c r="P400" s="118"/>
      <c r="Q400" s="110"/>
      <c r="R400" s="110"/>
      <c r="S400" s="110"/>
      <c r="T400" s="110"/>
      <c r="U400" s="110"/>
    </row>
    <row r="401" spans="3:21" ht="39.950000000000003" customHeight="1">
      <c r="C401" s="109"/>
      <c r="D401" s="110"/>
      <c r="E401" s="110"/>
      <c r="F401" s="110"/>
      <c r="G401" s="110"/>
      <c r="H401" s="110"/>
      <c r="I401" s="118"/>
      <c r="J401" s="118"/>
      <c r="K401" s="118"/>
      <c r="L401" s="118"/>
      <c r="M401" s="118"/>
      <c r="N401" s="118"/>
      <c r="O401" s="118"/>
      <c r="P401" s="118"/>
      <c r="Q401" s="110"/>
      <c r="R401" s="110"/>
      <c r="S401" s="110"/>
      <c r="T401" s="110"/>
      <c r="U401" s="110"/>
    </row>
    <row r="402" spans="3:21" ht="39.950000000000003" customHeight="1">
      <c r="C402" s="109"/>
      <c r="D402" s="110"/>
      <c r="E402" s="110"/>
      <c r="F402" s="110"/>
      <c r="G402" s="110"/>
      <c r="H402" s="110"/>
      <c r="I402" s="118"/>
      <c r="J402" s="118"/>
      <c r="K402" s="118"/>
      <c r="L402" s="118"/>
      <c r="M402" s="118"/>
      <c r="N402" s="118"/>
      <c r="O402" s="118"/>
      <c r="P402" s="118"/>
      <c r="Q402" s="110"/>
      <c r="R402" s="110"/>
      <c r="S402" s="110"/>
      <c r="T402" s="110"/>
      <c r="U402" s="110"/>
    </row>
    <row r="403" spans="3:21" ht="39.950000000000003" customHeight="1">
      <c r="C403" s="109"/>
      <c r="D403" s="110"/>
      <c r="E403" s="110"/>
      <c r="F403" s="110"/>
      <c r="G403" s="110"/>
      <c r="H403" s="110"/>
      <c r="I403" s="118"/>
      <c r="J403" s="118"/>
      <c r="K403" s="118"/>
      <c r="L403" s="118"/>
      <c r="M403" s="118"/>
      <c r="N403" s="118"/>
      <c r="O403" s="118"/>
      <c r="P403" s="118"/>
      <c r="Q403" s="110"/>
      <c r="R403" s="110"/>
      <c r="S403" s="110"/>
      <c r="T403" s="110"/>
      <c r="U403" s="110"/>
    </row>
    <row r="404" spans="3:21" ht="39.950000000000003" customHeight="1">
      <c r="C404" s="109"/>
      <c r="D404" s="110"/>
      <c r="E404" s="110"/>
      <c r="F404" s="110"/>
      <c r="G404" s="110"/>
      <c r="H404" s="110"/>
      <c r="I404" s="118"/>
      <c r="J404" s="118"/>
      <c r="K404" s="118"/>
      <c r="L404" s="118"/>
      <c r="M404" s="118"/>
      <c r="N404" s="118"/>
      <c r="O404" s="118"/>
      <c r="P404" s="118"/>
      <c r="Q404" s="110"/>
      <c r="R404" s="110"/>
      <c r="S404" s="110"/>
      <c r="T404" s="110"/>
      <c r="U404" s="110"/>
    </row>
    <row r="405" spans="3:21" ht="39.950000000000003" customHeight="1">
      <c r="C405" s="109"/>
      <c r="D405" s="110"/>
      <c r="E405" s="110"/>
      <c r="F405" s="110"/>
      <c r="G405" s="110"/>
      <c r="H405" s="110"/>
      <c r="I405" s="118"/>
      <c r="J405" s="118"/>
      <c r="K405" s="118"/>
      <c r="L405" s="118"/>
      <c r="M405" s="118"/>
      <c r="N405" s="118"/>
      <c r="O405" s="118"/>
      <c r="P405" s="118"/>
      <c r="Q405" s="110"/>
      <c r="R405" s="110"/>
      <c r="S405" s="110"/>
      <c r="T405" s="110"/>
      <c r="U405" s="110"/>
    </row>
    <row r="406" spans="3:21" ht="39.950000000000003" customHeight="1">
      <c r="C406" s="109"/>
      <c r="D406" s="110"/>
      <c r="E406" s="110"/>
      <c r="F406" s="110"/>
      <c r="G406" s="110"/>
      <c r="H406" s="110"/>
      <c r="I406" s="118"/>
      <c r="J406" s="118"/>
      <c r="K406" s="118"/>
      <c r="L406" s="118"/>
      <c r="M406" s="118"/>
      <c r="N406" s="118"/>
      <c r="O406" s="118"/>
      <c r="P406" s="118"/>
      <c r="Q406" s="110"/>
      <c r="R406" s="110"/>
      <c r="S406" s="110"/>
      <c r="T406" s="110"/>
      <c r="U406" s="110"/>
    </row>
    <row r="407" spans="3:21" ht="39.950000000000003" customHeight="1">
      <c r="C407" s="109"/>
      <c r="D407" s="110"/>
      <c r="E407" s="110"/>
      <c r="F407" s="110"/>
      <c r="G407" s="110"/>
      <c r="H407" s="110"/>
      <c r="I407" s="118"/>
      <c r="J407" s="118"/>
      <c r="K407" s="118"/>
      <c r="L407" s="118"/>
      <c r="M407" s="118"/>
      <c r="N407" s="118"/>
      <c r="O407" s="118"/>
      <c r="P407" s="118"/>
      <c r="Q407" s="110"/>
      <c r="R407" s="110"/>
      <c r="S407" s="110"/>
      <c r="T407" s="110"/>
      <c r="U407" s="110"/>
    </row>
    <row r="408" spans="3:21" ht="39.950000000000003" customHeight="1">
      <c r="C408" s="109"/>
      <c r="D408" s="110"/>
      <c r="E408" s="110"/>
      <c r="F408" s="110"/>
      <c r="G408" s="110"/>
      <c r="H408" s="110"/>
      <c r="I408" s="118"/>
      <c r="J408" s="118"/>
      <c r="K408" s="118"/>
      <c r="L408" s="118"/>
      <c r="M408" s="118"/>
      <c r="N408" s="118"/>
      <c r="O408" s="118"/>
      <c r="P408" s="118"/>
      <c r="Q408" s="110"/>
      <c r="R408" s="110"/>
      <c r="S408" s="110"/>
      <c r="T408" s="110"/>
      <c r="U408" s="110"/>
    </row>
    <row r="409" spans="3:21" ht="39.950000000000003" customHeight="1">
      <c r="C409" s="109"/>
      <c r="D409" s="110"/>
      <c r="E409" s="110"/>
      <c r="F409" s="110"/>
      <c r="G409" s="110"/>
      <c r="H409" s="110"/>
      <c r="I409" s="118"/>
      <c r="J409" s="118"/>
      <c r="K409" s="118"/>
      <c r="L409" s="118"/>
      <c r="M409" s="118"/>
      <c r="N409" s="118"/>
      <c r="O409" s="118"/>
      <c r="P409" s="118"/>
      <c r="Q409" s="110"/>
      <c r="R409" s="110"/>
      <c r="S409" s="110"/>
      <c r="T409" s="110"/>
      <c r="U409" s="110"/>
    </row>
    <row r="410" spans="3:21" ht="39.950000000000003" customHeight="1">
      <c r="C410" s="109"/>
      <c r="D410" s="110"/>
      <c r="E410" s="110"/>
      <c r="F410" s="110"/>
      <c r="G410" s="110"/>
      <c r="H410" s="110"/>
      <c r="I410" s="118"/>
      <c r="J410" s="118"/>
      <c r="K410" s="118"/>
      <c r="L410" s="118"/>
      <c r="M410" s="118"/>
      <c r="N410" s="118"/>
      <c r="O410" s="118"/>
      <c r="P410" s="118"/>
      <c r="Q410" s="110"/>
      <c r="R410" s="110"/>
      <c r="S410" s="110"/>
      <c r="T410" s="110"/>
      <c r="U410" s="110"/>
    </row>
    <row r="411" spans="3:21" ht="39.950000000000003" customHeight="1">
      <c r="C411" s="109"/>
      <c r="D411" s="110"/>
      <c r="E411" s="110"/>
      <c r="F411" s="110"/>
      <c r="G411" s="110"/>
      <c r="H411" s="110"/>
      <c r="I411" s="118"/>
      <c r="J411" s="118"/>
      <c r="K411" s="118"/>
      <c r="L411" s="118"/>
      <c r="M411" s="118"/>
      <c r="N411" s="118"/>
      <c r="O411" s="118"/>
      <c r="P411" s="118"/>
      <c r="Q411" s="110"/>
      <c r="R411" s="110"/>
      <c r="S411" s="110"/>
      <c r="T411" s="110"/>
      <c r="U411" s="110"/>
    </row>
    <row r="412" spans="3:21" ht="39.950000000000003" customHeight="1">
      <c r="C412" s="109"/>
      <c r="D412" s="110"/>
      <c r="E412" s="110"/>
      <c r="F412" s="110"/>
      <c r="G412" s="110"/>
      <c r="H412" s="110"/>
      <c r="I412" s="118"/>
      <c r="J412" s="118"/>
      <c r="K412" s="118"/>
      <c r="L412" s="118"/>
      <c r="M412" s="118"/>
      <c r="N412" s="118"/>
      <c r="O412" s="118"/>
      <c r="P412" s="118"/>
      <c r="Q412" s="110"/>
      <c r="R412" s="110"/>
      <c r="S412" s="110"/>
      <c r="T412" s="110"/>
      <c r="U412" s="110"/>
    </row>
    <row r="413" spans="3:21" ht="39.950000000000003" customHeight="1">
      <c r="C413" s="109"/>
      <c r="D413" s="110"/>
      <c r="E413" s="110"/>
      <c r="F413" s="110"/>
      <c r="G413" s="110"/>
      <c r="H413" s="110"/>
      <c r="I413" s="118"/>
      <c r="J413" s="118"/>
      <c r="K413" s="118"/>
      <c r="L413" s="118"/>
      <c r="M413" s="118"/>
      <c r="N413" s="118"/>
      <c r="O413" s="118"/>
      <c r="P413" s="118"/>
      <c r="Q413" s="110"/>
      <c r="R413" s="110"/>
      <c r="S413" s="110"/>
      <c r="T413" s="110"/>
      <c r="U413" s="110"/>
    </row>
    <row r="414" spans="3:21" ht="39.950000000000003" customHeight="1">
      <c r="C414" s="109"/>
      <c r="D414" s="110"/>
      <c r="E414" s="110"/>
      <c r="F414" s="110"/>
      <c r="G414" s="110"/>
      <c r="H414" s="110"/>
      <c r="I414" s="118"/>
      <c r="J414" s="118"/>
      <c r="K414" s="118"/>
      <c r="L414" s="118"/>
      <c r="M414" s="118"/>
      <c r="N414" s="118"/>
      <c r="O414" s="118"/>
      <c r="P414" s="118"/>
      <c r="Q414" s="110"/>
      <c r="R414" s="110"/>
      <c r="S414" s="110"/>
      <c r="T414" s="110"/>
      <c r="U414" s="110"/>
    </row>
    <row r="415" spans="3:21" ht="39.950000000000003" customHeight="1">
      <c r="C415" s="109"/>
      <c r="D415" s="110"/>
      <c r="E415" s="110"/>
      <c r="F415" s="110"/>
      <c r="G415" s="110"/>
      <c r="H415" s="110"/>
      <c r="I415" s="118"/>
      <c r="J415" s="118"/>
      <c r="K415" s="118"/>
      <c r="L415" s="118"/>
      <c r="M415" s="118"/>
      <c r="N415" s="118"/>
      <c r="O415" s="118"/>
      <c r="P415" s="118"/>
      <c r="Q415" s="110"/>
      <c r="R415" s="110"/>
      <c r="S415" s="110"/>
      <c r="T415" s="110"/>
      <c r="U415" s="110"/>
    </row>
    <row r="416" spans="3:21" ht="39.950000000000003" customHeight="1">
      <c r="C416" s="109"/>
      <c r="D416" s="110"/>
      <c r="E416" s="110"/>
      <c r="F416" s="110"/>
      <c r="G416" s="110"/>
      <c r="H416" s="110"/>
      <c r="I416" s="118"/>
      <c r="J416" s="118"/>
      <c r="K416" s="118"/>
      <c r="L416" s="118"/>
      <c r="M416" s="118"/>
      <c r="N416" s="118"/>
      <c r="O416" s="118"/>
      <c r="P416" s="118"/>
      <c r="Q416" s="110"/>
      <c r="R416" s="110"/>
      <c r="S416" s="110"/>
      <c r="T416" s="110"/>
      <c r="U416" s="110"/>
    </row>
    <row r="417" spans="3:21" ht="39.950000000000003" customHeight="1">
      <c r="C417" s="109"/>
      <c r="D417" s="110"/>
      <c r="E417" s="110"/>
      <c r="F417" s="110"/>
      <c r="G417" s="110"/>
      <c r="H417" s="110"/>
      <c r="I417" s="118"/>
      <c r="J417" s="118"/>
      <c r="K417" s="118"/>
      <c r="L417" s="118"/>
      <c r="M417" s="118"/>
      <c r="N417" s="118"/>
      <c r="O417" s="118"/>
      <c r="P417" s="118"/>
      <c r="Q417" s="110"/>
      <c r="R417" s="110"/>
      <c r="S417" s="110"/>
      <c r="T417" s="110"/>
      <c r="U417" s="110"/>
    </row>
    <row r="418" spans="3:21" ht="39.950000000000003" customHeight="1">
      <c r="C418" s="109"/>
      <c r="D418" s="110"/>
      <c r="E418" s="110"/>
      <c r="F418" s="110"/>
      <c r="G418" s="110"/>
      <c r="H418" s="110"/>
      <c r="I418" s="118"/>
      <c r="J418" s="118"/>
      <c r="K418" s="118"/>
      <c r="L418" s="118"/>
      <c r="M418" s="118"/>
      <c r="N418" s="118"/>
      <c r="O418" s="118"/>
      <c r="P418" s="118"/>
      <c r="Q418" s="110"/>
      <c r="R418" s="110"/>
      <c r="S418" s="110"/>
      <c r="T418" s="110"/>
      <c r="U418" s="110"/>
    </row>
    <row r="419" spans="3:21" ht="39.950000000000003" customHeight="1">
      <c r="C419" s="109"/>
      <c r="D419" s="110"/>
      <c r="E419" s="110"/>
      <c r="F419" s="110"/>
      <c r="G419" s="110"/>
      <c r="H419" s="110"/>
      <c r="I419" s="118"/>
      <c r="J419" s="118"/>
      <c r="K419" s="118"/>
      <c r="L419" s="118"/>
      <c r="M419" s="118"/>
      <c r="N419" s="118"/>
      <c r="O419" s="118"/>
      <c r="P419" s="118"/>
      <c r="Q419" s="110"/>
      <c r="R419" s="110"/>
      <c r="S419" s="110"/>
      <c r="T419" s="110"/>
      <c r="U419" s="110"/>
    </row>
    <row r="420" spans="3:21" ht="39.950000000000003" customHeight="1">
      <c r="C420" s="109"/>
      <c r="D420" s="110"/>
      <c r="E420" s="110"/>
      <c r="F420" s="110"/>
      <c r="G420" s="110"/>
      <c r="H420" s="110"/>
      <c r="I420" s="118"/>
      <c r="J420" s="118"/>
      <c r="K420" s="118"/>
      <c r="L420" s="118"/>
      <c r="M420" s="118"/>
      <c r="N420" s="118"/>
      <c r="O420" s="118"/>
      <c r="P420" s="118"/>
      <c r="Q420" s="110"/>
      <c r="R420" s="110"/>
      <c r="S420" s="110"/>
      <c r="T420" s="110"/>
      <c r="U420" s="110"/>
    </row>
    <row r="421" spans="3:21" ht="39.950000000000003" customHeight="1">
      <c r="C421" s="109"/>
      <c r="D421" s="110"/>
      <c r="E421" s="110"/>
      <c r="F421" s="110"/>
      <c r="G421" s="110"/>
      <c r="H421" s="110"/>
      <c r="I421" s="118"/>
      <c r="J421" s="118"/>
      <c r="K421" s="118"/>
      <c r="L421" s="118"/>
      <c r="M421" s="118"/>
      <c r="N421" s="118"/>
      <c r="O421" s="118"/>
      <c r="P421" s="118"/>
      <c r="Q421" s="110"/>
      <c r="R421" s="110"/>
      <c r="S421" s="110"/>
      <c r="T421" s="110"/>
      <c r="U421" s="110"/>
    </row>
    <row r="422" spans="3:21" ht="39.950000000000003" customHeight="1">
      <c r="C422" s="109"/>
      <c r="D422" s="110"/>
      <c r="E422" s="110"/>
      <c r="F422" s="110"/>
      <c r="G422" s="110"/>
      <c r="H422" s="110"/>
      <c r="I422" s="118"/>
      <c r="J422" s="118"/>
      <c r="K422" s="118"/>
      <c r="L422" s="118"/>
      <c r="M422" s="118"/>
      <c r="N422" s="118"/>
      <c r="O422" s="118"/>
      <c r="P422" s="118"/>
      <c r="Q422" s="110"/>
      <c r="R422" s="110"/>
      <c r="S422" s="110"/>
      <c r="T422" s="110"/>
      <c r="U422" s="110"/>
    </row>
    <row r="423" spans="3:21" ht="39.950000000000003" customHeight="1">
      <c r="C423" s="109"/>
      <c r="D423" s="110"/>
      <c r="E423" s="110"/>
      <c r="F423" s="110"/>
      <c r="G423" s="110"/>
      <c r="H423" s="110"/>
      <c r="I423" s="118"/>
      <c r="J423" s="118"/>
      <c r="K423" s="118"/>
      <c r="L423" s="118"/>
      <c r="M423" s="118"/>
      <c r="N423" s="118"/>
      <c r="O423" s="118"/>
      <c r="P423" s="118"/>
      <c r="Q423" s="110"/>
      <c r="R423" s="110"/>
      <c r="S423" s="110"/>
      <c r="T423" s="110"/>
      <c r="U423" s="110"/>
    </row>
    <row r="424" spans="3:21" ht="39.950000000000003" customHeight="1">
      <c r="C424" s="109"/>
      <c r="D424" s="110"/>
      <c r="E424" s="110"/>
      <c r="F424" s="110"/>
      <c r="G424" s="110"/>
      <c r="H424" s="110"/>
      <c r="I424" s="118"/>
      <c r="J424" s="118"/>
      <c r="K424" s="118"/>
      <c r="L424" s="118"/>
      <c r="M424" s="118"/>
      <c r="N424" s="118"/>
      <c r="O424" s="118"/>
      <c r="P424" s="118"/>
      <c r="Q424" s="110"/>
      <c r="R424" s="110"/>
      <c r="S424" s="110"/>
      <c r="T424" s="110"/>
      <c r="U424" s="110"/>
    </row>
    <row r="425" spans="3:21" ht="39.950000000000003" customHeight="1">
      <c r="C425" s="109"/>
      <c r="D425" s="110"/>
      <c r="E425" s="110"/>
      <c r="F425" s="110"/>
      <c r="G425" s="110"/>
      <c r="H425" s="110"/>
      <c r="I425" s="118"/>
      <c r="J425" s="118"/>
      <c r="K425" s="118"/>
      <c r="L425" s="118"/>
      <c r="M425" s="118"/>
      <c r="N425" s="118"/>
      <c r="O425" s="118"/>
      <c r="P425" s="118"/>
      <c r="Q425" s="110"/>
      <c r="R425" s="110"/>
      <c r="S425" s="110"/>
      <c r="T425" s="110"/>
      <c r="U425" s="110"/>
    </row>
    <row r="426" spans="3:21" ht="39.950000000000003" customHeight="1">
      <c r="C426" s="109"/>
      <c r="D426" s="110"/>
      <c r="E426" s="110"/>
      <c r="F426" s="110"/>
      <c r="G426" s="110"/>
      <c r="H426" s="110"/>
      <c r="I426" s="118"/>
      <c r="J426" s="118"/>
      <c r="K426" s="118"/>
      <c r="L426" s="118"/>
      <c r="M426" s="118"/>
      <c r="N426" s="118"/>
      <c r="O426" s="118"/>
      <c r="P426" s="118"/>
      <c r="Q426" s="110"/>
      <c r="R426" s="110"/>
      <c r="S426" s="110"/>
      <c r="T426" s="110"/>
      <c r="U426" s="110"/>
    </row>
    <row r="427" spans="3:21" ht="39.950000000000003" customHeight="1">
      <c r="C427" s="109"/>
      <c r="D427" s="110"/>
      <c r="E427" s="110"/>
      <c r="F427" s="110"/>
      <c r="G427" s="110"/>
      <c r="H427" s="110"/>
      <c r="I427" s="118"/>
      <c r="J427" s="118"/>
      <c r="K427" s="118"/>
      <c r="L427" s="118"/>
      <c r="M427" s="118"/>
      <c r="N427" s="118"/>
      <c r="O427" s="118"/>
      <c r="P427" s="118"/>
      <c r="Q427" s="110"/>
      <c r="R427" s="110"/>
      <c r="S427" s="110"/>
      <c r="T427" s="110"/>
      <c r="U427" s="110"/>
    </row>
    <row r="428" spans="3:21" ht="39.950000000000003" customHeight="1">
      <c r="C428" s="109"/>
      <c r="D428" s="110"/>
      <c r="E428" s="110"/>
      <c r="F428" s="110"/>
      <c r="G428" s="110"/>
      <c r="H428" s="110"/>
      <c r="I428" s="118"/>
      <c r="J428" s="118"/>
      <c r="K428" s="118"/>
      <c r="L428" s="118"/>
      <c r="M428" s="118"/>
      <c r="N428" s="118"/>
      <c r="O428" s="118"/>
      <c r="P428" s="118"/>
      <c r="Q428" s="110"/>
      <c r="R428" s="110"/>
      <c r="S428" s="110"/>
      <c r="T428" s="110"/>
      <c r="U428" s="110"/>
    </row>
    <row r="429" spans="3:21" ht="39.950000000000003" customHeight="1">
      <c r="C429" s="109"/>
      <c r="D429" s="110"/>
      <c r="E429" s="110"/>
      <c r="F429" s="110"/>
      <c r="G429" s="110"/>
      <c r="H429" s="110"/>
      <c r="I429" s="118"/>
      <c r="J429" s="118"/>
      <c r="K429" s="118"/>
      <c r="L429" s="118"/>
      <c r="M429" s="118"/>
      <c r="N429" s="118"/>
      <c r="O429" s="118"/>
      <c r="P429" s="118"/>
      <c r="Q429" s="110"/>
      <c r="R429" s="110"/>
      <c r="S429" s="110"/>
      <c r="T429" s="110"/>
      <c r="U429" s="110"/>
    </row>
    <row r="430" spans="3:21" ht="39.950000000000003" customHeight="1">
      <c r="C430" s="109"/>
      <c r="D430" s="110"/>
      <c r="E430" s="110"/>
      <c r="F430" s="110"/>
      <c r="G430" s="110"/>
      <c r="H430" s="110"/>
      <c r="I430" s="118"/>
      <c r="J430" s="118"/>
      <c r="K430" s="118"/>
      <c r="L430" s="118"/>
      <c r="M430" s="118"/>
      <c r="N430" s="118"/>
      <c r="O430" s="118"/>
      <c r="P430" s="118"/>
      <c r="Q430" s="110"/>
      <c r="R430" s="110"/>
      <c r="S430" s="110"/>
      <c r="T430" s="110"/>
      <c r="U430" s="110"/>
    </row>
    <row r="431" spans="3:21" ht="39.950000000000003" customHeight="1">
      <c r="C431" s="109"/>
      <c r="D431" s="110"/>
      <c r="E431" s="110"/>
      <c r="F431" s="110"/>
      <c r="G431" s="110"/>
      <c r="H431" s="110"/>
      <c r="I431" s="118"/>
      <c r="J431" s="118"/>
      <c r="K431" s="118"/>
      <c r="L431" s="118"/>
      <c r="M431" s="118"/>
      <c r="N431" s="118"/>
      <c r="O431" s="118"/>
      <c r="P431" s="118"/>
      <c r="Q431" s="110"/>
      <c r="R431" s="110"/>
      <c r="S431" s="110"/>
      <c r="T431" s="110"/>
      <c r="U431" s="110"/>
    </row>
    <row r="432" spans="3:21" ht="39.950000000000003" customHeight="1">
      <c r="C432" s="109"/>
      <c r="D432" s="110"/>
      <c r="E432" s="110"/>
      <c r="F432" s="110"/>
      <c r="G432" s="110"/>
      <c r="H432" s="110"/>
      <c r="I432" s="118"/>
      <c r="J432" s="118"/>
      <c r="K432" s="118"/>
      <c r="L432" s="118"/>
      <c r="M432" s="118"/>
      <c r="N432" s="118"/>
      <c r="O432" s="118"/>
      <c r="P432" s="118"/>
      <c r="Q432" s="110"/>
      <c r="R432" s="110"/>
      <c r="S432" s="110"/>
      <c r="T432" s="110"/>
      <c r="U432" s="110"/>
    </row>
    <row r="433" spans="3:21" ht="39.950000000000003" customHeight="1">
      <c r="C433" s="109"/>
      <c r="D433" s="110"/>
      <c r="E433" s="110"/>
      <c r="F433" s="110"/>
      <c r="G433" s="110"/>
      <c r="H433" s="110"/>
      <c r="I433" s="118"/>
      <c r="J433" s="118"/>
      <c r="K433" s="118"/>
      <c r="L433" s="118"/>
      <c r="M433" s="118"/>
      <c r="N433" s="118"/>
      <c r="O433" s="118"/>
      <c r="P433" s="118"/>
      <c r="Q433" s="110"/>
      <c r="R433" s="110"/>
      <c r="S433" s="110"/>
      <c r="T433" s="110"/>
      <c r="U433" s="110"/>
    </row>
    <row r="434" spans="3:21" ht="39.950000000000003" customHeight="1">
      <c r="C434" s="109"/>
      <c r="D434" s="110"/>
      <c r="E434" s="110"/>
      <c r="F434" s="110"/>
      <c r="G434" s="110"/>
      <c r="H434" s="110"/>
      <c r="I434" s="118"/>
      <c r="J434" s="118"/>
      <c r="K434" s="118"/>
      <c r="L434" s="118"/>
      <c r="M434" s="118"/>
      <c r="N434" s="118"/>
      <c r="O434" s="118"/>
      <c r="P434" s="118"/>
      <c r="Q434" s="110"/>
      <c r="R434" s="110"/>
      <c r="S434" s="110"/>
      <c r="T434" s="110"/>
      <c r="U434" s="110"/>
    </row>
    <row r="435" spans="3:21" ht="39.950000000000003" customHeight="1">
      <c r="C435" s="109"/>
      <c r="D435" s="110"/>
      <c r="E435" s="110"/>
      <c r="F435" s="110"/>
      <c r="G435" s="110"/>
      <c r="H435" s="110"/>
      <c r="I435" s="118"/>
      <c r="J435" s="118"/>
      <c r="K435" s="118"/>
      <c r="L435" s="118"/>
      <c r="M435" s="118"/>
      <c r="N435" s="118"/>
      <c r="O435" s="118"/>
      <c r="P435" s="118"/>
      <c r="Q435" s="110"/>
      <c r="R435" s="110"/>
      <c r="S435" s="110"/>
      <c r="T435" s="110"/>
      <c r="U435" s="110"/>
    </row>
    <row r="436" spans="3:21" ht="39.950000000000003" customHeight="1">
      <c r="C436" s="109"/>
      <c r="D436" s="110"/>
      <c r="E436" s="110"/>
      <c r="F436" s="110"/>
      <c r="G436" s="110"/>
      <c r="H436" s="110"/>
      <c r="I436" s="118"/>
      <c r="J436" s="118"/>
      <c r="K436" s="118"/>
      <c r="L436" s="118"/>
      <c r="M436" s="118"/>
      <c r="N436" s="118"/>
      <c r="O436" s="118"/>
      <c r="P436" s="118"/>
      <c r="Q436" s="110"/>
      <c r="R436" s="110"/>
      <c r="S436" s="110"/>
      <c r="T436" s="110"/>
      <c r="U436" s="110"/>
    </row>
    <row r="437" spans="3:21" ht="39.950000000000003" customHeight="1">
      <c r="C437" s="109"/>
      <c r="D437" s="110"/>
      <c r="E437" s="110"/>
      <c r="F437" s="110"/>
      <c r="G437" s="110"/>
      <c r="H437" s="110"/>
      <c r="I437" s="118"/>
      <c r="J437" s="118"/>
      <c r="K437" s="118"/>
      <c r="L437" s="118"/>
      <c r="M437" s="118"/>
      <c r="N437" s="118"/>
      <c r="O437" s="118"/>
      <c r="P437" s="118"/>
      <c r="Q437" s="110"/>
      <c r="R437" s="110"/>
      <c r="S437" s="110"/>
      <c r="T437" s="110"/>
      <c r="U437" s="110"/>
    </row>
    <row r="438" spans="3:21" ht="39.950000000000003" customHeight="1">
      <c r="C438" s="109"/>
      <c r="D438" s="110"/>
      <c r="E438" s="110"/>
      <c r="F438" s="110"/>
      <c r="G438" s="110"/>
      <c r="H438" s="110"/>
      <c r="I438" s="118"/>
      <c r="J438" s="118"/>
      <c r="K438" s="118"/>
      <c r="L438" s="118"/>
      <c r="M438" s="118"/>
      <c r="N438" s="118"/>
      <c r="O438" s="118"/>
      <c r="P438" s="118"/>
      <c r="Q438" s="110"/>
      <c r="R438" s="110"/>
      <c r="S438" s="110"/>
      <c r="T438" s="110"/>
      <c r="U438" s="110"/>
    </row>
    <row r="439" spans="3:21" ht="39.950000000000003" customHeight="1">
      <c r="C439" s="109"/>
      <c r="D439" s="110"/>
      <c r="E439" s="110"/>
      <c r="F439" s="110"/>
      <c r="G439" s="110"/>
      <c r="H439" s="110"/>
      <c r="I439" s="118"/>
      <c r="J439" s="118"/>
      <c r="K439" s="118"/>
      <c r="L439" s="118"/>
      <c r="M439" s="118"/>
      <c r="N439" s="118"/>
      <c r="O439" s="118"/>
      <c r="P439" s="118"/>
      <c r="Q439" s="110"/>
      <c r="R439" s="110"/>
      <c r="S439" s="110"/>
      <c r="T439" s="110"/>
      <c r="U439" s="110"/>
    </row>
    <row r="440" spans="3:21" ht="39.950000000000003" customHeight="1">
      <c r="C440" s="109"/>
      <c r="D440" s="110"/>
      <c r="E440" s="110"/>
      <c r="F440" s="110"/>
      <c r="G440" s="110"/>
      <c r="H440" s="110"/>
      <c r="I440" s="118"/>
      <c r="J440" s="118"/>
      <c r="K440" s="118"/>
      <c r="L440" s="118"/>
      <c r="M440" s="118"/>
      <c r="N440" s="118"/>
      <c r="O440" s="118"/>
      <c r="P440" s="118"/>
      <c r="Q440" s="110"/>
      <c r="R440" s="110"/>
      <c r="S440" s="110"/>
      <c r="T440" s="110"/>
      <c r="U440" s="110"/>
    </row>
    <row r="441" spans="3:21" ht="39.950000000000003" customHeight="1">
      <c r="C441" s="109"/>
      <c r="D441" s="110"/>
      <c r="E441" s="110"/>
      <c r="F441" s="110"/>
      <c r="G441" s="110"/>
      <c r="H441" s="110"/>
      <c r="I441" s="118"/>
      <c r="J441" s="118"/>
      <c r="K441" s="118"/>
      <c r="L441" s="118"/>
      <c r="M441" s="118"/>
      <c r="N441" s="118"/>
      <c r="O441" s="118"/>
      <c r="P441" s="118"/>
      <c r="Q441" s="110"/>
      <c r="R441" s="110"/>
      <c r="S441" s="110"/>
      <c r="T441" s="110"/>
      <c r="U441" s="110"/>
    </row>
    <row r="442" spans="3:21" ht="39.950000000000003" customHeight="1">
      <c r="C442" s="109"/>
      <c r="D442" s="110"/>
      <c r="E442" s="110"/>
      <c r="F442" s="110"/>
      <c r="G442" s="110"/>
      <c r="H442" s="110"/>
      <c r="I442" s="118"/>
      <c r="J442" s="118"/>
      <c r="K442" s="118"/>
      <c r="L442" s="118"/>
      <c r="M442" s="118"/>
      <c r="N442" s="118"/>
      <c r="O442" s="118"/>
      <c r="P442" s="118"/>
      <c r="Q442" s="110"/>
      <c r="R442" s="110"/>
      <c r="S442" s="110"/>
      <c r="T442" s="110"/>
      <c r="U442" s="110"/>
    </row>
    <row r="443" spans="3:21" ht="39.950000000000003" customHeight="1">
      <c r="C443" s="109"/>
      <c r="D443" s="110"/>
      <c r="E443" s="110"/>
      <c r="F443" s="110"/>
      <c r="G443" s="110"/>
      <c r="H443" s="110"/>
      <c r="I443" s="118"/>
      <c r="J443" s="118"/>
      <c r="K443" s="118"/>
      <c r="L443" s="118"/>
      <c r="M443" s="118"/>
      <c r="N443" s="118"/>
      <c r="O443" s="118"/>
      <c r="P443" s="118"/>
      <c r="Q443" s="110"/>
      <c r="R443" s="110"/>
      <c r="S443" s="110"/>
      <c r="T443" s="110"/>
      <c r="U443" s="110"/>
    </row>
    <row r="444" spans="3:21" s="130" customFormat="1" ht="39.950000000000003" customHeight="1">
      <c r="C444" s="120"/>
      <c r="D444" s="121"/>
      <c r="E444" s="121"/>
      <c r="F444" s="121"/>
      <c r="G444" s="121"/>
      <c r="H444" s="121"/>
      <c r="I444" s="122">
        <f>SUM(I9:I443)</f>
        <v>2592</v>
      </c>
      <c r="J444" s="122">
        <f t="shared" ref="J444:P444" si="10">SUM(J9:J443)</f>
        <v>2718</v>
      </c>
      <c r="K444" s="122">
        <f t="shared" si="10"/>
        <v>2276</v>
      </c>
      <c r="L444" s="122">
        <f t="shared" si="10"/>
        <v>3018</v>
      </c>
      <c r="M444" s="122">
        <f t="shared" si="10"/>
        <v>0</v>
      </c>
      <c r="N444" s="122">
        <f t="shared" si="10"/>
        <v>0</v>
      </c>
      <c r="O444" s="122">
        <f t="shared" si="10"/>
        <v>0</v>
      </c>
      <c r="P444" s="122">
        <f t="shared" si="10"/>
        <v>740</v>
      </c>
      <c r="Q444" s="138">
        <f>P444+O444+N444+M444+L444+K444+J444+I444</f>
        <v>11344</v>
      </c>
      <c r="R444" s="121"/>
      <c r="S444" s="121"/>
      <c r="T444" s="121"/>
      <c r="U444" s="121"/>
    </row>
    <row r="445" spans="3:21" ht="33.75" customHeight="1">
      <c r="I445" s="126">
        <v>5880</v>
      </c>
      <c r="J445" s="126">
        <v>4144</v>
      </c>
      <c r="K445" s="126">
        <v>2528</v>
      </c>
      <c r="L445" s="126">
        <v>3580</v>
      </c>
      <c r="M445" s="126">
        <v>0</v>
      </c>
      <c r="N445" s="126">
        <v>0</v>
      </c>
      <c r="O445" s="126">
        <v>0</v>
      </c>
      <c r="P445" s="126">
        <v>2994</v>
      </c>
      <c r="Q445" s="127">
        <f>P445+O445+N445+M445+L445+K445+J445+I445</f>
        <v>19126</v>
      </c>
    </row>
    <row r="446" spans="3:21" ht="18">
      <c r="M446" s="137"/>
      <c r="N446" s="137"/>
      <c r="O446" s="137"/>
      <c r="P446" s="137"/>
      <c r="Q446" s="139"/>
    </row>
    <row r="447" spans="3:21" ht="18">
      <c r="M447" s="137"/>
      <c r="N447" s="137"/>
      <c r="O447" s="137"/>
      <c r="P447" s="137"/>
    </row>
  </sheetData>
  <mergeCells count="22">
    <mergeCell ref="E5:F5"/>
    <mergeCell ref="C6:D6"/>
    <mergeCell ref="E6:U6"/>
    <mergeCell ref="I7:P7"/>
    <mergeCell ref="C7:C8"/>
    <mergeCell ref="D7:D8"/>
    <mergeCell ref="E7:E8"/>
    <mergeCell ref="F7:F8"/>
    <mergeCell ref="G7:G8"/>
    <mergeCell ref="H7:H8"/>
    <mergeCell ref="Q7:Q8"/>
    <mergeCell ref="R7:R8"/>
    <mergeCell ref="S7:S8"/>
    <mergeCell ref="T7:T8"/>
    <mergeCell ref="U7:U8"/>
    <mergeCell ref="G2:U5"/>
    <mergeCell ref="C2:D2"/>
    <mergeCell ref="E2:F2"/>
    <mergeCell ref="C3:D3"/>
    <mergeCell ref="E3:F3"/>
    <mergeCell ref="C4:D4"/>
    <mergeCell ref="E4:F4"/>
  </mergeCells>
  <printOptions horizontalCentered="1"/>
  <pageMargins left="0" right="0" top="0.65" bottom="0.5" header="0.62" footer="0.51"/>
  <pageSetup paperSize="9" scale="48" orientation="landscape"/>
  <headerFooter>
    <oddFooter>&amp;CPage No. &amp;P of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48"/>
  <sheetViews>
    <sheetView showRuler="0" view="pageBreakPreview" topLeftCell="B179" zoomScale="80" zoomScaleNormal="55" zoomScalePageLayoutView="55" workbookViewId="0">
      <selection activeCell="I179" sqref="I179"/>
    </sheetView>
  </sheetViews>
  <sheetFormatPr defaultColWidth="9.140625" defaultRowHeight="12.75"/>
  <cols>
    <col min="1" max="1" width="9" style="123" hidden="1" customWidth="1"/>
    <col min="2" max="2" width="2.5703125" style="123" customWidth="1"/>
    <col min="3" max="3" width="8" style="123" customWidth="1"/>
    <col min="4" max="4" width="15.140625" style="123" customWidth="1"/>
    <col min="5" max="6" width="16" style="123" customWidth="1"/>
    <col min="7" max="7" width="15.7109375" style="123" customWidth="1"/>
    <col min="8" max="8" width="13" style="123" customWidth="1"/>
    <col min="9" max="15" width="12.7109375" style="131" customWidth="1"/>
    <col min="16" max="16" width="12.7109375" style="131" hidden="1" customWidth="1"/>
    <col min="17" max="17" width="15.7109375" style="123" customWidth="1"/>
    <col min="18" max="18" width="13" style="123" customWidth="1"/>
    <col min="19" max="19" width="13.7109375" style="123" customWidth="1"/>
    <col min="20" max="20" width="19.28515625" style="123" customWidth="1"/>
    <col min="21" max="21" width="20.5703125" style="123" customWidth="1"/>
    <col min="22" max="16384" width="9.140625" style="123"/>
  </cols>
  <sheetData>
    <row r="2" spans="3:21" ht="30" customHeight="1">
      <c r="C2" s="712" t="s">
        <v>261</v>
      </c>
      <c r="D2" s="712"/>
      <c r="E2" s="713" t="s">
        <v>22</v>
      </c>
      <c r="F2" s="713"/>
      <c r="G2" s="720"/>
      <c r="H2" s="720"/>
      <c r="I2" s="720"/>
      <c r="J2" s="720"/>
      <c r="K2" s="720"/>
      <c r="L2" s="720"/>
      <c r="M2" s="720"/>
      <c r="N2" s="720"/>
      <c r="O2" s="720"/>
      <c r="P2" s="720"/>
      <c r="Q2" s="720"/>
      <c r="R2" s="720"/>
      <c r="S2" s="720"/>
      <c r="T2" s="720"/>
      <c r="U2" s="720"/>
    </row>
    <row r="3" spans="3:21" ht="30" customHeight="1">
      <c r="C3" s="712" t="s">
        <v>262</v>
      </c>
      <c r="D3" s="712"/>
      <c r="E3" s="713" t="s">
        <v>67</v>
      </c>
      <c r="F3" s="713"/>
      <c r="G3" s="720"/>
      <c r="H3" s="720"/>
      <c r="I3" s="720"/>
      <c r="J3" s="720"/>
      <c r="K3" s="720"/>
      <c r="L3" s="720"/>
      <c r="M3" s="720"/>
      <c r="N3" s="720"/>
      <c r="O3" s="720"/>
      <c r="P3" s="720"/>
      <c r="Q3" s="720"/>
      <c r="R3" s="720"/>
      <c r="S3" s="720"/>
      <c r="T3" s="720"/>
      <c r="U3" s="720"/>
    </row>
    <row r="4" spans="3:21" ht="30" customHeight="1">
      <c r="C4" s="712" t="s">
        <v>263</v>
      </c>
      <c r="D4" s="712"/>
      <c r="E4" s="713">
        <v>14296</v>
      </c>
      <c r="F4" s="713"/>
      <c r="G4" s="720"/>
      <c r="H4" s="720"/>
      <c r="I4" s="720"/>
      <c r="J4" s="720"/>
      <c r="K4" s="720"/>
      <c r="L4" s="720"/>
      <c r="M4" s="720"/>
      <c r="N4" s="720"/>
      <c r="O4" s="720"/>
      <c r="P4" s="720"/>
      <c r="Q4" s="720"/>
      <c r="R4" s="720"/>
      <c r="S4" s="720"/>
      <c r="T4" s="720"/>
      <c r="U4" s="720"/>
    </row>
    <row r="5" spans="3:21" ht="30" customHeight="1">
      <c r="C5" s="14" t="s">
        <v>264</v>
      </c>
      <c r="D5" s="14"/>
      <c r="E5" s="713"/>
      <c r="F5" s="713"/>
      <c r="G5" s="720"/>
      <c r="H5" s="720"/>
      <c r="I5" s="720"/>
      <c r="J5" s="720"/>
      <c r="K5" s="720"/>
      <c r="L5" s="720"/>
      <c r="M5" s="720"/>
      <c r="N5" s="720"/>
      <c r="O5" s="720"/>
      <c r="P5" s="720"/>
      <c r="Q5" s="720"/>
      <c r="R5" s="720"/>
      <c r="S5" s="720"/>
      <c r="T5" s="720"/>
      <c r="U5" s="720"/>
    </row>
    <row r="6" spans="3:21" ht="44.25" customHeight="1">
      <c r="C6" s="714" t="s">
        <v>87</v>
      </c>
      <c r="D6" s="714"/>
      <c r="E6" s="715" t="s">
        <v>1066</v>
      </c>
      <c r="F6" s="715"/>
      <c r="G6" s="715"/>
      <c r="H6" s="715"/>
      <c r="I6" s="716"/>
      <c r="J6" s="716"/>
      <c r="K6" s="716"/>
      <c r="L6" s="716"/>
      <c r="M6" s="716"/>
      <c r="N6" s="716"/>
      <c r="O6" s="716"/>
      <c r="P6" s="716"/>
      <c r="Q6" s="715"/>
      <c r="R6" s="715"/>
      <c r="S6" s="715"/>
      <c r="T6" s="715"/>
      <c r="U6" s="715"/>
    </row>
    <row r="7" spans="3:21" s="128" customFormat="1" ht="34.5" customHeight="1">
      <c r="C7" s="718" t="s">
        <v>89</v>
      </c>
      <c r="D7" s="718" t="s">
        <v>90</v>
      </c>
      <c r="E7" s="719" t="s">
        <v>91</v>
      </c>
      <c r="F7" s="719" t="s">
        <v>92</v>
      </c>
      <c r="G7" s="719" t="s">
        <v>93</v>
      </c>
      <c r="H7" s="719" t="s">
        <v>94</v>
      </c>
      <c r="I7" s="721" t="s">
        <v>95</v>
      </c>
      <c r="J7" s="722"/>
      <c r="K7" s="722"/>
      <c r="L7" s="722"/>
      <c r="M7" s="722"/>
      <c r="N7" s="722"/>
      <c r="O7" s="722"/>
      <c r="P7" s="723"/>
      <c r="Q7" s="719" t="s">
        <v>96</v>
      </c>
      <c r="R7" s="719" t="s">
        <v>97</v>
      </c>
      <c r="S7" s="719" t="s">
        <v>98</v>
      </c>
      <c r="T7" s="719" t="s">
        <v>99</v>
      </c>
      <c r="U7" s="719" t="s">
        <v>265</v>
      </c>
    </row>
    <row r="8" spans="3:21" s="128" customFormat="1" ht="44.25" customHeight="1">
      <c r="C8" s="718"/>
      <c r="D8" s="718"/>
      <c r="E8" s="719"/>
      <c r="F8" s="719"/>
      <c r="G8" s="719"/>
      <c r="H8" s="719"/>
      <c r="I8" s="4" t="s">
        <v>101</v>
      </c>
      <c r="J8" s="4" t="s">
        <v>102</v>
      </c>
      <c r="K8" s="4" t="s">
        <v>103</v>
      </c>
      <c r="L8" s="4" t="s">
        <v>104</v>
      </c>
      <c r="M8" s="4" t="s">
        <v>1067</v>
      </c>
      <c r="N8" s="4" t="s">
        <v>106</v>
      </c>
      <c r="O8" s="4" t="s">
        <v>107</v>
      </c>
      <c r="P8" s="3" t="s">
        <v>470</v>
      </c>
      <c r="Q8" s="719"/>
      <c r="R8" s="719"/>
      <c r="S8" s="719"/>
      <c r="T8" s="719"/>
      <c r="U8" s="719"/>
    </row>
    <row r="9" spans="3:21" ht="39.950000000000003" customHeight="1">
      <c r="C9" s="102">
        <v>1</v>
      </c>
      <c r="D9" s="103">
        <v>44936</v>
      </c>
      <c r="E9" s="102" t="s">
        <v>593</v>
      </c>
      <c r="F9" s="102" t="s">
        <v>340</v>
      </c>
      <c r="G9" s="104" t="s">
        <v>1068</v>
      </c>
      <c r="H9" s="102" t="s">
        <v>110</v>
      </c>
      <c r="I9" s="105">
        <v>260</v>
      </c>
      <c r="J9" s="105"/>
      <c r="K9" s="105"/>
      <c r="L9" s="105"/>
      <c r="M9" s="105"/>
      <c r="N9" s="105"/>
      <c r="O9" s="105"/>
      <c r="P9" s="105"/>
      <c r="Q9" s="104">
        <f>+I9</f>
        <v>260</v>
      </c>
      <c r="R9" s="104" t="s">
        <v>269</v>
      </c>
      <c r="S9" s="108">
        <v>1.4</v>
      </c>
      <c r="T9" s="104" t="s">
        <v>661</v>
      </c>
      <c r="U9" s="104"/>
    </row>
    <row r="10" spans="3:21" ht="39.950000000000003" customHeight="1">
      <c r="C10" s="102">
        <f>1+C9</f>
        <v>2</v>
      </c>
      <c r="D10" s="103">
        <v>44936</v>
      </c>
      <c r="E10" s="102" t="s">
        <v>397</v>
      </c>
      <c r="F10" s="102" t="s">
        <v>900</v>
      </c>
      <c r="G10" s="104" t="s">
        <v>1068</v>
      </c>
      <c r="H10" s="102" t="s">
        <v>110</v>
      </c>
      <c r="I10" s="105">
        <v>130</v>
      </c>
      <c r="J10" s="105"/>
      <c r="K10" s="105"/>
      <c r="L10" s="105"/>
      <c r="M10" s="105"/>
      <c r="N10" s="105"/>
      <c r="O10" s="105"/>
      <c r="P10" s="105"/>
      <c r="Q10" s="104">
        <f>+Q9+I10+J10+K10+L10+M10+N10+O10</f>
        <v>390</v>
      </c>
      <c r="R10" s="104" t="s">
        <v>269</v>
      </c>
      <c r="S10" s="108">
        <v>1.4</v>
      </c>
      <c r="T10" s="104" t="s">
        <v>661</v>
      </c>
      <c r="U10" s="104"/>
    </row>
    <row r="11" spans="3:21" ht="39.950000000000003" customHeight="1">
      <c r="C11" s="102">
        <f t="shared" ref="C11:C77" si="0">1+C10</f>
        <v>3</v>
      </c>
      <c r="D11" s="103">
        <v>44936</v>
      </c>
      <c r="E11" s="102" t="s">
        <v>347</v>
      </c>
      <c r="F11" s="102" t="s">
        <v>397</v>
      </c>
      <c r="G11" s="104" t="s">
        <v>1068</v>
      </c>
      <c r="H11" s="102" t="s">
        <v>110</v>
      </c>
      <c r="I11" s="105">
        <v>28</v>
      </c>
      <c r="J11" s="105"/>
      <c r="K11" s="105"/>
      <c r="L11" s="105"/>
      <c r="M11" s="105"/>
      <c r="N11" s="105"/>
      <c r="O11" s="105"/>
      <c r="P11" s="105"/>
      <c r="Q11" s="104">
        <f t="shared" ref="Q11:Q75" si="1">+Q10+I11+J11+K11+L11+M11+N11+O11</f>
        <v>418</v>
      </c>
      <c r="R11" s="104" t="s">
        <v>269</v>
      </c>
      <c r="S11" s="108">
        <v>1.4</v>
      </c>
      <c r="T11" s="104" t="s">
        <v>661</v>
      </c>
      <c r="U11" s="109"/>
    </row>
    <row r="12" spans="3:21" ht="39.950000000000003" customHeight="1">
      <c r="C12" s="102">
        <f t="shared" si="0"/>
        <v>4</v>
      </c>
      <c r="D12" s="103">
        <v>44936</v>
      </c>
      <c r="E12" s="102" t="s">
        <v>397</v>
      </c>
      <c r="F12" s="102" t="s">
        <v>384</v>
      </c>
      <c r="G12" s="132" t="s">
        <v>268</v>
      </c>
      <c r="H12" s="102" t="s">
        <v>110</v>
      </c>
      <c r="I12" s="105">
        <v>40</v>
      </c>
      <c r="J12" s="105"/>
      <c r="K12" s="105"/>
      <c r="L12" s="105"/>
      <c r="M12" s="105"/>
      <c r="N12" s="105"/>
      <c r="O12" s="105"/>
      <c r="P12" s="105"/>
      <c r="Q12" s="104">
        <f t="shared" si="1"/>
        <v>458</v>
      </c>
      <c r="R12" s="104" t="s">
        <v>293</v>
      </c>
      <c r="S12" s="108"/>
      <c r="T12" s="104" t="s">
        <v>661</v>
      </c>
      <c r="U12" s="69" t="s">
        <v>1069</v>
      </c>
    </row>
    <row r="13" spans="3:21" ht="39.950000000000003" customHeight="1">
      <c r="C13" s="102">
        <f t="shared" si="0"/>
        <v>5</v>
      </c>
      <c r="D13" s="103">
        <v>44936</v>
      </c>
      <c r="E13" s="102" t="s">
        <v>1070</v>
      </c>
      <c r="F13" s="102" t="s">
        <v>1071</v>
      </c>
      <c r="G13" s="132" t="s">
        <v>268</v>
      </c>
      <c r="H13" s="102" t="s">
        <v>110</v>
      </c>
      <c r="I13" s="105">
        <v>162</v>
      </c>
      <c r="J13" s="105"/>
      <c r="K13" s="105"/>
      <c r="L13" s="105"/>
      <c r="M13" s="105"/>
      <c r="N13" s="105"/>
      <c r="O13" s="105"/>
      <c r="P13" s="105"/>
      <c r="Q13" s="104">
        <f t="shared" si="1"/>
        <v>620</v>
      </c>
      <c r="R13" s="104" t="s">
        <v>276</v>
      </c>
      <c r="S13" s="108">
        <v>0.5</v>
      </c>
      <c r="T13" s="104" t="s">
        <v>661</v>
      </c>
      <c r="U13" s="109"/>
    </row>
    <row r="14" spans="3:21" ht="39.950000000000003" customHeight="1">
      <c r="C14" s="102">
        <f t="shared" si="0"/>
        <v>6</v>
      </c>
      <c r="D14" s="103">
        <v>44937</v>
      </c>
      <c r="E14" s="102" t="s">
        <v>900</v>
      </c>
      <c r="F14" s="102" t="s">
        <v>274</v>
      </c>
      <c r="G14" s="104" t="s">
        <v>1068</v>
      </c>
      <c r="H14" s="102" t="s">
        <v>110</v>
      </c>
      <c r="I14" s="105">
        <v>330</v>
      </c>
      <c r="J14" s="105"/>
      <c r="K14" s="105"/>
      <c r="L14" s="105"/>
      <c r="M14" s="105"/>
      <c r="N14" s="105"/>
      <c r="O14" s="105"/>
      <c r="P14" s="105"/>
      <c r="Q14" s="104">
        <f t="shared" si="1"/>
        <v>950</v>
      </c>
      <c r="R14" s="104" t="s">
        <v>269</v>
      </c>
      <c r="S14" s="108">
        <v>1.4</v>
      </c>
      <c r="T14" s="104" t="s">
        <v>661</v>
      </c>
      <c r="U14" s="104"/>
    </row>
    <row r="15" spans="3:21" ht="39.950000000000003" customHeight="1">
      <c r="C15" s="102">
        <f t="shared" si="0"/>
        <v>7</v>
      </c>
      <c r="D15" s="103">
        <v>44937</v>
      </c>
      <c r="E15" s="102" t="s">
        <v>384</v>
      </c>
      <c r="F15" s="102" t="s">
        <v>285</v>
      </c>
      <c r="G15" s="132" t="s">
        <v>268</v>
      </c>
      <c r="H15" s="102" t="s">
        <v>110</v>
      </c>
      <c r="I15" s="105">
        <v>110</v>
      </c>
      <c r="J15" s="105"/>
      <c r="K15" s="105"/>
      <c r="L15" s="105"/>
      <c r="M15" s="105"/>
      <c r="N15" s="105"/>
      <c r="O15" s="105"/>
      <c r="P15" s="105"/>
      <c r="Q15" s="104">
        <f t="shared" si="1"/>
        <v>1060</v>
      </c>
      <c r="R15" s="104" t="s">
        <v>293</v>
      </c>
      <c r="S15" s="108">
        <v>0</v>
      </c>
      <c r="T15" s="104" t="s">
        <v>661</v>
      </c>
      <c r="U15" s="104"/>
    </row>
    <row r="16" spans="3:21" ht="39.950000000000003" customHeight="1">
      <c r="C16" s="102">
        <f t="shared" si="0"/>
        <v>8</v>
      </c>
      <c r="D16" s="103">
        <v>44937</v>
      </c>
      <c r="E16" s="102" t="s">
        <v>900</v>
      </c>
      <c r="F16" s="102" t="s">
        <v>454</v>
      </c>
      <c r="G16" s="132" t="s">
        <v>268</v>
      </c>
      <c r="H16" s="102" t="s">
        <v>110</v>
      </c>
      <c r="I16" s="105">
        <v>42</v>
      </c>
      <c r="J16" s="105"/>
      <c r="K16" s="105"/>
      <c r="L16" s="105"/>
      <c r="M16" s="105"/>
      <c r="N16" s="105"/>
      <c r="O16" s="105"/>
      <c r="P16" s="105"/>
      <c r="Q16" s="104">
        <f t="shared" si="1"/>
        <v>1102</v>
      </c>
      <c r="R16" s="104" t="s">
        <v>293</v>
      </c>
      <c r="S16" s="108">
        <v>0</v>
      </c>
      <c r="T16" s="104" t="s">
        <v>661</v>
      </c>
      <c r="U16" s="104" t="s">
        <v>1072</v>
      </c>
    </row>
    <row r="17" spans="3:21" ht="39.950000000000003" customHeight="1">
      <c r="C17" s="102">
        <f t="shared" si="0"/>
        <v>9</v>
      </c>
      <c r="D17" s="103">
        <v>44937</v>
      </c>
      <c r="E17" s="102" t="s">
        <v>454</v>
      </c>
      <c r="F17" s="102" t="s">
        <v>285</v>
      </c>
      <c r="G17" s="132" t="s">
        <v>268</v>
      </c>
      <c r="H17" s="102" t="s">
        <v>110</v>
      </c>
      <c r="I17" s="105">
        <v>59</v>
      </c>
      <c r="J17" s="105"/>
      <c r="K17" s="105"/>
      <c r="L17" s="105"/>
      <c r="M17" s="105"/>
      <c r="N17" s="105"/>
      <c r="O17" s="105"/>
      <c r="P17" s="105"/>
      <c r="Q17" s="104">
        <f t="shared" si="1"/>
        <v>1161</v>
      </c>
      <c r="R17" s="104" t="s">
        <v>293</v>
      </c>
      <c r="S17" s="108">
        <v>0</v>
      </c>
      <c r="T17" s="104" t="s">
        <v>661</v>
      </c>
      <c r="U17" s="104"/>
    </row>
    <row r="18" spans="3:21" ht="39.950000000000003" customHeight="1">
      <c r="C18" s="102">
        <f t="shared" si="0"/>
        <v>10</v>
      </c>
      <c r="D18" s="103">
        <v>44938</v>
      </c>
      <c r="E18" s="102" t="s">
        <v>274</v>
      </c>
      <c r="F18" s="102" t="s">
        <v>358</v>
      </c>
      <c r="G18" s="132" t="s">
        <v>268</v>
      </c>
      <c r="H18" s="102" t="s">
        <v>110</v>
      </c>
      <c r="I18" s="105">
        <v>130</v>
      </c>
      <c r="J18" s="105"/>
      <c r="K18" s="105"/>
      <c r="L18" s="105"/>
      <c r="M18" s="105"/>
      <c r="N18" s="105"/>
      <c r="O18" s="105"/>
      <c r="P18" s="105"/>
      <c r="Q18" s="104">
        <f t="shared" si="1"/>
        <v>1291</v>
      </c>
      <c r="R18" s="104" t="s">
        <v>276</v>
      </c>
      <c r="S18" s="108">
        <v>1.5</v>
      </c>
      <c r="T18" s="104" t="s">
        <v>661</v>
      </c>
      <c r="U18" s="104"/>
    </row>
    <row r="19" spans="3:21" ht="39.950000000000003" customHeight="1">
      <c r="C19" s="102">
        <f t="shared" si="0"/>
        <v>11</v>
      </c>
      <c r="D19" s="103">
        <v>44938</v>
      </c>
      <c r="E19" s="102" t="s">
        <v>285</v>
      </c>
      <c r="F19" s="102" t="s">
        <v>384</v>
      </c>
      <c r="G19" s="132" t="s">
        <v>268</v>
      </c>
      <c r="H19" s="102" t="s">
        <v>110</v>
      </c>
      <c r="I19" s="105">
        <v>120</v>
      </c>
      <c r="J19" s="105"/>
      <c r="K19" s="105"/>
      <c r="L19" s="105"/>
      <c r="M19" s="105"/>
      <c r="N19" s="105"/>
      <c r="O19" s="105"/>
      <c r="P19" s="105"/>
      <c r="Q19" s="104">
        <f t="shared" si="1"/>
        <v>1411</v>
      </c>
      <c r="R19" s="104" t="s">
        <v>269</v>
      </c>
      <c r="S19" s="108">
        <v>1</v>
      </c>
      <c r="T19" s="104" t="s">
        <v>661</v>
      </c>
      <c r="U19" s="104"/>
    </row>
    <row r="20" spans="3:21" s="129" customFormat="1" ht="39.950000000000003" customHeight="1">
      <c r="C20" s="102">
        <f t="shared" si="0"/>
        <v>12</v>
      </c>
      <c r="D20" s="103">
        <v>44938</v>
      </c>
      <c r="E20" s="102" t="s">
        <v>285</v>
      </c>
      <c r="F20" s="102" t="s">
        <v>445</v>
      </c>
      <c r="G20" s="132" t="s">
        <v>268</v>
      </c>
      <c r="H20" s="102" t="s">
        <v>110</v>
      </c>
      <c r="I20" s="105">
        <v>250</v>
      </c>
      <c r="J20" s="105"/>
      <c r="K20" s="105"/>
      <c r="L20" s="105"/>
      <c r="M20" s="105"/>
      <c r="N20" s="105"/>
      <c r="O20" s="105"/>
      <c r="P20" s="105"/>
      <c r="Q20" s="104">
        <f t="shared" si="1"/>
        <v>1661</v>
      </c>
      <c r="R20" s="104" t="s">
        <v>269</v>
      </c>
      <c r="S20" s="108">
        <v>1</v>
      </c>
      <c r="T20" s="104" t="s">
        <v>661</v>
      </c>
      <c r="U20" s="102"/>
    </row>
    <row r="21" spans="3:21" s="129" customFormat="1" ht="39.950000000000003" customHeight="1">
      <c r="C21" s="102">
        <f t="shared" si="0"/>
        <v>13</v>
      </c>
      <c r="D21" s="103">
        <v>44939</v>
      </c>
      <c r="E21" s="102" t="s">
        <v>274</v>
      </c>
      <c r="F21" s="102" t="s">
        <v>340</v>
      </c>
      <c r="G21" s="104" t="s">
        <v>1068</v>
      </c>
      <c r="H21" s="102" t="s">
        <v>110</v>
      </c>
      <c r="I21" s="105">
        <v>90</v>
      </c>
      <c r="J21" s="105"/>
      <c r="K21" s="105"/>
      <c r="L21" s="105"/>
      <c r="M21" s="105"/>
      <c r="N21" s="105"/>
      <c r="O21" s="105"/>
      <c r="P21" s="105"/>
      <c r="Q21" s="104">
        <f t="shared" si="1"/>
        <v>1751</v>
      </c>
      <c r="R21" s="104" t="s">
        <v>276</v>
      </c>
      <c r="S21" s="108">
        <v>1.4</v>
      </c>
      <c r="T21" s="104" t="s">
        <v>661</v>
      </c>
      <c r="U21" s="102" t="s">
        <v>1073</v>
      </c>
    </row>
    <row r="22" spans="3:21" s="129" customFormat="1" ht="39.950000000000003" customHeight="1">
      <c r="C22" s="102">
        <f t="shared" si="0"/>
        <v>14</v>
      </c>
      <c r="D22" s="103">
        <v>44939</v>
      </c>
      <c r="E22" s="102" t="s">
        <v>285</v>
      </c>
      <c r="F22" s="102" t="s">
        <v>445</v>
      </c>
      <c r="G22" s="104" t="s">
        <v>1068</v>
      </c>
      <c r="H22" s="102" t="s">
        <v>110</v>
      </c>
      <c r="I22" s="105">
        <v>50</v>
      </c>
      <c r="J22" s="105"/>
      <c r="K22" s="105"/>
      <c r="L22" s="105"/>
      <c r="M22" s="105"/>
      <c r="N22" s="105"/>
      <c r="O22" s="105"/>
      <c r="P22" s="105"/>
      <c r="Q22" s="104">
        <f t="shared" si="1"/>
        <v>1801</v>
      </c>
      <c r="R22" s="104" t="s">
        <v>269</v>
      </c>
      <c r="S22" s="108">
        <v>1.4</v>
      </c>
      <c r="T22" s="104" t="s">
        <v>661</v>
      </c>
      <c r="U22" s="102"/>
    </row>
    <row r="23" spans="3:21" s="129" customFormat="1" ht="39.950000000000003" customHeight="1">
      <c r="C23" s="102">
        <f t="shared" si="0"/>
        <v>15</v>
      </c>
      <c r="D23" s="103">
        <v>44939</v>
      </c>
      <c r="E23" s="102" t="s">
        <v>358</v>
      </c>
      <c r="F23" s="102" t="s">
        <v>366</v>
      </c>
      <c r="G23" s="104" t="s">
        <v>1068</v>
      </c>
      <c r="H23" s="102" t="s">
        <v>110</v>
      </c>
      <c r="I23" s="105">
        <v>220</v>
      </c>
      <c r="J23" s="105"/>
      <c r="K23" s="105"/>
      <c r="L23" s="105"/>
      <c r="M23" s="105"/>
      <c r="N23" s="105"/>
      <c r="O23" s="105"/>
      <c r="P23" s="105"/>
      <c r="Q23" s="104">
        <f t="shared" si="1"/>
        <v>2021</v>
      </c>
      <c r="R23" s="104" t="s">
        <v>276</v>
      </c>
      <c r="S23" s="108">
        <v>1.4</v>
      </c>
      <c r="T23" s="104" t="s">
        <v>661</v>
      </c>
      <c r="U23" s="102"/>
    </row>
    <row r="24" spans="3:21" ht="39.950000000000003" customHeight="1">
      <c r="C24" s="102">
        <f t="shared" si="0"/>
        <v>16</v>
      </c>
      <c r="D24" s="103">
        <v>44939</v>
      </c>
      <c r="E24" s="102" t="s">
        <v>274</v>
      </c>
      <c r="F24" s="102" t="s">
        <v>1074</v>
      </c>
      <c r="G24" s="132" t="s">
        <v>268</v>
      </c>
      <c r="H24" s="102" t="s">
        <v>110</v>
      </c>
      <c r="I24" s="106">
        <v>170</v>
      </c>
      <c r="J24" s="106"/>
      <c r="K24" s="106"/>
      <c r="L24" s="106"/>
      <c r="M24" s="106"/>
      <c r="N24" s="106"/>
      <c r="O24" s="106"/>
      <c r="P24" s="106"/>
      <c r="Q24" s="104">
        <f t="shared" si="1"/>
        <v>2191</v>
      </c>
      <c r="R24" s="104" t="s">
        <v>293</v>
      </c>
      <c r="S24" s="102"/>
      <c r="T24" s="104" t="s">
        <v>661</v>
      </c>
      <c r="U24" s="104"/>
    </row>
    <row r="25" spans="3:21" ht="39.950000000000003" customHeight="1">
      <c r="C25" s="102">
        <f t="shared" si="0"/>
        <v>17</v>
      </c>
      <c r="D25" s="103">
        <v>44940</v>
      </c>
      <c r="E25" s="102" t="s">
        <v>340</v>
      </c>
      <c r="F25" s="102" t="s">
        <v>1075</v>
      </c>
      <c r="G25" s="132" t="s">
        <v>1068</v>
      </c>
      <c r="H25" s="102" t="s">
        <v>110</v>
      </c>
      <c r="I25" s="106">
        <v>175</v>
      </c>
      <c r="J25" s="106"/>
      <c r="K25" s="106"/>
      <c r="L25" s="106"/>
      <c r="M25" s="106"/>
      <c r="N25" s="106"/>
      <c r="O25" s="106"/>
      <c r="P25" s="106"/>
      <c r="Q25" s="104">
        <f t="shared" si="1"/>
        <v>2366</v>
      </c>
      <c r="R25" s="116" t="s">
        <v>1076</v>
      </c>
      <c r="S25" s="104">
        <v>1.4</v>
      </c>
      <c r="T25" s="104" t="s">
        <v>661</v>
      </c>
      <c r="U25" s="104"/>
    </row>
    <row r="26" spans="3:21" ht="39.950000000000003" customHeight="1">
      <c r="C26" s="102">
        <f t="shared" si="0"/>
        <v>18</v>
      </c>
      <c r="D26" s="103">
        <v>44940</v>
      </c>
      <c r="E26" s="102" t="s">
        <v>1075</v>
      </c>
      <c r="F26" s="102" t="s">
        <v>634</v>
      </c>
      <c r="G26" s="132" t="s">
        <v>1068</v>
      </c>
      <c r="H26" s="102" t="s">
        <v>110</v>
      </c>
      <c r="I26" s="106">
        <v>84</v>
      </c>
      <c r="J26" s="106"/>
      <c r="K26" s="106"/>
      <c r="L26" s="106"/>
      <c r="M26" s="106"/>
      <c r="N26" s="106"/>
      <c r="O26" s="106"/>
      <c r="P26" s="106"/>
      <c r="Q26" s="104">
        <f t="shared" si="1"/>
        <v>2450</v>
      </c>
      <c r="R26" s="116" t="s">
        <v>1076</v>
      </c>
      <c r="S26" s="104">
        <v>1.4</v>
      </c>
      <c r="T26" s="104" t="s">
        <v>661</v>
      </c>
      <c r="U26" s="104"/>
    </row>
    <row r="27" spans="3:21" ht="39.950000000000003" customHeight="1">
      <c r="C27" s="102">
        <f t="shared" si="0"/>
        <v>19</v>
      </c>
      <c r="D27" s="103">
        <v>44940</v>
      </c>
      <c r="E27" s="102" t="s">
        <v>634</v>
      </c>
      <c r="F27" s="102" t="s">
        <v>1074</v>
      </c>
      <c r="G27" s="132" t="s">
        <v>1068</v>
      </c>
      <c r="H27" s="102" t="s">
        <v>110</v>
      </c>
      <c r="I27" s="106">
        <v>121</v>
      </c>
      <c r="J27" s="106"/>
      <c r="K27" s="106"/>
      <c r="L27" s="106"/>
      <c r="M27" s="106"/>
      <c r="N27" s="106"/>
      <c r="O27" s="106"/>
      <c r="P27" s="106"/>
      <c r="Q27" s="104">
        <f t="shared" si="1"/>
        <v>2571</v>
      </c>
      <c r="R27" s="116" t="s">
        <v>1076</v>
      </c>
      <c r="S27" s="104">
        <v>1.4</v>
      </c>
      <c r="T27" s="104" t="s">
        <v>661</v>
      </c>
      <c r="U27" s="69" t="s">
        <v>1077</v>
      </c>
    </row>
    <row r="28" spans="3:21" ht="39.950000000000003" customHeight="1">
      <c r="C28" s="102">
        <f t="shared" si="0"/>
        <v>20</v>
      </c>
      <c r="D28" s="103">
        <v>44941</v>
      </c>
      <c r="E28" s="102" t="s">
        <v>457</v>
      </c>
      <c r="F28" s="102" t="s">
        <v>438</v>
      </c>
      <c r="G28" s="132" t="s">
        <v>1078</v>
      </c>
      <c r="H28" s="102" t="s">
        <v>110</v>
      </c>
      <c r="I28" s="106">
        <v>90</v>
      </c>
      <c r="J28" s="106"/>
      <c r="K28" s="106"/>
      <c r="L28" s="106"/>
      <c r="M28" s="106"/>
      <c r="N28" s="106"/>
      <c r="O28" s="106"/>
      <c r="P28" s="106"/>
      <c r="Q28" s="104">
        <f t="shared" si="1"/>
        <v>2661</v>
      </c>
      <c r="R28" s="116" t="s">
        <v>1076</v>
      </c>
      <c r="S28" s="104">
        <v>1.4</v>
      </c>
      <c r="T28" s="104" t="s">
        <v>661</v>
      </c>
      <c r="U28" s="109"/>
    </row>
    <row r="29" spans="3:21" ht="39.950000000000003" customHeight="1">
      <c r="C29" s="102">
        <f t="shared" si="0"/>
        <v>21</v>
      </c>
      <c r="D29" s="103">
        <v>44941</v>
      </c>
      <c r="E29" s="102" t="s">
        <v>445</v>
      </c>
      <c r="F29" s="102" t="s">
        <v>388</v>
      </c>
      <c r="G29" s="132" t="s">
        <v>1068</v>
      </c>
      <c r="H29" s="102" t="s">
        <v>110</v>
      </c>
      <c r="I29" s="106">
        <v>55</v>
      </c>
      <c r="J29" s="106"/>
      <c r="K29" s="106"/>
      <c r="L29" s="106"/>
      <c r="M29" s="106"/>
      <c r="N29" s="106"/>
      <c r="O29" s="106"/>
      <c r="P29" s="106"/>
      <c r="Q29" s="104">
        <f t="shared" si="1"/>
        <v>2716</v>
      </c>
      <c r="R29" s="116" t="s">
        <v>1076</v>
      </c>
      <c r="S29" s="104">
        <v>1.4</v>
      </c>
      <c r="T29" s="104" t="s">
        <v>661</v>
      </c>
      <c r="U29" s="109"/>
    </row>
    <row r="30" spans="3:21" ht="39.950000000000003" customHeight="1">
      <c r="C30" s="102">
        <f t="shared" si="0"/>
        <v>22</v>
      </c>
      <c r="D30" s="103">
        <v>44941</v>
      </c>
      <c r="E30" s="102" t="s">
        <v>1070</v>
      </c>
      <c r="F30" s="102" t="s">
        <v>1071</v>
      </c>
      <c r="G30" s="132" t="s">
        <v>1078</v>
      </c>
      <c r="H30" s="102" t="s">
        <v>110</v>
      </c>
      <c r="I30" s="106">
        <v>200</v>
      </c>
      <c r="J30" s="106"/>
      <c r="K30" s="106"/>
      <c r="L30" s="106"/>
      <c r="M30" s="106"/>
      <c r="N30" s="106"/>
      <c r="O30" s="106"/>
      <c r="P30" s="106"/>
      <c r="Q30" s="104">
        <f t="shared" si="1"/>
        <v>2916</v>
      </c>
      <c r="R30" s="104" t="s">
        <v>293</v>
      </c>
      <c r="S30" s="102"/>
      <c r="T30" s="104" t="s">
        <v>661</v>
      </c>
      <c r="U30" s="110"/>
    </row>
    <row r="31" spans="3:21" ht="39.950000000000003" customHeight="1">
      <c r="C31" s="102">
        <f t="shared" si="0"/>
        <v>23</v>
      </c>
      <c r="D31" s="103">
        <v>44942</v>
      </c>
      <c r="E31" s="102" t="s">
        <v>1074</v>
      </c>
      <c r="F31" s="102" t="s">
        <v>1079</v>
      </c>
      <c r="G31" s="132" t="s">
        <v>1068</v>
      </c>
      <c r="H31" s="102" t="s">
        <v>110</v>
      </c>
      <c r="I31" s="105">
        <v>68</v>
      </c>
      <c r="J31" s="105"/>
      <c r="K31" s="105"/>
      <c r="L31" s="105"/>
      <c r="M31" s="107"/>
      <c r="N31" s="107"/>
      <c r="O31" s="107"/>
      <c r="P31" s="107"/>
      <c r="Q31" s="104">
        <f t="shared" si="1"/>
        <v>2984</v>
      </c>
      <c r="R31" s="116" t="s">
        <v>1080</v>
      </c>
      <c r="S31" s="104">
        <v>1.4</v>
      </c>
      <c r="T31" s="104" t="s">
        <v>661</v>
      </c>
      <c r="U31" s="111"/>
    </row>
    <row r="32" spans="3:21" ht="39.950000000000003" customHeight="1">
      <c r="C32" s="102">
        <f t="shared" si="0"/>
        <v>24</v>
      </c>
      <c r="D32" s="103">
        <v>44942</v>
      </c>
      <c r="E32" s="102" t="s">
        <v>1079</v>
      </c>
      <c r="F32" s="102" t="s">
        <v>402</v>
      </c>
      <c r="G32" s="132" t="s">
        <v>1068</v>
      </c>
      <c r="H32" s="102" t="s">
        <v>110</v>
      </c>
      <c r="I32" s="105">
        <v>266</v>
      </c>
      <c r="J32" s="105"/>
      <c r="K32" s="105"/>
      <c r="L32" s="105"/>
      <c r="M32" s="107"/>
      <c r="N32" s="107"/>
      <c r="O32" s="107"/>
      <c r="P32" s="107"/>
      <c r="Q32" s="104">
        <f t="shared" si="1"/>
        <v>3250</v>
      </c>
      <c r="R32" s="116" t="s">
        <v>1080</v>
      </c>
      <c r="S32" s="104">
        <v>1.4</v>
      </c>
      <c r="T32" s="104" t="s">
        <v>661</v>
      </c>
      <c r="U32" s="111"/>
    </row>
    <row r="33" spans="3:21" ht="39.950000000000003" customHeight="1">
      <c r="C33" s="102">
        <f t="shared" si="0"/>
        <v>25</v>
      </c>
      <c r="D33" s="103">
        <v>44942</v>
      </c>
      <c r="E33" s="102" t="s">
        <v>634</v>
      </c>
      <c r="F33" s="102" t="s">
        <v>324</v>
      </c>
      <c r="G33" s="132" t="s">
        <v>1068</v>
      </c>
      <c r="H33" s="102" t="s">
        <v>110</v>
      </c>
      <c r="I33" s="105">
        <v>66</v>
      </c>
      <c r="J33" s="105"/>
      <c r="K33" s="105"/>
      <c r="L33" s="105"/>
      <c r="M33" s="107"/>
      <c r="N33" s="107"/>
      <c r="O33" s="107"/>
      <c r="P33" s="107"/>
      <c r="Q33" s="104">
        <f t="shared" si="1"/>
        <v>3316</v>
      </c>
      <c r="R33" s="116" t="s">
        <v>1080</v>
      </c>
      <c r="S33" s="104">
        <v>1.4</v>
      </c>
      <c r="T33" s="104" t="s">
        <v>661</v>
      </c>
      <c r="U33" s="111"/>
    </row>
    <row r="34" spans="3:21" ht="39.950000000000003" customHeight="1">
      <c r="C34" s="102">
        <f t="shared" si="0"/>
        <v>26</v>
      </c>
      <c r="D34" s="103">
        <v>44942</v>
      </c>
      <c r="E34" s="102" t="s">
        <v>324</v>
      </c>
      <c r="F34" s="102" t="s">
        <v>427</v>
      </c>
      <c r="G34" s="132" t="s">
        <v>1068</v>
      </c>
      <c r="H34" s="102" t="s">
        <v>110</v>
      </c>
      <c r="I34" s="105">
        <v>196</v>
      </c>
      <c r="J34" s="105"/>
      <c r="K34" s="105"/>
      <c r="L34" s="105"/>
      <c r="M34" s="107"/>
      <c r="N34" s="107"/>
      <c r="O34" s="107"/>
      <c r="P34" s="107"/>
      <c r="Q34" s="104">
        <f t="shared" si="1"/>
        <v>3512</v>
      </c>
      <c r="R34" s="116" t="s">
        <v>1080</v>
      </c>
      <c r="S34" s="104">
        <v>1.4</v>
      </c>
      <c r="T34" s="104" t="s">
        <v>661</v>
      </c>
      <c r="U34" s="104"/>
    </row>
    <row r="35" spans="3:21" ht="39.950000000000003" customHeight="1">
      <c r="C35" s="102">
        <f t="shared" si="0"/>
        <v>27</v>
      </c>
      <c r="D35" s="103">
        <v>44942</v>
      </c>
      <c r="E35" s="102" t="s">
        <v>1079</v>
      </c>
      <c r="F35" s="102" t="s">
        <v>359</v>
      </c>
      <c r="G35" s="104" t="s">
        <v>1078</v>
      </c>
      <c r="H35" s="102" t="s">
        <v>110</v>
      </c>
      <c r="I35" s="105">
        <v>50</v>
      </c>
      <c r="J35" s="105"/>
      <c r="K35" s="105"/>
      <c r="L35" s="105"/>
      <c r="M35" s="107"/>
      <c r="N35" s="107"/>
      <c r="O35" s="107"/>
      <c r="P35" s="107"/>
      <c r="Q35" s="104">
        <f t="shared" si="1"/>
        <v>3562</v>
      </c>
      <c r="R35" s="116" t="s">
        <v>1076</v>
      </c>
      <c r="S35" s="104">
        <v>1</v>
      </c>
      <c r="T35" s="104" t="s">
        <v>661</v>
      </c>
      <c r="U35" s="111"/>
    </row>
    <row r="36" spans="3:21" ht="39.950000000000003" customHeight="1">
      <c r="C36" s="102">
        <f t="shared" si="0"/>
        <v>28</v>
      </c>
      <c r="D36" s="103">
        <v>44943</v>
      </c>
      <c r="E36" s="102" t="s">
        <v>435</v>
      </c>
      <c r="F36" s="102" t="s">
        <v>328</v>
      </c>
      <c r="G36" s="104" t="s">
        <v>1078</v>
      </c>
      <c r="H36" s="102" t="s">
        <v>110</v>
      </c>
      <c r="I36" s="105">
        <v>710</v>
      </c>
      <c r="J36" s="105"/>
      <c r="K36" s="105"/>
      <c r="L36" s="105"/>
      <c r="M36" s="107"/>
      <c r="N36" s="107"/>
      <c r="O36" s="107"/>
      <c r="P36" s="107"/>
      <c r="Q36" s="104">
        <f t="shared" si="1"/>
        <v>4272</v>
      </c>
      <c r="R36" s="116" t="s">
        <v>1080</v>
      </c>
      <c r="S36" s="104">
        <v>1.65</v>
      </c>
      <c r="T36" s="104" t="s">
        <v>661</v>
      </c>
      <c r="U36" s="111"/>
    </row>
    <row r="37" spans="3:21" ht="39.950000000000003" customHeight="1">
      <c r="C37" s="102">
        <f t="shared" si="0"/>
        <v>29</v>
      </c>
      <c r="D37" s="103">
        <v>44944</v>
      </c>
      <c r="E37" s="102" t="s">
        <v>445</v>
      </c>
      <c r="F37" s="102" t="s">
        <v>840</v>
      </c>
      <c r="G37" s="132" t="s">
        <v>1068</v>
      </c>
      <c r="H37" s="102" t="s">
        <v>110</v>
      </c>
      <c r="I37" s="105">
        <v>56</v>
      </c>
      <c r="J37" s="105"/>
      <c r="K37" s="105"/>
      <c r="L37" s="105"/>
      <c r="M37" s="107"/>
      <c r="N37" s="107"/>
      <c r="O37" s="107"/>
      <c r="P37" s="107"/>
      <c r="Q37" s="104">
        <f t="shared" si="1"/>
        <v>4328</v>
      </c>
      <c r="R37" s="116" t="s">
        <v>1076</v>
      </c>
      <c r="S37" s="104">
        <v>1.4</v>
      </c>
      <c r="T37" s="104" t="s">
        <v>661</v>
      </c>
      <c r="U37" s="104"/>
    </row>
    <row r="38" spans="3:21" ht="39.950000000000003" customHeight="1">
      <c r="C38" s="102">
        <f t="shared" si="0"/>
        <v>30</v>
      </c>
      <c r="D38" s="103">
        <v>44944</v>
      </c>
      <c r="E38" s="102" t="s">
        <v>388</v>
      </c>
      <c r="F38" s="102" t="s">
        <v>345</v>
      </c>
      <c r="G38" s="132" t="s">
        <v>1068</v>
      </c>
      <c r="H38" s="102" t="s">
        <v>110</v>
      </c>
      <c r="I38" s="105">
        <v>25</v>
      </c>
      <c r="J38" s="105"/>
      <c r="K38" s="105"/>
      <c r="L38" s="105"/>
      <c r="M38" s="107"/>
      <c r="N38" s="107"/>
      <c r="O38" s="107"/>
      <c r="P38" s="107"/>
      <c r="Q38" s="104">
        <f t="shared" si="1"/>
        <v>4353</v>
      </c>
      <c r="R38" s="116" t="s">
        <v>1076</v>
      </c>
      <c r="S38" s="104">
        <v>1.4</v>
      </c>
      <c r="T38" s="104" t="s">
        <v>661</v>
      </c>
      <c r="U38" s="104"/>
    </row>
    <row r="39" spans="3:21" ht="39.950000000000003" customHeight="1">
      <c r="C39" s="102">
        <f t="shared" si="0"/>
        <v>31</v>
      </c>
      <c r="D39" s="103">
        <v>44944</v>
      </c>
      <c r="E39" s="102" t="s">
        <v>345</v>
      </c>
      <c r="F39" s="102" t="s">
        <v>326</v>
      </c>
      <c r="G39" s="132" t="s">
        <v>1068</v>
      </c>
      <c r="H39" s="102" t="s">
        <v>110</v>
      </c>
      <c r="I39" s="105">
        <v>52</v>
      </c>
      <c r="J39" s="105"/>
      <c r="K39" s="105"/>
      <c r="L39" s="105"/>
      <c r="M39" s="107"/>
      <c r="N39" s="107"/>
      <c r="O39" s="107"/>
      <c r="P39" s="107"/>
      <c r="Q39" s="104">
        <f t="shared" si="1"/>
        <v>4405</v>
      </c>
      <c r="R39" s="116" t="s">
        <v>1076</v>
      </c>
      <c r="S39" s="104">
        <v>1.4</v>
      </c>
      <c r="T39" s="104" t="s">
        <v>661</v>
      </c>
      <c r="U39" s="112"/>
    </row>
    <row r="40" spans="3:21" ht="39.950000000000003" customHeight="1">
      <c r="C40" s="102">
        <f t="shared" si="0"/>
        <v>32</v>
      </c>
      <c r="D40" s="103">
        <v>44944</v>
      </c>
      <c r="E40" s="102" t="s">
        <v>326</v>
      </c>
      <c r="F40" s="102" t="s">
        <v>280</v>
      </c>
      <c r="G40" s="132" t="s">
        <v>1068</v>
      </c>
      <c r="H40" s="102" t="s">
        <v>110</v>
      </c>
      <c r="I40" s="105">
        <v>29</v>
      </c>
      <c r="J40" s="105"/>
      <c r="K40" s="105"/>
      <c r="L40" s="105"/>
      <c r="M40" s="107"/>
      <c r="N40" s="107"/>
      <c r="O40" s="107"/>
      <c r="P40" s="107"/>
      <c r="Q40" s="104">
        <f t="shared" si="1"/>
        <v>4434</v>
      </c>
      <c r="R40" s="116" t="s">
        <v>1076</v>
      </c>
      <c r="S40" s="104">
        <v>1.4</v>
      </c>
      <c r="T40" s="104" t="s">
        <v>661</v>
      </c>
      <c r="U40" s="112"/>
    </row>
    <row r="41" spans="3:21" ht="39.950000000000003" customHeight="1">
      <c r="C41" s="102">
        <f t="shared" si="0"/>
        <v>33</v>
      </c>
      <c r="D41" s="103">
        <v>44944</v>
      </c>
      <c r="E41" s="102" t="s">
        <v>280</v>
      </c>
      <c r="F41" s="102" t="s">
        <v>585</v>
      </c>
      <c r="G41" s="132" t="s">
        <v>1068</v>
      </c>
      <c r="H41" s="102" t="s">
        <v>110</v>
      </c>
      <c r="I41" s="105">
        <v>48</v>
      </c>
      <c r="J41" s="105"/>
      <c r="K41" s="105"/>
      <c r="L41" s="105"/>
      <c r="M41" s="107"/>
      <c r="N41" s="107"/>
      <c r="O41" s="107"/>
      <c r="P41" s="107"/>
      <c r="Q41" s="104">
        <f t="shared" si="1"/>
        <v>4482</v>
      </c>
      <c r="R41" s="116" t="s">
        <v>1076</v>
      </c>
      <c r="S41" s="104">
        <v>1.4</v>
      </c>
      <c r="T41" s="104" t="s">
        <v>661</v>
      </c>
      <c r="U41" s="112"/>
    </row>
    <row r="42" spans="3:21" ht="39.950000000000003" customHeight="1">
      <c r="C42" s="102">
        <f t="shared" si="0"/>
        <v>34</v>
      </c>
      <c r="D42" s="103">
        <v>44944</v>
      </c>
      <c r="E42" s="102" t="s">
        <v>585</v>
      </c>
      <c r="F42" s="102" t="s">
        <v>438</v>
      </c>
      <c r="G42" s="104" t="s">
        <v>1078</v>
      </c>
      <c r="H42" s="102" t="s">
        <v>110</v>
      </c>
      <c r="I42" s="105">
        <v>29</v>
      </c>
      <c r="J42" s="105"/>
      <c r="K42" s="105"/>
      <c r="L42" s="105"/>
      <c r="M42" s="107"/>
      <c r="N42" s="107"/>
      <c r="O42" s="107"/>
      <c r="P42" s="107"/>
      <c r="Q42" s="104">
        <f t="shared" si="1"/>
        <v>4511</v>
      </c>
      <c r="R42" s="116" t="s">
        <v>1076</v>
      </c>
      <c r="S42" s="104">
        <v>1.4</v>
      </c>
      <c r="T42" s="104" t="s">
        <v>661</v>
      </c>
      <c r="U42" s="112"/>
    </row>
    <row r="43" spans="3:21" ht="39.950000000000003" customHeight="1">
      <c r="C43" s="102">
        <f t="shared" si="0"/>
        <v>35</v>
      </c>
      <c r="D43" s="103">
        <v>44944</v>
      </c>
      <c r="E43" s="102" t="s">
        <v>1075</v>
      </c>
      <c r="F43" s="102" t="s">
        <v>272</v>
      </c>
      <c r="G43" s="104" t="s">
        <v>1078</v>
      </c>
      <c r="H43" s="102" t="s">
        <v>110</v>
      </c>
      <c r="I43" s="105">
        <v>87</v>
      </c>
      <c r="J43" s="105"/>
      <c r="K43" s="105"/>
      <c r="L43" s="105"/>
      <c r="M43" s="107"/>
      <c r="N43" s="107"/>
      <c r="O43" s="107"/>
      <c r="P43" s="107"/>
      <c r="Q43" s="104">
        <f t="shared" si="1"/>
        <v>4598</v>
      </c>
      <c r="R43" s="116" t="s">
        <v>466</v>
      </c>
      <c r="S43" s="104">
        <v>0</v>
      </c>
      <c r="T43" s="104" t="s">
        <v>661</v>
      </c>
      <c r="U43" s="112"/>
    </row>
    <row r="44" spans="3:21" ht="39.950000000000003" customHeight="1">
      <c r="C44" s="102">
        <f t="shared" si="0"/>
        <v>36</v>
      </c>
      <c r="D44" s="103">
        <v>44944</v>
      </c>
      <c r="E44" s="102" t="s">
        <v>280</v>
      </c>
      <c r="F44" s="102" t="s">
        <v>302</v>
      </c>
      <c r="G44" s="104" t="s">
        <v>1078</v>
      </c>
      <c r="H44" s="102" t="s">
        <v>110</v>
      </c>
      <c r="I44" s="105">
        <v>53</v>
      </c>
      <c r="J44" s="105"/>
      <c r="K44" s="105"/>
      <c r="L44" s="105"/>
      <c r="M44" s="107"/>
      <c r="N44" s="107"/>
      <c r="O44" s="107"/>
      <c r="P44" s="107"/>
      <c r="Q44" s="104">
        <f t="shared" si="1"/>
        <v>4651</v>
      </c>
      <c r="R44" s="116" t="s">
        <v>466</v>
      </c>
      <c r="S44" s="104">
        <v>0</v>
      </c>
      <c r="T44" s="104" t="s">
        <v>661</v>
      </c>
      <c r="U44" s="112"/>
    </row>
    <row r="45" spans="3:21" ht="39.950000000000003" customHeight="1">
      <c r="C45" s="102">
        <f t="shared" si="0"/>
        <v>37</v>
      </c>
      <c r="D45" s="103">
        <v>44944</v>
      </c>
      <c r="E45" s="102" t="s">
        <v>302</v>
      </c>
      <c r="F45" s="102" t="s">
        <v>288</v>
      </c>
      <c r="G45" s="104" t="s">
        <v>1078</v>
      </c>
      <c r="H45" s="102" t="s">
        <v>110</v>
      </c>
      <c r="I45" s="105">
        <v>79</v>
      </c>
      <c r="J45" s="105"/>
      <c r="K45" s="105"/>
      <c r="L45" s="105"/>
      <c r="M45" s="107"/>
      <c r="N45" s="107"/>
      <c r="O45" s="107"/>
      <c r="P45" s="107"/>
      <c r="Q45" s="104">
        <f t="shared" si="1"/>
        <v>4730</v>
      </c>
      <c r="R45" s="116" t="s">
        <v>466</v>
      </c>
      <c r="S45" s="104">
        <v>0</v>
      </c>
      <c r="T45" s="104" t="s">
        <v>661</v>
      </c>
      <c r="U45" s="112"/>
    </row>
    <row r="46" spans="3:21" ht="39.950000000000003" customHeight="1">
      <c r="C46" s="102">
        <f t="shared" si="0"/>
        <v>38</v>
      </c>
      <c r="D46" s="103">
        <v>44945</v>
      </c>
      <c r="E46" s="102" t="s">
        <v>326</v>
      </c>
      <c r="F46" s="102" t="s">
        <v>386</v>
      </c>
      <c r="G46" s="104" t="s">
        <v>1078</v>
      </c>
      <c r="H46" s="102" t="s">
        <v>110</v>
      </c>
      <c r="I46" s="105">
        <v>55</v>
      </c>
      <c r="J46" s="105"/>
      <c r="K46" s="105"/>
      <c r="L46" s="105"/>
      <c r="M46" s="107"/>
      <c r="N46" s="107"/>
      <c r="O46" s="107"/>
      <c r="P46" s="107"/>
      <c r="Q46" s="104">
        <f t="shared" si="1"/>
        <v>4785</v>
      </c>
      <c r="R46" s="116" t="s">
        <v>466</v>
      </c>
      <c r="S46" s="104">
        <v>0</v>
      </c>
      <c r="T46" s="104" t="s">
        <v>661</v>
      </c>
      <c r="U46" s="112"/>
    </row>
    <row r="47" spans="3:21" ht="39.950000000000003" customHeight="1">
      <c r="C47" s="102">
        <f t="shared" si="0"/>
        <v>39</v>
      </c>
      <c r="D47" s="103">
        <v>44945</v>
      </c>
      <c r="E47" s="102" t="s">
        <v>1081</v>
      </c>
      <c r="F47" s="102" t="s">
        <v>278</v>
      </c>
      <c r="G47" s="104" t="s">
        <v>1078</v>
      </c>
      <c r="H47" s="102" t="s">
        <v>110</v>
      </c>
      <c r="I47" s="105">
        <v>79</v>
      </c>
      <c r="J47" s="105"/>
      <c r="K47" s="105"/>
      <c r="L47" s="105"/>
      <c r="M47" s="107"/>
      <c r="N47" s="107"/>
      <c r="O47" s="107"/>
      <c r="P47" s="107"/>
      <c r="Q47" s="104">
        <f t="shared" si="1"/>
        <v>4864</v>
      </c>
      <c r="R47" s="116" t="s">
        <v>466</v>
      </c>
      <c r="S47" s="104">
        <v>0</v>
      </c>
      <c r="T47" s="104" t="s">
        <v>661</v>
      </c>
      <c r="U47" s="112"/>
    </row>
    <row r="48" spans="3:21" ht="39.950000000000003" customHeight="1">
      <c r="C48" s="102">
        <f t="shared" si="0"/>
        <v>40</v>
      </c>
      <c r="D48" s="103">
        <v>44945</v>
      </c>
      <c r="E48" s="102" t="s">
        <v>328</v>
      </c>
      <c r="F48" s="102" t="s">
        <v>414</v>
      </c>
      <c r="G48" s="104" t="s">
        <v>1078</v>
      </c>
      <c r="H48" s="102" t="s">
        <v>110</v>
      </c>
      <c r="I48" s="105">
        <v>32</v>
      </c>
      <c r="J48" s="105"/>
      <c r="K48" s="105"/>
      <c r="L48" s="105"/>
      <c r="M48" s="107"/>
      <c r="N48" s="107"/>
      <c r="O48" s="107"/>
      <c r="P48" s="107"/>
      <c r="Q48" s="104">
        <f t="shared" si="1"/>
        <v>4896</v>
      </c>
      <c r="R48" s="116" t="s">
        <v>1080</v>
      </c>
      <c r="S48" s="104">
        <v>1.4</v>
      </c>
      <c r="T48" s="104" t="s">
        <v>661</v>
      </c>
      <c r="U48" s="112"/>
    </row>
    <row r="49" spans="3:21" ht="39.950000000000003" customHeight="1">
      <c r="C49" s="102">
        <f t="shared" si="0"/>
        <v>41</v>
      </c>
      <c r="D49" s="103">
        <v>44945</v>
      </c>
      <c r="E49" s="102" t="s">
        <v>414</v>
      </c>
      <c r="F49" s="102" t="s">
        <v>424</v>
      </c>
      <c r="G49" s="104" t="s">
        <v>1078</v>
      </c>
      <c r="H49" s="102" t="s">
        <v>110</v>
      </c>
      <c r="I49" s="105">
        <v>70</v>
      </c>
      <c r="J49" s="105"/>
      <c r="K49" s="105"/>
      <c r="L49" s="105"/>
      <c r="M49" s="107"/>
      <c r="N49" s="107"/>
      <c r="O49" s="107"/>
      <c r="P49" s="107"/>
      <c r="Q49" s="104">
        <f t="shared" si="1"/>
        <v>4966</v>
      </c>
      <c r="R49" s="116" t="s">
        <v>1080</v>
      </c>
      <c r="S49" s="104">
        <v>1.4</v>
      </c>
      <c r="T49" s="104" t="s">
        <v>661</v>
      </c>
      <c r="U49" s="112"/>
    </row>
    <row r="50" spans="3:21" ht="39.950000000000003" customHeight="1">
      <c r="C50" s="102">
        <f t="shared" si="0"/>
        <v>42</v>
      </c>
      <c r="D50" s="103">
        <v>44945</v>
      </c>
      <c r="E50" s="102" t="s">
        <v>424</v>
      </c>
      <c r="F50" s="102" t="s">
        <v>294</v>
      </c>
      <c r="G50" s="104" t="s">
        <v>1078</v>
      </c>
      <c r="H50" s="102" t="s">
        <v>110</v>
      </c>
      <c r="I50" s="105">
        <v>50</v>
      </c>
      <c r="J50" s="105"/>
      <c r="K50" s="105"/>
      <c r="L50" s="105"/>
      <c r="M50" s="107"/>
      <c r="N50" s="107"/>
      <c r="O50" s="107"/>
      <c r="P50" s="107"/>
      <c r="Q50" s="104">
        <f t="shared" si="1"/>
        <v>5016</v>
      </c>
      <c r="R50" s="116" t="s">
        <v>1080</v>
      </c>
      <c r="S50" s="104">
        <v>1.4</v>
      </c>
      <c r="T50" s="104" t="s">
        <v>661</v>
      </c>
      <c r="U50" s="112"/>
    </row>
    <row r="51" spans="3:21" ht="39.950000000000003" customHeight="1">
      <c r="C51" s="102">
        <f t="shared" si="0"/>
        <v>43</v>
      </c>
      <c r="D51" s="103">
        <v>44945</v>
      </c>
      <c r="E51" s="102" t="s">
        <v>294</v>
      </c>
      <c r="F51" s="102" t="s">
        <v>995</v>
      </c>
      <c r="G51" s="104" t="s">
        <v>1078</v>
      </c>
      <c r="H51" s="102" t="s">
        <v>110</v>
      </c>
      <c r="I51" s="105">
        <v>180</v>
      </c>
      <c r="J51" s="105"/>
      <c r="K51" s="105"/>
      <c r="L51" s="105"/>
      <c r="M51" s="107"/>
      <c r="N51" s="107"/>
      <c r="O51" s="107"/>
      <c r="P51" s="107"/>
      <c r="Q51" s="104">
        <f t="shared" si="1"/>
        <v>5196</v>
      </c>
      <c r="R51" s="116" t="s">
        <v>466</v>
      </c>
      <c r="S51" s="104">
        <v>0</v>
      </c>
      <c r="T51" s="104" t="s">
        <v>661</v>
      </c>
      <c r="U51" s="112"/>
    </row>
    <row r="52" spans="3:21" ht="39.950000000000003" customHeight="1">
      <c r="C52" s="102">
        <f t="shared" si="0"/>
        <v>44</v>
      </c>
      <c r="D52" s="103">
        <v>44946</v>
      </c>
      <c r="E52" s="102" t="s">
        <v>435</v>
      </c>
      <c r="F52" s="102" t="s">
        <v>412</v>
      </c>
      <c r="G52" s="104" t="s">
        <v>1078</v>
      </c>
      <c r="H52" s="102" t="s">
        <v>110</v>
      </c>
      <c r="I52" s="105"/>
      <c r="J52" s="105"/>
      <c r="K52" s="105">
        <v>233</v>
      </c>
      <c r="L52" s="105"/>
      <c r="M52" s="107"/>
      <c r="N52" s="107"/>
      <c r="O52" s="107"/>
      <c r="P52" s="107"/>
      <c r="Q52" s="104">
        <f t="shared" si="1"/>
        <v>5429</v>
      </c>
      <c r="R52" s="116" t="s">
        <v>1080</v>
      </c>
      <c r="S52" s="104">
        <v>1.4</v>
      </c>
      <c r="T52" s="104" t="s">
        <v>661</v>
      </c>
      <c r="U52" s="112"/>
    </row>
    <row r="53" spans="3:21" ht="39.950000000000003" customHeight="1">
      <c r="C53" s="102">
        <f t="shared" si="0"/>
        <v>45</v>
      </c>
      <c r="D53" s="103">
        <v>44946</v>
      </c>
      <c r="E53" s="102" t="s">
        <v>412</v>
      </c>
      <c r="F53" s="102" t="s">
        <v>275</v>
      </c>
      <c r="G53" s="104" t="s">
        <v>1078</v>
      </c>
      <c r="H53" s="102" t="s">
        <v>110</v>
      </c>
      <c r="I53" s="105"/>
      <c r="J53" s="105"/>
      <c r="K53" s="105">
        <v>77</v>
      </c>
      <c r="L53" s="105"/>
      <c r="M53" s="107"/>
      <c r="N53" s="107"/>
      <c r="O53" s="107"/>
      <c r="P53" s="107"/>
      <c r="Q53" s="104">
        <f t="shared" si="1"/>
        <v>5506</v>
      </c>
      <c r="R53" s="116" t="s">
        <v>1080</v>
      </c>
      <c r="S53" s="104">
        <v>1.4</v>
      </c>
      <c r="T53" s="104" t="s">
        <v>661</v>
      </c>
      <c r="U53" s="112"/>
    </row>
    <row r="54" spans="3:21" ht="39.950000000000003" customHeight="1">
      <c r="C54" s="102">
        <f t="shared" si="0"/>
        <v>46</v>
      </c>
      <c r="D54" s="103">
        <v>44947</v>
      </c>
      <c r="E54" s="102" t="s">
        <v>309</v>
      </c>
      <c r="F54" s="102" t="s">
        <v>455</v>
      </c>
      <c r="G54" s="104" t="s">
        <v>1078</v>
      </c>
      <c r="H54" s="102" t="s">
        <v>110</v>
      </c>
      <c r="I54" s="105">
        <v>45</v>
      </c>
      <c r="J54" s="105"/>
      <c r="K54" s="105"/>
      <c r="L54" s="105"/>
      <c r="M54" s="107"/>
      <c r="N54" s="107"/>
      <c r="O54" s="107"/>
      <c r="P54" s="107"/>
      <c r="Q54" s="104">
        <f t="shared" si="1"/>
        <v>5551</v>
      </c>
      <c r="R54" s="116" t="s">
        <v>466</v>
      </c>
      <c r="S54" s="104">
        <v>0</v>
      </c>
      <c r="T54" s="104" t="s">
        <v>661</v>
      </c>
      <c r="U54" s="112"/>
    </row>
    <row r="55" spans="3:21" ht="39.950000000000003" customHeight="1">
      <c r="C55" s="102">
        <f t="shared" si="0"/>
        <v>47</v>
      </c>
      <c r="D55" s="103">
        <v>44947</v>
      </c>
      <c r="E55" s="102" t="s">
        <v>303</v>
      </c>
      <c r="F55" s="102" t="s">
        <v>455</v>
      </c>
      <c r="G55" s="104" t="s">
        <v>1078</v>
      </c>
      <c r="H55" s="102" t="s">
        <v>110</v>
      </c>
      <c r="I55" s="105">
        <v>50</v>
      </c>
      <c r="J55" s="105"/>
      <c r="K55" s="105"/>
      <c r="L55" s="105"/>
      <c r="M55" s="107"/>
      <c r="N55" s="107"/>
      <c r="O55" s="107"/>
      <c r="P55" s="107"/>
      <c r="Q55" s="104">
        <f t="shared" si="1"/>
        <v>5601</v>
      </c>
      <c r="R55" s="116" t="s">
        <v>466</v>
      </c>
      <c r="S55" s="104">
        <v>0</v>
      </c>
      <c r="T55" s="104" t="s">
        <v>661</v>
      </c>
      <c r="U55" s="110"/>
    </row>
    <row r="56" spans="3:21" ht="39.950000000000003" customHeight="1">
      <c r="C56" s="102">
        <f t="shared" si="0"/>
        <v>48</v>
      </c>
      <c r="D56" s="103">
        <v>44947</v>
      </c>
      <c r="E56" s="102" t="s">
        <v>414</v>
      </c>
      <c r="F56" s="102" t="s">
        <v>995</v>
      </c>
      <c r="G56" s="104" t="s">
        <v>1078</v>
      </c>
      <c r="H56" s="102" t="s">
        <v>110</v>
      </c>
      <c r="I56" s="105">
        <v>63</v>
      </c>
      <c r="J56" s="105"/>
      <c r="K56" s="105"/>
      <c r="L56" s="105"/>
      <c r="M56" s="107"/>
      <c r="N56" s="107"/>
      <c r="O56" s="107"/>
      <c r="P56" s="107"/>
      <c r="Q56" s="104">
        <f t="shared" si="1"/>
        <v>5664</v>
      </c>
      <c r="R56" s="116" t="s">
        <v>1080</v>
      </c>
      <c r="S56" s="104">
        <v>1.4</v>
      </c>
      <c r="T56" s="104" t="s">
        <v>661</v>
      </c>
      <c r="U56" s="110"/>
    </row>
    <row r="57" spans="3:21" ht="39.950000000000003" customHeight="1">
      <c r="C57" s="102">
        <f t="shared" si="0"/>
        <v>49</v>
      </c>
      <c r="D57" s="103">
        <v>44947</v>
      </c>
      <c r="E57" s="102" t="s">
        <v>995</v>
      </c>
      <c r="F57" s="102" t="s">
        <v>840</v>
      </c>
      <c r="G57" s="104" t="s">
        <v>1078</v>
      </c>
      <c r="H57" s="102" t="s">
        <v>110</v>
      </c>
      <c r="I57" s="105">
        <v>25</v>
      </c>
      <c r="J57" s="105"/>
      <c r="K57" s="105"/>
      <c r="L57" s="105"/>
      <c r="M57" s="107"/>
      <c r="N57" s="107"/>
      <c r="O57" s="107"/>
      <c r="P57" s="107"/>
      <c r="Q57" s="104">
        <f t="shared" si="1"/>
        <v>5689</v>
      </c>
      <c r="R57" s="116" t="s">
        <v>1080</v>
      </c>
      <c r="S57" s="104">
        <v>1.4</v>
      </c>
      <c r="T57" s="104" t="s">
        <v>661</v>
      </c>
      <c r="U57" s="110"/>
    </row>
    <row r="58" spans="3:21" ht="39.950000000000003" customHeight="1">
      <c r="C58" s="102">
        <f t="shared" si="0"/>
        <v>50</v>
      </c>
      <c r="D58" s="103">
        <v>44947</v>
      </c>
      <c r="E58" s="102" t="s">
        <v>424</v>
      </c>
      <c r="F58" s="102" t="s">
        <v>267</v>
      </c>
      <c r="G58" s="104" t="s">
        <v>1078</v>
      </c>
      <c r="H58" s="102" t="s">
        <v>110</v>
      </c>
      <c r="I58" s="105">
        <v>67</v>
      </c>
      <c r="J58" s="105"/>
      <c r="K58" s="105"/>
      <c r="L58" s="105"/>
      <c r="M58" s="107"/>
      <c r="N58" s="107"/>
      <c r="O58" s="107"/>
      <c r="P58" s="107"/>
      <c r="Q58" s="104">
        <f t="shared" si="1"/>
        <v>5756</v>
      </c>
      <c r="R58" s="116" t="s">
        <v>293</v>
      </c>
      <c r="S58" s="104">
        <v>0</v>
      </c>
      <c r="T58" s="104" t="s">
        <v>661</v>
      </c>
      <c r="U58" s="110"/>
    </row>
    <row r="59" spans="3:21" ht="39.950000000000003" customHeight="1">
      <c r="C59" s="102">
        <f t="shared" si="0"/>
        <v>51</v>
      </c>
      <c r="D59" s="103">
        <v>44947</v>
      </c>
      <c r="E59" s="102" t="s">
        <v>267</v>
      </c>
      <c r="F59" s="102" t="s">
        <v>313</v>
      </c>
      <c r="G59" s="104" t="s">
        <v>1078</v>
      </c>
      <c r="H59" s="102" t="s">
        <v>110</v>
      </c>
      <c r="I59" s="105">
        <v>24</v>
      </c>
      <c r="J59" s="105"/>
      <c r="K59" s="105"/>
      <c r="L59" s="105"/>
      <c r="M59" s="107"/>
      <c r="N59" s="107"/>
      <c r="O59" s="107"/>
      <c r="P59" s="107"/>
      <c r="Q59" s="104">
        <f t="shared" si="1"/>
        <v>5780</v>
      </c>
      <c r="R59" s="116" t="s">
        <v>293</v>
      </c>
      <c r="S59" s="104">
        <v>0</v>
      </c>
      <c r="T59" s="104" t="s">
        <v>661</v>
      </c>
      <c r="U59" s="110"/>
    </row>
    <row r="60" spans="3:21" ht="39.950000000000003" customHeight="1">
      <c r="C60" s="102">
        <f t="shared" si="0"/>
        <v>52</v>
      </c>
      <c r="D60" s="103">
        <v>44947</v>
      </c>
      <c r="E60" s="102" t="s">
        <v>267</v>
      </c>
      <c r="F60" s="102" t="s">
        <v>417</v>
      </c>
      <c r="G60" s="104" t="s">
        <v>1078</v>
      </c>
      <c r="H60" s="102" t="s">
        <v>110</v>
      </c>
      <c r="I60" s="105">
        <v>40</v>
      </c>
      <c r="J60" s="105"/>
      <c r="K60" s="105"/>
      <c r="L60" s="105"/>
      <c r="M60" s="107"/>
      <c r="N60" s="107"/>
      <c r="O60" s="107"/>
      <c r="P60" s="107"/>
      <c r="Q60" s="104">
        <f t="shared" si="1"/>
        <v>5820</v>
      </c>
      <c r="R60" s="116" t="s">
        <v>293</v>
      </c>
      <c r="S60" s="104">
        <v>0</v>
      </c>
      <c r="T60" s="104" t="s">
        <v>661</v>
      </c>
      <c r="U60" s="110"/>
    </row>
    <row r="61" spans="3:21" ht="39.950000000000003" customHeight="1">
      <c r="C61" s="102">
        <f t="shared" si="0"/>
        <v>53</v>
      </c>
      <c r="D61" s="103">
        <v>44947</v>
      </c>
      <c r="E61" s="102" t="s">
        <v>438</v>
      </c>
      <c r="F61" s="102" t="s">
        <v>299</v>
      </c>
      <c r="G61" s="104" t="s">
        <v>1078</v>
      </c>
      <c r="H61" s="102" t="s">
        <v>110</v>
      </c>
      <c r="I61" s="105">
        <v>69</v>
      </c>
      <c r="J61" s="105"/>
      <c r="K61" s="105"/>
      <c r="L61" s="105"/>
      <c r="M61" s="107"/>
      <c r="N61" s="107"/>
      <c r="O61" s="107"/>
      <c r="P61" s="107"/>
      <c r="Q61" s="104">
        <f t="shared" si="1"/>
        <v>5889</v>
      </c>
      <c r="R61" s="116" t="s">
        <v>293</v>
      </c>
      <c r="S61" s="104">
        <v>0</v>
      </c>
      <c r="T61" s="104" t="s">
        <v>661</v>
      </c>
      <c r="U61" s="110"/>
    </row>
    <row r="62" spans="3:21" ht="39.950000000000003" customHeight="1">
      <c r="C62" s="102">
        <f t="shared" si="0"/>
        <v>54</v>
      </c>
      <c r="D62" s="103">
        <v>44947</v>
      </c>
      <c r="E62" s="102" t="s">
        <v>331</v>
      </c>
      <c r="F62" s="102" t="s">
        <v>434</v>
      </c>
      <c r="G62" s="104" t="s">
        <v>1078</v>
      </c>
      <c r="H62" s="102" t="s">
        <v>110</v>
      </c>
      <c r="I62" s="105">
        <v>94</v>
      </c>
      <c r="J62" s="105"/>
      <c r="K62" s="105"/>
      <c r="L62" s="105"/>
      <c r="M62" s="107"/>
      <c r="N62" s="107"/>
      <c r="O62" s="107"/>
      <c r="P62" s="107"/>
      <c r="Q62" s="104">
        <f t="shared" si="1"/>
        <v>5983</v>
      </c>
      <c r="R62" s="116" t="s">
        <v>293</v>
      </c>
      <c r="S62" s="104">
        <v>0</v>
      </c>
      <c r="T62" s="104" t="s">
        <v>661</v>
      </c>
      <c r="U62" s="110"/>
    </row>
    <row r="63" spans="3:21" ht="39.950000000000003" customHeight="1">
      <c r="C63" s="102">
        <f t="shared" si="0"/>
        <v>55</v>
      </c>
      <c r="D63" s="103">
        <v>44947</v>
      </c>
      <c r="E63" s="102" t="s">
        <v>309</v>
      </c>
      <c r="F63" s="102" t="s">
        <v>455</v>
      </c>
      <c r="G63" s="104" t="s">
        <v>1078</v>
      </c>
      <c r="H63" s="102" t="s">
        <v>110</v>
      </c>
      <c r="I63" s="105">
        <v>45</v>
      </c>
      <c r="J63" s="105"/>
      <c r="K63" s="105"/>
      <c r="L63" s="105"/>
      <c r="M63" s="107"/>
      <c r="N63" s="107"/>
      <c r="O63" s="107"/>
      <c r="P63" s="107"/>
      <c r="Q63" s="104">
        <f t="shared" si="1"/>
        <v>6028</v>
      </c>
      <c r="R63" s="116" t="s">
        <v>293</v>
      </c>
      <c r="S63" s="104">
        <v>0</v>
      </c>
      <c r="T63" s="104" t="s">
        <v>661</v>
      </c>
      <c r="U63" s="110"/>
    </row>
    <row r="64" spans="3:21" ht="39.950000000000003" customHeight="1">
      <c r="C64" s="102">
        <f t="shared" si="0"/>
        <v>56</v>
      </c>
      <c r="D64" s="103">
        <v>44947</v>
      </c>
      <c r="E64" s="102" t="s">
        <v>303</v>
      </c>
      <c r="F64" s="102" t="s">
        <v>455</v>
      </c>
      <c r="G64" s="104" t="s">
        <v>1078</v>
      </c>
      <c r="H64" s="102" t="s">
        <v>110</v>
      </c>
      <c r="I64" s="105">
        <v>50</v>
      </c>
      <c r="J64" s="105"/>
      <c r="K64" s="105"/>
      <c r="L64" s="105"/>
      <c r="M64" s="107"/>
      <c r="N64" s="107"/>
      <c r="O64" s="107"/>
      <c r="P64" s="107"/>
      <c r="Q64" s="104">
        <f t="shared" si="1"/>
        <v>6078</v>
      </c>
      <c r="R64" s="116" t="s">
        <v>293</v>
      </c>
      <c r="S64" s="104">
        <v>0</v>
      </c>
      <c r="T64" s="104" t="s">
        <v>661</v>
      </c>
      <c r="U64" s="110"/>
    </row>
    <row r="65" spans="3:21" ht="39.950000000000003" customHeight="1">
      <c r="C65" s="102">
        <f t="shared" si="0"/>
        <v>57</v>
      </c>
      <c r="D65" s="103">
        <v>44948</v>
      </c>
      <c r="E65" s="102" t="s">
        <v>410</v>
      </c>
      <c r="F65" s="102" t="s">
        <v>435</v>
      </c>
      <c r="G65" s="104" t="s">
        <v>1078</v>
      </c>
      <c r="H65" s="102" t="s">
        <v>110</v>
      </c>
      <c r="I65" s="105">
        <v>90</v>
      </c>
      <c r="J65" s="105"/>
      <c r="K65" s="105"/>
      <c r="L65" s="105"/>
      <c r="M65" s="107"/>
      <c r="N65" s="107"/>
      <c r="O65" s="107"/>
      <c r="P65" s="107"/>
      <c r="Q65" s="104">
        <f t="shared" si="1"/>
        <v>6168</v>
      </c>
      <c r="R65" s="116" t="s">
        <v>293</v>
      </c>
      <c r="S65" s="104">
        <v>0</v>
      </c>
      <c r="T65" s="104" t="s">
        <v>661</v>
      </c>
      <c r="U65" s="110"/>
    </row>
    <row r="66" spans="3:21" ht="39.950000000000003" customHeight="1">
      <c r="C66" s="102">
        <f t="shared" si="0"/>
        <v>58</v>
      </c>
      <c r="D66" s="103">
        <v>44948</v>
      </c>
      <c r="E66" s="102" t="s">
        <v>464</v>
      </c>
      <c r="F66" s="102" t="s">
        <v>287</v>
      </c>
      <c r="G66" s="104" t="s">
        <v>1078</v>
      </c>
      <c r="H66" s="102" t="s">
        <v>110</v>
      </c>
      <c r="I66" s="105">
        <v>80</v>
      </c>
      <c r="J66" s="105"/>
      <c r="K66" s="105"/>
      <c r="L66" s="105"/>
      <c r="M66" s="107"/>
      <c r="N66" s="107"/>
      <c r="O66" s="107"/>
      <c r="P66" s="107"/>
      <c r="Q66" s="104">
        <f t="shared" si="1"/>
        <v>6248</v>
      </c>
      <c r="R66" s="116" t="s">
        <v>293</v>
      </c>
      <c r="S66" s="104">
        <v>0</v>
      </c>
      <c r="T66" s="104" t="s">
        <v>661</v>
      </c>
      <c r="U66" s="110"/>
    </row>
    <row r="67" spans="3:21" ht="39.950000000000003" customHeight="1">
      <c r="C67" s="102">
        <f t="shared" si="0"/>
        <v>59</v>
      </c>
      <c r="D67" s="103">
        <v>44948</v>
      </c>
      <c r="E67" s="102" t="s">
        <v>287</v>
      </c>
      <c r="F67" s="102" t="s">
        <v>289</v>
      </c>
      <c r="G67" s="104" t="s">
        <v>1078</v>
      </c>
      <c r="H67" s="102" t="s">
        <v>110</v>
      </c>
      <c r="I67" s="105">
        <v>58</v>
      </c>
      <c r="J67" s="105"/>
      <c r="K67" s="105"/>
      <c r="L67" s="105"/>
      <c r="M67" s="107"/>
      <c r="N67" s="107"/>
      <c r="O67" s="107"/>
      <c r="P67" s="107"/>
      <c r="Q67" s="104">
        <f t="shared" si="1"/>
        <v>6306</v>
      </c>
      <c r="R67" s="116" t="s">
        <v>293</v>
      </c>
      <c r="S67" s="104">
        <v>0</v>
      </c>
      <c r="T67" s="104" t="s">
        <v>661</v>
      </c>
      <c r="U67" s="110"/>
    </row>
    <row r="68" spans="3:21" ht="39.950000000000003" customHeight="1">
      <c r="C68" s="102">
        <f t="shared" si="0"/>
        <v>60</v>
      </c>
      <c r="D68" s="103">
        <v>44956</v>
      </c>
      <c r="E68" s="102" t="s">
        <v>368</v>
      </c>
      <c r="F68" s="102" t="s">
        <v>398</v>
      </c>
      <c r="G68" s="104" t="s">
        <v>1078</v>
      </c>
      <c r="H68" s="102" t="s">
        <v>110</v>
      </c>
      <c r="I68" s="118"/>
      <c r="J68" s="118"/>
      <c r="K68" s="118"/>
      <c r="L68" s="105">
        <v>499</v>
      </c>
      <c r="M68" s="118"/>
      <c r="N68" s="118"/>
      <c r="O68" s="118"/>
      <c r="P68" s="118"/>
      <c r="Q68" s="104">
        <f t="shared" si="1"/>
        <v>6805</v>
      </c>
      <c r="R68" s="116" t="s">
        <v>1076</v>
      </c>
      <c r="S68" s="104">
        <v>1.4</v>
      </c>
      <c r="T68" s="104" t="s">
        <v>661</v>
      </c>
      <c r="U68" s="110"/>
    </row>
    <row r="69" spans="3:21" ht="39.950000000000003" customHeight="1">
      <c r="C69" s="102">
        <f t="shared" si="0"/>
        <v>61</v>
      </c>
      <c r="D69" s="103">
        <v>44957</v>
      </c>
      <c r="E69" s="102" t="s">
        <v>849</v>
      </c>
      <c r="F69" s="102" t="s">
        <v>464</v>
      </c>
      <c r="G69" s="104" t="s">
        <v>1078</v>
      </c>
      <c r="H69" s="102" t="s">
        <v>110</v>
      </c>
      <c r="I69" s="105">
        <v>147</v>
      </c>
      <c r="J69" s="105"/>
      <c r="K69" s="105"/>
      <c r="L69" s="105"/>
      <c r="M69" s="107"/>
      <c r="N69" s="107"/>
      <c r="O69" s="107"/>
      <c r="P69" s="107"/>
      <c r="Q69" s="104">
        <f t="shared" si="1"/>
        <v>6952</v>
      </c>
      <c r="R69" s="116" t="s">
        <v>276</v>
      </c>
      <c r="S69" s="104">
        <v>1</v>
      </c>
      <c r="T69" s="104" t="s">
        <v>661</v>
      </c>
      <c r="U69" s="110"/>
    </row>
    <row r="70" spans="3:21" ht="39.950000000000003" customHeight="1">
      <c r="C70" s="102">
        <f t="shared" si="0"/>
        <v>62</v>
      </c>
      <c r="D70" s="103">
        <v>44957</v>
      </c>
      <c r="E70" s="102" t="s">
        <v>464</v>
      </c>
      <c r="F70" s="102" t="s">
        <v>406</v>
      </c>
      <c r="G70" s="104" t="s">
        <v>1078</v>
      </c>
      <c r="H70" s="102" t="s">
        <v>110</v>
      </c>
      <c r="I70" s="105">
        <v>18</v>
      </c>
      <c r="J70" s="105"/>
      <c r="K70" s="105"/>
      <c r="L70" s="105"/>
      <c r="M70" s="107"/>
      <c r="N70" s="107"/>
      <c r="O70" s="107"/>
      <c r="P70" s="107"/>
      <c r="Q70" s="104">
        <f t="shared" si="1"/>
        <v>6970</v>
      </c>
      <c r="R70" s="116" t="s">
        <v>276</v>
      </c>
      <c r="S70" s="104">
        <v>1</v>
      </c>
      <c r="T70" s="104" t="s">
        <v>661</v>
      </c>
      <c r="U70" s="110"/>
    </row>
    <row r="71" spans="3:21" ht="39.950000000000003" customHeight="1">
      <c r="C71" s="102">
        <f t="shared" si="0"/>
        <v>63</v>
      </c>
      <c r="D71" s="103">
        <v>44957</v>
      </c>
      <c r="E71" s="102" t="s">
        <v>287</v>
      </c>
      <c r="F71" s="102" t="s">
        <v>361</v>
      </c>
      <c r="G71" s="104" t="s">
        <v>1078</v>
      </c>
      <c r="H71" s="102" t="s">
        <v>110</v>
      </c>
      <c r="I71" s="105">
        <v>65</v>
      </c>
      <c r="J71" s="105"/>
      <c r="K71" s="105"/>
      <c r="L71" s="105"/>
      <c r="M71" s="107"/>
      <c r="N71" s="107"/>
      <c r="O71" s="107"/>
      <c r="P71" s="107"/>
      <c r="Q71" s="104">
        <f t="shared" si="1"/>
        <v>7035</v>
      </c>
      <c r="R71" s="116" t="s">
        <v>276</v>
      </c>
      <c r="S71" s="104">
        <v>1</v>
      </c>
      <c r="T71" s="104" t="s">
        <v>661</v>
      </c>
      <c r="U71" s="110"/>
    </row>
    <row r="72" spans="3:21" ht="39.950000000000003" customHeight="1">
      <c r="C72" s="102">
        <f t="shared" si="0"/>
        <v>64</v>
      </c>
      <c r="D72" s="103">
        <v>44958</v>
      </c>
      <c r="E72" s="102" t="s">
        <v>1082</v>
      </c>
      <c r="F72" s="102" t="s">
        <v>899</v>
      </c>
      <c r="G72" s="104" t="s">
        <v>1078</v>
      </c>
      <c r="H72" s="102" t="s">
        <v>110</v>
      </c>
      <c r="I72" s="105">
        <v>80</v>
      </c>
      <c r="J72" s="105"/>
      <c r="K72" s="105"/>
      <c r="L72" s="105"/>
      <c r="M72" s="107"/>
      <c r="N72" s="107"/>
      <c r="O72" s="107"/>
      <c r="P72" s="107"/>
      <c r="Q72" s="104">
        <f t="shared" si="1"/>
        <v>7115</v>
      </c>
      <c r="R72" s="116" t="s">
        <v>1076</v>
      </c>
      <c r="S72" s="104">
        <v>1.5</v>
      </c>
      <c r="T72" s="104" t="s">
        <v>1083</v>
      </c>
      <c r="U72" s="110"/>
    </row>
    <row r="73" spans="3:21" ht="39.950000000000003" customHeight="1">
      <c r="C73" s="102">
        <f t="shared" si="0"/>
        <v>65</v>
      </c>
      <c r="D73" s="103">
        <v>44958</v>
      </c>
      <c r="E73" s="102" t="s">
        <v>1084</v>
      </c>
      <c r="F73" s="102" t="s">
        <v>168</v>
      </c>
      <c r="G73" s="104" t="s">
        <v>1078</v>
      </c>
      <c r="H73" s="102" t="s">
        <v>110</v>
      </c>
      <c r="I73" s="105"/>
      <c r="J73" s="105"/>
      <c r="K73" s="105"/>
      <c r="L73" s="105">
        <v>64</v>
      </c>
      <c r="M73" s="107"/>
      <c r="N73" s="107"/>
      <c r="O73" s="107"/>
      <c r="P73" s="107"/>
      <c r="Q73" s="104">
        <f t="shared" si="1"/>
        <v>7179</v>
      </c>
      <c r="R73" s="116" t="s">
        <v>1076</v>
      </c>
      <c r="S73" s="104">
        <v>1.5</v>
      </c>
      <c r="T73" s="104" t="s">
        <v>1083</v>
      </c>
      <c r="U73" s="110"/>
    </row>
    <row r="74" spans="3:21" ht="39.950000000000003" customHeight="1">
      <c r="C74" s="102">
        <f t="shared" si="0"/>
        <v>66</v>
      </c>
      <c r="D74" s="103">
        <v>44958</v>
      </c>
      <c r="E74" s="102" t="s">
        <v>797</v>
      </c>
      <c r="F74" s="102" t="s">
        <v>203</v>
      </c>
      <c r="G74" s="104" t="s">
        <v>1078</v>
      </c>
      <c r="H74" s="102" t="s">
        <v>110</v>
      </c>
      <c r="I74" s="105">
        <v>40</v>
      </c>
      <c r="J74" s="105"/>
      <c r="K74" s="105"/>
      <c r="L74" s="105"/>
      <c r="M74" s="105"/>
      <c r="N74" s="105"/>
      <c r="O74" s="105"/>
      <c r="P74" s="105"/>
      <c r="Q74" s="104">
        <f t="shared" si="1"/>
        <v>7219</v>
      </c>
      <c r="R74" s="116" t="s">
        <v>293</v>
      </c>
      <c r="S74" s="104"/>
      <c r="T74" s="104" t="s">
        <v>1083</v>
      </c>
      <c r="U74" s="110"/>
    </row>
    <row r="75" spans="3:21" ht="39.950000000000003" customHeight="1">
      <c r="C75" s="102">
        <f t="shared" si="0"/>
        <v>67</v>
      </c>
      <c r="D75" s="103">
        <v>44960</v>
      </c>
      <c r="E75" s="102" t="s">
        <v>182</v>
      </c>
      <c r="F75" s="102" t="s">
        <v>145</v>
      </c>
      <c r="G75" s="104" t="s">
        <v>1078</v>
      </c>
      <c r="H75" s="102" t="s">
        <v>110</v>
      </c>
      <c r="I75" s="105"/>
      <c r="J75" s="105"/>
      <c r="K75" s="105"/>
      <c r="L75" s="105"/>
      <c r="M75" s="105"/>
      <c r="N75" s="105">
        <v>280</v>
      </c>
      <c r="O75" s="105"/>
      <c r="P75" s="105"/>
      <c r="Q75" s="104">
        <f t="shared" si="1"/>
        <v>7499</v>
      </c>
      <c r="R75" s="116" t="s">
        <v>269</v>
      </c>
      <c r="S75" s="104">
        <v>1</v>
      </c>
      <c r="T75" s="104" t="s">
        <v>1083</v>
      </c>
      <c r="U75" s="110"/>
    </row>
    <row r="76" spans="3:21" ht="39.950000000000003" customHeight="1">
      <c r="C76" s="102">
        <f t="shared" si="0"/>
        <v>68</v>
      </c>
      <c r="D76" s="103">
        <v>44960</v>
      </c>
      <c r="E76" s="102" t="s">
        <v>118</v>
      </c>
      <c r="F76" s="102" t="s">
        <v>1082</v>
      </c>
      <c r="G76" s="104" t="s">
        <v>1078</v>
      </c>
      <c r="H76" s="102" t="s">
        <v>110</v>
      </c>
      <c r="I76" s="105">
        <v>37</v>
      </c>
      <c r="J76" s="105"/>
      <c r="K76" s="105"/>
      <c r="L76" s="105"/>
      <c r="M76" s="105"/>
      <c r="N76" s="105"/>
      <c r="O76" s="105"/>
      <c r="P76" s="105"/>
      <c r="Q76" s="104">
        <f t="shared" ref="Q76:Q139" si="2">+Q75+I76+J76+K76+L76+M76+N76+O76</f>
        <v>7536</v>
      </c>
      <c r="R76" s="116" t="s">
        <v>269</v>
      </c>
      <c r="S76" s="104">
        <v>1</v>
      </c>
      <c r="T76" s="104" t="s">
        <v>1083</v>
      </c>
      <c r="U76" s="110"/>
    </row>
    <row r="77" spans="3:21" ht="39.950000000000003" customHeight="1">
      <c r="C77" s="102">
        <f t="shared" si="0"/>
        <v>69</v>
      </c>
      <c r="D77" s="103">
        <v>44962</v>
      </c>
      <c r="E77" s="102" t="s">
        <v>899</v>
      </c>
      <c r="F77" s="102" t="s">
        <v>793</v>
      </c>
      <c r="G77" s="104" t="s">
        <v>1078</v>
      </c>
      <c r="H77" s="102" t="s">
        <v>110</v>
      </c>
      <c r="I77" s="105">
        <v>53</v>
      </c>
      <c r="J77" s="105"/>
      <c r="K77" s="105"/>
      <c r="L77" s="105"/>
      <c r="M77" s="105"/>
      <c r="N77" s="105"/>
      <c r="O77" s="105"/>
      <c r="P77" s="105"/>
      <c r="Q77" s="104">
        <f t="shared" si="2"/>
        <v>7589</v>
      </c>
      <c r="R77" s="116" t="s">
        <v>269</v>
      </c>
      <c r="S77" s="104">
        <v>1</v>
      </c>
      <c r="T77" s="104" t="s">
        <v>1083</v>
      </c>
      <c r="U77" s="110"/>
    </row>
    <row r="78" spans="3:21" ht="39.950000000000003" customHeight="1">
      <c r="C78" s="102">
        <f t="shared" ref="C78:C141" si="3">1+C77</f>
        <v>70</v>
      </c>
      <c r="D78" s="103">
        <v>44962</v>
      </c>
      <c r="E78" s="102" t="s">
        <v>1085</v>
      </c>
      <c r="F78" s="102" t="s">
        <v>795</v>
      </c>
      <c r="G78" s="104" t="s">
        <v>1078</v>
      </c>
      <c r="H78" s="102" t="s">
        <v>110</v>
      </c>
      <c r="I78" s="105">
        <v>26</v>
      </c>
      <c r="J78" s="105"/>
      <c r="K78" s="105"/>
      <c r="L78" s="105"/>
      <c r="M78" s="105"/>
      <c r="N78" s="105"/>
      <c r="O78" s="105"/>
      <c r="P78" s="105"/>
      <c r="Q78" s="104">
        <f t="shared" si="2"/>
        <v>7615</v>
      </c>
      <c r="R78" s="116" t="s">
        <v>269</v>
      </c>
      <c r="S78" s="104">
        <v>1</v>
      </c>
      <c r="T78" s="104" t="s">
        <v>1083</v>
      </c>
      <c r="U78" s="110"/>
    </row>
    <row r="79" spans="3:21" ht="39.950000000000003" customHeight="1">
      <c r="C79" s="102">
        <f t="shared" si="3"/>
        <v>71</v>
      </c>
      <c r="D79" s="103">
        <v>44962</v>
      </c>
      <c r="E79" s="102" t="s">
        <v>768</v>
      </c>
      <c r="F79" s="102" t="s">
        <v>1086</v>
      </c>
      <c r="G79" s="104" t="s">
        <v>1078</v>
      </c>
      <c r="H79" s="102" t="s">
        <v>110</v>
      </c>
      <c r="I79" s="105">
        <v>39</v>
      </c>
      <c r="J79" s="105"/>
      <c r="K79" s="105"/>
      <c r="L79" s="105"/>
      <c r="M79" s="105"/>
      <c r="N79" s="105"/>
      <c r="O79" s="105"/>
      <c r="P79" s="105"/>
      <c r="Q79" s="104">
        <f t="shared" si="2"/>
        <v>7654</v>
      </c>
      <c r="R79" s="116" t="s">
        <v>269</v>
      </c>
      <c r="S79" s="104">
        <v>1</v>
      </c>
      <c r="T79" s="104" t="s">
        <v>1083</v>
      </c>
      <c r="U79" s="110"/>
    </row>
    <row r="80" spans="3:21" ht="39.950000000000003" customHeight="1">
      <c r="C80" s="102">
        <f t="shared" si="3"/>
        <v>72</v>
      </c>
      <c r="D80" s="103">
        <v>44962</v>
      </c>
      <c r="E80" s="102" t="s">
        <v>182</v>
      </c>
      <c r="F80" s="102" t="s">
        <v>204</v>
      </c>
      <c r="G80" s="104" t="s">
        <v>1078</v>
      </c>
      <c r="H80" s="102" t="s">
        <v>110</v>
      </c>
      <c r="I80" s="105"/>
      <c r="J80" s="105"/>
      <c r="K80" s="105"/>
      <c r="L80" s="105"/>
      <c r="M80" s="105"/>
      <c r="N80" s="105">
        <v>40</v>
      </c>
      <c r="O80" s="105"/>
      <c r="P80" s="105"/>
      <c r="Q80" s="104">
        <f t="shared" si="2"/>
        <v>7694</v>
      </c>
      <c r="R80" s="116" t="s">
        <v>269</v>
      </c>
      <c r="S80" s="104">
        <v>1.2</v>
      </c>
      <c r="T80" s="104" t="s">
        <v>1083</v>
      </c>
      <c r="U80" s="110"/>
    </row>
    <row r="81" spans="3:21" ht="39.950000000000003" customHeight="1">
      <c r="C81" s="102">
        <f t="shared" si="3"/>
        <v>73</v>
      </c>
      <c r="D81" s="103">
        <v>44963</v>
      </c>
      <c r="E81" s="102" t="s">
        <v>899</v>
      </c>
      <c r="F81" s="102" t="s">
        <v>1085</v>
      </c>
      <c r="G81" s="104" t="s">
        <v>1078</v>
      </c>
      <c r="H81" s="102" t="s">
        <v>110</v>
      </c>
      <c r="I81" s="105">
        <v>86</v>
      </c>
      <c r="J81" s="105"/>
      <c r="K81" s="105"/>
      <c r="L81" s="105"/>
      <c r="M81" s="105"/>
      <c r="N81" s="105"/>
      <c r="O81" s="105"/>
      <c r="P81" s="105"/>
      <c r="Q81" s="104">
        <f t="shared" si="2"/>
        <v>7780</v>
      </c>
      <c r="R81" s="116" t="s">
        <v>269</v>
      </c>
      <c r="S81" s="104">
        <v>1.2</v>
      </c>
      <c r="T81" s="104" t="s">
        <v>1083</v>
      </c>
      <c r="U81" s="110"/>
    </row>
    <row r="82" spans="3:21" ht="39.950000000000003" customHeight="1">
      <c r="C82" s="102">
        <f t="shared" si="3"/>
        <v>74</v>
      </c>
      <c r="D82" s="103">
        <v>44963</v>
      </c>
      <c r="E82" s="102" t="s">
        <v>182</v>
      </c>
      <c r="F82" s="102" t="s">
        <v>204</v>
      </c>
      <c r="G82" s="104" t="s">
        <v>1078</v>
      </c>
      <c r="H82" s="102" t="s">
        <v>110</v>
      </c>
      <c r="I82" s="105"/>
      <c r="J82" s="105"/>
      <c r="K82" s="105"/>
      <c r="L82" s="105"/>
      <c r="M82" s="105"/>
      <c r="N82" s="105">
        <v>180</v>
      </c>
      <c r="O82" s="105"/>
      <c r="P82" s="105"/>
      <c r="Q82" s="104">
        <f t="shared" si="2"/>
        <v>7960</v>
      </c>
      <c r="R82" s="116" t="s">
        <v>269</v>
      </c>
      <c r="S82" s="104">
        <v>1.2</v>
      </c>
      <c r="T82" s="104" t="s">
        <v>1083</v>
      </c>
      <c r="U82" s="110"/>
    </row>
    <row r="83" spans="3:21" ht="39.950000000000003" customHeight="1">
      <c r="C83" s="102">
        <f t="shared" si="3"/>
        <v>75</v>
      </c>
      <c r="D83" s="103">
        <v>44964</v>
      </c>
      <c r="E83" s="102" t="s">
        <v>1087</v>
      </c>
      <c r="F83" s="102" t="s">
        <v>1088</v>
      </c>
      <c r="G83" s="104"/>
      <c r="H83" s="102" t="s">
        <v>110</v>
      </c>
      <c r="I83" s="105">
        <v>32</v>
      </c>
      <c r="J83" s="105"/>
      <c r="K83" s="105"/>
      <c r="L83" s="105"/>
      <c r="M83" s="105"/>
      <c r="N83" s="105"/>
      <c r="O83" s="105"/>
      <c r="P83" s="105"/>
      <c r="Q83" s="104">
        <f t="shared" si="2"/>
        <v>7992</v>
      </c>
      <c r="R83" s="116" t="s">
        <v>269</v>
      </c>
      <c r="S83" s="104">
        <v>1.2</v>
      </c>
      <c r="T83" s="104" t="s">
        <v>1083</v>
      </c>
      <c r="U83" s="110"/>
    </row>
    <row r="84" spans="3:21" ht="39.950000000000003" customHeight="1">
      <c r="C84" s="102">
        <f t="shared" si="3"/>
        <v>76</v>
      </c>
      <c r="D84" s="103">
        <v>44964</v>
      </c>
      <c r="E84" s="102" t="s">
        <v>182</v>
      </c>
      <c r="F84" s="102" t="s">
        <v>204</v>
      </c>
      <c r="G84" s="104"/>
      <c r="H84" s="102" t="s">
        <v>110</v>
      </c>
      <c r="I84" s="105"/>
      <c r="J84" s="105"/>
      <c r="K84" s="105"/>
      <c r="L84" s="105"/>
      <c r="M84" s="105"/>
      <c r="N84" s="105">
        <v>213</v>
      </c>
      <c r="O84" s="105"/>
      <c r="P84" s="105"/>
      <c r="Q84" s="104">
        <f t="shared" si="2"/>
        <v>8205</v>
      </c>
      <c r="R84" s="116" t="s">
        <v>269</v>
      </c>
      <c r="S84" s="104">
        <v>1.2</v>
      </c>
      <c r="T84" s="104" t="s">
        <v>1083</v>
      </c>
      <c r="U84" s="110"/>
    </row>
    <row r="85" spans="3:21" ht="39.950000000000003" customHeight="1">
      <c r="C85" s="102">
        <f t="shared" si="3"/>
        <v>77</v>
      </c>
      <c r="D85" s="103">
        <v>44965</v>
      </c>
      <c r="E85" s="102" t="s">
        <v>176</v>
      </c>
      <c r="F85" s="102" t="s">
        <v>251</v>
      </c>
      <c r="G85" s="104"/>
      <c r="H85" s="102" t="s">
        <v>110</v>
      </c>
      <c r="I85" s="105">
        <v>56</v>
      </c>
      <c r="J85" s="105"/>
      <c r="K85" s="105"/>
      <c r="L85" s="105"/>
      <c r="M85" s="105"/>
      <c r="N85" s="105"/>
      <c r="O85" s="105"/>
      <c r="P85" s="105"/>
      <c r="Q85" s="104">
        <f t="shared" si="2"/>
        <v>8261</v>
      </c>
      <c r="R85" s="116" t="s">
        <v>269</v>
      </c>
      <c r="S85" s="104">
        <v>1.2</v>
      </c>
      <c r="T85" s="104" t="s">
        <v>1083</v>
      </c>
      <c r="U85" s="110"/>
    </row>
    <row r="86" spans="3:21" ht="39.950000000000003" customHeight="1">
      <c r="C86" s="102">
        <f t="shared" si="3"/>
        <v>78</v>
      </c>
      <c r="D86" s="103">
        <v>44965</v>
      </c>
      <c r="E86" s="102" t="s">
        <v>204</v>
      </c>
      <c r="F86" s="102" t="s">
        <v>193</v>
      </c>
      <c r="G86" s="104"/>
      <c r="H86" s="102" t="s">
        <v>110</v>
      </c>
      <c r="I86" s="105"/>
      <c r="J86" s="105"/>
      <c r="K86" s="105"/>
      <c r="L86" s="105"/>
      <c r="M86" s="105"/>
      <c r="N86" s="105">
        <v>170</v>
      </c>
      <c r="O86" s="105"/>
      <c r="P86" s="105"/>
      <c r="Q86" s="104">
        <f t="shared" si="2"/>
        <v>8431</v>
      </c>
      <c r="R86" s="116" t="s">
        <v>269</v>
      </c>
      <c r="S86" s="104">
        <v>1.2</v>
      </c>
      <c r="T86" s="104" t="s">
        <v>1083</v>
      </c>
      <c r="U86" s="110"/>
    </row>
    <row r="87" spans="3:21" ht="39.950000000000003" customHeight="1">
      <c r="C87" s="102">
        <f t="shared" si="3"/>
        <v>79</v>
      </c>
      <c r="D87" s="103">
        <v>44965</v>
      </c>
      <c r="E87" s="102" t="s">
        <v>792</v>
      </c>
      <c r="F87" s="102" t="s">
        <v>839</v>
      </c>
      <c r="G87" s="104"/>
      <c r="H87" s="102" t="s">
        <v>110</v>
      </c>
      <c r="I87" s="105">
        <v>88</v>
      </c>
      <c r="J87" s="105"/>
      <c r="K87" s="105"/>
      <c r="L87" s="105"/>
      <c r="M87" s="105"/>
      <c r="N87" s="105"/>
      <c r="O87" s="105"/>
      <c r="P87" s="105"/>
      <c r="Q87" s="104">
        <f t="shared" si="2"/>
        <v>8519</v>
      </c>
      <c r="R87" s="116" t="s">
        <v>269</v>
      </c>
      <c r="S87" s="104">
        <v>1.2</v>
      </c>
      <c r="T87" s="104" t="s">
        <v>1083</v>
      </c>
      <c r="U87" s="110"/>
    </row>
    <row r="88" spans="3:21" ht="39.950000000000003" customHeight="1">
      <c r="C88" s="102">
        <f t="shared" si="3"/>
        <v>80</v>
      </c>
      <c r="D88" s="103">
        <v>44966</v>
      </c>
      <c r="E88" s="102" t="s">
        <v>792</v>
      </c>
      <c r="F88" s="102" t="s">
        <v>839</v>
      </c>
      <c r="G88" s="104"/>
      <c r="H88" s="102" t="s">
        <v>110</v>
      </c>
      <c r="I88" s="105">
        <v>30</v>
      </c>
      <c r="J88" s="105"/>
      <c r="K88" s="105"/>
      <c r="L88" s="105"/>
      <c r="M88" s="105"/>
      <c r="N88" s="105"/>
      <c r="O88" s="105"/>
      <c r="P88" s="105"/>
      <c r="Q88" s="104">
        <f t="shared" si="2"/>
        <v>8549</v>
      </c>
      <c r="R88" s="116" t="s">
        <v>269</v>
      </c>
      <c r="S88" s="104">
        <v>1.2</v>
      </c>
      <c r="T88" s="104" t="s">
        <v>1083</v>
      </c>
      <c r="U88" s="110"/>
    </row>
    <row r="89" spans="3:21" ht="39.950000000000003" customHeight="1">
      <c r="C89" s="102">
        <f t="shared" si="3"/>
        <v>81</v>
      </c>
      <c r="D89" s="103">
        <v>44966</v>
      </c>
      <c r="E89" s="102" t="s">
        <v>204</v>
      </c>
      <c r="F89" s="102" t="s">
        <v>193</v>
      </c>
      <c r="G89" s="104"/>
      <c r="H89" s="102" t="s">
        <v>110</v>
      </c>
      <c r="I89" s="105"/>
      <c r="J89" s="105"/>
      <c r="K89" s="105"/>
      <c r="L89" s="105"/>
      <c r="M89" s="105"/>
      <c r="N89" s="105">
        <v>59</v>
      </c>
      <c r="O89" s="105"/>
      <c r="P89" s="105"/>
      <c r="Q89" s="104">
        <f t="shared" si="2"/>
        <v>8608</v>
      </c>
      <c r="R89" s="116" t="s">
        <v>269</v>
      </c>
      <c r="S89" s="104">
        <v>1.2</v>
      </c>
      <c r="T89" s="104" t="s">
        <v>1083</v>
      </c>
      <c r="U89" s="110"/>
    </row>
    <row r="90" spans="3:21" ht="39.950000000000003" customHeight="1">
      <c r="C90" s="102">
        <f t="shared" si="3"/>
        <v>82</v>
      </c>
      <c r="D90" s="103">
        <v>44966</v>
      </c>
      <c r="E90" s="102" t="s">
        <v>168</v>
      </c>
      <c r="F90" s="102" t="s">
        <v>766</v>
      </c>
      <c r="G90" s="104"/>
      <c r="H90" s="102" t="s">
        <v>110</v>
      </c>
      <c r="I90" s="105">
        <v>31</v>
      </c>
      <c r="J90" s="105"/>
      <c r="K90" s="105"/>
      <c r="L90" s="105"/>
      <c r="M90" s="105"/>
      <c r="N90" s="105"/>
      <c r="O90" s="105"/>
      <c r="P90" s="105"/>
      <c r="Q90" s="104">
        <f t="shared" si="2"/>
        <v>8639</v>
      </c>
      <c r="R90" s="116" t="s">
        <v>269</v>
      </c>
      <c r="S90" s="104">
        <v>1.2</v>
      </c>
      <c r="T90" s="104" t="s">
        <v>1083</v>
      </c>
      <c r="U90" s="110"/>
    </row>
    <row r="91" spans="3:21" ht="39.950000000000003" customHeight="1">
      <c r="C91" s="102">
        <f t="shared" si="3"/>
        <v>83</v>
      </c>
      <c r="D91" s="103">
        <v>44966</v>
      </c>
      <c r="E91" s="102" t="s">
        <v>204</v>
      </c>
      <c r="F91" s="102" t="s">
        <v>802</v>
      </c>
      <c r="G91" s="104"/>
      <c r="H91" s="102" t="s">
        <v>110</v>
      </c>
      <c r="I91" s="105"/>
      <c r="J91" s="105"/>
      <c r="K91" s="105"/>
      <c r="L91" s="105">
        <v>150</v>
      </c>
      <c r="M91" s="105"/>
      <c r="N91" s="105"/>
      <c r="O91" s="105"/>
      <c r="P91" s="105"/>
      <c r="Q91" s="104">
        <f t="shared" si="2"/>
        <v>8789</v>
      </c>
      <c r="R91" s="116" t="s">
        <v>269</v>
      </c>
      <c r="S91" s="104">
        <v>1.2</v>
      </c>
      <c r="T91" s="104" t="s">
        <v>1083</v>
      </c>
      <c r="U91" s="110"/>
    </row>
    <row r="92" spans="3:21" ht="39.950000000000003" customHeight="1">
      <c r="C92" s="102">
        <f t="shared" si="3"/>
        <v>84</v>
      </c>
      <c r="D92" s="103">
        <v>44967</v>
      </c>
      <c r="E92" s="102" t="s">
        <v>802</v>
      </c>
      <c r="F92" s="102" t="s">
        <v>216</v>
      </c>
      <c r="G92" s="104"/>
      <c r="H92" s="102" t="s">
        <v>110</v>
      </c>
      <c r="I92" s="105">
        <v>21</v>
      </c>
      <c r="J92" s="105"/>
      <c r="K92" s="105"/>
      <c r="L92" s="105"/>
      <c r="M92" s="105"/>
      <c r="N92" s="105"/>
      <c r="O92" s="105"/>
      <c r="P92" s="105"/>
      <c r="Q92" s="104">
        <f t="shared" si="2"/>
        <v>8810</v>
      </c>
      <c r="R92" s="116" t="s">
        <v>269</v>
      </c>
      <c r="S92" s="104">
        <v>1.2</v>
      </c>
      <c r="T92" s="104" t="s">
        <v>1083</v>
      </c>
      <c r="U92" s="110"/>
    </row>
    <row r="93" spans="3:21" ht="39.950000000000003" customHeight="1">
      <c r="C93" s="102">
        <f t="shared" si="3"/>
        <v>85</v>
      </c>
      <c r="D93" s="103">
        <v>44967</v>
      </c>
      <c r="E93" s="102" t="s">
        <v>801</v>
      </c>
      <c r="F93" s="102" t="s">
        <v>802</v>
      </c>
      <c r="G93" s="104"/>
      <c r="H93" s="102" t="s">
        <v>110</v>
      </c>
      <c r="I93" s="105"/>
      <c r="J93" s="105"/>
      <c r="K93" s="105">
        <v>130</v>
      </c>
      <c r="L93" s="105"/>
      <c r="M93" s="105"/>
      <c r="N93" s="105"/>
      <c r="O93" s="105"/>
      <c r="P93" s="105"/>
      <c r="Q93" s="104">
        <f t="shared" si="2"/>
        <v>8940</v>
      </c>
      <c r="R93" s="116" t="s">
        <v>269</v>
      </c>
      <c r="S93" s="104">
        <v>1.2</v>
      </c>
      <c r="T93" s="104" t="s">
        <v>1083</v>
      </c>
      <c r="U93" s="110"/>
    </row>
    <row r="94" spans="3:21" ht="39.950000000000003" customHeight="1">
      <c r="C94" s="102">
        <f t="shared" si="3"/>
        <v>86</v>
      </c>
      <c r="D94" s="103">
        <v>44967</v>
      </c>
      <c r="E94" s="102" t="s">
        <v>801</v>
      </c>
      <c r="F94" s="102" t="s">
        <v>1089</v>
      </c>
      <c r="G94" s="104"/>
      <c r="H94" s="102" t="s">
        <v>110</v>
      </c>
      <c r="I94" s="105">
        <v>54</v>
      </c>
      <c r="J94" s="105"/>
      <c r="K94" s="105"/>
      <c r="L94" s="105"/>
      <c r="M94" s="105"/>
      <c r="N94" s="105"/>
      <c r="O94" s="105"/>
      <c r="P94" s="105"/>
      <c r="Q94" s="104">
        <f t="shared" si="2"/>
        <v>8994</v>
      </c>
      <c r="R94" s="116" t="s">
        <v>269</v>
      </c>
      <c r="S94" s="104">
        <v>1.2</v>
      </c>
      <c r="T94" s="104" t="s">
        <v>1083</v>
      </c>
      <c r="U94" s="110"/>
    </row>
    <row r="95" spans="3:21" ht="39.950000000000003" customHeight="1">
      <c r="C95" s="102">
        <f t="shared" si="3"/>
        <v>87</v>
      </c>
      <c r="D95" s="103">
        <v>44967</v>
      </c>
      <c r="E95" s="102" t="s">
        <v>204</v>
      </c>
      <c r="F95" s="102" t="s">
        <v>802</v>
      </c>
      <c r="G95" s="104"/>
      <c r="H95" s="102" t="s">
        <v>110</v>
      </c>
      <c r="I95" s="105"/>
      <c r="J95" s="105"/>
      <c r="K95" s="105"/>
      <c r="L95" s="105">
        <v>61</v>
      </c>
      <c r="M95" s="105"/>
      <c r="N95" s="105"/>
      <c r="O95" s="105"/>
      <c r="P95" s="105"/>
      <c r="Q95" s="104">
        <f t="shared" si="2"/>
        <v>9055</v>
      </c>
      <c r="R95" s="116" t="s">
        <v>269</v>
      </c>
      <c r="S95" s="104">
        <v>1.2</v>
      </c>
      <c r="T95" s="104" t="s">
        <v>1083</v>
      </c>
      <c r="U95" s="110"/>
    </row>
    <row r="96" spans="3:21" ht="39.950000000000003" customHeight="1">
      <c r="C96" s="102">
        <f t="shared" si="3"/>
        <v>88</v>
      </c>
      <c r="D96" s="103">
        <v>44967</v>
      </c>
      <c r="E96" s="102" t="s">
        <v>1089</v>
      </c>
      <c r="F96" s="102" t="s">
        <v>763</v>
      </c>
      <c r="G96" s="104"/>
      <c r="H96" s="102" t="s">
        <v>110</v>
      </c>
      <c r="I96" s="105">
        <v>21</v>
      </c>
      <c r="J96" s="105"/>
      <c r="K96" s="105"/>
      <c r="L96" s="105"/>
      <c r="M96" s="105"/>
      <c r="N96" s="105"/>
      <c r="O96" s="105"/>
      <c r="P96" s="105"/>
      <c r="Q96" s="104">
        <f t="shared" si="2"/>
        <v>9076</v>
      </c>
      <c r="R96" s="116" t="s">
        <v>269</v>
      </c>
      <c r="S96" s="104">
        <v>1.2</v>
      </c>
      <c r="T96" s="104" t="s">
        <v>1083</v>
      </c>
      <c r="U96" s="110"/>
    </row>
    <row r="97" spans="3:21" ht="39.950000000000003" customHeight="1">
      <c r="C97" s="102">
        <f t="shared" si="3"/>
        <v>89</v>
      </c>
      <c r="D97" s="103">
        <v>44967</v>
      </c>
      <c r="E97" s="102" t="s">
        <v>1089</v>
      </c>
      <c r="F97" s="102" t="s">
        <v>232</v>
      </c>
      <c r="G97" s="104"/>
      <c r="H97" s="102" t="s">
        <v>110</v>
      </c>
      <c r="I97" s="105">
        <v>35</v>
      </c>
      <c r="J97" s="105"/>
      <c r="K97" s="105"/>
      <c r="L97" s="105"/>
      <c r="M97" s="105"/>
      <c r="N97" s="105"/>
      <c r="O97" s="105"/>
      <c r="P97" s="105"/>
      <c r="Q97" s="104">
        <f t="shared" si="2"/>
        <v>9111</v>
      </c>
      <c r="R97" s="116" t="s">
        <v>269</v>
      </c>
      <c r="S97" s="104">
        <v>1.2</v>
      </c>
      <c r="T97" s="104" t="s">
        <v>1083</v>
      </c>
      <c r="U97" s="110"/>
    </row>
    <row r="98" spans="3:21" ht="39.950000000000003" customHeight="1">
      <c r="C98" s="102">
        <f t="shared" si="3"/>
        <v>90</v>
      </c>
      <c r="D98" s="103">
        <v>44968</v>
      </c>
      <c r="E98" s="102" t="s">
        <v>145</v>
      </c>
      <c r="F98" s="102" t="s">
        <v>182</v>
      </c>
      <c r="G98" s="104"/>
      <c r="H98" s="102" t="s">
        <v>110</v>
      </c>
      <c r="I98" s="105"/>
      <c r="J98" s="105"/>
      <c r="K98" s="105"/>
      <c r="L98" s="105"/>
      <c r="M98" s="105"/>
      <c r="N98" s="105">
        <v>168</v>
      </c>
      <c r="O98" s="105"/>
      <c r="P98" s="105"/>
      <c r="Q98" s="104">
        <f t="shared" si="2"/>
        <v>9279</v>
      </c>
      <c r="R98" s="116" t="s">
        <v>269</v>
      </c>
      <c r="S98" s="104">
        <v>1.2</v>
      </c>
      <c r="T98" s="104" t="s">
        <v>1083</v>
      </c>
      <c r="U98" s="110"/>
    </row>
    <row r="99" spans="3:21" ht="39.950000000000003" customHeight="1">
      <c r="C99" s="102">
        <f t="shared" si="3"/>
        <v>91</v>
      </c>
      <c r="D99" s="103">
        <v>44968</v>
      </c>
      <c r="E99" s="102" t="s">
        <v>232</v>
      </c>
      <c r="F99" s="102" t="s">
        <v>1090</v>
      </c>
      <c r="G99" s="104"/>
      <c r="H99" s="102" t="s">
        <v>110</v>
      </c>
      <c r="I99" s="105">
        <v>10</v>
      </c>
      <c r="J99" s="105"/>
      <c r="K99" s="105"/>
      <c r="L99" s="105"/>
      <c r="M99" s="105"/>
      <c r="N99" s="105"/>
      <c r="O99" s="105"/>
      <c r="P99" s="105"/>
      <c r="Q99" s="104">
        <f t="shared" si="2"/>
        <v>9289</v>
      </c>
      <c r="R99" s="116" t="s">
        <v>269</v>
      </c>
      <c r="S99" s="104">
        <v>1.2</v>
      </c>
      <c r="T99" s="104" t="s">
        <v>1083</v>
      </c>
      <c r="U99" s="110"/>
    </row>
    <row r="100" spans="3:21" ht="39.950000000000003" customHeight="1">
      <c r="C100" s="102">
        <f t="shared" si="3"/>
        <v>92</v>
      </c>
      <c r="D100" s="103">
        <v>44968</v>
      </c>
      <c r="E100" s="102" t="s">
        <v>1090</v>
      </c>
      <c r="F100" s="102" t="s">
        <v>841</v>
      </c>
      <c r="G100" s="104"/>
      <c r="H100" s="102" t="s">
        <v>110</v>
      </c>
      <c r="I100" s="105">
        <v>19</v>
      </c>
      <c r="J100" s="105"/>
      <c r="K100" s="105"/>
      <c r="L100" s="105"/>
      <c r="M100" s="105"/>
      <c r="N100" s="105"/>
      <c r="O100" s="105"/>
      <c r="P100" s="105"/>
      <c r="Q100" s="104">
        <f t="shared" si="2"/>
        <v>9308</v>
      </c>
      <c r="R100" s="116" t="s">
        <v>269</v>
      </c>
      <c r="S100" s="104">
        <v>1.2</v>
      </c>
      <c r="T100" s="104" t="s">
        <v>1083</v>
      </c>
      <c r="U100" s="110"/>
    </row>
    <row r="101" spans="3:21" ht="39.950000000000003" customHeight="1">
      <c r="C101" s="102">
        <f t="shared" si="3"/>
        <v>93</v>
      </c>
      <c r="D101" s="103">
        <v>44970</v>
      </c>
      <c r="E101" s="102" t="s">
        <v>1091</v>
      </c>
      <c r="F101" s="102" t="s">
        <v>172</v>
      </c>
      <c r="G101" s="104" t="s">
        <v>1092</v>
      </c>
      <c r="H101" s="102" t="s">
        <v>110</v>
      </c>
      <c r="I101" s="105">
        <v>69</v>
      </c>
      <c r="J101" s="105"/>
      <c r="K101" s="105"/>
      <c r="L101" s="105"/>
      <c r="M101" s="105"/>
      <c r="N101" s="105"/>
      <c r="O101" s="105"/>
      <c r="P101" s="105"/>
      <c r="Q101" s="104">
        <f t="shared" si="2"/>
        <v>9377</v>
      </c>
      <c r="R101" s="116" t="s">
        <v>293</v>
      </c>
      <c r="S101" s="104"/>
      <c r="T101" s="104" t="s">
        <v>1083</v>
      </c>
      <c r="U101" s="110"/>
    </row>
    <row r="102" spans="3:21" ht="39.950000000000003" customHeight="1">
      <c r="C102" s="102">
        <f t="shared" si="3"/>
        <v>94</v>
      </c>
      <c r="D102" s="103">
        <v>44970</v>
      </c>
      <c r="E102" s="102" t="s">
        <v>172</v>
      </c>
      <c r="F102" s="102" t="s">
        <v>238</v>
      </c>
      <c r="G102" s="104" t="s">
        <v>1092</v>
      </c>
      <c r="H102" s="102" t="s">
        <v>110</v>
      </c>
      <c r="I102" s="105">
        <v>61</v>
      </c>
      <c r="J102" s="105"/>
      <c r="K102" s="105"/>
      <c r="L102" s="105"/>
      <c r="M102" s="105"/>
      <c r="N102" s="105"/>
      <c r="O102" s="105"/>
      <c r="P102" s="105"/>
      <c r="Q102" s="104">
        <f t="shared" si="2"/>
        <v>9438</v>
      </c>
      <c r="R102" s="116" t="s">
        <v>293</v>
      </c>
      <c r="S102" s="104"/>
      <c r="T102" s="104" t="s">
        <v>1083</v>
      </c>
      <c r="U102" s="110"/>
    </row>
    <row r="103" spans="3:21" ht="39.950000000000003" customHeight="1">
      <c r="C103" s="102">
        <f t="shared" si="3"/>
        <v>95</v>
      </c>
      <c r="D103" s="103">
        <v>44970</v>
      </c>
      <c r="E103" s="102" t="s">
        <v>238</v>
      </c>
      <c r="F103" s="102" t="s">
        <v>1093</v>
      </c>
      <c r="G103" s="104" t="s">
        <v>1092</v>
      </c>
      <c r="H103" s="102" t="s">
        <v>110</v>
      </c>
      <c r="I103" s="105">
        <v>55</v>
      </c>
      <c r="J103" s="105"/>
      <c r="K103" s="105"/>
      <c r="L103" s="105"/>
      <c r="M103" s="105"/>
      <c r="N103" s="105"/>
      <c r="O103" s="105"/>
      <c r="P103" s="105"/>
      <c r="Q103" s="104">
        <f t="shared" si="2"/>
        <v>9493</v>
      </c>
      <c r="R103" s="116" t="s">
        <v>293</v>
      </c>
      <c r="S103" s="104"/>
      <c r="T103" s="104" t="s">
        <v>1083</v>
      </c>
      <c r="U103" s="110"/>
    </row>
    <row r="104" spans="3:21" ht="39.950000000000003" customHeight="1">
      <c r="C104" s="102">
        <f t="shared" si="3"/>
        <v>96</v>
      </c>
      <c r="D104" s="103">
        <v>44970</v>
      </c>
      <c r="E104" s="102" t="s">
        <v>1093</v>
      </c>
      <c r="F104" s="102" t="s">
        <v>171</v>
      </c>
      <c r="G104" s="104" t="s">
        <v>1092</v>
      </c>
      <c r="H104" s="102" t="s">
        <v>110</v>
      </c>
      <c r="I104" s="105">
        <v>40</v>
      </c>
      <c r="J104" s="105"/>
      <c r="K104" s="105"/>
      <c r="L104" s="105"/>
      <c r="M104" s="105"/>
      <c r="N104" s="105"/>
      <c r="O104" s="105"/>
      <c r="P104" s="105"/>
      <c r="Q104" s="104">
        <f t="shared" si="2"/>
        <v>9533</v>
      </c>
      <c r="R104" s="116" t="s">
        <v>293</v>
      </c>
      <c r="S104" s="104"/>
      <c r="T104" s="104" t="s">
        <v>1083</v>
      </c>
      <c r="U104" s="110"/>
    </row>
    <row r="105" spans="3:21" ht="39.950000000000003" customHeight="1">
      <c r="C105" s="102">
        <f t="shared" si="3"/>
        <v>97</v>
      </c>
      <c r="D105" s="103">
        <v>44970</v>
      </c>
      <c r="E105" s="102" t="s">
        <v>872</v>
      </c>
      <c r="F105" s="102" t="s">
        <v>158</v>
      </c>
      <c r="G105" s="104" t="s">
        <v>1092</v>
      </c>
      <c r="H105" s="102" t="s">
        <v>110</v>
      </c>
      <c r="I105" s="105">
        <v>41</v>
      </c>
      <c r="J105" s="105"/>
      <c r="K105" s="105"/>
      <c r="L105" s="105"/>
      <c r="M105" s="105"/>
      <c r="N105" s="105"/>
      <c r="O105" s="105"/>
      <c r="P105" s="105"/>
      <c r="Q105" s="104">
        <f t="shared" si="2"/>
        <v>9574</v>
      </c>
      <c r="R105" s="116" t="s">
        <v>293</v>
      </c>
      <c r="S105" s="104"/>
      <c r="T105" s="104" t="s">
        <v>1083</v>
      </c>
      <c r="U105" s="110"/>
    </row>
    <row r="106" spans="3:21" ht="39.950000000000003" customHeight="1">
      <c r="C106" s="102">
        <f t="shared" si="3"/>
        <v>98</v>
      </c>
      <c r="D106" s="103">
        <v>44972</v>
      </c>
      <c r="E106" s="102" t="s">
        <v>872</v>
      </c>
      <c r="F106" s="102" t="s">
        <v>1094</v>
      </c>
      <c r="G106" s="104"/>
      <c r="H106" s="102" t="s">
        <v>110</v>
      </c>
      <c r="I106" s="105">
        <v>30</v>
      </c>
      <c r="J106" s="105"/>
      <c r="K106" s="105"/>
      <c r="L106" s="105"/>
      <c r="M106" s="105"/>
      <c r="N106" s="105"/>
      <c r="O106" s="105"/>
      <c r="P106" s="105"/>
      <c r="Q106" s="104">
        <f t="shared" si="2"/>
        <v>9604</v>
      </c>
      <c r="R106" s="116" t="s">
        <v>269</v>
      </c>
      <c r="S106" s="104">
        <v>1</v>
      </c>
      <c r="T106" s="104" t="s">
        <v>1083</v>
      </c>
      <c r="U106" s="110"/>
    </row>
    <row r="107" spans="3:21" ht="39.950000000000003" customHeight="1">
      <c r="C107" s="102">
        <f t="shared" si="3"/>
        <v>99</v>
      </c>
      <c r="D107" s="103">
        <v>44972</v>
      </c>
      <c r="E107" s="102" t="s">
        <v>172</v>
      </c>
      <c r="F107" s="102" t="s">
        <v>798</v>
      </c>
      <c r="G107" s="104"/>
      <c r="H107" s="102" t="s">
        <v>110</v>
      </c>
      <c r="I107" s="105">
        <v>36</v>
      </c>
      <c r="J107" s="105"/>
      <c r="K107" s="105"/>
      <c r="L107" s="105"/>
      <c r="M107" s="105"/>
      <c r="N107" s="105"/>
      <c r="O107" s="105"/>
      <c r="P107" s="105"/>
      <c r="Q107" s="104">
        <f t="shared" si="2"/>
        <v>9640</v>
      </c>
      <c r="R107" s="116" t="s">
        <v>269</v>
      </c>
      <c r="S107" s="104">
        <v>1</v>
      </c>
      <c r="T107" s="104" t="s">
        <v>1083</v>
      </c>
      <c r="U107" s="110"/>
    </row>
    <row r="108" spans="3:21" ht="39.950000000000003" customHeight="1">
      <c r="C108" s="102">
        <f t="shared" si="3"/>
        <v>100</v>
      </c>
      <c r="D108" s="103">
        <v>44972</v>
      </c>
      <c r="E108" s="102" t="s">
        <v>1095</v>
      </c>
      <c r="F108" s="102" t="s">
        <v>1096</v>
      </c>
      <c r="G108" s="104"/>
      <c r="H108" s="102" t="s">
        <v>110</v>
      </c>
      <c r="I108" s="105"/>
      <c r="J108" s="105"/>
      <c r="K108" s="105"/>
      <c r="L108" s="105"/>
      <c r="M108" s="105"/>
      <c r="N108" s="105"/>
      <c r="O108" s="105">
        <v>192</v>
      </c>
      <c r="P108" s="105"/>
      <c r="Q108" s="104">
        <f t="shared" si="2"/>
        <v>9832</v>
      </c>
      <c r="R108" s="116" t="s">
        <v>269</v>
      </c>
      <c r="S108" s="104">
        <v>1</v>
      </c>
      <c r="T108" s="104" t="s">
        <v>1083</v>
      </c>
      <c r="U108" s="110"/>
    </row>
    <row r="109" spans="3:21" ht="39.950000000000003" customHeight="1">
      <c r="C109" s="102">
        <f t="shared" si="3"/>
        <v>101</v>
      </c>
      <c r="D109" s="103">
        <v>44972</v>
      </c>
      <c r="E109" s="102" t="s">
        <v>1093</v>
      </c>
      <c r="F109" s="102" t="s">
        <v>205</v>
      </c>
      <c r="G109" s="104" t="s">
        <v>1068</v>
      </c>
      <c r="H109" s="102" t="s">
        <v>110</v>
      </c>
      <c r="I109" s="105">
        <v>56</v>
      </c>
      <c r="J109" s="105"/>
      <c r="K109" s="105"/>
      <c r="L109" s="105"/>
      <c r="M109" s="105"/>
      <c r="N109" s="105"/>
      <c r="O109" s="105"/>
      <c r="P109" s="105"/>
      <c r="Q109" s="104">
        <f t="shared" si="2"/>
        <v>9888</v>
      </c>
      <c r="R109" s="116" t="s">
        <v>269</v>
      </c>
      <c r="S109" s="104">
        <v>1</v>
      </c>
      <c r="T109" s="104" t="s">
        <v>1083</v>
      </c>
      <c r="U109" s="110"/>
    </row>
    <row r="110" spans="3:21" ht="39.950000000000003" customHeight="1">
      <c r="C110" s="102">
        <f t="shared" si="3"/>
        <v>102</v>
      </c>
      <c r="D110" s="103">
        <v>44972</v>
      </c>
      <c r="E110" s="102" t="s">
        <v>1093</v>
      </c>
      <c r="F110" s="102" t="s">
        <v>205</v>
      </c>
      <c r="G110" s="104" t="s">
        <v>1092</v>
      </c>
      <c r="H110" s="102" t="s">
        <v>110</v>
      </c>
      <c r="I110" s="105">
        <v>25</v>
      </c>
      <c r="J110" s="105"/>
      <c r="K110" s="105"/>
      <c r="L110" s="105"/>
      <c r="M110" s="105"/>
      <c r="N110" s="105"/>
      <c r="O110" s="105"/>
      <c r="P110" s="105"/>
      <c r="Q110" s="104">
        <f t="shared" si="2"/>
        <v>9913</v>
      </c>
      <c r="R110" s="116" t="s">
        <v>269</v>
      </c>
      <c r="S110" s="104">
        <v>1</v>
      </c>
      <c r="T110" s="104" t="s">
        <v>1083</v>
      </c>
      <c r="U110" s="110"/>
    </row>
    <row r="111" spans="3:21" ht="39.950000000000003" customHeight="1">
      <c r="C111" s="102">
        <f t="shared" si="3"/>
        <v>103</v>
      </c>
      <c r="D111" s="103">
        <v>44973</v>
      </c>
      <c r="E111" s="102" t="s">
        <v>205</v>
      </c>
      <c r="F111" s="102" t="s">
        <v>1097</v>
      </c>
      <c r="G111" s="104"/>
      <c r="H111" s="102" t="s">
        <v>110</v>
      </c>
      <c r="I111" s="105">
        <v>30</v>
      </c>
      <c r="J111" s="105"/>
      <c r="K111" s="105"/>
      <c r="L111" s="105"/>
      <c r="M111" s="105"/>
      <c r="N111" s="105"/>
      <c r="O111" s="105"/>
      <c r="P111" s="105"/>
      <c r="Q111" s="104">
        <f t="shared" si="2"/>
        <v>9943</v>
      </c>
      <c r="R111" s="116" t="s">
        <v>269</v>
      </c>
      <c r="S111" s="104">
        <v>1</v>
      </c>
      <c r="T111" s="104" t="s">
        <v>1083</v>
      </c>
      <c r="U111" s="110"/>
    </row>
    <row r="112" spans="3:21" ht="39.950000000000003" customHeight="1">
      <c r="C112" s="102">
        <f t="shared" si="3"/>
        <v>104</v>
      </c>
      <c r="D112" s="103">
        <v>44973</v>
      </c>
      <c r="E112" s="102" t="s">
        <v>205</v>
      </c>
      <c r="F112" s="102" t="s">
        <v>1098</v>
      </c>
      <c r="G112" s="104"/>
      <c r="H112" s="102" t="s">
        <v>110</v>
      </c>
      <c r="I112" s="105">
        <v>25</v>
      </c>
      <c r="J112" s="105"/>
      <c r="K112" s="105"/>
      <c r="L112" s="105"/>
      <c r="M112" s="105"/>
      <c r="N112" s="105"/>
      <c r="O112" s="105"/>
      <c r="P112" s="105"/>
      <c r="Q112" s="104">
        <f t="shared" si="2"/>
        <v>9968</v>
      </c>
      <c r="R112" s="116" t="s">
        <v>269</v>
      </c>
      <c r="S112" s="104">
        <v>1</v>
      </c>
      <c r="T112" s="104" t="s">
        <v>1083</v>
      </c>
      <c r="U112" s="110"/>
    </row>
    <row r="113" spans="3:21" ht="39.950000000000003" customHeight="1">
      <c r="C113" s="102">
        <f t="shared" si="3"/>
        <v>105</v>
      </c>
      <c r="D113" s="103">
        <v>44973</v>
      </c>
      <c r="E113" s="102" t="s">
        <v>1087</v>
      </c>
      <c r="F113" s="102" t="s">
        <v>872</v>
      </c>
      <c r="G113" s="104"/>
      <c r="H113" s="102" t="s">
        <v>110</v>
      </c>
      <c r="I113" s="105">
        <v>21</v>
      </c>
      <c r="J113" s="105"/>
      <c r="K113" s="105"/>
      <c r="L113" s="105"/>
      <c r="M113" s="105"/>
      <c r="N113" s="105"/>
      <c r="O113" s="105"/>
      <c r="P113" s="105"/>
      <c r="Q113" s="104">
        <f t="shared" si="2"/>
        <v>9989</v>
      </c>
      <c r="R113" s="116" t="s">
        <v>269</v>
      </c>
      <c r="S113" s="104">
        <v>1</v>
      </c>
      <c r="T113" s="104" t="s">
        <v>1083</v>
      </c>
      <c r="U113" s="110"/>
    </row>
    <row r="114" spans="3:21" ht="39.950000000000003" customHeight="1">
      <c r="C114" s="102">
        <f t="shared" si="3"/>
        <v>106</v>
      </c>
      <c r="D114" s="103">
        <v>44973</v>
      </c>
      <c r="E114" s="102" t="s">
        <v>1087</v>
      </c>
      <c r="F114" s="102" t="s">
        <v>792</v>
      </c>
      <c r="G114" s="104"/>
      <c r="H114" s="102" t="s">
        <v>110</v>
      </c>
      <c r="I114" s="105">
        <v>24</v>
      </c>
      <c r="J114" s="105"/>
      <c r="K114" s="105"/>
      <c r="L114" s="105"/>
      <c r="M114" s="105"/>
      <c r="N114" s="105"/>
      <c r="O114" s="105"/>
      <c r="P114" s="105"/>
      <c r="Q114" s="104">
        <f t="shared" si="2"/>
        <v>10013</v>
      </c>
      <c r="R114" s="116" t="s">
        <v>293</v>
      </c>
      <c r="S114" s="104"/>
      <c r="T114" s="104" t="s">
        <v>1083</v>
      </c>
      <c r="U114" s="110"/>
    </row>
    <row r="115" spans="3:21" ht="39.950000000000003" customHeight="1">
      <c r="C115" s="102">
        <f t="shared" si="3"/>
        <v>107</v>
      </c>
      <c r="D115" s="103">
        <v>44974</v>
      </c>
      <c r="E115" s="102" t="s">
        <v>205</v>
      </c>
      <c r="F115" s="102" t="s">
        <v>1097</v>
      </c>
      <c r="G115" s="104" t="s">
        <v>1068</v>
      </c>
      <c r="H115" s="102" t="s">
        <v>110</v>
      </c>
      <c r="I115" s="105">
        <v>67</v>
      </c>
      <c r="J115" s="105"/>
      <c r="K115" s="105"/>
      <c r="L115" s="105"/>
      <c r="M115" s="105"/>
      <c r="N115" s="105"/>
      <c r="O115" s="105"/>
      <c r="P115" s="105"/>
      <c r="Q115" s="104">
        <f t="shared" si="2"/>
        <v>10080</v>
      </c>
      <c r="R115" s="116" t="s">
        <v>276</v>
      </c>
      <c r="S115" s="104">
        <v>1.2</v>
      </c>
      <c r="T115" s="104" t="s">
        <v>1083</v>
      </c>
      <c r="U115" s="110"/>
    </row>
    <row r="116" spans="3:21" ht="39.950000000000003" customHeight="1">
      <c r="C116" s="102">
        <f t="shared" si="3"/>
        <v>108</v>
      </c>
      <c r="D116" s="103">
        <v>44975</v>
      </c>
      <c r="E116" s="102" t="s">
        <v>768</v>
      </c>
      <c r="F116" s="102" t="s">
        <v>147</v>
      </c>
      <c r="G116" s="104" t="s">
        <v>1078</v>
      </c>
      <c r="H116" s="102" t="s">
        <v>110</v>
      </c>
      <c r="I116" s="105">
        <v>9</v>
      </c>
      <c r="J116" s="105"/>
      <c r="K116" s="105"/>
      <c r="L116" s="105"/>
      <c r="M116" s="105"/>
      <c r="N116" s="105"/>
      <c r="O116" s="105"/>
      <c r="P116" s="105"/>
      <c r="Q116" s="104">
        <f t="shared" si="2"/>
        <v>10089</v>
      </c>
      <c r="R116" s="116" t="s">
        <v>269</v>
      </c>
      <c r="S116" s="104">
        <v>1</v>
      </c>
      <c r="T116" s="104" t="s">
        <v>1083</v>
      </c>
      <c r="U116" s="110"/>
    </row>
    <row r="117" spans="3:21" ht="39.950000000000003" customHeight="1">
      <c r="C117" s="102">
        <f t="shared" si="3"/>
        <v>109</v>
      </c>
      <c r="D117" s="103">
        <v>44975</v>
      </c>
      <c r="E117" s="102" t="s">
        <v>768</v>
      </c>
      <c r="F117" s="102" t="s">
        <v>1087</v>
      </c>
      <c r="G117" s="104" t="s">
        <v>1078</v>
      </c>
      <c r="H117" s="102" t="s">
        <v>110</v>
      </c>
      <c r="I117" s="105">
        <v>26</v>
      </c>
      <c r="J117" s="105"/>
      <c r="K117" s="105"/>
      <c r="L117" s="105"/>
      <c r="M117" s="105"/>
      <c r="N117" s="105"/>
      <c r="O117" s="105"/>
      <c r="P117" s="105"/>
      <c r="Q117" s="104">
        <f t="shared" si="2"/>
        <v>10115</v>
      </c>
      <c r="R117" s="116" t="s">
        <v>269</v>
      </c>
      <c r="S117" s="104">
        <v>1</v>
      </c>
      <c r="T117" s="104" t="s">
        <v>1083</v>
      </c>
      <c r="U117" s="110"/>
    </row>
    <row r="118" spans="3:21" ht="39.950000000000003" customHeight="1">
      <c r="C118" s="102">
        <f t="shared" si="3"/>
        <v>110</v>
      </c>
      <c r="D118" s="103">
        <v>44975</v>
      </c>
      <c r="E118" s="102" t="s">
        <v>147</v>
      </c>
      <c r="F118" s="102" t="s">
        <v>1085</v>
      </c>
      <c r="G118" s="104" t="s">
        <v>1078</v>
      </c>
      <c r="H118" s="102" t="s">
        <v>110</v>
      </c>
      <c r="I118" s="105">
        <v>11</v>
      </c>
      <c r="J118" s="105"/>
      <c r="K118" s="105"/>
      <c r="L118" s="105"/>
      <c r="M118" s="105"/>
      <c r="N118" s="105"/>
      <c r="O118" s="105"/>
      <c r="P118" s="105"/>
      <c r="Q118" s="104">
        <f t="shared" si="2"/>
        <v>10126</v>
      </c>
      <c r="R118" s="116" t="s">
        <v>269</v>
      </c>
      <c r="S118" s="104">
        <v>1</v>
      </c>
      <c r="T118" s="104" t="s">
        <v>1083</v>
      </c>
      <c r="U118" s="110"/>
    </row>
    <row r="119" spans="3:21" ht="39.950000000000003" customHeight="1">
      <c r="C119" s="102">
        <f t="shared" si="3"/>
        <v>111</v>
      </c>
      <c r="D119" s="103">
        <v>44975</v>
      </c>
      <c r="E119" s="102" t="s">
        <v>171</v>
      </c>
      <c r="F119" s="102" t="s">
        <v>241</v>
      </c>
      <c r="G119" s="104" t="s">
        <v>855</v>
      </c>
      <c r="H119" s="102" t="s">
        <v>110</v>
      </c>
      <c r="I119" s="105">
        <v>22</v>
      </c>
      <c r="J119" s="105"/>
      <c r="K119" s="105"/>
      <c r="L119" s="105"/>
      <c r="M119" s="105"/>
      <c r="N119" s="105"/>
      <c r="O119" s="105"/>
      <c r="P119" s="105"/>
      <c r="Q119" s="104">
        <f t="shared" si="2"/>
        <v>10148</v>
      </c>
      <c r="R119" s="116" t="s">
        <v>269</v>
      </c>
      <c r="S119" s="104">
        <v>1</v>
      </c>
      <c r="T119" s="104" t="s">
        <v>1083</v>
      </c>
      <c r="U119" s="110"/>
    </row>
    <row r="120" spans="3:21" ht="39.950000000000003" customHeight="1">
      <c r="C120" s="102">
        <f t="shared" si="3"/>
        <v>112</v>
      </c>
      <c r="D120" s="103">
        <v>44975</v>
      </c>
      <c r="E120" s="102" t="s">
        <v>241</v>
      </c>
      <c r="F120" s="102" t="s">
        <v>188</v>
      </c>
      <c r="G120" s="104" t="s">
        <v>855</v>
      </c>
      <c r="H120" s="102" t="s">
        <v>110</v>
      </c>
      <c r="I120" s="105">
        <v>30</v>
      </c>
      <c r="J120" s="105"/>
      <c r="K120" s="105"/>
      <c r="L120" s="105"/>
      <c r="M120" s="105"/>
      <c r="N120" s="105"/>
      <c r="O120" s="105"/>
      <c r="P120" s="105"/>
      <c r="Q120" s="104">
        <f t="shared" si="2"/>
        <v>10178</v>
      </c>
      <c r="R120" s="116" t="s">
        <v>269</v>
      </c>
      <c r="S120" s="104">
        <v>1</v>
      </c>
      <c r="T120" s="104" t="s">
        <v>1083</v>
      </c>
      <c r="U120" s="110"/>
    </row>
    <row r="121" spans="3:21" ht="39.950000000000003" customHeight="1">
      <c r="C121" s="102">
        <f t="shared" si="3"/>
        <v>113</v>
      </c>
      <c r="D121" s="103">
        <v>44975</v>
      </c>
      <c r="E121" s="102" t="s">
        <v>241</v>
      </c>
      <c r="F121" s="102" t="s">
        <v>188</v>
      </c>
      <c r="G121" s="104" t="s">
        <v>1078</v>
      </c>
      <c r="H121" s="102" t="s">
        <v>110</v>
      </c>
      <c r="I121" s="105">
        <v>40</v>
      </c>
      <c r="J121" s="105"/>
      <c r="K121" s="105"/>
      <c r="L121" s="105"/>
      <c r="M121" s="105"/>
      <c r="N121" s="105"/>
      <c r="O121" s="105"/>
      <c r="P121" s="105"/>
      <c r="Q121" s="104">
        <f t="shared" si="2"/>
        <v>10218</v>
      </c>
      <c r="R121" s="116" t="s">
        <v>269</v>
      </c>
      <c r="S121" s="104">
        <v>1</v>
      </c>
      <c r="T121" s="104" t="s">
        <v>1083</v>
      </c>
      <c r="U121" s="110"/>
    </row>
    <row r="122" spans="3:21" ht="39.950000000000003" customHeight="1">
      <c r="C122" s="102">
        <f t="shared" si="3"/>
        <v>114</v>
      </c>
      <c r="D122" s="103">
        <v>44975</v>
      </c>
      <c r="E122" s="102" t="s">
        <v>241</v>
      </c>
      <c r="F122" s="102" t="s">
        <v>808</v>
      </c>
      <c r="G122" s="104" t="s">
        <v>855</v>
      </c>
      <c r="H122" s="102" t="s">
        <v>110</v>
      </c>
      <c r="I122" s="105">
        <v>20</v>
      </c>
      <c r="J122" s="105"/>
      <c r="K122" s="105"/>
      <c r="L122" s="105"/>
      <c r="M122" s="105"/>
      <c r="N122" s="105"/>
      <c r="O122" s="105"/>
      <c r="P122" s="105"/>
      <c r="Q122" s="104">
        <f t="shared" si="2"/>
        <v>10238</v>
      </c>
      <c r="R122" s="116" t="s">
        <v>269</v>
      </c>
      <c r="S122" s="104">
        <v>1</v>
      </c>
      <c r="T122" s="104" t="s">
        <v>1083</v>
      </c>
      <c r="U122" s="110"/>
    </row>
    <row r="123" spans="3:21" ht="39.950000000000003" customHeight="1">
      <c r="C123" s="102">
        <f t="shared" si="3"/>
        <v>115</v>
      </c>
      <c r="D123" s="103">
        <v>44975</v>
      </c>
      <c r="E123" s="102" t="s">
        <v>241</v>
      </c>
      <c r="F123" s="102" t="s">
        <v>808</v>
      </c>
      <c r="G123" s="104" t="s">
        <v>1078</v>
      </c>
      <c r="H123" s="102" t="s">
        <v>110</v>
      </c>
      <c r="I123" s="105">
        <v>50</v>
      </c>
      <c r="J123" s="105"/>
      <c r="K123" s="105"/>
      <c r="L123" s="105"/>
      <c r="M123" s="105"/>
      <c r="N123" s="105"/>
      <c r="O123" s="105"/>
      <c r="P123" s="105"/>
      <c r="Q123" s="104">
        <f t="shared" si="2"/>
        <v>10288</v>
      </c>
      <c r="R123" s="116" t="s">
        <v>269</v>
      </c>
      <c r="S123" s="104">
        <v>1</v>
      </c>
      <c r="T123" s="104" t="s">
        <v>1083</v>
      </c>
      <c r="U123" s="110"/>
    </row>
    <row r="124" spans="3:21" ht="39.950000000000003" customHeight="1">
      <c r="C124" s="102">
        <f t="shared" si="3"/>
        <v>116</v>
      </c>
      <c r="D124" s="103">
        <v>44975</v>
      </c>
      <c r="E124" s="102" t="s">
        <v>171</v>
      </c>
      <c r="F124" s="102" t="s">
        <v>161</v>
      </c>
      <c r="G124" s="104" t="s">
        <v>855</v>
      </c>
      <c r="H124" s="102" t="s">
        <v>110</v>
      </c>
      <c r="I124" s="105">
        <v>78</v>
      </c>
      <c r="J124" s="105"/>
      <c r="K124" s="105"/>
      <c r="L124" s="105"/>
      <c r="M124" s="105"/>
      <c r="N124" s="105"/>
      <c r="O124" s="105"/>
      <c r="P124" s="105"/>
      <c r="Q124" s="104">
        <f t="shared" si="2"/>
        <v>10366</v>
      </c>
      <c r="R124" s="116" t="s">
        <v>269</v>
      </c>
      <c r="S124" s="104">
        <v>1</v>
      </c>
      <c r="T124" s="104" t="s">
        <v>1083</v>
      </c>
      <c r="U124" s="110"/>
    </row>
    <row r="125" spans="3:21" ht="39.950000000000003" customHeight="1">
      <c r="C125" s="102">
        <f t="shared" si="3"/>
        <v>117</v>
      </c>
      <c r="D125" s="103">
        <v>44975</v>
      </c>
      <c r="E125" s="102" t="s">
        <v>205</v>
      </c>
      <c r="F125" s="102" t="s">
        <v>805</v>
      </c>
      <c r="G125" s="104" t="s">
        <v>1078</v>
      </c>
      <c r="H125" s="102" t="s">
        <v>110</v>
      </c>
      <c r="I125" s="105">
        <v>8</v>
      </c>
      <c r="J125" s="105"/>
      <c r="K125" s="105"/>
      <c r="L125" s="105"/>
      <c r="M125" s="105"/>
      <c r="N125" s="105"/>
      <c r="O125" s="105"/>
      <c r="P125" s="105"/>
      <c r="Q125" s="104">
        <f t="shared" si="2"/>
        <v>10374</v>
      </c>
      <c r="R125" s="116" t="s">
        <v>269</v>
      </c>
      <c r="S125" s="104">
        <v>1</v>
      </c>
      <c r="T125" s="104" t="s">
        <v>1083</v>
      </c>
      <c r="U125" s="110"/>
    </row>
    <row r="126" spans="3:21" ht="39.950000000000003" customHeight="1">
      <c r="C126" s="102">
        <f t="shared" si="3"/>
        <v>118</v>
      </c>
      <c r="D126" s="103">
        <v>44976</v>
      </c>
      <c r="E126" s="102" t="s">
        <v>193</v>
      </c>
      <c r="F126" s="102" t="s">
        <v>1099</v>
      </c>
      <c r="G126" s="104" t="s">
        <v>1068</v>
      </c>
      <c r="H126" s="102" t="s">
        <v>110</v>
      </c>
      <c r="I126" s="105"/>
      <c r="J126" s="105"/>
      <c r="K126" s="105"/>
      <c r="L126" s="105"/>
      <c r="M126" s="105">
        <v>91</v>
      </c>
      <c r="N126" s="105"/>
      <c r="O126" s="105"/>
      <c r="P126" s="105"/>
      <c r="Q126" s="104">
        <f t="shared" si="2"/>
        <v>10465</v>
      </c>
      <c r="R126" s="116" t="s">
        <v>269</v>
      </c>
      <c r="S126" s="104">
        <v>1</v>
      </c>
      <c r="T126" s="104" t="s">
        <v>1083</v>
      </c>
      <c r="U126" s="110"/>
    </row>
    <row r="127" spans="3:21" ht="39.950000000000003" customHeight="1">
      <c r="C127" s="102">
        <f t="shared" si="3"/>
        <v>119</v>
      </c>
      <c r="D127" s="103">
        <v>44976</v>
      </c>
      <c r="E127" s="102" t="s">
        <v>1099</v>
      </c>
      <c r="F127" s="102" t="s">
        <v>1084</v>
      </c>
      <c r="G127" s="104" t="s">
        <v>1068</v>
      </c>
      <c r="H127" s="102" t="s">
        <v>110</v>
      </c>
      <c r="I127" s="105"/>
      <c r="J127" s="105"/>
      <c r="K127" s="105"/>
      <c r="L127" s="105"/>
      <c r="M127" s="105">
        <v>96</v>
      </c>
      <c r="N127" s="105"/>
      <c r="O127" s="105"/>
      <c r="P127" s="105"/>
      <c r="Q127" s="104">
        <f t="shared" si="2"/>
        <v>10561</v>
      </c>
      <c r="R127" s="116" t="s">
        <v>293</v>
      </c>
      <c r="S127" s="104"/>
      <c r="T127" s="104" t="s">
        <v>1083</v>
      </c>
      <c r="U127" s="110"/>
    </row>
    <row r="128" spans="3:21" ht="39.950000000000003" customHeight="1">
      <c r="C128" s="102">
        <f t="shared" si="3"/>
        <v>120</v>
      </c>
      <c r="D128" s="103">
        <v>44976</v>
      </c>
      <c r="E128" s="102" t="s">
        <v>241</v>
      </c>
      <c r="F128" s="102" t="s">
        <v>188</v>
      </c>
      <c r="G128" s="104" t="s">
        <v>1078</v>
      </c>
      <c r="H128" s="102" t="s">
        <v>110</v>
      </c>
      <c r="I128" s="105">
        <v>41</v>
      </c>
      <c r="J128" s="105"/>
      <c r="K128" s="105"/>
      <c r="L128" s="105"/>
      <c r="M128" s="105"/>
      <c r="N128" s="105"/>
      <c r="O128" s="105"/>
      <c r="P128" s="105"/>
      <c r="Q128" s="104">
        <f t="shared" si="2"/>
        <v>10602</v>
      </c>
      <c r="R128" s="116" t="s">
        <v>276</v>
      </c>
      <c r="S128" s="104">
        <v>1.2</v>
      </c>
      <c r="T128" s="104" t="s">
        <v>1083</v>
      </c>
      <c r="U128" s="110"/>
    </row>
    <row r="129" spans="3:21" ht="39.950000000000003" customHeight="1">
      <c r="C129" s="102">
        <f t="shared" si="3"/>
        <v>121</v>
      </c>
      <c r="D129" s="103">
        <v>44976</v>
      </c>
      <c r="E129" s="102" t="s">
        <v>782</v>
      </c>
      <c r="F129" s="102" t="s">
        <v>1100</v>
      </c>
      <c r="G129" s="104" t="s">
        <v>1101</v>
      </c>
      <c r="H129" s="102" t="s">
        <v>110</v>
      </c>
      <c r="I129" s="105">
        <v>15</v>
      </c>
      <c r="J129" s="105"/>
      <c r="K129" s="105"/>
      <c r="L129" s="105"/>
      <c r="M129" s="105"/>
      <c r="N129" s="105"/>
      <c r="O129" s="105"/>
      <c r="P129" s="105"/>
      <c r="Q129" s="104">
        <f t="shared" si="2"/>
        <v>10617</v>
      </c>
      <c r="R129" s="116" t="s">
        <v>269</v>
      </c>
      <c r="S129" s="104">
        <v>1</v>
      </c>
      <c r="T129" s="104" t="s">
        <v>1083</v>
      </c>
      <c r="U129" s="110"/>
    </row>
    <row r="130" spans="3:21" ht="39.950000000000003" customHeight="1">
      <c r="C130" s="102">
        <f t="shared" si="3"/>
        <v>122</v>
      </c>
      <c r="D130" s="103">
        <v>44976</v>
      </c>
      <c r="E130" s="102" t="s">
        <v>782</v>
      </c>
      <c r="F130" s="102" t="s">
        <v>1100</v>
      </c>
      <c r="G130" s="104" t="s">
        <v>1078</v>
      </c>
      <c r="H130" s="102" t="s">
        <v>110</v>
      </c>
      <c r="I130" s="105">
        <v>25</v>
      </c>
      <c r="J130" s="105"/>
      <c r="K130" s="105"/>
      <c r="L130" s="105"/>
      <c r="M130" s="105"/>
      <c r="N130" s="105"/>
      <c r="O130" s="105"/>
      <c r="P130" s="105"/>
      <c r="Q130" s="104">
        <f t="shared" si="2"/>
        <v>10642</v>
      </c>
      <c r="R130" s="116" t="s">
        <v>269</v>
      </c>
      <c r="S130" s="104">
        <v>1</v>
      </c>
      <c r="T130" s="104" t="s">
        <v>1083</v>
      </c>
      <c r="U130" s="110"/>
    </row>
    <row r="131" spans="3:21" ht="39.950000000000003" customHeight="1">
      <c r="C131" s="102">
        <f t="shared" si="3"/>
        <v>123</v>
      </c>
      <c r="D131" s="103">
        <v>44977</v>
      </c>
      <c r="E131" s="102" t="s">
        <v>126</v>
      </c>
      <c r="F131" s="102" t="s">
        <v>789</v>
      </c>
      <c r="G131" s="104" t="s">
        <v>1078</v>
      </c>
      <c r="H131" s="102" t="s">
        <v>110</v>
      </c>
      <c r="I131" s="105">
        <v>99</v>
      </c>
      <c r="J131" s="105"/>
      <c r="K131" s="105"/>
      <c r="L131" s="105"/>
      <c r="M131" s="105"/>
      <c r="N131" s="105"/>
      <c r="O131" s="105"/>
      <c r="P131" s="105"/>
      <c r="Q131" s="104">
        <f t="shared" si="2"/>
        <v>10741</v>
      </c>
      <c r="R131" s="116" t="s">
        <v>269</v>
      </c>
      <c r="S131" s="104">
        <v>1</v>
      </c>
      <c r="T131" s="104" t="s">
        <v>1083</v>
      </c>
      <c r="U131" s="110"/>
    </row>
    <row r="132" spans="3:21" ht="39.950000000000003" customHeight="1">
      <c r="C132" s="102">
        <f t="shared" si="3"/>
        <v>124</v>
      </c>
      <c r="D132" s="103">
        <v>44978</v>
      </c>
      <c r="E132" s="102" t="s">
        <v>240</v>
      </c>
      <c r="F132" s="102" t="s">
        <v>865</v>
      </c>
      <c r="G132" s="104" t="s">
        <v>1078</v>
      </c>
      <c r="H132" s="102" t="s">
        <v>110</v>
      </c>
      <c r="I132" s="105">
        <v>27</v>
      </c>
      <c r="J132" s="105"/>
      <c r="K132" s="105"/>
      <c r="L132" s="105"/>
      <c r="M132" s="105"/>
      <c r="N132" s="105"/>
      <c r="O132" s="105"/>
      <c r="P132" s="105"/>
      <c r="Q132" s="104">
        <f t="shared" si="2"/>
        <v>10768</v>
      </c>
      <c r="R132" s="116" t="s">
        <v>269</v>
      </c>
      <c r="S132" s="104">
        <v>1</v>
      </c>
      <c r="T132" s="104" t="s">
        <v>1083</v>
      </c>
      <c r="U132" s="110"/>
    </row>
    <row r="133" spans="3:21" ht="39.950000000000003" customHeight="1">
      <c r="C133" s="102">
        <f t="shared" si="3"/>
        <v>125</v>
      </c>
      <c r="D133" s="103">
        <v>44978</v>
      </c>
      <c r="E133" s="102" t="s">
        <v>240</v>
      </c>
      <c r="F133" s="102" t="s">
        <v>789</v>
      </c>
      <c r="G133" s="104" t="s">
        <v>1078</v>
      </c>
      <c r="H133" s="102" t="s">
        <v>110</v>
      </c>
      <c r="I133" s="105">
        <v>26</v>
      </c>
      <c r="J133" s="105"/>
      <c r="K133" s="105"/>
      <c r="L133" s="105"/>
      <c r="M133" s="105"/>
      <c r="N133" s="105"/>
      <c r="O133" s="105"/>
      <c r="P133" s="105"/>
      <c r="Q133" s="104">
        <f t="shared" si="2"/>
        <v>10794</v>
      </c>
      <c r="R133" s="116" t="s">
        <v>269</v>
      </c>
      <c r="S133" s="104">
        <v>1</v>
      </c>
      <c r="T133" s="104" t="s">
        <v>1083</v>
      </c>
      <c r="U133" s="110"/>
    </row>
    <row r="134" spans="3:21" ht="39.950000000000003" customHeight="1">
      <c r="C134" s="102">
        <f t="shared" si="3"/>
        <v>126</v>
      </c>
      <c r="D134" s="103">
        <v>44978</v>
      </c>
      <c r="E134" s="102" t="s">
        <v>240</v>
      </c>
      <c r="F134" s="102" t="s">
        <v>789</v>
      </c>
      <c r="G134" s="104" t="s">
        <v>1068</v>
      </c>
      <c r="H134" s="102" t="s">
        <v>110</v>
      </c>
      <c r="I134" s="105">
        <v>3</v>
      </c>
      <c r="J134" s="105"/>
      <c r="K134" s="105"/>
      <c r="L134" s="105"/>
      <c r="M134" s="105"/>
      <c r="N134" s="105"/>
      <c r="O134" s="105"/>
      <c r="P134" s="105"/>
      <c r="Q134" s="104">
        <f t="shared" si="2"/>
        <v>10797</v>
      </c>
      <c r="R134" s="116" t="s">
        <v>293</v>
      </c>
      <c r="S134" s="104"/>
      <c r="T134" s="104" t="s">
        <v>1083</v>
      </c>
      <c r="U134" s="110"/>
    </row>
    <row r="135" spans="3:21" ht="39.950000000000003" customHeight="1">
      <c r="C135" s="102">
        <f t="shared" si="3"/>
        <v>127</v>
      </c>
      <c r="D135" s="103">
        <v>44978</v>
      </c>
      <c r="E135" s="102" t="s">
        <v>1090</v>
      </c>
      <c r="F135" s="102" t="s">
        <v>1091</v>
      </c>
      <c r="G135" s="104" t="s">
        <v>1078</v>
      </c>
      <c r="H135" s="102" t="s">
        <v>110</v>
      </c>
      <c r="I135" s="105">
        <v>101</v>
      </c>
      <c r="J135" s="107"/>
      <c r="K135" s="107"/>
      <c r="L135" s="107"/>
      <c r="M135" s="107"/>
      <c r="N135" s="107"/>
      <c r="O135" s="107"/>
      <c r="P135" s="118"/>
      <c r="Q135" s="104">
        <f t="shared" si="2"/>
        <v>10898</v>
      </c>
      <c r="R135" s="116" t="s">
        <v>269</v>
      </c>
      <c r="S135" s="104">
        <v>1</v>
      </c>
      <c r="T135" s="104" t="s">
        <v>1083</v>
      </c>
      <c r="U135" s="110"/>
    </row>
    <row r="136" spans="3:21" ht="39.950000000000003" customHeight="1">
      <c r="C136" s="102">
        <f t="shared" si="3"/>
        <v>128</v>
      </c>
      <c r="D136" s="103">
        <v>44978</v>
      </c>
      <c r="E136" s="102" t="s">
        <v>1091</v>
      </c>
      <c r="F136" s="102" t="s">
        <v>250</v>
      </c>
      <c r="G136" s="104" t="s">
        <v>1078</v>
      </c>
      <c r="H136" s="102" t="s">
        <v>110</v>
      </c>
      <c r="I136" s="105">
        <v>13</v>
      </c>
      <c r="J136" s="107"/>
      <c r="K136" s="107"/>
      <c r="L136" s="107"/>
      <c r="M136" s="107"/>
      <c r="N136" s="107"/>
      <c r="O136" s="107"/>
      <c r="P136" s="118"/>
      <c r="Q136" s="104">
        <f t="shared" si="2"/>
        <v>10911</v>
      </c>
      <c r="R136" s="116" t="s">
        <v>269</v>
      </c>
      <c r="S136" s="104">
        <v>1</v>
      </c>
      <c r="T136" s="104" t="s">
        <v>1083</v>
      </c>
      <c r="U136" s="110"/>
    </row>
    <row r="137" spans="3:21" ht="39.950000000000003" customHeight="1">
      <c r="C137" s="102">
        <f t="shared" si="3"/>
        <v>129</v>
      </c>
      <c r="D137" s="103">
        <v>44978</v>
      </c>
      <c r="E137" s="102" t="s">
        <v>250</v>
      </c>
      <c r="F137" s="102" t="s">
        <v>154</v>
      </c>
      <c r="G137" s="104" t="s">
        <v>1078</v>
      </c>
      <c r="H137" s="102" t="s">
        <v>110</v>
      </c>
      <c r="I137" s="105">
        <v>22</v>
      </c>
      <c r="J137" s="107"/>
      <c r="K137" s="107"/>
      <c r="L137" s="107"/>
      <c r="M137" s="107"/>
      <c r="N137" s="107"/>
      <c r="O137" s="107"/>
      <c r="P137" s="118"/>
      <c r="Q137" s="104">
        <f t="shared" si="2"/>
        <v>10933</v>
      </c>
      <c r="R137" s="116" t="s">
        <v>269</v>
      </c>
      <c r="S137" s="104">
        <v>1</v>
      </c>
      <c r="T137" s="104" t="s">
        <v>1083</v>
      </c>
      <c r="U137" s="110"/>
    </row>
    <row r="138" spans="3:21" ht="39.950000000000003" customHeight="1">
      <c r="C138" s="102">
        <f t="shared" si="3"/>
        <v>130</v>
      </c>
      <c r="D138" s="103">
        <v>44979</v>
      </c>
      <c r="E138" s="102" t="s">
        <v>789</v>
      </c>
      <c r="F138" s="102" t="s">
        <v>211</v>
      </c>
      <c r="G138" s="104" t="s">
        <v>1068</v>
      </c>
      <c r="H138" s="102" t="s">
        <v>110</v>
      </c>
      <c r="I138" s="105">
        <v>56</v>
      </c>
      <c r="J138" s="118"/>
      <c r="K138" s="118"/>
      <c r="L138" s="118"/>
      <c r="M138" s="118"/>
      <c r="N138" s="118"/>
      <c r="O138" s="118"/>
      <c r="P138" s="118"/>
      <c r="Q138" s="104">
        <f t="shared" si="2"/>
        <v>10989</v>
      </c>
      <c r="R138" s="116" t="s">
        <v>269</v>
      </c>
      <c r="S138" s="104">
        <v>1</v>
      </c>
      <c r="T138" s="104" t="s">
        <v>1083</v>
      </c>
      <c r="U138" s="110"/>
    </row>
    <row r="139" spans="3:21" ht="39.950000000000003" customHeight="1">
      <c r="C139" s="102">
        <f t="shared" si="3"/>
        <v>131</v>
      </c>
      <c r="D139" s="103">
        <v>44979</v>
      </c>
      <c r="E139" s="102" t="s">
        <v>211</v>
      </c>
      <c r="F139" s="102" t="s">
        <v>803</v>
      </c>
      <c r="G139" s="104" t="s">
        <v>1068</v>
      </c>
      <c r="H139" s="102" t="s">
        <v>110</v>
      </c>
      <c r="I139" s="105">
        <v>10</v>
      </c>
      <c r="J139" s="118"/>
      <c r="K139" s="118"/>
      <c r="L139" s="118"/>
      <c r="M139" s="118"/>
      <c r="N139" s="118"/>
      <c r="O139" s="118"/>
      <c r="P139" s="118"/>
      <c r="Q139" s="104">
        <f t="shared" si="2"/>
        <v>10999</v>
      </c>
      <c r="R139" s="116" t="s">
        <v>269</v>
      </c>
      <c r="S139" s="104">
        <v>1</v>
      </c>
      <c r="T139" s="104" t="s">
        <v>1083</v>
      </c>
      <c r="U139" s="110"/>
    </row>
    <row r="140" spans="3:21" ht="39.950000000000003" customHeight="1">
      <c r="C140" s="102">
        <f t="shared" si="3"/>
        <v>132</v>
      </c>
      <c r="D140" s="103">
        <v>44979</v>
      </c>
      <c r="E140" s="102" t="s">
        <v>803</v>
      </c>
      <c r="F140" s="102" t="s">
        <v>116</v>
      </c>
      <c r="G140" s="104" t="s">
        <v>1068</v>
      </c>
      <c r="H140" s="102" t="s">
        <v>110</v>
      </c>
      <c r="I140" s="105">
        <v>47</v>
      </c>
      <c r="J140" s="118"/>
      <c r="K140" s="118"/>
      <c r="L140" s="118"/>
      <c r="M140" s="118"/>
      <c r="N140" s="118"/>
      <c r="O140" s="118"/>
      <c r="P140" s="118"/>
      <c r="Q140" s="104">
        <f t="shared" ref="Q140:Q185" si="4">+Q139+I140+J140+K140+L140+M140+N140+O140</f>
        <v>11046</v>
      </c>
      <c r="R140" s="116" t="s">
        <v>269</v>
      </c>
      <c r="S140" s="104">
        <v>1</v>
      </c>
      <c r="T140" s="104" t="s">
        <v>1083</v>
      </c>
      <c r="U140" s="110"/>
    </row>
    <row r="141" spans="3:21" ht="39.950000000000003" customHeight="1">
      <c r="C141" s="102">
        <f t="shared" si="3"/>
        <v>133</v>
      </c>
      <c r="D141" s="103">
        <v>44979</v>
      </c>
      <c r="E141" s="102" t="s">
        <v>211</v>
      </c>
      <c r="F141" s="102" t="s">
        <v>210</v>
      </c>
      <c r="G141" s="104" t="s">
        <v>1078</v>
      </c>
      <c r="H141" s="102" t="s">
        <v>110</v>
      </c>
      <c r="I141" s="105">
        <v>22</v>
      </c>
      <c r="J141" s="118"/>
      <c r="K141" s="118"/>
      <c r="L141" s="118"/>
      <c r="M141" s="118"/>
      <c r="N141" s="118"/>
      <c r="O141" s="118"/>
      <c r="P141" s="118"/>
      <c r="Q141" s="104">
        <f t="shared" si="4"/>
        <v>11068</v>
      </c>
      <c r="R141" s="116" t="s">
        <v>269</v>
      </c>
      <c r="S141" s="104">
        <v>1</v>
      </c>
      <c r="T141" s="104" t="s">
        <v>1083</v>
      </c>
      <c r="U141" s="110"/>
    </row>
    <row r="142" spans="3:21" ht="39.950000000000003" customHeight="1">
      <c r="C142" s="102">
        <f t="shared" ref="C142:C185" si="5">1+C141</f>
        <v>134</v>
      </c>
      <c r="D142" s="103">
        <v>44979</v>
      </c>
      <c r="E142" s="102" t="s">
        <v>803</v>
      </c>
      <c r="F142" s="102" t="s">
        <v>199</v>
      </c>
      <c r="G142" s="104" t="s">
        <v>1078</v>
      </c>
      <c r="H142" s="102" t="s">
        <v>110</v>
      </c>
      <c r="I142" s="105">
        <v>17</v>
      </c>
      <c r="J142" s="118"/>
      <c r="K142" s="118"/>
      <c r="L142" s="118"/>
      <c r="M142" s="118"/>
      <c r="N142" s="118"/>
      <c r="O142" s="118"/>
      <c r="P142" s="118"/>
      <c r="Q142" s="104">
        <f t="shared" si="4"/>
        <v>11085</v>
      </c>
      <c r="R142" s="116" t="s">
        <v>269</v>
      </c>
      <c r="S142" s="104">
        <v>1</v>
      </c>
      <c r="T142" s="104" t="s">
        <v>1083</v>
      </c>
      <c r="U142" s="110"/>
    </row>
    <row r="143" spans="3:21" ht="39.950000000000003" customHeight="1">
      <c r="C143" s="102">
        <f t="shared" si="5"/>
        <v>135</v>
      </c>
      <c r="D143" s="103">
        <v>44979</v>
      </c>
      <c r="E143" s="102" t="s">
        <v>803</v>
      </c>
      <c r="F143" s="102" t="s">
        <v>199</v>
      </c>
      <c r="G143" s="104" t="s">
        <v>1068</v>
      </c>
      <c r="H143" s="102" t="s">
        <v>110</v>
      </c>
      <c r="I143" s="105">
        <v>3</v>
      </c>
      <c r="J143" s="118"/>
      <c r="K143" s="118"/>
      <c r="L143" s="118"/>
      <c r="M143" s="118"/>
      <c r="N143" s="118"/>
      <c r="O143" s="118"/>
      <c r="P143" s="118"/>
      <c r="Q143" s="104">
        <f t="shared" si="4"/>
        <v>11088</v>
      </c>
      <c r="R143" s="116" t="s">
        <v>293</v>
      </c>
      <c r="S143" s="104"/>
      <c r="T143" s="104" t="s">
        <v>1083</v>
      </c>
      <c r="U143" s="110"/>
    </row>
    <row r="144" spans="3:21" ht="39.950000000000003" customHeight="1">
      <c r="C144" s="102">
        <f t="shared" si="5"/>
        <v>136</v>
      </c>
      <c r="D144" s="103">
        <v>44979</v>
      </c>
      <c r="E144" s="102" t="s">
        <v>1102</v>
      </c>
      <c r="F144" s="102" t="s">
        <v>215</v>
      </c>
      <c r="G144" s="104" t="s">
        <v>855</v>
      </c>
      <c r="H144" s="102" t="s">
        <v>110</v>
      </c>
      <c r="I144" s="105">
        <v>250</v>
      </c>
      <c r="J144" s="118"/>
      <c r="K144" s="118"/>
      <c r="L144" s="118"/>
      <c r="M144" s="118"/>
      <c r="N144" s="118"/>
      <c r="O144" s="118"/>
      <c r="P144" s="118"/>
      <c r="Q144" s="104">
        <f t="shared" si="4"/>
        <v>11338</v>
      </c>
      <c r="R144" s="116" t="s">
        <v>276</v>
      </c>
      <c r="S144" s="104">
        <v>1.2</v>
      </c>
      <c r="T144" s="104" t="s">
        <v>1083</v>
      </c>
      <c r="U144" s="110"/>
    </row>
    <row r="145" spans="3:21" ht="39.950000000000003" customHeight="1">
      <c r="C145" s="102">
        <f t="shared" si="5"/>
        <v>137</v>
      </c>
      <c r="D145" s="103">
        <v>44980</v>
      </c>
      <c r="E145" s="102" t="s">
        <v>1102</v>
      </c>
      <c r="F145" s="102" t="s">
        <v>215</v>
      </c>
      <c r="G145" s="104" t="s">
        <v>1078</v>
      </c>
      <c r="H145" s="102" t="s">
        <v>110</v>
      </c>
      <c r="I145" s="105">
        <v>112</v>
      </c>
      <c r="J145" s="118"/>
      <c r="K145" s="118"/>
      <c r="L145" s="118"/>
      <c r="M145" s="118"/>
      <c r="N145" s="118"/>
      <c r="O145" s="118"/>
      <c r="P145" s="118"/>
      <c r="Q145" s="104">
        <f t="shared" si="4"/>
        <v>11450</v>
      </c>
      <c r="R145" s="116" t="s">
        <v>269</v>
      </c>
      <c r="S145" s="104">
        <v>1</v>
      </c>
      <c r="T145" s="104" t="s">
        <v>1083</v>
      </c>
      <c r="U145" s="110"/>
    </row>
    <row r="146" spans="3:21" ht="39.950000000000003" customHeight="1">
      <c r="C146" s="102">
        <f t="shared" si="5"/>
        <v>138</v>
      </c>
      <c r="D146" s="103">
        <v>44982</v>
      </c>
      <c r="E146" s="102" t="s">
        <v>1103</v>
      </c>
      <c r="F146" s="102" t="s">
        <v>154</v>
      </c>
      <c r="G146" s="104" t="s">
        <v>1068</v>
      </c>
      <c r="H146" s="102" t="s">
        <v>110</v>
      </c>
      <c r="I146" s="105"/>
      <c r="J146" s="105"/>
      <c r="K146" s="105"/>
      <c r="L146" s="105"/>
      <c r="M146" s="105"/>
      <c r="N146" s="105">
        <v>54</v>
      </c>
      <c r="O146" s="107"/>
      <c r="P146" s="118"/>
      <c r="Q146" s="104">
        <f t="shared" si="4"/>
        <v>11504</v>
      </c>
      <c r="R146" s="116" t="s">
        <v>269</v>
      </c>
      <c r="S146" s="104">
        <v>1</v>
      </c>
      <c r="T146" s="104" t="s">
        <v>1083</v>
      </c>
      <c r="U146" s="110"/>
    </row>
    <row r="147" spans="3:21" ht="39.950000000000003" customHeight="1">
      <c r="C147" s="102">
        <f t="shared" si="5"/>
        <v>139</v>
      </c>
      <c r="D147" s="103">
        <v>44982</v>
      </c>
      <c r="E147" s="102" t="s">
        <v>1104</v>
      </c>
      <c r="F147" s="102" t="s">
        <v>851</v>
      </c>
      <c r="G147" s="104" t="s">
        <v>1068</v>
      </c>
      <c r="H147" s="102" t="s">
        <v>110</v>
      </c>
      <c r="I147" s="105"/>
      <c r="J147" s="105"/>
      <c r="K147" s="105"/>
      <c r="L147" s="105"/>
      <c r="M147" s="105"/>
      <c r="N147" s="105">
        <v>32</v>
      </c>
      <c r="O147" s="107"/>
      <c r="P147" s="118"/>
      <c r="Q147" s="104">
        <f t="shared" si="4"/>
        <v>11536</v>
      </c>
      <c r="R147" s="116" t="s">
        <v>269</v>
      </c>
      <c r="S147" s="104">
        <v>1</v>
      </c>
      <c r="T147" s="104" t="s">
        <v>1083</v>
      </c>
      <c r="U147" s="110"/>
    </row>
    <row r="148" spans="3:21" ht="39.950000000000003" customHeight="1">
      <c r="C148" s="102">
        <f t="shared" si="5"/>
        <v>140</v>
      </c>
      <c r="D148" s="103">
        <v>44982</v>
      </c>
      <c r="E148" s="102" t="s">
        <v>1105</v>
      </c>
      <c r="F148" s="102" t="s">
        <v>1106</v>
      </c>
      <c r="G148" s="104" t="s">
        <v>1068</v>
      </c>
      <c r="H148" s="102" t="s">
        <v>110</v>
      </c>
      <c r="I148" s="105"/>
      <c r="J148" s="105"/>
      <c r="K148" s="105"/>
      <c r="L148" s="105"/>
      <c r="M148" s="105"/>
      <c r="N148" s="133">
        <v>79</v>
      </c>
      <c r="O148" s="107"/>
      <c r="P148" s="118"/>
      <c r="Q148" s="104">
        <f t="shared" si="4"/>
        <v>11615</v>
      </c>
      <c r="R148" s="116" t="s">
        <v>269</v>
      </c>
      <c r="S148" s="104">
        <v>1</v>
      </c>
      <c r="T148" s="104" t="s">
        <v>1083</v>
      </c>
      <c r="U148" s="110"/>
    </row>
    <row r="149" spans="3:21" ht="39.950000000000003" customHeight="1">
      <c r="C149" s="102">
        <f t="shared" si="5"/>
        <v>141</v>
      </c>
      <c r="D149" s="103">
        <v>44982</v>
      </c>
      <c r="E149" s="102" t="s">
        <v>1106</v>
      </c>
      <c r="F149" s="102" t="s">
        <v>826</v>
      </c>
      <c r="G149" s="104" t="s">
        <v>1068</v>
      </c>
      <c r="H149" s="102" t="s">
        <v>110</v>
      </c>
      <c r="I149" s="105"/>
      <c r="J149" s="105"/>
      <c r="K149" s="105"/>
      <c r="L149" s="105"/>
      <c r="M149" s="105"/>
      <c r="N149" s="133">
        <v>19</v>
      </c>
      <c r="O149" s="107"/>
      <c r="P149" s="118"/>
      <c r="Q149" s="104">
        <f t="shared" si="4"/>
        <v>11634</v>
      </c>
      <c r="R149" s="116" t="s">
        <v>269</v>
      </c>
      <c r="S149" s="104">
        <v>1</v>
      </c>
      <c r="T149" s="104" t="s">
        <v>1083</v>
      </c>
      <c r="U149" s="110"/>
    </row>
    <row r="150" spans="3:21" ht="39.950000000000003" customHeight="1">
      <c r="C150" s="102">
        <f t="shared" si="5"/>
        <v>142</v>
      </c>
      <c r="D150" s="103">
        <v>44982</v>
      </c>
      <c r="E150" s="102" t="s">
        <v>826</v>
      </c>
      <c r="F150" s="102" t="s">
        <v>827</v>
      </c>
      <c r="G150" s="104" t="s">
        <v>1068</v>
      </c>
      <c r="H150" s="102" t="s">
        <v>110</v>
      </c>
      <c r="I150" s="105"/>
      <c r="J150" s="105"/>
      <c r="K150" s="105"/>
      <c r="L150" s="105"/>
      <c r="M150" s="105"/>
      <c r="N150" s="105">
        <v>30</v>
      </c>
      <c r="O150" s="107"/>
      <c r="P150" s="118"/>
      <c r="Q150" s="104">
        <f t="shared" si="4"/>
        <v>11664</v>
      </c>
      <c r="R150" s="116" t="s">
        <v>269</v>
      </c>
      <c r="S150" s="104">
        <v>1</v>
      </c>
      <c r="T150" s="104" t="s">
        <v>1083</v>
      </c>
      <c r="U150" s="110"/>
    </row>
    <row r="151" spans="3:21" ht="39.950000000000003" customHeight="1">
      <c r="C151" s="102">
        <f t="shared" si="5"/>
        <v>143</v>
      </c>
      <c r="D151" s="103">
        <v>44982</v>
      </c>
      <c r="E151" s="102" t="s">
        <v>1107</v>
      </c>
      <c r="F151" s="102" t="s">
        <v>1108</v>
      </c>
      <c r="G151" s="104" t="s">
        <v>1078</v>
      </c>
      <c r="H151" s="102" t="s">
        <v>110</v>
      </c>
      <c r="I151" s="105">
        <v>10</v>
      </c>
      <c r="J151" s="105"/>
      <c r="K151" s="105"/>
      <c r="L151" s="105"/>
      <c r="M151" s="105"/>
      <c r="N151" s="105"/>
      <c r="O151" s="107"/>
      <c r="P151" s="118"/>
      <c r="Q151" s="104">
        <f t="shared" si="4"/>
        <v>11674</v>
      </c>
      <c r="R151" s="116" t="s">
        <v>269</v>
      </c>
      <c r="S151" s="104">
        <v>1</v>
      </c>
      <c r="T151" s="104" t="s">
        <v>1083</v>
      </c>
      <c r="U151" s="110"/>
    </row>
    <row r="152" spans="3:21" ht="39.950000000000003" customHeight="1">
      <c r="C152" s="102">
        <f t="shared" si="5"/>
        <v>144</v>
      </c>
      <c r="D152" s="103">
        <v>44982</v>
      </c>
      <c r="E152" s="102" t="s">
        <v>1108</v>
      </c>
      <c r="F152" s="102" t="s">
        <v>1109</v>
      </c>
      <c r="G152" s="104" t="s">
        <v>1078</v>
      </c>
      <c r="H152" s="102" t="s">
        <v>110</v>
      </c>
      <c r="I152" s="105">
        <v>19</v>
      </c>
      <c r="J152" s="105"/>
      <c r="K152" s="105"/>
      <c r="L152" s="105"/>
      <c r="M152" s="105"/>
      <c r="N152" s="105"/>
      <c r="O152" s="107"/>
      <c r="P152" s="118"/>
      <c r="Q152" s="104">
        <f t="shared" si="4"/>
        <v>11693</v>
      </c>
      <c r="R152" s="116" t="s">
        <v>269</v>
      </c>
      <c r="S152" s="104">
        <v>1</v>
      </c>
      <c r="T152" s="104" t="s">
        <v>1083</v>
      </c>
      <c r="U152" s="110"/>
    </row>
    <row r="153" spans="3:21" ht="39.950000000000003" customHeight="1">
      <c r="C153" s="102">
        <f t="shared" si="5"/>
        <v>145</v>
      </c>
      <c r="D153" s="103">
        <v>44982</v>
      </c>
      <c r="E153" s="102" t="s">
        <v>1108</v>
      </c>
      <c r="F153" s="102" t="s">
        <v>1110</v>
      </c>
      <c r="G153" s="104" t="s">
        <v>1078</v>
      </c>
      <c r="H153" s="102" t="s">
        <v>110</v>
      </c>
      <c r="I153" s="105">
        <v>44</v>
      </c>
      <c r="J153" s="105"/>
      <c r="K153" s="105"/>
      <c r="L153" s="105"/>
      <c r="M153" s="105"/>
      <c r="N153" s="105"/>
      <c r="O153" s="107"/>
      <c r="P153" s="118"/>
      <c r="Q153" s="104">
        <f t="shared" si="4"/>
        <v>11737</v>
      </c>
      <c r="R153" s="116" t="s">
        <v>269</v>
      </c>
      <c r="S153" s="104">
        <v>1</v>
      </c>
      <c r="T153" s="104" t="s">
        <v>1083</v>
      </c>
      <c r="U153" s="110"/>
    </row>
    <row r="154" spans="3:21" ht="39.950000000000003" customHeight="1">
      <c r="C154" s="102">
        <f t="shared" si="5"/>
        <v>146</v>
      </c>
      <c r="D154" s="103">
        <v>44982</v>
      </c>
      <c r="E154" s="102" t="s">
        <v>1110</v>
      </c>
      <c r="F154" s="102" t="s">
        <v>1111</v>
      </c>
      <c r="G154" s="104" t="s">
        <v>845</v>
      </c>
      <c r="H154" s="102" t="s">
        <v>110</v>
      </c>
      <c r="I154" s="105">
        <v>20</v>
      </c>
      <c r="J154" s="105"/>
      <c r="K154" s="105"/>
      <c r="L154" s="105"/>
      <c r="M154" s="105"/>
      <c r="N154" s="105"/>
      <c r="O154" s="107"/>
      <c r="P154" s="118"/>
      <c r="Q154" s="104">
        <f t="shared" si="4"/>
        <v>11757</v>
      </c>
      <c r="R154" s="116" t="s">
        <v>269</v>
      </c>
      <c r="S154" s="104">
        <v>1</v>
      </c>
      <c r="T154" s="104" t="s">
        <v>1083</v>
      </c>
      <c r="U154" s="110"/>
    </row>
    <row r="155" spans="3:21" ht="39.950000000000003" customHeight="1">
      <c r="C155" s="102">
        <f t="shared" si="5"/>
        <v>147</v>
      </c>
      <c r="D155" s="103">
        <v>44982</v>
      </c>
      <c r="E155" s="102" t="s">
        <v>1111</v>
      </c>
      <c r="F155" s="102" t="s">
        <v>1112</v>
      </c>
      <c r="G155" s="104" t="s">
        <v>845</v>
      </c>
      <c r="H155" s="102" t="s">
        <v>110</v>
      </c>
      <c r="I155" s="105">
        <v>27</v>
      </c>
      <c r="J155" s="105"/>
      <c r="K155" s="105"/>
      <c r="L155" s="105"/>
      <c r="M155" s="105"/>
      <c r="N155" s="105"/>
      <c r="O155" s="107"/>
      <c r="P155" s="118"/>
      <c r="Q155" s="104">
        <f t="shared" si="4"/>
        <v>11784</v>
      </c>
      <c r="R155" s="116" t="s">
        <v>269</v>
      </c>
      <c r="S155" s="104">
        <v>1</v>
      </c>
      <c r="T155" s="104" t="s">
        <v>1083</v>
      </c>
      <c r="U155" s="110"/>
    </row>
    <row r="156" spans="3:21" ht="39.950000000000003" customHeight="1">
      <c r="C156" s="102">
        <f t="shared" si="5"/>
        <v>148</v>
      </c>
      <c r="D156" s="103">
        <v>44982</v>
      </c>
      <c r="E156" s="102" t="s">
        <v>1112</v>
      </c>
      <c r="F156" s="102" t="s">
        <v>739</v>
      </c>
      <c r="G156" s="104" t="s">
        <v>845</v>
      </c>
      <c r="H156" s="102" t="s">
        <v>110</v>
      </c>
      <c r="I156" s="105">
        <v>23</v>
      </c>
      <c r="J156" s="105"/>
      <c r="K156" s="105"/>
      <c r="L156" s="105"/>
      <c r="M156" s="105"/>
      <c r="N156" s="105"/>
      <c r="O156" s="107"/>
      <c r="P156" s="118"/>
      <c r="Q156" s="104">
        <f t="shared" si="4"/>
        <v>11807</v>
      </c>
      <c r="R156" s="116" t="s">
        <v>269</v>
      </c>
      <c r="S156" s="104">
        <v>1</v>
      </c>
      <c r="T156" s="104" t="s">
        <v>1083</v>
      </c>
      <c r="U156" s="110"/>
    </row>
    <row r="157" spans="3:21" ht="39.950000000000003" customHeight="1">
      <c r="C157" s="102">
        <f t="shared" si="5"/>
        <v>149</v>
      </c>
      <c r="D157" s="103">
        <v>44982</v>
      </c>
      <c r="E157" s="102" t="s">
        <v>739</v>
      </c>
      <c r="F157" s="102" t="s">
        <v>1113</v>
      </c>
      <c r="G157" s="104" t="s">
        <v>845</v>
      </c>
      <c r="H157" s="102" t="s">
        <v>110</v>
      </c>
      <c r="I157" s="105">
        <v>21</v>
      </c>
      <c r="J157" s="105"/>
      <c r="K157" s="105"/>
      <c r="L157" s="105"/>
      <c r="M157" s="105"/>
      <c r="N157" s="105"/>
      <c r="O157" s="107"/>
      <c r="P157" s="118"/>
      <c r="Q157" s="104">
        <f t="shared" si="4"/>
        <v>11828</v>
      </c>
      <c r="R157" s="116" t="s">
        <v>269</v>
      </c>
      <c r="S157" s="104">
        <v>1</v>
      </c>
      <c r="T157" s="104" t="s">
        <v>1083</v>
      </c>
      <c r="U157" s="110"/>
    </row>
    <row r="158" spans="3:21" ht="39.950000000000003" customHeight="1">
      <c r="C158" s="102">
        <f t="shared" si="5"/>
        <v>150</v>
      </c>
      <c r="D158" s="103">
        <v>44982</v>
      </c>
      <c r="E158" s="102" t="s">
        <v>1113</v>
      </c>
      <c r="F158" s="102" t="s">
        <v>1114</v>
      </c>
      <c r="G158" s="104" t="s">
        <v>845</v>
      </c>
      <c r="H158" s="102" t="s">
        <v>110</v>
      </c>
      <c r="I158" s="105">
        <v>20</v>
      </c>
      <c r="J158" s="105"/>
      <c r="K158" s="105"/>
      <c r="L158" s="105"/>
      <c r="M158" s="105"/>
      <c r="N158" s="105"/>
      <c r="O158" s="107"/>
      <c r="P158" s="118"/>
      <c r="Q158" s="104">
        <f t="shared" si="4"/>
        <v>11848</v>
      </c>
      <c r="R158" s="116" t="s">
        <v>269</v>
      </c>
      <c r="S158" s="104">
        <v>1</v>
      </c>
      <c r="T158" s="104" t="s">
        <v>1083</v>
      </c>
      <c r="U158" s="110"/>
    </row>
    <row r="159" spans="3:21" ht="39.950000000000003" customHeight="1">
      <c r="C159" s="102">
        <f t="shared" si="5"/>
        <v>151</v>
      </c>
      <c r="D159" s="103">
        <v>44982</v>
      </c>
      <c r="E159" s="104" t="s">
        <v>1114</v>
      </c>
      <c r="F159" s="104" t="s">
        <v>881</v>
      </c>
      <c r="G159" s="104" t="s">
        <v>845</v>
      </c>
      <c r="H159" s="102" t="s">
        <v>110</v>
      </c>
      <c r="I159" s="105">
        <v>52</v>
      </c>
      <c r="J159" s="105"/>
      <c r="K159" s="105"/>
      <c r="L159" s="105"/>
      <c r="M159" s="105"/>
      <c r="N159" s="105"/>
      <c r="O159" s="107"/>
      <c r="P159" s="118"/>
      <c r="Q159" s="104">
        <f t="shared" si="4"/>
        <v>11900</v>
      </c>
      <c r="R159" s="116" t="s">
        <v>269</v>
      </c>
      <c r="S159" s="104">
        <v>1</v>
      </c>
      <c r="T159" s="104" t="s">
        <v>1083</v>
      </c>
      <c r="U159" s="110"/>
    </row>
    <row r="160" spans="3:21" ht="39.950000000000003" customHeight="1">
      <c r="C160" s="102">
        <f t="shared" si="5"/>
        <v>152</v>
      </c>
      <c r="D160" s="103">
        <v>44982</v>
      </c>
      <c r="E160" s="104" t="s">
        <v>1115</v>
      </c>
      <c r="F160" s="104" t="s">
        <v>1116</v>
      </c>
      <c r="G160" s="104" t="s">
        <v>845</v>
      </c>
      <c r="H160" s="102" t="s">
        <v>110</v>
      </c>
      <c r="I160" s="105">
        <v>27</v>
      </c>
      <c r="J160" s="105"/>
      <c r="K160" s="105"/>
      <c r="L160" s="105"/>
      <c r="M160" s="105"/>
      <c r="N160" s="105"/>
      <c r="O160" s="107"/>
      <c r="P160" s="118"/>
      <c r="Q160" s="104">
        <f t="shared" si="4"/>
        <v>11927</v>
      </c>
      <c r="R160" s="116" t="s">
        <v>269</v>
      </c>
      <c r="S160" s="104">
        <v>1</v>
      </c>
      <c r="T160" s="104" t="s">
        <v>1083</v>
      </c>
      <c r="U160" s="110"/>
    </row>
    <row r="161" spans="3:21" ht="39.950000000000003" customHeight="1">
      <c r="C161" s="102">
        <f t="shared" si="5"/>
        <v>153</v>
      </c>
      <c r="D161" s="103">
        <v>44982</v>
      </c>
      <c r="E161" s="104" t="s">
        <v>739</v>
      </c>
      <c r="F161" s="104" t="s">
        <v>1117</v>
      </c>
      <c r="G161" s="104" t="s">
        <v>845</v>
      </c>
      <c r="H161" s="102" t="s">
        <v>110</v>
      </c>
      <c r="I161" s="105">
        <v>50</v>
      </c>
      <c r="J161" s="105"/>
      <c r="K161" s="105"/>
      <c r="L161" s="105"/>
      <c r="M161" s="105"/>
      <c r="N161" s="105"/>
      <c r="O161" s="107"/>
      <c r="P161" s="118"/>
      <c r="Q161" s="104">
        <f t="shared" si="4"/>
        <v>11977</v>
      </c>
      <c r="R161" s="116" t="s">
        <v>269</v>
      </c>
      <c r="S161" s="104">
        <v>1</v>
      </c>
      <c r="T161" s="104" t="s">
        <v>1083</v>
      </c>
      <c r="U161" s="110"/>
    </row>
    <row r="162" spans="3:21" ht="39.950000000000003" customHeight="1">
      <c r="C162" s="114">
        <f t="shared" si="5"/>
        <v>154</v>
      </c>
      <c r="D162" s="113">
        <v>44982</v>
      </c>
      <c r="E162" s="115" t="s">
        <v>1117</v>
      </c>
      <c r="F162" s="115" t="s">
        <v>1118</v>
      </c>
      <c r="G162" s="115" t="s">
        <v>1078</v>
      </c>
      <c r="H162" s="114" t="s">
        <v>110</v>
      </c>
      <c r="I162" s="115">
        <v>60</v>
      </c>
      <c r="J162" s="115"/>
      <c r="K162" s="115"/>
      <c r="L162" s="115"/>
      <c r="M162" s="115"/>
      <c r="N162" s="115"/>
      <c r="O162" s="134"/>
      <c r="P162" s="135"/>
      <c r="Q162" s="115">
        <f t="shared" si="4"/>
        <v>12037</v>
      </c>
      <c r="R162" s="115" t="s">
        <v>269</v>
      </c>
      <c r="S162" s="115">
        <v>1</v>
      </c>
      <c r="T162" s="115" t="s">
        <v>1083</v>
      </c>
      <c r="U162" s="115" t="s">
        <v>1119</v>
      </c>
    </row>
    <row r="163" spans="3:21" ht="39.950000000000003" customHeight="1">
      <c r="C163" s="102">
        <f t="shared" si="5"/>
        <v>155</v>
      </c>
      <c r="D163" s="103">
        <v>44983</v>
      </c>
      <c r="E163" s="104" t="s">
        <v>826</v>
      </c>
      <c r="F163" s="104" t="s">
        <v>827</v>
      </c>
      <c r="G163" s="104" t="s">
        <v>1068</v>
      </c>
      <c r="H163" s="102" t="s">
        <v>110</v>
      </c>
      <c r="I163" s="136"/>
      <c r="J163" s="136"/>
      <c r="K163" s="136"/>
      <c r="L163" s="105">
        <v>69</v>
      </c>
      <c r="M163" s="136"/>
      <c r="N163" s="136"/>
      <c r="O163" s="136"/>
      <c r="P163" s="136"/>
      <c r="Q163" s="104">
        <f t="shared" si="4"/>
        <v>12106</v>
      </c>
      <c r="R163" s="116" t="s">
        <v>269</v>
      </c>
      <c r="S163" s="104">
        <v>1</v>
      </c>
      <c r="T163" s="104" t="s">
        <v>1083</v>
      </c>
      <c r="U163" s="110"/>
    </row>
    <row r="164" spans="3:21" ht="39.950000000000003" customHeight="1">
      <c r="C164" s="102">
        <f t="shared" si="5"/>
        <v>156</v>
      </c>
      <c r="D164" s="103">
        <v>44983</v>
      </c>
      <c r="E164" s="104" t="s">
        <v>826</v>
      </c>
      <c r="F164" s="104" t="s">
        <v>827</v>
      </c>
      <c r="G164" s="104" t="s">
        <v>1068</v>
      </c>
      <c r="H164" s="102" t="s">
        <v>110</v>
      </c>
      <c r="I164" s="118"/>
      <c r="J164" s="118"/>
      <c r="K164" s="118"/>
      <c r="L164" s="118"/>
      <c r="M164" s="105">
        <f>110-9</f>
        <v>101</v>
      </c>
      <c r="N164" s="118"/>
      <c r="O164" s="118"/>
      <c r="P164" s="118"/>
      <c r="Q164" s="104">
        <f t="shared" si="4"/>
        <v>12207</v>
      </c>
      <c r="R164" s="116" t="s">
        <v>269</v>
      </c>
      <c r="S164" s="104">
        <v>1</v>
      </c>
      <c r="T164" s="104" t="s">
        <v>1083</v>
      </c>
      <c r="U164" s="110"/>
    </row>
    <row r="165" spans="3:21" ht="39.950000000000003" customHeight="1">
      <c r="C165" s="102">
        <f t="shared" si="5"/>
        <v>157</v>
      </c>
      <c r="D165" s="103">
        <v>44985</v>
      </c>
      <c r="E165" s="104" t="s">
        <v>1120</v>
      </c>
      <c r="F165" s="104" t="s">
        <v>1121</v>
      </c>
      <c r="G165" s="104" t="s">
        <v>1078</v>
      </c>
      <c r="H165" s="102" t="s">
        <v>110</v>
      </c>
      <c r="I165" s="105">
        <v>39</v>
      </c>
      <c r="J165" s="118"/>
      <c r="K165" s="118"/>
      <c r="L165" s="118"/>
      <c r="M165" s="118"/>
      <c r="N165" s="118"/>
      <c r="O165" s="118"/>
      <c r="P165" s="118"/>
      <c r="Q165" s="104">
        <f t="shared" si="4"/>
        <v>12246</v>
      </c>
      <c r="R165" s="116" t="s">
        <v>269</v>
      </c>
      <c r="S165" s="104">
        <v>1</v>
      </c>
      <c r="T165" s="104" t="s">
        <v>1083</v>
      </c>
      <c r="U165" s="110"/>
    </row>
    <row r="166" spans="3:21" ht="39.950000000000003" customHeight="1">
      <c r="C166" s="102">
        <f t="shared" si="5"/>
        <v>158</v>
      </c>
      <c r="D166" s="103">
        <v>44985</v>
      </c>
      <c r="E166" s="104" t="s">
        <v>1121</v>
      </c>
      <c r="F166" s="104" t="s">
        <v>1122</v>
      </c>
      <c r="G166" s="104" t="s">
        <v>1078</v>
      </c>
      <c r="H166" s="102" t="s">
        <v>110</v>
      </c>
      <c r="I166" s="105">
        <v>33</v>
      </c>
      <c r="J166" s="118"/>
      <c r="K166" s="118"/>
      <c r="L166" s="118"/>
      <c r="M166" s="118"/>
      <c r="N166" s="118"/>
      <c r="O166" s="118"/>
      <c r="P166" s="118"/>
      <c r="Q166" s="104">
        <f t="shared" si="4"/>
        <v>12279</v>
      </c>
      <c r="R166" s="116" t="s">
        <v>269</v>
      </c>
      <c r="S166" s="104">
        <v>1</v>
      </c>
      <c r="T166" s="104" t="s">
        <v>1083</v>
      </c>
      <c r="U166" s="110"/>
    </row>
    <row r="167" spans="3:21" ht="39.950000000000003" customHeight="1">
      <c r="C167" s="102">
        <f t="shared" si="5"/>
        <v>159</v>
      </c>
      <c r="D167" s="103">
        <v>44985</v>
      </c>
      <c r="E167" s="104" t="s">
        <v>1121</v>
      </c>
      <c r="F167" s="104" t="s">
        <v>1123</v>
      </c>
      <c r="G167" s="104" t="s">
        <v>1078</v>
      </c>
      <c r="H167" s="102" t="s">
        <v>110</v>
      </c>
      <c r="I167" s="105">
        <v>76</v>
      </c>
      <c r="J167" s="118"/>
      <c r="K167" s="118"/>
      <c r="L167" s="118"/>
      <c r="M167" s="118"/>
      <c r="N167" s="118"/>
      <c r="O167" s="118"/>
      <c r="P167" s="118"/>
      <c r="Q167" s="104">
        <f t="shared" si="4"/>
        <v>12355</v>
      </c>
      <c r="R167" s="116" t="s">
        <v>269</v>
      </c>
      <c r="S167" s="104">
        <v>1</v>
      </c>
      <c r="T167" s="104" t="s">
        <v>1083</v>
      </c>
      <c r="U167" s="110"/>
    </row>
    <row r="168" spans="3:21" ht="39.950000000000003" customHeight="1">
      <c r="C168" s="102">
        <f t="shared" si="5"/>
        <v>160</v>
      </c>
      <c r="D168" s="103">
        <v>44985</v>
      </c>
      <c r="E168" s="104" t="s">
        <v>1124</v>
      </c>
      <c r="F168" s="104" t="s">
        <v>1121</v>
      </c>
      <c r="G168" s="104" t="s">
        <v>1078</v>
      </c>
      <c r="H168" s="102" t="s">
        <v>110</v>
      </c>
      <c r="I168" s="105">
        <v>12</v>
      </c>
      <c r="J168" s="118"/>
      <c r="K168" s="118"/>
      <c r="L168" s="118"/>
      <c r="M168" s="118"/>
      <c r="N168" s="118"/>
      <c r="O168" s="118"/>
      <c r="P168" s="118"/>
      <c r="Q168" s="104">
        <f t="shared" si="4"/>
        <v>12367</v>
      </c>
      <c r="R168" s="116" t="s">
        <v>269</v>
      </c>
      <c r="S168" s="104">
        <v>1</v>
      </c>
      <c r="T168" s="104" t="s">
        <v>1083</v>
      </c>
      <c r="U168" s="110"/>
    </row>
    <row r="169" spans="3:21" ht="39.950000000000003" customHeight="1">
      <c r="C169" s="102">
        <f t="shared" si="5"/>
        <v>161</v>
      </c>
      <c r="D169" s="103">
        <v>44985</v>
      </c>
      <c r="E169" s="104" t="s">
        <v>1125</v>
      </c>
      <c r="F169" s="104" t="s">
        <v>1126</v>
      </c>
      <c r="G169" s="104" t="s">
        <v>1078</v>
      </c>
      <c r="H169" s="102" t="s">
        <v>110</v>
      </c>
      <c r="I169" s="105">
        <v>37</v>
      </c>
      <c r="J169" s="118"/>
      <c r="K169" s="118"/>
      <c r="L169" s="118"/>
      <c r="M169" s="118"/>
      <c r="N169" s="118"/>
      <c r="O169" s="118"/>
      <c r="P169" s="118"/>
      <c r="Q169" s="104">
        <f t="shared" si="4"/>
        <v>12404</v>
      </c>
      <c r="R169" s="116" t="s">
        <v>269</v>
      </c>
      <c r="S169" s="104">
        <v>1</v>
      </c>
      <c r="T169" s="104" t="s">
        <v>1083</v>
      </c>
      <c r="U169" s="110"/>
    </row>
    <row r="170" spans="3:21" ht="39.950000000000003" customHeight="1">
      <c r="C170" s="102">
        <f t="shared" si="5"/>
        <v>162</v>
      </c>
      <c r="D170" s="103">
        <v>44985</v>
      </c>
      <c r="E170" s="104" t="s">
        <v>774</v>
      </c>
      <c r="F170" s="104" t="s">
        <v>1127</v>
      </c>
      <c r="G170" s="104" t="s">
        <v>1078</v>
      </c>
      <c r="H170" s="102" t="s">
        <v>110</v>
      </c>
      <c r="I170" s="105">
        <v>25</v>
      </c>
      <c r="J170" s="118"/>
      <c r="K170" s="118"/>
      <c r="L170" s="118"/>
      <c r="M170" s="118"/>
      <c r="N170" s="118"/>
      <c r="O170" s="118"/>
      <c r="P170" s="118"/>
      <c r="Q170" s="104">
        <f t="shared" si="4"/>
        <v>12429</v>
      </c>
      <c r="R170" s="116" t="s">
        <v>269</v>
      </c>
      <c r="S170" s="104">
        <v>1</v>
      </c>
      <c r="T170" s="104" t="s">
        <v>1083</v>
      </c>
      <c r="U170" s="110"/>
    </row>
    <row r="171" spans="3:21" ht="39.950000000000003" customHeight="1">
      <c r="C171" s="102">
        <f t="shared" si="5"/>
        <v>163</v>
      </c>
      <c r="D171" s="103">
        <v>44985</v>
      </c>
      <c r="E171" s="104" t="s">
        <v>774</v>
      </c>
      <c r="F171" s="104" t="s">
        <v>1127</v>
      </c>
      <c r="G171" s="104" t="s">
        <v>1078</v>
      </c>
      <c r="H171" s="102" t="s">
        <v>110</v>
      </c>
      <c r="I171" s="105">
        <v>29</v>
      </c>
      <c r="J171" s="118"/>
      <c r="K171" s="118"/>
      <c r="L171" s="118"/>
      <c r="M171" s="118"/>
      <c r="N171" s="118"/>
      <c r="O171" s="118"/>
      <c r="P171" s="118"/>
      <c r="Q171" s="104">
        <f t="shared" si="4"/>
        <v>12458</v>
      </c>
      <c r="R171" s="116" t="s">
        <v>269</v>
      </c>
      <c r="S171" s="104">
        <v>1</v>
      </c>
      <c r="T171" s="104" t="s">
        <v>1083</v>
      </c>
      <c r="U171" s="110"/>
    </row>
    <row r="172" spans="3:21" ht="39.950000000000003" customHeight="1">
      <c r="C172" s="102">
        <f t="shared" si="5"/>
        <v>164</v>
      </c>
      <c r="D172" s="103">
        <v>44985</v>
      </c>
      <c r="E172" s="104" t="s">
        <v>1128</v>
      </c>
      <c r="F172" s="104" t="s">
        <v>1124</v>
      </c>
      <c r="G172" s="104" t="s">
        <v>1078</v>
      </c>
      <c r="H172" s="102" t="s">
        <v>110</v>
      </c>
      <c r="I172" s="105">
        <v>29</v>
      </c>
      <c r="J172" s="118"/>
      <c r="K172" s="118"/>
      <c r="L172" s="118"/>
      <c r="M172" s="118"/>
      <c r="N172" s="118"/>
      <c r="O172" s="118"/>
      <c r="P172" s="118"/>
      <c r="Q172" s="104">
        <f t="shared" si="4"/>
        <v>12487</v>
      </c>
      <c r="R172" s="116" t="s">
        <v>269</v>
      </c>
      <c r="S172" s="104">
        <v>1</v>
      </c>
      <c r="T172" s="104" t="s">
        <v>1083</v>
      </c>
      <c r="U172" s="110"/>
    </row>
    <row r="173" spans="3:21" ht="39.950000000000003" customHeight="1">
      <c r="C173" s="102">
        <f t="shared" si="5"/>
        <v>165</v>
      </c>
      <c r="D173" s="103">
        <v>44988</v>
      </c>
      <c r="E173" s="104" t="s">
        <v>1129</v>
      </c>
      <c r="F173" s="104" t="s">
        <v>1130</v>
      </c>
      <c r="G173" s="104" t="s">
        <v>1068</v>
      </c>
      <c r="H173" s="102" t="s">
        <v>110</v>
      </c>
      <c r="I173" s="105">
        <v>40</v>
      </c>
      <c r="J173" s="107"/>
      <c r="K173" s="107"/>
      <c r="L173" s="107"/>
      <c r="M173" s="107"/>
      <c r="N173" s="107"/>
      <c r="O173" s="107"/>
      <c r="P173" s="118"/>
      <c r="Q173" s="104">
        <f t="shared" si="4"/>
        <v>12527</v>
      </c>
      <c r="R173" s="116" t="s">
        <v>269</v>
      </c>
      <c r="S173" s="104">
        <v>1</v>
      </c>
      <c r="T173" s="104" t="s">
        <v>1083</v>
      </c>
      <c r="U173" s="110"/>
    </row>
    <row r="174" spans="3:21" ht="39.950000000000003" customHeight="1">
      <c r="C174" s="102">
        <f t="shared" si="5"/>
        <v>166</v>
      </c>
      <c r="D174" s="103">
        <v>44988</v>
      </c>
      <c r="E174" s="104" t="s">
        <v>1131</v>
      </c>
      <c r="F174" s="104" t="s">
        <v>1132</v>
      </c>
      <c r="G174" s="69" t="s">
        <v>1101</v>
      </c>
      <c r="H174" s="102" t="s">
        <v>110</v>
      </c>
      <c r="I174" s="105">
        <v>30</v>
      </c>
      <c r="J174" s="107"/>
      <c r="K174" s="107"/>
      <c r="L174" s="107"/>
      <c r="M174" s="107"/>
      <c r="N174" s="107"/>
      <c r="O174" s="107"/>
      <c r="P174" s="118"/>
      <c r="Q174" s="104">
        <f t="shared" si="4"/>
        <v>12557</v>
      </c>
      <c r="R174" s="116" t="s">
        <v>269</v>
      </c>
      <c r="S174" s="104">
        <v>1</v>
      </c>
      <c r="T174" s="104" t="s">
        <v>1083</v>
      </c>
      <c r="U174" s="110"/>
    </row>
    <row r="175" spans="3:21" ht="39.950000000000003" customHeight="1">
      <c r="C175" s="102">
        <f t="shared" si="5"/>
        <v>167</v>
      </c>
      <c r="D175" s="103">
        <v>44988</v>
      </c>
      <c r="E175" s="104" t="s">
        <v>1131</v>
      </c>
      <c r="F175" s="104" t="s">
        <v>1132</v>
      </c>
      <c r="G175" s="104" t="s">
        <v>1078</v>
      </c>
      <c r="H175" s="102" t="s">
        <v>110</v>
      </c>
      <c r="I175" s="105">
        <v>5</v>
      </c>
      <c r="J175" s="107"/>
      <c r="K175" s="107"/>
      <c r="L175" s="107"/>
      <c r="M175" s="107"/>
      <c r="N175" s="107"/>
      <c r="O175" s="107"/>
      <c r="P175" s="118"/>
      <c r="Q175" s="104">
        <f t="shared" si="4"/>
        <v>12562</v>
      </c>
      <c r="R175" s="116" t="s">
        <v>269</v>
      </c>
      <c r="S175" s="104">
        <v>1</v>
      </c>
      <c r="T175" s="104" t="s">
        <v>1083</v>
      </c>
      <c r="U175" s="110"/>
    </row>
    <row r="176" spans="3:21" ht="39.950000000000003" customHeight="1">
      <c r="C176" s="102">
        <f t="shared" si="5"/>
        <v>168</v>
      </c>
      <c r="D176" s="103">
        <v>44988</v>
      </c>
      <c r="E176" s="104" t="s">
        <v>1133</v>
      </c>
      <c r="F176" s="104" t="s">
        <v>1134</v>
      </c>
      <c r="G176" s="104" t="s">
        <v>1078</v>
      </c>
      <c r="H176" s="102" t="s">
        <v>110</v>
      </c>
      <c r="I176" s="105">
        <v>36</v>
      </c>
      <c r="J176" s="107"/>
      <c r="K176" s="107"/>
      <c r="L176" s="107"/>
      <c r="M176" s="107"/>
      <c r="N176" s="107"/>
      <c r="O176" s="107"/>
      <c r="P176" s="118"/>
      <c r="Q176" s="104">
        <f t="shared" si="4"/>
        <v>12598</v>
      </c>
      <c r="R176" s="116" t="s">
        <v>269</v>
      </c>
      <c r="S176" s="104">
        <v>1</v>
      </c>
      <c r="T176" s="104" t="s">
        <v>1083</v>
      </c>
      <c r="U176" s="110"/>
    </row>
    <row r="177" spans="3:21" ht="39.950000000000003" customHeight="1">
      <c r="C177" s="102">
        <f t="shared" si="5"/>
        <v>169</v>
      </c>
      <c r="D177" s="103">
        <v>44988</v>
      </c>
      <c r="E177" s="104" t="s">
        <v>1135</v>
      </c>
      <c r="F177" s="104" t="s">
        <v>1136</v>
      </c>
      <c r="G177" s="104" t="s">
        <v>1068</v>
      </c>
      <c r="H177" s="102" t="s">
        <v>110</v>
      </c>
      <c r="I177" s="105">
        <v>3</v>
      </c>
      <c r="J177" s="107"/>
      <c r="K177" s="107"/>
      <c r="L177" s="107"/>
      <c r="M177" s="107"/>
      <c r="N177" s="107"/>
      <c r="O177" s="107"/>
      <c r="P177" s="118"/>
      <c r="Q177" s="104">
        <f t="shared" si="4"/>
        <v>12601</v>
      </c>
      <c r="R177" s="116" t="s">
        <v>269</v>
      </c>
      <c r="S177" s="104">
        <v>1</v>
      </c>
      <c r="T177" s="104" t="s">
        <v>1083</v>
      </c>
      <c r="U177" s="110"/>
    </row>
    <row r="178" spans="3:21" ht="39.950000000000003" customHeight="1">
      <c r="C178" s="102">
        <f t="shared" si="5"/>
        <v>170</v>
      </c>
      <c r="D178" s="103">
        <v>44988</v>
      </c>
      <c r="E178" s="104" t="s">
        <v>1135</v>
      </c>
      <c r="F178" s="104" t="s">
        <v>1136</v>
      </c>
      <c r="G178" s="104" t="s">
        <v>1078</v>
      </c>
      <c r="H178" s="102" t="s">
        <v>110</v>
      </c>
      <c r="I178" s="105">
        <v>50</v>
      </c>
      <c r="J178" s="107"/>
      <c r="K178" s="107"/>
      <c r="L178" s="107"/>
      <c r="M178" s="107"/>
      <c r="N178" s="107"/>
      <c r="O178" s="107"/>
      <c r="P178" s="118"/>
      <c r="Q178" s="104">
        <f t="shared" si="4"/>
        <v>12651</v>
      </c>
      <c r="R178" s="116" t="s">
        <v>269</v>
      </c>
      <c r="S178" s="104">
        <v>1</v>
      </c>
      <c r="T178" s="104" t="s">
        <v>1083</v>
      </c>
      <c r="U178" s="110"/>
    </row>
    <row r="179" spans="3:21" ht="39.950000000000003" customHeight="1">
      <c r="C179" s="102">
        <f t="shared" si="5"/>
        <v>171</v>
      </c>
      <c r="D179" s="103">
        <v>44988</v>
      </c>
      <c r="E179" s="104" t="s">
        <v>1137</v>
      </c>
      <c r="F179" s="104" t="s">
        <v>1120</v>
      </c>
      <c r="G179" s="104" t="s">
        <v>1078</v>
      </c>
      <c r="H179" s="102" t="s">
        <v>110</v>
      </c>
      <c r="I179" s="105"/>
      <c r="J179" s="107"/>
      <c r="K179" s="107"/>
      <c r="L179" s="107"/>
      <c r="M179" s="107"/>
      <c r="N179" s="105">
        <v>44</v>
      </c>
      <c r="O179" s="107"/>
      <c r="P179" s="118"/>
      <c r="Q179" s="104">
        <f t="shared" si="4"/>
        <v>12695</v>
      </c>
      <c r="R179" s="116" t="s">
        <v>269</v>
      </c>
      <c r="S179" s="104">
        <v>1</v>
      </c>
      <c r="T179" s="104" t="s">
        <v>1083</v>
      </c>
      <c r="U179" s="110"/>
    </row>
    <row r="180" spans="3:21" ht="39.950000000000003" customHeight="1">
      <c r="C180" s="102">
        <f t="shared" si="5"/>
        <v>172</v>
      </c>
      <c r="D180" s="103">
        <v>44988</v>
      </c>
      <c r="E180" s="104" t="s">
        <v>1116</v>
      </c>
      <c r="F180" s="104" t="s">
        <v>881</v>
      </c>
      <c r="G180" s="104" t="s">
        <v>1078</v>
      </c>
      <c r="H180" s="102" t="s">
        <v>110</v>
      </c>
      <c r="I180" s="105">
        <v>27</v>
      </c>
      <c r="J180" s="107"/>
      <c r="K180" s="107"/>
      <c r="L180" s="107"/>
      <c r="M180" s="107"/>
      <c r="N180" s="107"/>
      <c r="O180" s="107"/>
      <c r="P180" s="118"/>
      <c r="Q180" s="104">
        <f t="shared" si="4"/>
        <v>12722</v>
      </c>
      <c r="R180" s="116" t="s">
        <v>269</v>
      </c>
      <c r="S180" s="104">
        <v>1</v>
      </c>
      <c r="T180" s="104" t="s">
        <v>1083</v>
      </c>
      <c r="U180" s="110"/>
    </row>
    <row r="181" spans="3:21" ht="39.950000000000003" customHeight="1">
      <c r="C181" s="102">
        <f t="shared" si="5"/>
        <v>173</v>
      </c>
      <c r="D181" s="103">
        <v>44988</v>
      </c>
      <c r="E181" s="104" t="s">
        <v>881</v>
      </c>
      <c r="F181" s="104" t="s">
        <v>1138</v>
      </c>
      <c r="G181" s="104" t="s">
        <v>1078</v>
      </c>
      <c r="H181" s="102" t="s">
        <v>110</v>
      </c>
      <c r="I181" s="105">
        <v>20</v>
      </c>
      <c r="J181" s="107"/>
      <c r="K181" s="107"/>
      <c r="L181" s="107"/>
      <c r="M181" s="107"/>
      <c r="N181" s="107"/>
      <c r="O181" s="107"/>
      <c r="P181" s="118"/>
      <c r="Q181" s="104">
        <f t="shared" si="4"/>
        <v>12742</v>
      </c>
      <c r="R181" s="116" t="s">
        <v>269</v>
      </c>
      <c r="S181" s="104">
        <v>1</v>
      </c>
      <c r="T181" s="104" t="s">
        <v>1083</v>
      </c>
      <c r="U181" s="110"/>
    </row>
    <row r="182" spans="3:21" ht="39.950000000000003" customHeight="1">
      <c r="C182" s="102">
        <f t="shared" si="5"/>
        <v>174</v>
      </c>
      <c r="D182" s="103">
        <v>44988</v>
      </c>
      <c r="E182" s="104" t="s">
        <v>881</v>
      </c>
      <c r="F182" s="104" t="s">
        <v>1114</v>
      </c>
      <c r="G182" s="104" t="s">
        <v>1078</v>
      </c>
      <c r="H182" s="102" t="s">
        <v>110</v>
      </c>
      <c r="I182" s="105">
        <v>52</v>
      </c>
      <c r="J182" s="107"/>
      <c r="K182" s="107"/>
      <c r="L182" s="107"/>
      <c r="M182" s="107"/>
      <c r="N182" s="107"/>
      <c r="O182" s="107"/>
      <c r="P182" s="118"/>
      <c r="Q182" s="104">
        <f t="shared" si="4"/>
        <v>12794</v>
      </c>
      <c r="R182" s="116" t="s">
        <v>269</v>
      </c>
      <c r="S182" s="104">
        <v>1</v>
      </c>
      <c r="T182" s="104" t="s">
        <v>1083</v>
      </c>
      <c r="U182" s="110"/>
    </row>
    <row r="183" spans="3:21" ht="39.950000000000003" customHeight="1">
      <c r="C183" s="102">
        <f t="shared" si="5"/>
        <v>175</v>
      </c>
      <c r="D183" s="103">
        <v>44988</v>
      </c>
      <c r="E183" s="104" t="s">
        <v>1139</v>
      </c>
      <c r="F183" s="104" t="s">
        <v>1138</v>
      </c>
      <c r="G183" s="104" t="s">
        <v>1078</v>
      </c>
      <c r="H183" s="102" t="s">
        <v>110</v>
      </c>
      <c r="I183" s="105">
        <v>33</v>
      </c>
      <c r="J183" s="107"/>
      <c r="K183" s="107"/>
      <c r="L183" s="107"/>
      <c r="M183" s="107"/>
      <c r="N183" s="107"/>
      <c r="O183" s="107"/>
      <c r="P183" s="118"/>
      <c r="Q183" s="104">
        <f t="shared" si="4"/>
        <v>12827</v>
      </c>
      <c r="R183" s="116" t="s">
        <v>269</v>
      </c>
      <c r="S183" s="104">
        <v>1</v>
      </c>
      <c r="T183" s="104" t="s">
        <v>1083</v>
      </c>
      <c r="U183" s="110"/>
    </row>
    <row r="184" spans="3:21" ht="39.950000000000003" customHeight="1">
      <c r="C184" s="102">
        <f t="shared" si="5"/>
        <v>176</v>
      </c>
      <c r="D184" s="103">
        <v>44988</v>
      </c>
      <c r="E184" s="104" t="s">
        <v>1139</v>
      </c>
      <c r="F184" s="104" t="s">
        <v>1109</v>
      </c>
      <c r="G184" s="104" t="s">
        <v>1078</v>
      </c>
      <c r="H184" s="102" t="s">
        <v>110</v>
      </c>
      <c r="I184" s="105">
        <v>23</v>
      </c>
      <c r="J184" s="107"/>
      <c r="K184" s="107"/>
      <c r="L184" s="107"/>
      <c r="M184" s="107"/>
      <c r="N184" s="107"/>
      <c r="O184" s="107"/>
      <c r="P184" s="118"/>
      <c r="Q184" s="104">
        <f t="shared" si="4"/>
        <v>12850</v>
      </c>
      <c r="R184" s="116" t="s">
        <v>269</v>
      </c>
      <c r="S184" s="104">
        <v>1</v>
      </c>
      <c r="T184" s="104" t="s">
        <v>1083</v>
      </c>
      <c r="U184" s="110"/>
    </row>
    <row r="185" spans="3:21" ht="39.950000000000003" customHeight="1">
      <c r="C185" s="102">
        <f t="shared" si="5"/>
        <v>177</v>
      </c>
      <c r="D185" s="103">
        <v>45007</v>
      </c>
      <c r="E185" s="104" t="s">
        <v>1140</v>
      </c>
      <c r="F185" s="104" t="s">
        <v>1141</v>
      </c>
      <c r="G185" s="104" t="s">
        <v>1078</v>
      </c>
      <c r="H185" s="102" t="s">
        <v>110</v>
      </c>
      <c r="I185" s="105">
        <v>350</v>
      </c>
      <c r="J185" s="118"/>
      <c r="K185" s="118"/>
      <c r="L185" s="118"/>
      <c r="M185" s="118"/>
      <c r="N185" s="118"/>
      <c r="O185" s="118"/>
      <c r="P185" s="118"/>
      <c r="Q185" s="104">
        <f t="shared" si="4"/>
        <v>13200</v>
      </c>
      <c r="R185" s="116" t="s">
        <v>269</v>
      </c>
      <c r="S185" s="104">
        <v>1</v>
      </c>
      <c r="T185" s="104" t="s">
        <v>1083</v>
      </c>
      <c r="U185" s="110"/>
    </row>
    <row r="186" spans="3:21" ht="39.950000000000003" customHeight="1">
      <c r="C186" s="109"/>
      <c r="D186" s="110"/>
      <c r="E186" s="110"/>
      <c r="F186" s="110"/>
      <c r="G186" s="110"/>
      <c r="H186" s="110"/>
      <c r="I186" s="118"/>
      <c r="J186" s="118"/>
      <c r="K186" s="118"/>
      <c r="L186" s="118"/>
      <c r="M186" s="118"/>
      <c r="N186" s="118"/>
      <c r="O186" s="118"/>
      <c r="P186" s="118"/>
      <c r="Q186" s="110"/>
      <c r="R186" s="110"/>
      <c r="S186" s="110"/>
      <c r="T186" s="110"/>
      <c r="U186" s="110"/>
    </row>
    <row r="187" spans="3:21" ht="39.950000000000003" customHeight="1">
      <c r="C187" s="109"/>
      <c r="D187" s="110"/>
      <c r="E187" s="110"/>
      <c r="F187" s="110"/>
      <c r="G187" s="110"/>
      <c r="H187" s="110"/>
      <c r="I187" s="118"/>
      <c r="J187" s="118"/>
      <c r="K187" s="118"/>
      <c r="L187" s="118"/>
      <c r="M187" s="118"/>
      <c r="N187" s="118"/>
      <c r="O187" s="118"/>
      <c r="P187" s="118"/>
      <c r="Q187" s="110"/>
      <c r="R187" s="110"/>
      <c r="S187" s="110"/>
      <c r="T187" s="110"/>
      <c r="U187" s="110"/>
    </row>
    <row r="188" spans="3:21" ht="39.950000000000003" customHeight="1">
      <c r="C188" s="109"/>
      <c r="D188" s="110"/>
      <c r="E188" s="110"/>
      <c r="F188" s="110"/>
      <c r="G188" s="110"/>
      <c r="H188" s="110"/>
      <c r="I188" s="118"/>
      <c r="J188" s="118"/>
      <c r="K188" s="118"/>
      <c r="L188" s="118"/>
      <c r="M188" s="118"/>
      <c r="N188" s="118"/>
      <c r="O188" s="118"/>
      <c r="P188" s="118"/>
      <c r="Q188" s="110"/>
      <c r="R188" s="110"/>
      <c r="S188" s="110"/>
      <c r="T188" s="110"/>
      <c r="U188" s="110"/>
    </row>
    <row r="189" spans="3:21" ht="39.950000000000003" customHeight="1">
      <c r="C189" s="109"/>
      <c r="D189" s="110"/>
      <c r="E189" s="110"/>
      <c r="F189" s="110"/>
      <c r="G189" s="110"/>
      <c r="H189" s="110"/>
      <c r="I189" s="118"/>
      <c r="J189" s="118"/>
      <c r="K189" s="118"/>
      <c r="L189" s="118"/>
      <c r="M189" s="118"/>
      <c r="N189" s="118"/>
      <c r="O189" s="118"/>
      <c r="P189" s="118"/>
      <c r="Q189" s="110"/>
      <c r="R189" s="110"/>
      <c r="S189" s="110"/>
      <c r="T189" s="110"/>
      <c r="U189" s="110"/>
    </row>
    <row r="190" spans="3:21" ht="39.950000000000003" customHeight="1">
      <c r="C190" s="109"/>
      <c r="D190" s="110"/>
      <c r="E190" s="110"/>
      <c r="F190" s="110"/>
      <c r="G190" s="110"/>
      <c r="H190" s="110"/>
      <c r="I190" s="118"/>
      <c r="J190" s="118"/>
      <c r="K190" s="118"/>
      <c r="L190" s="118"/>
      <c r="M190" s="118"/>
      <c r="N190" s="118"/>
      <c r="O190" s="118"/>
      <c r="P190" s="118"/>
      <c r="Q190" s="110"/>
      <c r="R190" s="110"/>
      <c r="S190" s="110"/>
      <c r="T190" s="110"/>
      <c r="U190" s="110"/>
    </row>
    <row r="191" spans="3:21" ht="39.950000000000003" customHeight="1">
      <c r="C191" s="109"/>
      <c r="D191" s="110"/>
      <c r="E191" s="110"/>
      <c r="F191" s="110"/>
      <c r="G191" s="110"/>
      <c r="H191" s="110"/>
      <c r="I191" s="118"/>
      <c r="J191" s="118"/>
      <c r="K191" s="118"/>
      <c r="L191" s="118"/>
      <c r="M191" s="118"/>
      <c r="N191" s="118"/>
      <c r="O191" s="118"/>
      <c r="P191" s="118"/>
      <c r="Q191" s="110"/>
      <c r="R191" s="110"/>
      <c r="S191" s="110"/>
      <c r="T191" s="110"/>
      <c r="U191" s="110"/>
    </row>
    <row r="192" spans="3:21" ht="39.950000000000003" customHeight="1">
      <c r="C192" s="109"/>
      <c r="D192" s="110"/>
      <c r="E192" s="110"/>
      <c r="F192" s="110"/>
      <c r="G192" s="110"/>
      <c r="H192" s="110"/>
      <c r="I192" s="118"/>
      <c r="J192" s="118"/>
      <c r="K192" s="118"/>
      <c r="L192" s="118"/>
      <c r="M192" s="118"/>
      <c r="N192" s="118"/>
      <c r="O192" s="118"/>
      <c r="P192" s="118"/>
      <c r="Q192" s="110"/>
      <c r="R192" s="110"/>
      <c r="S192" s="110"/>
      <c r="T192" s="110"/>
      <c r="U192" s="110"/>
    </row>
    <row r="193" spans="3:21" ht="39.950000000000003" customHeight="1">
      <c r="C193" s="109"/>
      <c r="D193" s="110"/>
      <c r="E193" s="110"/>
      <c r="F193" s="110"/>
      <c r="G193" s="110"/>
      <c r="H193" s="110"/>
      <c r="I193" s="118"/>
      <c r="J193" s="118"/>
      <c r="K193" s="118"/>
      <c r="L193" s="118"/>
      <c r="M193" s="118"/>
      <c r="N193" s="118"/>
      <c r="O193" s="118"/>
      <c r="P193" s="118"/>
      <c r="Q193" s="110"/>
      <c r="R193" s="110"/>
      <c r="S193" s="110"/>
      <c r="T193" s="110"/>
      <c r="U193" s="110"/>
    </row>
    <row r="194" spans="3:21" ht="39.950000000000003" customHeight="1">
      <c r="C194" s="109"/>
      <c r="D194" s="110"/>
      <c r="E194" s="110"/>
      <c r="F194" s="110"/>
      <c r="G194" s="110"/>
      <c r="H194" s="110"/>
      <c r="I194" s="118"/>
      <c r="J194" s="118"/>
      <c r="K194" s="118"/>
      <c r="L194" s="118"/>
      <c r="M194" s="118"/>
      <c r="N194" s="118"/>
      <c r="O194" s="118"/>
      <c r="P194" s="118"/>
      <c r="Q194" s="110"/>
      <c r="R194" s="110"/>
      <c r="S194" s="110"/>
      <c r="T194" s="110"/>
      <c r="U194" s="110"/>
    </row>
    <row r="195" spans="3:21" ht="39.950000000000003" customHeight="1">
      <c r="C195" s="109"/>
      <c r="D195" s="110"/>
      <c r="E195" s="110"/>
      <c r="F195" s="110"/>
      <c r="G195" s="110"/>
      <c r="H195" s="110"/>
      <c r="I195" s="118"/>
      <c r="J195" s="118"/>
      <c r="K195" s="118"/>
      <c r="L195" s="118"/>
      <c r="M195" s="118"/>
      <c r="N195" s="118"/>
      <c r="O195" s="118"/>
      <c r="P195" s="118"/>
      <c r="Q195" s="110"/>
      <c r="R195" s="110"/>
      <c r="S195" s="110"/>
      <c r="T195" s="110"/>
      <c r="U195" s="110"/>
    </row>
    <row r="196" spans="3:21" ht="39.950000000000003" customHeight="1">
      <c r="C196" s="109"/>
      <c r="D196" s="110"/>
      <c r="E196" s="110"/>
      <c r="F196" s="110"/>
      <c r="G196" s="110"/>
      <c r="H196" s="110"/>
      <c r="I196" s="118"/>
      <c r="J196" s="118"/>
      <c r="K196" s="118"/>
      <c r="L196" s="118"/>
      <c r="M196" s="118"/>
      <c r="N196" s="118"/>
      <c r="O196" s="118"/>
      <c r="P196" s="118"/>
      <c r="Q196" s="110"/>
      <c r="R196" s="110"/>
      <c r="S196" s="110"/>
      <c r="T196" s="110"/>
      <c r="U196" s="110"/>
    </row>
    <row r="197" spans="3:21" ht="39.950000000000003" customHeight="1">
      <c r="C197" s="109"/>
      <c r="D197" s="110"/>
      <c r="E197" s="110"/>
      <c r="F197" s="110"/>
      <c r="G197" s="110"/>
      <c r="H197" s="110"/>
      <c r="I197" s="118"/>
      <c r="J197" s="118"/>
      <c r="K197" s="118"/>
      <c r="L197" s="118"/>
      <c r="M197" s="118"/>
      <c r="N197" s="118"/>
      <c r="O197" s="118"/>
      <c r="P197" s="118"/>
      <c r="Q197" s="110"/>
      <c r="R197" s="110"/>
      <c r="S197" s="110"/>
      <c r="T197" s="110"/>
      <c r="U197" s="110"/>
    </row>
    <row r="198" spans="3:21" ht="39.950000000000003" customHeight="1">
      <c r="C198" s="109"/>
      <c r="D198" s="110"/>
      <c r="E198" s="110"/>
      <c r="F198" s="110"/>
      <c r="G198" s="110"/>
      <c r="H198" s="110"/>
      <c r="I198" s="118"/>
      <c r="J198" s="118"/>
      <c r="K198" s="118"/>
      <c r="L198" s="118"/>
      <c r="M198" s="118"/>
      <c r="N198" s="118"/>
      <c r="O198" s="118"/>
      <c r="P198" s="118"/>
      <c r="Q198" s="110"/>
      <c r="R198" s="110"/>
      <c r="S198" s="110"/>
      <c r="T198" s="110"/>
      <c r="U198" s="110"/>
    </row>
    <row r="199" spans="3:21" ht="39.950000000000003" customHeight="1">
      <c r="C199" s="109"/>
      <c r="D199" s="110"/>
      <c r="E199" s="110"/>
      <c r="F199" s="110"/>
      <c r="G199" s="110"/>
      <c r="H199" s="110"/>
      <c r="I199" s="118"/>
      <c r="J199" s="118"/>
      <c r="K199" s="118"/>
      <c r="L199" s="118"/>
      <c r="M199" s="118"/>
      <c r="N199" s="118"/>
      <c r="O199" s="118"/>
      <c r="P199" s="118"/>
      <c r="Q199" s="110"/>
      <c r="R199" s="110"/>
      <c r="S199" s="110"/>
      <c r="T199" s="110"/>
      <c r="U199" s="110"/>
    </row>
    <row r="200" spans="3:21" ht="39.950000000000003" customHeight="1">
      <c r="C200" s="109"/>
      <c r="D200" s="110"/>
      <c r="E200" s="110"/>
      <c r="F200" s="110"/>
      <c r="G200" s="110"/>
      <c r="H200" s="110"/>
      <c r="I200" s="118"/>
      <c r="J200" s="118"/>
      <c r="K200" s="118"/>
      <c r="L200" s="118"/>
      <c r="M200" s="118"/>
      <c r="N200" s="118"/>
      <c r="O200" s="118"/>
      <c r="P200" s="118"/>
      <c r="Q200" s="110"/>
      <c r="R200" s="110"/>
      <c r="S200" s="110"/>
      <c r="T200" s="110"/>
      <c r="U200" s="110"/>
    </row>
    <row r="201" spans="3:21" ht="39.950000000000003" customHeight="1">
      <c r="C201" s="109"/>
      <c r="D201" s="110"/>
      <c r="E201" s="110"/>
      <c r="F201" s="110"/>
      <c r="G201" s="110"/>
      <c r="H201" s="110"/>
      <c r="I201" s="118"/>
      <c r="J201" s="118"/>
      <c r="K201" s="118"/>
      <c r="L201" s="118"/>
      <c r="M201" s="118"/>
      <c r="N201" s="118"/>
      <c r="O201" s="118"/>
      <c r="P201" s="118"/>
      <c r="Q201" s="110"/>
      <c r="R201" s="110"/>
      <c r="S201" s="110"/>
      <c r="T201" s="110"/>
      <c r="U201" s="110"/>
    </row>
    <row r="202" spans="3:21" ht="39.950000000000003" customHeight="1">
      <c r="C202" s="109"/>
      <c r="D202" s="110"/>
      <c r="E202" s="110"/>
      <c r="F202" s="110"/>
      <c r="G202" s="110"/>
      <c r="H202" s="110"/>
      <c r="I202" s="118"/>
      <c r="J202" s="118"/>
      <c r="K202" s="118"/>
      <c r="L202" s="118"/>
      <c r="M202" s="118"/>
      <c r="N202" s="118"/>
      <c r="O202" s="118"/>
      <c r="P202" s="118"/>
      <c r="Q202" s="110"/>
      <c r="R202" s="110"/>
      <c r="S202" s="110"/>
      <c r="T202" s="110"/>
      <c r="U202" s="110"/>
    </row>
    <row r="203" spans="3:21" ht="39.950000000000003" customHeight="1">
      <c r="C203" s="109"/>
      <c r="D203" s="110"/>
      <c r="E203" s="110"/>
      <c r="F203" s="110"/>
      <c r="G203" s="110"/>
      <c r="H203" s="110"/>
      <c r="I203" s="118"/>
      <c r="J203" s="118"/>
      <c r="K203" s="118"/>
      <c r="L203" s="118"/>
      <c r="M203" s="118"/>
      <c r="N203" s="118"/>
      <c r="O203" s="118"/>
      <c r="P203" s="118"/>
      <c r="Q203" s="110"/>
      <c r="R203" s="110"/>
      <c r="S203" s="110"/>
      <c r="T203" s="110"/>
      <c r="U203" s="110"/>
    </row>
    <row r="204" spans="3:21" ht="39.950000000000003" customHeight="1">
      <c r="C204" s="109"/>
      <c r="D204" s="110"/>
      <c r="E204" s="110"/>
      <c r="F204" s="110"/>
      <c r="G204" s="110"/>
      <c r="H204" s="110"/>
      <c r="I204" s="118"/>
      <c r="J204" s="118"/>
      <c r="K204" s="118"/>
      <c r="L204" s="118"/>
      <c r="M204" s="118"/>
      <c r="N204" s="118"/>
      <c r="O204" s="118"/>
      <c r="P204" s="118"/>
      <c r="Q204" s="110"/>
      <c r="R204" s="110"/>
      <c r="S204" s="110"/>
      <c r="T204" s="110"/>
      <c r="U204" s="110"/>
    </row>
    <row r="205" spans="3:21" ht="39.950000000000003" customHeight="1">
      <c r="C205" s="109"/>
      <c r="D205" s="110"/>
      <c r="E205" s="110"/>
      <c r="F205" s="110"/>
      <c r="G205" s="110"/>
      <c r="H205" s="110"/>
      <c r="I205" s="118"/>
      <c r="J205" s="118"/>
      <c r="K205" s="118"/>
      <c r="L205" s="118"/>
      <c r="M205" s="118"/>
      <c r="N205" s="118"/>
      <c r="O205" s="118"/>
      <c r="P205" s="118"/>
      <c r="Q205" s="110"/>
      <c r="R205" s="110"/>
      <c r="S205" s="110"/>
      <c r="T205" s="110"/>
      <c r="U205" s="110"/>
    </row>
    <row r="206" spans="3:21" ht="39.950000000000003" customHeight="1">
      <c r="C206" s="109"/>
      <c r="D206" s="110"/>
      <c r="E206" s="110"/>
      <c r="F206" s="110"/>
      <c r="G206" s="110"/>
      <c r="H206" s="110"/>
      <c r="I206" s="118"/>
      <c r="J206" s="118"/>
      <c r="K206" s="118"/>
      <c r="L206" s="118"/>
      <c r="M206" s="118"/>
      <c r="N206" s="118"/>
      <c r="O206" s="118"/>
      <c r="P206" s="118"/>
      <c r="Q206" s="110"/>
      <c r="R206" s="110"/>
      <c r="S206" s="110"/>
      <c r="T206" s="110"/>
      <c r="U206" s="110"/>
    </row>
    <row r="207" spans="3:21" ht="39.950000000000003" customHeight="1">
      <c r="C207" s="109"/>
      <c r="D207" s="110"/>
      <c r="E207" s="110"/>
      <c r="F207" s="110"/>
      <c r="G207" s="110"/>
      <c r="H207" s="110"/>
      <c r="I207" s="118"/>
      <c r="J207" s="118"/>
      <c r="K207" s="118"/>
      <c r="L207" s="118"/>
      <c r="M207" s="118"/>
      <c r="N207" s="118"/>
      <c r="O207" s="118"/>
      <c r="P207" s="118"/>
      <c r="Q207" s="110"/>
      <c r="R207" s="110"/>
      <c r="S207" s="110"/>
      <c r="T207" s="110"/>
      <c r="U207" s="110"/>
    </row>
    <row r="208" spans="3:21" ht="39.950000000000003" customHeight="1">
      <c r="C208" s="109"/>
      <c r="D208" s="110"/>
      <c r="E208" s="110"/>
      <c r="F208" s="110"/>
      <c r="G208" s="110"/>
      <c r="H208" s="110"/>
      <c r="I208" s="118"/>
      <c r="J208" s="118"/>
      <c r="K208" s="118"/>
      <c r="L208" s="118"/>
      <c r="M208" s="118"/>
      <c r="N208" s="118"/>
      <c r="O208" s="118"/>
      <c r="P208" s="118"/>
      <c r="Q208" s="110"/>
      <c r="R208" s="110"/>
      <c r="S208" s="110"/>
      <c r="T208" s="110"/>
      <c r="U208" s="110"/>
    </row>
    <row r="209" spans="3:21" ht="39.950000000000003" customHeight="1">
      <c r="C209" s="109"/>
      <c r="D209" s="110"/>
      <c r="E209" s="110"/>
      <c r="F209" s="110"/>
      <c r="G209" s="110"/>
      <c r="H209" s="110"/>
      <c r="I209" s="118"/>
      <c r="J209" s="118"/>
      <c r="K209" s="118"/>
      <c r="L209" s="118"/>
      <c r="M209" s="118"/>
      <c r="N209" s="118"/>
      <c r="O209" s="118"/>
      <c r="P209" s="118"/>
      <c r="Q209" s="110"/>
      <c r="R209" s="110"/>
      <c r="S209" s="110"/>
      <c r="T209" s="110"/>
      <c r="U209" s="110"/>
    </row>
    <row r="210" spans="3:21" ht="39.950000000000003" customHeight="1">
      <c r="C210" s="109"/>
      <c r="D210" s="110"/>
      <c r="E210" s="110"/>
      <c r="F210" s="110"/>
      <c r="G210" s="110"/>
      <c r="H210" s="110"/>
      <c r="I210" s="118"/>
      <c r="J210" s="118"/>
      <c r="K210" s="118"/>
      <c r="L210" s="118"/>
      <c r="M210" s="118"/>
      <c r="N210" s="118"/>
      <c r="O210" s="118"/>
      <c r="P210" s="118"/>
      <c r="Q210" s="110"/>
      <c r="R210" s="110"/>
      <c r="S210" s="110"/>
      <c r="T210" s="110"/>
      <c r="U210" s="110"/>
    </row>
    <row r="211" spans="3:21" ht="39.950000000000003" customHeight="1">
      <c r="C211" s="109"/>
      <c r="D211" s="110"/>
      <c r="E211" s="110"/>
      <c r="F211" s="110"/>
      <c r="G211" s="110"/>
      <c r="H211" s="110"/>
      <c r="I211" s="118"/>
      <c r="J211" s="118"/>
      <c r="K211" s="118"/>
      <c r="L211" s="118"/>
      <c r="M211" s="118"/>
      <c r="N211" s="118"/>
      <c r="O211" s="118"/>
      <c r="P211" s="118"/>
      <c r="Q211" s="110"/>
      <c r="R211" s="110"/>
      <c r="S211" s="110"/>
      <c r="T211" s="110"/>
      <c r="U211" s="110"/>
    </row>
    <row r="212" spans="3:21" ht="39.950000000000003" customHeight="1">
      <c r="C212" s="109"/>
      <c r="D212" s="110"/>
      <c r="E212" s="110"/>
      <c r="F212" s="110"/>
      <c r="G212" s="110"/>
      <c r="H212" s="110"/>
      <c r="I212" s="118"/>
      <c r="J212" s="118"/>
      <c r="K212" s="118"/>
      <c r="L212" s="118"/>
      <c r="M212" s="118"/>
      <c r="N212" s="118"/>
      <c r="O212" s="118"/>
      <c r="P212" s="118"/>
      <c r="Q212" s="110"/>
      <c r="R212" s="110"/>
      <c r="S212" s="110"/>
      <c r="T212" s="110"/>
      <c r="U212" s="110"/>
    </row>
    <row r="213" spans="3:21" ht="39.950000000000003" customHeight="1">
      <c r="C213" s="109"/>
      <c r="D213" s="110"/>
      <c r="E213" s="110"/>
      <c r="F213" s="110"/>
      <c r="G213" s="110"/>
      <c r="H213" s="110"/>
      <c r="I213" s="118"/>
      <c r="J213" s="118"/>
      <c r="K213" s="118"/>
      <c r="L213" s="118"/>
      <c r="M213" s="118"/>
      <c r="N213" s="118"/>
      <c r="O213" s="118"/>
      <c r="P213" s="118"/>
      <c r="Q213" s="110"/>
      <c r="R213" s="110"/>
      <c r="S213" s="110"/>
      <c r="T213" s="110"/>
      <c r="U213" s="110"/>
    </row>
    <row r="214" spans="3:21" ht="39.950000000000003" customHeight="1">
      <c r="C214" s="109"/>
      <c r="D214" s="110"/>
      <c r="E214" s="110"/>
      <c r="F214" s="110"/>
      <c r="G214" s="110"/>
      <c r="H214" s="110"/>
      <c r="I214" s="118"/>
      <c r="J214" s="118"/>
      <c r="K214" s="118"/>
      <c r="L214" s="118"/>
      <c r="M214" s="118"/>
      <c r="N214" s="118"/>
      <c r="O214" s="118"/>
      <c r="P214" s="118"/>
      <c r="Q214" s="110"/>
      <c r="R214" s="110"/>
      <c r="S214" s="110"/>
      <c r="T214" s="110"/>
      <c r="U214" s="110"/>
    </row>
    <row r="215" spans="3:21" ht="39.950000000000003" customHeight="1">
      <c r="C215" s="109"/>
      <c r="D215" s="110"/>
      <c r="E215" s="110"/>
      <c r="F215" s="110"/>
      <c r="G215" s="110"/>
      <c r="H215" s="110"/>
      <c r="I215" s="118"/>
      <c r="J215" s="118"/>
      <c r="K215" s="118"/>
      <c r="L215" s="118"/>
      <c r="M215" s="118"/>
      <c r="N215" s="118"/>
      <c r="O215" s="118"/>
      <c r="P215" s="118"/>
      <c r="Q215" s="110"/>
      <c r="R215" s="110"/>
      <c r="S215" s="110"/>
      <c r="T215" s="110"/>
      <c r="U215" s="110"/>
    </row>
    <row r="216" spans="3:21" ht="39.950000000000003" customHeight="1">
      <c r="C216" s="109"/>
      <c r="D216" s="110"/>
      <c r="E216" s="110"/>
      <c r="F216" s="110"/>
      <c r="G216" s="110"/>
      <c r="H216" s="110"/>
      <c r="I216" s="118"/>
      <c r="J216" s="118"/>
      <c r="K216" s="118"/>
      <c r="L216" s="118"/>
      <c r="M216" s="118"/>
      <c r="N216" s="118"/>
      <c r="O216" s="118"/>
      <c r="P216" s="118"/>
      <c r="Q216" s="110"/>
      <c r="R216" s="110"/>
      <c r="S216" s="110"/>
      <c r="T216" s="110"/>
      <c r="U216" s="110"/>
    </row>
    <row r="217" spans="3:21" ht="39.950000000000003" customHeight="1">
      <c r="C217" s="109"/>
      <c r="D217" s="110"/>
      <c r="E217" s="110"/>
      <c r="F217" s="110"/>
      <c r="G217" s="110"/>
      <c r="H217" s="110"/>
      <c r="I217" s="118"/>
      <c r="J217" s="118"/>
      <c r="K217" s="118"/>
      <c r="L217" s="118"/>
      <c r="M217" s="118"/>
      <c r="N217" s="118"/>
      <c r="O217" s="118"/>
      <c r="P217" s="118"/>
      <c r="Q217" s="110"/>
      <c r="R217" s="110"/>
      <c r="S217" s="110"/>
      <c r="T217" s="110"/>
      <c r="U217" s="110"/>
    </row>
    <row r="218" spans="3:21" ht="39.950000000000003" customHeight="1">
      <c r="C218" s="109"/>
      <c r="D218" s="110"/>
      <c r="E218" s="110"/>
      <c r="F218" s="110"/>
      <c r="G218" s="110"/>
      <c r="H218" s="110"/>
      <c r="I218" s="118"/>
      <c r="J218" s="118"/>
      <c r="K218" s="118"/>
      <c r="L218" s="118"/>
      <c r="M218" s="118"/>
      <c r="N218" s="118"/>
      <c r="O218" s="118"/>
      <c r="P218" s="118"/>
      <c r="Q218" s="110"/>
      <c r="R218" s="110"/>
      <c r="S218" s="110"/>
      <c r="T218" s="110"/>
      <c r="U218" s="110"/>
    </row>
    <row r="219" spans="3:21" ht="39.950000000000003" customHeight="1">
      <c r="C219" s="109"/>
      <c r="D219" s="110"/>
      <c r="E219" s="110"/>
      <c r="F219" s="110"/>
      <c r="G219" s="110"/>
      <c r="H219" s="110"/>
      <c r="I219" s="118"/>
      <c r="J219" s="118"/>
      <c r="K219" s="118"/>
      <c r="L219" s="118"/>
      <c r="M219" s="118"/>
      <c r="N219" s="118"/>
      <c r="O219" s="118"/>
      <c r="P219" s="118"/>
      <c r="Q219" s="110"/>
      <c r="R219" s="110"/>
      <c r="S219" s="110"/>
      <c r="T219" s="110"/>
      <c r="U219" s="110"/>
    </row>
    <row r="220" spans="3:21" ht="39.950000000000003" customHeight="1">
      <c r="C220" s="109"/>
      <c r="D220" s="110"/>
      <c r="E220" s="110"/>
      <c r="F220" s="110"/>
      <c r="G220" s="110"/>
      <c r="H220" s="110"/>
      <c r="I220" s="118"/>
      <c r="J220" s="118"/>
      <c r="K220" s="118"/>
      <c r="L220" s="118"/>
      <c r="M220" s="118"/>
      <c r="N220" s="118"/>
      <c r="O220" s="118"/>
      <c r="P220" s="118"/>
      <c r="Q220" s="110"/>
      <c r="R220" s="110"/>
      <c r="S220" s="110"/>
      <c r="T220" s="110"/>
      <c r="U220" s="110"/>
    </row>
    <row r="221" spans="3:21" ht="39.950000000000003" customHeight="1">
      <c r="C221" s="109"/>
      <c r="D221" s="110"/>
      <c r="E221" s="110"/>
      <c r="F221" s="110"/>
      <c r="G221" s="110"/>
      <c r="H221" s="110"/>
      <c r="I221" s="118"/>
      <c r="J221" s="118"/>
      <c r="K221" s="118"/>
      <c r="L221" s="118"/>
      <c r="M221" s="118"/>
      <c r="N221" s="118"/>
      <c r="O221" s="118"/>
      <c r="P221" s="118"/>
      <c r="Q221" s="110"/>
      <c r="R221" s="110"/>
      <c r="S221" s="110"/>
      <c r="T221" s="110"/>
      <c r="U221" s="110"/>
    </row>
    <row r="222" spans="3:21" ht="39.950000000000003" customHeight="1">
      <c r="C222" s="109"/>
      <c r="D222" s="110"/>
      <c r="E222" s="110"/>
      <c r="F222" s="110"/>
      <c r="G222" s="110"/>
      <c r="H222" s="110"/>
      <c r="I222" s="118"/>
      <c r="J222" s="118"/>
      <c r="K222" s="118"/>
      <c r="L222" s="118"/>
      <c r="M222" s="118"/>
      <c r="N222" s="118"/>
      <c r="O222" s="118"/>
      <c r="P222" s="118"/>
      <c r="Q222" s="110"/>
      <c r="R222" s="110"/>
      <c r="S222" s="110"/>
      <c r="T222" s="110"/>
      <c r="U222" s="110"/>
    </row>
    <row r="223" spans="3:21" ht="39.950000000000003" customHeight="1">
      <c r="C223" s="109"/>
      <c r="D223" s="110"/>
      <c r="E223" s="110"/>
      <c r="F223" s="110"/>
      <c r="G223" s="110"/>
      <c r="H223" s="110"/>
      <c r="I223" s="118"/>
      <c r="J223" s="118"/>
      <c r="K223" s="118"/>
      <c r="L223" s="118"/>
      <c r="M223" s="118"/>
      <c r="N223" s="118"/>
      <c r="O223" s="118"/>
      <c r="P223" s="118"/>
      <c r="Q223" s="110"/>
      <c r="R223" s="110"/>
      <c r="S223" s="110"/>
      <c r="T223" s="110"/>
      <c r="U223" s="110"/>
    </row>
    <row r="224" spans="3:21" ht="39.950000000000003" customHeight="1">
      <c r="C224" s="109"/>
      <c r="D224" s="110"/>
      <c r="E224" s="110"/>
      <c r="F224" s="110"/>
      <c r="G224" s="110"/>
      <c r="H224" s="110"/>
      <c r="I224" s="118"/>
      <c r="J224" s="118"/>
      <c r="K224" s="118"/>
      <c r="L224" s="118"/>
      <c r="M224" s="118"/>
      <c r="N224" s="118"/>
      <c r="O224" s="118"/>
      <c r="P224" s="118"/>
      <c r="Q224" s="110"/>
      <c r="R224" s="110"/>
      <c r="S224" s="110"/>
      <c r="T224" s="110"/>
      <c r="U224" s="110"/>
    </row>
    <row r="225" spans="3:21" ht="39.950000000000003" customHeight="1">
      <c r="C225" s="109"/>
      <c r="D225" s="110"/>
      <c r="E225" s="110"/>
      <c r="F225" s="110"/>
      <c r="G225" s="110"/>
      <c r="H225" s="110"/>
      <c r="I225" s="118"/>
      <c r="J225" s="118"/>
      <c r="K225" s="118"/>
      <c r="L225" s="118"/>
      <c r="M225" s="118"/>
      <c r="N225" s="118"/>
      <c r="O225" s="118"/>
      <c r="P225" s="118"/>
      <c r="Q225" s="110"/>
      <c r="R225" s="110"/>
      <c r="S225" s="110"/>
      <c r="T225" s="110"/>
      <c r="U225" s="110"/>
    </row>
    <row r="226" spans="3:21" ht="39.950000000000003" customHeight="1">
      <c r="C226" s="109"/>
      <c r="D226" s="110"/>
      <c r="E226" s="110"/>
      <c r="F226" s="110"/>
      <c r="G226" s="110"/>
      <c r="H226" s="110"/>
      <c r="I226" s="118"/>
      <c r="J226" s="118"/>
      <c r="K226" s="118"/>
      <c r="L226" s="118"/>
      <c r="M226" s="118"/>
      <c r="N226" s="118"/>
      <c r="O226" s="118"/>
      <c r="P226" s="118"/>
      <c r="Q226" s="110"/>
      <c r="R226" s="110"/>
      <c r="S226" s="110"/>
      <c r="T226" s="110"/>
      <c r="U226" s="110"/>
    </row>
    <row r="227" spans="3:21" ht="39.950000000000003" customHeight="1">
      <c r="C227" s="109"/>
      <c r="D227" s="110"/>
      <c r="E227" s="110"/>
      <c r="F227" s="110"/>
      <c r="G227" s="110"/>
      <c r="H227" s="110"/>
      <c r="I227" s="118"/>
      <c r="J227" s="118"/>
      <c r="K227" s="118"/>
      <c r="L227" s="118"/>
      <c r="M227" s="118"/>
      <c r="N227" s="118"/>
      <c r="O227" s="118"/>
      <c r="P227" s="118"/>
      <c r="Q227" s="110"/>
      <c r="R227" s="110"/>
      <c r="S227" s="110"/>
      <c r="T227" s="110"/>
      <c r="U227" s="110"/>
    </row>
    <row r="228" spans="3:21" ht="39.950000000000003" customHeight="1">
      <c r="C228" s="109"/>
      <c r="D228" s="110"/>
      <c r="E228" s="110"/>
      <c r="F228" s="110"/>
      <c r="G228" s="110"/>
      <c r="H228" s="110"/>
      <c r="I228" s="118"/>
      <c r="J228" s="118"/>
      <c r="K228" s="118"/>
      <c r="L228" s="118"/>
      <c r="M228" s="118"/>
      <c r="N228" s="118"/>
      <c r="O228" s="118"/>
      <c r="P228" s="118"/>
      <c r="Q228" s="110"/>
      <c r="R228" s="110"/>
      <c r="S228" s="110"/>
      <c r="T228" s="110"/>
      <c r="U228" s="110"/>
    </row>
    <row r="229" spans="3:21" ht="39.950000000000003" customHeight="1">
      <c r="C229" s="109"/>
      <c r="D229" s="110"/>
      <c r="E229" s="110"/>
      <c r="F229" s="110"/>
      <c r="G229" s="110"/>
      <c r="H229" s="110"/>
      <c r="I229" s="118"/>
      <c r="J229" s="118"/>
      <c r="K229" s="118"/>
      <c r="L229" s="118"/>
      <c r="M229" s="118"/>
      <c r="N229" s="118"/>
      <c r="O229" s="118"/>
      <c r="P229" s="118"/>
      <c r="Q229" s="110"/>
      <c r="R229" s="110"/>
      <c r="S229" s="110"/>
      <c r="T229" s="110"/>
      <c r="U229" s="110"/>
    </row>
    <row r="230" spans="3:21" ht="39.950000000000003" customHeight="1">
      <c r="C230" s="109"/>
      <c r="D230" s="110"/>
      <c r="E230" s="110"/>
      <c r="F230" s="110"/>
      <c r="G230" s="110"/>
      <c r="H230" s="110"/>
      <c r="I230" s="118"/>
      <c r="J230" s="118"/>
      <c r="K230" s="118"/>
      <c r="L230" s="118"/>
      <c r="M230" s="118"/>
      <c r="N230" s="118"/>
      <c r="O230" s="118"/>
      <c r="P230" s="118"/>
      <c r="Q230" s="110"/>
      <c r="R230" s="110"/>
      <c r="S230" s="110"/>
      <c r="T230" s="110"/>
      <c r="U230" s="110"/>
    </row>
    <row r="231" spans="3:21" ht="39.950000000000003" customHeight="1">
      <c r="C231" s="109"/>
      <c r="D231" s="110"/>
      <c r="E231" s="110"/>
      <c r="F231" s="110"/>
      <c r="G231" s="110"/>
      <c r="H231" s="110"/>
      <c r="I231" s="118"/>
      <c r="J231" s="118"/>
      <c r="K231" s="118"/>
      <c r="L231" s="118"/>
      <c r="M231" s="118"/>
      <c r="N231" s="118"/>
      <c r="O231" s="118"/>
      <c r="P231" s="118"/>
      <c r="Q231" s="110"/>
      <c r="R231" s="110"/>
      <c r="S231" s="110"/>
      <c r="T231" s="110"/>
      <c r="U231" s="110"/>
    </row>
    <row r="232" spans="3:21" ht="39.950000000000003" customHeight="1">
      <c r="C232" s="109"/>
      <c r="D232" s="110"/>
      <c r="E232" s="110"/>
      <c r="F232" s="110"/>
      <c r="G232" s="110"/>
      <c r="H232" s="110"/>
      <c r="I232" s="118"/>
      <c r="J232" s="118"/>
      <c r="K232" s="118"/>
      <c r="L232" s="118"/>
      <c r="M232" s="118"/>
      <c r="N232" s="118"/>
      <c r="O232" s="118"/>
      <c r="P232" s="118"/>
      <c r="Q232" s="110"/>
      <c r="R232" s="110"/>
      <c r="S232" s="110"/>
      <c r="T232" s="110"/>
      <c r="U232" s="110"/>
    </row>
    <row r="233" spans="3:21" ht="39.950000000000003" customHeight="1">
      <c r="C233" s="109"/>
      <c r="D233" s="110"/>
      <c r="E233" s="110"/>
      <c r="F233" s="110"/>
      <c r="G233" s="110"/>
      <c r="H233" s="110"/>
      <c r="I233" s="118"/>
      <c r="J233" s="118"/>
      <c r="K233" s="118"/>
      <c r="L233" s="118"/>
      <c r="M233" s="118"/>
      <c r="N233" s="118"/>
      <c r="O233" s="118"/>
      <c r="P233" s="118"/>
      <c r="Q233" s="110"/>
      <c r="R233" s="110"/>
      <c r="S233" s="110"/>
      <c r="T233" s="110"/>
      <c r="U233" s="110"/>
    </row>
    <row r="234" spans="3:21" ht="39.950000000000003" customHeight="1">
      <c r="C234" s="109"/>
      <c r="D234" s="110"/>
      <c r="E234" s="110"/>
      <c r="F234" s="110"/>
      <c r="G234" s="110"/>
      <c r="H234" s="110"/>
      <c r="I234" s="118"/>
      <c r="J234" s="118"/>
      <c r="K234" s="118"/>
      <c r="L234" s="118"/>
      <c r="M234" s="118"/>
      <c r="N234" s="118"/>
      <c r="O234" s="118"/>
      <c r="P234" s="118"/>
      <c r="Q234" s="110"/>
      <c r="R234" s="110"/>
      <c r="S234" s="110"/>
      <c r="T234" s="110"/>
      <c r="U234" s="110"/>
    </row>
    <row r="235" spans="3:21" ht="39.950000000000003" customHeight="1">
      <c r="C235" s="109"/>
      <c r="D235" s="110"/>
      <c r="E235" s="110"/>
      <c r="F235" s="110"/>
      <c r="G235" s="110"/>
      <c r="H235" s="110"/>
      <c r="I235" s="118"/>
      <c r="J235" s="118"/>
      <c r="K235" s="118"/>
      <c r="L235" s="118"/>
      <c r="M235" s="118"/>
      <c r="N235" s="118"/>
      <c r="O235" s="118"/>
      <c r="P235" s="118"/>
      <c r="Q235" s="110"/>
      <c r="R235" s="110"/>
      <c r="S235" s="110"/>
      <c r="T235" s="110"/>
      <c r="U235" s="110"/>
    </row>
    <row r="236" spans="3:21" ht="39.950000000000003" customHeight="1">
      <c r="C236" s="109"/>
      <c r="D236" s="110"/>
      <c r="E236" s="110"/>
      <c r="F236" s="110"/>
      <c r="G236" s="110"/>
      <c r="H236" s="110"/>
      <c r="I236" s="118"/>
      <c r="J236" s="118"/>
      <c r="K236" s="118"/>
      <c r="L236" s="118"/>
      <c r="M236" s="118"/>
      <c r="N236" s="118"/>
      <c r="O236" s="118"/>
      <c r="P236" s="118"/>
      <c r="Q236" s="110"/>
      <c r="R236" s="110"/>
      <c r="S236" s="110"/>
      <c r="T236" s="110"/>
      <c r="U236" s="110"/>
    </row>
    <row r="237" spans="3:21" ht="39.950000000000003" customHeight="1">
      <c r="C237" s="109"/>
      <c r="D237" s="110"/>
      <c r="E237" s="110"/>
      <c r="F237" s="110"/>
      <c r="G237" s="110"/>
      <c r="H237" s="110"/>
      <c r="I237" s="118"/>
      <c r="J237" s="118"/>
      <c r="K237" s="118"/>
      <c r="L237" s="118"/>
      <c r="M237" s="118"/>
      <c r="N237" s="118"/>
      <c r="O237" s="118"/>
      <c r="P237" s="118"/>
      <c r="Q237" s="110"/>
      <c r="R237" s="110"/>
      <c r="S237" s="110"/>
      <c r="T237" s="110"/>
      <c r="U237" s="110"/>
    </row>
    <row r="238" spans="3:21" ht="39.950000000000003" customHeight="1">
      <c r="C238" s="109"/>
      <c r="D238" s="110"/>
      <c r="E238" s="110"/>
      <c r="F238" s="110"/>
      <c r="G238" s="110"/>
      <c r="H238" s="110"/>
      <c r="I238" s="118"/>
      <c r="J238" s="118"/>
      <c r="K238" s="118"/>
      <c r="L238" s="118"/>
      <c r="M238" s="118"/>
      <c r="N238" s="118"/>
      <c r="O238" s="118"/>
      <c r="P238" s="118"/>
      <c r="Q238" s="110"/>
      <c r="R238" s="110"/>
      <c r="S238" s="110"/>
      <c r="T238" s="110"/>
      <c r="U238" s="110"/>
    </row>
    <row r="239" spans="3:21" ht="39.950000000000003" customHeight="1">
      <c r="C239" s="109"/>
      <c r="D239" s="110"/>
      <c r="E239" s="110"/>
      <c r="F239" s="110"/>
      <c r="G239" s="110"/>
      <c r="H239" s="110"/>
      <c r="I239" s="118"/>
      <c r="J239" s="118"/>
      <c r="K239" s="118"/>
      <c r="L239" s="118"/>
      <c r="M239" s="118"/>
      <c r="N239" s="118"/>
      <c r="O239" s="118"/>
      <c r="P239" s="118"/>
      <c r="Q239" s="110"/>
      <c r="R239" s="110"/>
      <c r="S239" s="110"/>
      <c r="T239" s="110"/>
      <c r="U239" s="110"/>
    </row>
    <row r="240" spans="3:21" ht="39.950000000000003" customHeight="1">
      <c r="C240" s="109"/>
      <c r="D240" s="110"/>
      <c r="E240" s="110"/>
      <c r="F240" s="110"/>
      <c r="G240" s="110"/>
      <c r="H240" s="110"/>
      <c r="I240" s="118"/>
      <c r="J240" s="118"/>
      <c r="K240" s="118"/>
      <c r="L240" s="118"/>
      <c r="M240" s="118"/>
      <c r="N240" s="118"/>
      <c r="O240" s="118"/>
      <c r="P240" s="118"/>
      <c r="Q240" s="110"/>
      <c r="R240" s="110"/>
      <c r="S240" s="110"/>
      <c r="T240" s="110"/>
      <c r="U240" s="110"/>
    </row>
    <row r="241" spans="3:21" ht="39.950000000000003" customHeight="1">
      <c r="C241" s="109"/>
      <c r="D241" s="110"/>
      <c r="E241" s="110"/>
      <c r="F241" s="110"/>
      <c r="G241" s="110"/>
      <c r="H241" s="110"/>
      <c r="I241" s="118"/>
      <c r="J241" s="118"/>
      <c r="K241" s="118"/>
      <c r="L241" s="118"/>
      <c r="M241" s="118"/>
      <c r="N241" s="118"/>
      <c r="O241" s="118"/>
      <c r="P241" s="118"/>
      <c r="Q241" s="110"/>
      <c r="R241" s="110"/>
      <c r="S241" s="110"/>
      <c r="T241" s="110"/>
      <c r="U241" s="110"/>
    </row>
    <row r="242" spans="3:21" ht="39.950000000000003" customHeight="1">
      <c r="C242" s="109"/>
      <c r="D242" s="110"/>
      <c r="E242" s="110"/>
      <c r="F242" s="110"/>
      <c r="G242" s="110"/>
      <c r="H242" s="110"/>
      <c r="I242" s="118"/>
      <c r="J242" s="118"/>
      <c r="K242" s="118"/>
      <c r="L242" s="118"/>
      <c r="M242" s="118"/>
      <c r="N242" s="118"/>
      <c r="O242" s="118"/>
      <c r="P242" s="118"/>
      <c r="Q242" s="110"/>
      <c r="R242" s="110"/>
      <c r="S242" s="110"/>
      <c r="T242" s="110"/>
      <c r="U242" s="110"/>
    </row>
    <row r="243" spans="3:21" ht="39.950000000000003" customHeight="1">
      <c r="C243" s="109"/>
      <c r="D243" s="110"/>
      <c r="E243" s="110"/>
      <c r="F243" s="110"/>
      <c r="G243" s="110"/>
      <c r="H243" s="110"/>
      <c r="I243" s="118"/>
      <c r="J243" s="118"/>
      <c r="K243" s="118"/>
      <c r="L243" s="118"/>
      <c r="M243" s="118"/>
      <c r="N243" s="118"/>
      <c r="O243" s="118"/>
      <c r="P243" s="118"/>
      <c r="Q243" s="110"/>
      <c r="R243" s="110"/>
      <c r="S243" s="110"/>
      <c r="T243" s="110"/>
      <c r="U243" s="110"/>
    </row>
    <row r="244" spans="3:21" ht="39.950000000000003" customHeight="1">
      <c r="C244" s="109"/>
      <c r="D244" s="110"/>
      <c r="E244" s="110"/>
      <c r="F244" s="110"/>
      <c r="G244" s="110"/>
      <c r="H244" s="110"/>
      <c r="I244" s="118"/>
      <c r="J244" s="118"/>
      <c r="K244" s="118"/>
      <c r="L244" s="118"/>
      <c r="M244" s="118"/>
      <c r="N244" s="118"/>
      <c r="O244" s="118"/>
      <c r="P244" s="118"/>
      <c r="Q244" s="110"/>
      <c r="R244" s="110"/>
      <c r="S244" s="110"/>
      <c r="T244" s="110"/>
      <c r="U244" s="110"/>
    </row>
    <row r="245" spans="3:21" ht="39.950000000000003" customHeight="1">
      <c r="C245" s="109"/>
      <c r="D245" s="110"/>
      <c r="E245" s="110"/>
      <c r="F245" s="110"/>
      <c r="G245" s="110"/>
      <c r="H245" s="110"/>
      <c r="I245" s="118"/>
      <c r="J245" s="118"/>
      <c r="K245" s="118"/>
      <c r="L245" s="118"/>
      <c r="M245" s="118"/>
      <c r="N245" s="118"/>
      <c r="O245" s="118"/>
      <c r="P245" s="118"/>
      <c r="Q245" s="110"/>
      <c r="R245" s="110"/>
      <c r="S245" s="110"/>
      <c r="T245" s="110"/>
      <c r="U245" s="110"/>
    </row>
    <row r="246" spans="3:21" ht="39.950000000000003" customHeight="1">
      <c r="C246" s="109"/>
      <c r="D246" s="110"/>
      <c r="E246" s="110"/>
      <c r="F246" s="110"/>
      <c r="G246" s="110"/>
      <c r="H246" s="110"/>
      <c r="I246" s="118"/>
      <c r="J246" s="118"/>
      <c r="K246" s="118"/>
      <c r="L246" s="118"/>
      <c r="M246" s="118"/>
      <c r="N246" s="118"/>
      <c r="O246" s="118"/>
      <c r="P246" s="118"/>
      <c r="Q246" s="110"/>
      <c r="R246" s="110"/>
      <c r="S246" s="110"/>
      <c r="T246" s="110"/>
      <c r="U246" s="110"/>
    </row>
    <row r="247" spans="3:21" ht="39.950000000000003" customHeight="1">
      <c r="C247" s="109"/>
      <c r="D247" s="110"/>
      <c r="E247" s="110"/>
      <c r="F247" s="110"/>
      <c r="G247" s="110"/>
      <c r="H247" s="110"/>
      <c r="I247" s="118"/>
      <c r="J247" s="118"/>
      <c r="K247" s="118"/>
      <c r="L247" s="118"/>
      <c r="M247" s="118"/>
      <c r="N247" s="118"/>
      <c r="O247" s="118"/>
      <c r="P247" s="118"/>
      <c r="Q247" s="110"/>
      <c r="R247" s="110"/>
      <c r="S247" s="110"/>
      <c r="T247" s="110"/>
      <c r="U247" s="110"/>
    </row>
    <row r="248" spans="3:21" ht="39.950000000000003" customHeight="1">
      <c r="C248" s="109"/>
      <c r="D248" s="110"/>
      <c r="E248" s="110"/>
      <c r="F248" s="110"/>
      <c r="G248" s="110"/>
      <c r="H248" s="110"/>
      <c r="I248" s="118"/>
      <c r="J248" s="118"/>
      <c r="K248" s="118"/>
      <c r="L248" s="118"/>
      <c r="M248" s="118"/>
      <c r="N248" s="118"/>
      <c r="O248" s="118"/>
      <c r="P248" s="118"/>
      <c r="Q248" s="110"/>
      <c r="R248" s="110"/>
      <c r="S248" s="110"/>
      <c r="T248" s="110"/>
      <c r="U248" s="110"/>
    </row>
    <row r="249" spans="3:21" ht="39.950000000000003" customHeight="1">
      <c r="C249" s="109"/>
      <c r="D249" s="110"/>
      <c r="E249" s="110"/>
      <c r="F249" s="110"/>
      <c r="G249" s="110"/>
      <c r="H249" s="110"/>
      <c r="I249" s="118"/>
      <c r="J249" s="118"/>
      <c r="K249" s="118"/>
      <c r="L249" s="118"/>
      <c r="M249" s="118"/>
      <c r="N249" s="118"/>
      <c r="O249" s="118"/>
      <c r="P249" s="118"/>
      <c r="Q249" s="110"/>
      <c r="R249" s="110"/>
      <c r="S249" s="110"/>
      <c r="T249" s="110"/>
      <c r="U249" s="110"/>
    </row>
    <row r="250" spans="3:21" ht="39.950000000000003" customHeight="1">
      <c r="C250" s="109"/>
      <c r="D250" s="110"/>
      <c r="E250" s="110"/>
      <c r="F250" s="110"/>
      <c r="G250" s="110"/>
      <c r="H250" s="110"/>
      <c r="I250" s="118"/>
      <c r="J250" s="118"/>
      <c r="K250" s="118"/>
      <c r="L250" s="118"/>
      <c r="M250" s="118"/>
      <c r="N250" s="118"/>
      <c r="O250" s="118"/>
      <c r="P250" s="118"/>
      <c r="Q250" s="110"/>
      <c r="R250" s="110"/>
      <c r="S250" s="110"/>
      <c r="T250" s="110"/>
      <c r="U250" s="110"/>
    </row>
    <row r="251" spans="3:21" ht="39.950000000000003" customHeight="1">
      <c r="C251" s="109"/>
      <c r="D251" s="110"/>
      <c r="E251" s="110"/>
      <c r="F251" s="110"/>
      <c r="G251" s="110"/>
      <c r="H251" s="110"/>
      <c r="I251" s="118"/>
      <c r="J251" s="118"/>
      <c r="K251" s="118"/>
      <c r="L251" s="118"/>
      <c r="M251" s="118"/>
      <c r="N251" s="118"/>
      <c r="O251" s="118"/>
      <c r="P251" s="118"/>
      <c r="Q251" s="110"/>
      <c r="R251" s="110"/>
      <c r="S251" s="110"/>
      <c r="T251" s="110"/>
      <c r="U251" s="110"/>
    </row>
    <row r="252" spans="3:21" ht="39.950000000000003" customHeight="1">
      <c r="C252" s="109"/>
      <c r="D252" s="110"/>
      <c r="E252" s="110"/>
      <c r="F252" s="110"/>
      <c r="G252" s="110"/>
      <c r="H252" s="110"/>
      <c r="I252" s="118"/>
      <c r="J252" s="118"/>
      <c r="K252" s="118"/>
      <c r="L252" s="118"/>
      <c r="M252" s="118"/>
      <c r="N252" s="118"/>
      <c r="O252" s="118"/>
      <c r="P252" s="118"/>
      <c r="Q252" s="110"/>
      <c r="R252" s="110"/>
      <c r="S252" s="110"/>
      <c r="T252" s="110"/>
      <c r="U252" s="110"/>
    </row>
    <row r="253" spans="3:21" ht="39.950000000000003" customHeight="1">
      <c r="C253" s="109"/>
      <c r="D253" s="110"/>
      <c r="E253" s="110"/>
      <c r="F253" s="110"/>
      <c r="G253" s="110"/>
      <c r="H253" s="110"/>
      <c r="I253" s="118"/>
      <c r="J253" s="118"/>
      <c r="K253" s="118"/>
      <c r="L253" s="118"/>
      <c r="M253" s="118"/>
      <c r="N253" s="118"/>
      <c r="O253" s="118"/>
      <c r="P253" s="118"/>
      <c r="Q253" s="110"/>
      <c r="R253" s="110"/>
      <c r="S253" s="110"/>
      <c r="T253" s="110"/>
      <c r="U253" s="110"/>
    </row>
    <row r="254" spans="3:21" ht="39.950000000000003" customHeight="1">
      <c r="C254" s="109"/>
      <c r="D254" s="110"/>
      <c r="E254" s="110"/>
      <c r="F254" s="110"/>
      <c r="G254" s="110"/>
      <c r="H254" s="110"/>
      <c r="I254" s="118"/>
      <c r="J254" s="118"/>
      <c r="K254" s="118"/>
      <c r="L254" s="118"/>
      <c r="M254" s="118"/>
      <c r="N254" s="118"/>
      <c r="O254" s="118"/>
      <c r="P254" s="118"/>
      <c r="Q254" s="110"/>
      <c r="R254" s="110"/>
      <c r="S254" s="110"/>
      <c r="T254" s="110"/>
      <c r="U254" s="110"/>
    </row>
    <row r="255" spans="3:21" ht="39.950000000000003" customHeight="1">
      <c r="C255" s="109"/>
      <c r="D255" s="110"/>
      <c r="E255" s="110"/>
      <c r="F255" s="110"/>
      <c r="G255" s="110"/>
      <c r="H255" s="110"/>
      <c r="I255" s="118"/>
      <c r="J255" s="118"/>
      <c r="K255" s="118"/>
      <c r="L255" s="118"/>
      <c r="M255" s="118"/>
      <c r="N255" s="118"/>
      <c r="O255" s="118"/>
      <c r="P255" s="118"/>
      <c r="Q255" s="110"/>
      <c r="R255" s="110"/>
      <c r="S255" s="110"/>
      <c r="T255" s="110"/>
      <c r="U255" s="110"/>
    </row>
    <row r="256" spans="3:21" ht="39.950000000000003" customHeight="1">
      <c r="C256" s="109"/>
      <c r="D256" s="110"/>
      <c r="E256" s="110"/>
      <c r="F256" s="110"/>
      <c r="G256" s="110"/>
      <c r="H256" s="110"/>
      <c r="I256" s="118"/>
      <c r="J256" s="118"/>
      <c r="K256" s="118"/>
      <c r="L256" s="118"/>
      <c r="M256" s="118"/>
      <c r="N256" s="118"/>
      <c r="O256" s="118"/>
      <c r="P256" s="118"/>
      <c r="Q256" s="110"/>
      <c r="R256" s="110"/>
      <c r="S256" s="110"/>
      <c r="T256" s="110"/>
      <c r="U256" s="110"/>
    </row>
    <row r="257" spans="3:21" ht="39.950000000000003" customHeight="1">
      <c r="C257" s="109"/>
      <c r="D257" s="110"/>
      <c r="E257" s="110"/>
      <c r="F257" s="110"/>
      <c r="G257" s="110"/>
      <c r="H257" s="110"/>
      <c r="I257" s="118"/>
      <c r="J257" s="118"/>
      <c r="K257" s="118"/>
      <c r="L257" s="118"/>
      <c r="M257" s="118"/>
      <c r="N257" s="118"/>
      <c r="O257" s="118"/>
      <c r="P257" s="118"/>
      <c r="Q257" s="110"/>
      <c r="R257" s="110"/>
      <c r="S257" s="110"/>
      <c r="T257" s="110"/>
      <c r="U257" s="110"/>
    </row>
    <row r="258" spans="3:21" ht="39.950000000000003" customHeight="1">
      <c r="C258" s="109"/>
      <c r="D258" s="110"/>
      <c r="E258" s="110"/>
      <c r="F258" s="110"/>
      <c r="G258" s="110"/>
      <c r="H258" s="110"/>
      <c r="I258" s="118"/>
      <c r="J258" s="118"/>
      <c r="K258" s="118"/>
      <c r="L258" s="118"/>
      <c r="M258" s="118"/>
      <c r="N258" s="118"/>
      <c r="O258" s="118"/>
      <c r="P258" s="118"/>
      <c r="Q258" s="110"/>
      <c r="R258" s="110"/>
      <c r="S258" s="110"/>
      <c r="T258" s="110"/>
      <c r="U258" s="110"/>
    </row>
    <row r="259" spans="3:21" ht="39.950000000000003" customHeight="1">
      <c r="C259" s="109"/>
      <c r="D259" s="110"/>
      <c r="E259" s="110"/>
      <c r="F259" s="110"/>
      <c r="G259" s="110"/>
      <c r="H259" s="110"/>
      <c r="I259" s="118"/>
      <c r="J259" s="118"/>
      <c r="K259" s="118"/>
      <c r="L259" s="118"/>
      <c r="M259" s="118"/>
      <c r="N259" s="118"/>
      <c r="O259" s="118"/>
      <c r="P259" s="118"/>
      <c r="Q259" s="110"/>
      <c r="R259" s="110"/>
      <c r="S259" s="110"/>
      <c r="T259" s="110"/>
      <c r="U259" s="110"/>
    </row>
    <row r="260" spans="3:21" ht="39.950000000000003" customHeight="1">
      <c r="C260" s="109"/>
      <c r="D260" s="110"/>
      <c r="E260" s="110"/>
      <c r="F260" s="110"/>
      <c r="G260" s="110"/>
      <c r="H260" s="110"/>
      <c r="I260" s="118"/>
      <c r="J260" s="118"/>
      <c r="K260" s="118"/>
      <c r="L260" s="118"/>
      <c r="M260" s="118"/>
      <c r="N260" s="118"/>
      <c r="O260" s="118"/>
      <c r="P260" s="118"/>
      <c r="Q260" s="110"/>
      <c r="R260" s="110"/>
      <c r="S260" s="110"/>
      <c r="T260" s="110"/>
      <c r="U260" s="110"/>
    </row>
    <row r="261" spans="3:21" ht="39.950000000000003" customHeight="1">
      <c r="C261" s="109"/>
      <c r="D261" s="110"/>
      <c r="E261" s="110"/>
      <c r="F261" s="110"/>
      <c r="G261" s="110"/>
      <c r="H261" s="110"/>
      <c r="I261" s="118"/>
      <c r="J261" s="118"/>
      <c r="K261" s="118"/>
      <c r="L261" s="118"/>
      <c r="M261" s="118"/>
      <c r="N261" s="118"/>
      <c r="O261" s="118"/>
      <c r="P261" s="118"/>
      <c r="Q261" s="110"/>
      <c r="R261" s="110"/>
      <c r="S261" s="110"/>
      <c r="T261" s="110"/>
      <c r="U261" s="110"/>
    </row>
    <row r="262" spans="3:21" ht="39.950000000000003" customHeight="1">
      <c r="C262" s="109"/>
      <c r="D262" s="110"/>
      <c r="E262" s="110"/>
      <c r="F262" s="110"/>
      <c r="G262" s="110"/>
      <c r="H262" s="110"/>
      <c r="I262" s="118"/>
      <c r="J262" s="118"/>
      <c r="K262" s="118"/>
      <c r="L262" s="118"/>
      <c r="M262" s="118"/>
      <c r="N262" s="118"/>
      <c r="O262" s="118"/>
      <c r="P262" s="118"/>
      <c r="Q262" s="110"/>
      <c r="R262" s="110"/>
      <c r="S262" s="110"/>
      <c r="T262" s="110"/>
      <c r="U262" s="110"/>
    </row>
    <row r="263" spans="3:21" ht="39.950000000000003" customHeight="1">
      <c r="C263" s="109"/>
      <c r="D263" s="110"/>
      <c r="E263" s="110"/>
      <c r="F263" s="110"/>
      <c r="G263" s="110"/>
      <c r="H263" s="110"/>
      <c r="I263" s="118"/>
      <c r="J263" s="118"/>
      <c r="K263" s="118"/>
      <c r="L263" s="118"/>
      <c r="M263" s="118"/>
      <c r="N263" s="118"/>
      <c r="O263" s="118"/>
      <c r="P263" s="118"/>
      <c r="Q263" s="110"/>
      <c r="R263" s="110"/>
      <c r="S263" s="110"/>
      <c r="T263" s="110"/>
      <c r="U263" s="110"/>
    </row>
    <row r="264" spans="3:21" ht="39.950000000000003" customHeight="1">
      <c r="C264" s="109"/>
      <c r="D264" s="110"/>
      <c r="E264" s="110"/>
      <c r="F264" s="110"/>
      <c r="G264" s="110"/>
      <c r="H264" s="110"/>
      <c r="I264" s="118"/>
      <c r="J264" s="118"/>
      <c r="K264" s="118"/>
      <c r="L264" s="118"/>
      <c r="M264" s="118"/>
      <c r="N264" s="118"/>
      <c r="O264" s="118"/>
      <c r="P264" s="118"/>
      <c r="Q264" s="110"/>
      <c r="R264" s="110"/>
      <c r="S264" s="110"/>
      <c r="T264" s="110"/>
      <c r="U264" s="110"/>
    </row>
    <row r="265" spans="3:21" ht="39.950000000000003" customHeight="1">
      <c r="C265" s="109"/>
      <c r="D265" s="110"/>
      <c r="E265" s="110"/>
      <c r="F265" s="110"/>
      <c r="G265" s="110"/>
      <c r="H265" s="110"/>
      <c r="I265" s="118"/>
      <c r="J265" s="118"/>
      <c r="K265" s="118"/>
      <c r="L265" s="118"/>
      <c r="M265" s="118"/>
      <c r="N265" s="118"/>
      <c r="O265" s="118"/>
      <c r="P265" s="118"/>
      <c r="Q265" s="110"/>
      <c r="R265" s="110"/>
      <c r="S265" s="110"/>
      <c r="T265" s="110"/>
      <c r="U265" s="110"/>
    </row>
    <row r="266" spans="3:21" ht="39.950000000000003" customHeight="1">
      <c r="C266" s="109"/>
      <c r="D266" s="110"/>
      <c r="E266" s="110"/>
      <c r="F266" s="110"/>
      <c r="G266" s="110"/>
      <c r="H266" s="110"/>
      <c r="I266" s="118"/>
      <c r="J266" s="118"/>
      <c r="K266" s="118"/>
      <c r="L266" s="118"/>
      <c r="M266" s="118"/>
      <c r="N266" s="118"/>
      <c r="O266" s="118"/>
      <c r="P266" s="118"/>
      <c r="Q266" s="110"/>
      <c r="R266" s="110"/>
      <c r="S266" s="110"/>
      <c r="T266" s="110"/>
      <c r="U266" s="110"/>
    </row>
    <row r="267" spans="3:21" ht="39.950000000000003" customHeight="1">
      <c r="C267" s="109"/>
      <c r="D267" s="110"/>
      <c r="E267" s="110"/>
      <c r="F267" s="110"/>
      <c r="G267" s="110"/>
      <c r="H267" s="110"/>
      <c r="I267" s="118"/>
      <c r="J267" s="118"/>
      <c r="K267" s="118"/>
      <c r="L267" s="118"/>
      <c r="M267" s="118"/>
      <c r="N267" s="118"/>
      <c r="O267" s="118"/>
      <c r="P267" s="118"/>
      <c r="Q267" s="110"/>
      <c r="R267" s="110"/>
      <c r="S267" s="110"/>
      <c r="T267" s="110"/>
      <c r="U267" s="110"/>
    </row>
    <row r="268" spans="3:21" ht="39.950000000000003" customHeight="1">
      <c r="C268" s="109"/>
      <c r="D268" s="110"/>
      <c r="E268" s="110"/>
      <c r="F268" s="110"/>
      <c r="G268" s="110"/>
      <c r="H268" s="110"/>
      <c r="I268" s="118"/>
      <c r="J268" s="118"/>
      <c r="K268" s="118"/>
      <c r="L268" s="118"/>
      <c r="M268" s="118"/>
      <c r="N268" s="118"/>
      <c r="O268" s="118"/>
      <c r="P268" s="118"/>
      <c r="Q268" s="110"/>
      <c r="R268" s="110"/>
      <c r="S268" s="110"/>
      <c r="T268" s="110"/>
      <c r="U268" s="110"/>
    </row>
    <row r="269" spans="3:21" ht="39.950000000000003" customHeight="1">
      <c r="C269" s="109"/>
      <c r="D269" s="110"/>
      <c r="E269" s="110"/>
      <c r="F269" s="110"/>
      <c r="G269" s="110"/>
      <c r="H269" s="110"/>
      <c r="I269" s="118"/>
      <c r="J269" s="118"/>
      <c r="K269" s="118"/>
      <c r="L269" s="118"/>
      <c r="M269" s="118"/>
      <c r="N269" s="118"/>
      <c r="O269" s="118"/>
      <c r="P269" s="118"/>
      <c r="Q269" s="110"/>
      <c r="R269" s="110"/>
      <c r="S269" s="110"/>
      <c r="T269" s="110"/>
      <c r="U269" s="110"/>
    </row>
    <row r="270" spans="3:21" ht="39.950000000000003" customHeight="1">
      <c r="C270" s="109"/>
      <c r="D270" s="110"/>
      <c r="E270" s="110"/>
      <c r="F270" s="110"/>
      <c r="G270" s="110"/>
      <c r="H270" s="110"/>
      <c r="I270" s="118"/>
      <c r="J270" s="118"/>
      <c r="K270" s="118"/>
      <c r="L270" s="118"/>
      <c r="M270" s="118"/>
      <c r="N270" s="118"/>
      <c r="O270" s="118"/>
      <c r="P270" s="118"/>
      <c r="Q270" s="110"/>
      <c r="R270" s="110"/>
      <c r="S270" s="110"/>
      <c r="T270" s="110"/>
      <c r="U270" s="110"/>
    </row>
    <row r="271" spans="3:21" ht="39.950000000000003" customHeight="1">
      <c r="C271" s="109"/>
      <c r="D271" s="110"/>
      <c r="E271" s="110"/>
      <c r="F271" s="110"/>
      <c r="G271" s="110"/>
      <c r="H271" s="110"/>
      <c r="I271" s="118"/>
      <c r="J271" s="118"/>
      <c r="K271" s="118"/>
      <c r="L271" s="118"/>
      <c r="M271" s="118"/>
      <c r="N271" s="118"/>
      <c r="O271" s="118"/>
      <c r="P271" s="118"/>
      <c r="Q271" s="110"/>
      <c r="R271" s="110"/>
      <c r="S271" s="110"/>
      <c r="T271" s="110"/>
      <c r="U271" s="110"/>
    </row>
    <row r="272" spans="3:21" ht="39.950000000000003" customHeight="1">
      <c r="C272" s="109"/>
      <c r="D272" s="110"/>
      <c r="E272" s="110"/>
      <c r="F272" s="110"/>
      <c r="G272" s="110"/>
      <c r="H272" s="110"/>
      <c r="I272" s="118"/>
      <c r="J272" s="118"/>
      <c r="K272" s="118"/>
      <c r="L272" s="118"/>
      <c r="M272" s="118"/>
      <c r="N272" s="118"/>
      <c r="O272" s="118"/>
      <c r="P272" s="118"/>
      <c r="Q272" s="110"/>
      <c r="R272" s="110"/>
      <c r="S272" s="110"/>
      <c r="T272" s="110"/>
      <c r="U272" s="110"/>
    </row>
    <row r="273" spans="3:21" ht="39.950000000000003" customHeight="1">
      <c r="C273" s="109"/>
      <c r="D273" s="110"/>
      <c r="E273" s="110"/>
      <c r="F273" s="110"/>
      <c r="G273" s="110"/>
      <c r="H273" s="110"/>
      <c r="I273" s="118"/>
      <c r="J273" s="118"/>
      <c r="K273" s="118"/>
      <c r="L273" s="118"/>
      <c r="M273" s="118"/>
      <c r="N273" s="118"/>
      <c r="O273" s="118"/>
      <c r="P273" s="118"/>
      <c r="Q273" s="110"/>
      <c r="R273" s="110"/>
      <c r="S273" s="110"/>
      <c r="T273" s="110"/>
      <c r="U273" s="110"/>
    </row>
    <row r="274" spans="3:21" ht="39.950000000000003" customHeight="1">
      <c r="C274" s="109"/>
      <c r="D274" s="110"/>
      <c r="E274" s="110"/>
      <c r="F274" s="110"/>
      <c r="G274" s="110"/>
      <c r="H274" s="110"/>
      <c r="I274" s="118"/>
      <c r="J274" s="118"/>
      <c r="K274" s="118"/>
      <c r="L274" s="118"/>
      <c r="M274" s="118"/>
      <c r="N274" s="118"/>
      <c r="O274" s="118"/>
      <c r="P274" s="118"/>
      <c r="Q274" s="110"/>
      <c r="R274" s="110"/>
      <c r="S274" s="110"/>
      <c r="T274" s="110"/>
      <c r="U274" s="110"/>
    </row>
    <row r="275" spans="3:21" ht="39.950000000000003" customHeight="1">
      <c r="C275" s="109"/>
      <c r="D275" s="110"/>
      <c r="E275" s="110"/>
      <c r="F275" s="110"/>
      <c r="G275" s="110"/>
      <c r="H275" s="110"/>
      <c r="I275" s="118"/>
      <c r="J275" s="118"/>
      <c r="K275" s="118"/>
      <c r="L275" s="118"/>
      <c r="M275" s="118"/>
      <c r="N275" s="118"/>
      <c r="O275" s="118"/>
      <c r="P275" s="118"/>
      <c r="Q275" s="110"/>
      <c r="R275" s="110"/>
      <c r="S275" s="110"/>
      <c r="T275" s="110"/>
      <c r="U275" s="110"/>
    </row>
    <row r="276" spans="3:21" ht="39.950000000000003" customHeight="1">
      <c r="C276" s="109"/>
      <c r="D276" s="110"/>
      <c r="E276" s="110"/>
      <c r="F276" s="110"/>
      <c r="G276" s="110"/>
      <c r="H276" s="110"/>
      <c r="I276" s="118"/>
      <c r="J276" s="118"/>
      <c r="K276" s="118"/>
      <c r="L276" s="118"/>
      <c r="M276" s="118"/>
      <c r="N276" s="118"/>
      <c r="O276" s="118"/>
      <c r="P276" s="118"/>
      <c r="Q276" s="110"/>
      <c r="R276" s="110"/>
      <c r="S276" s="110"/>
      <c r="T276" s="110"/>
      <c r="U276" s="110"/>
    </row>
    <row r="277" spans="3:21" ht="39.950000000000003" customHeight="1">
      <c r="C277" s="109"/>
      <c r="D277" s="110"/>
      <c r="E277" s="110"/>
      <c r="F277" s="110"/>
      <c r="G277" s="110"/>
      <c r="H277" s="110"/>
      <c r="I277" s="118"/>
      <c r="J277" s="118"/>
      <c r="K277" s="118"/>
      <c r="L277" s="118"/>
      <c r="M277" s="118"/>
      <c r="N277" s="118"/>
      <c r="O277" s="118"/>
      <c r="P277" s="118"/>
      <c r="Q277" s="110"/>
      <c r="R277" s="110"/>
      <c r="S277" s="110"/>
      <c r="T277" s="110"/>
      <c r="U277" s="110"/>
    </row>
    <row r="278" spans="3:21" ht="39.950000000000003" customHeight="1">
      <c r="C278" s="109"/>
      <c r="D278" s="110"/>
      <c r="E278" s="110"/>
      <c r="F278" s="110"/>
      <c r="G278" s="110"/>
      <c r="H278" s="110"/>
      <c r="I278" s="118"/>
      <c r="J278" s="118"/>
      <c r="K278" s="118"/>
      <c r="L278" s="118"/>
      <c r="M278" s="118"/>
      <c r="N278" s="118"/>
      <c r="O278" s="118"/>
      <c r="P278" s="118"/>
      <c r="Q278" s="110"/>
      <c r="R278" s="110"/>
      <c r="S278" s="110"/>
      <c r="T278" s="110"/>
      <c r="U278" s="110"/>
    </row>
    <row r="279" spans="3:21" ht="39.950000000000003" customHeight="1">
      <c r="C279" s="109"/>
      <c r="D279" s="110"/>
      <c r="E279" s="110"/>
      <c r="F279" s="110"/>
      <c r="G279" s="110"/>
      <c r="H279" s="110"/>
      <c r="I279" s="118"/>
      <c r="J279" s="118"/>
      <c r="K279" s="118"/>
      <c r="L279" s="118"/>
      <c r="M279" s="118"/>
      <c r="N279" s="118"/>
      <c r="O279" s="118"/>
      <c r="P279" s="118"/>
      <c r="Q279" s="110"/>
      <c r="R279" s="110"/>
      <c r="S279" s="110"/>
      <c r="T279" s="110"/>
      <c r="U279" s="110"/>
    </row>
    <row r="280" spans="3:21" ht="39.950000000000003" customHeight="1">
      <c r="C280" s="109"/>
      <c r="D280" s="110"/>
      <c r="E280" s="110"/>
      <c r="F280" s="110"/>
      <c r="G280" s="110"/>
      <c r="H280" s="110"/>
      <c r="I280" s="118"/>
      <c r="J280" s="118"/>
      <c r="K280" s="118"/>
      <c r="L280" s="118"/>
      <c r="M280" s="118"/>
      <c r="N280" s="118"/>
      <c r="O280" s="118"/>
      <c r="P280" s="118"/>
      <c r="Q280" s="110"/>
      <c r="R280" s="110"/>
      <c r="S280" s="110"/>
      <c r="T280" s="110"/>
      <c r="U280" s="110"/>
    </row>
    <row r="281" spans="3:21" ht="39.950000000000003" customHeight="1">
      <c r="C281" s="109"/>
      <c r="D281" s="110"/>
      <c r="E281" s="110"/>
      <c r="F281" s="110"/>
      <c r="G281" s="110"/>
      <c r="H281" s="110"/>
      <c r="I281" s="118"/>
      <c r="J281" s="118"/>
      <c r="K281" s="118"/>
      <c r="L281" s="118"/>
      <c r="M281" s="118"/>
      <c r="N281" s="118"/>
      <c r="O281" s="118"/>
      <c r="P281" s="118"/>
      <c r="Q281" s="110"/>
      <c r="R281" s="110"/>
      <c r="S281" s="110"/>
      <c r="T281" s="110"/>
      <c r="U281" s="110"/>
    </row>
    <row r="282" spans="3:21" ht="39.950000000000003" customHeight="1">
      <c r="C282" s="109"/>
      <c r="D282" s="110"/>
      <c r="E282" s="110"/>
      <c r="F282" s="110"/>
      <c r="G282" s="110"/>
      <c r="H282" s="110"/>
      <c r="I282" s="118"/>
      <c r="J282" s="118"/>
      <c r="K282" s="118"/>
      <c r="L282" s="118"/>
      <c r="M282" s="118"/>
      <c r="N282" s="118"/>
      <c r="O282" s="118"/>
      <c r="P282" s="118"/>
      <c r="Q282" s="110"/>
      <c r="R282" s="110"/>
      <c r="S282" s="110"/>
      <c r="T282" s="110"/>
      <c r="U282" s="110"/>
    </row>
    <row r="283" spans="3:21" ht="39.950000000000003" customHeight="1">
      <c r="C283" s="109"/>
      <c r="D283" s="110"/>
      <c r="E283" s="110"/>
      <c r="F283" s="110"/>
      <c r="G283" s="110"/>
      <c r="H283" s="110"/>
      <c r="I283" s="118"/>
      <c r="J283" s="118"/>
      <c r="K283" s="118"/>
      <c r="L283" s="118"/>
      <c r="M283" s="118"/>
      <c r="N283" s="118"/>
      <c r="O283" s="118"/>
      <c r="P283" s="118"/>
      <c r="Q283" s="110"/>
      <c r="R283" s="110"/>
      <c r="S283" s="110"/>
      <c r="T283" s="110"/>
      <c r="U283" s="110"/>
    </row>
    <row r="284" spans="3:21" ht="39.950000000000003" customHeight="1">
      <c r="C284" s="109"/>
      <c r="D284" s="110"/>
      <c r="E284" s="110"/>
      <c r="F284" s="110"/>
      <c r="G284" s="110"/>
      <c r="H284" s="110"/>
      <c r="I284" s="118"/>
      <c r="J284" s="118"/>
      <c r="K284" s="118"/>
      <c r="L284" s="118"/>
      <c r="M284" s="118"/>
      <c r="N284" s="118"/>
      <c r="O284" s="118"/>
      <c r="P284" s="118"/>
      <c r="Q284" s="110"/>
      <c r="R284" s="110"/>
      <c r="S284" s="110"/>
      <c r="T284" s="110"/>
      <c r="U284" s="110"/>
    </row>
    <row r="285" spans="3:21" ht="39.950000000000003" customHeight="1">
      <c r="C285" s="109"/>
      <c r="D285" s="110"/>
      <c r="E285" s="110"/>
      <c r="F285" s="110"/>
      <c r="G285" s="110"/>
      <c r="H285" s="110"/>
      <c r="I285" s="118"/>
      <c r="J285" s="118"/>
      <c r="K285" s="118"/>
      <c r="L285" s="118"/>
      <c r="M285" s="118"/>
      <c r="N285" s="118"/>
      <c r="O285" s="118"/>
      <c r="P285" s="118"/>
      <c r="Q285" s="110"/>
      <c r="R285" s="110"/>
      <c r="S285" s="110"/>
      <c r="T285" s="110"/>
      <c r="U285" s="110"/>
    </row>
    <row r="286" spans="3:21" ht="39.950000000000003" customHeight="1">
      <c r="C286" s="109"/>
      <c r="D286" s="110"/>
      <c r="E286" s="110"/>
      <c r="F286" s="110"/>
      <c r="G286" s="110"/>
      <c r="H286" s="110"/>
      <c r="I286" s="118"/>
      <c r="J286" s="118"/>
      <c r="K286" s="118"/>
      <c r="L286" s="118"/>
      <c r="M286" s="118"/>
      <c r="N286" s="118"/>
      <c r="O286" s="118"/>
      <c r="P286" s="118"/>
      <c r="Q286" s="110"/>
      <c r="R286" s="110"/>
      <c r="S286" s="110"/>
      <c r="T286" s="110"/>
      <c r="U286" s="110"/>
    </row>
    <row r="287" spans="3:21" ht="39.950000000000003" customHeight="1">
      <c r="C287" s="109"/>
      <c r="D287" s="110"/>
      <c r="E287" s="110"/>
      <c r="F287" s="110"/>
      <c r="G287" s="110"/>
      <c r="H287" s="110"/>
      <c r="I287" s="118"/>
      <c r="J287" s="118"/>
      <c r="K287" s="118"/>
      <c r="L287" s="118"/>
      <c r="M287" s="118"/>
      <c r="N287" s="118"/>
      <c r="O287" s="118"/>
      <c r="P287" s="118"/>
      <c r="Q287" s="110"/>
      <c r="R287" s="110"/>
      <c r="S287" s="110"/>
      <c r="T287" s="110"/>
      <c r="U287" s="110"/>
    </row>
    <row r="288" spans="3:21" ht="39.950000000000003" customHeight="1">
      <c r="C288" s="109"/>
      <c r="D288" s="110"/>
      <c r="E288" s="110"/>
      <c r="F288" s="110"/>
      <c r="G288" s="110"/>
      <c r="H288" s="110"/>
      <c r="I288" s="118"/>
      <c r="J288" s="118"/>
      <c r="K288" s="118"/>
      <c r="L288" s="118"/>
      <c r="M288" s="118"/>
      <c r="N288" s="118"/>
      <c r="O288" s="118"/>
      <c r="P288" s="118"/>
      <c r="Q288" s="110"/>
      <c r="R288" s="110"/>
      <c r="S288" s="110"/>
      <c r="T288" s="110"/>
      <c r="U288" s="110"/>
    </row>
    <row r="289" spans="3:21" ht="39.950000000000003" customHeight="1">
      <c r="C289" s="109"/>
      <c r="D289" s="110"/>
      <c r="E289" s="110"/>
      <c r="F289" s="110"/>
      <c r="G289" s="110"/>
      <c r="H289" s="110"/>
      <c r="I289" s="118"/>
      <c r="J289" s="118"/>
      <c r="K289" s="118"/>
      <c r="L289" s="118"/>
      <c r="M289" s="118"/>
      <c r="N289" s="118"/>
      <c r="O289" s="118"/>
      <c r="P289" s="118"/>
      <c r="Q289" s="110"/>
      <c r="R289" s="110"/>
      <c r="S289" s="110"/>
      <c r="T289" s="110"/>
      <c r="U289" s="110"/>
    </row>
    <row r="290" spans="3:21" ht="39.950000000000003" customHeight="1">
      <c r="C290" s="109"/>
      <c r="D290" s="110"/>
      <c r="E290" s="110"/>
      <c r="F290" s="110"/>
      <c r="G290" s="110"/>
      <c r="H290" s="110"/>
      <c r="I290" s="118"/>
      <c r="J290" s="118"/>
      <c r="K290" s="118"/>
      <c r="L290" s="118"/>
      <c r="M290" s="118"/>
      <c r="N290" s="118"/>
      <c r="O290" s="118"/>
      <c r="P290" s="118"/>
      <c r="Q290" s="110"/>
      <c r="R290" s="110"/>
      <c r="S290" s="110"/>
      <c r="T290" s="110"/>
      <c r="U290" s="110"/>
    </row>
    <row r="291" spans="3:21" ht="39.950000000000003" customHeight="1">
      <c r="C291" s="109"/>
      <c r="D291" s="110"/>
      <c r="E291" s="110"/>
      <c r="F291" s="110"/>
      <c r="G291" s="110"/>
      <c r="H291" s="110"/>
      <c r="I291" s="118"/>
      <c r="J291" s="118"/>
      <c r="K291" s="118"/>
      <c r="L291" s="118"/>
      <c r="M291" s="118"/>
      <c r="N291" s="118"/>
      <c r="O291" s="118"/>
      <c r="P291" s="118"/>
      <c r="Q291" s="110"/>
      <c r="R291" s="110"/>
      <c r="S291" s="110"/>
      <c r="T291" s="110"/>
      <c r="U291" s="110"/>
    </row>
    <row r="292" spans="3:21" ht="39.950000000000003" customHeight="1">
      <c r="C292" s="109"/>
      <c r="D292" s="110"/>
      <c r="E292" s="110"/>
      <c r="F292" s="110"/>
      <c r="G292" s="110"/>
      <c r="H292" s="110"/>
      <c r="I292" s="118"/>
      <c r="J292" s="118"/>
      <c r="K292" s="118"/>
      <c r="L292" s="118"/>
      <c r="M292" s="118"/>
      <c r="N292" s="118"/>
      <c r="O292" s="118"/>
      <c r="P292" s="118"/>
      <c r="Q292" s="110"/>
      <c r="R292" s="110"/>
      <c r="S292" s="110"/>
      <c r="T292" s="110"/>
      <c r="U292" s="110"/>
    </row>
    <row r="293" spans="3:21" ht="39.950000000000003" customHeight="1">
      <c r="C293" s="109"/>
      <c r="D293" s="110"/>
      <c r="E293" s="110"/>
      <c r="F293" s="110"/>
      <c r="G293" s="110"/>
      <c r="H293" s="110"/>
      <c r="I293" s="118"/>
      <c r="J293" s="118"/>
      <c r="K293" s="118"/>
      <c r="L293" s="118"/>
      <c r="M293" s="118"/>
      <c r="N293" s="118"/>
      <c r="O293" s="118"/>
      <c r="P293" s="118"/>
      <c r="Q293" s="110"/>
      <c r="R293" s="110"/>
      <c r="S293" s="110"/>
      <c r="T293" s="110"/>
      <c r="U293" s="110"/>
    </row>
    <row r="294" spans="3:21" ht="39.950000000000003" customHeight="1">
      <c r="C294" s="109"/>
      <c r="D294" s="110"/>
      <c r="E294" s="110"/>
      <c r="F294" s="110"/>
      <c r="G294" s="110"/>
      <c r="H294" s="110"/>
      <c r="I294" s="118"/>
      <c r="J294" s="118"/>
      <c r="K294" s="118"/>
      <c r="L294" s="118"/>
      <c r="M294" s="118"/>
      <c r="N294" s="118"/>
      <c r="O294" s="118"/>
      <c r="P294" s="118"/>
      <c r="Q294" s="110"/>
      <c r="R294" s="110"/>
      <c r="S294" s="110"/>
      <c r="T294" s="110"/>
      <c r="U294" s="110"/>
    </row>
    <row r="295" spans="3:21" ht="39.950000000000003" customHeight="1">
      <c r="C295" s="109"/>
      <c r="D295" s="110"/>
      <c r="E295" s="110"/>
      <c r="F295" s="110"/>
      <c r="G295" s="110"/>
      <c r="H295" s="110"/>
      <c r="I295" s="118"/>
      <c r="J295" s="118"/>
      <c r="K295" s="118"/>
      <c r="L295" s="118"/>
      <c r="M295" s="118"/>
      <c r="N295" s="118"/>
      <c r="O295" s="118"/>
      <c r="P295" s="118"/>
      <c r="Q295" s="110"/>
      <c r="R295" s="110"/>
      <c r="S295" s="110"/>
      <c r="T295" s="110"/>
      <c r="U295" s="110"/>
    </row>
    <row r="296" spans="3:21" ht="39.950000000000003" customHeight="1">
      <c r="C296" s="109"/>
      <c r="D296" s="110"/>
      <c r="E296" s="110"/>
      <c r="F296" s="110"/>
      <c r="G296" s="110"/>
      <c r="H296" s="110"/>
      <c r="I296" s="118"/>
      <c r="J296" s="118"/>
      <c r="K296" s="118"/>
      <c r="L296" s="118"/>
      <c r="M296" s="118"/>
      <c r="N296" s="118"/>
      <c r="O296" s="118"/>
      <c r="P296" s="118"/>
      <c r="Q296" s="110"/>
      <c r="R296" s="110"/>
      <c r="S296" s="110"/>
      <c r="T296" s="110"/>
      <c r="U296" s="110"/>
    </row>
    <row r="297" spans="3:21" ht="39.950000000000003" customHeight="1">
      <c r="C297" s="109"/>
      <c r="D297" s="110"/>
      <c r="E297" s="110"/>
      <c r="F297" s="110"/>
      <c r="G297" s="110"/>
      <c r="H297" s="110"/>
      <c r="I297" s="118"/>
      <c r="J297" s="118"/>
      <c r="K297" s="118"/>
      <c r="L297" s="118"/>
      <c r="M297" s="118"/>
      <c r="N297" s="118"/>
      <c r="O297" s="118"/>
      <c r="P297" s="118"/>
      <c r="Q297" s="110"/>
      <c r="R297" s="110"/>
      <c r="S297" s="110"/>
      <c r="T297" s="110"/>
      <c r="U297" s="110"/>
    </row>
    <row r="298" spans="3:21" ht="39.950000000000003" customHeight="1">
      <c r="C298" s="109"/>
      <c r="D298" s="110"/>
      <c r="E298" s="110"/>
      <c r="F298" s="110"/>
      <c r="G298" s="110"/>
      <c r="H298" s="110"/>
      <c r="I298" s="118"/>
      <c r="J298" s="118"/>
      <c r="K298" s="118"/>
      <c r="L298" s="118"/>
      <c r="M298" s="118"/>
      <c r="N298" s="118"/>
      <c r="O298" s="118"/>
      <c r="P298" s="118"/>
      <c r="Q298" s="110"/>
      <c r="R298" s="110"/>
      <c r="S298" s="110"/>
      <c r="T298" s="110"/>
      <c r="U298" s="110"/>
    </row>
    <row r="299" spans="3:21" ht="39.950000000000003" customHeight="1">
      <c r="C299" s="109"/>
      <c r="D299" s="110"/>
      <c r="E299" s="110"/>
      <c r="F299" s="110"/>
      <c r="G299" s="110"/>
      <c r="H299" s="110"/>
      <c r="I299" s="118"/>
      <c r="J299" s="118"/>
      <c r="K299" s="118"/>
      <c r="L299" s="118"/>
      <c r="M299" s="118"/>
      <c r="N299" s="118"/>
      <c r="O299" s="118"/>
      <c r="P299" s="118"/>
      <c r="Q299" s="110"/>
      <c r="R299" s="110"/>
      <c r="S299" s="110"/>
      <c r="T299" s="110"/>
      <c r="U299" s="110"/>
    </row>
    <row r="300" spans="3:21" ht="39.950000000000003" customHeight="1">
      <c r="C300" s="109"/>
      <c r="D300" s="110"/>
      <c r="E300" s="110"/>
      <c r="F300" s="110"/>
      <c r="G300" s="110"/>
      <c r="H300" s="110"/>
      <c r="I300" s="118"/>
      <c r="J300" s="118"/>
      <c r="K300" s="118"/>
      <c r="L300" s="118"/>
      <c r="M300" s="118"/>
      <c r="N300" s="118"/>
      <c r="O300" s="118"/>
      <c r="P300" s="118"/>
      <c r="Q300" s="110"/>
      <c r="R300" s="110"/>
      <c r="S300" s="110"/>
      <c r="T300" s="110"/>
      <c r="U300" s="110"/>
    </row>
    <row r="301" spans="3:21" ht="39.950000000000003" customHeight="1">
      <c r="C301" s="109"/>
      <c r="D301" s="110"/>
      <c r="E301" s="110"/>
      <c r="F301" s="110"/>
      <c r="G301" s="110"/>
      <c r="H301" s="110"/>
      <c r="I301" s="118"/>
      <c r="J301" s="118"/>
      <c r="K301" s="118"/>
      <c r="L301" s="118"/>
      <c r="M301" s="118"/>
      <c r="N301" s="118"/>
      <c r="O301" s="118"/>
      <c r="P301" s="118"/>
      <c r="Q301" s="110"/>
      <c r="R301" s="110"/>
      <c r="S301" s="110"/>
      <c r="T301" s="110"/>
      <c r="U301" s="110"/>
    </row>
    <row r="302" spans="3:21" ht="39.950000000000003" customHeight="1">
      <c r="C302" s="109"/>
      <c r="D302" s="110"/>
      <c r="E302" s="110"/>
      <c r="F302" s="110"/>
      <c r="G302" s="110"/>
      <c r="H302" s="110"/>
      <c r="I302" s="118"/>
      <c r="J302" s="118"/>
      <c r="K302" s="118"/>
      <c r="L302" s="118"/>
      <c r="M302" s="118"/>
      <c r="N302" s="118"/>
      <c r="O302" s="118"/>
      <c r="P302" s="118"/>
      <c r="Q302" s="110"/>
      <c r="R302" s="110"/>
      <c r="S302" s="110"/>
      <c r="T302" s="110"/>
      <c r="U302" s="110"/>
    </row>
    <row r="303" spans="3:21" ht="39.950000000000003" customHeight="1">
      <c r="C303" s="109"/>
      <c r="D303" s="110"/>
      <c r="E303" s="110"/>
      <c r="F303" s="110"/>
      <c r="G303" s="110"/>
      <c r="H303" s="110"/>
      <c r="I303" s="118"/>
      <c r="J303" s="118"/>
      <c r="K303" s="118"/>
      <c r="L303" s="118"/>
      <c r="M303" s="118"/>
      <c r="N303" s="118"/>
      <c r="O303" s="118"/>
      <c r="P303" s="118"/>
      <c r="Q303" s="110"/>
      <c r="R303" s="110"/>
      <c r="S303" s="110"/>
      <c r="T303" s="110"/>
      <c r="U303" s="110"/>
    </row>
    <row r="304" spans="3:21" ht="39.950000000000003" customHeight="1">
      <c r="C304" s="109"/>
      <c r="D304" s="110"/>
      <c r="E304" s="110"/>
      <c r="F304" s="110"/>
      <c r="G304" s="110"/>
      <c r="H304" s="110"/>
      <c r="I304" s="118"/>
      <c r="J304" s="118"/>
      <c r="K304" s="118"/>
      <c r="L304" s="118"/>
      <c r="M304" s="118"/>
      <c r="N304" s="118"/>
      <c r="O304" s="118"/>
      <c r="P304" s="118"/>
      <c r="Q304" s="110"/>
      <c r="R304" s="110"/>
      <c r="S304" s="110"/>
      <c r="T304" s="110"/>
      <c r="U304" s="110"/>
    </row>
    <row r="305" spans="3:21" ht="39.950000000000003" customHeight="1">
      <c r="C305" s="109"/>
      <c r="D305" s="110"/>
      <c r="E305" s="110"/>
      <c r="F305" s="110"/>
      <c r="G305" s="110"/>
      <c r="H305" s="110"/>
      <c r="I305" s="118"/>
      <c r="J305" s="118"/>
      <c r="K305" s="118"/>
      <c r="L305" s="118"/>
      <c r="M305" s="118"/>
      <c r="N305" s="118"/>
      <c r="O305" s="118"/>
      <c r="P305" s="118"/>
      <c r="Q305" s="110"/>
      <c r="R305" s="110"/>
      <c r="S305" s="110"/>
      <c r="T305" s="110"/>
      <c r="U305" s="110"/>
    </row>
    <row r="306" spans="3:21" ht="39.950000000000003" customHeight="1">
      <c r="C306" s="109"/>
      <c r="D306" s="110"/>
      <c r="E306" s="110"/>
      <c r="F306" s="110"/>
      <c r="G306" s="110"/>
      <c r="H306" s="110"/>
      <c r="I306" s="118"/>
      <c r="J306" s="118"/>
      <c r="K306" s="118"/>
      <c r="L306" s="118"/>
      <c r="M306" s="118"/>
      <c r="N306" s="118"/>
      <c r="O306" s="118"/>
      <c r="P306" s="118"/>
      <c r="Q306" s="110"/>
      <c r="R306" s="110"/>
      <c r="S306" s="110"/>
      <c r="T306" s="110"/>
      <c r="U306" s="110"/>
    </row>
    <row r="307" spans="3:21" ht="39.950000000000003" customHeight="1">
      <c r="C307" s="109"/>
      <c r="D307" s="110"/>
      <c r="E307" s="110"/>
      <c r="F307" s="110"/>
      <c r="G307" s="110"/>
      <c r="H307" s="110"/>
      <c r="I307" s="118"/>
      <c r="J307" s="118"/>
      <c r="K307" s="118"/>
      <c r="L307" s="118"/>
      <c r="M307" s="118"/>
      <c r="N307" s="118"/>
      <c r="O307" s="118"/>
      <c r="P307" s="118"/>
      <c r="Q307" s="110"/>
      <c r="R307" s="110"/>
      <c r="S307" s="110"/>
      <c r="T307" s="110"/>
      <c r="U307" s="110"/>
    </row>
    <row r="308" spans="3:21" ht="39.950000000000003" customHeight="1">
      <c r="C308" s="109"/>
      <c r="D308" s="110"/>
      <c r="E308" s="110"/>
      <c r="F308" s="110"/>
      <c r="G308" s="110"/>
      <c r="H308" s="110"/>
      <c r="I308" s="118"/>
      <c r="J308" s="118"/>
      <c r="K308" s="118"/>
      <c r="L308" s="118"/>
      <c r="M308" s="118"/>
      <c r="N308" s="118"/>
      <c r="O308" s="118"/>
      <c r="P308" s="118"/>
      <c r="Q308" s="110"/>
      <c r="R308" s="110"/>
      <c r="S308" s="110"/>
      <c r="T308" s="110"/>
      <c r="U308" s="110"/>
    </row>
    <row r="309" spans="3:21" ht="39.950000000000003" customHeight="1">
      <c r="C309" s="109"/>
      <c r="D309" s="110"/>
      <c r="E309" s="110"/>
      <c r="F309" s="110"/>
      <c r="G309" s="110"/>
      <c r="H309" s="110"/>
      <c r="I309" s="118"/>
      <c r="J309" s="118"/>
      <c r="K309" s="118"/>
      <c r="L309" s="118"/>
      <c r="M309" s="118"/>
      <c r="N309" s="118"/>
      <c r="O309" s="118"/>
      <c r="P309" s="118"/>
      <c r="Q309" s="110"/>
      <c r="R309" s="110"/>
      <c r="S309" s="110"/>
      <c r="T309" s="110"/>
      <c r="U309" s="110"/>
    </row>
    <row r="310" spans="3:21" ht="39.950000000000003" customHeight="1">
      <c r="C310" s="109"/>
      <c r="D310" s="110"/>
      <c r="E310" s="110"/>
      <c r="F310" s="110"/>
      <c r="G310" s="110"/>
      <c r="H310" s="110"/>
      <c r="I310" s="118"/>
      <c r="J310" s="118"/>
      <c r="K310" s="118"/>
      <c r="L310" s="118"/>
      <c r="M310" s="118"/>
      <c r="N310" s="118"/>
      <c r="O310" s="118"/>
      <c r="P310" s="118"/>
      <c r="Q310" s="110"/>
      <c r="R310" s="110"/>
      <c r="S310" s="110"/>
      <c r="T310" s="110"/>
      <c r="U310" s="110"/>
    </row>
    <row r="311" spans="3:21" ht="39.950000000000003" customHeight="1">
      <c r="C311" s="109"/>
      <c r="D311" s="110"/>
      <c r="E311" s="110"/>
      <c r="F311" s="110"/>
      <c r="G311" s="110"/>
      <c r="H311" s="110"/>
      <c r="I311" s="118"/>
      <c r="J311" s="118"/>
      <c r="K311" s="118"/>
      <c r="L311" s="118"/>
      <c r="M311" s="118"/>
      <c r="N311" s="118"/>
      <c r="O311" s="118"/>
      <c r="P311" s="118"/>
      <c r="Q311" s="110"/>
      <c r="R311" s="110"/>
      <c r="S311" s="110"/>
      <c r="T311" s="110"/>
      <c r="U311" s="110"/>
    </row>
    <row r="312" spans="3:21" ht="39.950000000000003" customHeight="1">
      <c r="C312" s="109"/>
      <c r="D312" s="110"/>
      <c r="E312" s="110"/>
      <c r="F312" s="110"/>
      <c r="G312" s="110"/>
      <c r="H312" s="110"/>
      <c r="I312" s="118"/>
      <c r="J312" s="118"/>
      <c r="K312" s="118"/>
      <c r="L312" s="118"/>
      <c r="M312" s="118"/>
      <c r="N312" s="118"/>
      <c r="O312" s="118"/>
      <c r="P312" s="118"/>
      <c r="Q312" s="110"/>
      <c r="R312" s="110"/>
      <c r="S312" s="110"/>
      <c r="T312" s="110"/>
      <c r="U312" s="110"/>
    </row>
    <row r="313" spans="3:21" ht="39.950000000000003" customHeight="1">
      <c r="C313" s="109"/>
      <c r="D313" s="110"/>
      <c r="E313" s="110"/>
      <c r="F313" s="110"/>
      <c r="G313" s="110"/>
      <c r="H313" s="110"/>
      <c r="I313" s="118"/>
      <c r="J313" s="118"/>
      <c r="K313" s="118"/>
      <c r="L313" s="118"/>
      <c r="M313" s="118"/>
      <c r="N313" s="118"/>
      <c r="O313" s="118"/>
      <c r="P313" s="118"/>
      <c r="Q313" s="110"/>
      <c r="R313" s="110"/>
      <c r="S313" s="110"/>
      <c r="T313" s="110"/>
      <c r="U313" s="110"/>
    </row>
    <row r="314" spans="3:21" ht="39.950000000000003" customHeight="1">
      <c r="C314" s="109"/>
      <c r="D314" s="110"/>
      <c r="E314" s="110"/>
      <c r="F314" s="110"/>
      <c r="G314" s="110"/>
      <c r="H314" s="110"/>
      <c r="I314" s="118"/>
      <c r="J314" s="118"/>
      <c r="K314" s="118"/>
      <c r="L314" s="118"/>
      <c r="M314" s="118"/>
      <c r="N314" s="118"/>
      <c r="O314" s="118"/>
      <c r="P314" s="118"/>
      <c r="Q314" s="110"/>
      <c r="R314" s="110"/>
      <c r="S314" s="110"/>
      <c r="T314" s="110"/>
      <c r="U314" s="110"/>
    </row>
    <row r="315" spans="3:21" ht="39.950000000000003" customHeight="1">
      <c r="C315" s="109"/>
      <c r="D315" s="110"/>
      <c r="E315" s="110"/>
      <c r="F315" s="110"/>
      <c r="G315" s="110"/>
      <c r="H315" s="110"/>
      <c r="I315" s="118"/>
      <c r="J315" s="118"/>
      <c r="K315" s="118"/>
      <c r="L315" s="118"/>
      <c r="M315" s="118"/>
      <c r="N315" s="118"/>
      <c r="O315" s="118"/>
      <c r="P315" s="118"/>
      <c r="Q315" s="110"/>
      <c r="R315" s="110"/>
      <c r="S315" s="110"/>
      <c r="T315" s="110"/>
      <c r="U315" s="110"/>
    </row>
    <row r="316" spans="3:21" ht="39.950000000000003" customHeight="1">
      <c r="C316" s="109"/>
      <c r="D316" s="110"/>
      <c r="E316" s="110"/>
      <c r="F316" s="110"/>
      <c r="G316" s="110"/>
      <c r="H316" s="110"/>
      <c r="I316" s="118"/>
      <c r="J316" s="118"/>
      <c r="K316" s="118"/>
      <c r="L316" s="118"/>
      <c r="M316" s="118"/>
      <c r="N316" s="118"/>
      <c r="O316" s="118"/>
      <c r="P316" s="118"/>
      <c r="Q316" s="110"/>
      <c r="R316" s="110"/>
      <c r="S316" s="110"/>
      <c r="T316" s="110"/>
      <c r="U316" s="110"/>
    </row>
    <row r="317" spans="3:21" ht="39.950000000000003" customHeight="1">
      <c r="C317" s="109"/>
      <c r="D317" s="110"/>
      <c r="E317" s="110"/>
      <c r="F317" s="110"/>
      <c r="G317" s="110"/>
      <c r="H317" s="110"/>
      <c r="I317" s="118"/>
      <c r="J317" s="118"/>
      <c r="K317" s="118"/>
      <c r="L317" s="118"/>
      <c r="M317" s="118"/>
      <c r="N317" s="118"/>
      <c r="O317" s="118"/>
      <c r="P317" s="118"/>
      <c r="Q317" s="110"/>
      <c r="R317" s="110"/>
      <c r="S317" s="110"/>
      <c r="T317" s="110"/>
      <c r="U317" s="110"/>
    </row>
    <row r="318" spans="3:21" ht="39.950000000000003" customHeight="1">
      <c r="C318" s="109"/>
      <c r="D318" s="110"/>
      <c r="E318" s="110"/>
      <c r="F318" s="110"/>
      <c r="G318" s="110"/>
      <c r="H318" s="110"/>
      <c r="I318" s="118"/>
      <c r="J318" s="118"/>
      <c r="K318" s="118"/>
      <c r="L318" s="118"/>
      <c r="M318" s="118"/>
      <c r="N318" s="118"/>
      <c r="O318" s="118"/>
      <c r="P318" s="118"/>
      <c r="Q318" s="110"/>
      <c r="R318" s="110"/>
      <c r="S318" s="110"/>
      <c r="T318" s="110"/>
      <c r="U318" s="110"/>
    </row>
    <row r="319" spans="3:21" ht="39.950000000000003" customHeight="1">
      <c r="C319" s="109"/>
      <c r="D319" s="110"/>
      <c r="E319" s="110"/>
      <c r="F319" s="110"/>
      <c r="G319" s="110"/>
      <c r="H319" s="110"/>
      <c r="I319" s="118"/>
      <c r="J319" s="118"/>
      <c r="K319" s="118"/>
      <c r="L319" s="118"/>
      <c r="M319" s="118"/>
      <c r="N319" s="118"/>
      <c r="O319" s="118"/>
      <c r="P319" s="118"/>
      <c r="Q319" s="110"/>
      <c r="R319" s="110"/>
      <c r="S319" s="110"/>
      <c r="T319" s="110"/>
      <c r="U319" s="110"/>
    </row>
    <row r="320" spans="3:21" ht="39.950000000000003" customHeight="1">
      <c r="C320" s="109"/>
      <c r="D320" s="110"/>
      <c r="E320" s="110"/>
      <c r="F320" s="110"/>
      <c r="G320" s="110"/>
      <c r="H320" s="110"/>
      <c r="I320" s="118"/>
      <c r="J320" s="118"/>
      <c r="K320" s="118"/>
      <c r="L320" s="118"/>
      <c r="M320" s="118"/>
      <c r="N320" s="118"/>
      <c r="O320" s="118"/>
      <c r="P320" s="118"/>
      <c r="Q320" s="110"/>
      <c r="R320" s="110"/>
      <c r="S320" s="110"/>
      <c r="T320" s="110"/>
      <c r="U320" s="110"/>
    </row>
    <row r="321" spans="3:21" ht="39.950000000000003" customHeight="1">
      <c r="C321" s="109"/>
      <c r="D321" s="110"/>
      <c r="E321" s="110"/>
      <c r="F321" s="110"/>
      <c r="G321" s="110"/>
      <c r="H321" s="110"/>
      <c r="I321" s="118"/>
      <c r="J321" s="118"/>
      <c r="K321" s="118"/>
      <c r="L321" s="118"/>
      <c r="M321" s="118"/>
      <c r="N321" s="118"/>
      <c r="O321" s="118"/>
      <c r="P321" s="118"/>
      <c r="Q321" s="110"/>
      <c r="R321" s="110"/>
      <c r="S321" s="110"/>
      <c r="T321" s="110"/>
      <c r="U321" s="110"/>
    </row>
    <row r="322" spans="3:21" ht="39.950000000000003" customHeight="1">
      <c r="C322" s="109"/>
      <c r="D322" s="110"/>
      <c r="E322" s="110"/>
      <c r="F322" s="110"/>
      <c r="G322" s="110"/>
      <c r="H322" s="110"/>
      <c r="I322" s="118"/>
      <c r="J322" s="118"/>
      <c r="K322" s="118"/>
      <c r="L322" s="118"/>
      <c r="M322" s="118"/>
      <c r="N322" s="118"/>
      <c r="O322" s="118"/>
      <c r="P322" s="118"/>
      <c r="Q322" s="110"/>
      <c r="R322" s="110"/>
      <c r="S322" s="110"/>
      <c r="T322" s="110"/>
      <c r="U322" s="110"/>
    </row>
    <row r="323" spans="3:21" ht="39.950000000000003" customHeight="1">
      <c r="C323" s="109"/>
      <c r="D323" s="110"/>
      <c r="E323" s="110"/>
      <c r="F323" s="110"/>
      <c r="G323" s="110"/>
      <c r="H323" s="110"/>
      <c r="I323" s="118"/>
      <c r="J323" s="118"/>
      <c r="K323" s="118"/>
      <c r="L323" s="118"/>
      <c r="M323" s="118"/>
      <c r="N323" s="118"/>
      <c r="O323" s="118"/>
      <c r="P323" s="118"/>
      <c r="Q323" s="110"/>
      <c r="R323" s="110"/>
      <c r="S323" s="110"/>
      <c r="T323" s="110"/>
      <c r="U323" s="110"/>
    </row>
    <row r="324" spans="3:21" ht="39.950000000000003" customHeight="1">
      <c r="C324" s="109"/>
      <c r="D324" s="110"/>
      <c r="E324" s="110"/>
      <c r="F324" s="110"/>
      <c r="G324" s="110"/>
      <c r="H324" s="110"/>
      <c r="I324" s="118"/>
      <c r="J324" s="118"/>
      <c r="K324" s="118"/>
      <c r="L324" s="118"/>
      <c r="M324" s="118"/>
      <c r="N324" s="118"/>
      <c r="O324" s="118"/>
      <c r="P324" s="118"/>
      <c r="Q324" s="110"/>
      <c r="R324" s="110"/>
      <c r="S324" s="110"/>
      <c r="T324" s="110"/>
      <c r="U324" s="110"/>
    </row>
    <row r="325" spans="3:21" ht="39.950000000000003" customHeight="1">
      <c r="C325" s="109"/>
      <c r="D325" s="110"/>
      <c r="E325" s="110"/>
      <c r="F325" s="110"/>
      <c r="G325" s="110"/>
      <c r="H325" s="110"/>
      <c r="I325" s="118"/>
      <c r="J325" s="118"/>
      <c r="K325" s="118"/>
      <c r="L325" s="118"/>
      <c r="M325" s="118"/>
      <c r="N325" s="118"/>
      <c r="O325" s="118"/>
      <c r="P325" s="118"/>
      <c r="Q325" s="110"/>
      <c r="R325" s="110"/>
      <c r="S325" s="110"/>
      <c r="T325" s="110"/>
      <c r="U325" s="110"/>
    </row>
    <row r="326" spans="3:21" ht="39.950000000000003" customHeight="1">
      <c r="C326" s="109"/>
      <c r="D326" s="110"/>
      <c r="E326" s="110"/>
      <c r="F326" s="110"/>
      <c r="G326" s="110"/>
      <c r="H326" s="110"/>
      <c r="I326" s="118"/>
      <c r="J326" s="118"/>
      <c r="K326" s="118"/>
      <c r="L326" s="118"/>
      <c r="M326" s="118"/>
      <c r="N326" s="118"/>
      <c r="O326" s="118"/>
      <c r="P326" s="118"/>
      <c r="Q326" s="110"/>
      <c r="R326" s="110"/>
      <c r="S326" s="110"/>
      <c r="T326" s="110"/>
      <c r="U326" s="110"/>
    </row>
    <row r="327" spans="3:21" ht="39.950000000000003" customHeight="1">
      <c r="C327" s="109"/>
      <c r="D327" s="110"/>
      <c r="E327" s="110"/>
      <c r="F327" s="110"/>
      <c r="G327" s="110"/>
      <c r="H327" s="110"/>
      <c r="I327" s="118"/>
      <c r="J327" s="118"/>
      <c r="K327" s="118"/>
      <c r="L327" s="118"/>
      <c r="M327" s="118"/>
      <c r="N327" s="118"/>
      <c r="O327" s="118"/>
      <c r="P327" s="118"/>
      <c r="Q327" s="110"/>
      <c r="R327" s="110"/>
      <c r="S327" s="110"/>
      <c r="T327" s="110"/>
      <c r="U327" s="110"/>
    </row>
    <row r="328" spans="3:21" ht="39.950000000000003" customHeight="1">
      <c r="C328" s="109"/>
      <c r="D328" s="110"/>
      <c r="E328" s="110"/>
      <c r="F328" s="110"/>
      <c r="G328" s="110"/>
      <c r="H328" s="110"/>
      <c r="I328" s="118"/>
      <c r="J328" s="118"/>
      <c r="K328" s="118"/>
      <c r="L328" s="118"/>
      <c r="M328" s="118"/>
      <c r="N328" s="118"/>
      <c r="O328" s="118"/>
      <c r="P328" s="118"/>
      <c r="Q328" s="110"/>
      <c r="R328" s="110"/>
      <c r="S328" s="110"/>
      <c r="T328" s="110"/>
      <c r="U328" s="110"/>
    </row>
    <row r="329" spans="3:21" ht="39.950000000000003" customHeight="1">
      <c r="C329" s="109"/>
      <c r="D329" s="110"/>
      <c r="E329" s="110"/>
      <c r="F329" s="110"/>
      <c r="G329" s="110"/>
      <c r="H329" s="110"/>
      <c r="I329" s="118"/>
      <c r="J329" s="118"/>
      <c r="K329" s="118"/>
      <c r="L329" s="118"/>
      <c r="M329" s="118"/>
      <c r="N329" s="118"/>
      <c r="O329" s="118"/>
      <c r="P329" s="118"/>
      <c r="Q329" s="110"/>
      <c r="R329" s="110"/>
      <c r="S329" s="110"/>
      <c r="T329" s="110"/>
      <c r="U329" s="110"/>
    </row>
    <row r="330" spans="3:21" ht="39.950000000000003" customHeight="1">
      <c r="C330" s="109"/>
      <c r="D330" s="110"/>
      <c r="E330" s="110"/>
      <c r="F330" s="110"/>
      <c r="G330" s="110"/>
      <c r="H330" s="110"/>
      <c r="I330" s="118"/>
      <c r="J330" s="118"/>
      <c r="K330" s="118"/>
      <c r="L330" s="118"/>
      <c r="M330" s="118"/>
      <c r="N330" s="118"/>
      <c r="O330" s="118"/>
      <c r="P330" s="118"/>
      <c r="Q330" s="110"/>
      <c r="R330" s="110"/>
      <c r="S330" s="110"/>
      <c r="T330" s="110"/>
      <c r="U330" s="110"/>
    </row>
    <row r="331" spans="3:21" ht="39.950000000000003" customHeight="1">
      <c r="C331" s="109"/>
      <c r="D331" s="110"/>
      <c r="E331" s="110"/>
      <c r="F331" s="110"/>
      <c r="G331" s="110"/>
      <c r="H331" s="110"/>
      <c r="I331" s="118"/>
      <c r="J331" s="118"/>
      <c r="K331" s="118"/>
      <c r="L331" s="118"/>
      <c r="M331" s="118"/>
      <c r="N331" s="118"/>
      <c r="O331" s="118"/>
      <c r="P331" s="118"/>
      <c r="Q331" s="110"/>
      <c r="R331" s="110"/>
      <c r="S331" s="110"/>
      <c r="T331" s="110"/>
      <c r="U331" s="110"/>
    </row>
    <row r="332" spans="3:21" ht="39.950000000000003" customHeight="1">
      <c r="C332" s="109"/>
      <c r="D332" s="110"/>
      <c r="E332" s="110"/>
      <c r="F332" s="110"/>
      <c r="G332" s="110"/>
      <c r="H332" s="110"/>
      <c r="I332" s="118"/>
      <c r="J332" s="118"/>
      <c r="K332" s="118"/>
      <c r="L332" s="118"/>
      <c r="M332" s="118"/>
      <c r="N332" s="118"/>
      <c r="O332" s="118"/>
      <c r="P332" s="118"/>
      <c r="Q332" s="110"/>
      <c r="R332" s="110"/>
      <c r="S332" s="110"/>
      <c r="T332" s="110"/>
      <c r="U332" s="110"/>
    </row>
    <row r="333" spans="3:21" ht="39.950000000000003" customHeight="1">
      <c r="C333" s="109"/>
      <c r="D333" s="110"/>
      <c r="E333" s="110"/>
      <c r="F333" s="110"/>
      <c r="G333" s="110"/>
      <c r="H333" s="110"/>
      <c r="I333" s="118"/>
      <c r="J333" s="118"/>
      <c r="K333" s="118"/>
      <c r="L333" s="118"/>
      <c r="M333" s="118"/>
      <c r="N333" s="118"/>
      <c r="O333" s="118"/>
      <c r="P333" s="118"/>
      <c r="Q333" s="110"/>
      <c r="R333" s="110"/>
      <c r="S333" s="110"/>
      <c r="T333" s="110"/>
      <c r="U333" s="110"/>
    </row>
    <row r="334" spans="3:21" ht="39.950000000000003" customHeight="1">
      <c r="C334" s="109"/>
      <c r="D334" s="110"/>
      <c r="E334" s="110"/>
      <c r="F334" s="110"/>
      <c r="G334" s="110"/>
      <c r="H334" s="110"/>
      <c r="I334" s="118"/>
      <c r="J334" s="118"/>
      <c r="K334" s="118"/>
      <c r="L334" s="118"/>
      <c r="M334" s="118"/>
      <c r="N334" s="118"/>
      <c r="O334" s="118"/>
      <c r="P334" s="118"/>
      <c r="Q334" s="110"/>
      <c r="R334" s="110"/>
      <c r="S334" s="110"/>
      <c r="T334" s="110"/>
      <c r="U334" s="110"/>
    </row>
    <row r="335" spans="3:21" ht="39.950000000000003" customHeight="1">
      <c r="C335" s="109"/>
      <c r="D335" s="110"/>
      <c r="E335" s="110"/>
      <c r="F335" s="110"/>
      <c r="G335" s="110"/>
      <c r="H335" s="110"/>
      <c r="I335" s="118"/>
      <c r="J335" s="118"/>
      <c r="K335" s="118"/>
      <c r="L335" s="118"/>
      <c r="M335" s="118"/>
      <c r="N335" s="118"/>
      <c r="O335" s="118"/>
      <c r="P335" s="118"/>
      <c r="Q335" s="110"/>
      <c r="R335" s="110"/>
      <c r="S335" s="110"/>
      <c r="T335" s="110"/>
      <c r="U335" s="110"/>
    </row>
    <row r="336" spans="3:21" ht="39.950000000000003" customHeight="1">
      <c r="C336" s="109"/>
      <c r="D336" s="110"/>
      <c r="E336" s="110"/>
      <c r="F336" s="110"/>
      <c r="G336" s="110"/>
      <c r="H336" s="110"/>
      <c r="I336" s="118"/>
      <c r="J336" s="118"/>
      <c r="K336" s="118"/>
      <c r="L336" s="118"/>
      <c r="M336" s="118"/>
      <c r="N336" s="118"/>
      <c r="O336" s="118"/>
      <c r="P336" s="118"/>
      <c r="Q336" s="110"/>
      <c r="R336" s="110"/>
      <c r="S336" s="110"/>
      <c r="T336" s="110"/>
      <c r="U336" s="110"/>
    </row>
    <row r="337" spans="3:21" ht="39.950000000000003" customHeight="1">
      <c r="C337" s="109"/>
      <c r="D337" s="110"/>
      <c r="E337" s="110"/>
      <c r="F337" s="110"/>
      <c r="G337" s="110"/>
      <c r="H337" s="110"/>
      <c r="I337" s="118"/>
      <c r="J337" s="118"/>
      <c r="K337" s="118"/>
      <c r="L337" s="118"/>
      <c r="M337" s="118"/>
      <c r="N337" s="118"/>
      <c r="O337" s="118"/>
      <c r="P337" s="118"/>
      <c r="Q337" s="110"/>
      <c r="R337" s="110"/>
      <c r="S337" s="110"/>
      <c r="T337" s="110"/>
      <c r="U337" s="110"/>
    </row>
    <row r="338" spans="3:21" ht="39.950000000000003" customHeight="1">
      <c r="C338" s="109"/>
      <c r="D338" s="110"/>
      <c r="E338" s="110"/>
      <c r="F338" s="110"/>
      <c r="G338" s="110"/>
      <c r="H338" s="110"/>
      <c r="I338" s="118"/>
      <c r="J338" s="118"/>
      <c r="K338" s="118"/>
      <c r="L338" s="118"/>
      <c r="M338" s="118"/>
      <c r="N338" s="118"/>
      <c r="O338" s="118"/>
      <c r="P338" s="118"/>
      <c r="Q338" s="110"/>
      <c r="R338" s="110"/>
      <c r="S338" s="110"/>
      <c r="T338" s="110"/>
      <c r="U338" s="110"/>
    </row>
    <row r="339" spans="3:21" ht="39.950000000000003" customHeight="1">
      <c r="C339" s="109"/>
      <c r="D339" s="110"/>
      <c r="E339" s="110"/>
      <c r="F339" s="110"/>
      <c r="G339" s="110"/>
      <c r="H339" s="110"/>
      <c r="I339" s="118"/>
      <c r="J339" s="118"/>
      <c r="K339" s="118"/>
      <c r="L339" s="118"/>
      <c r="M339" s="118"/>
      <c r="N339" s="118"/>
      <c r="O339" s="118"/>
      <c r="P339" s="118"/>
      <c r="Q339" s="110"/>
      <c r="R339" s="110"/>
      <c r="S339" s="110"/>
      <c r="T339" s="110"/>
      <c r="U339" s="110"/>
    </row>
    <row r="340" spans="3:21" ht="39.950000000000003" customHeight="1">
      <c r="C340" s="109"/>
      <c r="D340" s="110"/>
      <c r="E340" s="110"/>
      <c r="F340" s="110"/>
      <c r="G340" s="110"/>
      <c r="H340" s="110"/>
      <c r="I340" s="118"/>
      <c r="J340" s="118"/>
      <c r="K340" s="118"/>
      <c r="L340" s="118"/>
      <c r="M340" s="118"/>
      <c r="N340" s="118"/>
      <c r="O340" s="118"/>
      <c r="P340" s="118"/>
      <c r="Q340" s="110"/>
      <c r="R340" s="110"/>
      <c r="S340" s="110"/>
      <c r="T340" s="110"/>
      <c r="U340" s="110"/>
    </row>
    <row r="341" spans="3:21" ht="39.950000000000003" customHeight="1">
      <c r="C341" s="109"/>
      <c r="D341" s="110"/>
      <c r="E341" s="110"/>
      <c r="F341" s="110"/>
      <c r="G341" s="110"/>
      <c r="H341" s="110"/>
      <c r="I341" s="118"/>
      <c r="J341" s="118"/>
      <c r="K341" s="118"/>
      <c r="L341" s="118"/>
      <c r="M341" s="118"/>
      <c r="N341" s="118"/>
      <c r="O341" s="118"/>
      <c r="P341" s="118"/>
      <c r="Q341" s="110"/>
      <c r="R341" s="110"/>
      <c r="S341" s="110"/>
      <c r="T341" s="110"/>
      <c r="U341" s="110"/>
    </row>
    <row r="342" spans="3:21" ht="39.950000000000003" customHeight="1">
      <c r="C342" s="109"/>
      <c r="D342" s="110"/>
      <c r="E342" s="110"/>
      <c r="F342" s="110"/>
      <c r="G342" s="110"/>
      <c r="H342" s="110"/>
      <c r="I342" s="118"/>
      <c r="J342" s="118"/>
      <c r="K342" s="118"/>
      <c r="L342" s="118"/>
      <c r="M342" s="118"/>
      <c r="N342" s="118"/>
      <c r="O342" s="118"/>
      <c r="P342" s="118"/>
      <c r="Q342" s="110"/>
      <c r="R342" s="110"/>
      <c r="S342" s="110"/>
      <c r="T342" s="110"/>
      <c r="U342" s="110"/>
    </row>
    <row r="343" spans="3:21" ht="39.950000000000003" customHeight="1">
      <c r="C343" s="109"/>
      <c r="D343" s="110"/>
      <c r="E343" s="110"/>
      <c r="F343" s="110"/>
      <c r="G343" s="110"/>
      <c r="H343" s="110"/>
      <c r="I343" s="118"/>
      <c r="J343" s="118"/>
      <c r="K343" s="118"/>
      <c r="L343" s="118"/>
      <c r="M343" s="118"/>
      <c r="N343" s="118"/>
      <c r="O343" s="118"/>
      <c r="P343" s="118"/>
      <c r="Q343" s="110"/>
      <c r="R343" s="110"/>
      <c r="S343" s="110"/>
      <c r="T343" s="110"/>
      <c r="U343" s="110"/>
    </row>
    <row r="344" spans="3:21" ht="39.950000000000003" customHeight="1">
      <c r="C344" s="109"/>
      <c r="D344" s="110"/>
      <c r="E344" s="110"/>
      <c r="F344" s="110"/>
      <c r="G344" s="110"/>
      <c r="H344" s="110"/>
      <c r="I344" s="118"/>
      <c r="J344" s="118"/>
      <c r="K344" s="118"/>
      <c r="L344" s="118"/>
      <c r="M344" s="118"/>
      <c r="N344" s="118"/>
      <c r="O344" s="118"/>
      <c r="P344" s="118"/>
      <c r="Q344" s="110"/>
      <c r="R344" s="110"/>
      <c r="S344" s="110"/>
      <c r="T344" s="110"/>
      <c r="U344" s="110"/>
    </row>
    <row r="345" spans="3:21" ht="39.950000000000003" customHeight="1">
      <c r="C345" s="109"/>
      <c r="D345" s="110"/>
      <c r="E345" s="110"/>
      <c r="F345" s="110"/>
      <c r="G345" s="110"/>
      <c r="H345" s="110"/>
      <c r="I345" s="118"/>
      <c r="J345" s="118"/>
      <c r="K345" s="118"/>
      <c r="L345" s="118"/>
      <c r="M345" s="118"/>
      <c r="N345" s="118"/>
      <c r="O345" s="118"/>
      <c r="P345" s="118"/>
      <c r="Q345" s="110"/>
      <c r="R345" s="110"/>
      <c r="S345" s="110"/>
      <c r="T345" s="110"/>
      <c r="U345" s="110"/>
    </row>
    <row r="346" spans="3:21" ht="39.950000000000003" customHeight="1">
      <c r="C346" s="109"/>
      <c r="D346" s="110"/>
      <c r="E346" s="110"/>
      <c r="F346" s="110"/>
      <c r="G346" s="110"/>
      <c r="H346" s="110"/>
      <c r="I346" s="118"/>
      <c r="J346" s="118"/>
      <c r="K346" s="118"/>
      <c r="L346" s="118"/>
      <c r="M346" s="118"/>
      <c r="N346" s="118"/>
      <c r="O346" s="118"/>
      <c r="P346" s="118"/>
      <c r="Q346" s="110"/>
      <c r="R346" s="110"/>
      <c r="S346" s="110"/>
      <c r="T346" s="110"/>
      <c r="U346" s="110"/>
    </row>
    <row r="347" spans="3:21" ht="39.950000000000003" customHeight="1">
      <c r="C347" s="109"/>
      <c r="D347" s="110"/>
      <c r="E347" s="110"/>
      <c r="F347" s="110"/>
      <c r="G347" s="110"/>
      <c r="H347" s="110"/>
      <c r="I347" s="118"/>
      <c r="J347" s="118"/>
      <c r="K347" s="118"/>
      <c r="L347" s="118"/>
      <c r="M347" s="118"/>
      <c r="N347" s="118"/>
      <c r="O347" s="118"/>
      <c r="P347" s="118"/>
      <c r="Q347" s="110"/>
      <c r="R347" s="110"/>
      <c r="S347" s="110"/>
      <c r="T347" s="110"/>
      <c r="U347" s="110"/>
    </row>
    <row r="348" spans="3:21" ht="39.950000000000003" customHeight="1">
      <c r="C348" s="109"/>
      <c r="D348" s="110"/>
      <c r="E348" s="110"/>
      <c r="F348" s="110"/>
      <c r="G348" s="110"/>
      <c r="H348" s="110"/>
      <c r="I348" s="118"/>
      <c r="J348" s="118"/>
      <c r="K348" s="118"/>
      <c r="L348" s="118"/>
      <c r="M348" s="118"/>
      <c r="N348" s="118"/>
      <c r="O348" s="118"/>
      <c r="P348" s="118"/>
      <c r="Q348" s="110"/>
      <c r="R348" s="110"/>
      <c r="S348" s="110"/>
      <c r="T348" s="110"/>
      <c r="U348" s="110"/>
    </row>
    <row r="349" spans="3:21" ht="39.950000000000003" customHeight="1">
      <c r="C349" s="109"/>
      <c r="D349" s="110"/>
      <c r="E349" s="110"/>
      <c r="F349" s="110"/>
      <c r="G349" s="110"/>
      <c r="H349" s="110"/>
      <c r="I349" s="118"/>
      <c r="J349" s="118"/>
      <c r="K349" s="118"/>
      <c r="L349" s="118"/>
      <c r="M349" s="118"/>
      <c r="N349" s="118"/>
      <c r="O349" s="118"/>
      <c r="P349" s="118"/>
      <c r="Q349" s="110"/>
      <c r="R349" s="110"/>
      <c r="S349" s="110"/>
      <c r="T349" s="110"/>
      <c r="U349" s="110"/>
    </row>
    <row r="350" spans="3:21" ht="39.950000000000003" customHeight="1">
      <c r="C350" s="109"/>
      <c r="D350" s="110"/>
      <c r="E350" s="110"/>
      <c r="F350" s="110"/>
      <c r="G350" s="110"/>
      <c r="H350" s="110"/>
      <c r="I350" s="118"/>
      <c r="J350" s="118"/>
      <c r="K350" s="118"/>
      <c r="L350" s="118"/>
      <c r="M350" s="118"/>
      <c r="N350" s="118"/>
      <c r="O350" s="118"/>
      <c r="P350" s="118"/>
      <c r="Q350" s="110"/>
      <c r="R350" s="110"/>
      <c r="S350" s="110"/>
      <c r="T350" s="110"/>
      <c r="U350" s="110"/>
    </row>
    <row r="351" spans="3:21" ht="39.950000000000003" customHeight="1">
      <c r="C351" s="109"/>
      <c r="D351" s="110"/>
      <c r="E351" s="110"/>
      <c r="F351" s="110"/>
      <c r="G351" s="110"/>
      <c r="H351" s="110"/>
      <c r="I351" s="118"/>
      <c r="J351" s="118"/>
      <c r="K351" s="118"/>
      <c r="L351" s="118"/>
      <c r="M351" s="118"/>
      <c r="N351" s="118"/>
      <c r="O351" s="118"/>
      <c r="P351" s="118"/>
      <c r="Q351" s="110"/>
      <c r="R351" s="110"/>
      <c r="S351" s="110"/>
      <c r="T351" s="110"/>
      <c r="U351" s="110"/>
    </row>
    <row r="352" spans="3:21" ht="39.950000000000003" customHeight="1">
      <c r="C352" s="109"/>
      <c r="D352" s="110"/>
      <c r="E352" s="110"/>
      <c r="F352" s="110"/>
      <c r="G352" s="110"/>
      <c r="H352" s="110"/>
      <c r="I352" s="118"/>
      <c r="J352" s="118"/>
      <c r="K352" s="118"/>
      <c r="L352" s="118"/>
      <c r="M352" s="118"/>
      <c r="N352" s="118"/>
      <c r="O352" s="118"/>
      <c r="P352" s="118"/>
      <c r="Q352" s="110"/>
      <c r="R352" s="110"/>
      <c r="S352" s="110"/>
      <c r="T352" s="110"/>
      <c r="U352" s="110"/>
    </row>
    <row r="353" spans="3:21" ht="39.950000000000003" customHeight="1">
      <c r="C353" s="109"/>
      <c r="D353" s="110"/>
      <c r="E353" s="110"/>
      <c r="F353" s="110"/>
      <c r="G353" s="110"/>
      <c r="H353" s="110"/>
      <c r="I353" s="118"/>
      <c r="J353" s="118"/>
      <c r="K353" s="118"/>
      <c r="L353" s="118"/>
      <c r="M353" s="118"/>
      <c r="N353" s="118"/>
      <c r="O353" s="118"/>
      <c r="P353" s="118"/>
      <c r="Q353" s="110"/>
      <c r="R353" s="110"/>
      <c r="S353" s="110"/>
      <c r="T353" s="110"/>
      <c r="U353" s="110"/>
    </row>
    <row r="354" spans="3:21" ht="39.950000000000003" customHeight="1">
      <c r="C354" s="109"/>
      <c r="D354" s="110"/>
      <c r="E354" s="110"/>
      <c r="F354" s="110"/>
      <c r="G354" s="110"/>
      <c r="H354" s="110"/>
      <c r="I354" s="118"/>
      <c r="J354" s="118"/>
      <c r="K354" s="118"/>
      <c r="L354" s="118"/>
      <c r="M354" s="118"/>
      <c r="N354" s="118"/>
      <c r="O354" s="118"/>
      <c r="P354" s="118"/>
      <c r="Q354" s="110"/>
      <c r="R354" s="110"/>
      <c r="S354" s="110"/>
      <c r="T354" s="110"/>
      <c r="U354" s="110"/>
    </row>
    <row r="355" spans="3:21" ht="39.950000000000003" customHeight="1">
      <c r="C355" s="109"/>
      <c r="D355" s="110"/>
      <c r="E355" s="110"/>
      <c r="F355" s="110"/>
      <c r="G355" s="110"/>
      <c r="H355" s="110"/>
      <c r="I355" s="118"/>
      <c r="J355" s="118"/>
      <c r="K355" s="118"/>
      <c r="L355" s="118"/>
      <c r="M355" s="118"/>
      <c r="N355" s="118"/>
      <c r="O355" s="118"/>
      <c r="P355" s="118"/>
      <c r="Q355" s="110"/>
      <c r="R355" s="110"/>
      <c r="S355" s="110"/>
      <c r="T355" s="110"/>
      <c r="U355" s="110"/>
    </row>
    <row r="356" spans="3:21" ht="39.950000000000003" customHeight="1">
      <c r="C356" s="109"/>
      <c r="D356" s="110"/>
      <c r="E356" s="110"/>
      <c r="F356" s="110"/>
      <c r="G356" s="110"/>
      <c r="H356" s="110"/>
      <c r="I356" s="118"/>
      <c r="J356" s="118"/>
      <c r="K356" s="118"/>
      <c r="L356" s="118"/>
      <c r="M356" s="118"/>
      <c r="N356" s="118"/>
      <c r="O356" s="118"/>
      <c r="P356" s="118"/>
      <c r="Q356" s="110"/>
      <c r="R356" s="110"/>
      <c r="S356" s="110"/>
      <c r="T356" s="110"/>
      <c r="U356" s="110"/>
    </row>
    <row r="357" spans="3:21" ht="39.950000000000003" customHeight="1">
      <c r="C357" s="109"/>
      <c r="D357" s="110"/>
      <c r="E357" s="110"/>
      <c r="F357" s="110"/>
      <c r="G357" s="110"/>
      <c r="H357" s="110"/>
      <c r="I357" s="118"/>
      <c r="J357" s="118"/>
      <c r="K357" s="118"/>
      <c r="L357" s="118"/>
      <c r="M357" s="118"/>
      <c r="N357" s="118"/>
      <c r="O357" s="118"/>
      <c r="P357" s="118"/>
      <c r="Q357" s="110"/>
      <c r="R357" s="110"/>
      <c r="S357" s="110"/>
      <c r="T357" s="110"/>
      <c r="U357" s="110"/>
    </row>
    <row r="358" spans="3:21" ht="39.950000000000003" customHeight="1">
      <c r="C358" s="109"/>
      <c r="D358" s="110"/>
      <c r="E358" s="110"/>
      <c r="F358" s="110"/>
      <c r="G358" s="110"/>
      <c r="H358" s="110"/>
      <c r="I358" s="118"/>
      <c r="J358" s="118"/>
      <c r="K358" s="118"/>
      <c r="L358" s="118"/>
      <c r="M358" s="118"/>
      <c r="N358" s="118"/>
      <c r="O358" s="118"/>
      <c r="P358" s="118"/>
      <c r="Q358" s="110"/>
      <c r="R358" s="110"/>
      <c r="S358" s="110"/>
      <c r="T358" s="110"/>
      <c r="U358" s="110"/>
    </row>
    <row r="359" spans="3:21" ht="39.950000000000003" customHeight="1">
      <c r="C359" s="109"/>
      <c r="D359" s="110"/>
      <c r="E359" s="110"/>
      <c r="F359" s="110"/>
      <c r="G359" s="110"/>
      <c r="H359" s="110"/>
      <c r="I359" s="118"/>
      <c r="J359" s="118"/>
      <c r="K359" s="118"/>
      <c r="L359" s="118"/>
      <c r="M359" s="118"/>
      <c r="N359" s="118"/>
      <c r="O359" s="118"/>
      <c r="P359" s="118"/>
      <c r="Q359" s="110"/>
      <c r="R359" s="110"/>
      <c r="S359" s="110"/>
      <c r="T359" s="110"/>
      <c r="U359" s="110"/>
    </row>
    <row r="360" spans="3:21" ht="39.950000000000003" customHeight="1">
      <c r="C360" s="109"/>
      <c r="D360" s="110"/>
      <c r="E360" s="110"/>
      <c r="F360" s="110"/>
      <c r="G360" s="110"/>
      <c r="H360" s="110"/>
      <c r="I360" s="118"/>
      <c r="J360" s="118"/>
      <c r="K360" s="118"/>
      <c r="L360" s="118"/>
      <c r="M360" s="118"/>
      <c r="N360" s="118"/>
      <c r="O360" s="118"/>
      <c r="P360" s="118"/>
      <c r="Q360" s="110"/>
      <c r="R360" s="110"/>
      <c r="S360" s="110"/>
      <c r="T360" s="110"/>
      <c r="U360" s="110"/>
    </row>
    <row r="361" spans="3:21" ht="39.950000000000003" customHeight="1">
      <c r="C361" s="109"/>
      <c r="D361" s="110"/>
      <c r="E361" s="110"/>
      <c r="F361" s="110"/>
      <c r="G361" s="110"/>
      <c r="H361" s="110"/>
      <c r="I361" s="118"/>
      <c r="J361" s="118"/>
      <c r="K361" s="118"/>
      <c r="L361" s="118"/>
      <c r="M361" s="118"/>
      <c r="N361" s="118"/>
      <c r="O361" s="118"/>
      <c r="P361" s="118"/>
      <c r="Q361" s="110"/>
      <c r="R361" s="110"/>
      <c r="S361" s="110"/>
      <c r="T361" s="110"/>
      <c r="U361" s="110"/>
    </row>
    <row r="362" spans="3:21" ht="39.950000000000003" customHeight="1">
      <c r="C362" s="109"/>
      <c r="D362" s="110"/>
      <c r="E362" s="110"/>
      <c r="F362" s="110"/>
      <c r="G362" s="110"/>
      <c r="H362" s="110"/>
      <c r="I362" s="118"/>
      <c r="J362" s="118"/>
      <c r="K362" s="118"/>
      <c r="L362" s="118"/>
      <c r="M362" s="118"/>
      <c r="N362" s="118"/>
      <c r="O362" s="118"/>
      <c r="P362" s="118"/>
      <c r="Q362" s="110"/>
      <c r="R362" s="110"/>
      <c r="S362" s="110"/>
      <c r="T362" s="110"/>
      <c r="U362" s="110"/>
    </row>
    <row r="363" spans="3:21" ht="39.950000000000003" customHeight="1">
      <c r="C363" s="109"/>
      <c r="D363" s="110"/>
      <c r="E363" s="110"/>
      <c r="F363" s="110"/>
      <c r="G363" s="110"/>
      <c r="H363" s="110"/>
      <c r="I363" s="118"/>
      <c r="J363" s="118"/>
      <c r="K363" s="118"/>
      <c r="L363" s="118"/>
      <c r="M363" s="118"/>
      <c r="N363" s="118"/>
      <c r="O363" s="118"/>
      <c r="P363" s="118"/>
      <c r="Q363" s="110"/>
      <c r="R363" s="110"/>
      <c r="S363" s="110"/>
      <c r="T363" s="110"/>
      <c r="U363" s="110"/>
    </row>
    <row r="364" spans="3:21" ht="39.950000000000003" customHeight="1">
      <c r="C364" s="109"/>
      <c r="D364" s="110"/>
      <c r="E364" s="110"/>
      <c r="F364" s="110"/>
      <c r="G364" s="110"/>
      <c r="H364" s="110"/>
      <c r="I364" s="118"/>
      <c r="J364" s="118"/>
      <c r="K364" s="118"/>
      <c r="L364" s="118"/>
      <c r="M364" s="118"/>
      <c r="N364" s="118"/>
      <c r="O364" s="118"/>
      <c r="P364" s="118"/>
      <c r="Q364" s="110"/>
      <c r="R364" s="110"/>
      <c r="S364" s="110"/>
      <c r="T364" s="110"/>
      <c r="U364" s="110"/>
    </row>
    <row r="365" spans="3:21" ht="39.950000000000003" customHeight="1">
      <c r="C365" s="109"/>
      <c r="D365" s="110"/>
      <c r="E365" s="110"/>
      <c r="F365" s="110"/>
      <c r="G365" s="110"/>
      <c r="H365" s="110"/>
      <c r="I365" s="118"/>
      <c r="J365" s="118"/>
      <c r="K365" s="118"/>
      <c r="L365" s="118"/>
      <c r="M365" s="118"/>
      <c r="N365" s="118"/>
      <c r="O365" s="118"/>
      <c r="P365" s="118"/>
      <c r="Q365" s="110"/>
      <c r="R365" s="110"/>
      <c r="S365" s="110"/>
      <c r="T365" s="110"/>
      <c r="U365" s="110"/>
    </row>
    <row r="366" spans="3:21" ht="39.950000000000003" customHeight="1">
      <c r="C366" s="109"/>
      <c r="D366" s="110"/>
      <c r="E366" s="110"/>
      <c r="F366" s="110"/>
      <c r="G366" s="110"/>
      <c r="H366" s="110"/>
      <c r="I366" s="118"/>
      <c r="J366" s="118"/>
      <c r="K366" s="118"/>
      <c r="L366" s="118"/>
      <c r="M366" s="118"/>
      <c r="N366" s="118"/>
      <c r="O366" s="118"/>
      <c r="P366" s="118"/>
      <c r="Q366" s="110"/>
      <c r="R366" s="110"/>
      <c r="S366" s="110"/>
      <c r="T366" s="110"/>
      <c r="U366" s="110"/>
    </row>
    <row r="367" spans="3:21" ht="39.950000000000003" customHeight="1">
      <c r="C367" s="109"/>
      <c r="D367" s="110"/>
      <c r="E367" s="110"/>
      <c r="F367" s="110"/>
      <c r="G367" s="110"/>
      <c r="H367" s="110"/>
      <c r="I367" s="118"/>
      <c r="J367" s="118"/>
      <c r="K367" s="118"/>
      <c r="L367" s="118"/>
      <c r="M367" s="118"/>
      <c r="N367" s="118"/>
      <c r="O367" s="118"/>
      <c r="P367" s="118"/>
      <c r="Q367" s="110"/>
      <c r="R367" s="110"/>
      <c r="S367" s="110"/>
      <c r="T367" s="110"/>
      <c r="U367" s="110"/>
    </row>
    <row r="368" spans="3:21" ht="39.950000000000003" customHeight="1">
      <c r="C368" s="109"/>
      <c r="D368" s="110"/>
      <c r="E368" s="110"/>
      <c r="F368" s="110"/>
      <c r="G368" s="110"/>
      <c r="H368" s="110"/>
      <c r="I368" s="118"/>
      <c r="J368" s="118"/>
      <c r="K368" s="118"/>
      <c r="L368" s="118"/>
      <c r="M368" s="118"/>
      <c r="N368" s="118"/>
      <c r="O368" s="118"/>
      <c r="P368" s="118"/>
      <c r="Q368" s="110"/>
      <c r="R368" s="110"/>
      <c r="S368" s="110"/>
      <c r="T368" s="110"/>
      <c r="U368" s="110"/>
    </row>
    <row r="369" spans="3:21" ht="39.950000000000003" customHeight="1">
      <c r="C369" s="109"/>
      <c r="D369" s="110"/>
      <c r="E369" s="110"/>
      <c r="F369" s="110"/>
      <c r="G369" s="110"/>
      <c r="H369" s="110"/>
      <c r="I369" s="118"/>
      <c r="J369" s="118"/>
      <c r="K369" s="118"/>
      <c r="L369" s="118"/>
      <c r="M369" s="118"/>
      <c r="N369" s="118"/>
      <c r="O369" s="118"/>
      <c r="P369" s="118"/>
      <c r="Q369" s="110"/>
      <c r="R369" s="110"/>
      <c r="S369" s="110"/>
      <c r="T369" s="110"/>
      <c r="U369" s="110"/>
    </row>
    <row r="370" spans="3:21" ht="39.950000000000003" customHeight="1">
      <c r="C370" s="109"/>
      <c r="D370" s="110"/>
      <c r="E370" s="110"/>
      <c r="F370" s="110"/>
      <c r="G370" s="110"/>
      <c r="H370" s="110"/>
      <c r="I370" s="118"/>
      <c r="J370" s="118"/>
      <c r="K370" s="118"/>
      <c r="L370" s="118"/>
      <c r="M370" s="118"/>
      <c r="N370" s="118"/>
      <c r="O370" s="118"/>
      <c r="P370" s="118"/>
      <c r="Q370" s="110"/>
      <c r="R370" s="110"/>
      <c r="S370" s="110"/>
      <c r="T370" s="110"/>
      <c r="U370" s="110"/>
    </row>
    <row r="371" spans="3:21" ht="39.950000000000003" customHeight="1">
      <c r="C371" s="109"/>
      <c r="D371" s="110"/>
      <c r="E371" s="110"/>
      <c r="F371" s="110"/>
      <c r="G371" s="110"/>
      <c r="H371" s="110"/>
      <c r="I371" s="118"/>
      <c r="J371" s="118"/>
      <c r="K371" s="118"/>
      <c r="L371" s="118"/>
      <c r="M371" s="118"/>
      <c r="N371" s="118"/>
      <c r="O371" s="118"/>
      <c r="P371" s="118"/>
      <c r="Q371" s="110"/>
      <c r="R371" s="110"/>
      <c r="S371" s="110"/>
      <c r="T371" s="110"/>
      <c r="U371" s="110"/>
    </row>
    <row r="372" spans="3:21" ht="39.950000000000003" customHeight="1">
      <c r="C372" s="109"/>
      <c r="D372" s="110"/>
      <c r="E372" s="110"/>
      <c r="F372" s="110"/>
      <c r="G372" s="110"/>
      <c r="H372" s="110"/>
      <c r="I372" s="118"/>
      <c r="J372" s="118"/>
      <c r="K372" s="118"/>
      <c r="L372" s="118"/>
      <c r="M372" s="118"/>
      <c r="N372" s="118"/>
      <c r="O372" s="118"/>
      <c r="P372" s="118"/>
      <c r="Q372" s="110"/>
      <c r="R372" s="110"/>
      <c r="S372" s="110"/>
      <c r="T372" s="110"/>
      <c r="U372" s="110"/>
    </row>
    <row r="373" spans="3:21" ht="39.950000000000003" customHeight="1">
      <c r="C373" s="109"/>
      <c r="D373" s="110"/>
      <c r="E373" s="110"/>
      <c r="F373" s="110"/>
      <c r="G373" s="110"/>
      <c r="H373" s="110"/>
      <c r="I373" s="118"/>
      <c r="J373" s="118"/>
      <c r="K373" s="118"/>
      <c r="L373" s="118"/>
      <c r="M373" s="118"/>
      <c r="N373" s="118"/>
      <c r="O373" s="118"/>
      <c r="P373" s="118"/>
      <c r="Q373" s="110"/>
      <c r="R373" s="110"/>
      <c r="S373" s="110"/>
      <c r="T373" s="110"/>
      <c r="U373" s="110"/>
    </row>
    <row r="374" spans="3:21" ht="39.950000000000003" customHeight="1">
      <c r="C374" s="109"/>
      <c r="D374" s="110"/>
      <c r="E374" s="110"/>
      <c r="F374" s="110"/>
      <c r="G374" s="110"/>
      <c r="H374" s="110"/>
      <c r="I374" s="118"/>
      <c r="J374" s="118"/>
      <c r="K374" s="118"/>
      <c r="L374" s="118"/>
      <c r="M374" s="118"/>
      <c r="N374" s="118"/>
      <c r="O374" s="118"/>
      <c r="P374" s="118"/>
      <c r="Q374" s="110"/>
      <c r="R374" s="110"/>
      <c r="S374" s="110"/>
      <c r="T374" s="110"/>
      <c r="U374" s="110"/>
    </row>
    <row r="375" spans="3:21" ht="39.950000000000003" customHeight="1">
      <c r="C375" s="109"/>
      <c r="D375" s="110"/>
      <c r="E375" s="110"/>
      <c r="F375" s="110"/>
      <c r="G375" s="110"/>
      <c r="H375" s="110"/>
      <c r="I375" s="118"/>
      <c r="J375" s="118"/>
      <c r="K375" s="118"/>
      <c r="L375" s="118"/>
      <c r="M375" s="118"/>
      <c r="N375" s="118"/>
      <c r="O375" s="118"/>
      <c r="P375" s="118"/>
      <c r="Q375" s="110"/>
      <c r="R375" s="110"/>
      <c r="S375" s="110"/>
      <c r="T375" s="110"/>
      <c r="U375" s="110"/>
    </row>
    <row r="376" spans="3:21" ht="39.950000000000003" customHeight="1">
      <c r="C376" s="109"/>
      <c r="D376" s="110"/>
      <c r="E376" s="110"/>
      <c r="F376" s="110"/>
      <c r="G376" s="110"/>
      <c r="H376" s="110"/>
      <c r="I376" s="118"/>
      <c r="J376" s="118"/>
      <c r="K376" s="118"/>
      <c r="L376" s="118"/>
      <c r="M376" s="118"/>
      <c r="N376" s="118"/>
      <c r="O376" s="118"/>
      <c r="P376" s="118"/>
      <c r="Q376" s="110"/>
      <c r="R376" s="110"/>
      <c r="S376" s="110"/>
      <c r="T376" s="110"/>
      <c r="U376" s="110"/>
    </row>
    <row r="377" spans="3:21" ht="39.950000000000003" customHeight="1">
      <c r="C377" s="109"/>
      <c r="D377" s="110"/>
      <c r="E377" s="110"/>
      <c r="F377" s="110"/>
      <c r="G377" s="110"/>
      <c r="H377" s="110"/>
      <c r="I377" s="118"/>
      <c r="J377" s="118"/>
      <c r="K377" s="118"/>
      <c r="L377" s="118"/>
      <c r="M377" s="118"/>
      <c r="N377" s="118"/>
      <c r="O377" s="118"/>
      <c r="P377" s="118"/>
      <c r="Q377" s="110"/>
      <c r="R377" s="110"/>
      <c r="S377" s="110"/>
      <c r="T377" s="110"/>
      <c r="U377" s="110"/>
    </row>
    <row r="378" spans="3:21" ht="39.950000000000003" customHeight="1">
      <c r="C378" s="109"/>
      <c r="D378" s="110"/>
      <c r="E378" s="110"/>
      <c r="F378" s="110"/>
      <c r="G378" s="110"/>
      <c r="H378" s="110"/>
      <c r="I378" s="118"/>
      <c r="J378" s="118"/>
      <c r="K378" s="118"/>
      <c r="L378" s="118"/>
      <c r="M378" s="118"/>
      <c r="N378" s="118"/>
      <c r="O378" s="118"/>
      <c r="P378" s="118"/>
      <c r="Q378" s="110"/>
      <c r="R378" s="110"/>
      <c r="S378" s="110"/>
      <c r="T378" s="110"/>
      <c r="U378" s="110"/>
    </row>
    <row r="379" spans="3:21" ht="39.950000000000003" customHeight="1">
      <c r="C379" s="109"/>
      <c r="D379" s="110"/>
      <c r="E379" s="110"/>
      <c r="F379" s="110"/>
      <c r="G379" s="110"/>
      <c r="H379" s="110"/>
      <c r="I379" s="118"/>
      <c r="J379" s="118"/>
      <c r="K379" s="118"/>
      <c r="L379" s="118"/>
      <c r="M379" s="118"/>
      <c r="N379" s="118"/>
      <c r="O379" s="118"/>
      <c r="P379" s="118"/>
      <c r="Q379" s="110"/>
      <c r="R379" s="110"/>
      <c r="S379" s="110"/>
      <c r="T379" s="110"/>
      <c r="U379" s="110"/>
    </row>
    <row r="380" spans="3:21" ht="39.950000000000003" customHeight="1">
      <c r="C380" s="109"/>
      <c r="D380" s="110"/>
      <c r="E380" s="110"/>
      <c r="F380" s="110"/>
      <c r="G380" s="110"/>
      <c r="H380" s="110"/>
      <c r="I380" s="118"/>
      <c r="J380" s="118"/>
      <c r="K380" s="118"/>
      <c r="L380" s="118"/>
      <c r="M380" s="118"/>
      <c r="N380" s="118"/>
      <c r="O380" s="118"/>
      <c r="P380" s="118"/>
      <c r="Q380" s="110"/>
      <c r="R380" s="110"/>
      <c r="S380" s="110"/>
      <c r="T380" s="110"/>
      <c r="U380" s="110"/>
    </row>
    <row r="381" spans="3:21" ht="39.950000000000003" customHeight="1">
      <c r="C381" s="109"/>
      <c r="D381" s="110"/>
      <c r="E381" s="110"/>
      <c r="F381" s="110"/>
      <c r="G381" s="110"/>
      <c r="H381" s="110"/>
      <c r="I381" s="118"/>
      <c r="J381" s="118"/>
      <c r="K381" s="118"/>
      <c r="L381" s="118"/>
      <c r="M381" s="118"/>
      <c r="N381" s="118"/>
      <c r="O381" s="118"/>
      <c r="P381" s="118"/>
      <c r="Q381" s="110"/>
      <c r="R381" s="110"/>
      <c r="S381" s="110"/>
      <c r="T381" s="110"/>
      <c r="U381" s="110"/>
    </row>
    <row r="382" spans="3:21" ht="39.950000000000003" customHeight="1">
      <c r="C382" s="109"/>
      <c r="D382" s="110"/>
      <c r="E382" s="110"/>
      <c r="F382" s="110"/>
      <c r="G382" s="110"/>
      <c r="H382" s="110"/>
      <c r="I382" s="118"/>
      <c r="J382" s="118"/>
      <c r="K382" s="118"/>
      <c r="L382" s="118"/>
      <c r="M382" s="118"/>
      <c r="N382" s="118"/>
      <c r="O382" s="118"/>
      <c r="P382" s="118"/>
      <c r="Q382" s="110"/>
      <c r="R382" s="110"/>
      <c r="S382" s="110"/>
      <c r="T382" s="110"/>
      <c r="U382" s="110"/>
    </row>
    <row r="383" spans="3:21" ht="39.950000000000003" customHeight="1">
      <c r="C383" s="109"/>
      <c r="D383" s="110"/>
      <c r="E383" s="110"/>
      <c r="F383" s="110"/>
      <c r="G383" s="110"/>
      <c r="H383" s="110"/>
      <c r="I383" s="118"/>
      <c r="J383" s="118"/>
      <c r="K383" s="118"/>
      <c r="L383" s="118"/>
      <c r="M383" s="118"/>
      <c r="N383" s="118"/>
      <c r="O383" s="118"/>
      <c r="P383" s="118"/>
      <c r="Q383" s="110"/>
      <c r="R383" s="110"/>
      <c r="S383" s="110"/>
      <c r="T383" s="110"/>
      <c r="U383" s="110"/>
    </row>
    <row r="384" spans="3:21" ht="39.950000000000003" customHeight="1">
      <c r="C384" s="109"/>
      <c r="D384" s="110"/>
      <c r="E384" s="110"/>
      <c r="F384" s="110"/>
      <c r="G384" s="110"/>
      <c r="H384" s="110"/>
      <c r="I384" s="118"/>
      <c r="J384" s="118"/>
      <c r="K384" s="118"/>
      <c r="L384" s="118"/>
      <c r="M384" s="118"/>
      <c r="N384" s="118"/>
      <c r="O384" s="118"/>
      <c r="P384" s="118"/>
      <c r="Q384" s="110"/>
      <c r="R384" s="110"/>
      <c r="S384" s="110"/>
      <c r="T384" s="110"/>
      <c r="U384" s="110"/>
    </row>
    <row r="385" spans="3:21" ht="39.950000000000003" customHeight="1">
      <c r="C385" s="109"/>
      <c r="D385" s="110"/>
      <c r="E385" s="110"/>
      <c r="F385" s="110"/>
      <c r="G385" s="110"/>
      <c r="H385" s="110"/>
      <c r="I385" s="118"/>
      <c r="J385" s="118"/>
      <c r="K385" s="118"/>
      <c r="L385" s="118"/>
      <c r="M385" s="118"/>
      <c r="N385" s="118"/>
      <c r="O385" s="118"/>
      <c r="P385" s="118"/>
      <c r="Q385" s="110"/>
      <c r="R385" s="110"/>
      <c r="S385" s="110"/>
      <c r="T385" s="110"/>
      <c r="U385" s="110"/>
    </row>
    <row r="386" spans="3:21" ht="39.950000000000003" customHeight="1">
      <c r="C386" s="109"/>
      <c r="D386" s="110"/>
      <c r="E386" s="110"/>
      <c r="F386" s="110"/>
      <c r="G386" s="110"/>
      <c r="H386" s="110"/>
      <c r="I386" s="118"/>
      <c r="J386" s="118"/>
      <c r="K386" s="118"/>
      <c r="L386" s="118"/>
      <c r="M386" s="118"/>
      <c r="N386" s="118"/>
      <c r="O386" s="118"/>
      <c r="P386" s="118"/>
      <c r="Q386" s="110"/>
      <c r="R386" s="110"/>
      <c r="S386" s="110"/>
      <c r="T386" s="110"/>
      <c r="U386" s="110"/>
    </row>
    <row r="387" spans="3:21" ht="39.950000000000003" customHeight="1">
      <c r="C387" s="109"/>
      <c r="D387" s="110"/>
      <c r="E387" s="110"/>
      <c r="F387" s="110"/>
      <c r="G387" s="110"/>
      <c r="H387" s="110"/>
      <c r="I387" s="118"/>
      <c r="J387" s="118"/>
      <c r="K387" s="118"/>
      <c r="L387" s="118"/>
      <c r="M387" s="118"/>
      <c r="N387" s="118"/>
      <c r="O387" s="118"/>
      <c r="P387" s="118"/>
      <c r="Q387" s="110"/>
      <c r="R387" s="110"/>
      <c r="S387" s="110"/>
      <c r="T387" s="110"/>
      <c r="U387" s="110"/>
    </row>
    <row r="388" spans="3:21" ht="39.950000000000003" customHeight="1">
      <c r="C388" s="109"/>
      <c r="D388" s="110"/>
      <c r="E388" s="110"/>
      <c r="F388" s="110"/>
      <c r="G388" s="110"/>
      <c r="H388" s="110"/>
      <c r="I388" s="118"/>
      <c r="J388" s="118"/>
      <c r="K388" s="118"/>
      <c r="L388" s="118"/>
      <c r="M388" s="118"/>
      <c r="N388" s="118"/>
      <c r="O388" s="118"/>
      <c r="P388" s="118"/>
      <c r="Q388" s="110"/>
      <c r="R388" s="110"/>
      <c r="S388" s="110"/>
      <c r="T388" s="110"/>
      <c r="U388" s="110"/>
    </row>
    <row r="389" spans="3:21" ht="39.950000000000003" customHeight="1">
      <c r="C389" s="109"/>
      <c r="D389" s="110"/>
      <c r="E389" s="110"/>
      <c r="F389" s="110"/>
      <c r="G389" s="110"/>
      <c r="H389" s="110"/>
      <c r="I389" s="118"/>
      <c r="J389" s="118"/>
      <c r="K389" s="118"/>
      <c r="L389" s="118"/>
      <c r="M389" s="118"/>
      <c r="N389" s="118"/>
      <c r="O389" s="118"/>
      <c r="P389" s="118"/>
      <c r="Q389" s="110"/>
      <c r="R389" s="110"/>
      <c r="S389" s="110"/>
      <c r="T389" s="110"/>
      <c r="U389" s="110"/>
    </row>
    <row r="390" spans="3:21" ht="39.950000000000003" customHeight="1">
      <c r="C390" s="109"/>
      <c r="D390" s="110"/>
      <c r="E390" s="110"/>
      <c r="F390" s="110"/>
      <c r="G390" s="110"/>
      <c r="H390" s="110"/>
      <c r="I390" s="118"/>
      <c r="J390" s="118"/>
      <c r="K390" s="118"/>
      <c r="L390" s="118"/>
      <c r="M390" s="118"/>
      <c r="N390" s="118"/>
      <c r="O390" s="118"/>
      <c r="P390" s="118"/>
      <c r="Q390" s="110"/>
      <c r="R390" s="110"/>
      <c r="S390" s="110"/>
      <c r="T390" s="110"/>
      <c r="U390" s="110"/>
    </row>
    <row r="391" spans="3:21" ht="39.950000000000003" customHeight="1">
      <c r="C391" s="109"/>
      <c r="D391" s="110"/>
      <c r="E391" s="110"/>
      <c r="F391" s="110"/>
      <c r="G391" s="110"/>
      <c r="H391" s="110"/>
      <c r="I391" s="118"/>
      <c r="J391" s="118"/>
      <c r="K391" s="118"/>
      <c r="L391" s="118"/>
      <c r="M391" s="118"/>
      <c r="N391" s="118"/>
      <c r="O391" s="118"/>
      <c r="P391" s="118"/>
      <c r="Q391" s="110"/>
      <c r="R391" s="110"/>
      <c r="S391" s="110"/>
      <c r="T391" s="110"/>
      <c r="U391" s="110"/>
    </row>
    <row r="392" spans="3:21" ht="39.950000000000003" customHeight="1">
      <c r="C392" s="109"/>
      <c r="D392" s="110"/>
      <c r="E392" s="110"/>
      <c r="F392" s="110"/>
      <c r="G392" s="110"/>
      <c r="H392" s="110"/>
      <c r="I392" s="118"/>
      <c r="J392" s="118"/>
      <c r="K392" s="118"/>
      <c r="L392" s="118"/>
      <c r="M392" s="118"/>
      <c r="N392" s="118"/>
      <c r="O392" s="118"/>
      <c r="P392" s="118"/>
      <c r="Q392" s="110"/>
      <c r="R392" s="110"/>
      <c r="S392" s="110"/>
      <c r="T392" s="110"/>
      <c r="U392" s="110"/>
    </row>
    <row r="393" spans="3:21" ht="39.950000000000003" customHeight="1">
      <c r="C393" s="109"/>
      <c r="D393" s="110"/>
      <c r="E393" s="110"/>
      <c r="F393" s="110"/>
      <c r="G393" s="110"/>
      <c r="H393" s="110"/>
      <c r="I393" s="118"/>
      <c r="J393" s="118"/>
      <c r="K393" s="118"/>
      <c r="L393" s="118"/>
      <c r="M393" s="118"/>
      <c r="N393" s="118"/>
      <c r="O393" s="118"/>
      <c r="P393" s="118"/>
      <c r="Q393" s="110"/>
      <c r="R393" s="110"/>
      <c r="S393" s="110"/>
      <c r="T393" s="110"/>
      <c r="U393" s="110"/>
    </row>
    <row r="394" spans="3:21" ht="39.950000000000003" customHeight="1">
      <c r="C394" s="109"/>
      <c r="D394" s="110"/>
      <c r="E394" s="110"/>
      <c r="F394" s="110"/>
      <c r="G394" s="110"/>
      <c r="H394" s="110"/>
      <c r="I394" s="118"/>
      <c r="J394" s="118"/>
      <c r="K394" s="118"/>
      <c r="L394" s="118"/>
      <c r="M394" s="118"/>
      <c r="N394" s="118"/>
      <c r="O394" s="118"/>
      <c r="P394" s="118"/>
      <c r="Q394" s="110"/>
      <c r="R394" s="110"/>
      <c r="S394" s="110"/>
      <c r="T394" s="110"/>
      <c r="U394" s="110"/>
    </row>
    <row r="395" spans="3:21" ht="39.950000000000003" customHeight="1">
      <c r="C395" s="109"/>
      <c r="D395" s="110"/>
      <c r="E395" s="110"/>
      <c r="F395" s="110"/>
      <c r="G395" s="110"/>
      <c r="H395" s="110"/>
      <c r="I395" s="118"/>
      <c r="J395" s="118"/>
      <c r="K395" s="118"/>
      <c r="L395" s="118"/>
      <c r="M395" s="118"/>
      <c r="N395" s="118"/>
      <c r="O395" s="118"/>
      <c r="P395" s="118"/>
      <c r="Q395" s="110"/>
      <c r="R395" s="110"/>
      <c r="S395" s="110"/>
      <c r="T395" s="110"/>
      <c r="U395" s="110"/>
    </row>
    <row r="396" spans="3:21" ht="39.950000000000003" customHeight="1">
      <c r="C396" s="109"/>
      <c r="D396" s="110"/>
      <c r="E396" s="110"/>
      <c r="F396" s="110"/>
      <c r="G396" s="110"/>
      <c r="H396" s="110"/>
      <c r="I396" s="118"/>
      <c r="J396" s="118"/>
      <c r="K396" s="118"/>
      <c r="L396" s="118"/>
      <c r="M396" s="118"/>
      <c r="N396" s="118"/>
      <c r="O396" s="118"/>
      <c r="P396" s="118"/>
      <c r="Q396" s="110"/>
      <c r="R396" s="110"/>
      <c r="S396" s="110"/>
      <c r="T396" s="110"/>
      <c r="U396" s="110"/>
    </row>
    <row r="397" spans="3:21" ht="39.950000000000003" customHeight="1">
      <c r="C397" s="109"/>
      <c r="D397" s="110"/>
      <c r="E397" s="110"/>
      <c r="F397" s="110"/>
      <c r="G397" s="110"/>
      <c r="H397" s="110"/>
      <c r="I397" s="118"/>
      <c r="J397" s="118"/>
      <c r="K397" s="118"/>
      <c r="L397" s="118"/>
      <c r="M397" s="118"/>
      <c r="N397" s="118"/>
      <c r="O397" s="118"/>
      <c r="P397" s="118"/>
      <c r="Q397" s="110"/>
      <c r="R397" s="110"/>
      <c r="S397" s="110"/>
      <c r="T397" s="110"/>
      <c r="U397" s="110"/>
    </row>
    <row r="398" spans="3:21" ht="39.950000000000003" customHeight="1">
      <c r="C398" s="109"/>
      <c r="D398" s="110"/>
      <c r="E398" s="110"/>
      <c r="F398" s="110"/>
      <c r="G398" s="110"/>
      <c r="H398" s="110"/>
      <c r="I398" s="118"/>
      <c r="J398" s="118"/>
      <c r="K398" s="118"/>
      <c r="L398" s="118"/>
      <c r="M398" s="118"/>
      <c r="N398" s="118"/>
      <c r="O398" s="118"/>
      <c r="P398" s="118"/>
      <c r="Q398" s="110"/>
      <c r="R398" s="110"/>
      <c r="S398" s="110"/>
      <c r="T398" s="110"/>
      <c r="U398" s="110"/>
    </row>
    <row r="399" spans="3:21" ht="39.950000000000003" customHeight="1">
      <c r="C399" s="109"/>
      <c r="D399" s="110"/>
      <c r="E399" s="110"/>
      <c r="F399" s="110"/>
      <c r="G399" s="110"/>
      <c r="H399" s="110"/>
      <c r="I399" s="118"/>
      <c r="J399" s="118"/>
      <c r="K399" s="118"/>
      <c r="L399" s="118"/>
      <c r="M399" s="118"/>
      <c r="N399" s="118"/>
      <c r="O399" s="118"/>
      <c r="P399" s="118"/>
      <c r="Q399" s="110"/>
      <c r="R399" s="110"/>
      <c r="S399" s="110"/>
      <c r="T399" s="110"/>
      <c r="U399" s="110"/>
    </row>
    <row r="400" spans="3:21" ht="39.950000000000003" customHeight="1">
      <c r="C400" s="109"/>
      <c r="D400" s="110"/>
      <c r="E400" s="110"/>
      <c r="F400" s="110"/>
      <c r="G400" s="110"/>
      <c r="H400" s="110"/>
      <c r="I400" s="118"/>
      <c r="J400" s="118"/>
      <c r="K400" s="118"/>
      <c r="L400" s="118"/>
      <c r="M400" s="118"/>
      <c r="N400" s="118"/>
      <c r="O400" s="118"/>
      <c r="P400" s="118"/>
      <c r="Q400" s="110"/>
      <c r="R400" s="110"/>
      <c r="S400" s="110"/>
      <c r="T400" s="110"/>
      <c r="U400" s="110"/>
    </row>
    <row r="401" spans="3:21" ht="39.950000000000003" customHeight="1">
      <c r="C401" s="109"/>
      <c r="D401" s="110"/>
      <c r="E401" s="110"/>
      <c r="F401" s="110"/>
      <c r="G401" s="110"/>
      <c r="H401" s="110"/>
      <c r="I401" s="118"/>
      <c r="J401" s="118"/>
      <c r="K401" s="118"/>
      <c r="L401" s="118"/>
      <c r="M401" s="118"/>
      <c r="N401" s="118"/>
      <c r="O401" s="118"/>
      <c r="P401" s="118"/>
      <c r="Q401" s="110"/>
      <c r="R401" s="110"/>
      <c r="S401" s="110"/>
      <c r="T401" s="110"/>
      <c r="U401" s="110"/>
    </row>
    <row r="402" spans="3:21" ht="39.950000000000003" customHeight="1">
      <c r="C402" s="109"/>
      <c r="D402" s="110"/>
      <c r="E402" s="110"/>
      <c r="F402" s="110"/>
      <c r="G402" s="110"/>
      <c r="H402" s="110"/>
      <c r="I402" s="118"/>
      <c r="J402" s="118"/>
      <c r="K402" s="118"/>
      <c r="L402" s="118"/>
      <c r="M402" s="118"/>
      <c r="N402" s="118"/>
      <c r="O402" s="118"/>
      <c r="P402" s="118"/>
      <c r="Q402" s="110"/>
      <c r="R402" s="110"/>
      <c r="S402" s="110"/>
      <c r="T402" s="110"/>
      <c r="U402" s="110"/>
    </row>
    <row r="403" spans="3:21" ht="39.950000000000003" customHeight="1">
      <c r="C403" s="109"/>
      <c r="D403" s="110"/>
      <c r="E403" s="110"/>
      <c r="F403" s="110"/>
      <c r="G403" s="110"/>
      <c r="H403" s="110"/>
      <c r="I403" s="118"/>
      <c r="J403" s="118"/>
      <c r="K403" s="118"/>
      <c r="L403" s="118"/>
      <c r="M403" s="118"/>
      <c r="N403" s="118"/>
      <c r="O403" s="118"/>
      <c r="P403" s="118"/>
      <c r="Q403" s="110"/>
      <c r="R403" s="110"/>
      <c r="S403" s="110"/>
      <c r="T403" s="110"/>
      <c r="U403" s="110"/>
    </row>
    <row r="404" spans="3:21" ht="39.950000000000003" customHeight="1">
      <c r="C404" s="109"/>
      <c r="D404" s="110"/>
      <c r="E404" s="110"/>
      <c r="F404" s="110"/>
      <c r="G404" s="110"/>
      <c r="H404" s="110"/>
      <c r="I404" s="118"/>
      <c r="J404" s="118"/>
      <c r="K404" s="118"/>
      <c r="L404" s="118"/>
      <c r="M404" s="118"/>
      <c r="N404" s="118"/>
      <c r="O404" s="118"/>
      <c r="P404" s="118"/>
      <c r="Q404" s="110"/>
      <c r="R404" s="110"/>
      <c r="S404" s="110"/>
      <c r="T404" s="110"/>
      <c r="U404" s="110"/>
    </row>
    <row r="405" spans="3:21" ht="39.950000000000003" customHeight="1">
      <c r="C405" s="109"/>
      <c r="D405" s="110"/>
      <c r="E405" s="110"/>
      <c r="F405" s="110"/>
      <c r="G405" s="110"/>
      <c r="H405" s="110"/>
      <c r="I405" s="118"/>
      <c r="J405" s="118"/>
      <c r="K405" s="118"/>
      <c r="L405" s="118"/>
      <c r="M405" s="118"/>
      <c r="N405" s="118"/>
      <c r="O405" s="118"/>
      <c r="P405" s="118"/>
      <c r="Q405" s="110"/>
      <c r="R405" s="110"/>
      <c r="S405" s="110"/>
      <c r="T405" s="110"/>
      <c r="U405" s="110"/>
    </row>
    <row r="406" spans="3:21" ht="39.950000000000003" customHeight="1">
      <c r="C406" s="109"/>
      <c r="D406" s="110"/>
      <c r="E406" s="110"/>
      <c r="F406" s="110"/>
      <c r="G406" s="110"/>
      <c r="H406" s="110"/>
      <c r="I406" s="118"/>
      <c r="J406" s="118"/>
      <c r="K406" s="118"/>
      <c r="L406" s="118"/>
      <c r="M406" s="118"/>
      <c r="N406" s="118"/>
      <c r="O406" s="118"/>
      <c r="P406" s="118"/>
      <c r="Q406" s="110"/>
      <c r="R406" s="110"/>
      <c r="S406" s="110"/>
      <c r="T406" s="110"/>
      <c r="U406" s="110"/>
    </row>
    <row r="407" spans="3:21" ht="39.950000000000003" customHeight="1">
      <c r="C407" s="109"/>
      <c r="D407" s="110"/>
      <c r="E407" s="110"/>
      <c r="F407" s="110"/>
      <c r="G407" s="110"/>
      <c r="H407" s="110"/>
      <c r="I407" s="118"/>
      <c r="J407" s="118"/>
      <c r="K407" s="118"/>
      <c r="L407" s="118"/>
      <c r="M407" s="118"/>
      <c r="N407" s="118"/>
      <c r="O407" s="118"/>
      <c r="P407" s="118"/>
      <c r="Q407" s="110"/>
      <c r="R407" s="110"/>
      <c r="S407" s="110"/>
      <c r="T407" s="110"/>
      <c r="U407" s="110"/>
    </row>
    <row r="408" spans="3:21" ht="39.950000000000003" customHeight="1">
      <c r="C408" s="109"/>
      <c r="D408" s="110"/>
      <c r="E408" s="110"/>
      <c r="F408" s="110"/>
      <c r="G408" s="110"/>
      <c r="H408" s="110"/>
      <c r="I408" s="118"/>
      <c r="J408" s="118"/>
      <c r="K408" s="118"/>
      <c r="L408" s="118"/>
      <c r="M408" s="118"/>
      <c r="N408" s="118"/>
      <c r="O408" s="118"/>
      <c r="P408" s="118"/>
      <c r="Q408" s="110"/>
      <c r="R408" s="110"/>
      <c r="S408" s="110"/>
      <c r="T408" s="110"/>
      <c r="U408" s="110"/>
    </row>
    <row r="409" spans="3:21" ht="39.950000000000003" customHeight="1">
      <c r="C409" s="109"/>
      <c r="D409" s="110"/>
      <c r="E409" s="110"/>
      <c r="F409" s="110"/>
      <c r="G409" s="110"/>
      <c r="H409" s="110"/>
      <c r="I409" s="118"/>
      <c r="J409" s="118"/>
      <c r="K409" s="118"/>
      <c r="L409" s="118"/>
      <c r="M409" s="118"/>
      <c r="N409" s="118"/>
      <c r="O409" s="118"/>
      <c r="P409" s="118"/>
      <c r="Q409" s="110"/>
      <c r="R409" s="110"/>
      <c r="S409" s="110"/>
      <c r="T409" s="110"/>
      <c r="U409" s="110"/>
    </row>
    <row r="410" spans="3:21" ht="39.950000000000003" customHeight="1">
      <c r="C410" s="109"/>
      <c r="D410" s="110"/>
      <c r="E410" s="110"/>
      <c r="F410" s="110"/>
      <c r="G410" s="110"/>
      <c r="H410" s="110"/>
      <c r="I410" s="118"/>
      <c r="J410" s="118"/>
      <c r="K410" s="118"/>
      <c r="L410" s="118"/>
      <c r="M410" s="118"/>
      <c r="N410" s="118"/>
      <c r="O410" s="118"/>
      <c r="P410" s="118"/>
      <c r="Q410" s="110"/>
      <c r="R410" s="110"/>
      <c r="S410" s="110"/>
      <c r="T410" s="110"/>
      <c r="U410" s="110"/>
    </row>
    <row r="411" spans="3:21" ht="39.950000000000003" customHeight="1">
      <c r="C411" s="109"/>
      <c r="D411" s="110"/>
      <c r="E411" s="110"/>
      <c r="F411" s="110"/>
      <c r="G411" s="110"/>
      <c r="H411" s="110"/>
      <c r="I411" s="118"/>
      <c r="J411" s="118"/>
      <c r="K411" s="118"/>
      <c r="L411" s="118"/>
      <c r="M411" s="118"/>
      <c r="N411" s="118"/>
      <c r="O411" s="118"/>
      <c r="P411" s="118"/>
      <c r="Q411" s="110"/>
      <c r="R411" s="110"/>
      <c r="S411" s="110"/>
      <c r="T411" s="110"/>
      <c r="U411" s="110"/>
    </row>
    <row r="412" spans="3:21" ht="39.950000000000003" customHeight="1">
      <c r="C412" s="109"/>
      <c r="D412" s="110"/>
      <c r="E412" s="110"/>
      <c r="F412" s="110"/>
      <c r="G412" s="110"/>
      <c r="H412" s="110"/>
      <c r="I412" s="118"/>
      <c r="J412" s="118"/>
      <c r="K412" s="118"/>
      <c r="L412" s="118"/>
      <c r="M412" s="118"/>
      <c r="N412" s="118"/>
      <c r="O412" s="118"/>
      <c r="P412" s="118"/>
      <c r="Q412" s="110"/>
      <c r="R412" s="110"/>
      <c r="S412" s="110"/>
      <c r="T412" s="110"/>
      <c r="U412" s="110"/>
    </row>
    <row r="413" spans="3:21" ht="39.950000000000003" customHeight="1">
      <c r="C413" s="109"/>
      <c r="D413" s="110"/>
      <c r="E413" s="110"/>
      <c r="F413" s="110"/>
      <c r="G413" s="110"/>
      <c r="H413" s="110"/>
      <c r="I413" s="118"/>
      <c r="J413" s="118"/>
      <c r="K413" s="118"/>
      <c r="L413" s="118"/>
      <c r="M413" s="118"/>
      <c r="N413" s="118"/>
      <c r="O413" s="118"/>
      <c r="P413" s="118"/>
      <c r="Q413" s="110"/>
      <c r="R413" s="110"/>
      <c r="S413" s="110"/>
      <c r="T413" s="110"/>
      <c r="U413" s="110"/>
    </row>
    <row r="414" spans="3:21" ht="39.950000000000003" customHeight="1">
      <c r="C414" s="109"/>
      <c r="D414" s="110"/>
      <c r="E414" s="110"/>
      <c r="F414" s="110"/>
      <c r="G414" s="110"/>
      <c r="H414" s="110"/>
      <c r="I414" s="118"/>
      <c r="J414" s="118"/>
      <c r="K414" s="118"/>
      <c r="L414" s="118"/>
      <c r="M414" s="118"/>
      <c r="N414" s="118"/>
      <c r="O414" s="118"/>
      <c r="P414" s="118"/>
      <c r="Q414" s="110"/>
      <c r="R414" s="110"/>
      <c r="S414" s="110"/>
      <c r="T414" s="110"/>
      <c r="U414" s="110"/>
    </row>
    <row r="415" spans="3:21" ht="39.950000000000003" customHeight="1">
      <c r="C415" s="109"/>
      <c r="D415" s="110"/>
      <c r="E415" s="110"/>
      <c r="F415" s="110"/>
      <c r="G415" s="110"/>
      <c r="H415" s="110"/>
      <c r="I415" s="118"/>
      <c r="J415" s="118"/>
      <c r="K415" s="118"/>
      <c r="L415" s="118"/>
      <c r="M415" s="118"/>
      <c r="N415" s="118"/>
      <c r="O415" s="118"/>
      <c r="P415" s="118"/>
      <c r="Q415" s="110"/>
      <c r="R415" s="110"/>
      <c r="S415" s="110"/>
      <c r="T415" s="110"/>
      <c r="U415" s="110"/>
    </row>
    <row r="416" spans="3:21" ht="39.950000000000003" customHeight="1">
      <c r="C416" s="109"/>
      <c r="D416" s="110"/>
      <c r="E416" s="110"/>
      <c r="F416" s="110"/>
      <c r="G416" s="110"/>
      <c r="H416" s="110"/>
      <c r="I416" s="118"/>
      <c r="J416" s="118"/>
      <c r="K416" s="118"/>
      <c r="L416" s="118"/>
      <c r="M416" s="118"/>
      <c r="N416" s="118"/>
      <c r="O416" s="118"/>
      <c r="P416" s="118"/>
      <c r="Q416" s="110"/>
      <c r="R416" s="110"/>
      <c r="S416" s="110"/>
      <c r="T416" s="110"/>
      <c r="U416" s="110"/>
    </row>
    <row r="417" spans="3:21" ht="39.950000000000003" customHeight="1">
      <c r="C417" s="109"/>
      <c r="D417" s="110"/>
      <c r="E417" s="110"/>
      <c r="F417" s="110"/>
      <c r="G417" s="110"/>
      <c r="H417" s="110"/>
      <c r="I417" s="118"/>
      <c r="J417" s="118"/>
      <c r="K417" s="118"/>
      <c r="L417" s="118"/>
      <c r="M417" s="118"/>
      <c r="N417" s="118"/>
      <c r="O417" s="118"/>
      <c r="P417" s="118"/>
      <c r="Q417" s="110"/>
      <c r="R417" s="110"/>
      <c r="S417" s="110"/>
      <c r="T417" s="110"/>
      <c r="U417" s="110"/>
    </row>
    <row r="418" spans="3:21" ht="39.950000000000003" customHeight="1">
      <c r="C418" s="109"/>
      <c r="D418" s="110"/>
      <c r="E418" s="110"/>
      <c r="F418" s="110"/>
      <c r="G418" s="110"/>
      <c r="H418" s="110"/>
      <c r="I418" s="118"/>
      <c r="J418" s="118"/>
      <c r="K418" s="118"/>
      <c r="L418" s="118"/>
      <c r="M418" s="118"/>
      <c r="N418" s="118"/>
      <c r="O418" s="118"/>
      <c r="P418" s="118"/>
      <c r="Q418" s="110"/>
      <c r="R418" s="110"/>
      <c r="S418" s="110"/>
      <c r="T418" s="110"/>
      <c r="U418" s="110"/>
    </row>
    <row r="419" spans="3:21" ht="39.950000000000003" customHeight="1">
      <c r="C419" s="109"/>
      <c r="D419" s="110"/>
      <c r="E419" s="110"/>
      <c r="F419" s="110"/>
      <c r="G419" s="110"/>
      <c r="H419" s="110"/>
      <c r="I419" s="118"/>
      <c r="J419" s="118"/>
      <c r="K419" s="118"/>
      <c r="L419" s="118"/>
      <c r="M419" s="118"/>
      <c r="N419" s="118"/>
      <c r="O419" s="118"/>
      <c r="P419" s="118"/>
      <c r="Q419" s="110"/>
      <c r="R419" s="110"/>
      <c r="S419" s="110"/>
      <c r="T419" s="110"/>
      <c r="U419" s="110"/>
    </row>
    <row r="420" spans="3:21" ht="39.950000000000003" customHeight="1">
      <c r="C420" s="109"/>
      <c r="D420" s="110"/>
      <c r="E420" s="110"/>
      <c r="F420" s="110"/>
      <c r="G420" s="110"/>
      <c r="H420" s="110"/>
      <c r="I420" s="118"/>
      <c r="J420" s="118"/>
      <c r="K420" s="118"/>
      <c r="L420" s="118"/>
      <c r="M420" s="118"/>
      <c r="N420" s="118"/>
      <c r="O420" s="118"/>
      <c r="P420" s="118"/>
      <c r="Q420" s="110"/>
      <c r="R420" s="110"/>
      <c r="S420" s="110"/>
      <c r="T420" s="110"/>
      <c r="U420" s="110"/>
    </row>
    <row r="421" spans="3:21" ht="39.950000000000003" customHeight="1">
      <c r="C421" s="109"/>
      <c r="D421" s="110"/>
      <c r="E421" s="110"/>
      <c r="F421" s="110"/>
      <c r="G421" s="110"/>
      <c r="H421" s="110"/>
      <c r="I421" s="118"/>
      <c r="J421" s="118"/>
      <c r="K421" s="118"/>
      <c r="L421" s="118"/>
      <c r="M421" s="118"/>
      <c r="N421" s="118"/>
      <c r="O421" s="118"/>
      <c r="P421" s="118"/>
      <c r="Q421" s="110"/>
      <c r="R421" s="110"/>
      <c r="S421" s="110"/>
      <c r="T421" s="110"/>
      <c r="U421" s="110"/>
    </row>
    <row r="422" spans="3:21" ht="39.950000000000003" customHeight="1">
      <c r="C422" s="109"/>
      <c r="D422" s="110"/>
      <c r="E422" s="110"/>
      <c r="F422" s="110"/>
      <c r="G422" s="110"/>
      <c r="H422" s="110"/>
      <c r="I422" s="118"/>
      <c r="J422" s="118"/>
      <c r="K422" s="118"/>
      <c r="L422" s="118"/>
      <c r="M422" s="118"/>
      <c r="N422" s="118"/>
      <c r="O422" s="118"/>
      <c r="P422" s="118"/>
      <c r="Q422" s="110"/>
      <c r="R422" s="110"/>
      <c r="S422" s="110"/>
      <c r="T422" s="110"/>
      <c r="U422" s="110"/>
    </row>
    <row r="423" spans="3:21" ht="39.950000000000003" customHeight="1">
      <c r="C423" s="109"/>
      <c r="D423" s="110"/>
      <c r="E423" s="110"/>
      <c r="F423" s="110"/>
      <c r="G423" s="110"/>
      <c r="H423" s="110"/>
      <c r="I423" s="118"/>
      <c r="J423" s="118"/>
      <c r="K423" s="118"/>
      <c r="L423" s="118"/>
      <c r="M423" s="118"/>
      <c r="N423" s="118"/>
      <c r="O423" s="118"/>
      <c r="P423" s="118"/>
      <c r="Q423" s="110"/>
      <c r="R423" s="110"/>
      <c r="S423" s="110"/>
      <c r="T423" s="110"/>
      <c r="U423" s="110"/>
    </row>
    <row r="424" spans="3:21" ht="39.950000000000003" customHeight="1">
      <c r="C424" s="109"/>
      <c r="D424" s="110"/>
      <c r="E424" s="110"/>
      <c r="F424" s="110"/>
      <c r="G424" s="110"/>
      <c r="H424" s="110"/>
      <c r="I424" s="118"/>
      <c r="J424" s="118"/>
      <c r="K424" s="118"/>
      <c r="L424" s="118"/>
      <c r="M424" s="118"/>
      <c r="N424" s="118"/>
      <c r="O424" s="118"/>
      <c r="P424" s="118"/>
      <c r="Q424" s="110"/>
      <c r="R424" s="110"/>
      <c r="S424" s="110"/>
      <c r="T424" s="110"/>
      <c r="U424" s="110"/>
    </row>
    <row r="425" spans="3:21" ht="39.950000000000003" customHeight="1">
      <c r="C425" s="109"/>
      <c r="D425" s="110"/>
      <c r="E425" s="110"/>
      <c r="F425" s="110"/>
      <c r="G425" s="110"/>
      <c r="H425" s="110"/>
      <c r="I425" s="118"/>
      <c r="J425" s="118"/>
      <c r="K425" s="118"/>
      <c r="L425" s="118"/>
      <c r="M425" s="118"/>
      <c r="N425" s="118"/>
      <c r="O425" s="118"/>
      <c r="P425" s="118"/>
      <c r="Q425" s="110"/>
      <c r="R425" s="110"/>
      <c r="S425" s="110"/>
      <c r="T425" s="110"/>
      <c r="U425" s="110"/>
    </row>
    <row r="426" spans="3:21" ht="39.950000000000003" customHeight="1">
      <c r="C426" s="109"/>
      <c r="D426" s="110"/>
      <c r="E426" s="110"/>
      <c r="F426" s="110"/>
      <c r="G426" s="110"/>
      <c r="H426" s="110"/>
      <c r="I426" s="118"/>
      <c r="J426" s="118"/>
      <c r="K426" s="118"/>
      <c r="L426" s="118"/>
      <c r="M426" s="118"/>
      <c r="N426" s="118"/>
      <c r="O426" s="118"/>
      <c r="P426" s="118"/>
      <c r="Q426" s="110"/>
      <c r="R426" s="110"/>
      <c r="S426" s="110"/>
      <c r="T426" s="110"/>
      <c r="U426" s="110"/>
    </row>
    <row r="427" spans="3:21" ht="39.950000000000003" customHeight="1">
      <c r="C427" s="109"/>
      <c r="D427" s="110"/>
      <c r="E427" s="110"/>
      <c r="F427" s="110"/>
      <c r="G427" s="110"/>
      <c r="H427" s="110"/>
      <c r="I427" s="118"/>
      <c r="J427" s="118"/>
      <c r="K427" s="118"/>
      <c r="L427" s="118"/>
      <c r="M427" s="118"/>
      <c r="N427" s="118"/>
      <c r="O427" s="118"/>
      <c r="P427" s="118"/>
      <c r="Q427" s="110"/>
      <c r="R427" s="110"/>
      <c r="S427" s="110"/>
      <c r="T427" s="110"/>
      <c r="U427" s="110"/>
    </row>
    <row r="428" spans="3:21" ht="39.950000000000003" customHeight="1">
      <c r="C428" s="109"/>
      <c r="D428" s="110"/>
      <c r="E428" s="110"/>
      <c r="F428" s="110"/>
      <c r="G428" s="110"/>
      <c r="H428" s="110"/>
      <c r="I428" s="118"/>
      <c r="J428" s="118"/>
      <c r="K428" s="118"/>
      <c r="L428" s="118"/>
      <c r="M428" s="118"/>
      <c r="N428" s="118"/>
      <c r="O428" s="118"/>
      <c r="P428" s="118"/>
      <c r="Q428" s="110"/>
      <c r="R428" s="110"/>
      <c r="S428" s="110"/>
      <c r="T428" s="110"/>
      <c r="U428" s="110"/>
    </row>
    <row r="429" spans="3:21" ht="39.950000000000003" customHeight="1">
      <c r="C429" s="109"/>
      <c r="D429" s="110"/>
      <c r="E429" s="110"/>
      <c r="F429" s="110"/>
      <c r="G429" s="110"/>
      <c r="H429" s="110"/>
      <c r="I429" s="118"/>
      <c r="J429" s="118"/>
      <c r="K429" s="118"/>
      <c r="L429" s="118"/>
      <c r="M429" s="118"/>
      <c r="N429" s="118"/>
      <c r="O429" s="118"/>
      <c r="P429" s="118"/>
      <c r="Q429" s="110"/>
      <c r="R429" s="110"/>
      <c r="S429" s="110"/>
      <c r="T429" s="110"/>
      <c r="U429" s="110"/>
    </row>
    <row r="430" spans="3:21" ht="39.950000000000003" customHeight="1">
      <c r="C430" s="109"/>
      <c r="D430" s="110"/>
      <c r="E430" s="110"/>
      <c r="F430" s="110"/>
      <c r="G430" s="110"/>
      <c r="H430" s="110"/>
      <c r="I430" s="118"/>
      <c r="J430" s="118"/>
      <c r="K430" s="118"/>
      <c r="L430" s="118"/>
      <c r="M430" s="118"/>
      <c r="N430" s="118"/>
      <c r="O430" s="118"/>
      <c r="P430" s="118"/>
      <c r="Q430" s="110"/>
      <c r="R430" s="110"/>
      <c r="S430" s="110"/>
      <c r="T430" s="110"/>
      <c r="U430" s="110"/>
    </row>
    <row r="431" spans="3:21" ht="39.950000000000003" customHeight="1">
      <c r="C431" s="109"/>
      <c r="D431" s="110"/>
      <c r="E431" s="110"/>
      <c r="F431" s="110"/>
      <c r="G431" s="110"/>
      <c r="H431" s="110"/>
      <c r="I431" s="118"/>
      <c r="J431" s="118"/>
      <c r="K431" s="118"/>
      <c r="L431" s="118"/>
      <c r="M431" s="118"/>
      <c r="N431" s="118"/>
      <c r="O431" s="118"/>
      <c r="P431" s="118"/>
      <c r="Q431" s="110"/>
      <c r="R431" s="110"/>
      <c r="S431" s="110"/>
      <c r="T431" s="110"/>
      <c r="U431" s="110"/>
    </row>
    <row r="432" spans="3:21" ht="39.950000000000003" customHeight="1">
      <c r="C432" s="109"/>
      <c r="D432" s="110"/>
      <c r="E432" s="110"/>
      <c r="F432" s="110"/>
      <c r="G432" s="110"/>
      <c r="H432" s="110"/>
      <c r="I432" s="118"/>
      <c r="J432" s="118"/>
      <c r="K432" s="118"/>
      <c r="L432" s="118"/>
      <c r="M432" s="118"/>
      <c r="N432" s="118"/>
      <c r="O432" s="118"/>
      <c r="P432" s="118"/>
      <c r="Q432" s="110"/>
      <c r="R432" s="110"/>
      <c r="S432" s="110"/>
      <c r="T432" s="110"/>
      <c r="U432" s="110"/>
    </row>
    <row r="433" spans="3:21" ht="39.950000000000003" customHeight="1">
      <c r="C433" s="109"/>
      <c r="D433" s="110"/>
      <c r="E433" s="110"/>
      <c r="F433" s="110"/>
      <c r="G433" s="110"/>
      <c r="H433" s="110"/>
      <c r="I433" s="118"/>
      <c r="J433" s="118"/>
      <c r="K433" s="118"/>
      <c r="L433" s="118"/>
      <c r="M433" s="118"/>
      <c r="N433" s="118"/>
      <c r="O433" s="118"/>
      <c r="P433" s="118"/>
      <c r="Q433" s="110"/>
      <c r="R433" s="110"/>
      <c r="S433" s="110"/>
      <c r="T433" s="110"/>
      <c r="U433" s="110"/>
    </row>
    <row r="434" spans="3:21" ht="39.950000000000003" customHeight="1">
      <c r="C434" s="109"/>
      <c r="D434" s="110"/>
      <c r="E434" s="110"/>
      <c r="F434" s="110"/>
      <c r="G434" s="110"/>
      <c r="H434" s="110"/>
      <c r="I434" s="118"/>
      <c r="J434" s="118"/>
      <c r="K434" s="118"/>
      <c r="L434" s="118"/>
      <c r="M434" s="118"/>
      <c r="N434" s="118"/>
      <c r="O434" s="118"/>
      <c r="P434" s="118"/>
      <c r="Q434" s="110"/>
      <c r="R434" s="110"/>
      <c r="S434" s="110"/>
      <c r="T434" s="110"/>
      <c r="U434" s="110"/>
    </row>
    <row r="435" spans="3:21" ht="39.950000000000003" customHeight="1">
      <c r="C435" s="109"/>
      <c r="D435" s="110"/>
      <c r="E435" s="110"/>
      <c r="F435" s="110"/>
      <c r="G435" s="110"/>
      <c r="H435" s="110"/>
      <c r="I435" s="118"/>
      <c r="J435" s="118"/>
      <c r="K435" s="118"/>
      <c r="L435" s="118"/>
      <c r="M435" s="118"/>
      <c r="N435" s="118"/>
      <c r="O435" s="118"/>
      <c r="P435" s="118"/>
      <c r="Q435" s="110"/>
      <c r="R435" s="110"/>
      <c r="S435" s="110"/>
      <c r="T435" s="110"/>
      <c r="U435" s="110"/>
    </row>
    <row r="436" spans="3:21" ht="39.950000000000003" customHeight="1">
      <c r="C436" s="109"/>
      <c r="D436" s="110"/>
      <c r="E436" s="110"/>
      <c r="F436" s="110"/>
      <c r="G436" s="110"/>
      <c r="H436" s="110"/>
      <c r="I436" s="118"/>
      <c r="J436" s="118"/>
      <c r="K436" s="118"/>
      <c r="L436" s="118"/>
      <c r="M436" s="118"/>
      <c r="N436" s="118"/>
      <c r="O436" s="118"/>
      <c r="P436" s="118"/>
      <c r="Q436" s="110"/>
      <c r="R436" s="110"/>
      <c r="S436" s="110"/>
      <c r="T436" s="110"/>
      <c r="U436" s="110"/>
    </row>
    <row r="437" spans="3:21" ht="39.950000000000003" customHeight="1">
      <c r="C437" s="109"/>
      <c r="D437" s="110"/>
      <c r="E437" s="110"/>
      <c r="F437" s="110"/>
      <c r="G437" s="110"/>
      <c r="H437" s="110"/>
      <c r="I437" s="118"/>
      <c r="J437" s="118"/>
      <c r="K437" s="118"/>
      <c r="L437" s="118"/>
      <c r="M437" s="118"/>
      <c r="N437" s="118"/>
      <c r="O437" s="118"/>
      <c r="P437" s="118"/>
      <c r="Q437" s="110"/>
      <c r="R437" s="110"/>
      <c r="S437" s="110"/>
      <c r="T437" s="110"/>
      <c r="U437" s="110"/>
    </row>
    <row r="438" spans="3:21" ht="39.950000000000003" customHeight="1">
      <c r="C438" s="109"/>
      <c r="D438" s="110"/>
      <c r="E438" s="110"/>
      <c r="F438" s="110"/>
      <c r="G438" s="110"/>
      <c r="H438" s="110"/>
      <c r="I438" s="118"/>
      <c r="J438" s="118"/>
      <c r="K438" s="118"/>
      <c r="L438" s="118"/>
      <c r="M438" s="118"/>
      <c r="N438" s="118"/>
      <c r="O438" s="118"/>
      <c r="P438" s="118"/>
      <c r="Q438" s="110"/>
      <c r="R438" s="110"/>
      <c r="S438" s="110"/>
      <c r="T438" s="110"/>
      <c r="U438" s="110"/>
    </row>
    <row r="439" spans="3:21" ht="39.950000000000003" customHeight="1">
      <c r="C439" s="109"/>
      <c r="D439" s="110"/>
      <c r="E439" s="110"/>
      <c r="F439" s="110"/>
      <c r="G439" s="110"/>
      <c r="H439" s="110"/>
      <c r="I439" s="118"/>
      <c r="J439" s="118"/>
      <c r="K439" s="118"/>
      <c r="L439" s="118"/>
      <c r="M439" s="118"/>
      <c r="N439" s="118"/>
      <c r="O439" s="118"/>
      <c r="P439" s="118"/>
      <c r="Q439" s="110"/>
      <c r="R439" s="110"/>
      <c r="S439" s="110"/>
      <c r="T439" s="110"/>
      <c r="U439" s="110"/>
    </row>
    <row r="440" spans="3:21" ht="39.950000000000003" customHeight="1">
      <c r="C440" s="109"/>
      <c r="D440" s="110"/>
      <c r="E440" s="110"/>
      <c r="F440" s="110"/>
      <c r="G440" s="110"/>
      <c r="H440" s="110"/>
      <c r="I440" s="118"/>
      <c r="J440" s="118"/>
      <c r="K440" s="118"/>
      <c r="L440" s="118"/>
      <c r="M440" s="118"/>
      <c r="N440" s="118"/>
      <c r="O440" s="118"/>
      <c r="P440" s="118"/>
      <c r="Q440" s="110"/>
      <c r="R440" s="110"/>
      <c r="S440" s="110"/>
      <c r="T440" s="110"/>
      <c r="U440" s="110"/>
    </row>
    <row r="441" spans="3:21" ht="39.950000000000003" customHeight="1">
      <c r="C441" s="109"/>
      <c r="D441" s="110"/>
      <c r="E441" s="110"/>
      <c r="F441" s="110"/>
      <c r="G441" s="110"/>
      <c r="H441" s="110"/>
      <c r="I441" s="118"/>
      <c r="J441" s="118"/>
      <c r="K441" s="118"/>
      <c r="L441" s="118"/>
      <c r="M441" s="118"/>
      <c r="N441" s="118"/>
      <c r="O441" s="118"/>
      <c r="P441" s="118"/>
      <c r="Q441" s="110"/>
      <c r="R441" s="110"/>
      <c r="S441" s="110"/>
      <c r="T441" s="110"/>
      <c r="U441" s="110"/>
    </row>
    <row r="442" spans="3:21" ht="39.950000000000003" customHeight="1">
      <c r="C442" s="109"/>
      <c r="D442" s="110"/>
      <c r="E442" s="110"/>
      <c r="F442" s="110"/>
      <c r="G442" s="110"/>
      <c r="H442" s="110"/>
      <c r="I442" s="118"/>
      <c r="J442" s="118"/>
      <c r="K442" s="118"/>
      <c r="L442" s="118"/>
      <c r="M442" s="118"/>
      <c r="N442" s="118"/>
      <c r="O442" s="118"/>
      <c r="P442" s="118"/>
      <c r="Q442" s="110"/>
      <c r="R442" s="110"/>
      <c r="S442" s="110"/>
      <c r="T442" s="110"/>
      <c r="U442" s="110"/>
    </row>
    <row r="443" spans="3:21" ht="39.950000000000003" customHeight="1">
      <c r="C443" s="109"/>
      <c r="D443" s="110"/>
      <c r="E443" s="110"/>
      <c r="F443" s="110"/>
      <c r="G443" s="110"/>
      <c r="H443" s="110"/>
      <c r="I443" s="118"/>
      <c r="J443" s="118"/>
      <c r="K443" s="118"/>
      <c r="L443" s="118"/>
      <c r="M443" s="118"/>
      <c r="N443" s="118"/>
      <c r="O443" s="118"/>
      <c r="P443" s="118"/>
      <c r="Q443" s="110"/>
      <c r="R443" s="110"/>
      <c r="S443" s="110"/>
      <c r="T443" s="110"/>
      <c r="U443" s="110"/>
    </row>
    <row r="444" spans="3:21" ht="39.950000000000003" customHeight="1">
      <c r="C444" s="109"/>
      <c r="D444" s="110"/>
      <c r="E444" s="110"/>
      <c r="F444" s="110"/>
      <c r="G444" s="110"/>
      <c r="H444" s="110"/>
      <c r="I444" s="118"/>
      <c r="J444" s="118"/>
      <c r="K444" s="118"/>
      <c r="L444" s="118"/>
      <c r="M444" s="118"/>
      <c r="N444" s="118"/>
      <c r="O444" s="118"/>
      <c r="P444" s="118"/>
      <c r="Q444" s="110"/>
      <c r="R444" s="110"/>
      <c r="S444" s="110"/>
      <c r="T444" s="110"/>
      <c r="U444" s="110"/>
    </row>
    <row r="445" spans="3:21" s="130" customFormat="1" ht="39.950000000000003" customHeight="1">
      <c r="C445" s="120"/>
      <c r="D445" s="121"/>
      <c r="E445" s="121"/>
      <c r="F445" s="121"/>
      <c r="G445" s="121"/>
      <c r="H445" s="121"/>
      <c r="I445" s="122">
        <f>SUM(I9:I444)</f>
        <v>10069</v>
      </c>
      <c r="J445" s="122">
        <f t="shared" ref="J445:P445" si="6">SUM(J9:J444)</f>
        <v>0</v>
      </c>
      <c r="K445" s="122">
        <f t="shared" si="6"/>
        <v>440</v>
      </c>
      <c r="L445" s="122">
        <f t="shared" si="6"/>
        <v>843</v>
      </c>
      <c r="M445" s="122">
        <f t="shared" si="6"/>
        <v>288</v>
      </c>
      <c r="N445" s="122">
        <f t="shared" si="6"/>
        <v>1368</v>
      </c>
      <c r="O445" s="122">
        <f t="shared" si="6"/>
        <v>192</v>
      </c>
      <c r="P445" s="122">
        <f t="shared" si="6"/>
        <v>0</v>
      </c>
      <c r="Q445" s="138">
        <f>P445+O445+N445+M445+L445+K445+J445+I445</f>
        <v>13200</v>
      </c>
      <c r="R445" s="121"/>
      <c r="S445" s="121"/>
      <c r="T445" s="121"/>
      <c r="U445" s="121"/>
    </row>
    <row r="446" spans="3:21" ht="33.75" customHeight="1">
      <c r="I446" s="126">
        <v>10844</v>
      </c>
      <c r="J446" s="126">
        <v>202</v>
      </c>
      <c r="K446" s="126">
        <v>450</v>
      </c>
      <c r="L446" s="126">
        <v>950</v>
      </c>
      <c r="M446" s="126">
        <v>285</v>
      </c>
      <c r="N446" s="126">
        <v>1370</v>
      </c>
      <c r="O446" s="126">
        <v>195</v>
      </c>
      <c r="P446" s="126">
        <v>0</v>
      </c>
      <c r="Q446" s="127">
        <f>P446+O446+N446+M446+L446+K446+J446+I446</f>
        <v>14296</v>
      </c>
    </row>
    <row r="447" spans="3:21" ht="18">
      <c r="M447" s="137"/>
      <c r="N447" s="137"/>
      <c r="O447" s="137"/>
      <c r="P447" s="137"/>
      <c r="Q447" s="139"/>
    </row>
    <row r="448" spans="3:21" ht="18">
      <c r="M448" s="137"/>
      <c r="N448" s="137"/>
      <c r="O448" s="137"/>
      <c r="P448" s="137"/>
    </row>
  </sheetData>
  <mergeCells count="22">
    <mergeCell ref="E5:F5"/>
    <mergeCell ref="C6:D6"/>
    <mergeCell ref="E6:U6"/>
    <mergeCell ref="I7:P7"/>
    <mergeCell ref="C7:C8"/>
    <mergeCell ref="D7:D8"/>
    <mergeCell ref="E7:E8"/>
    <mergeCell ref="F7:F8"/>
    <mergeCell ref="G7:G8"/>
    <mergeCell ref="H7:H8"/>
    <mergeCell ref="Q7:Q8"/>
    <mergeCell ref="R7:R8"/>
    <mergeCell ref="S7:S8"/>
    <mergeCell ref="T7:T8"/>
    <mergeCell ref="U7:U8"/>
    <mergeCell ref="G2:U5"/>
    <mergeCell ref="C2:D2"/>
    <mergeCell ref="E2:F2"/>
    <mergeCell ref="C3:D3"/>
    <mergeCell ref="E3:F3"/>
    <mergeCell ref="C4:D4"/>
    <mergeCell ref="E4:F4"/>
  </mergeCells>
  <printOptions horizontalCentered="1"/>
  <pageMargins left="0" right="0" top="0.65" bottom="0.5" header="0.62" footer="0.51"/>
  <pageSetup paperSize="9" scale="53" orientation="landscape" r:id="rId1"/>
  <headerFooter>
    <oddFooter>&amp;CPage No. &amp;P of &amp;N</oddFooter>
  </headerFooter>
  <rowBreaks count="2" manualBreakCount="2">
    <brk id="48" max="20" man="1"/>
    <brk id="70" max="20"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446"/>
  <sheetViews>
    <sheetView topLeftCell="B223" workbookViewId="0">
      <selection activeCell="J49" sqref="J49"/>
    </sheetView>
  </sheetViews>
  <sheetFormatPr defaultColWidth="9" defaultRowHeight="15"/>
  <cols>
    <col min="2" max="2" width="17.140625" customWidth="1"/>
    <col min="3" max="3" width="15.7109375" customWidth="1"/>
    <col min="4" max="4" width="10.42578125" customWidth="1"/>
    <col min="5" max="5" width="17.7109375" customWidth="1"/>
    <col min="6" max="6" width="12.7109375" customWidth="1"/>
    <col min="7" max="7" width="13.140625" customWidth="1"/>
    <col min="8" max="8" width="12.5703125" customWidth="1"/>
    <col min="9" max="9" width="10.85546875" customWidth="1"/>
    <col min="10" max="10" width="11" customWidth="1"/>
    <col min="11" max="11" width="11.85546875" customWidth="1"/>
    <col min="12" max="12" width="10.85546875" customWidth="1"/>
    <col min="13" max="13" width="12.140625" customWidth="1"/>
    <col min="14" max="14" width="11.85546875" customWidth="1"/>
    <col min="15" max="15" width="15.42578125" customWidth="1"/>
    <col min="16" max="16" width="12.85546875" customWidth="1"/>
    <col min="17" max="17" width="13.5703125" customWidth="1"/>
    <col min="18" max="18" width="17" customWidth="1"/>
    <col min="19" max="19" width="20.42578125" customWidth="1"/>
  </cols>
  <sheetData>
    <row r="2" spans="1:19" ht="18.75">
      <c r="A2" s="712" t="s">
        <v>261</v>
      </c>
      <c r="B2" s="712"/>
      <c r="C2" s="713" t="s">
        <v>22</v>
      </c>
      <c r="D2" s="713"/>
      <c r="E2" s="720"/>
      <c r="F2" s="720"/>
      <c r="G2" s="720"/>
      <c r="H2" s="720"/>
      <c r="I2" s="720"/>
      <c r="J2" s="720"/>
      <c r="K2" s="720"/>
      <c r="L2" s="720"/>
      <c r="M2" s="720"/>
      <c r="N2" s="720"/>
      <c r="O2" s="720"/>
      <c r="P2" s="720"/>
      <c r="Q2" s="720"/>
      <c r="R2" s="720"/>
      <c r="S2" s="720"/>
    </row>
    <row r="3" spans="1:19" ht="18.75">
      <c r="A3" s="712" t="s">
        <v>262</v>
      </c>
      <c r="B3" s="712"/>
      <c r="C3" s="713" t="s">
        <v>1142</v>
      </c>
      <c r="D3" s="713"/>
      <c r="E3" s="720"/>
      <c r="F3" s="720"/>
      <c r="G3" s="720"/>
      <c r="H3" s="720"/>
      <c r="I3" s="720"/>
      <c r="J3" s="720"/>
      <c r="K3" s="720"/>
      <c r="L3" s="720"/>
      <c r="M3" s="720"/>
      <c r="N3" s="720"/>
      <c r="O3" s="720"/>
      <c r="P3" s="720"/>
      <c r="Q3" s="720"/>
      <c r="R3" s="720"/>
      <c r="S3" s="720"/>
    </row>
    <row r="4" spans="1:19" ht="18.75">
      <c r="A4" s="712" t="s">
        <v>263</v>
      </c>
      <c r="B4" s="712"/>
      <c r="C4" s="713">
        <v>18508</v>
      </c>
      <c r="D4" s="713"/>
      <c r="E4" s="720"/>
      <c r="F4" s="720"/>
      <c r="G4" s="720"/>
      <c r="H4" s="720"/>
      <c r="I4" s="720"/>
      <c r="J4" s="720"/>
      <c r="K4" s="720"/>
      <c r="L4" s="720"/>
      <c r="M4" s="720"/>
      <c r="N4" s="720"/>
      <c r="O4" s="720"/>
      <c r="P4" s="720"/>
      <c r="Q4" s="720"/>
      <c r="R4" s="720"/>
      <c r="S4" s="720"/>
    </row>
    <row r="5" spans="1:19" ht="18.75">
      <c r="A5" s="14" t="s">
        <v>264</v>
      </c>
      <c r="B5" s="14"/>
      <c r="C5" s="713"/>
      <c r="D5" s="713"/>
      <c r="E5" s="720"/>
      <c r="F5" s="720"/>
      <c r="G5" s="720"/>
      <c r="H5" s="720"/>
      <c r="I5" s="720"/>
      <c r="J5" s="720"/>
      <c r="K5" s="720"/>
      <c r="L5" s="720"/>
      <c r="M5" s="720"/>
      <c r="N5" s="720"/>
      <c r="O5" s="720"/>
      <c r="P5" s="720"/>
      <c r="Q5" s="720"/>
      <c r="R5" s="720"/>
      <c r="S5" s="720"/>
    </row>
    <row r="6" spans="1:19" ht="18.75">
      <c r="A6" s="714" t="s">
        <v>87</v>
      </c>
      <c r="B6" s="714"/>
      <c r="C6" s="715" t="s">
        <v>1143</v>
      </c>
      <c r="D6" s="715"/>
      <c r="E6" s="715"/>
      <c r="F6" s="715"/>
      <c r="G6" s="716"/>
      <c r="H6" s="716"/>
      <c r="I6" s="716"/>
      <c r="J6" s="716"/>
      <c r="K6" s="716"/>
      <c r="L6" s="716"/>
      <c r="M6" s="716"/>
      <c r="N6" s="716"/>
      <c r="O6" s="715"/>
      <c r="P6" s="715"/>
      <c r="Q6" s="715"/>
      <c r="R6" s="715"/>
      <c r="S6" s="715"/>
    </row>
    <row r="7" spans="1:19" ht="18">
      <c r="A7" s="718" t="s">
        <v>89</v>
      </c>
      <c r="B7" s="718" t="s">
        <v>90</v>
      </c>
      <c r="C7" s="719" t="s">
        <v>91</v>
      </c>
      <c r="D7" s="719" t="s">
        <v>92</v>
      </c>
      <c r="E7" s="719" t="s">
        <v>93</v>
      </c>
      <c r="F7" s="719" t="s">
        <v>94</v>
      </c>
      <c r="G7" s="721" t="s">
        <v>95</v>
      </c>
      <c r="H7" s="722"/>
      <c r="I7" s="722"/>
      <c r="J7" s="722"/>
      <c r="K7" s="722"/>
      <c r="L7" s="722"/>
      <c r="M7" s="722"/>
      <c r="N7" s="723"/>
      <c r="O7" s="719" t="s">
        <v>96</v>
      </c>
      <c r="P7" s="719" t="s">
        <v>97</v>
      </c>
      <c r="Q7" s="719" t="s">
        <v>98</v>
      </c>
      <c r="R7" s="719" t="s">
        <v>99</v>
      </c>
      <c r="S7" s="719" t="s">
        <v>265</v>
      </c>
    </row>
    <row r="8" spans="1:19" ht="36">
      <c r="A8" s="718"/>
      <c r="B8" s="718"/>
      <c r="C8" s="719"/>
      <c r="D8" s="719"/>
      <c r="E8" s="719"/>
      <c r="F8" s="719"/>
      <c r="G8" s="4" t="s">
        <v>101</v>
      </c>
      <c r="H8" s="4" t="s">
        <v>102</v>
      </c>
      <c r="I8" s="4" t="s">
        <v>103</v>
      </c>
      <c r="J8" s="4" t="s">
        <v>104</v>
      </c>
      <c r="K8" s="4" t="s">
        <v>1067</v>
      </c>
      <c r="L8" s="4" t="s">
        <v>106</v>
      </c>
      <c r="M8" s="4" t="s">
        <v>107</v>
      </c>
      <c r="N8" s="3" t="s">
        <v>470</v>
      </c>
      <c r="O8" s="719"/>
      <c r="P8" s="719"/>
      <c r="Q8" s="719"/>
      <c r="R8" s="719"/>
      <c r="S8" s="719"/>
    </row>
    <row r="9" spans="1:19" ht="18">
      <c r="A9" s="102">
        <v>1</v>
      </c>
      <c r="B9" s="103">
        <v>44950</v>
      </c>
      <c r="C9" s="102" t="s">
        <v>1144</v>
      </c>
      <c r="D9" s="102" t="s">
        <v>1145</v>
      </c>
      <c r="E9" s="104" t="s">
        <v>1146</v>
      </c>
      <c r="F9" s="102" t="s">
        <v>110</v>
      </c>
      <c r="G9" s="105">
        <v>302</v>
      </c>
      <c r="H9" s="105"/>
      <c r="I9" s="105"/>
      <c r="J9" s="105"/>
      <c r="K9" s="105"/>
      <c r="L9" s="105"/>
      <c r="M9" s="105"/>
      <c r="N9" s="105"/>
      <c r="O9" s="104">
        <f>+G9</f>
        <v>302</v>
      </c>
      <c r="P9" s="104" t="s">
        <v>276</v>
      </c>
      <c r="Q9" s="108">
        <v>1.65</v>
      </c>
      <c r="R9" s="104" t="s">
        <v>661</v>
      </c>
      <c r="S9" s="104"/>
    </row>
    <row r="10" spans="1:19" ht="18">
      <c r="A10" s="102">
        <f>+A9+1</f>
        <v>2</v>
      </c>
      <c r="B10" s="103">
        <v>44951</v>
      </c>
      <c r="C10" s="102" t="s">
        <v>1147</v>
      </c>
      <c r="D10" s="102" t="s">
        <v>1148</v>
      </c>
      <c r="E10" s="104" t="s">
        <v>1146</v>
      </c>
      <c r="F10" s="102" t="s">
        <v>110</v>
      </c>
      <c r="G10" s="105">
        <v>233</v>
      </c>
      <c r="H10" s="105"/>
      <c r="I10" s="105"/>
      <c r="J10" s="105"/>
      <c r="K10" s="105"/>
      <c r="L10" s="105"/>
      <c r="M10" s="105"/>
      <c r="N10" s="105"/>
      <c r="O10" s="104">
        <f>+O9+G10+H10+I10+J10+K10+L10</f>
        <v>535</v>
      </c>
      <c r="P10" s="104" t="s">
        <v>276</v>
      </c>
      <c r="Q10" s="108">
        <v>1.65</v>
      </c>
      <c r="R10" s="104" t="s">
        <v>661</v>
      </c>
      <c r="S10" s="104"/>
    </row>
    <row r="11" spans="1:19" ht="18">
      <c r="A11" s="102">
        <f>+A10+1</f>
        <v>3</v>
      </c>
      <c r="B11" s="103">
        <v>44951</v>
      </c>
      <c r="C11" s="102" t="s">
        <v>1147</v>
      </c>
      <c r="D11" s="102" t="s">
        <v>1149</v>
      </c>
      <c r="E11" s="104" t="s">
        <v>1146</v>
      </c>
      <c r="F11" s="102" t="s">
        <v>110</v>
      </c>
      <c r="G11" s="105">
        <v>67</v>
      </c>
      <c r="H11" s="105"/>
      <c r="I11" s="105"/>
      <c r="J11" s="105"/>
      <c r="K11" s="105"/>
      <c r="L11" s="105"/>
      <c r="M11" s="105"/>
      <c r="N11" s="105"/>
      <c r="O11" s="104">
        <f>+O10+G11+H11+I11+J11+K11+L11</f>
        <v>602</v>
      </c>
      <c r="P11" s="104" t="s">
        <v>269</v>
      </c>
      <c r="Q11" s="108">
        <v>1</v>
      </c>
      <c r="R11" s="104" t="s">
        <v>661</v>
      </c>
      <c r="S11" s="109"/>
    </row>
    <row r="12" spans="1:19" ht="18">
      <c r="A12" s="102">
        <f>+A11+1</f>
        <v>4</v>
      </c>
      <c r="B12" s="103">
        <v>44953</v>
      </c>
      <c r="C12" s="102" t="s">
        <v>1145</v>
      </c>
      <c r="D12" s="102" t="s">
        <v>1147</v>
      </c>
      <c r="E12" s="104" t="s">
        <v>1146</v>
      </c>
      <c r="F12" s="102" t="s">
        <v>110</v>
      </c>
      <c r="G12" s="105">
        <v>112</v>
      </c>
      <c r="H12" s="105"/>
      <c r="I12" s="105"/>
      <c r="J12" s="105"/>
      <c r="K12" s="105"/>
      <c r="L12" s="105"/>
      <c r="M12" s="105"/>
      <c r="N12" s="105"/>
      <c r="O12" s="104">
        <f t="shared" ref="O12:O78" si="0">+O11+G12+H12+I12+J12+K12+L12</f>
        <v>714</v>
      </c>
      <c r="P12" s="104" t="s">
        <v>269</v>
      </c>
      <c r="Q12" s="108">
        <v>1</v>
      </c>
      <c r="R12" s="104" t="s">
        <v>661</v>
      </c>
      <c r="S12" s="69"/>
    </row>
    <row r="13" spans="1:19" ht="18">
      <c r="A13" s="102">
        <f t="shared" ref="A13:A76" si="1">+A12+1</f>
        <v>5</v>
      </c>
      <c r="B13" s="103">
        <v>44953</v>
      </c>
      <c r="C13" s="102" t="s">
        <v>1150</v>
      </c>
      <c r="D13" s="102" t="s">
        <v>1151</v>
      </c>
      <c r="E13" s="104" t="s">
        <v>1146</v>
      </c>
      <c r="F13" s="102" t="s">
        <v>110</v>
      </c>
      <c r="G13" s="105">
        <v>83</v>
      </c>
      <c r="H13" s="105"/>
      <c r="I13" s="105"/>
      <c r="J13" s="105"/>
      <c r="K13" s="105"/>
      <c r="L13" s="105"/>
      <c r="M13" s="105"/>
      <c r="N13" s="105"/>
      <c r="O13" s="104">
        <f t="shared" si="0"/>
        <v>797</v>
      </c>
      <c r="P13" s="104" t="s">
        <v>269</v>
      </c>
      <c r="Q13" s="108">
        <v>1</v>
      </c>
      <c r="R13" s="104" t="s">
        <v>661</v>
      </c>
      <c r="S13" s="109"/>
    </row>
    <row r="14" spans="1:19" ht="18">
      <c r="A14" s="102">
        <f t="shared" si="1"/>
        <v>6</v>
      </c>
      <c r="B14" s="103">
        <v>44953</v>
      </c>
      <c r="C14" s="102" t="s">
        <v>1152</v>
      </c>
      <c r="D14" s="102" t="s">
        <v>1153</v>
      </c>
      <c r="E14" s="104" t="s">
        <v>1146</v>
      </c>
      <c r="F14" s="102" t="s">
        <v>110</v>
      </c>
      <c r="G14" s="105">
        <v>105</v>
      </c>
      <c r="H14" s="105"/>
      <c r="I14" s="105"/>
      <c r="J14" s="105"/>
      <c r="K14" s="105"/>
      <c r="L14" s="105"/>
      <c r="M14" s="105"/>
      <c r="N14" s="105"/>
      <c r="O14" s="104">
        <f t="shared" si="0"/>
        <v>902</v>
      </c>
      <c r="P14" s="104" t="s">
        <v>269</v>
      </c>
      <c r="Q14" s="108">
        <v>1</v>
      </c>
      <c r="R14" s="104" t="s">
        <v>661</v>
      </c>
      <c r="S14" s="104"/>
    </row>
    <row r="15" spans="1:19" ht="18">
      <c r="A15" s="102">
        <f t="shared" si="1"/>
        <v>7</v>
      </c>
      <c r="B15" s="103">
        <v>44954</v>
      </c>
      <c r="C15" s="102" t="s">
        <v>1154</v>
      </c>
      <c r="D15" s="102" t="s">
        <v>1155</v>
      </c>
      <c r="E15" s="104" t="s">
        <v>1146</v>
      </c>
      <c r="F15" s="102" t="s">
        <v>110</v>
      </c>
      <c r="G15" s="105">
        <v>56</v>
      </c>
      <c r="H15" s="105"/>
      <c r="I15" s="105"/>
      <c r="J15" s="105"/>
      <c r="K15" s="105"/>
      <c r="L15" s="105"/>
      <c r="M15" s="105"/>
      <c r="N15" s="105"/>
      <c r="O15" s="104">
        <f t="shared" si="0"/>
        <v>958</v>
      </c>
      <c r="P15" s="104" t="s">
        <v>269</v>
      </c>
      <c r="Q15" s="108">
        <v>1</v>
      </c>
      <c r="R15" s="104" t="s">
        <v>661</v>
      </c>
      <c r="S15" s="104"/>
    </row>
    <row r="16" spans="1:19" ht="18">
      <c r="A16" s="102">
        <f t="shared" si="1"/>
        <v>8</v>
      </c>
      <c r="B16" s="103">
        <v>44954</v>
      </c>
      <c r="C16" s="102" t="s">
        <v>1154</v>
      </c>
      <c r="D16" s="102" t="s">
        <v>1153</v>
      </c>
      <c r="E16" s="104" t="s">
        <v>1146</v>
      </c>
      <c r="F16" s="102" t="s">
        <v>110</v>
      </c>
      <c r="G16" s="105">
        <v>90</v>
      </c>
      <c r="H16" s="105"/>
      <c r="I16" s="105"/>
      <c r="J16" s="105"/>
      <c r="K16" s="105"/>
      <c r="L16" s="105"/>
      <c r="M16" s="105"/>
      <c r="N16" s="105"/>
      <c r="O16" s="104">
        <f t="shared" si="0"/>
        <v>1048</v>
      </c>
      <c r="P16" s="104" t="s">
        <v>269</v>
      </c>
      <c r="Q16" s="108">
        <v>1</v>
      </c>
      <c r="R16" s="104" t="s">
        <v>661</v>
      </c>
      <c r="S16" s="104"/>
    </row>
    <row r="17" spans="1:19" ht="18">
      <c r="A17" s="102">
        <f t="shared" si="1"/>
        <v>9</v>
      </c>
      <c r="B17" s="103">
        <v>44954</v>
      </c>
      <c r="C17" s="102" t="s">
        <v>1155</v>
      </c>
      <c r="D17" s="102" t="s">
        <v>1153</v>
      </c>
      <c r="E17" s="104" t="s">
        <v>1146</v>
      </c>
      <c r="F17" s="102" t="s">
        <v>110</v>
      </c>
      <c r="G17" s="105">
        <v>204</v>
      </c>
      <c r="H17" s="105"/>
      <c r="I17" s="105"/>
      <c r="J17" s="105"/>
      <c r="K17" s="105"/>
      <c r="L17" s="105"/>
      <c r="M17" s="105"/>
      <c r="N17" s="105"/>
      <c r="O17" s="104">
        <f t="shared" si="0"/>
        <v>1252</v>
      </c>
      <c r="P17" s="104" t="s">
        <v>269</v>
      </c>
      <c r="Q17" s="108">
        <v>1</v>
      </c>
      <c r="R17" s="104" t="s">
        <v>661</v>
      </c>
      <c r="S17" s="104"/>
    </row>
    <row r="18" spans="1:19" ht="18">
      <c r="A18" s="102">
        <f t="shared" si="1"/>
        <v>10</v>
      </c>
      <c r="B18" s="103">
        <v>44955</v>
      </c>
      <c r="C18" s="102" t="s">
        <v>1155</v>
      </c>
      <c r="D18" s="102" t="s">
        <v>1153</v>
      </c>
      <c r="E18" s="104" t="s">
        <v>1146</v>
      </c>
      <c r="F18" s="102" t="s">
        <v>110</v>
      </c>
      <c r="G18" s="105">
        <v>69</v>
      </c>
      <c r="H18" s="105"/>
      <c r="I18" s="105"/>
      <c r="J18" s="105"/>
      <c r="K18" s="105"/>
      <c r="L18" s="105"/>
      <c r="M18" s="105"/>
      <c r="N18" s="105"/>
      <c r="O18" s="104">
        <f t="shared" si="0"/>
        <v>1321</v>
      </c>
      <c r="P18" s="104" t="s">
        <v>269</v>
      </c>
      <c r="Q18" s="108">
        <v>1</v>
      </c>
      <c r="R18" s="104" t="s">
        <v>661</v>
      </c>
      <c r="S18" s="104"/>
    </row>
    <row r="19" spans="1:19" ht="18">
      <c r="A19" s="102">
        <f t="shared" si="1"/>
        <v>11</v>
      </c>
      <c r="B19" s="103">
        <v>44955</v>
      </c>
      <c r="C19" s="102" t="s">
        <v>1155</v>
      </c>
      <c r="D19" s="102" t="s">
        <v>1156</v>
      </c>
      <c r="E19" s="104" t="s">
        <v>1146</v>
      </c>
      <c r="F19" s="102" t="s">
        <v>110</v>
      </c>
      <c r="G19" s="105">
        <v>51</v>
      </c>
      <c r="H19" s="105"/>
      <c r="I19" s="105"/>
      <c r="J19" s="105"/>
      <c r="K19" s="105"/>
      <c r="L19" s="105"/>
      <c r="M19" s="105"/>
      <c r="N19" s="105"/>
      <c r="O19" s="104">
        <f t="shared" si="0"/>
        <v>1372</v>
      </c>
      <c r="P19" s="104" t="s">
        <v>269</v>
      </c>
      <c r="Q19" s="108">
        <v>1</v>
      </c>
      <c r="R19" s="104" t="s">
        <v>661</v>
      </c>
      <c r="S19" s="104"/>
    </row>
    <row r="20" spans="1:19" ht="18">
      <c r="A20" s="102">
        <f t="shared" si="1"/>
        <v>12</v>
      </c>
      <c r="B20" s="103">
        <v>44956</v>
      </c>
      <c r="C20" s="102" t="s">
        <v>1155</v>
      </c>
      <c r="D20" s="102" t="s">
        <v>1157</v>
      </c>
      <c r="E20" s="104" t="s">
        <v>1146</v>
      </c>
      <c r="F20" s="102" t="s">
        <v>110</v>
      </c>
      <c r="G20" s="105">
        <v>100</v>
      </c>
      <c r="H20" s="105"/>
      <c r="I20" s="105"/>
      <c r="J20" s="105"/>
      <c r="K20" s="105"/>
      <c r="L20" s="105"/>
      <c r="M20" s="105"/>
      <c r="N20" s="105"/>
      <c r="O20" s="104">
        <f t="shared" si="0"/>
        <v>1472</v>
      </c>
      <c r="P20" s="104" t="s">
        <v>269</v>
      </c>
      <c r="Q20" s="108">
        <v>1</v>
      </c>
      <c r="R20" s="104" t="s">
        <v>661</v>
      </c>
      <c r="S20" s="102"/>
    </row>
    <row r="21" spans="1:19" ht="18">
      <c r="A21" s="102">
        <f t="shared" si="1"/>
        <v>13</v>
      </c>
      <c r="B21" s="103">
        <v>44956</v>
      </c>
      <c r="C21" s="102" t="s">
        <v>1157</v>
      </c>
      <c r="D21" s="102" t="s">
        <v>1158</v>
      </c>
      <c r="E21" s="104" t="s">
        <v>1146</v>
      </c>
      <c r="F21" s="102" t="s">
        <v>110</v>
      </c>
      <c r="G21" s="105">
        <v>88</v>
      </c>
      <c r="H21" s="105"/>
      <c r="I21" s="105"/>
      <c r="J21" s="105"/>
      <c r="K21" s="105"/>
      <c r="L21" s="105"/>
      <c r="M21" s="105"/>
      <c r="N21" s="105"/>
      <c r="O21" s="104">
        <f t="shared" si="0"/>
        <v>1560</v>
      </c>
      <c r="P21" s="104" t="s">
        <v>276</v>
      </c>
      <c r="Q21" s="108">
        <v>1</v>
      </c>
      <c r="R21" s="104" t="s">
        <v>661</v>
      </c>
      <c r="S21" s="102"/>
    </row>
    <row r="22" spans="1:19" ht="18">
      <c r="A22" s="102">
        <f t="shared" si="1"/>
        <v>14</v>
      </c>
      <c r="B22" s="103">
        <v>44957</v>
      </c>
      <c r="C22" s="102" t="s">
        <v>739</v>
      </c>
      <c r="D22" s="102" t="s">
        <v>1159</v>
      </c>
      <c r="E22" s="104" t="s">
        <v>1146</v>
      </c>
      <c r="F22" s="102" t="s">
        <v>110</v>
      </c>
      <c r="G22" s="105">
        <v>200</v>
      </c>
      <c r="H22" s="105"/>
      <c r="I22" s="105"/>
      <c r="J22" s="105"/>
      <c r="K22" s="105"/>
      <c r="L22" s="105"/>
      <c r="M22" s="105"/>
      <c r="N22" s="105"/>
      <c r="O22" s="104">
        <f t="shared" si="0"/>
        <v>1760</v>
      </c>
      <c r="P22" s="104" t="s">
        <v>276</v>
      </c>
      <c r="Q22" s="108">
        <v>1.5</v>
      </c>
      <c r="R22" s="104" t="s">
        <v>661</v>
      </c>
      <c r="S22" s="102"/>
    </row>
    <row r="23" spans="1:19" ht="18">
      <c r="A23" s="102">
        <f t="shared" si="1"/>
        <v>15</v>
      </c>
      <c r="B23" s="103">
        <v>44958</v>
      </c>
      <c r="C23" s="102" t="s">
        <v>1141</v>
      </c>
      <c r="D23" s="102" t="s">
        <v>1160</v>
      </c>
      <c r="E23" s="104" t="s">
        <v>1146</v>
      </c>
      <c r="F23" s="102" t="s">
        <v>110</v>
      </c>
      <c r="G23" s="105">
        <v>100</v>
      </c>
      <c r="H23" s="105"/>
      <c r="I23" s="105"/>
      <c r="J23" s="105"/>
      <c r="K23" s="105"/>
      <c r="L23" s="105"/>
      <c r="M23" s="105"/>
      <c r="N23" s="105"/>
      <c r="O23" s="104">
        <f t="shared" si="0"/>
        <v>1860</v>
      </c>
      <c r="P23" s="104" t="s">
        <v>276</v>
      </c>
      <c r="Q23" s="108">
        <v>1</v>
      </c>
      <c r="R23" s="104" t="s">
        <v>661</v>
      </c>
      <c r="S23" s="102"/>
    </row>
    <row r="24" spans="1:19" ht="18">
      <c r="A24" s="102">
        <f t="shared" si="1"/>
        <v>16</v>
      </c>
      <c r="B24" s="103">
        <v>44958</v>
      </c>
      <c r="C24" s="102" t="s">
        <v>739</v>
      </c>
      <c r="D24" s="102" t="s">
        <v>1159</v>
      </c>
      <c r="E24" s="104" t="s">
        <v>1146</v>
      </c>
      <c r="F24" s="102" t="s">
        <v>110</v>
      </c>
      <c r="G24" s="106">
        <v>189</v>
      </c>
      <c r="H24" s="106"/>
      <c r="I24" s="106"/>
      <c r="J24" s="106"/>
      <c r="K24" s="106"/>
      <c r="L24" s="106"/>
      <c r="M24" s="106"/>
      <c r="N24" s="106"/>
      <c r="O24" s="104">
        <f t="shared" si="0"/>
        <v>2049</v>
      </c>
      <c r="P24" s="104" t="s">
        <v>276</v>
      </c>
      <c r="Q24" s="108">
        <v>1.5</v>
      </c>
      <c r="R24" s="104" t="s">
        <v>661</v>
      </c>
      <c r="S24" s="104"/>
    </row>
    <row r="25" spans="1:19" ht="18">
      <c r="A25" s="102">
        <f t="shared" si="1"/>
        <v>17</v>
      </c>
      <c r="B25" s="103">
        <v>44960</v>
      </c>
      <c r="C25" s="102" t="s">
        <v>1141</v>
      </c>
      <c r="D25" s="102" t="s">
        <v>1137</v>
      </c>
      <c r="E25" s="104" t="s">
        <v>1146</v>
      </c>
      <c r="F25" s="102" t="s">
        <v>110</v>
      </c>
      <c r="G25" s="106">
        <v>184</v>
      </c>
      <c r="H25" s="106"/>
      <c r="I25" s="106"/>
      <c r="J25" s="106"/>
      <c r="K25" s="106"/>
      <c r="L25" s="106"/>
      <c r="M25" s="106"/>
      <c r="N25" s="106"/>
      <c r="O25" s="104">
        <f t="shared" si="0"/>
        <v>2233</v>
      </c>
      <c r="P25" s="104" t="s">
        <v>293</v>
      </c>
      <c r="Q25" s="102">
        <v>0</v>
      </c>
      <c r="R25" s="104" t="s">
        <v>661</v>
      </c>
      <c r="S25" s="104"/>
    </row>
    <row r="26" spans="1:19" ht="18">
      <c r="A26" s="102">
        <f t="shared" si="1"/>
        <v>18</v>
      </c>
      <c r="B26" s="103">
        <v>44960</v>
      </c>
      <c r="C26" s="102" t="s">
        <v>1137</v>
      </c>
      <c r="D26" s="102" t="s">
        <v>1104</v>
      </c>
      <c r="E26" s="104" t="s">
        <v>1146</v>
      </c>
      <c r="F26" s="102" t="s">
        <v>110</v>
      </c>
      <c r="G26" s="106">
        <v>118</v>
      </c>
      <c r="H26" s="106"/>
      <c r="I26" s="106"/>
      <c r="J26" s="106"/>
      <c r="K26" s="106"/>
      <c r="L26" s="106"/>
      <c r="M26" s="106"/>
      <c r="N26" s="106"/>
      <c r="O26" s="104">
        <f t="shared" si="0"/>
        <v>2351</v>
      </c>
      <c r="P26" s="104" t="s">
        <v>293</v>
      </c>
      <c r="Q26" s="102">
        <v>0</v>
      </c>
      <c r="R26" s="104" t="s">
        <v>661</v>
      </c>
      <c r="S26" s="104"/>
    </row>
    <row r="27" spans="1:19" ht="18">
      <c r="A27" s="102">
        <f t="shared" si="1"/>
        <v>19</v>
      </c>
      <c r="B27" s="103">
        <v>44961</v>
      </c>
      <c r="C27" s="102" t="s">
        <v>1161</v>
      </c>
      <c r="D27" s="102" t="s">
        <v>1122</v>
      </c>
      <c r="E27" s="104" t="s">
        <v>1146</v>
      </c>
      <c r="F27" s="102" t="s">
        <v>110</v>
      </c>
      <c r="G27" s="106">
        <v>40</v>
      </c>
      <c r="H27" s="106"/>
      <c r="I27" s="106"/>
      <c r="J27" s="106"/>
      <c r="K27" s="106"/>
      <c r="L27" s="106"/>
      <c r="M27" s="106"/>
      <c r="N27" s="106"/>
      <c r="O27" s="104">
        <f t="shared" si="0"/>
        <v>2391</v>
      </c>
      <c r="P27" s="104" t="s">
        <v>293</v>
      </c>
      <c r="Q27" s="102">
        <v>0</v>
      </c>
      <c r="R27" s="104" t="s">
        <v>661</v>
      </c>
      <c r="S27" s="69"/>
    </row>
    <row r="28" spans="1:19" ht="18">
      <c r="A28" s="102">
        <f t="shared" si="1"/>
        <v>20</v>
      </c>
      <c r="B28" s="103">
        <v>44961</v>
      </c>
      <c r="C28" s="102" t="s">
        <v>1122</v>
      </c>
      <c r="D28" s="102" t="s">
        <v>1162</v>
      </c>
      <c r="E28" s="104" t="s">
        <v>1146</v>
      </c>
      <c r="F28" s="102" t="s">
        <v>110</v>
      </c>
      <c r="G28" s="106">
        <v>40</v>
      </c>
      <c r="H28" s="106"/>
      <c r="I28" s="106"/>
      <c r="J28" s="106"/>
      <c r="K28" s="106"/>
      <c r="L28" s="106"/>
      <c r="M28" s="106"/>
      <c r="N28" s="106"/>
      <c r="O28" s="104">
        <f t="shared" si="0"/>
        <v>2431</v>
      </c>
      <c r="P28" s="104" t="s">
        <v>293</v>
      </c>
      <c r="Q28" s="102">
        <v>0</v>
      </c>
      <c r="R28" s="104" t="s">
        <v>661</v>
      </c>
      <c r="S28" s="109"/>
    </row>
    <row r="29" spans="1:19" ht="18">
      <c r="A29" s="102">
        <f t="shared" si="1"/>
        <v>21</v>
      </c>
      <c r="B29" s="103">
        <v>44961</v>
      </c>
      <c r="C29" s="102" t="s">
        <v>1137</v>
      </c>
      <c r="D29" s="102" t="s">
        <v>1122</v>
      </c>
      <c r="E29" s="104" t="s">
        <v>1146</v>
      </c>
      <c r="F29" s="102" t="s">
        <v>110</v>
      </c>
      <c r="G29" s="106">
        <v>243</v>
      </c>
      <c r="H29" s="106"/>
      <c r="I29" s="106"/>
      <c r="J29" s="106"/>
      <c r="K29" s="106"/>
      <c r="L29" s="106"/>
      <c r="M29" s="106"/>
      <c r="N29" s="106"/>
      <c r="O29" s="104">
        <f t="shared" si="0"/>
        <v>2674</v>
      </c>
      <c r="P29" s="104" t="s">
        <v>293</v>
      </c>
      <c r="Q29" s="102">
        <v>0</v>
      </c>
      <c r="R29" s="104" t="s">
        <v>661</v>
      </c>
      <c r="S29" s="109"/>
    </row>
    <row r="30" spans="1:19" ht="18">
      <c r="A30" s="102">
        <f t="shared" si="1"/>
        <v>22</v>
      </c>
      <c r="B30" s="103">
        <v>44962</v>
      </c>
      <c r="C30" s="102" t="s">
        <v>1137</v>
      </c>
      <c r="D30" s="102" t="s">
        <v>1163</v>
      </c>
      <c r="E30" s="104" t="s">
        <v>1146</v>
      </c>
      <c r="F30" s="102" t="s">
        <v>110</v>
      </c>
      <c r="G30" s="106">
        <v>31</v>
      </c>
      <c r="H30" s="106"/>
      <c r="I30" s="106"/>
      <c r="J30" s="106"/>
      <c r="K30" s="106"/>
      <c r="L30" s="106"/>
      <c r="M30" s="106"/>
      <c r="N30" s="106"/>
      <c r="O30" s="104">
        <f t="shared" si="0"/>
        <v>2705</v>
      </c>
      <c r="P30" s="104" t="s">
        <v>293</v>
      </c>
      <c r="Q30" s="102">
        <v>0</v>
      </c>
      <c r="R30" s="104" t="s">
        <v>661</v>
      </c>
      <c r="S30" s="110"/>
    </row>
    <row r="31" spans="1:19" ht="18">
      <c r="A31" s="102">
        <f t="shared" si="1"/>
        <v>23</v>
      </c>
      <c r="B31" s="103">
        <v>44962</v>
      </c>
      <c r="C31" s="102" t="s">
        <v>1163</v>
      </c>
      <c r="D31" s="102" t="s">
        <v>1122</v>
      </c>
      <c r="E31" s="104" t="s">
        <v>1146</v>
      </c>
      <c r="F31" s="102" t="s">
        <v>110</v>
      </c>
      <c r="G31" s="105">
        <v>121</v>
      </c>
      <c r="H31" s="105"/>
      <c r="I31" s="105"/>
      <c r="J31" s="105"/>
      <c r="K31" s="107"/>
      <c r="L31" s="107"/>
      <c r="M31" s="107"/>
      <c r="N31" s="107"/>
      <c r="O31" s="104">
        <f t="shared" si="0"/>
        <v>2826</v>
      </c>
      <c r="P31" s="104" t="s">
        <v>293</v>
      </c>
      <c r="Q31" s="102">
        <v>0</v>
      </c>
      <c r="R31" s="104" t="s">
        <v>661</v>
      </c>
      <c r="S31" s="111"/>
    </row>
    <row r="32" spans="1:19" ht="18">
      <c r="A32" s="102">
        <f t="shared" si="1"/>
        <v>24</v>
      </c>
      <c r="B32" s="103">
        <v>44962</v>
      </c>
      <c r="C32" s="102" t="s">
        <v>1125</v>
      </c>
      <c r="D32" s="102" t="s">
        <v>1135</v>
      </c>
      <c r="E32" s="104" t="s">
        <v>1146</v>
      </c>
      <c r="F32" s="102" t="s">
        <v>110</v>
      </c>
      <c r="G32" s="105">
        <v>50</v>
      </c>
      <c r="H32" s="105"/>
      <c r="I32" s="105"/>
      <c r="J32" s="105"/>
      <c r="K32" s="107"/>
      <c r="L32" s="107"/>
      <c r="M32" s="107"/>
      <c r="N32" s="107"/>
      <c r="O32" s="104">
        <f t="shared" si="0"/>
        <v>2876</v>
      </c>
      <c r="P32" s="104" t="s">
        <v>293</v>
      </c>
      <c r="Q32" s="102">
        <v>0</v>
      </c>
      <c r="R32" s="104" t="s">
        <v>661</v>
      </c>
      <c r="S32" s="111"/>
    </row>
    <row r="33" spans="1:19" ht="18">
      <c r="A33" s="102">
        <f t="shared" si="1"/>
        <v>25</v>
      </c>
      <c r="B33" s="103">
        <v>44962</v>
      </c>
      <c r="C33" s="102" t="s">
        <v>1135</v>
      </c>
      <c r="D33" s="102" t="s">
        <v>1164</v>
      </c>
      <c r="E33" s="104" t="s">
        <v>1146</v>
      </c>
      <c r="F33" s="102" t="s">
        <v>110</v>
      </c>
      <c r="G33" s="105">
        <v>106</v>
      </c>
      <c r="H33" s="105"/>
      <c r="I33" s="105"/>
      <c r="J33" s="105"/>
      <c r="K33" s="107"/>
      <c r="L33" s="107"/>
      <c r="M33" s="107"/>
      <c r="N33" s="107"/>
      <c r="O33" s="104">
        <f t="shared" si="0"/>
        <v>2982</v>
      </c>
      <c r="P33" s="104" t="s">
        <v>293</v>
      </c>
      <c r="Q33" s="102">
        <v>0</v>
      </c>
      <c r="R33" s="104" t="s">
        <v>661</v>
      </c>
      <c r="S33" s="111"/>
    </row>
    <row r="34" spans="1:19" ht="18">
      <c r="A34" s="102">
        <f t="shared" si="1"/>
        <v>26</v>
      </c>
      <c r="B34" s="103">
        <v>44963</v>
      </c>
      <c r="C34" s="102" t="s">
        <v>1164</v>
      </c>
      <c r="D34" s="102" t="s">
        <v>1165</v>
      </c>
      <c r="E34" s="104" t="s">
        <v>1146</v>
      </c>
      <c r="F34" s="102" t="s">
        <v>110</v>
      </c>
      <c r="G34" s="105">
        <v>78</v>
      </c>
      <c r="H34" s="105"/>
      <c r="I34" s="105"/>
      <c r="J34" s="105"/>
      <c r="K34" s="107"/>
      <c r="L34" s="107"/>
      <c r="M34" s="107"/>
      <c r="N34" s="107"/>
      <c r="O34" s="104">
        <f t="shared" si="0"/>
        <v>3060</v>
      </c>
      <c r="P34" s="104" t="s">
        <v>269</v>
      </c>
      <c r="Q34" s="108">
        <v>2.2000000000000002</v>
      </c>
      <c r="R34" s="104" t="s">
        <v>661</v>
      </c>
      <c r="S34" s="104"/>
    </row>
    <row r="35" spans="1:19" ht="18">
      <c r="A35" s="102">
        <f t="shared" si="1"/>
        <v>27</v>
      </c>
      <c r="B35" s="103">
        <v>44963</v>
      </c>
      <c r="C35" s="102" t="s">
        <v>1165</v>
      </c>
      <c r="D35" s="102" t="s">
        <v>1129</v>
      </c>
      <c r="E35" s="104" t="s">
        <v>1146</v>
      </c>
      <c r="F35" s="102" t="s">
        <v>110</v>
      </c>
      <c r="G35" s="105">
        <v>81</v>
      </c>
      <c r="H35" s="105"/>
      <c r="I35" s="105"/>
      <c r="J35" s="105"/>
      <c r="K35" s="107"/>
      <c r="L35" s="107"/>
      <c r="M35" s="107"/>
      <c r="N35" s="107"/>
      <c r="O35" s="104">
        <f t="shared" si="0"/>
        <v>3141</v>
      </c>
      <c r="P35" s="104" t="s">
        <v>293</v>
      </c>
      <c r="Q35" s="102">
        <v>0</v>
      </c>
      <c r="R35" s="104" t="s">
        <v>661</v>
      </c>
      <c r="S35" s="111"/>
    </row>
    <row r="36" spans="1:19" ht="18">
      <c r="A36" s="102">
        <f t="shared" si="1"/>
        <v>28</v>
      </c>
      <c r="B36" s="103">
        <v>44963</v>
      </c>
      <c r="C36" s="102" t="s">
        <v>1165</v>
      </c>
      <c r="D36" s="102" t="s">
        <v>1136</v>
      </c>
      <c r="E36" s="104" t="s">
        <v>1146</v>
      </c>
      <c r="F36" s="102" t="s">
        <v>110</v>
      </c>
      <c r="G36" s="105">
        <v>55</v>
      </c>
      <c r="H36" s="105"/>
      <c r="I36" s="105"/>
      <c r="J36" s="105"/>
      <c r="K36" s="107"/>
      <c r="L36" s="107"/>
      <c r="M36" s="107"/>
      <c r="N36" s="107"/>
      <c r="O36" s="104">
        <f t="shared" si="0"/>
        <v>3196</v>
      </c>
      <c r="P36" s="104" t="s">
        <v>269</v>
      </c>
      <c r="Q36" s="108">
        <v>2.2000000000000002</v>
      </c>
      <c r="R36" s="104" t="s">
        <v>661</v>
      </c>
      <c r="S36" s="111"/>
    </row>
    <row r="37" spans="1:19" ht="18">
      <c r="A37" s="102">
        <f t="shared" si="1"/>
        <v>29</v>
      </c>
      <c r="B37" s="103">
        <v>44963</v>
      </c>
      <c r="C37" s="102" t="s">
        <v>1136</v>
      </c>
      <c r="D37" s="102" t="s">
        <v>1104</v>
      </c>
      <c r="E37" s="104" t="s">
        <v>1146</v>
      </c>
      <c r="F37" s="102" t="s">
        <v>110</v>
      </c>
      <c r="G37" s="105">
        <v>86</v>
      </c>
      <c r="H37" s="105"/>
      <c r="I37" s="105"/>
      <c r="J37" s="105"/>
      <c r="K37" s="107"/>
      <c r="L37" s="107"/>
      <c r="M37" s="107"/>
      <c r="N37" s="107"/>
      <c r="O37" s="104">
        <f t="shared" si="0"/>
        <v>3282</v>
      </c>
      <c r="P37" s="104" t="s">
        <v>269</v>
      </c>
      <c r="Q37" s="108">
        <v>2.2000000000000002</v>
      </c>
      <c r="R37" s="104" t="s">
        <v>661</v>
      </c>
      <c r="S37" s="104"/>
    </row>
    <row r="38" spans="1:19" ht="18">
      <c r="A38" s="102">
        <f t="shared" si="1"/>
        <v>30</v>
      </c>
      <c r="B38" s="103">
        <v>44964</v>
      </c>
      <c r="C38" s="102" t="s">
        <v>1136</v>
      </c>
      <c r="D38" s="102" t="s">
        <v>1104</v>
      </c>
      <c r="E38" s="104" t="s">
        <v>1146</v>
      </c>
      <c r="F38" s="102" t="s">
        <v>110</v>
      </c>
      <c r="G38" s="105">
        <v>78</v>
      </c>
      <c r="H38" s="105"/>
      <c r="I38" s="105"/>
      <c r="J38" s="105"/>
      <c r="K38" s="107"/>
      <c r="L38" s="107"/>
      <c r="M38" s="107"/>
      <c r="N38" s="107"/>
      <c r="O38" s="104">
        <f t="shared" si="0"/>
        <v>3360</v>
      </c>
      <c r="P38" s="104" t="s">
        <v>269</v>
      </c>
      <c r="Q38" s="108">
        <v>2.2000000000000002</v>
      </c>
      <c r="R38" s="104" t="s">
        <v>661</v>
      </c>
      <c r="S38" s="104"/>
    </row>
    <row r="39" spans="1:19" ht="18">
      <c r="A39" s="102">
        <f t="shared" si="1"/>
        <v>31</v>
      </c>
      <c r="B39" s="103">
        <v>44964</v>
      </c>
      <c r="C39" s="102" t="s">
        <v>1104</v>
      </c>
      <c r="D39" s="102" t="s">
        <v>1132</v>
      </c>
      <c r="E39" s="104" t="s">
        <v>1146</v>
      </c>
      <c r="F39" s="102" t="s">
        <v>110</v>
      </c>
      <c r="G39" s="105">
        <v>180</v>
      </c>
      <c r="H39" s="105"/>
      <c r="I39" s="105"/>
      <c r="J39" s="105"/>
      <c r="K39" s="107"/>
      <c r="L39" s="107"/>
      <c r="M39" s="107"/>
      <c r="N39" s="107"/>
      <c r="O39" s="104">
        <f t="shared" si="0"/>
        <v>3540</v>
      </c>
      <c r="P39" s="104" t="s">
        <v>269</v>
      </c>
      <c r="Q39" s="108">
        <v>2.2000000000000002</v>
      </c>
      <c r="R39" s="104" t="s">
        <v>661</v>
      </c>
      <c r="S39" s="112"/>
    </row>
    <row r="40" spans="1:19" ht="18">
      <c r="A40" s="102">
        <f t="shared" si="1"/>
        <v>32</v>
      </c>
      <c r="B40" s="103">
        <v>44964</v>
      </c>
      <c r="C40" s="102" t="s">
        <v>1166</v>
      </c>
      <c r="D40" s="102" t="s">
        <v>1167</v>
      </c>
      <c r="E40" s="104" t="s">
        <v>1146</v>
      </c>
      <c r="F40" s="102" t="s">
        <v>110</v>
      </c>
      <c r="G40" s="105">
        <v>42</v>
      </c>
      <c r="H40" s="105"/>
      <c r="I40" s="105"/>
      <c r="J40" s="105"/>
      <c r="K40" s="107"/>
      <c r="L40" s="107"/>
      <c r="M40" s="107"/>
      <c r="N40" s="107"/>
      <c r="O40" s="104">
        <f t="shared" si="0"/>
        <v>3582</v>
      </c>
      <c r="P40" s="104" t="s">
        <v>269</v>
      </c>
      <c r="Q40" s="108">
        <v>2.2000000000000002</v>
      </c>
      <c r="R40" s="104" t="s">
        <v>661</v>
      </c>
      <c r="S40" s="112"/>
    </row>
    <row r="41" spans="1:19" ht="18">
      <c r="A41" s="102">
        <f t="shared" si="1"/>
        <v>33</v>
      </c>
      <c r="B41" s="103">
        <v>44965</v>
      </c>
      <c r="C41" s="102" t="s">
        <v>1166</v>
      </c>
      <c r="D41" s="102" t="s">
        <v>1167</v>
      </c>
      <c r="E41" s="104" t="s">
        <v>1146</v>
      </c>
      <c r="F41" s="102" t="s">
        <v>110</v>
      </c>
      <c r="G41" s="105">
        <v>30</v>
      </c>
      <c r="H41" s="105"/>
      <c r="I41" s="105"/>
      <c r="J41" s="105"/>
      <c r="K41" s="107"/>
      <c r="L41" s="107"/>
      <c r="M41" s="107"/>
      <c r="N41" s="107"/>
      <c r="O41" s="104">
        <f t="shared" si="0"/>
        <v>3612</v>
      </c>
      <c r="P41" s="104" t="s">
        <v>269</v>
      </c>
      <c r="Q41" s="108">
        <v>2.2000000000000002</v>
      </c>
      <c r="R41" s="104" t="s">
        <v>661</v>
      </c>
      <c r="S41" s="112"/>
    </row>
    <row r="42" spans="1:19" ht="18">
      <c r="A42" s="102">
        <f t="shared" si="1"/>
        <v>34</v>
      </c>
      <c r="B42" s="103">
        <v>44965</v>
      </c>
      <c r="C42" s="102" t="s">
        <v>1132</v>
      </c>
      <c r="D42" s="102" t="s">
        <v>1168</v>
      </c>
      <c r="E42" s="104" t="s">
        <v>1146</v>
      </c>
      <c r="F42" s="102" t="s">
        <v>110</v>
      </c>
      <c r="G42" s="105">
        <v>30</v>
      </c>
      <c r="H42" s="105"/>
      <c r="I42" s="105"/>
      <c r="J42" s="105"/>
      <c r="K42" s="107"/>
      <c r="L42" s="107"/>
      <c r="M42" s="107"/>
      <c r="N42" s="107"/>
      <c r="O42" s="104">
        <f t="shared" si="0"/>
        <v>3642</v>
      </c>
      <c r="P42" s="104" t="s">
        <v>293</v>
      </c>
      <c r="Q42" s="102">
        <v>0</v>
      </c>
      <c r="R42" s="104" t="s">
        <v>661</v>
      </c>
      <c r="S42" s="112"/>
    </row>
    <row r="43" spans="1:19" ht="18">
      <c r="A43" s="102">
        <f t="shared" si="1"/>
        <v>35</v>
      </c>
      <c r="B43" s="103">
        <v>44965</v>
      </c>
      <c r="C43" s="102" t="s">
        <v>1167</v>
      </c>
      <c r="D43" s="102" t="s">
        <v>1139</v>
      </c>
      <c r="E43" s="104" t="s">
        <v>1146</v>
      </c>
      <c r="F43" s="102" t="s">
        <v>110</v>
      </c>
      <c r="G43" s="105">
        <v>41</v>
      </c>
      <c r="H43" s="105"/>
      <c r="I43" s="105"/>
      <c r="J43" s="105"/>
      <c r="K43" s="107"/>
      <c r="L43" s="107"/>
      <c r="M43" s="107"/>
      <c r="N43" s="107"/>
      <c r="O43" s="104">
        <f t="shared" si="0"/>
        <v>3683</v>
      </c>
      <c r="P43" s="104" t="s">
        <v>293</v>
      </c>
      <c r="Q43" s="102">
        <v>0</v>
      </c>
      <c r="R43" s="104" t="s">
        <v>661</v>
      </c>
      <c r="S43" s="112"/>
    </row>
    <row r="44" spans="1:19" ht="18">
      <c r="A44" s="102">
        <f t="shared" si="1"/>
        <v>36</v>
      </c>
      <c r="B44" s="103">
        <v>44965</v>
      </c>
      <c r="C44" s="102" t="s">
        <v>1167</v>
      </c>
      <c r="D44" s="102" t="s">
        <v>1132</v>
      </c>
      <c r="E44" s="104" t="s">
        <v>1146</v>
      </c>
      <c r="F44" s="102" t="s">
        <v>110</v>
      </c>
      <c r="G44" s="105">
        <v>30</v>
      </c>
      <c r="H44" s="105"/>
      <c r="I44" s="105"/>
      <c r="J44" s="105"/>
      <c r="K44" s="107"/>
      <c r="L44" s="107"/>
      <c r="M44" s="107"/>
      <c r="N44" s="107"/>
      <c r="O44" s="104">
        <f t="shared" si="0"/>
        <v>3713</v>
      </c>
      <c r="P44" s="104" t="s">
        <v>293</v>
      </c>
      <c r="Q44" s="102">
        <v>0</v>
      </c>
      <c r="R44" s="104" t="s">
        <v>661</v>
      </c>
      <c r="S44" s="112"/>
    </row>
    <row r="45" spans="1:19" ht="18">
      <c r="A45" s="102">
        <f t="shared" si="1"/>
        <v>37</v>
      </c>
      <c r="B45" s="103">
        <v>44965</v>
      </c>
      <c r="C45" s="102" t="s">
        <v>1169</v>
      </c>
      <c r="D45" s="102" t="s">
        <v>1170</v>
      </c>
      <c r="E45" s="104" t="s">
        <v>1146</v>
      </c>
      <c r="F45" s="102" t="s">
        <v>110</v>
      </c>
      <c r="G45" s="105"/>
      <c r="H45" s="105"/>
      <c r="I45" s="105"/>
      <c r="J45" s="105">
        <v>150</v>
      </c>
      <c r="K45" s="107"/>
      <c r="L45" s="107"/>
      <c r="M45" s="107"/>
      <c r="N45" s="107"/>
      <c r="O45" s="104">
        <f t="shared" si="0"/>
        <v>3863</v>
      </c>
      <c r="P45" s="104" t="s">
        <v>269</v>
      </c>
      <c r="Q45" s="108">
        <v>2.2000000000000002</v>
      </c>
      <c r="R45" s="104" t="s">
        <v>661</v>
      </c>
      <c r="S45" s="112"/>
    </row>
    <row r="46" spans="1:19" ht="18">
      <c r="A46" s="102">
        <f t="shared" si="1"/>
        <v>38</v>
      </c>
      <c r="B46" s="103">
        <v>44966</v>
      </c>
      <c r="C46" s="102" t="s">
        <v>126</v>
      </c>
      <c r="D46" s="102" t="s">
        <v>841</v>
      </c>
      <c r="E46" s="104" t="s">
        <v>1146</v>
      </c>
      <c r="F46" s="102" t="s">
        <v>110</v>
      </c>
      <c r="G46" s="105"/>
      <c r="H46" s="105"/>
      <c r="I46" s="105">
        <v>300</v>
      </c>
      <c r="J46" s="105"/>
      <c r="K46" s="107"/>
      <c r="L46" s="107"/>
      <c r="M46" s="107"/>
      <c r="N46" s="107"/>
      <c r="O46" s="104">
        <f t="shared" si="0"/>
        <v>4163</v>
      </c>
      <c r="P46" s="104" t="s">
        <v>269</v>
      </c>
      <c r="Q46" s="108">
        <v>2.2000000000000002</v>
      </c>
      <c r="R46" s="104" t="s">
        <v>661</v>
      </c>
      <c r="S46" s="112"/>
    </row>
    <row r="47" spans="1:19" ht="18">
      <c r="A47" s="102">
        <f t="shared" si="1"/>
        <v>39</v>
      </c>
      <c r="B47" s="103">
        <v>44967</v>
      </c>
      <c r="C47" s="102" t="s">
        <v>1169</v>
      </c>
      <c r="D47" s="102" t="s">
        <v>1170</v>
      </c>
      <c r="E47" s="104" t="s">
        <v>1146</v>
      </c>
      <c r="F47" s="102" t="s">
        <v>110</v>
      </c>
      <c r="G47" s="105"/>
      <c r="H47" s="105"/>
      <c r="I47" s="105"/>
      <c r="J47" s="105">
        <v>200</v>
      </c>
      <c r="K47" s="107"/>
      <c r="L47" s="107"/>
      <c r="M47" s="107"/>
      <c r="N47" s="107"/>
      <c r="O47" s="104">
        <f t="shared" si="0"/>
        <v>4363</v>
      </c>
      <c r="P47" s="104" t="s">
        <v>269</v>
      </c>
      <c r="Q47" s="108">
        <v>2.2000000000000002</v>
      </c>
      <c r="R47" s="104" t="s">
        <v>661</v>
      </c>
      <c r="S47" s="112"/>
    </row>
    <row r="48" spans="1:19" ht="18">
      <c r="A48" s="102">
        <f t="shared" si="1"/>
        <v>40</v>
      </c>
      <c r="B48" s="103">
        <v>44967</v>
      </c>
      <c r="C48" s="102" t="s">
        <v>1171</v>
      </c>
      <c r="D48" s="102" t="s">
        <v>1172</v>
      </c>
      <c r="E48" s="104" t="s">
        <v>1146</v>
      </c>
      <c r="F48" s="102" t="s">
        <v>110</v>
      </c>
      <c r="G48" s="105">
        <v>30</v>
      </c>
      <c r="H48" s="105"/>
      <c r="I48" s="105"/>
      <c r="J48" s="105"/>
      <c r="K48" s="107"/>
      <c r="L48" s="107"/>
      <c r="M48" s="107"/>
      <c r="N48" s="107"/>
      <c r="O48" s="104">
        <f t="shared" si="0"/>
        <v>4393</v>
      </c>
      <c r="P48" s="104" t="s">
        <v>269</v>
      </c>
      <c r="Q48" s="108">
        <v>2.2000000000000002</v>
      </c>
      <c r="R48" s="104" t="s">
        <v>661</v>
      </c>
      <c r="S48" s="112"/>
    </row>
    <row r="49" spans="1:19" ht="18">
      <c r="A49" s="102">
        <f t="shared" si="1"/>
        <v>41</v>
      </c>
      <c r="B49" s="103">
        <v>44967</v>
      </c>
      <c r="C49" s="102" t="s">
        <v>1172</v>
      </c>
      <c r="D49" s="102" t="s">
        <v>1173</v>
      </c>
      <c r="E49" s="104" t="s">
        <v>1146</v>
      </c>
      <c r="F49" s="102" t="s">
        <v>110</v>
      </c>
      <c r="G49" s="105">
        <v>70</v>
      </c>
      <c r="H49" s="105"/>
      <c r="I49" s="105"/>
      <c r="J49" s="105"/>
      <c r="K49" s="107"/>
      <c r="L49" s="107"/>
      <c r="M49" s="107"/>
      <c r="N49" s="107"/>
      <c r="O49" s="104">
        <f t="shared" si="0"/>
        <v>4463</v>
      </c>
      <c r="P49" s="104" t="s">
        <v>269</v>
      </c>
      <c r="Q49" s="108">
        <v>2.2000000000000002</v>
      </c>
      <c r="R49" s="104" t="s">
        <v>661</v>
      </c>
      <c r="S49" s="112"/>
    </row>
    <row r="50" spans="1:19" ht="18">
      <c r="A50" s="102">
        <f t="shared" si="1"/>
        <v>42</v>
      </c>
      <c r="B50" s="103">
        <v>44968</v>
      </c>
      <c r="C50" s="102" t="s">
        <v>1174</v>
      </c>
      <c r="D50" s="102" t="s">
        <v>1118</v>
      </c>
      <c r="E50" s="104" t="s">
        <v>824</v>
      </c>
      <c r="F50" s="102" t="s">
        <v>110</v>
      </c>
      <c r="G50" s="105">
        <v>250</v>
      </c>
      <c r="H50" s="105"/>
      <c r="I50" s="105"/>
      <c r="J50" s="105"/>
      <c r="K50" s="107"/>
      <c r="L50" s="107"/>
      <c r="M50" s="107"/>
      <c r="N50" s="107"/>
      <c r="O50" s="104">
        <f t="shared" si="0"/>
        <v>4713</v>
      </c>
      <c r="P50" s="104" t="s">
        <v>269</v>
      </c>
      <c r="Q50" s="108">
        <v>1.25</v>
      </c>
      <c r="R50" s="104" t="s">
        <v>661</v>
      </c>
      <c r="S50" s="112"/>
    </row>
    <row r="51" spans="1:19" ht="18">
      <c r="A51" s="102">
        <f t="shared" si="1"/>
        <v>43</v>
      </c>
      <c r="B51" s="103">
        <v>44968</v>
      </c>
      <c r="C51" s="102" t="s">
        <v>1118</v>
      </c>
      <c r="D51" s="102" t="s">
        <v>1175</v>
      </c>
      <c r="E51" s="104" t="s">
        <v>824</v>
      </c>
      <c r="F51" s="102" t="s">
        <v>110</v>
      </c>
      <c r="G51" s="105">
        <v>121</v>
      </c>
      <c r="H51" s="105"/>
      <c r="I51" s="105"/>
      <c r="J51" s="105"/>
      <c r="K51" s="107"/>
      <c r="L51" s="107"/>
      <c r="M51" s="107"/>
      <c r="N51" s="107"/>
      <c r="O51" s="104">
        <f t="shared" si="0"/>
        <v>4834</v>
      </c>
      <c r="P51" s="104" t="s">
        <v>269</v>
      </c>
      <c r="Q51" s="108">
        <v>1.25</v>
      </c>
      <c r="R51" s="104" t="s">
        <v>661</v>
      </c>
      <c r="S51" s="112"/>
    </row>
    <row r="52" spans="1:19" ht="18">
      <c r="A52" s="102">
        <f t="shared" si="1"/>
        <v>44</v>
      </c>
      <c r="B52" s="103">
        <v>44969</v>
      </c>
      <c r="C52" s="102" t="s">
        <v>1175</v>
      </c>
      <c r="D52" s="102" t="s">
        <v>852</v>
      </c>
      <c r="E52" s="104" t="s">
        <v>1146</v>
      </c>
      <c r="F52" s="102" t="s">
        <v>110</v>
      </c>
      <c r="G52" s="105">
        <v>58</v>
      </c>
      <c r="H52" s="105"/>
      <c r="I52" s="105"/>
      <c r="J52" s="105"/>
      <c r="K52" s="107"/>
      <c r="L52" s="107"/>
      <c r="M52" s="107"/>
      <c r="N52" s="107"/>
      <c r="O52" s="104">
        <f t="shared" si="0"/>
        <v>4892</v>
      </c>
      <c r="P52" s="104" t="s">
        <v>269</v>
      </c>
      <c r="Q52" s="108">
        <v>1.25</v>
      </c>
      <c r="R52" s="104" t="s">
        <v>661</v>
      </c>
      <c r="S52" s="112"/>
    </row>
    <row r="53" spans="1:19" ht="18">
      <c r="A53" s="102">
        <f t="shared" si="1"/>
        <v>45</v>
      </c>
      <c r="B53" s="103">
        <v>44969</v>
      </c>
      <c r="C53" s="102" t="s">
        <v>825</v>
      </c>
      <c r="D53" s="102" t="s">
        <v>1176</v>
      </c>
      <c r="E53" s="104" t="s">
        <v>1146</v>
      </c>
      <c r="F53" s="102" t="s">
        <v>110</v>
      </c>
      <c r="G53" s="105">
        <v>119</v>
      </c>
      <c r="H53" s="105"/>
      <c r="I53" s="105"/>
      <c r="J53" s="105"/>
      <c r="K53" s="107"/>
      <c r="L53" s="107"/>
      <c r="M53" s="107"/>
      <c r="N53" s="107"/>
      <c r="O53" s="104">
        <f t="shared" si="0"/>
        <v>5011</v>
      </c>
      <c r="P53" s="104" t="s">
        <v>269</v>
      </c>
      <c r="Q53" s="108">
        <v>1.25</v>
      </c>
      <c r="R53" s="104" t="s">
        <v>661</v>
      </c>
      <c r="S53" s="112"/>
    </row>
    <row r="54" spans="1:19" ht="18">
      <c r="A54" s="102">
        <f t="shared" si="1"/>
        <v>46</v>
      </c>
      <c r="B54" s="103">
        <v>44969</v>
      </c>
      <c r="C54" s="102" t="s">
        <v>1177</v>
      </c>
      <c r="D54" s="102" t="s">
        <v>714</v>
      </c>
      <c r="E54" s="104" t="s">
        <v>1146</v>
      </c>
      <c r="F54" s="102" t="s">
        <v>110</v>
      </c>
      <c r="G54" s="105">
        <v>100</v>
      </c>
      <c r="H54" s="105"/>
      <c r="I54" s="105"/>
      <c r="J54" s="105"/>
      <c r="K54" s="107"/>
      <c r="L54" s="107"/>
      <c r="M54" s="107"/>
      <c r="N54" s="107"/>
      <c r="O54" s="104">
        <f t="shared" si="0"/>
        <v>5111</v>
      </c>
      <c r="P54" s="104" t="s">
        <v>269</v>
      </c>
      <c r="Q54" s="108">
        <v>1.25</v>
      </c>
      <c r="R54" s="104" t="s">
        <v>661</v>
      </c>
      <c r="S54" s="112"/>
    </row>
    <row r="55" spans="1:19" ht="18">
      <c r="A55" s="102">
        <f t="shared" si="1"/>
        <v>47</v>
      </c>
      <c r="B55" s="103">
        <v>44970</v>
      </c>
      <c r="C55" s="102" t="s">
        <v>1086</v>
      </c>
      <c r="D55" s="102" t="s">
        <v>714</v>
      </c>
      <c r="E55" s="104" t="s">
        <v>1146</v>
      </c>
      <c r="F55" s="102" t="s">
        <v>110</v>
      </c>
      <c r="G55" s="105">
        <v>300</v>
      </c>
      <c r="H55" s="105"/>
      <c r="I55" s="105"/>
      <c r="J55" s="105"/>
      <c r="K55" s="107"/>
      <c r="L55" s="107"/>
      <c r="M55" s="107"/>
      <c r="N55" s="107"/>
      <c r="O55" s="104">
        <f t="shared" si="0"/>
        <v>5411</v>
      </c>
      <c r="P55" s="104" t="s">
        <v>269</v>
      </c>
      <c r="Q55" s="108">
        <v>1.25</v>
      </c>
      <c r="R55" s="104" t="s">
        <v>661</v>
      </c>
      <c r="S55" s="110"/>
    </row>
    <row r="56" spans="1:19" ht="18">
      <c r="A56" s="102">
        <f t="shared" si="1"/>
        <v>48</v>
      </c>
      <c r="B56" s="103">
        <v>44971</v>
      </c>
      <c r="C56" s="102" t="s">
        <v>1086</v>
      </c>
      <c r="D56" s="102" t="s">
        <v>714</v>
      </c>
      <c r="E56" s="104" t="s">
        <v>1146</v>
      </c>
      <c r="F56" s="102" t="s">
        <v>110</v>
      </c>
      <c r="G56" s="105">
        <v>200</v>
      </c>
      <c r="H56" s="105"/>
      <c r="I56" s="105"/>
      <c r="J56" s="105"/>
      <c r="K56" s="107"/>
      <c r="L56" s="107"/>
      <c r="M56" s="107"/>
      <c r="N56" s="107"/>
      <c r="O56" s="104">
        <f t="shared" si="0"/>
        <v>5611</v>
      </c>
      <c r="P56" s="104" t="s">
        <v>269</v>
      </c>
      <c r="Q56" s="108">
        <v>1.25</v>
      </c>
      <c r="R56" s="104" t="s">
        <v>661</v>
      </c>
      <c r="S56" s="110"/>
    </row>
    <row r="57" spans="1:19" ht="18">
      <c r="A57" s="102">
        <f t="shared" si="1"/>
        <v>49</v>
      </c>
      <c r="B57" s="103">
        <v>44973</v>
      </c>
      <c r="C57" s="102" t="s">
        <v>1178</v>
      </c>
      <c r="D57" s="102" t="s">
        <v>1179</v>
      </c>
      <c r="E57" s="104" t="s">
        <v>1146</v>
      </c>
      <c r="F57" s="102" t="s">
        <v>110</v>
      </c>
      <c r="G57" s="105">
        <v>135</v>
      </c>
      <c r="H57" s="105"/>
      <c r="I57" s="105"/>
      <c r="J57" s="105"/>
      <c r="K57" s="107"/>
      <c r="L57" s="107"/>
      <c r="M57" s="107"/>
      <c r="N57" s="107"/>
      <c r="O57" s="104">
        <f t="shared" si="0"/>
        <v>5746</v>
      </c>
      <c r="P57" s="104" t="s">
        <v>269</v>
      </c>
      <c r="Q57" s="108">
        <v>1.25</v>
      </c>
      <c r="R57" s="104" t="s">
        <v>661</v>
      </c>
      <c r="S57" s="110"/>
    </row>
    <row r="58" spans="1:19" ht="18">
      <c r="A58" s="102">
        <f t="shared" si="1"/>
        <v>50</v>
      </c>
      <c r="B58" s="103">
        <v>44973</v>
      </c>
      <c r="C58" s="102" t="s">
        <v>1178</v>
      </c>
      <c r="D58" s="102" t="s">
        <v>1180</v>
      </c>
      <c r="E58" s="104" t="s">
        <v>1146</v>
      </c>
      <c r="F58" s="102" t="s">
        <v>110</v>
      </c>
      <c r="G58" s="105">
        <v>203</v>
      </c>
      <c r="H58" s="105"/>
      <c r="I58" s="105"/>
      <c r="J58" s="105"/>
      <c r="K58" s="107"/>
      <c r="L58" s="107"/>
      <c r="M58" s="107"/>
      <c r="N58" s="107"/>
      <c r="O58" s="104">
        <f t="shared" si="0"/>
        <v>5949</v>
      </c>
      <c r="P58" s="104" t="s">
        <v>269</v>
      </c>
      <c r="Q58" s="108">
        <v>1.25</v>
      </c>
      <c r="R58" s="104" t="s">
        <v>661</v>
      </c>
      <c r="S58" s="110"/>
    </row>
    <row r="59" spans="1:19" ht="18">
      <c r="A59" s="102">
        <f t="shared" si="1"/>
        <v>51</v>
      </c>
      <c r="B59" s="103">
        <v>44974</v>
      </c>
      <c r="C59" s="102" t="s">
        <v>1178</v>
      </c>
      <c r="D59" s="102" t="s">
        <v>714</v>
      </c>
      <c r="E59" s="104" t="s">
        <v>1146</v>
      </c>
      <c r="F59" s="102" t="s">
        <v>110</v>
      </c>
      <c r="G59" s="105">
        <v>81</v>
      </c>
      <c r="H59" s="105"/>
      <c r="I59" s="105"/>
      <c r="J59" s="105"/>
      <c r="K59" s="107"/>
      <c r="L59" s="107"/>
      <c r="M59" s="107"/>
      <c r="N59" s="107"/>
      <c r="O59" s="104">
        <f t="shared" si="0"/>
        <v>6030</v>
      </c>
      <c r="P59" s="104" t="s">
        <v>269</v>
      </c>
      <c r="Q59" s="108">
        <v>1.25</v>
      </c>
      <c r="R59" s="104" t="s">
        <v>1181</v>
      </c>
      <c r="S59" s="110"/>
    </row>
    <row r="60" spans="1:19" ht="18">
      <c r="A60" s="102">
        <f t="shared" si="1"/>
        <v>52</v>
      </c>
      <c r="B60" s="103">
        <v>44974</v>
      </c>
      <c r="C60" s="102" t="s">
        <v>1178</v>
      </c>
      <c r="D60" s="102" t="s">
        <v>1182</v>
      </c>
      <c r="E60" s="104" t="s">
        <v>1146</v>
      </c>
      <c r="F60" s="102" t="s">
        <v>110</v>
      </c>
      <c r="G60" s="105">
        <v>126</v>
      </c>
      <c r="H60" s="105"/>
      <c r="I60" s="105"/>
      <c r="J60" s="105"/>
      <c r="K60" s="107"/>
      <c r="L60" s="107"/>
      <c r="M60" s="107"/>
      <c r="N60" s="107"/>
      <c r="O60" s="104">
        <f t="shared" si="0"/>
        <v>6156</v>
      </c>
      <c r="P60" s="104" t="s">
        <v>269</v>
      </c>
      <c r="Q60" s="108">
        <v>1.25</v>
      </c>
      <c r="R60" s="104" t="s">
        <v>1181</v>
      </c>
      <c r="S60" s="110"/>
    </row>
    <row r="61" spans="1:19" ht="18">
      <c r="A61" s="102">
        <f t="shared" si="1"/>
        <v>53</v>
      </c>
      <c r="B61" s="103">
        <v>44974</v>
      </c>
      <c r="C61" s="102" t="s">
        <v>1182</v>
      </c>
      <c r="D61" s="102" t="s">
        <v>235</v>
      </c>
      <c r="E61" s="104" t="s">
        <v>1146</v>
      </c>
      <c r="F61" s="102" t="s">
        <v>110</v>
      </c>
      <c r="G61" s="105">
        <v>44</v>
      </c>
      <c r="H61" s="105"/>
      <c r="I61" s="105"/>
      <c r="J61" s="105"/>
      <c r="K61" s="107"/>
      <c r="L61" s="107"/>
      <c r="M61" s="107"/>
      <c r="N61" s="107"/>
      <c r="O61" s="104">
        <f t="shared" si="0"/>
        <v>6200</v>
      </c>
      <c r="P61" s="104" t="s">
        <v>269</v>
      </c>
      <c r="Q61" s="108">
        <v>1.25</v>
      </c>
      <c r="R61" s="104" t="s">
        <v>1181</v>
      </c>
      <c r="S61" s="110"/>
    </row>
    <row r="62" spans="1:19" ht="18">
      <c r="A62" s="102">
        <f t="shared" si="1"/>
        <v>54</v>
      </c>
      <c r="B62" s="103">
        <v>44976</v>
      </c>
      <c r="C62" s="102" t="s">
        <v>1183</v>
      </c>
      <c r="D62" s="102" t="s">
        <v>787</v>
      </c>
      <c r="E62" s="104" t="s">
        <v>1146</v>
      </c>
      <c r="F62" s="102" t="s">
        <v>110</v>
      </c>
      <c r="G62" s="105"/>
      <c r="H62" s="105"/>
      <c r="I62" s="105"/>
      <c r="J62" s="105">
        <v>250</v>
      </c>
      <c r="K62" s="107"/>
      <c r="L62" s="107"/>
      <c r="M62" s="107"/>
      <c r="N62" s="107"/>
      <c r="O62" s="104">
        <f t="shared" si="0"/>
        <v>6450</v>
      </c>
      <c r="P62" s="104" t="s">
        <v>269</v>
      </c>
      <c r="Q62" s="108">
        <v>1.25</v>
      </c>
      <c r="R62" s="104" t="s">
        <v>1181</v>
      </c>
      <c r="S62" s="110"/>
    </row>
    <row r="63" spans="1:19" ht="18">
      <c r="A63" s="102">
        <f t="shared" si="1"/>
        <v>55</v>
      </c>
      <c r="B63" s="103">
        <v>44977</v>
      </c>
      <c r="C63" s="102" t="s">
        <v>1168</v>
      </c>
      <c r="D63" s="102" t="s">
        <v>1184</v>
      </c>
      <c r="E63" s="104" t="s">
        <v>1146</v>
      </c>
      <c r="F63" s="102" t="s">
        <v>110</v>
      </c>
      <c r="G63" s="105">
        <v>150</v>
      </c>
      <c r="H63" s="105"/>
      <c r="I63" s="105"/>
      <c r="J63" s="105"/>
      <c r="K63" s="107"/>
      <c r="L63" s="107"/>
      <c r="M63" s="107"/>
      <c r="N63" s="107"/>
      <c r="O63" s="104">
        <f t="shared" si="0"/>
        <v>6600</v>
      </c>
      <c r="P63" s="104" t="s">
        <v>269</v>
      </c>
      <c r="Q63" s="108">
        <v>1.25</v>
      </c>
      <c r="R63" s="104" t="s">
        <v>1181</v>
      </c>
      <c r="S63" s="110"/>
    </row>
    <row r="64" spans="1:19" ht="18">
      <c r="A64" s="102">
        <f t="shared" si="1"/>
        <v>56</v>
      </c>
      <c r="B64" s="103">
        <v>44977</v>
      </c>
      <c r="C64" s="102" t="s">
        <v>1184</v>
      </c>
      <c r="D64" s="102" t="s">
        <v>1185</v>
      </c>
      <c r="E64" s="104" t="s">
        <v>1146</v>
      </c>
      <c r="F64" s="102" t="s">
        <v>110</v>
      </c>
      <c r="G64" s="105">
        <v>61</v>
      </c>
      <c r="H64" s="105"/>
      <c r="I64" s="105"/>
      <c r="J64" s="105"/>
      <c r="K64" s="107"/>
      <c r="L64" s="107"/>
      <c r="M64" s="107"/>
      <c r="N64" s="107"/>
      <c r="O64" s="104">
        <f t="shared" si="0"/>
        <v>6661</v>
      </c>
      <c r="P64" s="104" t="s">
        <v>269</v>
      </c>
      <c r="Q64" s="108">
        <v>1.25</v>
      </c>
      <c r="R64" s="104" t="s">
        <v>1181</v>
      </c>
      <c r="S64" s="110"/>
    </row>
    <row r="65" spans="1:19" ht="18">
      <c r="A65" s="102">
        <f t="shared" si="1"/>
        <v>57</v>
      </c>
      <c r="B65" s="103">
        <v>44978</v>
      </c>
      <c r="C65" s="102" t="s">
        <v>1184</v>
      </c>
      <c r="D65" s="102" t="s">
        <v>198</v>
      </c>
      <c r="E65" s="104" t="s">
        <v>1146</v>
      </c>
      <c r="F65" s="102" t="s">
        <v>110</v>
      </c>
      <c r="G65" s="105">
        <v>33</v>
      </c>
      <c r="H65" s="105"/>
      <c r="I65" s="105"/>
      <c r="J65" s="105"/>
      <c r="K65" s="107"/>
      <c r="L65" s="107"/>
      <c r="M65" s="107"/>
      <c r="N65" s="107"/>
      <c r="O65" s="104">
        <f t="shared" si="0"/>
        <v>6694</v>
      </c>
      <c r="P65" s="104" t="s">
        <v>269</v>
      </c>
      <c r="Q65" s="108">
        <v>1.25</v>
      </c>
      <c r="R65" s="104" t="s">
        <v>1181</v>
      </c>
      <c r="S65" s="110"/>
    </row>
    <row r="66" spans="1:19" ht="18">
      <c r="A66" s="102">
        <f t="shared" si="1"/>
        <v>58</v>
      </c>
      <c r="B66" s="103">
        <v>44978</v>
      </c>
      <c r="C66" s="102" t="s">
        <v>198</v>
      </c>
      <c r="D66" s="102" t="s">
        <v>185</v>
      </c>
      <c r="E66" s="104" t="s">
        <v>1146</v>
      </c>
      <c r="F66" s="102" t="s">
        <v>110</v>
      </c>
      <c r="G66" s="105">
        <v>91</v>
      </c>
      <c r="H66" s="105"/>
      <c r="I66" s="105"/>
      <c r="J66" s="105"/>
      <c r="K66" s="107"/>
      <c r="L66" s="107"/>
      <c r="M66" s="107"/>
      <c r="N66" s="107"/>
      <c r="O66" s="104">
        <f t="shared" si="0"/>
        <v>6785</v>
      </c>
      <c r="P66" s="104" t="s">
        <v>269</v>
      </c>
      <c r="Q66" s="108">
        <v>1.25</v>
      </c>
      <c r="R66" s="104" t="s">
        <v>1181</v>
      </c>
      <c r="S66" s="110"/>
    </row>
    <row r="67" spans="1:19" ht="18">
      <c r="A67" s="102">
        <f t="shared" si="1"/>
        <v>59</v>
      </c>
      <c r="B67" s="103">
        <v>44978</v>
      </c>
      <c r="C67" s="102" t="s">
        <v>198</v>
      </c>
      <c r="D67" s="102" t="s">
        <v>791</v>
      </c>
      <c r="E67" s="104" t="s">
        <v>1146</v>
      </c>
      <c r="F67" s="102" t="s">
        <v>110</v>
      </c>
      <c r="G67" s="105">
        <v>130</v>
      </c>
      <c r="H67" s="105"/>
      <c r="I67" s="105"/>
      <c r="J67" s="105"/>
      <c r="K67" s="107"/>
      <c r="L67" s="107"/>
      <c r="M67" s="107"/>
      <c r="N67" s="107"/>
      <c r="O67" s="104">
        <f t="shared" si="0"/>
        <v>6915</v>
      </c>
      <c r="P67" s="104" t="s">
        <v>269</v>
      </c>
      <c r="Q67" s="108">
        <v>1.25</v>
      </c>
      <c r="R67" s="104" t="s">
        <v>1181</v>
      </c>
      <c r="S67" s="110"/>
    </row>
    <row r="68" spans="1:19" ht="18">
      <c r="A68" s="102">
        <f t="shared" si="1"/>
        <v>60</v>
      </c>
      <c r="B68" s="103">
        <v>44978</v>
      </c>
      <c r="C68" s="102" t="s">
        <v>791</v>
      </c>
      <c r="D68" s="102" t="s">
        <v>196</v>
      </c>
      <c r="E68" s="104" t="s">
        <v>1146</v>
      </c>
      <c r="F68" s="102" t="s">
        <v>110</v>
      </c>
      <c r="G68" s="105">
        <v>20</v>
      </c>
      <c r="H68" s="105"/>
      <c r="I68" s="105"/>
      <c r="J68" s="105"/>
      <c r="K68" s="107"/>
      <c r="L68" s="107"/>
      <c r="M68" s="107"/>
      <c r="N68" s="107"/>
      <c r="O68" s="104">
        <f t="shared" si="0"/>
        <v>6935</v>
      </c>
      <c r="P68" s="104" t="s">
        <v>269</v>
      </c>
      <c r="Q68" s="108">
        <v>1.25</v>
      </c>
      <c r="R68" s="104" t="s">
        <v>1181</v>
      </c>
      <c r="S68" s="110"/>
    </row>
    <row r="69" spans="1:19" ht="18">
      <c r="A69" s="102">
        <f t="shared" si="1"/>
        <v>61</v>
      </c>
      <c r="B69" s="103">
        <v>44978</v>
      </c>
      <c r="C69" s="102" t="s">
        <v>196</v>
      </c>
      <c r="D69" s="102" t="s">
        <v>786</v>
      </c>
      <c r="E69" s="104" t="s">
        <v>1146</v>
      </c>
      <c r="F69" s="102" t="s">
        <v>110</v>
      </c>
      <c r="G69" s="105">
        <v>31</v>
      </c>
      <c r="H69" s="105"/>
      <c r="I69" s="105"/>
      <c r="J69" s="105"/>
      <c r="K69" s="107"/>
      <c r="L69" s="107"/>
      <c r="M69" s="107"/>
      <c r="N69" s="107"/>
      <c r="O69" s="104">
        <f t="shared" si="0"/>
        <v>6966</v>
      </c>
      <c r="P69" s="104" t="s">
        <v>269</v>
      </c>
      <c r="Q69" s="108">
        <v>1.25</v>
      </c>
      <c r="R69" s="104" t="s">
        <v>1181</v>
      </c>
      <c r="S69" s="110"/>
    </row>
    <row r="70" spans="1:19" ht="18">
      <c r="A70" s="102">
        <f t="shared" si="1"/>
        <v>62</v>
      </c>
      <c r="B70" s="103">
        <v>44980</v>
      </c>
      <c r="C70" s="102" t="s">
        <v>1186</v>
      </c>
      <c r="D70" s="102" t="s">
        <v>1187</v>
      </c>
      <c r="E70" s="104" t="s">
        <v>1146</v>
      </c>
      <c r="F70" s="102" t="s">
        <v>110</v>
      </c>
      <c r="G70" s="105">
        <v>300</v>
      </c>
      <c r="H70" s="105"/>
      <c r="I70" s="105"/>
      <c r="J70" s="105"/>
      <c r="K70" s="107"/>
      <c r="L70" s="107"/>
      <c r="M70" s="107"/>
      <c r="N70" s="107"/>
      <c r="O70" s="104">
        <f t="shared" si="0"/>
        <v>7266</v>
      </c>
      <c r="P70" s="104" t="s">
        <v>269</v>
      </c>
      <c r="Q70" s="108">
        <v>1.25</v>
      </c>
      <c r="R70" s="104" t="s">
        <v>1181</v>
      </c>
      <c r="S70" s="110"/>
    </row>
    <row r="71" spans="1:19" ht="18">
      <c r="A71" s="102">
        <f t="shared" si="1"/>
        <v>63</v>
      </c>
      <c r="B71" s="103">
        <v>44981</v>
      </c>
      <c r="C71" s="102" t="s">
        <v>1188</v>
      </c>
      <c r="D71" s="102" t="s">
        <v>1189</v>
      </c>
      <c r="E71" s="104" t="s">
        <v>1146</v>
      </c>
      <c r="F71" s="102" t="s">
        <v>110</v>
      </c>
      <c r="G71" s="105">
        <v>300</v>
      </c>
      <c r="H71" s="105"/>
      <c r="I71" s="105"/>
      <c r="J71" s="105"/>
      <c r="K71" s="107"/>
      <c r="L71" s="107"/>
      <c r="M71" s="107"/>
      <c r="N71" s="107"/>
      <c r="O71" s="104">
        <f t="shared" si="0"/>
        <v>7566</v>
      </c>
      <c r="P71" s="104" t="s">
        <v>269</v>
      </c>
      <c r="Q71" s="108">
        <v>1.25</v>
      </c>
      <c r="R71" s="104" t="s">
        <v>1181</v>
      </c>
      <c r="S71" s="110"/>
    </row>
    <row r="72" spans="1:19" ht="18">
      <c r="A72" s="102">
        <f t="shared" si="1"/>
        <v>64</v>
      </c>
      <c r="B72" s="103">
        <v>44982</v>
      </c>
      <c r="C72" s="102" t="s">
        <v>1168</v>
      </c>
      <c r="D72" s="102" t="s">
        <v>1141</v>
      </c>
      <c r="E72" s="104" t="s">
        <v>1146</v>
      </c>
      <c r="F72" s="102" t="s">
        <v>110</v>
      </c>
      <c r="G72" s="105">
        <v>76</v>
      </c>
      <c r="H72" s="105"/>
      <c r="I72" s="105"/>
      <c r="J72" s="105"/>
      <c r="K72" s="107"/>
      <c r="L72" s="107"/>
      <c r="M72" s="107"/>
      <c r="N72" s="107"/>
      <c r="O72" s="104">
        <f t="shared" si="0"/>
        <v>7642</v>
      </c>
      <c r="P72" s="104" t="s">
        <v>269</v>
      </c>
      <c r="Q72" s="108">
        <v>1.25</v>
      </c>
      <c r="R72" s="104" t="s">
        <v>1181</v>
      </c>
      <c r="S72" s="110"/>
    </row>
    <row r="73" spans="1:19" ht="18">
      <c r="A73" s="102">
        <f t="shared" si="1"/>
        <v>65</v>
      </c>
      <c r="B73" s="103">
        <v>44982</v>
      </c>
      <c r="C73" s="102" t="s">
        <v>1141</v>
      </c>
      <c r="D73" s="102" t="s">
        <v>1190</v>
      </c>
      <c r="E73" s="104" t="s">
        <v>1146</v>
      </c>
      <c r="F73" s="102" t="s">
        <v>110</v>
      </c>
      <c r="G73" s="105">
        <v>117</v>
      </c>
      <c r="H73" s="105"/>
      <c r="I73" s="105"/>
      <c r="J73" s="105"/>
      <c r="K73" s="107"/>
      <c r="L73" s="107"/>
      <c r="M73" s="107"/>
      <c r="N73" s="107"/>
      <c r="O73" s="104">
        <f t="shared" si="0"/>
        <v>7759</v>
      </c>
      <c r="P73" s="104" t="s">
        <v>269</v>
      </c>
      <c r="Q73" s="108">
        <v>1.25</v>
      </c>
      <c r="R73" s="104" t="s">
        <v>1181</v>
      </c>
      <c r="S73" s="110"/>
    </row>
    <row r="74" spans="1:19" ht="18">
      <c r="A74" s="102">
        <f t="shared" si="1"/>
        <v>66</v>
      </c>
      <c r="B74" s="103">
        <v>44982</v>
      </c>
      <c r="C74" s="102" t="s">
        <v>1191</v>
      </c>
      <c r="D74" s="102" t="s">
        <v>826</v>
      </c>
      <c r="E74" s="104" t="s">
        <v>1146</v>
      </c>
      <c r="F74" s="102" t="s">
        <v>110</v>
      </c>
      <c r="G74" s="105">
        <v>93</v>
      </c>
      <c r="H74" s="105"/>
      <c r="I74" s="105"/>
      <c r="J74" s="105"/>
      <c r="K74" s="105"/>
      <c r="L74" s="105"/>
      <c r="M74" s="105"/>
      <c r="N74" s="105"/>
      <c r="O74" s="104">
        <f t="shared" si="0"/>
        <v>7852</v>
      </c>
      <c r="P74" s="104" t="s">
        <v>269</v>
      </c>
      <c r="Q74" s="108">
        <v>1.25</v>
      </c>
      <c r="R74" s="104" t="s">
        <v>1181</v>
      </c>
      <c r="S74" s="110"/>
    </row>
    <row r="75" spans="1:19" ht="18">
      <c r="A75" s="102">
        <f t="shared" si="1"/>
        <v>67</v>
      </c>
      <c r="B75" s="113">
        <v>44982</v>
      </c>
      <c r="C75" s="114" t="s">
        <v>826</v>
      </c>
      <c r="D75" s="114" t="s">
        <v>1192</v>
      </c>
      <c r="E75" s="115" t="s">
        <v>1146</v>
      </c>
      <c r="F75" s="114" t="s">
        <v>110</v>
      </c>
      <c r="G75" s="115">
        <v>124</v>
      </c>
      <c r="H75" s="115"/>
      <c r="I75" s="115"/>
      <c r="J75" s="115"/>
      <c r="K75" s="115"/>
      <c r="L75" s="115"/>
      <c r="M75" s="115"/>
      <c r="N75" s="115"/>
      <c r="O75" s="115">
        <f t="shared" si="0"/>
        <v>7976</v>
      </c>
      <c r="P75" s="115" t="s">
        <v>269</v>
      </c>
      <c r="Q75" s="117">
        <v>1.25</v>
      </c>
      <c r="R75" s="115" t="s">
        <v>1181</v>
      </c>
      <c r="S75" s="109" t="s">
        <v>1193</v>
      </c>
    </row>
    <row r="76" spans="1:19" ht="18">
      <c r="A76" s="102">
        <f t="shared" si="1"/>
        <v>68</v>
      </c>
      <c r="B76" s="103">
        <v>44984</v>
      </c>
      <c r="C76" s="102" t="s">
        <v>1194</v>
      </c>
      <c r="D76" s="102" t="s">
        <v>1195</v>
      </c>
      <c r="E76" s="104" t="s">
        <v>1146</v>
      </c>
      <c r="F76" s="102" t="s">
        <v>110</v>
      </c>
      <c r="G76" s="105">
        <v>243</v>
      </c>
      <c r="H76" s="105"/>
      <c r="I76" s="105"/>
      <c r="J76" s="105"/>
      <c r="K76" s="105"/>
      <c r="L76" s="105"/>
      <c r="M76" s="105"/>
      <c r="N76" s="105"/>
      <c r="O76" s="104">
        <f t="shared" si="0"/>
        <v>8219</v>
      </c>
      <c r="P76" s="104" t="s">
        <v>269</v>
      </c>
      <c r="Q76" s="108">
        <v>1.25</v>
      </c>
      <c r="R76" s="104" t="s">
        <v>1181</v>
      </c>
      <c r="S76" s="109" t="s">
        <v>1196</v>
      </c>
    </row>
    <row r="77" spans="1:19" ht="18">
      <c r="A77" s="102">
        <f t="shared" ref="A77:A140" si="2">+A76+1</f>
        <v>69</v>
      </c>
      <c r="B77" s="103">
        <v>44986</v>
      </c>
      <c r="C77" s="102" t="s">
        <v>1195</v>
      </c>
      <c r="D77" s="102" t="s">
        <v>753</v>
      </c>
      <c r="E77" s="104" t="s">
        <v>1146</v>
      </c>
      <c r="F77" s="102" t="s">
        <v>110</v>
      </c>
      <c r="G77" s="105">
        <v>49</v>
      </c>
      <c r="H77" s="105"/>
      <c r="I77" s="105"/>
      <c r="J77" s="105"/>
      <c r="K77" s="105"/>
      <c r="L77" s="105"/>
      <c r="M77" s="105"/>
      <c r="N77" s="105"/>
      <c r="O77" s="104">
        <f t="shared" si="0"/>
        <v>8268</v>
      </c>
      <c r="P77" s="104" t="s">
        <v>269</v>
      </c>
      <c r="Q77" s="108">
        <v>1.25</v>
      </c>
      <c r="R77" s="104" t="s">
        <v>1181</v>
      </c>
      <c r="S77" s="110"/>
    </row>
    <row r="78" spans="1:19" ht="18">
      <c r="A78" s="102">
        <f t="shared" si="2"/>
        <v>70</v>
      </c>
      <c r="B78" s="103">
        <v>44987</v>
      </c>
      <c r="C78" s="102" t="s">
        <v>1197</v>
      </c>
      <c r="D78" s="102" t="s">
        <v>1110</v>
      </c>
      <c r="E78" s="104" t="s">
        <v>1146</v>
      </c>
      <c r="F78" s="102" t="s">
        <v>110</v>
      </c>
      <c r="G78" s="105">
        <v>36</v>
      </c>
      <c r="H78" s="105"/>
      <c r="I78" s="105"/>
      <c r="J78" s="105"/>
      <c r="K78" s="105"/>
      <c r="L78" s="105"/>
      <c r="M78" s="105"/>
      <c r="N78" s="105"/>
      <c r="O78" s="104">
        <f t="shared" si="0"/>
        <v>8304</v>
      </c>
      <c r="P78" s="104" t="s">
        <v>269</v>
      </c>
      <c r="Q78" s="108">
        <v>1.25</v>
      </c>
      <c r="R78" s="104" t="s">
        <v>1181</v>
      </c>
      <c r="S78" s="110"/>
    </row>
    <row r="79" spans="1:19" ht="18">
      <c r="A79" s="102">
        <f t="shared" si="2"/>
        <v>71</v>
      </c>
      <c r="B79" s="103">
        <v>44987</v>
      </c>
      <c r="C79" s="102" t="s">
        <v>1198</v>
      </c>
      <c r="D79" s="102" t="s">
        <v>1110</v>
      </c>
      <c r="E79" s="104" t="s">
        <v>1146</v>
      </c>
      <c r="F79" s="102" t="s">
        <v>110</v>
      </c>
      <c r="G79" s="105">
        <v>23</v>
      </c>
      <c r="H79" s="105"/>
      <c r="I79" s="105"/>
      <c r="J79" s="105"/>
      <c r="K79" s="105"/>
      <c r="L79" s="105"/>
      <c r="M79" s="105"/>
      <c r="N79" s="105"/>
      <c r="O79" s="104">
        <f t="shared" ref="O79:O142" si="3">+O78+G79+H79+I79+J79+K79+L79</f>
        <v>8327</v>
      </c>
      <c r="P79" s="104" t="s">
        <v>269</v>
      </c>
      <c r="Q79" s="108">
        <v>1.25</v>
      </c>
      <c r="R79" s="104" t="s">
        <v>1181</v>
      </c>
      <c r="S79" s="110"/>
    </row>
    <row r="80" spans="1:19" ht="18">
      <c r="A80" s="102">
        <f t="shared" si="2"/>
        <v>72</v>
      </c>
      <c r="B80" s="103">
        <v>44987</v>
      </c>
      <c r="C80" s="102" t="s">
        <v>1110</v>
      </c>
      <c r="D80" s="102" t="s">
        <v>757</v>
      </c>
      <c r="E80" s="104" t="s">
        <v>1146</v>
      </c>
      <c r="F80" s="102" t="s">
        <v>110</v>
      </c>
      <c r="G80" s="105">
        <v>26</v>
      </c>
      <c r="H80" s="105"/>
      <c r="I80" s="105"/>
      <c r="J80" s="105"/>
      <c r="K80" s="105"/>
      <c r="L80" s="105"/>
      <c r="M80" s="105"/>
      <c r="N80" s="105"/>
      <c r="O80" s="104">
        <f t="shared" si="3"/>
        <v>8353</v>
      </c>
      <c r="P80" s="104" t="s">
        <v>269</v>
      </c>
      <c r="Q80" s="108">
        <v>1.25</v>
      </c>
      <c r="R80" s="104" t="s">
        <v>1181</v>
      </c>
      <c r="S80" s="110" t="s">
        <v>1199</v>
      </c>
    </row>
    <row r="81" spans="1:19" ht="18">
      <c r="A81" s="102">
        <f t="shared" si="2"/>
        <v>73</v>
      </c>
      <c r="B81" s="103">
        <v>44987</v>
      </c>
      <c r="C81" s="102" t="s">
        <v>714</v>
      </c>
      <c r="D81" s="102" t="s">
        <v>1110</v>
      </c>
      <c r="E81" s="104" t="s">
        <v>1146</v>
      </c>
      <c r="F81" s="102" t="s">
        <v>110</v>
      </c>
      <c r="G81" s="105">
        <v>180</v>
      </c>
      <c r="H81" s="105"/>
      <c r="I81" s="105"/>
      <c r="J81" s="105"/>
      <c r="K81" s="105"/>
      <c r="L81" s="105"/>
      <c r="M81" s="105"/>
      <c r="N81" s="105"/>
      <c r="O81" s="104">
        <f t="shared" si="3"/>
        <v>8533</v>
      </c>
      <c r="P81" s="104" t="s">
        <v>269</v>
      </c>
      <c r="Q81" s="108">
        <v>1.25</v>
      </c>
      <c r="R81" s="104" t="s">
        <v>1181</v>
      </c>
      <c r="S81" s="110" t="s">
        <v>1200</v>
      </c>
    </row>
    <row r="82" spans="1:19" ht="18">
      <c r="A82" s="102">
        <f t="shared" si="2"/>
        <v>74</v>
      </c>
      <c r="B82" s="103">
        <v>44988</v>
      </c>
      <c r="C82" s="102" t="s">
        <v>1201</v>
      </c>
      <c r="D82" s="102" t="s">
        <v>1033</v>
      </c>
      <c r="E82" s="104" t="s">
        <v>1146</v>
      </c>
      <c r="F82" s="102" t="s">
        <v>110</v>
      </c>
      <c r="G82" s="105">
        <v>150</v>
      </c>
      <c r="H82" s="105"/>
      <c r="I82" s="105"/>
      <c r="J82" s="105"/>
      <c r="K82" s="105"/>
      <c r="L82" s="105"/>
      <c r="M82" s="105"/>
      <c r="N82" s="105"/>
      <c r="O82" s="104">
        <f t="shared" si="3"/>
        <v>8683</v>
      </c>
      <c r="P82" s="104" t="s">
        <v>269</v>
      </c>
      <c r="Q82" s="108">
        <v>1.25</v>
      </c>
      <c r="R82" s="104" t="s">
        <v>1181</v>
      </c>
      <c r="S82" s="110"/>
    </row>
    <row r="83" spans="1:19" ht="18">
      <c r="A83" s="102">
        <f t="shared" si="2"/>
        <v>75</v>
      </c>
      <c r="B83" s="103">
        <v>44988</v>
      </c>
      <c r="C83" s="102" t="s">
        <v>765</v>
      </c>
      <c r="D83" s="102" t="s">
        <v>1201</v>
      </c>
      <c r="E83" s="104" t="s">
        <v>1146</v>
      </c>
      <c r="F83" s="102" t="s">
        <v>110</v>
      </c>
      <c r="G83" s="105">
        <v>29</v>
      </c>
      <c r="H83" s="105"/>
      <c r="I83" s="105"/>
      <c r="J83" s="105"/>
      <c r="K83" s="105"/>
      <c r="L83" s="105"/>
      <c r="M83" s="105"/>
      <c r="N83" s="105"/>
      <c r="O83" s="104">
        <f t="shared" si="3"/>
        <v>8712</v>
      </c>
      <c r="P83" s="104" t="s">
        <v>269</v>
      </c>
      <c r="Q83" s="108">
        <v>1.25</v>
      </c>
      <c r="R83" s="104" t="s">
        <v>1181</v>
      </c>
      <c r="S83" s="110" t="s">
        <v>1202</v>
      </c>
    </row>
    <row r="84" spans="1:19" ht="18">
      <c r="A84" s="102">
        <f t="shared" si="2"/>
        <v>76</v>
      </c>
      <c r="B84" s="103">
        <v>44988</v>
      </c>
      <c r="C84" s="102" t="s">
        <v>1203</v>
      </c>
      <c r="D84" s="102" t="s">
        <v>766</v>
      </c>
      <c r="E84" s="104" t="s">
        <v>1146</v>
      </c>
      <c r="F84" s="102" t="s">
        <v>110</v>
      </c>
      <c r="G84" s="105">
        <v>25</v>
      </c>
      <c r="H84" s="105"/>
      <c r="I84" s="105"/>
      <c r="J84" s="105"/>
      <c r="K84" s="105"/>
      <c r="L84" s="105"/>
      <c r="M84" s="105"/>
      <c r="N84" s="105"/>
      <c r="O84" s="104">
        <f t="shared" si="3"/>
        <v>8737</v>
      </c>
      <c r="P84" s="104" t="s">
        <v>269</v>
      </c>
      <c r="Q84" s="108">
        <v>1.25</v>
      </c>
      <c r="R84" s="104" t="s">
        <v>1181</v>
      </c>
      <c r="S84" s="110" t="s">
        <v>1204</v>
      </c>
    </row>
    <row r="85" spans="1:19" ht="18">
      <c r="A85" s="102">
        <f t="shared" si="2"/>
        <v>77</v>
      </c>
      <c r="B85" s="103">
        <v>44989</v>
      </c>
      <c r="C85" s="102" t="s">
        <v>134</v>
      </c>
      <c r="D85" s="102" t="s">
        <v>899</v>
      </c>
      <c r="E85" s="104" t="s">
        <v>1146</v>
      </c>
      <c r="F85" s="102" t="s">
        <v>110</v>
      </c>
      <c r="G85" s="105">
        <v>55</v>
      </c>
      <c r="H85" s="105"/>
      <c r="I85" s="105"/>
      <c r="J85" s="105"/>
      <c r="K85" s="105"/>
      <c r="L85" s="105"/>
      <c r="M85" s="105"/>
      <c r="N85" s="105"/>
      <c r="O85" s="104">
        <f t="shared" si="3"/>
        <v>8792</v>
      </c>
      <c r="P85" s="104" t="s">
        <v>269</v>
      </c>
      <c r="Q85" s="104">
        <v>4.5</v>
      </c>
      <c r="R85" s="104" t="s">
        <v>1181</v>
      </c>
      <c r="S85" s="110"/>
    </row>
    <row r="86" spans="1:19" ht="18">
      <c r="A86" s="102">
        <f t="shared" si="2"/>
        <v>78</v>
      </c>
      <c r="B86" s="103">
        <v>44989</v>
      </c>
      <c r="C86" s="102" t="s">
        <v>809</v>
      </c>
      <c r="D86" s="102" t="s">
        <v>1106</v>
      </c>
      <c r="E86" s="104" t="s">
        <v>1146</v>
      </c>
      <c r="F86" s="102" t="s">
        <v>110</v>
      </c>
      <c r="G86" s="105">
        <v>56</v>
      </c>
      <c r="H86" s="105"/>
      <c r="I86" s="105"/>
      <c r="J86" s="105"/>
      <c r="K86" s="105"/>
      <c r="L86" s="105"/>
      <c r="M86" s="105"/>
      <c r="N86" s="105"/>
      <c r="O86" s="104">
        <f t="shared" si="3"/>
        <v>8848</v>
      </c>
      <c r="P86" s="104" t="s">
        <v>269</v>
      </c>
      <c r="Q86" s="104">
        <v>4.5</v>
      </c>
      <c r="R86" s="104" t="s">
        <v>1181</v>
      </c>
      <c r="S86" s="110"/>
    </row>
    <row r="87" spans="1:19" ht="18">
      <c r="A87" s="102">
        <f t="shared" si="2"/>
        <v>79</v>
      </c>
      <c r="B87" s="103">
        <v>44989</v>
      </c>
      <c r="C87" s="102" t="s">
        <v>1106</v>
      </c>
      <c r="D87" s="102" t="s">
        <v>1205</v>
      </c>
      <c r="E87" s="104" t="s">
        <v>1146</v>
      </c>
      <c r="F87" s="102" t="s">
        <v>110</v>
      </c>
      <c r="G87" s="105">
        <v>52</v>
      </c>
      <c r="H87" s="105"/>
      <c r="I87" s="105"/>
      <c r="J87" s="105"/>
      <c r="K87" s="105"/>
      <c r="L87" s="105"/>
      <c r="M87" s="105"/>
      <c r="N87" s="105"/>
      <c r="O87" s="104">
        <f t="shared" si="3"/>
        <v>8900</v>
      </c>
      <c r="P87" s="104" t="s">
        <v>269</v>
      </c>
      <c r="Q87" s="104">
        <v>4.5</v>
      </c>
      <c r="R87" s="104" t="s">
        <v>1181</v>
      </c>
      <c r="S87" s="110"/>
    </row>
    <row r="88" spans="1:19" ht="18">
      <c r="A88" s="102">
        <f t="shared" si="2"/>
        <v>80</v>
      </c>
      <c r="B88" s="103">
        <v>44989</v>
      </c>
      <c r="C88" s="102" t="s">
        <v>1205</v>
      </c>
      <c r="D88" s="102" t="s">
        <v>811</v>
      </c>
      <c r="E88" s="104" t="s">
        <v>1146</v>
      </c>
      <c r="F88" s="102" t="s">
        <v>110</v>
      </c>
      <c r="G88" s="105">
        <v>140</v>
      </c>
      <c r="H88" s="105"/>
      <c r="I88" s="105"/>
      <c r="J88" s="105"/>
      <c r="K88" s="105"/>
      <c r="L88" s="105"/>
      <c r="M88" s="105"/>
      <c r="N88" s="105"/>
      <c r="O88" s="104">
        <f t="shared" si="3"/>
        <v>9040</v>
      </c>
      <c r="P88" s="104" t="s">
        <v>269</v>
      </c>
      <c r="Q88" s="104">
        <v>4.5</v>
      </c>
      <c r="R88" s="104" t="s">
        <v>1181</v>
      </c>
      <c r="S88" s="110"/>
    </row>
    <row r="89" spans="1:19" ht="18">
      <c r="A89" s="102">
        <f t="shared" si="2"/>
        <v>81</v>
      </c>
      <c r="B89" s="103">
        <v>44990</v>
      </c>
      <c r="C89" s="102" t="s">
        <v>811</v>
      </c>
      <c r="D89" s="102" t="s">
        <v>1192</v>
      </c>
      <c r="E89" s="104" t="s">
        <v>1146</v>
      </c>
      <c r="F89" s="102" t="s">
        <v>110</v>
      </c>
      <c r="G89" s="105">
        <v>66</v>
      </c>
      <c r="H89" s="105"/>
      <c r="I89" s="105"/>
      <c r="J89" s="105"/>
      <c r="K89" s="105"/>
      <c r="L89" s="105"/>
      <c r="M89" s="105"/>
      <c r="N89" s="105"/>
      <c r="O89" s="104">
        <f t="shared" si="3"/>
        <v>9106</v>
      </c>
      <c r="P89" s="104" t="s">
        <v>269</v>
      </c>
      <c r="Q89" s="104">
        <v>4.5</v>
      </c>
      <c r="R89" s="104" t="s">
        <v>1181</v>
      </c>
      <c r="S89" s="110"/>
    </row>
    <row r="90" spans="1:19" ht="18">
      <c r="A90" s="102">
        <f t="shared" si="2"/>
        <v>82</v>
      </c>
      <c r="B90" s="103">
        <v>44991</v>
      </c>
      <c r="C90" s="102" t="s">
        <v>1192</v>
      </c>
      <c r="D90" s="102" t="s">
        <v>1206</v>
      </c>
      <c r="E90" s="104" t="s">
        <v>1146</v>
      </c>
      <c r="F90" s="102" t="s">
        <v>110</v>
      </c>
      <c r="G90" s="105">
        <v>80</v>
      </c>
      <c r="H90" s="105"/>
      <c r="I90" s="105"/>
      <c r="J90" s="105"/>
      <c r="K90" s="105"/>
      <c r="L90" s="105"/>
      <c r="M90" s="105"/>
      <c r="N90" s="105"/>
      <c r="O90" s="104">
        <f t="shared" si="3"/>
        <v>9186</v>
      </c>
      <c r="P90" s="104" t="s">
        <v>269</v>
      </c>
      <c r="Q90" s="104">
        <v>4.5</v>
      </c>
      <c r="R90" s="104" t="s">
        <v>1181</v>
      </c>
      <c r="S90" s="110"/>
    </row>
    <row r="91" spans="1:19" ht="18">
      <c r="A91" s="102">
        <f t="shared" si="2"/>
        <v>83</v>
      </c>
      <c r="B91" s="103">
        <v>44991</v>
      </c>
      <c r="C91" s="102" t="s">
        <v>1206</v>
      </c>
      <c r="D91" s="102" t="s">
        <v>1207</v>
      </c>
      <c r="E91" s="104" t="s">
        <v>1146</v>
      </c>
      <c r="F91" s="102" t="s">
        <v>110</v>
      </c>
      <c r="G91" s="105">
        <v>48</v>
      </c>
      <c r="H91" s="105"/>
      <c r="I91" s="105"/>
      <c r="J91" s="105"/>
      <c r="K91" s="105"/>
      <c r="L91" s="105"/>
      <c r="M91" s="105"/>
      <c r="N91" s="105"/>
      <c r="O91" s="104">
        <f t="shared" si="3"/>
        <v>9234</v>
      </c>
      <c r="P91" s="104" t="s">
        <v>269</v>
      </c>
      <c r="Q91" s="104">
        <v>4.5</v>
      </c>
      <c r="R91" s="104" t="s">
        <v>1181</v>
      </c>
      <c r="S91" s="110"/>
    </row>
    <row r="92" spans="1:19" ht="18">
      <c r="A92" s="102">
        <f t="shared" si="2"/>
        <v>84</v>
      </c>
      <c r="B92" s="103">
        <v>44991</v>
      </c>
      <c r="C92" s="102" t="s">
        <v>1207</v>
      </c>
      <c r="D92" s="102" t="s">
        <v>1188</v>
      </c>
      <c r="E92" s="104" t="s">
        <v>1146</v>
      </c>
      <c r="F92" s="102" t="s">
        <v>110</v>
      </c>
      <c r="G92" s="105">
        <v>166</v>
      </c>
      <c r="H92" s="105"/>
      <c r="I92" s="105"/>
      <c r="J92" s="105"/>
      <c r="K92" s="105"/>
      <c r="L92" s="105"/>
      <c r="M92" s="105"/>
      <c r="N92" s="105"/>
      <c r="O92" s="104">
        <f t="shared" si="3"/>
        <v>9400</v>
      </c>
      <c r="P92" s="104" t="s">
        <v>269</v>
      </c>
      <c r="Q92" s="104">
        <v>4.5</v>
      </c>
      <c r="R92" s="104" t="s">
        <v>1181</v>
      </c>
      <c r="S92" s="110"/>
    </row>
    <row r="93" spans="1:19" ht="18">
      <c r="A93" s="102">
        <f t="shared" si="2"/>
        <v>85</v>
      </c>
      <c r="B93" s="103">
        <v>44991</v>
      </c>
      <c r="C93" s="102" t="s">
        <v>1188</v>
      </c>
      <c r="D93" s="102" t="s">
        <v>1107</v>
      </c>
      <c r="E93" s="104" t="s">
        <v>1146</v>
      </c>
      <c r="F93" s="102" t="s">
        <v>110</v>
      </c>
      <c r="G93" s="105">
        <v>52</v>
      </c>
      <c r="H93" s="105"/>
      <c r="I93" s="105"/>
      <c r="J93" s="105"/>
      <c r="K93" s="105"/>
      <c r="L93" s="105"/>
      <c r="M93" s="105"/>
      <c r="N93" s="105"/>
      <c r="O93" s="104">
        <f t="shared" si="3"/>
        <v>9452</v>
      </c>
      <c r="P93" s="104" t="s">
        <v>269</v>
      </c>
      <c r="Q93" s="104">
        <v>4.5</v>
      </c>
      <c r="R93" s="104" t="s">
        <v>1181</v>
      </c>
      <c r="S93" s="110"/>
    </row>
    <row r="94" spans="1:19" ht="18">
      <c r="A94" s="102">
        <f t="shared" si="2"/>
        <v>86</v>
      </c>
      <c r="B94" s="103">
        <v>44995</v>
      </c>
      <c r="C94" s="102" t="s">
        <v>811</v>
      </c>
      <c r="D94" s="102" t="s">
        <v>204</v>
      </c>
      <c r="E94" s="104" t="s">
        <v>1146</v>
      </c>
      <c r="F94" s="102" t="s">
        <v>110</v>
      </c>
      <c r="G94" s="105">
        <v>198</v>
      </c>
      <c r="H94" s="105"/>
      <c r="I94" s="105"/>
      <c r="J94" s="105"/>
      <c r="K94" s="105"/>
      <c r="L94" s="105"/>
      <c r="M94" s="105"/>
      <c r="N94" s="105"/>
      <c r="O94" s="104">
        <f t="shared" si="3"/>
        <v>9650</v>
      </c>
      <c r="P94" s="104" t="s">
        <v>269</v>
      </c>
      <c r="Q94" s="104">
        <v>4.5</v>
      </c>
      <c r="R94" s="104" t="s">
        <v>1181</v>
      </c>
      <c r="S94" s="110"/>
    </row>
    <row r="95" spans="1:19" ht="18">
      <c r="A95" s="102">
        <f t="shared" si="2"/>
        <v>87</v>
      </c>
      <c r="B95" s="103">
        <v>44999</v>
      </c>
      <c r="C95" s="102" t="s">
        <v>1208</v>
      </c>
      <c r="D95" s="102" t="s">
        <v>1097</v>
      </c>
      <c r="E95" s="104" t="s">
        <v>1146</v>
      </c>
      <c r="F95" s="102" t="s">
        <v>110</v>
      </c>
      <c r="G95" s="105">
        <v>31</v>
      </c>
      <c r="H95" s="105"/>
      <c r="I95" s="105"/>
      <c r="J95" s="105"/>
      <c r="K95" s="105"/>
      <c r="L95" s="105"/>
      <c r="M95" s="105"/>
      <c r="N95" s="105"/>
      <c r="O95" s="104">
        <f t="shared" si="3"/>
        <v>9681</v>
      </c>
      <c r="P95" s="104" t="s">
        <v>269</v>
      </c>
      <c r="Q95" s="104"/>
      <c r="R95" s="104" t="s">
        <v>1181</v>
      </c>
      <c r="S95" s="110"/>
    </row>
    <row r="96" spans="1:19" ht="18">
      <c r="A96" s="102">
        <f t="shared" si="2"/>
        <v>88</v>
      </c>
      <c r="B96" s="103">
        <v>44999</v>
      </c>
      <c r="C96" s="102" t="s">
        <v>1161</v>
      </c>
      <c r="D96" s="102" t="s">
        <v>130</v>
      </c>
      <c r="E96" s="104" t="s">
        <v>1146</v>
      </c>
      <c r="F96" s="102" t="s">
        <v>110</v>
      </c>
      <c r="G96" s="105">
        <v>116</v>
      </c>
      <c r="H96" s="105"/>
      <c r="I96" s="105"/>
      <c r="J96" s="105"/>
      <c r="K96" s="105"/>
      <c r="L96" s="105"/>
      <c r="M96" s="105"/>
      <c r="N96" s="105"/>
      <c r="O96" s="104">
        <f t="shared" si="3"/>
        <v>9797</v>
      </c>
      <c r="P96" s="104" t="s">
        <v>269</v>
      </c>
      <c r="Q96" s="104"/>
      <c r="R96" s="104" t="s">
        <v>1181</v>
      </c>
      <c r="S96" s="110"/>
    </row>
    <row r="97" spans="1:19" ht="18">
      <c r="A97" s="102">
        <f t="shared" si="2"/>
        <v>89</v>
      </c>
      <c r="B97" s="103">
        <v>45000</v>
      </c>
      <c r="C97" s="102" t="s">
        <v>1209</v>
      </c>
      <c r="D97" s="102" t="s">
        <v>1210</v>
      </c>
      <c r="E97" s="104" t="s">
        <v>1146</v>
      </c>
      <c r="F97" s="102" t="s">
        <v>110</v>
      </c>
      <c r="G97" s="105">
        <v>41</v>
      </c>
      <c r="H97" s="105"/>
      <c r="I97" s="105"/>
      <c r="J97" s="105"/>
      <c r="K97" s="105"/>
      <c r="L97" s="105"/>
      <c r="M97" s="105"/>
      <c r="N97" s="105"/>
      <c r="O97" s="104">
        <f t="shared" si="3"/>
        <v>9838</v>
      </c>
      <c r="P97" s="116"/>
      <c r="Q97" s="104"/>
      <c r="R97" s="104" t="s">
        <v>1181</v>
      </c>
      <c r="S97" s="110"/>
    </row>
    <row r="98" spans="1:19" ht="18">
      <c r="A98" s="102">
        <f t="shared" si="2"/>
        <v>90</v>
      </c>
      <c r="B98" s="103">
        <v>45000</v>
      </c>
      <c r="C98" s="102" t="s">
        <v>1211</v>
      </c>
      <c r="D98" s="102" t="s">
        <v>185</v>
      </c>
      <c r="E98" s="104" t="s">
        <v>1146</v>
      </c>
      <c r="F98" s="102" t="s">
        <v>110</v>
      </c>
      <c r="G98" s="105">
        <v>12</v>
      </c>
      <c r="H98" s="105"/>
      <c r="I98" s="105"/>
      <c r="J98" s="105"/>
      <c r="K98" s="105"/>
      <c r="L98" s="105"/>
      <c r="M98" s="105"/>
      <c r="N98" s="105"/>
      <c r="O98" s="104">
        <f t="shared" si="3"/>
        <v>9850</v>
      </c>
      <c r="P98" s="116"/>
      <c r="Q98" s="104"/>
      <c r="R98" s="104" t="s">
        <v>1181</v>
      </c>
      <c r="S98" s="110"/>
    </row>
    <row r="99" spans="1:19" ht="18">
      <c r="A99" s="102">
        <f t="shared" si="2"/>
        <v>91</v>
      </c>
      <c r="B99" s="103">
        <v>45000</v>
      </c>
      <c r="C99" s="102" t="s">
        <v>1212</v>
      </c>
      <c r="D99" s="102" t="s">
        <v>850</v>
      </c>
      <c r="E99" s="104" t="s">
        <v>1146</v>
      </c>
      <c r="F99" s="102" t="s">
        <v>110</v>
      </c>
      <c r="G99" s="105">
        <v>55</v>
      </c>
      <c r="H99" s="105"/>
      <c r="I99" s="105"/>
      <c r="J99" s="105"/>
      <c r="K99" s="105"/>
      <c r="L99" s="105"/>
      <c r="M99" s="105"/>
      <c r="N99" s="105"/>
      <c r="O99" s="104">
        <f t="shared" si="3"/>
        <v>9905</v>
      </c>
      <c r="P99" s="116"/>
      <c r="Q99" s="104"/>
      <c r="R99" s="104" t="s">
        <v>1181</v>
      </c>
      <c r="S99" s="110"/>
    </row>
    <row r="100" spans="1:19" ht="18">
      <c r="A100" s="102">
        <f t="shared" si="2"/>
        <v>92</v>
      </c>
      <c r="B100" s="103">
        <v>45000</v>
      </c>
      <c r="C100" s="102" t="s">
        <v>924</v>
      </c>
      <c r="D100" s="102" t="s">
        <v>1213</v>
      </c>
      <c r="E100" s="104" t="s">
        <v>1146</v>
      </c>
      <c r="F100" s="102" t="s">
        <v>110</v>
      </c>
      <c r="G100" s="105">
        <v>18</v>
      </c>
      <c r="H100" s="105"/>
      <c r="I100" s="105"/>
      <c r="J100" s="105"/>
      <c r="K100" s="105"/>
      <c r="L100" s="105"/>
      <c r="M100" s="105"/>
      <c r="N100" s="105"/>
      <c r="O100" s="104">
        <f t="shared" si="3"/>
        <v>9923</v>
      </c>
      <c r="P100" s="116"/>
      <c r="Q100" s="104"/>
      <c r="R100" s="104" t="s">
        <v>1181</v>
      </c>
      <c r="S100" s="110"/>
    </row>
    <row r="101" spans="1:19" ht="18">
      <c r="A101" s="102">
        <f t="shared" si="2"/>
        <v>93</v>
      </c>
      <c r="B101" s="103">
        <v>45000</v>
      </c>
      <c r="C101" s="102" t="s">
        <v>924</v>
      </c>
      <c r="D101" s="102" t="s">
        <v>158</v>
      </c>
      <c r="E101" s="104" t="s">
        <v>1146</v>
      </c>
      <c r="F101" s="102" t="s">
        <v>110</v>
      </c>
      <c r="G101" s="105">
        <v>74</v>
      </c>
      <c r="H101" s="105"/>
      <c r="I101" s="105"/>
      <c r="J101" s="105"/>
      <c r="K101" s="105"/>
      <c r="L101" s="105"/>
      <c r="M101" s="105"/>
      <c r="N101" s="105"/>
      <c r="O101" s="104">
        <f t="shared" si="3"/>
        <v>9997</v>
      </c>
      <c r="P101" s="116"/>
      <c r="Q101" s="104"/>
      <c r="R101" s="104" t="s">
        <v>1181</v>
      </c>
      <c r="S101" s="110"/>
    </row>
    <row r="102" spans="1:19" ht="18">
      <c r="A102" s="102">
        <f t="shared" si="2"/>
        <v>94</v>
      </c>
      <c r="B102" s="103">
        <v>45000</v>
      </c>
      <c r="C102" s="102" t="s">
        <v>1214</v>
      </c>
      <c r="D102" s="102" t="s">
        <v>158</v>
      </c>
      <c r="E102" s="104" t="s">
        <v>1146</v>
      </c>
      <c r="F102" s="102" t="s">
        <v>110</v>
      </c>
      <c r="G102" s="105">
        <v>46</v>
      </c>
      <c r="H102" s="105"/>
      <c r="I102" s="105"/>
      <c r="J102" s="105"/>
      <c r="K102" s="105"/>
      <c r="L102" s="105"/>
      <c r="M102" s="105"/>
      <c r="N102" s="105"/>
      <c r="O102" s="104">
        <f t="shared" si="3"/>
        <v>10043</v>
      </c>
      <c r="P102" s="116"/>
      <c r="Q102" s="104"/>
      <c r="R102" s="104" t="s">
        <v>1181</v>
      </c>
      <c r="S102" s="110" t="s">
        <v>1215</v>
      </c>
    </row>
    <row r="103" spans="1:19" ht="18">
      <c r="A103" s="102">
        <f t="shared" si="2"/>
        <v>95</v>
      </c>
      <c r="B103" s="103">
        <v>45001</v>
      </c>
      <c r="C103" s="102" t="s">
        <v>1216</v>
      </c>
      <c r="D103" s="102" t="s">
        <v>752</v>
      </c>
      <c r="E103" s="104" t="s">
        <v>1146</v>
      </c>
      <c r="F103" s="102" t="s">
        <v>110</v>
      </c>
      <c r="G103" s="105">
        <v>42</v>
      </c>
      <c r="H103" s="105"/>
      <c r="I103" s="105"/>
      <c r="J103" s="105"/>
      <c r="K103" s="105"/>
      <c r="L103" s="105"/>
      <c r="M103" s="105"/>
      <c r="N103" s="105"/>
      <c r="O103" s="104">
        <f t="shared" si="3"/>
        <v>10085</v>
      </c>
      <c r="P103" s="116"/>
      <c r="Q103" s="104"/>
      <c r="R103" s="104" t="s">
        <v>1181</v>
      </c>
      <c r="S103" s="110"/>
    </row>
    <row r="104" spans="1:19" ht="18">
      <c r="A104" s="102">
        <f t="shared" si="2"/>
        <v>96</v>
      </c>
      <c r="B104" s="103">
        <v>45001</v>
      </c>
      <c r="C104" s="102" t="s">
        <v>752</v>
      </c>
      <c r="D104" s="102" t="s">
        <v>1217</v>
      </c>
      <c r="E104" s="104" t="s">
        <v>1146</v>
      </c>
      <c r="F104" s="102" t="s">
        <v>110</v>
      </c>
      <c r="G104" s="105">
        <v>7</v>
      </c>
      <c r="H104" s="105"/>
      <c r="I104" s="105"/>
      <c r="J104" s="105"/>
      <c r="K104" s="105"/>
      <c r="L104" s="105"/>
      <c r="M104" s="105"/>
      <c r="N104" s="105"/>
      <c r="O104" s="104">
        <f t="shared" si="3"/>
        <v>10092</v>
      </c>
      <c r="P104" s="116"/>
      <c r="Q104" s="104"/>
      <c r="R104" s="104" t="s">
        <v>1181</v>
      </c>
      <c r="S104" s="110"/>
    </row>
    <row r="105" spans="1:19" ht="18">
      <c r="A105" s="102">
        <f t="shared" si="2"/>
        <v>97</v>
      </c>
      <c r="B105" s="103">
        <v>45001</v>
      </c>
      <c r="C105" s="102" t="s">
        <v>1217</v>
      </c>
      <c r="D105" s="102" t="s">
        <v>1218</v>
      </c>
      <c r="E105" s="104" t="s">
        <v>1146</v>
      </c>
      <c r="F105" s="102" t="s">
        <v>110</v>
      </c>
      <c r="G105" s="105">
        <v>88</v>
      </c>
      <c r="H105" s="105"/>
      <c r="I105" s="105"/>
      <c r="J105" s="105"/>
      <c r="K105" s="105"/>
      <c r="L105" s="105"/>
      <c r="M105" s="105"/>
      <c r="N105" s="105"/>
      <c r="O105" s="104">
        <f t="shared" si="3"/>
        <v>10180</v>
      </c>
      <c r="P105" s="116"/>
      <c r="Q105" s="104"/>
      <c r="R105" s="104" t="s">
        <v>1181</v>
      </c>
      <c r="S105" s="110"/>
    </row>
    <row r="106" spans="1:19" ht="18">
      <c r="A106" s="102">
        <f t="shared" si="2"/>
        <v>98</v>
      </c>
      <c r="B106" s="103">
        <v>45001</v>
      </c>
      <c r="C106" s="102" t="s">
        <v>1218</v>
      </c>
      <c r="D106" s="102" t="s">
        <v>1219</v>
      </c>
      <c r="E106" s="104" t="s">
        <v>1146</v>
      </c>
      <c r="F106" s="102" t="s">
        <v>110</v>
      </c>
      <c r="G106" s="105">
        <v>10</v>
      </c>
      <c r="H106" s="105"/>
      <c r="I106" s="105"/>
      <c r="J106" s="105"/>
      <c r="K106" s="105"/>
      <c r="L106" s="105"/>
      <c r="M106" s="105"/>
      <c r="N106" s="105"/>
      <c r="O106" s="104">
        <f t="shared" si="3"/>
        <v>10190</v>
      </c>
      <c r="P106" s="116"/>
      <c r="Q106" s="104"/>
      <c r="R106" s="104" t="s">
        <v>1181</v>
      </c>
      <c r="S106" s="110"/>
    </row>
    <row r="107" spans="1:19" ht="18">
      <c r="A107" s="102">
        <f t="shared" si="2"/>
        <v>99</v>
      </c>
      <c r="B107" s="103">
        <v>45001</v>
      </c>
      <c r="C107" s="102" t="s">
        <v>721</v>
      </c>
      <c r="D107" s="102" t="s">
        <v>1217</v>
      </c>
      <c r="E107" s="104" t="s">
        <v>1146</v>
      </c>
      <c r="F107" s="102" t="s">
        <v>110</v>
      </c>
      <c r="G107" s="105">
        <v>84</v>
      </c>
      <c r="H107" s="105"/>
      <c r="I107" s="105"/>
      <c r="J107" s="105"/>
      <c r="K107" s="105"/>
      <c r="L107" s="105"/>
      <c r="M107" s="105"/>
      <c r="N107" s="105"/>
      <c r="O107" s="104">
        <f t="shared" si="3"/>
        <v>10274</v>
      </c>
      <c r="P107" s="116"/>
      <c r="Q107" s="104"/>
      <c r="R107" s="104" t="s">
        <v>1181</v>
      </c>
      <c r="S107" s="110"/>
    </row>
    <row r="108" spans="1:19" ht="18">
      <c r="A108" s="102">
        <f t="shared" si="2"/>
        <v>100</v>
      </c>
      <c r="B108" s="103">
        <v>45002</v>
      </c>
      <c r="C108" s="102" t="s">
        <v>1174</v>
      </c>
      <c r="D108" s="102" t="s">
        <v>1220</v>
      </c>
      <c r="E108" s="104" t="s">
        <v>1146</v>
      </c>
      <c r="F108" s="102" t="s">
        <v>110</v>
      </c>
      <c r="G108" s="105">
        <v>163</v>
      </c>
      <c r="H108" s="105"/>
      <c r="I108" s="105"/>
      <c r="J108" s="105"/>
      <c r="K108" s="105"/>
      <c r="L108" s="105"/>
      <c r="M108" s="105"/>
      <c r="N108" s="105"/>
      <c r="O108" s="104">
        <f t="shared" si="3"/>
        <v>10437</v>
      </c>
      <c r="P108" s="116"/>
      <c r="Q108" s="104"/>
      <c r="R108" s="116"/>
      <c r="S108" s="110"/>
    </row>
    <row r="109" spans="1:19" ht="18">
      <c r="A109" s="102">
        <f t="shared" si="2"/>
        <v>101</v>
      </c>
      <c r="B109" s="103">
        <v>45002</v>
      </c>
      <c r="C109" s="102" t="s">
        <v>1118</v>
      </c>
      <c r="D109" s="102" t="s">
        <v>1221</v>
      </c>
      <c r="E109" s="104" t="s">
        <v>1146</v>
      </c>
      <c r="F109" s="102" t="s">
        <v>110</v>
      </c>
      <c r="G109" s="105">
        <v>66</v>
      </c>
      <c r="H109" s="105"/>
      <c r="I109" s="105"/>
      <c r="J109" s="105"/>
      <c r="K109" s="105"/>
      <c r="L109" s="105"/>
      <c r="M109" s="105"/>
      <c r="N109" s="105"/>
      <c r="O109" s="104">
        <f t="shared" si="3"/>
        <v>10503</v>
      </c>
      <c r="P109" s="116"/>
      <c r="Q109" s="104"/>
      <c r="R109" s="116"/>
      <c r="S109" s="110"/>
    </row>
    <row r="110" spans="1:19" ht="18">
      <c r="A110" s="102">
        <f t="shared" si="2"/>
        <v>102</v>
      </c>
      <c r="B110" s="103">
        <v>45003</v>
      </c>
      <c r="C110" s="102" t="s">
        <v>140</v>
      </c>
      <c r="D110" s="102" t="s">
        <v>149</v>
      </c>
      <c r="E110" s="104" t="s">
        <v>1146</v>
      </c>
      <c r="F110" s="102" t="s">
        <v>110</v>
      </c>
      <c r="G110" s="105"/>
      <c r="H110" s="105"/>
      <c r="I110" s="105"/>
      <c r="J110" s="105"/>
      <c r="K110" s="105">
        <v>258</v>
      </c>
      <c r="L110" s="105"/>
      <c r="M110" s="105"/>
      <c r="N110" s="105"/>
      <c r="O110" s="104">
        <f t="shared" si="3"/>
        <v>10761</v>
      </c>
      <c r="P110" s="116"/>
      <c r="Q110" s="104"/>
      <c r="R110" s="116"/>
      <c r="S110" s="110"/>
    </row>
    <row r="111" spans="1:19" ht="18">
      <c r="A111" s="102">
        <f t="shared" si="2"/>
        <v>103</v>
      </c>
      <c r="B111" s="103">
        <v>45004</v>
      </c>
      <c r="C111" s="102" t="s">
        <v>1222</v>
      </c>
      <c r="D111" s="102" t="s">
        <v>1223</v>
      </c>
      <c r="E111" s="104" t="s">
        <v>1146</v>
      </c>
      <c r="F111" s="102" t="s">
        <v>110</v>
      </c>
      <c r="G111" s="105">
        <v>150</v>
      </c>
      <c r="H111" s="105"/>
      <c r="I111" s="105"/>
      <c r="J111" s="105"/>
      <c r="K111" s="105"/>
      <c r="L111" s="105"/>
      <c r="M111" s="105"/>
      <c r="N111" s="105"/>
      <c r="O111" s="104">
        <f t="shared" si="3"/>
        <v>10911</v>
      </c>
      <c r="P111" s="116"/>
      <c r="Q111" s="104"/>
      <c r="R111" s="116"/>
      <c r="S111" s="110"/>
    </row>
    <row r="112" spans="1:19" ht="18">
      <c r="A112" s="102">
        <f t="shared" si="2"/>
        <v>104</v>
      </c>
      <c r="B112" s="103">
        <v>45005</v>
      </c>
      <c r="C112" s="102" t="s">
        <v>1109</v>
      </c>
      <c r="D112" s="102" t="s">
        <v>1102</v>
      </c>
      <c r="E112" s="104" t="s">
        <v>1146</v>
      </c>
      <c r="F112" s="102" t="s">
        <v>110</v>
      </c>
      <c r="G112" s="105">
        <v>29</v>
      </c>
      <c r="H112" s="105"/>
      <c r="I112" s="105"/>
      <c r="J112" s="105"/>
      <c r="K112" s="105"/>
      <c r="L112" s="105"/>
      <c r="M112" s="105"/>
      <c r="N112" s="105"/>
      <c r="O112" s="104">
        <f t="shared" si="3"/>
        <v>10940</v>
      </c>
      <c r="P112" s="116"/>
      <c r="Q112" s="104"/>
      <c r="R112" s="116"/>
      <c r="S112" s="110"/>
    </row>
    <row r="113" spans="1:19" ht="18">
      <c r="A113" s="102">
        <f t="shared" si="2"/>
        <v>105</v>
      </c>
      <c r="B113" s="103">
        <v>45005</v>
      </c>
      <c r="C113" s="102" t="s">
        <v>1102</v>
      </c>
      <c r="D113" s="102" t="s">
        <v>1121</v>
      </c>
      <c r="E113" s="104" t="s">
        <v>1146</v>
      </c>
      <c r="F113" s="102" t="s">
        <v>110</v>
      </c>
      <c r="G113" s="105">
        <v>37</v>
      </c>
      <c r="H113" s="105"/>
      <c r="I113" s="105"/>
      <c r="J113" s="105"/>
      <c r="K113" s="105"/>
      <c r="L113" s="105"/>
      <c r="M113" s="105"/>
      <c r="N113" s="105"/>
      <c r="O113" s="104">
        <f t="shared" si="3"/>
        <v>10977</v>
      </c>
      <c r="P113" s="116"/>
      <c r="Q113" s="104"/>
      <c r="R113" s="116"/>
      <c r="S113" s="110"/>
    </row>
    <row r="114" spans="1:19" ht="18">
      <c r="A114" s="102">
        <f t="shared" si="2"/>
        <v>106</v>
      </c>
      <c r="B114" s="103">
        <v>45005</v>
      </c>
      <c r="C114" s="102" t="s">
        <v>1121</v>
      </c>
      <c r="D114" s="102" t="s">
        <v>1224</v>
      </c>
      <c r="E114" s="104" t="s">
        <v>1146</v>
      </c>
      <c r="F114" s="102" t="s">
        <v>110</v>
      </c>
      <c r="G114" s="105">
        <v>19</v>
      </c>
      <c r="H114" s="105"/>
      <c r="I114" s="105"/>
      <c r="J114" s="105"/>
      <c r="K114" s="105"/>
      <c r="L114" s="105"/>
      <c r="M114" s="105"/>
      <c r="N114" s="105"/>
      <c r="O114" s="104">
        <f t="shared" si="3"/>
        <v>10996</v>
      </c>
      <c r="P114" s="116"/>
      <c r="Q114" s="104"/>
      <c r="R114" s="116"/>
      <c r="S114" s="110"/>
    </row>
    <row r="115" spans="1:19" ht="18">
      <c r="A115" s="102">
        <f t="shared" si="2"/>
        <v>107</v>
      </c>
      <c r="B115" s="103">
        <v>45005</v>
      </c>
      <c r="C115" s="102" t="s">
        <v>1121</v>
      </c>
      <c r="D115" s="102" t="s">
        <v>1225</v>
      </c>
      <c r="E115" s="104" t="s">
        <v>1146</v>
      </c>
      <c r="F115" s="102" t="s">
        <v>110</v>
      </c>
      <c r="G115" s="105">
        <v>51</v>
      </c>
      <c r="H115" s="105"/>
      <c r="I115" s="105"/>
      <c r="J115" s="105"/>
      <c r="K115" s="105"/>
      <c r="L115" s="105"/>
      <c r="M115" s="105"/>
      <c r="N115" s="105"/>
      <c r="O115" s="104">
        <f t="shared" si="3"/>
        <v>11047</v>
      </c>
      <c r="P115" s="116"/>
      <c r="Q115" s="104"/>
      <c r="R115" s="116"/>
      <c r="S115" s="110"/>
    </row>
    <row r="116" spans="1:19" ht="18">
      <c r="A116" s="102">
        <f t="shared" si="2"/>
        <v>108</v>
      </c>
      <c r="B116" s="103">
        <v>45005</v>
      </c>
      <c r="C116" s="102" t="s">
        <v>1226</v>
      </c>
      <c r="D116" s="102" t="s">
        <v>1169</v>
      </c>
      <c r="E116" s="104" t="s">
        <v>1146</v>
      </c>
      <c r="F116" s="102" t="s">
        <v>110</v>
      </c>
      <c r="G116" s="105"/>
      <c r="H116" s="105"/>
      <c r="I116" s="105"/>
      <c r="J116" s="105"/>
      <c r="K116" s="105"/>
      <c r="L116" s="105">
        <v>117</v>
      </c>
      <c r="M116" s="105"/>
      <c r="N116" s="105"/>
      <c r="O116" s="104">
        <f t="shared" si="3"/>
        <v>11164</v>
      </c>
      <c r="P116" s="116" t="s">
        <v>1227</v>
      </c>
      <c r="Q116" s="104">
        <v>1</v>
      </c>
      <c r="R116" s="104" t="s">
        <v>1181</v>
      </c>
      <c r="S116" s="110"/>
    </row>
    <row r="117" spans="1:19" ht="18">
      <c r="A117" s="102">
        <f t="shared" si="2"/>
        <v>109</v>
      </c>
      <c r="B117" s="103">
        <v>45006</v>
      </c>
      <c r="C117" s="102" t="s">
        <v>1228</v>
      </c>
      <c r="D117" s="102" t="s">
        <v>1134</v>
      </c>
      <c r="E117" s="104" t="s">
        <v>1146</v>
      </c>
      <c r="F117" s="102" t="s">
        <v>110</v>
      </c>
      <c r="G117" s="105">
        <v>177</v>
      </c>
      <c r="H117" s="105"/>
      <c r="I117" s="105"/>
      <c r="J117" s="105"/>
      <c r="K117" s="105"/>
      <c r="L117" s="105"/>
      <c r="M117" s="105"/>
      <c r="N117" s="105"/>
      <c r="O117" s="104">
        <f t="shared" si="3"/>
        <v>11341</v>
      </c>
      <c r="P117" s="116" t="s">
        <v>1227</v>
      </c>
      <c r="Q117" s="104">
        <v>1</v>
      </c>
      <c r="R117" s="104" t="s">
        <v>1181</v>
      </c>
      <c r="S117" s="110"/>
    </row>
    <row r="118" spans="1:19" ht="18">
      <c r="A118" s="102">
        <f t="shared" si="2"/>
        <v>110</v>
      </c>
      <c r="B118" s="103">
        <v>45006</v>
      </c>
      <c r="C118" s="102" t="s">
        <v>1229</v>
      </c>
      <c r="D118" s="102" t="s">
        <v>1230</v>
      </c>
      <c r="E118" s="104" t="s">
        <v>1146</v>
      </c>
      <c r="F118" s="102" t="s">
        <v>110</v>
      </c>
      <c r="G118" s="105"/>
      <c r="H118" s="105"/>
      <c r="I118" s="105">
        <v>200</v>
      </c>
      <c r="J118" s="105"/>
      <c r="K118" s="105"/>
      <c r="L118" s="105"/>
      <c r="M118" s="105"/>
      <c r="N118" s="105"/>
      <c r="O118" s="104">
        <f t="shared" si="3"/>
        <v>11541</v>
      </c>
      <c r="P118" s="116" t="s">
        <v>1227</v>
      </c>
      <c r="Q118" s="104">
        <v>1</v>
      </c>
      <c r="R118" s="104" t="s">
        <v>1181</v>
      </c>
      <c r="S118" s="110"/>
    </row>
    <row r="119" spans="1:19" ht="18">
      <c r="A119" s="102">
        <f t="shared" si="2"/>
        <v>111</v>
      </c>
      <c r="B119" s="103">
        <v>45008</v>
      </c>
      <c r="C119" s="102" t="s">
        <v>1231</v>
      </c>
      <c r="D119" s="102" t="s">
        <v>866</v>
      </c>
      <c r="E119" s="104" t="s">
        <v>1146</v>
      </c>
      <c r="F119" s="102" t="s">
        <v>110</v>
      </c>
      <c r="G119" s="105">
        <v>60</v>
      </c>
      <c r="H119" s="105"/>
      <c r="I119" s="105"/>
      <c r="J119" s="105"/>
      <c r="K119" s="105"/>
      <c r="L119" s="105"/>
      <c r="M119" s="105"/>
      <c r="N119" s="105"/>
      <c r="O119" s="104">
        <f t="shared" si="3"/>
        <v>11601</v>
      </c>
      <c r="P119" s="116" t="s">
        <v>1227</v>
      </c>
      <c r="Q119" s="104">
        <v>1</v>
      </c>
      <c r="R119" s="104" t="s">
        <v>1181</v>
      </c>
      <c r="S119" s="110"/>
    </row>
    <row r="120" spans="1:19" ht="18">
      <c r="A120" s="102">
        <f t="shared" si="2"/>
        <v>112</v>
      </c>
      <c r="B120" s="103">
        <v>45008</v>
      </c>
      <c r="C120" s="102" t="s">
        <v>866</v>
      </c>
      <c r="D120" s="102" t="s">
        <v>1232</v>
      </c>
      <c r="E120" s="104" t="s">
        <v>1146</v>
      </c>
      <c r="F120" s="102" t="s">
        <v>110</v>
      </c>
      <c r="G120" s="105">
        <v>31</v>
      </c>
      <c r="H120" s="105"/>
      <c r="I120" s="105"/>
      <c r="J120" s="105"/>
      <c r="K120" s="105"/>
      <c r="L120" s="105"/>
      <c r="M120" s="105"/>
      <c r="N120" s="105"/>
      <c r="O120" s="104">
        <f t="shared" si="3"/>
        <v>11632</v>
      </c>
      <c r="P120" s="116" t="s">
        <v>1227</v>
      </c>
      <c r="Q120" s="104">
        <v>1</v>
      </c>
      <c r="R120" s="104" t="s">
        <v>1181</v>
      </c>
      <c r="S120" s="110"/>
    </row>
    <row r="121" spans="1:19" ht="18">
      <c r="A121" s="102">
        <f t="shared" si="2"/>
        <v>113</v>
      </c>
      <c r="B121" s="103">
        <v>45008</v>
      </c>
      <c r="C121" s="102" t="s">
        <v>862</v>
      </c>
      <c r="D121" s="102" t="s">
        <v>1233</v>
      </c>
      <c r="E121" s="104" t="s">
        <v>1146</v>
      </c>
      <c r="F121" s="102" t="s">
        <v>110</v>
      </c>
      <c r="G121" s="105">
        <v>63</v>
      </c>
      <c r="H121" s="105"/>
      <c r="I121" s="105"/>
      <c r="J121" s="105"/>
      <c r="K121" s="105"/>
      <c r="L121" s="105"/>
      <c r="M121" s="105"/>
      <c r="N121" s="105"/>
      <c r="O121" s="104">
        <f t="shared" si="3"/>
        <v>11695</v>
      </c>
      <c r="P121" s="116" t="s">
        <v>1227</v>
      </c>
      <c r="Q121" s="104">
        <v>1</v>
      </c>
      <c r="R121" s="104" t="s">
        <v>1181</v>
      </c>
      <c r="S121" s="110"/>
    </row>
    <row r="122" spans="1:19" ht="18">
      <c r="A122" s="102">
        <f t="shared" si="2"/>
        <v>114</v>
      </c>
      <c r="B122" s="103">
        <v>45008</v>
      </c>
      <c r="C122" s="102" t="s">
        <v>1234</v>
      </c>
      <c r="D122" s="102" t="s">
        <v>1233</v>
      </c>
      <c r="E122" s="104" t="s">
        <v>1146</v>
      </c>
      <c r="F122" s="102" t="s">
        <v>110</v>
      </c>
      <c r="G122" s="105">
        <v>47</v>
      </c>
      <c r="H122" s="105"/>
      <c r="I122" s="105"/>
      <c r="J122" s="105"/>
      <c r="K122" s="105"/>
      <c r="L122" s="105"/>
      <c r="M122" s="105"/>
      <c r="N122" s="105"/>
      <c r="O122" s="104">
        <f t="shared" si="3"/>
        <v>11742</v>
      </c>
      <c r="P122" s="116" t="s">
        <v>1227</v>
      </c>
      <c r="Q122" s="104">
        <v>1</v>
      </c>
      <c r="R122" s="104" t="s">
        <v>1181</v>
      </c>
      <c r="S122" s="110"/>
    </row>
    <row r="123" spans="1:19" ht="18">
      <c r="A123" s="102">
        <f t="shared" si="2"/>
        <v>115</v>
      </c>
      <c r="B123" s="103">
        <v>45008</v>
      </c>
      <c r="C123" s="102" t="s">
        <v>1233</v>
      </c>
      <c r="D123" s="102" t="s">
        <v>718</v>
      </c>
      <c r="E123" s="104" t="s">
        <v>1146</v>
      </c>
      <c r="F123" s="102" t="s">
        <v>110</v>
      </c>
      <c r="G123" s="105">
        <v>41</v>
      </c>
      <c r="H123" s="105"/>
      <c r="I123" s="105"/>
      <c r="J123" s="105"/>
      <c r="K123" s="105"/>
      <c r="L123" s="105"/>
      <c r="M123" s="105"/>
      <c r="N123" s="105"/>
      <c r="O123" s="104">
        <f t="shared" si="3"/>
        <v>11783</v>
      </c>
      <c r="P123" s="116" t="s">
        <v>1227</v>
      </c>
      <c r="Q123" s="104">
        <v>1</v>
      </c>
      <c r="R123" s="104" t="s">
        <v>1181</v>
      </c>
      <c r="S123" s="110"/>
    </row>
    <row r="124" spans="1:19" ht="18">
      <c r="A124" s="102">
        <f t="shared" si="2"/>
        <v>116</v>
      </c>
      <c r="B124" s="103">
        <v>45008</v>
      </c>
      <c r="C124" s="102" t="s">
        <v>1235</v>
      </c>
      <c r="D124" s="102" t="s">
        <v>1236</v>
      </c>
      <c r="E124" s="104" t="s">
        <v>1146</v>
      </c>
      <c r="F124" s="102" t="s">
        <v>110</v>
      </c>
      <c r="G124" s="105">
        <v>146</v>
      </c>
      <c r="H124" s="105"/>
      <c r="I124" s="105"/>
      <c r="J124" s="105"/>
      <c r="K124" s="105"/>
      <c r="L124" s="105"/>
      <c r="M124" s="105"/>
      <c r="N124" s="105"/>
      <c r="O124" s="104">
        <f t="shared" si="3"/>
        <v>11929</v>
      </c>
      <c r="P124" s="116" t="s">
        <v>1227</v>
      </c>
      <c r="Q124" s="104">
        <v>1</v>
      </c>
      <c r="R124" s="104" t="s">
        <v>1181</v>
      </c>
      <c r="S124" s="110"/>
    </row>
    <row r="125" spans="1:19" ht="18">
      <c r="A125" s="102">
        <f t="shared" si="2"/>
        <v>117</v>
      </c>
      <c r="B125" s="103">
        <v>45009</v>
      </c>
      <c r="C125" s="102" t="s">
        <v>1237</v>
      </c>
      <c r="D125" s="102" t="s">
        <v>229</v>
      </c>
      <c r="E125" s="104" t="s">
        <v>1146</v>
      </c>
      <c r="F125" s="102" t="s">
        <v>110</v>
      </c>
      <c r="G125" s="105">
        <v>32</v>
      </c>
      <c r="H125" s="105"/>
      <c r="I125" s="105"/>
      <c r="J125" s="105"/>
      <c r="K125" s="105"/>
      <c r="L125" s="105"/>
      <c r="M125" s="105"/>
      <c r="N125" s="105"/>
      <c r="O125" s="104">
        <f t="shared" si="3"/>
        <v>11961</v>
      </c>
      <c r="P125" s="116" t="s">
        <v>1227</v>
      </c>
      <c r="Q125" s="104">
        <v>1</v>
      </c>
      <c r="R125" s="104" t="s">
        <v>1181</v>
      </c>
      <c r="S125" s="110"/>
    </row>
    <row r="126" spans="1:19" ht="18">
      <c r="A126" s="102">
        <f t="shared" si="2"/>
        <v>118</v>
      </c>
      <c r="B126" s="103">
        <v>45009</v>
      </c>
      <c r="C126" s="102" t="s">
        <v>1228</v>
      </c>
      <c r="D126" s="102" t="s">
        <v>799</v>
      </c>
      <c r="E126" s="104" t="s">
        <v>1146</v>
      </c>
      <c r="F126" s="102" t="s">
        <v>110</v>
      </c>
      <c r="G126" s="105">
        <v>34</v>
      </c>
      <c r="H126" s="105"/>
      <c r="I126" s="105"/>
      <c r="J126" s="105"/>
      <c r="K126" s="105"/>
      <c r="L126" s="105"/>
      <c r="M126" s="105"/>
      <c r="N126" s="105"/>
      <c r="O126" s="104">
        <f t="shared" si="3"/>
        <v>11995</v>
      </c>
      <c r="P126" s="116" t="s">
        <v>1227</v>
      </c>
      <c r="Q126" s="104">
        <v>1</v>
      </c>
      <c r="R126" s="104" t="s">
        <v>1181</v>
      </c>
      <c r="S126" s="110"/>
    </row>
    <row r="127" spans="1:19" ht="18">
      <c r="A127" s="102">
        <f t="shared" si="2"/>
        <v>119</v>
      </c>
      <c r="B127" s="103">
        <v>45009</v>
      </c>
      <c r="C127" s="102" t="s">
        <v>799</v>
      </c>
      <c r="D127" s="102" t="s">
        <v>798</v>
      </c>
      <c r="E127" s="104" t="s">
        <v>1146</v>
      </c>
      <c r="F127" s="102" t="s">
        <v>110</v>
      </c>
      <c r="G127" s="105">
        <v>109</v>
      </c>
      <c r="H127" s="105"/>
      <c r="I127" s="105"/>
      <c r="J127" s="105"/>
      <c r="K127" s="105"/>
      <c r="L127" s="105"/>
      <c r="M127" s="105"/>
      <c r="N127" s="105"/>
      <c r="O127" s="104">
        <f t="shared" si="3"/>
        <v>12104</v>
      </c>
      <c r="P127" s="116" t="s">
        <v>1227</v>
      </c>
      <c r="Q127" s="104">
        <v>1</v>
      </c>
      <c r="R127" s="104" t="s">
        <v>1181</v>
      </c>
      <c r="S127" s="110"/>
    </row>
    <row r="128" spans="1:19" ht="18">
      <c r="A128" s="102">
        <f t="shared" si="2"/>
        <v>120</v>
      </c>
      <c r="B128" s="103">
        <v>45009</v>
      </c>
      <c r="C128" s="102" t="s">
        <v>798</v>
      </c>
      <c r="D128" s="102" t="s">
        <v>808</v>
      </c>
      <c r="E128" s="104" t="s">
        <v>1146</v>
      </c>
      <c r="F128" s="102" t="s">
        <v>110</v>
      </c>
      <c r="G128" s="105">
        <v>59</v>
      </c>
      <c r="H128" s="105"/>
      <c r="I128" s="105"/>
      <c r="J128" s="105"/>
      <c r="K128" s="105"/>
      <c r="L128" s="105"/>
      <c r="M128" s="105"/>
      <c r="N128" s="105"/>
      <c r="O128" s="104">
        <f t="shared" si="3"/>
        <v>12163</v>
      </c>
      <c r="P128" s="116" t="s">
        <v>1227</v>
      </c>
      <c r="Q128" s="104">
        <v>1</v>
      </c>
      <c r="R128" s="104" t="s">
        <v>1181</v>
      </c>
      <c r="S128" s="110"/>
    </row>
    <row r="129" spans="1:19" ht="18">
      <c r="A129" s="102">
        <f t="shared" si="2"/>
        <v>121</v>
      </c>
      <c r="B129" s="103">
        <v>45010</v>
      </c>
      <c r="C129" s="102" t="s">
        <v>1238</v>
      </c>
      <c r="D129" s="102" t="s">
        <v>1127</v>
      </c>
      <c r="E129" s="104" t="s">
        <v>1146</v>
      </c>
      <c r="F129" s="102" t="s">
        <v>110</v>
      </c>
      <c r="G129" s="105"/>
      <c r="H129" s="105"/>
      <c r="I129" s="105">
        <v>149</v>
      </c>
      <c r="J129" s="105"/>
      <c r="K129" s="105"/>
      <c r="L129" s="105"/>
      <c r="M129" s="105"/>
      <c r="N129" s="105"/>
      <c r="O129" s="104">
        <f t="shared" si="3"/>
        <v>12312</v>
      </c>
      <c r="P129" s="116"/>
      <c r="Q129" s="104"/>
      <c r="R129" s="104"/>
      <c r="S129" s="110"/>
    </row>
    <row r="130" spans="1:19" ht="18">
      <c r="A130" s="102">
        <f t="shared" si="2"/>
        <v>122</v>
      </c>
      <c r="B130" s="113">
        <v>45010</v>
      </c>
      <c r="C130" s="114" t="s">
        <v>1112</v>
      </c>
      <c r="D130" s="114" t="s">
        <v>1239</v>
      </c>
      <c r="E130" s="115" t="s">
        <v>1146</v>
      </c>
      <c r="F130" s="114" t="s">
        <v>110</v>
      </c>
      <c r="G130" s="115">
        <v>42</v>
      </c>
      <c r="H130" s="115"/>
      <c r="I130" s="115"/>
      <c r="J130" s="115"/>
      <c r="K130" s="115"/>
      <c r="L130" s="115"/>
      <c r="M130" s="115"/>
      <c r="N130" s="115"/>
      <c r="O130" s="115">
        <f t="shared" si="3"/>
        <v>12354</v>
      </c>
      <c r="P130" s="115"/>
      <c r="Q130" s="115"/>
      <c r="R130" s="115"/>
      <c r="S130" s="110" t="s">
        <v>1240</v>
      </c>
    </row>
    <row r="131" spans="1:19" ht="18">
      <c r="A131" s="102">
        <f t="shared" si="2"/>
        <v>123</v>
      </c>
      <c r="B131" s="103">
        <v>45013</v>
      </c>
      <c r="C131" s="102" t="s">
        <v>1231</v>
      </c>
      <c r="D131" s="102" t="s">
        <v>1241</v>
      </c>
      <c r="E131" s="104" t="s">
        <v>1146</v>
      </c>
      <c r="F131" s="102" t="s">
        <v>110</v>
      </c>
      <c r="G131" s="105">
        <v>29</v>
      </c>
      <c r="H131" s="105"/>
      <c r="I131" s="105"/>
      <c r="J131" s="105"/>
      <c r="K131" s="105"/>
      <c r="L131" s="105"/>
      <c r="M131" s="105"/>
      <c r="N131" s="105"/>
      <c r="O131" s="104">
        <f t="shared" si="3"/>
        <v>12383</v>
      </c>
      <c r="P131" s="116"/>
      <c r="Q131" s="104"/>
      <c r="R131" s="104"/>
      <c r="S131" s="110"/>
    </row>
    <row r="132" spans="1:19" ht="18">
      <c r="A132" s="102">
        <f t="shared" si="2"/>
        <v>124</v>
      </c>
      <c r="B132" s="103">
        <v>45013</v>
      </c>
      <c r="C132" s="102" t="s">
        <v>1231</v>
      </c>
      <c r="D132" s="102" t="s">
        <v>1234</v>
      </c>
      <c r="E132" s="104" t="s">
        <v>1146</v>
      </c>
      <c r="F132" s="102" t="s">
        <v>110</v>
      </c>
      <c r="G132" s="105">
        <v>79</v>
      </c>
      <c r="H132" s="105"/>
      <c r="I132" s="105"/>
      <c r="J132" s="105"/>
      <c r="K132" s="105"/>
      <c r="L132" s="105"/>
      <c r="M132" s="105"/>
      <c r="N132" s="105"/>
      <c r="O132" s="104">
        <f t="shared" si="3"/>
        <v>12462</v>
      </c>
      <c r="P132" s="116"/>
      <c r="Q132" s="104"/>
      <c r="R132" s="104"/>
      <c r="S132" s="110"/>
    </row>
    <row r="133" spans="1:19" ht="18">
      <c r="A133" s="102">
        <f t="shared" si="2"/>
        <v>125</v>
      </c>
      <c r="B133" s="103">
        <v>45013</v>
      </c>
      <c r="C133" s="102" t="s">
        <v>1234</v>
      </c>
      <c r="D133" s="102" t="s">
        <v>1242</v>
      </c>
      <c r="E133" s="104" t="s">
        <v>1146</v>
      </c>
      <c r="F133" s="102" t="s">
        <v>110</v>
      </c>
      <c r="G133" s="105">
        <v>47</v>
      </c>
      <c r="H133" s="105"/>
      <c r="I133" s="105"/>
      <c r="J133" s="105"/>
      <c r="K133" s="105"/>
      <c r="L133" s="105"/>
      <c r="M133" s="105"/>
      <c r="N133" s="105"/>
      <c r="O133" s="104">
        <f t="shared" si="3"/>
        <v>12509</v>
      </c>
      <c r="P133" s="116"/>
      <c r="Q133" s="104"/>
      <c r="R133" s="104"/>
      <c r="S133" s="110"/>
    </row>
    <row r="134" spans="1:19" ht="18">
      <c r="A134" s="102">
        <f t="shared" si="2"/>
        <v>126</v>
      </c>
      <c r="B134" s="103">
        <v>45014</v>
      </c>
      <c r="C134" s="102" t="s">
        <v>1242</v>
      </c>
      <c r="D134" s="102" t="s">
        <v>1243</v>
      </c>
      <c r="E134" s="104" t="s">
        <v>1146</v>
      </c>
      <c r="F134" s="102" t="s">
        <v>110</v>
      </c>
      <c r="G134" s="75">
        <v>68</v>
      </c>
      <c r="H134" s="118"/>
      <c r="I134" s="118"/>
      <c r="J134" s="118"/>
      <c r="K134" s="118"/>
      <c r="L134" s="118"/>
      <c r="M134" s="118"/>
      <c r="N134" s="118"/>
      <c r="O134" s="104">
        <f t="shared" si="3"/>
        <v>12577</v>
      </c>
      <c r="P134" s="110"/>
      <c r="Q134" s="110"/>
      <c r="R134" s="110"/>
      <c r="S134" s="110"/>
    </row>
    <row r="135" spans="1:19" ht="18">
      <c r="A135" s="102">
        <f t="shared" si="2"/>
        <v>127</v>
      </c>
      <c r="B135" s="103">
        <v>45014</v>
      </c>
      <c r="C135" s="102" t="s">
        <v>1243</v>
      </c>
      <c r="D135" s="102" t="s">
        <v>1216</v>
      </c>
      <c r="E135" s="104" t="s">
        <v>1146</v>
      </c>
      <c r="F135" s="102" t="s">
        <v>110</v>
      </c>
      <c r="G135" s="75">
        <v>13</v>
      </c>
      <c r="H135" s="118"/>
      <c r="I135" s="118"/>
      <c r="J135" s="118"/>
      <c r="K135" s="118"/>
      <c r="L135" s="118"/>
      <c r="M135" s="118"/>
      <c r="N135" s="118"/>
      <c r="O135" s="104">
        <f t="shared" si="3"/>
        <v>12590</v>
      </c>
      <c r="P135" s="110"/>
      <c r="Q135" s="110"/>
      <c r="R135" s="110"/>
      <c r="S135" s="110"/>
    </row>
    <row r="136" spans="1:19" ht="18">
      <c r="A136" s="102">
        <f t="shared" si="2"/>
        <v>128</v>
      </c>
      <c r="B136" s="103">
        <v>45014</v>
      </c>
      <c r="C136" s="102" t="s">
        <v>1216</v>
      </c>
      <c r="D136" s="102" t="s">
        <v>1214</v>
      </c>
      <c r="E136" s="104" t="s">
        <v>1146</v>
      </c>
      <c r="F136" s="102" t="s">
        <v>110</v>
      </c>
      <c r="G136" s="75">
        <v>25</v>
      </c>
      <c r="H136" s="118"/>
      <c r="I136" s="118"/>
      <c r="J136" s="118"/>
      <c r="K136" s="118"/>
      <c r="L136" s="118"/>
      <c r="M136" s="118"/>
      <c r="N136" s="118"/>
      <c r="O136" s="104">
        <f t="shared" si="3"/>
        <v>12615</v>
      </c>
      <c r="P136" s="110"/>
      <c r="Q136" s="110"/>
      <c r="R136" s="110"/>
      <c r="S136" s="110"/>
    </row>
    <row r="137" spans="1:19" ht="18">
      <c r="A137" s="102">
        <f t="shared" si="2"/>
        <v>129</v>
      </c>
      <c r="B137" s="103">
        <v>45014</v>
      </c>
      <c r="C137" s="102" t="s">
        <v>1214</v>
      </c>
      <c r="D137" s="102" t="s">
        <v>1244</v>
      </c>
      <c r="E137" s="104" t="s">
        <v>1146</v>
      </c>
      <c r="F137" s="102" t="s">
        <v>110</v>
      </c>
      <c r="G137" s="75">
        <v>70</v>
      </c>
      <c r="H137" s="118"/>
      <c r="I137" s="118"/>
      <c r="J137" s="118"/>
      <c r="K137" s="118"/>
      <c r="L137" s="118"/>
      <c r="M137" s="118"/>
      <c r="N137" s="118"/>
      <c r="O137" s="104">
        <f t="shared" si="3"/>
        <v>12685</v>
      </c>
      <c r="P137" s="110"/>
      <c r="Q137" s="110"/>
      <c r="R137" s="110"/>
      <c r="S137" s="110"/>
    </row>
    <row r="138" spans="1:19" ht="18">
      <c r="A138" s="102">
        <f t="shared" si="2"/>
        <v>130</v>
      </c>
      <c r="B138" s="103">
        <v>45014</v>
      </c>
      <c r="C138" s="102" t="s">
        <v>1245</v>
      </c>
      <c r="D138" s="102" t="s">
        <v>1246</v>
      </c>
      <c r="E138" s="104" t="s">
        <v>1146</v>
      </c>
      <c r="F138" s="102" t="s">
        <v>110</v>
      </c>
      <c r="G138" s="75">
        <v>52</v>
      </c>
      <c r="H138" s="118"/>
      <c r="I138" s="118"/>
      <c r="J138" s="118"/>
      <c r="K138" s="118"/>
      <c r="L138" s="118"/>
      <c r="M138" s="118"/>
      <c r="N138" s="118"/>
      <c r="O138" s="104">
        <f t="shared" si="3"/>
        <v>12737</v>
      </c>
      <c r="P138" s="110"/>
      <c r="Q138" s="110"/>
      <c r="R138" s="110"/>
      <c r="S138" s="110"/>
    </row>
    <row r="139" spans="1:19" ht="18">
      <c r="A139" s="102">
        <f t="shared" si="2"/>
        <v>131</v>
      </c>
      <c r="B139" s="103">
        <v>45017</v>
      </c>
      <c r="C139" s="102" t="s">
        <v>1231</v>
      </c>
      <c r="D139" s="102" t="s">
        <v>1247</v>
      </c>
      <c r="E139" s="104" t="s">
        <v>1146</v>
      </c>
      <c r="F139" s="102" t="s">
        <v>110</v>
      </c>
      <c r="G139" s="75">
        <v>146</v>
      </c>
      <c r="H139" s="118"/>
      <c r="I139" s="118"/>
      <c r="J139" s="118"/>
      <c r="K139" s="118"/>
      <c r="L139" s="118"/>
      <c r="M139" s="118"/>
      <c r="N139" s="118"/>
      <c r="O139" s="104">
        <f t="shared" si="3"/>
        <v>12883</v>
      </c>
      <c r="P139" s="110"/>
      <c r="Q139" s="110"/>
      <c r="R139" s="110"/>
      <c r="S139" s="110"/>
    </row>
    <row r="140" spans="1:19" ht="18">
      <c r="A140" s="102">
        <f t="shared" si="2"/>
        <v>132</v>
      </c>
      <c r="B140" s="103">
        <v>45017</v>
      </c>
      <c r="C140" s="102" t="s">
        <v>866</v>
      </c>
      <c r="D140" s="102" t="s">
        <v>750</v>
      </c>
      <c r="E140" s="104" t="s">
        <v>1146</v>
      </c>
      <c r="F140" s="102" t="s">
        <v>110</v>
      </c>
      <c r="G140" s="75">
        <v>11</v>
      </c>
      <c r="H140" s="118"/>
      <c r="I140" s="118"/>
      <c r="J140" s="118"/>
      <c r="K140" s="118"/>
      <c r="L140" s="118"/>
      <c r="M140" s="118"/>
      <c r="N140" s="118"/>
      <c r="O140" s="104">
        <f t="shared" si="3"/>
        <v>12894</v>
      </c>
      <c r="P140" s="110"/>
      <c r="Q140" s="110"/>
      <c r="R140" s="110"/>
      <c r="S140" s="110"/>
    </row>
    <row r="141" spans="1:19" ht="18">
      <c r="A141" s="102">
        <f t="shared" ref="A141:A193" si="4">+A140+1</f>
        <v>133</v>
      </c>
      <c r="B141" s="103">
        <v>45017</v>
      </c>
      <c r="C141" s="102" t="s">
        <v>750</v>
      </c>
      <c r="D141" s="102" t="s">
        <v>1233</v>
      </c>
      <c r="E141" s="104" t="s">
        <v>1146</v>
      </c>
      <c r="F141" s="102" t="s">
        <v>110</v>
      </c>
      <c r="G141" s="75">
        <v>52</v>
      </c>
      <c r="H141" s="118"/>
      <c r="I141" s="118"/>
      <c r="J141" s="118"/>
      <c r="K141" s="118"/>
      <c r="L141" s="118"/>
      <c r="M141" s="118"/>
      <c r="N141" s="118"/>
      <c r="O141" s="104">
        <f t="shared" si="3"/>
        <v>12946</v>
      </c>
      <c r="P141" s="110"/>
      <c r="Q141" s="110"/>
      <c r="R141" s="110"/>
      <c r="S141" s="110"/>
    </row>
    <row r="142" spans="1:19" ht="18">
      <c r="A142" s="102">
        <f t="shared" si="4"/>
        <v>134</v>
      </c>
      <c r="B142" s="103">
        <v>45017</v>
      </c>
      <c r="C142" s="102" t="s">
        <v>1233</v>
      </c>
      <c r="D142" s="102" t="s">
        <v>718</v>
      </c>
      <c r="E142" s="104" t="s">
        <v>1146</v>
      </c>
      <c r="F142" s="102" t="s">
        <v>110</v>
      </c>
      <c r="G142" s="75">
        <v>41</v>
      </c>
      <c r="H142" s="118"/>
      <c r="I142" s="118"/>
      <c r="J142" s="118"/>
      <c r="K142" s="118"/>
      <c r="L142" s="118"/>
      <c r="M142" s="118"/>
      <c r="N142" s="118"/>
      <c r="O142" s="104">
        <f t="shared" si="3"/>
        <v>12987</v>
      </c>
      <c r="P142" s="110"/>
      <c r="Q142" s="110"/>
      <c r="R142" s="110"/>
      <c r="S142" s="110"/>
    </row>
    <row r="143" spans="1:19" ht="18">
      <c r="A143" s="102">
        <f t="shared" si="4"/>
        <v>135</v>
      </c>
      <c r="B143" s="103">
        <v>45017</v>
      </c>
      <c r="C143" s="102" t="s">
        <v>1233</v>
      </c>
      <c r="D143" s="102" t="s">
        <v>1234</v>
      </c>
      <c r="E143" s="104" t="s">
        <v>1146</v>
      </c>
      <c r="F143" s="102" t="s">
        <v>110</v>
      </c>
      <c r="G143" s="75">
        <v>47</v>
      </c>
      <c r="H143" s="118"/>
      <c r="I143" s="118"/>
      <c r="J143" s="118"/>
      <c r="K143" s="118"/>
      <c r="L143" s="118"/>
      <c r="M143" s="118"/>
      <c r="N143" s="118"/>
      <c r="O143" s="104">
        <f t="shared" ref="O143:O193" si="5">+O142+G143+H143+I143+J143+K143+L143</f>
        <v>13034</v>
      </c>
      <c r="P143" s="110"/>
      <c r="Q143" s="110"/>
      <c r="R143" s="110"/>
      <c r="S143" s="110"/>
    </row>
    <row r="144" spans="1:19" ht="18">
      <c r="A144" s="102">
        <f t="shared" si="4"/>
        <v>136</v>
      </c>
      <c r="B144" s="103">
        <v>45018</v>
      </c>
      <c r="C144" s="102" t="s">
        <v>1102</v>
      </c>
      <c r="D144" s="102" t="s">
        <v>740</v>
      </c>
      <c r="E144" s="104" t="s">
        <v>1146</v>
      </c>
      <c r="F144" s="102" t="s">
        <v>110</v>
      </c>
      <c r="G144" s="70">
        <v>29</v>
      </c>
      <c r="H144" s="118"/>
      <c r="I144" s="118"/>
      <c r="J144" s="118"/>
      <c r="K144" s="118"/>
      <c r="L144" s="118"/>
      <c r="M144" s="118"/>
      <c r="N144" s="118"/>
      <c r="O144" s="104">
        <f t="shared" si="5"/>
        <v>13063</v>
      </c>
      <c r="P144" s="110"/>
      <c r="Q144" s="110"/>
      <c r="R144" s="110"/>
      <c r="S144" s="110"/>
    </row>
    <row r="145" spans="1:19" ht="18">
      <c r="A145" s="102">
        <f t="shared" si="4"/>
        <v>137</v>
      </c>
      <c r="B145" s="103">
        <v>45018</v>
      </c>
      <c r="C145" s="102" t="s">
        <v>740</v>
      </c>
      <c r="D145" s="102" t="s">
        <v>754</v>
      </c>
      <c r="E145" s="104" t="s">
        <v>1146</v>
      </c>
      <c r="F145" s="102" t="s">
        <v>110</v>
      </c>
      <c r="G145" s="70">
        <v>28</v>
      </c>
      <c r="H145" s="118"/>
      <c r="I145" s="118"/>
      <c r="J145" s="118"/>
      <c r="K145" s="118"/>
      <c r="L145" s="118"/>
      <c r="M145" s="118"/>
      <c r="N145" s="118"/>
      <c r="O145" s="104">
        <f t="shared" si="5"/>
        <v>13091</v>
      </c>
      <c r="P145" s="110"/>
      <c r="Q145" s="110"/>
      <c r="R145" s="110"/>
      <c r="S145" s="110"/>
    </row>
    <row r="146" spans="1:19" ht="18">
      <c r="A146" s="102">
        <f t="shared" si="4"/>
        <v>138</v>
      </c>
      <c r="B146" s="103">
        <v>45018</v>
      </c>
      <c r="C146" s="69" t="s">
        <v>754</v>
      </c>
      <c r="D146" s="69" t="s">
        <v>1248</v>
      </c>
      <c r="E146" s="104" t="s">
        <v>1146</v>
      </c>
      <c r="F146" s="102" t="s">
        <v>110</v>
      </c>
      <c r="G146" s="70">
        <v>41</v>
      </c>
      <c r="H146" s="118"/>
      <c r="I146" s="118"/>
      <c r="J146" s="118"/>
      <c r="K146" s="118"/>
      <c r="L146" s="118"/>
      <c r="M146" s="118"/>
      <c r="N146" s="118"/>
      <c r="O146" s="104">
        <f t="shared" si="5"/>
        <v>13132</v>
      </c>
      <c r="P146" s="110"/>
      <c r="Q146" s="110"/>
      <c r="R146" s="110"/>
      <c r="S146" s="110"/>
    </row>
    <row r="147" spans="1:19" ht="18">
      <c r="A147" s="102">
        <f t="shared" si="4"/>
        <v>139</v>
      </c>
      <c r="B147" s="103">
        <v>45018</v>
      </c>
      <c r="C147" s="69" t="s">
        <v>1248</v>
      </c>
      <c r="D147" s="69" t="s">
        <v>1140</v>
      </c>
      <c r="E147" s="104" t="s">
        <v>1146</v>
      </c>
      <c r="F147" s="102" t="s">
        <v>110</v>
      </c>
      <c r="G147" s="70">
        <v>56</v>
      </c>
      <c r="H147" s="118"/>
      <c r="I147" s="118"/>
      <c r="J147" s="118"/>
      <c r="K147" s="118"/>
      <c r="L147" s="118"/>
      <c r="M147" s="118"/>
      <c r="N147" s="118"/>
      <c r="O147" s="104">
        <f t="shared" si="5"/>
        <v>13188</v>
      </c>
      <c r="P147" s="110"/>
      <c r="Q147" s="110"/>
      <c r="R147" s="110"/>
      <c r="S147" s="110"/>
    </row>
    <row r="148" spans="1:19" ht="18">
      <c r="A148" s="102">
        <f t="shared" si="4"/>
        <v>140</v>
      </c>
      <c r="B148" s="103">
        <v>45018</v>
      </c>
      <c r="C148" s="69" t="s">
        <v>1140</v>
      </c>
      <c r="D148" s="69" t="s">
        <v>1246</v>
      </c>
      <c r="E148" s="104" t="s">
        <v>1146</v>
      </c>
      <c r="F148" s="102" t="s">
        <v>110</v>
      </c>
      <c r="G148" s="70">
        <v>31</v>
      </c>
      <c r="H148" s="118"/>
      <c r="I148" s="118"/>
      <c r="J148" s="118"/>
      <c r="K148" s="118"/>
      <c r="L148" s="118"/>
      <c r="M148" s="118"/>
      <c r="N148" s="118"/>
      <c r="O148" s="104">
        <f t="shared" si="5"/>
        <v>13219</v>
      </c>
      <c r="P148" s="110"/>
      <c r="Q148" s="110"/>
      <c r="R148" s="110"/>
      <c r="S148" s="110"/>
    </row>
    <row r="149" spans="1:19" ht="18">
      <c r="A149" s="102">
        <f t="shared" si="4"/>
        <v>141</v>
      </c>
      <c r="B149" s="103">
        <v>45018</v>
      </c>
      <c r="C149" s="69" t="s">
        <v>1245</v>
      </c>
      <c r="D149" s="69" t="s">
        <v>1249</v>
      </c>
      <c r="E149" s="104" t="s">
        <v>1146</v>
      </c>
      <c r="F149" s="102" t="s">
        <v>110</v>
      </c>
      <c r="G149" s="70">
        <v>23</v>
      </c>
      <c r="H149" s="118"/>
      <c r="I149" s="118"/>
      <c r="J149" s="118"/>
      <c r="K149" s="118"/>
      <c r="L149" s="118"/>
      <c r="M149" s="118"/>
      <c r="N149" s="118"/>
      <c r="O149" s="104">
        <f t="shared" si="5"/>
        <v>13242</v>
      </c>
      <c r="P149" s="110"/>
      <c r="Q149" s="110"/>
      <c r="R149" s="110"/>
      <c r="S149" s="110"/>
    </row>
    <row r="150" spans="1:19" ht="18">
      <c r="A150" s="102">
        <f t="shared" si="4"/>
        <v>142</v>
      </c>
      <c r="B150" s="103">
        <v>45018</v>
      </c>
      <c r="C150" s="69" t="s">
        <v>1249</v>
      </c>
      <c r="D150" s="69" t="s">
        <v>1250</v>
      </c>
      <c r="E150" s="104" t="s">
        <v>1146</v>
      </c>
      <c r="F150" s="102" t="s">
        <v>110</v>
      </c>
      <c r="G150" s="70">
        <v>20</v>
      </c>
      <c r="H150" s="118"/>
      <c r="I150" s="118"/>
      <c r="J150" s="118"/>
      <c r="K150" s="118"/>
      <c r="L150" s="118"/>
      <c r="M150" s="118"/>
      <c r="N150" s="118"/>
      <c r="O150" s="104">
        <f t="shared" si="5"/>
        <v>13262</v>
      </c>
      <c r="P150" s="110"/>
      <c r="Q150" s="110"/>
      <c r="R150" s="110"/>
      <c r="S150" s="110"/>
    </row>
    <row r="151" spans="1:19" ht="18">
      <c r="A151" s="102">
        <f t="shared" si="4"/>
        <v>143</v>
      </c>
      <c r="B151" s="103">
        <v>45018</v>
      </c>
      <c r="C151" s="69" t="s">
        <v>1249</v>
      </c>
      <c r="D151" s="69" t="s">
        <v>774</v>
      </c>
      <c r="E151" s="104" t="s">
        <v>1146</v>
      </c>
      <c r="F151" s="102" t="s">
        <v>110</v>
      </c>
      <c r="G151" s="70">
        <v>42</v>
      </c>
      <c r="H151" s="118"/>
      <c r="I151" s="118"/>
      <c r="J151" s="118"/>
      <c r="K151" s="118"/>
      <c r="L151" s="118"/>
      <c r="M151" s="118"/>
      <c r="N151" s="118"/>
      <c r="O151" s="104">
        <f t="shared" si="5"/>
        <v>13304</v>
      </c>
      <c r="P151" s="110"/>
      <c r="Q151" s="110"/>
      <c r="R151" s="110"/>
      <c r="S151" s="110"/>
    </row>
    <row r="152" spans="1:19" ht="18">
      <c r="A152" s="102">
        <f t="shared" si="4"/>
        <v>144</v>
      </c>
      <c r="B152" s="103">
        <v>45018</v>
      </c>
      <c r="C152" s="69" t="s">
        <v>774</v>
      </c>
      <c r="D152" s="69" t="s">
        <v>1251</v>
      </c>
      <c r="E152" s="104" t="s">
        <v>1146</v>
      </c>
      <c r="F152" s="102" t="s">
        <v>110</v>
      </c>
      <c r="G152" s="70">
        <v>36</v>
      </c>
      <c r="H152" s="118"/>
      <c r="I152" s="118"/>
      <c r="J152" s="118"/>
      <c r="K152" s="118"/>
      <c r="L152" s="118"/>
      <c r="M152" s="118"/>
      <c r="N152" s="118"/>
      <c r="O152" s="104">
        <f t="shared" si="5"/>
        <v>13340</v>
      </c>
      <c r="P152" s="110"/>
      <c r="Q152" s="110"/>
      <c r="R152" s="110"/>
      <c r="S152" s="110"/>
    </row>
    <row r="153" spans="1:19" ht="18">
      <c r="A153" s="102">
        <f t="shared" si="4"/>
        <v>145</v>
      </c>
      <c r="B153" s="103">
        <v>45018</v>
      </c>
      <c r="C153" s="69" t="s">
        <v>1251</v>
      </c>
      <c r="D153" s="69" t="s">
        <v>1252</v>
      </c>
      <c r="E153" s="104" t="s">
        <v>1146</v>
      </c>
      <c r="F153" s="102" t="s">
        <v>110</v>
      </c>
      <c r="G153" s="70">
        <v>59</v>
      </c>
      <c r="H153" s="118"/>
      <c r="I153" s="118"/>
      <c r="J153" s="118"/>
      <c r="K153" s="118"/>
      <c r="L153" s="118"/>
      <c r="M153" s="118"/>
      <c r="N153" s="118"/>
      <c r="O153" s="104">
        <f t="shared" si="5"/>
        <v>13399</v>
      </c>
      <c r="P153" s="110"/>
      <c r="Q153" s="110"/>
      <c r="R153" s="110"/>
      <c r="S153" s="110"/>
    </row>
    <row r="154" spans="1:19" ht="18">
      <c r="A154" s="102">
        <f t="shared" si="4"/>
        <v>146</v>
      </c>
      <c r="B154" s="103">
        <v>45018</v>
      </c>
      <c r="C154" s="69" t="s">
        <v>1248</v>
      </c>
      <c r="D154" s="69" t="s">
        <v>813</v>
      </c>
      <c r="E154" s="104" t="s">
        <v>1146</v>
      </c>
      <c r="F154" s="102" t="s">
        <v>110</v>
      </c>
      <c r="G154" s="70">
        <v>65</v>
      </c>
      <c r="H154" s="118"/>
      <c r="I154" s="118"/>
      <c r="J154" s="118"/>
      <c r="K154" s="118"/>
      <c r="L154" s="118"/>
      <c r="M154" s="118"/>
      <c r="N154" s="118"/>
      <c r="O154" s="104">
        <f t="shared" si="5"/>
        <v>13464</v>
      </c>
      <c r="P154" s="110"/>
      <c r="Q154" s="110"/>
      <c r="R154" s="110"/>
      <c r="S154" s="110"/>
    </row>
    <row r="155" spans="1:19" ht="18">
      <c r="A155" s="102">
        <f t="shared" si="4"/>
        <v>147</v>
      </c>
      <c r="B155" s="103">
        <v>45018</v>
      </c>
      <c r="C155" s="69" t="s">
        <v>813</v>
      </c>
      <c r="D155" s="69" t="s">
        <v>1133</v>
      </c>
      <c r="E155" s="104" t="s">
        <v>1146</v>
      </c>
      <c r="F155" s="102" t="s">
        <v>110</v>
      </c>
      <c r="G155" s="70">
        <v>32</v>
      </c>
      <c r="H155" s="118"/>
      <c r="I155" s="118"/>
      <c r="J155" s="118"/>
      <c r="K155" s="118"/>
      <c r="L155" s="118"/>
      <c r="M155" s="118"/>
      <c r="N155" s="118"/>
      <c r="O155" s="104">
        <f t="shared" si="5"/>
        <v>13496</v>
      </c>
      <c r="P155" s="110"/>
      <c r="Q155" s="110"/>
      <c r="R155" s="110"/>
      <c r="S155" s="110"/>
    </row>
    <row r="156" spans="1:19" ht="18">
      <c r="A156" s="102">
        <f t="shared" si="4"/>
        <v>148</v>
      </c>
      <c r="B156" s="103">
        <v>45019</v>
      </c>
      <c r="C156" s="119" t="s">
        <v>721</v>
      </c>
      <c r="D156" s="119" t="s">
        <v>1253</v>
      </c>
      <c r="E156" s="104" t="s">
        <v>1146</v>
      </c>
      <c r="F156" s="102" t="s">
        <v>110</v>
      </c>
      <c r="G156" s="75">
        <v>27</v>
      </c>
      <c r="H156" s="118"/>
      <c r="I156" s="118"/>
      <c r="J156" s="118"/>
      <c r="K156" s="118"/>
      <c r="L156" s="118"/>
      <c r="M156" s="118"/>
      <c r="N156" s="118"/>
      <c r="O156" s="104">
        <f t="shared" si="5"/>
        <v>13523</v>
      </c>
      <c r="P156" s="110"/>
      <c r="Q156" s="110"/>
      <c r="R156" s="110"/>
      <c r="S156" s="110"/>
    </row>
    <row r="157" spans="1:19" ht="18">
      <c r="A157" s="102">
        <f t="shared" si="4"/>
        <v>149</v>
      </c>
      <c r="B157" s="103">
        <v>45019</v>
      </c>
      <c r="C157" s="119" t="s">
        <v>1253</v>
      </c>
      <c r="D157" s="119" t="s">
        <v>1254</v>
      </c>
      <c r="E157" s="104" t="s">
        <v>1146</v>
      </c>
      <c r="F157" s="102" t="s">
        <v>110</v>
      </c>
      <c r="G157" s="75">
        <v>18</v>
      </c>
      <c r="H157" s="118"/>
      <c r="I157" s="118"/>
      <c r="J157" s="118"/>
      <c r="K157" s="118"/>
      <c r="L157" s="118"/>
      <c r="M157" s="118"/>
      <c r="N157" s="118"/>
      <c r="O157" s="104">
        <f t="shared" si="5"/>
        <v>13541</v>
      </c>
      <c r="P157" s="110"/>
      <c r="Q157" s="110"/>
      <c r="R157" s="110"/>
      <c r="S157" s="110"/>
    </row>
    <row r="158" spans="1:19" ht="18">
      <c r="A158" s="102">
        <f t="shared" si="4"/>
        <v>150</v>
      </c>
      <c r="B158" s="103">
        <v>45019</v>
      </c>
      <c r="C158" s="119" t="s">
        <v>1254</v>
      </c>
      <c r="D158" s="119" t="s">
        <v>1255</v>
      </c>
      <c r="E158" s="104" t="s">
        <v>1146</v>
      </c>
      <c r="F158" s="102" t="s">
        <v>110</v>
      </c>
      <c r="G158" s="75">
        <v>45</v>
      </c>
      <c r="H158" s="118"/>
      <c r="I158" s="118"/>
      <c r="J158" s="118"/>
      <c r="K158" s="118"/>
      <c r="L158" s="118"/>
      <c r="M158" s="118"/>
      <c r="N158" s="118"/>
      <c r="O158" s="104">
        <f t="shared" si="5"/>
        <v>13586</v>
      </c>
      <c r="P158" s="110"/>
      <c r="Q158" s="110"/>
      <c r="R158" s="110"/>
      <c r="S158" s="110"/>
    </row>
    <row r="159" spans="1:19" ht="18">
      <c r="A159" s="102">
        <f t="shared" si="4"/>
        <v>151</v>
      </c>
      <c r="B159" s="103">
        <v>45019</v>
      </c>
      <c r="C159" s="119" t="s">
        <v>1254</v>
      </c>
      <c r="D159" s="119" t="s">
        <v>857</v>
      </c>
      <c r="E159" s="104" t="s">
        <v>1146</v>
      </c>
      <c r="F159" s="102" t="s">
        <v>110</v>
      </c>
      <c r="G159" s="75">
        <v>70</v>
      </c>
      <c r="H159" s="118"/>
      <c r="I159" s="118"/>
      <c r="J159" s="118"/>
      <c r="K159" s="118"/>
      <c r="L159" s="118"/>
      <c r="M159" s="118"/>
      <c r="N159" s="118"/>
      <c r="O159" s="104">
        <f t="shared" si="5"/>
        <v>13656</v>
      </c>
      <c r="P159" s="110"/>
      <c r="Q159" s="110"/>
      <c r="R159" s="110"/>
      <c r="S159" s="110"/>
    </row>
    <row r="160" spans="1:19" ht="18">
      <c r="A160" s="102">
        <f t="shared" si="4"/>
        <v>152</v>
      </c>
      <c r="B160" s="103">
        <v>45019</v>
      </c>
      <c r="C160" s="119" t="s">
        <v>857</v>
      </c>
      <c r="D160" s="119" t="s">
        <v>923</v>
      </c>
      <c r="E160" s="104" t="s">
        <v>1146</v>
      </c>
      <c r="F160" s="102" t="s">
        <v>110</v>
      </c>
      <c r="G160" s="75">
        <v>29</v>
      </c>
      <c r="H160" s="118"/>
      <c r="I160" s="118"/>
      <c r="J160" s="118"/>
      <c r="K160" s="118"/>
      <c r="L160" s="118"/>
      <c r="M160" s="118"/>
      <c r="N160" s="118"/>
      <c r="O160" s="104">
        <f t="shared" si="5"/>
        <v>13685</v>
      </c>
      <c r="P160" s="110"/>
      <c r="Q160" s="110"/>
      <c r="R160" s="110"/>
      <c r="S160" s="110"/>
    </row>
    <row r="161" spans="1:19" ht="18">
      <c r="A161" s="102">
        <f t="shared" si="4"/>
        <v>153</v>
      </c>
      <c r="B161" s="103">
        <v>45019</v>
      </c>
      <c r="C161" s="119" t="s">
        <v>923</v>
      </c>
      <c r="D161" s="119" t="s">
        <v>1220</v>
      </c>
      <c r="E161" s="104" t="s">
        <v>1146</v>
      </c>
      <c r="F161" s="102" t="s">
        <v>110</v>
      </c>
      <c r="G161" s="75">
        <v>24</v>
      </c>
      <c r="H161" s="118"/>
      <c r="I161" s="118"/>
      <c r="J161" s="118"/>
      <c r="K161" s="118"/>
      <c r="L161" s="118"/>
      <c r="M161" s="118"/>
      <c r="N161" s="118"/>
      <c r="O161" s="104">
        <f t="shared" si="5"/>
        <v>13709</v>
      </c>
      <c r="P161" s="110"/>
      <c r="Q161" s="110"/>
      <c r="R161" s="110"/>
      <c r="S161" s="110"/>
    </row>
    <row r="162" spans="1:19" ht="18">
      <c r="A162" s="102">
        <f t="shared" si="4"/>
        <v>154</v>
      </c>
      <c r="B162" s="103">
        <v>45020</v>
      </c>
      <c r="C162" s="69" t="s">
        <v>753</v>
      </c>
      <c r="D162" s="69" t="s">
        <v>1256</v>
      </c>
      <c r="E162" s="104" t="s">
        <v>1146</v>
      </c>
      <c r="F162" s="102" t="s">
        <v>110</v>
      </c>
      <c r="G162" s="75">
        <v>29</v>
      </c>
      <c r="H162" s="118"/>
      <c r="I162" s="118"/>
      <c r="J162" s="118"/>
      <c r="K162" s="118"/>
      <c r="L162" s="118"/>
      <c r="M162" s="118"/>
      <c r="N162" s="118"/>
      <c r="O162" s="104">
        <f t="shared" si="5"/>
        <v>13738</v>
      </c>
      <c r="P162" s="110"/>
      <c r="Q162" s="110"/>
      <c r="R162" s="110"/>
      <c r="S162" s="110"/>
    </row>
    <row r="163" spans="1:19" ht="18">
      <c r="A163" s="102">
        <f t="shared" si="4"/>
        <v>155</v>
      </c>
      <c r="B163" s="103">
        <v>45020</v>
      </c>
      <c r="C163" s="69" t="s">
        <v>1257</v>
      </c>
      <c r="D163" s="69" t="s">
        <v>1256</v>
      </c>
      <c r="E163" s="104" t="s">
        <v>1146</v>
      </c>
      <c r="F163" s="102" t="s">
        <v>110</v>
      </c>
      <c r="G163" s="75">
        <v>45</v>
      </c>
      <c r="H163" s="118"/>
      <c r="I163" s="118"/>
      <c r="J163" s="118"/>
      <c r="K163" s="118"/>
      <c r="L163" s="118"/>
      <c r="M163" s="118"/>
      <c r="N163" s="118"/>
      <c r="O163" s="104">
        <f t="shared" si="5"/>
        <v>13783</v>
      </c>
      <c r="P163" s="110"/>
      <c r="Q163" s="110"/>
      <c r="R163" s="110"/>
      <c r="S163" s="110"/>
    </row>
    <row r="164" spans="1:19" ht="18">
      <c r="A164" s="102">
        <f t="shared" si="4"/>
        <v>156</v>
      </c>
      <c r="B164" s="103">
        <v>45020</v>
      </c>
      <c r="C164" s="69" t="s">
        <v>1257</v>
      </c>
      <c r="D164" s="69" t="s">
        <v>1258</v>
      </c>
      <c r="E164" s="104" t="s">
        <v>1146</v>
      </c>
      <c r="F164" s="102" t="s">
        <v>110</v>
      </c>
      <c r="G164" s="75">
        <v>18</v>
      </c>
      <c r="H164" s="118"/>
      <c r="I164" s="118"/>
      <c r="J164" s="118"/>
      <c r="K164" s="118"/>
      <c r="L164" s="118"/>
      <c r="M164" s="118"/>
      <c r="N164" s="118"/>
      <c r="O164" s="104">
        <f t="shared" si="5"/>
        <v>13801</v>
      </c>
      <c r="P164" s="110"/>
      <c r="Q164" s="110"/>
      <c r="R164" s="110"/>
      <c r="S164" s="110"/>
    </row>
    <row r="165" spans="1:19" ht="18">
      <c r="A165" s="102">
        <f t="shared" si="4"/>
        <v>157</v>
      </c>
      <c r="B165" s="103">
        <v>45020</v>
      </c>
      <c r="C165" s="69" t="s">
        <v>1258</v>
      </c>
      <c r="D165" s="69" t="s">
        <v>881</v>
      </c>
      <c r="E165" s="104" t="s">
        <v>1146</v>
      </c>
      <c r="F165" s="102" t="s">
        <v>110</v>
      </c>
      <c r="G165" s="75">
        <v>26</v>
      </c>
      <c r="H165" s="118"/>
      <c r="I165" s="118"/>
      <c r="J165" s="118"/>
      <c r="K165" s="118"/>
      <c r="L165" s="118"/>
      <c r="M165" s="118"/>
      <c r="N165" s="118"/>
      <c r="O165" s="104">
        <f t="shared" si="5"/>
        <v>13827</v>
      </c>
      <c r="P165" s="110"/>
      <c r="Q165" s="110"/>
      <c r="R165" s="110"/>
      <c r="S165" s="110"/>
    </row>
    <row r="166" spans="1:19" ht="18">
      <c r="A166" s="102">
        <f t="shared" si="4"/>
        <v>158</v>
      </c>
      <c r="B166" s="103">
        <v>45020</v>
      </c>
      <c r="C166" s="69" t="s">
        <v>881</v>
      </c>
      <c r="D166" s="69" t="s">
        <v>1220</v>
      </c>
      <c r="E166" s="104" t="s">
        <v>1146</v>
      </c>
      <c r="F166" s="102" t="s">
        <v>110</v>
      </c>
      <c r="G166" s="75">
        <v>26</v>
      </c>
      <c r="H166" s="118"/>
      <c r="I166" s="118"/>
      <c r="J166" s="118"/>
      <c r="K166" s="118"/>
      <c r="L166" s="118"/>
      <c r="M166" s="118"/>
      <c r="N166" s="118"/>
      <c r="O166" s="104">
        <f t="shared" si="5"/>
        <v>13853</v>
      </c>
      <c r="P166" s="110"/>
      <c r="Q166" s="110"/>
      <c r="R166" s="110"/>
      <c r="S166" s="110"/>
    </row>
    <row r="167" spans="1:19" ht="18">
      <c r="A167" s="102">
        <f t="shared" si="4"/>
        <v>159</v>
      </c>
      <c r="B167" s="103">
        <v>45022</v>
      </c>
      <c r="C167" s="119" t="s">
        <v>1220</v>
      </c>
      <c r="D167" s="119" t="s">
        <v>810</v>
      </c>
      <c r="E167" s="104" t="s">
        <v>1146</v>
      </c>
      <c r="F167" s="102" t="s">
        <v>110</v>
      </c>
      <c r="G167" s="70">
        <v>62</v>
      </c>
      <c r="H167" s="118"/>
      <c r="I167" s="118"/>
      <c r="J167" s="118"/>
      <c r="K167" s="118"/>
      <c r="L167" s="118"/>
      <c r="M167" s="118"/>
      <c r="N167" s="118"/>
      <c r="O167" s="104">
        <f t="shared" si="5"/>
        <v>13915</v>
      </c>
      <c r="P167" s="110"/>
      <c r="Q167" s="110"/>
      <c r="R167" s="110"/>
      <c r="S167" s="110"/>
    </row>
    <row r="168" spans="1:19" ht="18">
      <c r="A168" s="102">
        <f t="shared" si="4"/>
        <v>160</v>
      </c>
      <c r="B168" s="103">
        <v>45022</v>
      </c>
      <c r="C168" s="119" t="s">
        <v>810</v>
      </c>
      <c r="D168" s="119" t="s">
        <v>1219</v>
      </c>
      <c r="E168" s="104" t="s">
        <v>1146</v>
      </c>
      <c r="F168" s="102" t="s">
        <v>110</v>
      </c>
      <c r="G168" s="70">
        <v>50</v>
      </c>
      <c r="H168" s="118"/>
      <c r="I168" s="118"/>
      <c r="J168" s="118"/>
      <c r="K168" s="118"/>
      <c r="L168" s="118"/>
      <c r="M168" s="118"/>
      <c r="N168" s="118"/>
      <c r="O168" s="104">
        <f t="shared" si="5"/>
        <v>13965</v>
      </c>
      <c r="P168" s="110"/>
      <c r="Q168" s="110"/>
      <c r="R168" s="110"/>
      <c r="S168" s="110"/>
    </row>
    <row r="169" spans="1:19" ht="18">
      <c r="A169" s="102">
        <f t="shared" si="4"/>
        <v>161</v>
      </c>
      <c r="B169" s="103">
        <v>45022</v>
      </c>
      <c r="C169" s="119" t="s">
        <v>810</v>
      </c>
      <c r="D169" s="119" t="s">
        <v>1229</v>
      </c>
      <c r="E169" s="104" t="s">
        <v>1146</v>
      </c>
      <c r="F169" s="102" t="s">
        <v>110</v>
      </c>
      <c r="G169" s="70">
        <v>28</v>
      </c>
      <c r="H169" s="118"/>
      <c r="I169" s="118"/>
      <c r="J169" s="118"/>
      <c r="K169" s="118"/>
      <c r="L169" s="118"/>
      <c r="M169" s="118"/>
      <c r="N169" s="118"/>
      <c r="O169" s="104">
        <f t="shared" si="5"/>
        <v>13993</v>
      </c>
      <c r="P169" s="110"/>
      <c r="Q169" s="110"/>
      <c r="R169" s="110"/>
      <c r="S169" s="110"/>
    </row>
    <row r="170" spans="1:19" ht="18">
      <c r="A170" s="102">
        <f t="shared" si="4"/>
        <v>162</v>
      </c>
      <c r="B170" s="103">
        <v>45022</v>
      </c>
      <c r="C170" s="119" t="s">
        <v>1229</v>
      </c>
      <c r="D170" s="119" t="s">
        <v>1212</v>
      </c>
      <c r="E170" s="104" t="s">
        <v>1146</v>
      </c>
      <c r="F170" s="102" t="s">
        <v>110</v>
      </c>
      <c r="G170" s="70">
        <v>30</v>
      </c>
      <c r="H170" s="118"/>
      <c r="I170" s="118"/>
      <c r="J170" s="118"/>
      <c r="K170" s="118"/>
      <c r="L170" s="118"/>
      <c r="M170" s="118"/>
      <c r="N170" s="118"/>
      <c r="O170" s="104">
        <f t="shared" si="5"/>
        <v>14023</v>
      </c>
      <c r="P170" s="110"/>
      <c r="Q170" s="110"/>
      <c r="R170" s="110"/>
      <c r="S170" s="110"/>
    </row>
    <row r="171" spans="1:19" ht="18">
      <c r="A171" s="102">
        <f t="shared" si="4"/>
        <v>163</v>
      </c>
      <c r="B171" s="103">
        <v>45023</v>
      </c>
      <c r="C171" s="119" t="s">
        <v>1239</v>
      </c>
      <c r="D171" s="119" t="s">
        <v>1112</v>
      </c>
      <c r="E171" s="104" t="s">
        <v>1146</v>
      </c>
      <c r="F171" s="102" t="s">
        <v>110</v>
      </c>
      <c r="G171" s="70">
        <v>42</v>
      </c>
      <c r="H171" s="118"/>
      <c r="I171" s="118"/>
      <c r="J171" s="118"/>
      <c r="K171" s="118"/>
      <c r="L171" s="118"/>
      <c r="M171" s="118"/>
      <c r="N171" s="118"/>
      <c r="O171" s="104">
        <f t="shared" si="5"/>
        <v>14065</v>
      </c>
      <c r="P171" s="110"/>
      <c r="Q171" s="110"/>
      <c r="R171" s="110"/>
      <c r="S171" s="110"/>
    </row>
    <row r="172" spans="1:19" ht="18">
      <c r="A172" s="102">
        <f t="shared" si="4"/>
        <v>164</v>
      </c>
      <c r="B172" s="103">
        <v>45023</v>
      </c>
      <c r="C172" s="119" t="s">
        <v>1112</v>
      </c>
      <c r="D172" s="119" t="s">
        <v>1259</v>
      </c>
      <c r="E172" s="104" t="s">
        <v>1146</v>
      </c>
      <c r="F172" s="102" t="s">
        <v>110</v>
      </c>
      <c r="G172" s="70">
        <v>43</v>
      </c>
      <c r="H172" s="118"/>
      <c r="I172" s="118"/>
      <c r="J172" s="118"/>
      <c r="K172" s="118"/>
      <c r="L172" s="118"/>
      <c r="M172" s="118"/>
      <c r="N172" s="118"/>
      <c r="O172" s="104">
        <f t="shared" si="5"/>
        <v>14108</v>
      </c>
      <c r="P172" s="110"/>
      <c r="Q172" s="110"/>
      <c r="R172" s="110"/>
      <c r="S172" s="110"/>
    </row>
    <row r="173" spans="1:19" ht="18">
      <c r="A173" s="102">
        <f t="shared" si="4"/>
        <v>165</v>
      </c>
      <c r="B173" s="103">
        <v>45023</v>
      </c>
      <c r="C173" s="119" t="s">
        <v>1260</v>
      </c>
      <c r="D173" s="119" t="s">
        <v>1261</v>
      </c>
      <c r="E173" s="104" t="s">
        <v>1146</v>
      </c>
      <c r="F173" s="102" t="s">
        <v>110</v>
      </c>
      <c r="G173" s="70">
        <v>17</v>
      </c>
      <c r="H173" s="118"/>
      <c r="I173" s="118"/>
      <c r="J173" s="118"/>
      <c r="K173" s="118"/>
      <c r="L173" s="118"/>
      <c r="M173" s="118"/>
      <c r="N173" s="118"/>
      <c r="O173" s="104">
        <f t="shared" si="5"/>
        <v>14125</v>
      </c>
      <c r="P173" s="110"/>
      <c r="Q173" s="110"/>
      <c r="R173" s="110"/>
      <c r="S173" s="110"/>
    </row>
    <row r="174" spans="1:19" ht="18">
      <c r="A174" s="102">
        <f t="shared" si="4"/>
        <v>166</v>
      </c>
      <c r="B174" s="103">
        <v>45023</v>
      </c>
      <c r="C174" s="119" t="s">
        <v>1262</v>
      </c>
      <c r="D174" s="119" t="s">
        <v>1131</v>
      </c>
      <c r="E174" s="104" t="s">
        <v>1146</v>
      </c>
      <c r="F174" s="102" t="s">
        <v>110</v>
      </c>
      <c r="G174" s="70">
        <v>70</v>
      </c>
      <c r="H174" s="118"/>
      <c r="I174" s="118"/>
      <c r="J174" s="118"/>
      <c r="K174" s="118"/>
      <c r="L174" s="118"/>
      <c r="M174" s="118"/>
      <c r="N174" s="118"/>
      <c r="O174" s="104">
        <f t="shared" si="5"/>
        <v>14195</v>
      </c>
      <c r="P174" s="110"/>
      <c r="Q174" s="110"/>
      <c r="R174" s="110"/>
      <c r="S174" s="110"/>
    </row>
    <row r="175" spans="1:19" ht="18">
      <c r="A175" s="102">
        <f t="shared" si="4"/>
        <v>167</v>
      </c>
      <c r="B175" s="103">
        <v>45023</v>
      </c>
      <c r="C175" s="119" t="s">
        <v>1131</v>
      </c>
      <c r="D175" s="119" t="s">
        <v>1263</v>
      </c>
      <c r="E175" s="104" t="s">
        <v>1146</v>
      </c>
      <c r="F175" s="102" t="s">
        <v>110</v>
      </c>
      <c r="G175" s="70">
        <v>42</v>
      </c>
      <c r="H175" s="118"/>
      <c r="I175" s="118"/>
      <c r="J175" s="118"/>
      <c r="K175" s="118"/>
      <c r="L175" s="118"/>
      <c r="M175" s="118"/>
      <c r="N175" s="118"/>
      <c r="O175" s="104">
        <f t="shared" si="5"/>
        <v>14237</v>
      </c>
      <c r="P175" s="110"/>
      <c r="Q175" s="110"/>
      <c r="R175" s="110"/>
      <c r="S175" s="110"/>
    </row>
    <row r="176" spans="1:19" ht="18">
      <c r="A176" s="102">
        <f t="shared" si="4"/>
        <v>168</v>
      </c>
      <c r="B176" s="103">
        <v>45024</v>
      </c>
      <c r="C176" s="69" t="s">
        <v>1264</v>
      </c>
      <c r="D176" s="69" t="s">
        <v>1265</v>
      </c>
      <c r="E176" s="104" t="s">
        <v>1146</v>
      </c>
      <c r="F176" s="102" t="s">
        <v>110</v>
      </c>
      <c r="G176" s="70">
        <v>33</v>
      </c>
      <c r="H176" s="70"/>
      <c r="I176" s="70"/>
      <c r="J176" s="70"/>
      <c r="K176" s="118"/>
      <c r="L176" s="118"/>
      <c r="M176" s="118"/>
      <c r="N176" s="118"/>
      <c r="O176" s="104">
        <f t="shared" si="5"/>
        <v>14270</v>
      </c>
      <c r="P176" s="110"/>
      <c r="Q176" s="110"/>
      <c r="R176" s="110"/>
      <c r="S176" s="110"/>
    </row>
    <row r="177" spans="1:19" ht="18">
      <c r="A177" s="102">
        <f t="shared" si="4"/>
        <v>169</v>
      </c>
      <c r="B177" s="103">
        <v>45024</v>
      </c>
      <c r="C177" s="69" t="s">
        <v>1264</v>
      </c>
      <c r="D177" s="69" t="s">
        <v>1168</v>
      </c>
      <c r="E177" s="104" t="s">
        <v>1146</v>
      </c>
      <c r="F177" s="102" t="s">
        <v>110</v>
      </c>
      <c r="G177" s="70"/>
      <c r="H177" s="70"/>
      <c r="I177" s="70"/>
      <c r="J177" s="70">
        <v>130</v>
      </c>
      <c r="K177" s="118"/>
      <c r="L177" s="118"/>
      <c r="M177" s="118"/>
      <c r="N177" s="118"/>
      <c r="O177" s="104">
        <f t="shared" si="5"/>
        <v>14400</v>
      </c>
      <c r="P177" s="110"/>
      <c r="Q177" s="110"/>
      <c r="R177" s="110"/>
      <c r="S177" s="110"/>
    </row>
    <row r="178" spans="1:19" ht="18">
      <c r="A178" s="102">
        <f t="shared" si="4"/>
        <v>170</v>
      </c>
      <c r="B178" s="103">
        <v>45026</v>
      </c>
      <c r="C178" s="119" t="s">
        <v>1131</v>
      </c>
      <c r="D178" s="119" t="s">
        <v>1115</v>
      </c>
      <c r="E178" s="104" t="s">
        <v>1146</v>
      </c>
      <c r="F178" s="102" t="s">
        <v>110</v>
      </c>
      <c r="G178" s="75">
        <v>100</v>
      </c>
      <c r="H178" s="118"/>
      <c r="I178" s="118"/>
      <c r="J178" s="118"/>
      <c r="K178" s="118"/>
      <c r="L178" s="118"/>
      <c r="M178" s="118"/>
      <c r="N178" s="118"/>
      <c r="O178" s="104">
        <f t="shared" si="5"/>
        <v>14500</v>
      </c>
      <c r="P178" s="110"/>
      <c r="Q178" s="110"/>
      <c r="R178" s="110"/>
      <c r="S178" s="110"/>
    </row>
    <row r="179" spans="1:19" ht="18">
      <c r="A179" s="102">
        <f t="shared" si="4"/>
        <v>171</v>
      </c>
      <c r="B179" s="103">
        <v>45026</v>
      </c>
      <c r="C179" s="119" t="s">
        <v>1115</v>
      </c>
      <c r="D179" s="119" t="s">
        <v>1246</v>
      </c>
      <c r="E179" s="104" t="s">
        <v>1146</v>
      </c>
      <c r="F179" s="102" t="s">
        <v>110</v>
      </c>
      <c r="G179" s="75">
        <v>15</v>
      </c>
      <c r="H179" s="118"/>
      <c r="I179" s="118"/>
      <c r="J179" s="118"/>
      <c r="K179" s="118"/>
      <c r="L179" s="118"/>
      <c r="M179" s="118"/>
      <c r="N179" s="118"/>
      <c r="O179" s="104">
        <f t="shared" si="5"/>
        <v>14515</v>
      </c>
      <c r="P179" s="110"/>
      <c r="Q179" s="110"/>
      <c r="R179" s="110"/>
      <c r="S179" s="110"/>
    </row>
    <row r="180" spans="1:19" ht="18">
      <c r="A180" s="102">
        <f t="shared" si="4"/>
        <v>172</v>
      </c>
      <c r="B180" s="103">
        <v>45026</v>
      </c>
      <c r="C180" s="119" t="s">
        <v>1246</v>
      </c>
      <c r="D180" s="119" t="s">
        <v>1108</v>
      </c>
      <c r="E180" s="104" t="s">
        <v>1146</v>
      </c>
      <c r="F180" s="102" t="s">
        <v>110</v>
      </c>
      <c r="G180" s="75">
        <v>26</v>
      </c>
      <c r="H180" s="118"/>
      <c r="I180" s="118"/>
      <c r="J180" s="118"/>
      <c r="K180" s="118"/>
      <c r="L180" s="118"/>
      <c r="M180" s="118"/>
      <c r="N180" s="118"/>
      <c r="O180" s="104">
        <f t="shared" si="5"/>
        <v>14541</v>
      </c>
      <c r="P180" s="110"/>
      <c r="Q180" s="110"/>
      <c r="R180" s="110"/>
      <c r="S180" s="110"/>
    </row>
    <row r="181" spans="1:19" ht="18">
      <c r="A181" s="102">
        <f t="shared" si="4"/>
        <v>173</v>
      </c>
      <c r="B181" s="103">
        <v>45026</v>
      </c>
      <c r="C181" s="119" t="s">
        <v>1108</v>
      </c>
      <c r="D181" s="119" t="s">
        <v>1266</v>
      </c>
      <c r="E181" s="104" t="s">
        <v>1146</v>
      </c>
      <c r="F181" s="102" t="s">
        <v>110</v>
      </c>
      <c r="G181" s="75">
        <v>19</v>
      </c>
      <c r="H181" s="118"/>
      <c r="I181" s="118"/>
      <c r="J181" s="118"/>
      <c r="K181" s="118"/>
      <c r="L181" s="118"/>
      <c r="M181" s="118"/>
      <c r="N181" s="118"/>
      <c r="O181" s="104">
        <f t="shared" si="5"/>
        <v>14560</v>
      </c>
      <c r="P181" s="110"/>
      <c r="Q181" s="110"/>
      <c r="R181" s="110"/>
      <c r="S181" s="110"/>
    </row>
    <row r="182" spans="1:19" ht="18">
      <c r="A182" s="102">
        <f t="shared" si="4"/>
        <v>174</v>
      </c>
      <c r="B182" s="103">
        <v>45026</v>
      </c>
      <c r="C182" s="119" t="s">
        <v>1266</v>
      </c>
      <c r="D182" s="119" t="s">
        <v>1267</v>
      </c>
      <c r="E182" s="104" t="s">
        <v>1146</v>
      </c>
      <c r="F182" s="102" t="s">
        <v>110</v>
      </c>
      <c r="G182" s="75">
        <v>7</v>
      </c>
      <c r="H182" s="118"/>
      <c r="I182" s="118"/>
      <c r="J182" s="118"/>
      <c r="K182" s="118"/>
      <c r="L182" s="118"/>
      <c r="M182" s="118"/>
      <c r="N182" s="118"/>
      <c r="O182" s="104">
        <f t="shared" si="5"/>
        <v>14567</v>
      </c>
      <c r="P182" s="110"/>
      <c r="Q182" s="110"/>
      <c r="R182" s="110"/>
      <c r="S182" s="110"/>
    </row>
    <row r="183" spans="1:19" ht="18">
      <c r="A183" s="102">
        <f t="shared" si="4"/>
        <v>175</v>
      </c>
      <c r="B183" s="103">
        <v>45026</v>
      </c>
      <c r="C183" s="119" t="s">
        <v>1266</v>
      </c>
      <c r="D183" s="119" t="s">
        <v>1268</v>
      </c>
      <c r="E183" s="104" t="s">
        <v>1146</v>
      </c>
      <c r="F183" s="102" t="s">
        <v>110</v>
      </c>
      <c r="G183" s="75">
        <v>14</v>
      </c>
      <c r="H183" s="118"/>
      <c r="I183" s="118"/>
      <c r="J183" s="118"/>
      <c r="K183" s="118"/>
      <c r="L183" s="118"/>
      <c r="M183" s="118"/>
      <c r="N183" s="118"/>
      <c r="O183" s="104">
        <f t="shared" si="5"/>
        <v>14581</v>
      </c>
      <c r="P183" s="110"/>
      <c r="Q183" s="110"/>
      <c r="R183" s="110"/>
      <c r="S183" s="110"/>
    </row>
    <row r="184" spans="1:19" ht="18">
      <c r="A184" s="102">
        <f t="shared" si="4"/>
        <v>176</v>
      </c>
      <c r="B184" s="103">
        <v>45026</v>
      </c>
      <c r="C184" s="119" t="s">
        <v>1108</v>
      </c>
      <c r="D184" s="119" t="s">
        <v>719</v>
      </c>
      <c r="E184" s="104" t="s">
        <v>1146</v>
      </c>
      <c r="F184" s="102" t="s">
        <v>110</v>
      </c>
      <c r="G184" s="75">
        <v>19</v>
      </c>
      <c r="H184" s="118"/>
      <c r="I184" s="118"/>
      <c r="J184" s="118"/>
      <c r="K184" s="118"/>
      <c r="L184" s="118"/>
      <c r="M184" s="118"/>
      <c r="N184" s="118"/>
      <c r="O184" s="104">
        <f t="shared" si="5"/>
        <v>14600</v>
      </c>
      <c r="P184" s="110"/>
      <c r="Q184" s="110"/>
      <c r="R184" s="110"/>
      <c r="S184" s="110"/>
    </row>
    <row r="185" spans="1:19" ht="18">
      <c r="A185" s="102">
        <f t="shared" si="4"/>
        <v>177</v>
      </c>
      <c r="B185" s="103">
        <v>45026</v>
      </c>
      <c r="C185" s="119" t="s">
        <v>719</v>
      </c>
      <c r="D185" s="119" t="s">
        <v>1140</v>
      </c>
      <c r="E185" s="104" t="s">
        <v>1146</v>
      </c>
      <c r="F185" s="102" t="s">
        <v>110</v>
      </c>
      <c r="G185" s="75">
        <v>56</v>
      </c>
      <c r="H185" s="118"/>
      <c r="I185" s="118"/>
      <c r="J185" s="118"/>
      <c r="K185" s="118"/>
      <c r="L185" s="118"/>
      <c r="M185" s="118"/>
      <c r="N185" s="118"/>
      <c r="O185" s="104">
        <f t="shared" si="5"/>
        <v>14656</v>
      </c>
      <c r="P185" s="110"/>
      <c r="Q185" s="110"/>
      <c r="R185" s="110"/>
      <c r="S185" s="110"/>
    </row>
    <row r="186" spans="1:19" ht="18">
      <c r="A186" s="102">
        <f t="shared" si="4"/>
        <v>178</v>
      </c>
      <c r="B186" s="103">
        <v>45027</v>
      </c>
      <c r="C186" s="119" t="s">
        <v>1269</v>
      </c>
      <c r="D186" s="119" t="s">
        <v>1270</v>
      </c>
      <c r="E186" s="104" t="s">
        <v>1146</v>
      </c>
      <c r="F186" s="102" t="s">
        <v>110</v>
      </c>
      <c r="G186" s="70">
        <v>18</v>
      </c>
      <c r="H186" s="118"/>
      <c r="I186" s="118"/>
      <c r="J186" s="118"/>
      <c r="K186" s="118"/>
      <c r="L186" s="118"/>
      <c r="M186" s="118"/>
      <c r="N186" s="118"/>
      <c r="O186" s="104">
        <f t="shared" si="5"/>
        <v>14674</v>
      </c>
      <c r="P186" s="110"/>
      <c r="Q186" s="110"/>
      <c r="R186" s="110"/>
      <c r="S186" s="110"/>
    </row>
    <row r="187" spans="1:19" ht="18">
      <c r="A187" s="102">
        <f t="shared" si="4"/>
        <v>179</v>
      </c>
      <c r="B187" s="103">
        <v>45027</v>
      </c>
      <c r="C187" s="119" t="s">
        <v>1270</v>
      </c>
      <c r="D187" s="119" t="s">
        <v>1271</v>
      </c>
      <c r="E187" s="104" t="s">
        <v>1146</v>
      </c>
      <c r="F187" s="102" t="s">
        <v>110</v>
      </c>
      <c r="G187" s="70">
        <v>28</v>
      </c>
      <c r="H187" s="118"/>
      <c r="I187" s="118"/>
      <c r="J187" s="118"/>
      <c r="K187" s="118"/>
      <c r="L187" s="118"/>
      <c r="M187" s="118"/>
      <c r="N187" s="118"/>
      <c r="O187" s="104">
        <f t="shared" si="5"/>
        <v>14702</v>
      </c>
      <c r="P187" s="110"/>
      <c r="Q187" s="110"/>
      <c r="R187" s="110"/>
      <c r="S187" s="110"/>
    </row>
    <row r="188" spans="1:19" ht="18">
      <c r="A188" s="102">
        <f t="shared" si="4"/>
        <v>180</v>
      </c>
      <c r="B188" s="103">
        <v>45027</v>
      </c>
      <c r="C188" s="119" t="s">
        <v>1271</v>
      </c>
      <c r="D188" s="119" t="s">
        <v>1272</v>
      </c>
      <c r="E188" s="104" t="s">
        <v>1146</v>
      </c>
      <c r="F188" s="102" t="s">
        <v>110</v>
      </c>
      <c r="G188" s="70">
        <v>64</v>
      </c>
      <c r="H188" s="118"/>
      <c r="I188" s="118"/>
      <c r="J188" s="118"/>
      <c r="K188" s="118"/>
      <c r="L188" s="118"/>
      <c r="M188" s="118"/>
      <c r="N188" s="118"/>
      <c r="O188" s="104">
        <f t="shared" si="5"/>
        <v>14766</v>
      </c>
      <c r="P188" s="110"/>
      <c r="Q188" s="110"/>
      <c r="R188" s="110"/>
      <c r="S188" s="110"/>
    </row>
    <row r="189" spans="1:19" ht="18">
      <c r="A189" s="102">
        <f t="shared" si="4"/>
        <v>181</v>
      </c>
      <c r="B189" s="103">
        <v>45037</v>
      </c>
      <c r="C189" s="119" t="s">
        <v>1085</v>
      </c>
      <c r="D189" s="119" t="s">
        <v>114</v>
      </c>
      <c r="E189" s="104" t="s">
        <v>1146</v>
      </c>
      <c r="F189" s="102" t="s">
        <v>110</v>
      </c>
      <c r="G189" s="70">
        <v>17</v>
      </c>
      <c r="H189" s="118"/>
      <c r="I189" s="118"/>
      <c r="J189" s="118"/>
      <c r="K189" s="118"/>
      <c r="L189" s="118"/>
      <c r="M189" s="118"/>
      <c r="N189" s="118"/>
      <c r="O189" s="104">
        <f t="shared" si="5"/>
        <v>14783</v>
      </c>
      <c r="P189" s="110"/>
      <c r="Q189" s="110"/>
      <c r="R189" s="110"/>
      <c r="S189" s="110"/>
    </row>
    <row r="190" spans="1:19" ht="18">
      <c r="A190" s="102">
        <f t="shared" si="4"/>
        <v>182</v>
      </c>
      <c r="B190" s="103">
        <v>45037</v>
      </c>
      <c r="C190" s="119" t="s">
        <v>114</v>
      </c>
      <c r="D190" s="119" t="s">
        <v>177</v>
      </c>
      <c r="E190" s="104" t="s">
        <v>1146</v>
      </c>
      <c r="F190" s="102" t="s">
        <v>110</v>
      </c>
      <c r="G190" s="70">
        <v>25</v>
      </c>
      <c r="H190" s="118"/>
      <c r="I190" s="118"/>
      <c r="J190" s="118"/>
      <c r="K190" s="118"/>
      <c r="L190" s="118"/>
      <c r="M190" s="118"/>
      <c r="N190" s="118"/>
      <c r="O190" s="104">
        <f t="shared" si="5"/>
        <v>14808</v>
      </c>
      <c r="P190" s="110"/>
      <c r="Q190" s="110"/>
      <c r="R190" s="110"/>
      <c r="S190" s="110"/>
    </row>
    <row r="191" spans="1:19" ht="18">
      <c r="A191" s="102">
        <f t="shared" si="4"/>
        <v>183</v>
      </c>
      <c r="B191" s="103">
        <v>45037</v>
      </c>
      <c r="C191" s="119" t="s">
        <v>152</v>
      </c>
      <c r="D191" s="119" t="s">
        <v>1273</v>
      </c>
      <c r="E191" s="104" t="s">
        <v>1146</v>
      </c>
      <c r="F191" s="102" t="s">
        <v>110</v>
      </c>
      <c r="G191" s="70">
        <v>75</v>
      </c>
      <c r="H191" s="118"/>
      <c r="I191" s="118"/>
      <c r="J191" s="118"/>
      <c r="K191" s="118"/>
      <c r="L191" s="118"/>
      <c r="M191" s="118"/>
      <c r="N191" s="118"/>
      <c r="O191" s="104">
        <f t="shared" si="5"/>
        <v>14883</v>
      </c>
      <c r="P191" s="110"/>
      <c r="Q191" s="110"/>
      <c r="R191" s="110"/>
      <c r="S191" s="110"/>
    </row>
    <row r="192" spans="1:19" ht="18">
      <c r="A192" s="102">
        <f t="shared" si="4"/>
        <v>184</v>
      </c>
      <c r="B192" s="103">
        <v>45037</v>
      </c>
      <c r="C192" s="119" t="s">
        <v>1273</v>
      </c>
      <c r="D192" s="119" t="s">
        <v>177</v>
      </c>
      <c r="E192" s="104" t="s">
        <v>1146</v>
      </c>
      <c r="F192" s="102" t="s">
        <v>110</v>
      </c>
      <c r="G192" s="70">
        <v>39</v>
      </c>
      <c r="H192" s="118"/>
      <c r="I192" s="118"/>
      <c r="J192" s="118"/>
      <c r="K192" s="118"/>
      <c r="L192" s="118"/>
      <c r="M192" s="118"/>
      <c r="N192" s="118"/>
      <c r="O192" s="104">
        <f t="shared" si="5"/>
        <v>14922</v>
      </c>
      <c r="P192" s="110"/>
      <c r="Q192" s="110"/>
      <c r="R192" s="110"/>
      <c r="S192" s="110"/>
    </row>
    <row r="193" spans="1:19" ht="18">
      <c r="A193" s="102">
        <f t="shared" si="4"/>
        <v>185</v>
      </c>
      <c r="B193" s="103">
        <v>45037</v>
      </c>
      <c r="C193" s="119" t="s">
        <v>177</v>
      </c>
      <c r="D193" s="119" t="s">
        <v>839</v>
      </c>
      <c r="E193" s="104" t="s">
        <v>1146</v>
      </c>
      <c r="F193" s="102" t="s">
        <v>110</v>
      </c>
      <c r="G193" s="70">
        <v>32</v>
      </c>
      <c r="H193" s="118"/>
      <c r="I193" s="118"/>
      <c r="J193" s="118"/>
      <c r="K193" s="118"/>
      <c r="L193" s="118"/>
      <c r="M193" s="118"/>
      <c r="N193" s="118"/>
      <c r="O193" s="104">
        <f t="shared" si="5"/>
        <v>14954</v>
      </c>
      <c r="P193" s="110"/>
      <c r="Q193" s="110"/>
      <c r="R193" s="110"/>
      <c r="S193" s="110"/>
    </row>
    <row r="194" spans="1:19" ht="18">
      <c r="A194" s="102"/>
      <c r="B194" s="110"/>
      <c r="C194" s="110"/>
      <c r="D194" s="110"/>
      <c r="E194" s="110"/>
      <c r="F194" s="110"/>
      <c r="G194" s="118"/>
      <c r="H194" s="118"/>
      <c r="I194" s="118"/>
      <c r="J194" s="118"/>
      <c r="K194" s="118"/>
      <c r="L194" s="118"/>
      <c r="M194" s="118"/>
      <c r="N194" s="118"/>
      <c r="O194" s="104"/>
      <c r="P194" s="110"/>
      <c r="Q194" s="110"/>
      <c r="R194" s="110"/>
      <c r="S194" s="110"/>
    </row>
    <row r="195" spans="1:19" ht="18">
      <c r="A195" s="102"/>
      <c r="B195" s="110"/>
      <c r="C195" s="110"/>
      <c r="D195" s="110"/>
      <c r="E195" s="110"/>
      <c r="F195" s="110"/>
      <c r="G195" s="118"/>
      <c r="H195" s="118"/>
      <c r="I195" s="118"/>
      <c r="J195" s="118"/>
      <c r="K195" s="118"/>
      <c r="L195" s="118"/>
      <c r="M195" s="118"/>
      <c r="N195" s="118"/>
      <c r="O195" s="104"/>
      <c r="P195" s="110"/>
      <c r="Q195" s="110"/>
      <c r="R195" s="110"/>
      <c r="S195" s="110"/>
    </row>
    <row r="196" spans="1:19" ht="18">
      <c r="A196" s="102"/>
      <c r="B196" s="110"/>
      <c r="C196" s="110"/>
      <c r="D196" s="110"/>
      <c r="E196" s="110"/>
      <c r="F196" s="110"/>
      <c r="G196" s="118"/>
      <c r="H196" s="118"/>
      <c r="I196" s="118"/>
      <c r="J196" s="118"/>
      <c r="K196" s="118"/>
      <c r="L196" s="118"/>
      <c r="M196" s="118"/>
      <c r="N196" s="118"/>
      <c r="O196" s="104"/>
      <c r="P196" s="110"/>
      <c r="Q196" s="110"/>
      <c r="R196" s="110"/>
      <c r="S196" s="110"/>
    </row>
    <row r="197" spans="1:19" ht="18">
      <c r="A197" s="102"/>
      <c r="B197" s="110"/>
      <c r="C197" s="110"/>
      <c r="D197" s="110"/>
      <c r="E197" s="110"/>
      <c r="F197" s="110"/>
      <c r="G197" s="118"/>
      <c r="H197" s="118"/>
      <c r="I197" s="118"/>
      <c r="J197" s="118"/>
      <c r="K197" s="118"/>
      <c r="L197" s="118"/>
      <c r="M197" s="118"/>
      <c r="N197" s="118"/>
      <c r="O197" s="104"/>
      <c r="P197" s="110"/>
      <c r="Q197" s="110"/>
      <c r="R197" s="110"/>
      <c r="S197" s="110"/>
    </row>
    <row r="198" spans="1:19" ht="18">
      <c r="A198" s="102"/>
      <c r="B198" s="110"/>
      <c r="C198" s="110"/>
      <c r="D198" s="110"/>
      <c r="E198" s="110"/>
      <c r="F198" s="110"/>
      <c r="G198" s="118"/>
      <c r="H198" s="118"/>
      <c r="I198" s="118"/>
      <c r="J198" s="118"/>
      <c r="K198" s="118"/>
      <c r="L198" s="118"/>
      <c r="M198" s="118"/>
      <c r="N198" s="118"/>
      <c r="O198" s="104"/>
      <c r="P198" s="110"/>
      <c r="Q198" s="110"/>
      <c r="R198" s="110"/>
      <c r="S198" s="110"/>
    </row>
    <row r="199" spans="1:19" ht="18">
      <c r="A199" s="102"/>
      <c r="B199" s="110"/>
      <c r="C199" s="110"/>
      <c r="D199" s="110"/>
      <c r="E199" s="110"/>
      <c r="F199" s="110"/>
      <c r="G199" s="118"/>
      <c r="H199" s="118"/>
      <c r="I199" s="118"/>
      <c r="J199" s="118"/>
      <c r="K199" s="118"/>
      <c r="L199" s="118"/>
      <c r="M199" s="118"/>
      <c r="N199" s="118"/>
      <c r="O199" s="104"/>
      <c r="P199" s="110"/>
      <c r="Q199" s="110"/>
      <c r="R199" s="110"/>
      <c r="S199" s="110"/>
    </row>
    <row r="200" spans="1:19" ht="18">
      <c r="A200" s="109"/>
      <c r="B200" s="110"/>
      <c r="C200" s="110"/>
      <c r="D200" s="110"/>
      <c r="E200" s="110"/>
      <c r="F200" s="110"/>
      <c r="G200" s="118"/>
      <c r="H200" s="118"/>
      <c r="I200" s="118"/>
      <c r="J200" s="118"/>
      <c r="K200" s="118"/>
      <c r="L200" s="118"/>
      <c r="M200" s="118"/>
      <c r="N200" s="118"/>
      <c r="O200" s="104"/>
      <c r="P200" s="110"/>
      <c r="Q200" s="110"/>
      <c r="R200" s="110"/>
      <c r="S200" s="110"/>
    </row>
    <row r="201" spans="1:19" ht="18">
      <c r="A201" s="109"/>
      <c r="B201" s="110"/>
      <c r="C201" s="110"/>
      <c r="D201" s="110"/>
      <c r="E201" s="110"/>
      <c r="F201" s="110"/>
      <c r="G201" s="118"/>
      <c r="H201" s="118"/>
      <c r="I201" s="118"/>
      <c r="J201" s="118"/>
      <c r="K201" s="118"/>
      <c r="L201" s="118"/>
      <c r="M201" s="118"/>
      <c r="N201" s="118"/>
      <c r="O201" s="104"/>
      <c r="P201" s="110"/>
      <c r="Q201" s="110"/>
      <c r="R201" s="110"/>
      <c r="S201" s="110"/>
    </row>
    <row r="202" spans="1:19" ht="18">
      <c r="A202" s="109"/>
      <c r="B202" s="110"/>
      <c r="C202" s="110"/>
      <c r="D202" s="110"/>
      <c r="E202" s="110"/>
      <c r="F202" s="110"/>
      <c r="G202" s="118"/>
      <c r="H202" s="118"/>
      <c r="I202" s="118"/>
      <c r="J202" s="118"/>
      <c r="K202" s="118"/>
      <c r="L202" s="118"/>
      <c r="M202" s="118"/>
      <c r="N202" s="118"/>
      <c r="O202" s="104"/>
      <c r="P202" s="110"/>
      <c r="Q202" s="110"/>
      <c r="R202" s="110"/>
      <c r="S202" s="110"/>
    </row>
    <row r="203" spans="1:19" ht="18">
      <c r="A203" s="109"/>
      <c r="B203" s="110"/>
      <c r="C203" s="110"/>
      <c r="D203" s="110"/>
      <c r="E203" s="110"/>
      <c r="F203" s="110"/>
      <c r="G203" s="118"/>
      <c r="H203" s="118"/>
      <c r="I203" s="118"/>
      <c r="J203" s="118"/>
      <c r="K203" s="118"/>
      <c r="L203" s="118"/>
      <c r="M203" s="118"/>
      <c r="N203" s="118"/>
      <c r="O203" s="104"/>
      <c r="P203" s="110"/>
      <c r="Q203" s="110"/>
      <c r="R203" s="110"/>
      <c r="S203" s="110"/>
    </row>
    <row r="204" spans="1:19" ht="18">
      <c r="A204" s="109"/>
      <c r="B204" s="110"/>
      <c r="C204" s="110"/>
      <c r="D204" s="110"/>
      <c r="E204" s="110"/>
      <c r="F204" s="110"/>
      <c r="G204" s="118"/>
      <c r="H204" s="118"/>
      <c r="I204" s="118"/>
      <c r="J204" s="118"/>
      <c r="K204" s="118"/>
      <c r="L204" s="118"/>
      <c r="M204" s="118"/>
      <c r="N204" s="118"/>
      <c r="O204" s="104"/>
      <c r="P204" s="110"/>
      <c r="Q204" s="110"/>
      <c r="R204" s="110"/>
      <c r="S204" s="110"/>
    </row>
    <row r="205" spans="1:19" ht="18">
      <c r="A205" s="109"/>
      <c r="B205" s="110"/>
      <c r="C205" s="110"/>
      <c r="D205" s="110"/>
      <c r="E205" s="110"/>
      <c r="F205" s="110"/>
      <c r="G205" s="118"/>
      <c r="H205" s="118"/>
      <c r="I205" s="118"/>
      <c r="J205" s="118"/>
      <c r="K205" s="118"/>
      <c r="L205" s="118"/>
      <c r="M205" s="118"/>
      <c r="N205" s="118"/>
      <c r="O205" s="104"/>
      <c r="P205" s="110"/>
      <c r="Q205" s="110"/>
      <c r="R205" s="110"/>
      <c r="S205" s="110"/>
    </row>
    <row r="206" spans="1:19" ht="18">
      <c r="A206" s="109"/>
      <c r="B206" s="110"/>
      <c r="C206" s="110"/>
      <c r="D206" s="110"/>
      <c r="E206" s="110"/>
      <c r="F206" s="110"/>
      <c r="G206" s="118"/>
      <c r="H206" s="118"/>
      <c r="I206" s="118"/>
      <c r="J206" s="118"/>
      <c r="K206" s="118"/>
      <c r="L206" s="118"/>
      <c r="M206" s="118"/>
      <c r="N206" s="118"/>
      <c r="O206" s="104"/>
      <c r="P206" s="110"/>
      <c r="Q206" s="110"/>
      <c r="R206" s="110"/>
      <c r="S206" s="110"/>
    </row>
    <row r="207" spans="1:19" ht="18">
      <c r="A207" s="109"/>
      <c r="B207" s="110"/>
      <c r="C207" s="110"/>
      <c r="D207" s="110"/>
      <c r="E207" s="110"/>
      <c r="F207" s="110"/>
      <c r="G207" s="118"/>
      <c r="H207" s="118"/>
      <c r="I207" s="118"/>
      <c r="J207" s="118"/>
      <c r="K207" s="118"/>
      <c r="L207" s="118"/>
      <c r="M207" s="118"/>
      <c r="N207" s="118"/>
      <c r="O207" s="104"/>
      <c r="P207" s="110"/>
      <c r="Q207" s="110"/>
      <c r="R207" s="110"/>
      <c r="S207" s="110"/>
    </row>
    <row r="208" spans="1:19" ht="18">
      <c r="A208" s="109"/>
      <c r="B208" s="110"/>
      <c r="C208" s="110"/>
      <c r="D208" s="110"/>
      <c r="E208" s="110"/>
      <c r="F208" s="110"/>
      <c r="G208" s="118"/>
      <c r="H208" s="118"/>
      <c r="I208" s="118"/>
      <c r="J208" s="118"/>
      <c r="K208" s="118"/>
      <c r="L208" s="118"/>
      <c r="M208" s="118"/>
      <c r="N208" s="118"/>
      <c r="O208" s="104"/>
      <c r="P208" s="110"/>
      <c r="Q208" s="110"/>
      <c r="R208" s="110"/>
      <c r="S208" s="110"/>
    </row>
    <row r="209" spans="1:19" ht="18">
      <c r="A209" s="109"/>
      <c r="B209" s="110"/>
      <c r="C209" s="110"/>
      <c r="D209" s="110"/>
      <c r="E209" s="110"/>
      <c r="F209" s="110"/>
      <c r="G209" s="118"/>
      <c r="H209" s="118"/>
      <c r="I209" s="118"/>
      <c r="J209" s="118"/>
      <c r="K209" s="118"/>
      <c r="L209" s="118"/>
      <c r="M209" s="118"/>
      <c r="N209" s="118"/>
      <c r="O209" s="104"/>
      <c r="P209" s="110"/>
      <c r="Q209" s="110"/>
      <c r="R209" s="110"/>
      <c r="S209" s="110"/>
    </row>
    <row r="210" spans="1:19" ht="18">
      <c r="A210" s="109"/>
      <c r="B210" s="110"/>
      <c r="C210" s="110"/>
      <c r="D210" s="110"/>
      <c r="E210" s="110"/>
      <c r="F210" s="110"/>
      <c r="G210" s="118"/>
      <c r="H210" s="118"/>
      <c r="I210" s="118"/>
      <c r="J210" s="118"/>
      <c r="K210" s="118"/>
      <c r="L210" s="118"/>
      <c r="M210" s="118"/>
      <c r="N210" s="118"/>
      <c r="O210" s="104"/>
      <c r="P210" s="110"/>
      <c r="Q210" s="110"/>
      <c r="R210" s="110"/>
      <c r="S210" s="110"/>
    </row>
    <row r="211" spans="1:19" ht="18">
      <c r="A211" s="109"/>
      <c r="B211" s="110"/>
      <c r="C211" s="110"/>
      <c r="D211" s="110"/>
      <c r="E211" s="110"/>
      <c r="F211" s="110"/>
      <c r="G211" s="118"/>
      <c r="H211" s="118"/>
      <c r="I211" s="118"/>
      <c r="J211" s="118"/>
      <c r="K211" s="118"/>
      <c r="L211" s="118"/>
      <c r="M211" s="118"/>
      <c r="N211" s="118"/>
      <c r="O211" s="104"/>
      <c r="P211" s="110"/>
      <c r="Q211" s="110"/>
      <c r="R211" s="110"/>
      <c r="S211" s="110"/>
    </row>
    <row r="212" spans="1:19" ht="18">
      <c r="A212" s="109"/>
      <c r="B212" s="110"/>
      <c r="C212" s="110"/>
      <c r="D212" s="110"/>
      <c r="E212" s="110"/>
      <c r="F212" s="110"/>
      <c r="G212" s="118"/>
      <c r="H212" s="118"/>
      <c r="I212" s="118"/>
      <c r="J212" s="118"/>
      <c r="K212" s="118"/>
      <c r="L212" s="118"/>
      <c r="M212" s="118"/>
      <c r="N212" s="118"/>
      <c r="O212" s="104"/>
      <c r="P212" s="110"/>
      <c r="Q212" s="110"/>
      <c r="R212" s="110"/>
      <c r="S212" s="110"/>
    </row>
    <row r="213" spans="1:19" ht="18">
      <c r="A213" s="109"/>
      <c r="B213" s="110"/>
      <c r="C213" s="110"/>
      <c r="D213" s="110"/>
      <c r="E213" s="110"/>
      <c r="F213" s="110"/>
      <c r="G213" s="118"/>
      <c r="H213" s="118"/>
      <c r="I213" s="118"/>
      <c r="J213" s="118"/>
      <c r="K213" s="118"/>
      <c r="L213" s="118"/>
      <c r="M213" s="118"/>
      <c r="N213" s="118"/>
      <c r="O213" s="104"/>
      <c r="P213" s="110"/>
      <c r="Q213" s="110"/>
      <c r="R213" s="110"/>
      <c r="S213" s="110"/>
    </row>
    <row r="214" spans="1:19" ht="18">
      <c r="A214" s="109"/>
      <c r="B214" s="110"/>
      <c r="C214" s="110"/>
      <c r="D214" s="110"/>
      <c r="E214" s="110"/>
      <c r="F214" s="110"/>
      <c r="G214" s="118"/>
      <c r="H214" s="118"/>
      <c r="I214" s="118"/>
      <c r="J214" s="118"/>
      <c r="K214" s="118"/>
      <c r="L214" s="118"/>
      <c r="M214" s="118"/>
      <c r="N214" s="118"/>
      <c r="O214" s="104"/>
      <c r="P214" s="110"/>
      <c r="Q214" s="110"/>
      <c r="R214" s="110"/>
      <c r="S214" s="110"/>
    </row>
    <row r="215" spans="1:19" ht="18">
      <c r="A215" s="109"/>
      <c r="B215" s="110"/>
      <c r="C215" s="110"/>
      <c r="D215" s="110"/>
      <c r="E215" s="110"/>
      <c r="F215" s="110"/>
      <c r="G215" s="118"/>
      <c r="H215" s="118"/>
      <c r="I215" s="118"/>
      <c r="J215" s="118"/>
      <c r="K215" s="118"/>
      <c r="L215" s="118"/>
      <c r="M215" s="118"/>
      <c r="N215" s="118"/>
      <c r="O215" s="104"/>
      <c r="P215" s="110"/>
      <c r="Q215" s="110"/>
      <c r="R215" s="110"/>
      <c r="S215" s="110"/>
    </row>
    <row r="216" spans="1:19" ht="18">
      <c r="A216" s="109"/>
      <c r="B216" s="110"/>
      <c r="C216" s="110"/>
      <c r="D216" s="110"/>
      <c r="E216" s="110"/>
      <c r="F216" s="110"/>
      <c r="G216" s="118"/>
      <c r="H216" s="118"/>
      <c r="I216" s="118"/>
      <c r="J216" s="118"/>
      <c r="K216" s="118"/>
      <c r="L216" s="118"/>
      <c r="M216" s="118"/>
      <c r="N216" s="118"/>
      <c r="O216" s="104"/>
      <c r="P216" s="110"/>
      <c r="Q216" s="110"/>
      <c r="R216" s="110"/>
      <c r="S216" s="110"/>
    </row>
    <row r="217" spans="1:19" ht="18">
      <c r="A217" s="109"/>
      <c r="B217" s="110"/>
      <c r="C217" s="110"/>
      <c r="D217" s="110"/>
      <c r="E217" s="110"/>
      <c r="F217" s="110"/>
      <c r="G217" s="118"/>
      <c r="H217" s="118"/>
      <c r="I217" s="118"/>
      <c r="J217" s="118"/>
      <c r="K217" s="118"/>
      <c r="L217" s="118"/>
      <c r="M217" s="118"/>
      <c r="N217" s="118"/>
      <c r="O217" s="104"/>
      <c r="P217" s="110"/>
      <c r="Q217" s="110"/>
      <c r="R217" s="110"/>
      <c r="S217" s="110"/>
    </row>
    <row r="218" spans="1:19" ht="18">
      <c r="A218" s="109"/>
      <c r="B218" s="110"/>
      <c r="C218" s="110"/>
      <c r="D218" s="110"/>
      <c r="E218" s="110"/>
      <c r="F218" s="110"/>
      <c r="G218" s="118"/>
      <c r="H218" s="118"/>
      <c r="I218" s="118"/>
      <c r="J218" s="118"/>
      <c r="K218" s="118"/>
      <c r="L218" s="118"/>
      <c r="M218" s="118"/>
      <c r="N218" s="118"/>
      <c r="O218" s="104"/>
      <c r="P218" s="110"/>
      <c r="Q218" s="110"/>
      <c r="R218" s="110"/>
      <c r="S218" s="110"/>
    </row>
    <row r="219" spans="1:19" ht="18">
      <c r="A219" s="109"/>
      <c r="B219" s="110"/>
      <c r="C219" s="110"/>
      <c r="D219" s="110"/>
      <c r="E219" s="110"/>
      <c r="F219" s="110"/>
      <c r="G219" s="118"/>
      <c r="H219" s="118"/>
      <c r="I219" s="118"/>
      <c r="J219" s="118"/>
      <c r="K219" s="118"/>
      <c r="L219" s="118"/>
      <c r="M219" s="118"/>
      <c r="N219" s="118"/>
      <c r="O219" s="104"/>
      <c r="P219" s="110"/>
      <c r="Q219" s="110"/>
      <c r="R219" s="110"/>
      <c r="S219" s="110"/>
    </row>
    <row r="220" spans="1:19" ht="18">
      <c r="A220" s="109"/>
      <c r="B220" s="110"/>
      <c r="C220" s="110"/>
      <c r="D220" s="110"/>
      <c r="E220" s="110"/>
      <c r="F220" s="110"/>
      <c r="G220" s="118"/>
      <c r="H220" s="118"/>
      <c r="I220" s="118"/>
      <c r="J220" s="118"/>
      <c r="K220" s="118"/>
      <c r="L220" s="118"/>
      <c r="M220" s="118"/>
      <c r="N220" s="118"/>
      <c r="O220" s="104"/>
      <c r="P220" s="110"/>
      <c r="Q220" s="110"/>
      <c r="R220" s="110"/>
      <c r="S220" s="110"/>
    </row>
    <row r="221" spans="1:19" ht="18">
      <c r="A221" s="109"/>
      <c r="B221" s="110"/>
      <c r="C221" s="110"/>
      <c r="D221" s="110"/>
      <c r="E221" s="110"/>
      <c r="F221" s="110"/>
      <c r="G221" s="118"/>
      <c r="H221" s="118"/>
      <c r="I221" s="118"/>
      <c r="J221" s="118"/>
      <c r="K221" s="118"/>
      <c r="L221" s="118"/>
      <c r="M221" s="118"/>
      <c r="N221" s="118"/>
      <c r="O221" s="104"/>
      <c r="P221" s="110"/>
      <c r="Q221" s="110"/>
      <c r="R221" s="110"/>
      <c r="S221" s="110"/>
    </row>
    <row r="222" spans="1:19" ht="18">
      <c r="A222" s="109"/>
      <c r="B222" s="110"/>
      <c r="C222" s="110"/>
      <c r="D222" s="110"/>
      <c r="E222" s="110"/>
      <c r="F222" s="110"/>
      <c r="G222" s="118"/>
      <c r="H222" s="118"/>
      <c r="I222" s="118"/>
      <c r="J222" s="118"/>
      <c r="K222" s="118"/>
      <c r="L222" s="118"/>
      <c r="M222" s="118"/>
      <c r="N222" s="118"/>
      <c r="O222" s="104"/>
      <c r="P222" s="110"/>
      <c r="Q222" s="110"/>
      <c r="R222" s="110"/>
      <c r="S222" s="110"/>
    </row>
    <row r="223" spans="1:19" ht="18">
      <c r="A223" s="109"/>
      <c r="B223" s="110"/>
      <c r="C223" s="110"/>
      <c r="D223" s="110"/>
      <c r="E223" s="110"/>
      <c r="F223" s="110"/>
      <c r="G223" s="118"/>
      <c r="H223" s="118"/>
      <c r="I223" s="118"/>
      <c r="J223" s="118"/>
      <c r="K223" s="118"/>
      <c r="L223" s="118"/>
      <c r="M223" s="118"/>
      <c r="N223" s="118"/>
      <c r="O223" s="104"/>
      <c r="P223" s="110"/>
      <c r="Q223" s="110"/>
      <c r="R223" s="110"/>
      <c r="S223" s="110"/>
    </row>
    <row r="224" spans="1:19" ht="18">
      <c r="A224" s="109"/>
      <c r="B224" s="110"/>
      <c r="C224" s="110"/>
      <c r="D224" s="110"/>
      <c r="E224" s="110"/>
      <c r="F224" s="110"/>
      <c r="G224" s="118"/>
      <c r="H224" s="118"/>
      <c r="I224" s="118"/>
      <c r="J224" s="118"/>
      <c r="K224" s="118"/>
      <c r="L224" s="118"/>
      <c r="M224" s="118"/>
      <c r="N224" s="118"/>
      <c r="O224" s="104"/>
      <c r="P224" s="110"/>
      <c r="Q224" s="110"/>
      <c r="R224" s="110"/>
      <c r="S224" s="110"/>
    </row>
    <row r="225" spans="1:19" ht="18">
      <c r="A225" s="109"/>
      <c r="B225" s="110"/>
      <c r="C225" s="110"/>
      <c r="D225" s="110"/>
      <c r="E225" s="110"/>
      <c r="F225" s="110"/>
      <c r="G225" s="118"/>
      <c r="H225" s="118"/>
      <c r="I225" s="118"/>
      <c r="J225" s="118"/>
      <c r="K225" s="118"/>
      <c r="L225" s="118"/>
      <c r="M225" s="118"/>
      <c r="N225" s="118"/>
      <c r="O225" s="104"/>
      <c r="P225" s="110"/>
      <c r="Q225" s="110"/>
      <c r="R225" s="110"/>
      <c r="S225" s="110"/>
    </row>
    <row r="226" spans="1:19" ht="18">
      <c r="A226" s="109"/>
      <c r="B226" s="110"/>
      <c r="C226" s="110"/>
      <c r="D226" s="110"/>
      <c r="E226" s="110"/>
      <c r="F226" s="110"/>
      <c r="G226" s="118"/>
      <c r="H226" s="118"/>
      <c r="I226" s="118"/>
      <c r="J226" s="118"/>
      <c r="K226" s="118"/>
      <c r="L226" s="118"/>
      <c r="M226" s="118"/>
      <c r="N226" s="118"/>
      <c r="O226" s="104"/>
      <c r="P226" s="110"/>
      <c r="Q226" s="110"/>
      <c r="R226" s="110"/>
      <c r="S226" s="110"/>
    </row>
    <row r="227" spans="1:19" ht="18">
      <c r="A227" s="109"/>
      <c r="B227" s="110"/>
      <c r="C227" s="110"/>
      <c r="D227" s="110"/>
      <c r="E227" s="110"/>
      <c r="F227" s="110"/>
      <c r="G227" s="118"/>
      <c r="H227" s="118"/>
      <c r="I227" s="118"/>
      <c r="J227" s="118"/>
      <c r="K227" s="118"/>
      <c r="L227" s="118"/>
      <c r="M227" s="118"/>
      <c r="N227" s="118"/>
      <c r="O227" s="104"/>
      <c r="P227" s="110"/>
      <c r="Q227" s="110"/>
      <c r="R227" s="110"/>
      <c r="S227" s="110"/>
    </row>
    <row r="228" spans="1:19" ht="18">
      <c r="A228" s="109"/>
      <c r="B228" s="110"/>
      <c r="C228" s="110"/>
      <c r="D228" s="110"/>
      <c r="E228" s="110"/>
      <c r="F228" s="110"/>
      <c r="G228" s="118"/>
      <c r="H228" s="118"/>
      <c r="I228" s="118"/>
      <c r="J228" s="118"/>
      <c r="K228" s="118"/>
      <c r="L228" s="118"/>
      <c r="M228" s="118"/>
      <c r="N228" s="118"/>
      <c r="O228" s="104"/>
      <c r="P228" s="110"/>
      <c r="Q228" s="110"/>
      <c r="R228" s="110"/>
      <c r="S228" s="110"/>
    </row>
    <row r="229" spans="1:19" ht="18">
      <c r="A229" s="109"/>
      <c r="B229" s="110"/>
      <c r="C229" s="110"/>
      <c r="D229" s="110"/>
      <c r="E229" s="110"/>
      <c r="F229" s="110"/>
      <c r="G229" s="118"/>
      <c r="H229" s="118"/>
      <c r="I229" s="118"/>
      <c r="J229" s="118"/>
      <c r="K229" s="118"/>
      <c r="L229" s="118"/>
      <c r="M229" s="118"/>
      <c r="N229" s="118"/>
      <c r="O229" s="104"/>
      <c r="P229" s="110"/>
      <c r="Q229" s="110"/>
      <c r="R229" s="110"/>
      <c r="S229" s="110"/>
    </row>
    <row r="230" spans="1:19" ht="18">
      <c r="A230" s="109"/>
      <c r="B230" s="110"/>
      <c r="C230" s="110"/>
      <c r="D230" s="110"/>
      <c r="E230" s="110"/>
      <c r="F230" s="110"/>
      <c r="G230" s="118"/>
      <c r="H230" s="118"/>
      <c r="I230" s="118"/>
      <c r="J230" s="118"/>
      <c r="K230" s="118"/>
      <c r="L230" s="118"/>
      <c r="M230" s="118"/>
      <c r="N230" s="118"/>
      <c r="O230" s="104"/>
      <c r="P230" s="110"/>
      <c r="Q230" s="110"/>
      <c r="R230" s="110"/>
      <c r="S230" s="110"/>
    </row>
    <row r="231" spans="1:19" ht="18">
      <c r="A231" s="109"/>
      <c r="B231" s="110"/>
      <c r="C231" s="110"/>
      <c r="D231" s="110"/>
      <c r="E231" s="110"/>
      <c r="F231" s="110"/>
      <c r="G231" s="118"/>
      <c r="H231" s="118"/>
      <c r="I231" s="118"/>
      <c r="J231" s="118"/>
      <c r="K231" s="118"/>
      <c r="L231" s="118"/>
      <c r="M231" s="118"/>
      <c r="N231" s="118"/>
      <c r="O231" s="104"/>
      <c r="P231" s="110"/>
      <c r="Q231" s="110"/>
      <c r="R231" s="110"/>
      <c r="S231" s="110"/>
    </row>
    <row r="232" spans="1:19" ht="18">
      <c r="A232" s="109"/>
      <c r="B232" s="110"/>
      <c r="C232" s="110"/>
      <c r="D232" s="110"/>
      <c r="E232" s="110"/>
      <c r="F232" s="110"/>
      <c r="G232" s="118"/>
      <c r="H232" s="118"/>
      <c r="I232" s="118"/>
      <c r="J232" s="118"/>
      <c r="K232" s="118"/>
      <c r="L232" s="118"/>
      <c r="M232" s="118"/>
      <c r="N232" s="118"/>
      <c r="O232" s="104"/>
      <c r="P232" s="110"/>
      <c r="Q232" s="110"/>
      <c r="R232" s="110"/>
      <c r="S232" s="110"/>
    </row>
    <row r="233" spans="1:19" ht="18">
      <c r="A233" s="109"/>
      <c r="B233" s="110"/>
      <c r="C233" s="110"/>
      <c r="D233" s="110"/>
      <c r="E233" s="110"/>
      <c r="F233" s="110"/>
      <c r="G233" s="118"/>
      <c r="H233" s="118"/>
      <c r="I233" s="118"/>
      <c r="J233" s="118"/>
      <c r="K233" s="118"/>
      <c r="L233" s="118"/>
      <c r="M233" s="118"/>
      <c r="N233" s="118"/>
      <c r="O233" s="104"/>
      <c r="P233" s="110"/>
      <c r="Q233" s="110"/>
      <c r="R233" s="110"/>
      <c r="S233" s="110"/>
    </row>
    <row r="234" spans="1:19" ht="18">
      <c r="A234" s="109"/>
      <c r="B234" s="110"/>
      <c r="C234" s="110"/>
      <c r="D234" s="110"/>
      <c r="E234" s="110"/>
      <c r="F234" s="110"/>
      <c r="G234" s="118"/>
      <c r="H234" s="118"/>
      <c r="I234" s="118"/>
      <c r="J234" s="118"/>
      <c r="K234" s="118"/>
      <c r="L234" s="118"/>
      <c r="M234" s="118"/>
      <c r="N234" s="118"/>
      <c r="O234" s="104"/>
      <c r="P234" s="110"/>
      <c r="Q234" s="110"/>
      <c r="R234" s="110"/>
      <c r="S234" s="110"/>
    </row>
    <row r="235" spans="1:19" ht="18">
      <c r="A235" s="109"/>
      <c r="B235" s="110"/>
      <c r="C235" s="110"/>
      <c r="D235" s="110"/>
      <c r="E235" s="110"/>
      <c r="F235" s="110"/>
      <c r="G235" s="118"/>
      <c r="H235" s="118"/>
      <c r="I235" s="118"/>
      <c r="J235" s="118"/>
      <c r="K235" s="118"/>
      <c r="L235" s="118"/>
      <c r="M235" s="118"/>
      <c r="N235" s="118"/>
      <c r="O235" s="104"/>
      <c r="P235" s="110"/>
      <c r="Q235" s="110"/>
      <c r="R235" s="110"/>
      <c r="S235" s="110"/>
    </row>
    <row r="236" spans="1:19" ht="18">
      <c r="A236" s="109"/>
      <c r="B236" s="110"/>
      <c r="C236" s="110"/>
      <c r="D236" s="110"/>
      <c r="E236" s="110"/>
      <c r="F236" s="110"/>
      <c r="G236" s="118"/>
      <c r="H236" s="118"/>
      <c r="I236" s="118"/>
      <c r="J236" s="118"/>
      <c r="K236" s="118"/>
      <c r="L236" s="118"/>
      <c r="M236" s="118"/>
      <c r="N236" s="118"/>
      <c r="O236" s="104"/>
      <c r="P236" s="110"/>
      <c r="Q236" s="110"/>
      <c r="R236" s="110"/>
      <c r="S236" s="110"/>
    </row>
    <row r="237" spans="1:19" ht="18">
      <c r="A237" s="109"/>
      <c r="B237" s="110"/>
      <c r="C237" s="110"/>
      <c r="D237" s="110"/>
      <c r="E237" s="110"/>
      <c r="F237" s="110"/>
      <c r="G237" s="118"/>
      <c r="H237" s="118"/>
      <c r="I237" s="118"/>
      <c r="J237" s="118"/>
      <c r="K237" s="118"/>
      <c r="L237" s="118"/>
      <c r="M237" s="118"/>
      <c r="N237" s="118"/>
      <c r="O237" s="104"/>
      <c r="P237" s="110"/>
      <c r="Q237" s="110"/>
      <c r="R237" s="110"/>
      <c r="S237" s="110"/>
    </row>
    <row r="238" spans="1:19" ht="18">
      <c r="A238" s="109"/>
      <c r="B238" s="110"/>
      <c r="C238" s="110"/>
      <c r="D238" s="110"/>
      <c r="E238" s="110"/>
      <c r="F238" s="110"/>
      <c r="G238" s="118"/>
      <c r="H238" s="118"/>
      <c r="I238" s="118"/>
      <c r="J238" s="118"/>
      <c r="K238" s="118"/>
      <c r="L238" s="118"/>
      <c r="M238" s="118"/>
      <c r="N238" s="118"/>
      <c r="O238" s="104"/>
      <c r="P238" s="110"/>
      <c r="Q238" s="110"/>
      <c r="R238" s="110"/>
      <c r="S238" s="110"/>
    </row>
    <row r="239" spans="1:19" ht="18">
      <c r="A239" s="109"/>
      <c r="B239" s="110"/>
      <c r="C239" s="110"/>
      <c r="D239" s="110"/>
      <c r="E239" s="110"/>
      <c r="F239" s="110"/>
      <c r="G239" s="118"/>
      <c r="H239" s="118"/>
      <c r="I239" s="118"/>
      <c r="J239" s="118"/>
      <c r="K239" s="118"/>
      <c r="L239" s="118"/>
      <c r="M239" s="118"/>
      <c r="N239" s="118"/>
      <c r="O239" s="104"/>
      <c r="P239" s="110"/>
      <c r="Q239" s="110"/>
      <c r="R239" s="110"/>
      <c r="S239" s="110"/>
    </row>
    <row r="240" spans="1:19" ht="18">
      <c r="A240" s="109"/>
      <c r="B240" s="110"/>
      <c r="C240" s="110"/>
      <c r="D240" s="110"/>
      <c r="E240" s="110"/>
      <c r="F240" s="110"/>
      <c r="G240" s="118"/>
      <c r="H240" s="118"/>
      <c r="I240" s="118"/>
      <c r="J240" s="118"/>
      <c r="K240" s="118"/>
      <c r="L240" s="118"/>
      <c r="M240" s="118"/>
      <c r="N240" s="118"/>
      <c r="O240" s="104"/>
      <c r="P240" s="110"/>
      <c r="Q240" s="110"/>
      <c r="R240" s="110"/>
      <c r="S240" s="110"/>
    </row>
    <row r="241" spans="1:19" ht="18">
      <c r="A241" s="109"/>
      <c r="B241" s="110"/>
      <c r="C241" s="110"/>
      <c r="D241" s="110"/>
      <c r="E241" s="110"/>
      <c r="F241" s="110"/>
      <c r="G241" s="118"/>
      <c r="H241" s="118"/>
      <c r="I241" s="118"/>
      <c r="J241" s="118"/>
      <c r="K241" s="118"/>
      <c r="L241" s="118"/>
      <c r="M241" s="118"/>
      <c r="N241" s="118"/>
      <c r="O241" s="104"/>
      <c r="P241" s="110"/>
      <c r="Q241" s="110"/>
      <c r="R241" s="110"/>
      <c r="S241" s="110"/>
    </row>
    <row r="242" spans="1:19" ht="18">
      <c r="A242" s="109"/>
      <c r="B242" s="110"/>
      <c r="C242" s="110"/>
      <c r="D242" s="110"/>
      <c r="E242" s="110"/>
      <c r="F242" s="110"/>
      <c r="G242" s="118"/>
      <c r="H242" s="118"/>
      <c r="I242" s="118"/>
      <c r="J242" s="118"/>
      <c r="K242" s="118"/>
      <c r="L242" s="118"/>
      <c r="M242" s="118"/>
      <c r="N242" s="118"/>
      <c r="O242" s="104"/>
      <c r="P242" s="110"/>
      <c r="Q242" s="110"/>
      <c r="R242" s="110"/>
      <c r="S242" s="110"/>
    </row>
    <row r="243" spans="1:19" ht="18">
      <c r="A243" s="109"/>
      <c r="B243" s="110"/>
      <c r="C243" s="110"/>
      <c r="D243" s="110"/>
      <c r="E243" s="110"/>
      <c r="F243" s="110"/>
      <c r="G243" s="118"/>
      <c r="H243" s="118"/>
      <c r="I243" s="118"/>
      <c r="J243" s="118"/>
      <c r="K243" s="118"/>
      <c r="L243" s="118"/>
      <c r="M243" s="118"/>
      <c r="N243" s="118"/>
      <c r="O243" s="104"/>
      <c r="P243" s="110"/>
      <c r="Q243" s="110"/>
      <c r="R243" s="110"/>
      <c r="S243" s="110"/>
    </row>
    <row r="244" spans="1:19" ht="18">
      <c r="A244" s="109"/>
      <c r="B244" s="110"/>
      <c r="C244" s="110"/>
      <c r="D244" s="110"/>
      <c r="E244" s="110"/>
      <c r="F244" s="110"/>
      <c r="G244" s="118"/>
      <c r="H244" s="118"/>
      <c r="I244" s="118"/>
      <c r="J244" s="118"/>
      <c r="K244" s="118"/>
      <c r="L244" s="118"/>
      <c r="M244" s="118"/>
      <c r="N244" s="118"/>
      <c r="O244" s="104"/>
      <c r="P244" s="110"/>
      <c r="Q244" s="110"/>
      <c r="R244" s="110"/>
      <c r="S244" s="110"/>
    </row>
    <row r="245" spans="1:19" ht="18">
      <c r="A245" s="109"/>
      <c r="B245" s="110"/>
      <c r="C245" s="110"/>
      <c r="D245" s="110"/>
      <c r="E245" s="110"/>
      <c r="F245" s="110"/>
      <c r="G245" s="118"/>
      <c r="H245" s="118"/>
      <c r="I245" s="118"/>
      <c r="J245" s="118"/>
      <c r="K245" s="118"/>
      <c r="L245" s="118"/>
      <c r="M245" s="118"/>
      <c r="N245" s="118"/>
      <c r="O245" s="104"/>
      <c r="P245" s="110"/>
      <c r="Q245" s="110"/>
      <c r="R245" s="110"/>
      <c r="S245" s="110"/>
    </row>
    <row r="246" spans="1:19" ht="18">
      <c r="A246" s="109"/>
      <c r="B246" s="110"/>
      <c r="C246" s="110"/>
      <c r="D246" s="110"/>
      <c r="E246" s="110"/>
      <c r="F246" s="110"/>
      <c r="G246" s="118"/>
      <c r="H246" s="118"/>
      <c r="I246" s="118"/>
      <c r="J246" s="118"/>
      <c r="K246" s="118"/>
      <c r="L246" s="118"/>
      <c r="M246" s="118"/>
      <c r="N246" s="118"/>
      <c r="O246" s="104"/>
      <c r="P246" s="110"/>
      <c r="Q246" s="110"/>
      <c r="R246" s="110"/>
      <c r="S246" s="110"/>
    </row>
    <row r="247" spans="1:19" ht="18">
      <c r="A247" s="109"/>
      <c r="B247" s="110"/>
      <c r="C247" s="110"/>
      <c r="D247" s="110"/>
      <c r="E247" s="110"/>
      <c r="F247" s="110"/>
      <c r="G247" s="118"/>
      <c r="H247" s="118"/>
      <c r="I247" s="118"/>
      <c r="J247" s="118"/>
      <c r="K247" s="118"/>
      <c r="L247" s="118"/>
      <c r="M247" s="118"/>
      <c r="N247" s="118"/>
      <c r="O247" s="104"/>
      <c r="P247" s="110"/>
      <c r="Q247" s="110"/>
      <c r="R247" s="110"/>
      <c r="S247" s="110"/>
    </row>
    <row r="248" spans="1:19" ht="18">
      <c r="A248" s="109"/>
      <c r="B248" s="110"/>
      <c r="C248" s="110"/>
      <c r="D248" s="110"/>
      <c r="E248" s="110"/>
      <c r="F248" s="110"/>
      <c r="G248" s="118"/>
      <c r="H248" s="118"/>
      <c r="I248" s="118"/>
      <c r="J248" s="118"/>
      <c r="K248" s="118"/>
      <c r="L248" s="118"/>
      <c r="M248" s="118"/>
      <c r="N248" s="118"/>
      <c r="O248" s="104"/>
      <c r="P248" s="110"/>
      <c r="Q248" s="110"/>
      <c r="R248" s="110"/>
      <c r="S248" s="110"/>
    </row>
    <row r="249" spans="1:19" ht="18">
      <c r="A249" s="109"/>
      <c r="B249" s="110"/>
      <c r="C249" s="110"/>
      <c r="D249" s="110"/>
      <c r="E249" s="110"/>
      <c r="F249" s="110"/>
      <c r="G249" s="118"/>
      <c r="H249" s="118"/>
      <c r="I249" s="118"/>
      <c r="J249" s="118"/>
      <c r="K249" s="118"/>
      <c r="L249" s="118"/>
      <c r="M249" s="118"/>
      <c r="N249" s="118"/>
      <c r="O249" s="104"/>
      <c r="P249" s="110"/>
      <c r="Q249" s="110"/>
      <c r="R249" s="110"/>
      <c r="S249" s="110"/>
    </row>
    <row r="250" spans="1:19" ht="18">
      <c r="A250" s="109"/>
      <c r="B250" s="110"/>
      <c r="C250" s="110"/>
      <c r="D250" s="110"/>
      <c r="E250" s="110"/>
      <c r="F250" s="110"/>
      <c r="G250" s="118"/>
      <c r="H250" s="118"/>
      <c r="I250" s="118"/>
      <c r="J250" s="118"/>
      <c r="K250" s="118"/>
      <c r="L250" s="118"/>
      <c r="M250" s="118"/>
      <c r="N250" s="118"/>
      <c r="O250" s="104"/>
      <c r="P250" s="110"/>
      <c r="Q250" s="110"/>
      <c r="R250" s="110"/>
      <c r="S250" s="110"/>
    </row>
    <row r="251" spans="1:19" ht="18">
      <c r="A251" s="109"/>
      <c r="B251" s="110"/>
      <c r="C251" s="110"/>
      <c r="D251" s="110"/>
      <c r="E251" s="110"/>
      <c r="F251" s="110"/>
      <c r="G251" s="118"/>
      <c r="H251" s="118"/>
      <c r="I251" s="118"/>
      <c r="J251" s="118"/>
      <c r="K251" s="118"/>
      <c r="L251" s="118"/>
      <c r="M251" s="118"/>
      <c r="N251" s="118"/>
      <c r="O251" s="104"/>
      <c r="P251" s="110"/>
      <c r="Q251" s="110"/>
      <c r="R251" s="110"/>
      <c r="S251" s="110"/>
    </row>
    <row r="252" spans="1:19" ht="18">
      <c r="A252" s="109"/>
      <c r="B252" s="110"/>
      <c r="C252" s="110"/>
      <c r="D252" s="110"/>
      <c r="E252" s="110"/>
      <c r="F252" s="110"/>
      <c r="G252" s="118"/>
      <c r="H252" s="118"/>
      <c r="I252" s="118"/>
      <c r="J252" s="118"/>
      <c r="K252" s="118"/>
      <c r="L252" s="118"/>
      <c r="M252" s="118"/>
      <c r="N252" s="118"/>
      <c r="O252" s="104"/>
      <c r="P252" s="110"/>
      <c r="Q252" s="110"/>
      <c r="R252" s="110"/>
      <c r="S252" s="110"/>
    </row>
    <row r="253" spans="1:19" ht="18">
      <c r="A253" s="109"/>
      <c r="B253" s="110"/>
      <c r="C253" s="110"/>
      <c r="D253" s="110"/>
      <c r="E253" s="110"/>
      <c r="F253" s="110"/>
      <c r="G253" s="118"/>
      <c r="H253" s="118"/>
      <c r="I253" s="118"/>
      <c r="J253" s="118"/>
      <c r="K253" s="118"/>
      <c r="L253" s="118"/>
      <c r="M253" s="118"/>
      <c r="N253" s="118"/>
      <c r="O253" s="104"/>
      <c r="P253" s="110"/>
      <c r="Q253" s="110"/>
      <c r="R253" s="110"/>
      <c r="S253" s="110"/>
    </row>
    <row r="254" spans="1:19" ht="18">
      <c r="A254" s="109"/>
      <c r="B254" s="110"/>
      <c r="C254" s="110"/>
      <c r="D254" s="110"/>
      <c r="E254" s="110"/>
      <c r="F254" s="110"/>
      <c r="G254" s="118"/>
      <c r="H254" s="118"/>
      <c r="I254" s="118"/>
      <c r="J254" s="118"/>
      <c r="K254" s="118"/>
      <c r="L254" s="118"/>
      <c r="M254" s="118"/>
      <c r="N254" s="118"/>
      <c r="O254" s="104"/>
      <c r="P254" s="110"/>
      <c r="Q254" s="110"/>
      <c r="R254" s="110"/>
      <c r="S254" s="110"/>
    </row>
    <row r="255" spans="1:19" ht="18">
      <c r="A255" s="109"/>
      <c r="B255" s="110"/>
      <c r="C255" s="110"/>
      <c r="D255" s="110"/>
      <c r="E255" s="110"/>
      <c r="F255" s="110"/>
      <c r="G255" s="118"/>
      <c r="H255" s="118"/>
      <c r="I255" s="118"/>
      <c r="J255" s="118"/>
      <c r="K255" s="118"/>
      <c r="L255" s="118"/>
      <c r="M255" s="118"/>
      <c r="N255" s="118"/>
      <c r="O255" s="104"/>
      <c r="P255" s="110"/>
      <c r="Q255" s="110"/>
      <c r="R255" s="110"/>
      <c r="S255" s="110"/>
    </row>
    <row r="256" spans="1:19" ht="18">
      <c r="A256" s="109"/>
      <c r="B256" s="110"/>
      <c r="C256" s="110"/>
      <c r="D256" s="110"/>
      <c r="E256" s="110"/>
      <c r="F256" s="110"/>
      <c r="G256" s="118"/>
      <c r="H256" s="118"/>
      <c r="I256" s="118"/>
      <c r="J256" s="118"/>
      <c r="K256" s="118"/>
      <c r="L256" s="118"/>
      <c r="M256" s="118"/>
      <c r="N256" s="118"/>
      <c r="O256" s="104"/>
      <c r="P256" s="110"/>
      <c r="Q256" s="110"/>
      <c r="R256" s="110"/>
      <c r="S256" s="110"/>
    </row>
    <row r="257" spans="1:19" ht="18">
      <c r="A257" s="109"/>
      <c r="B257" s="110"/>
      <c r="C257" s="110"/>
      <c r="D257" s="110"/>
      <c r="E257" s="110"/>
      <c r="F257" s="110"/>
      <c r="G257" s="118"/>
      <c r="H257" s="118"/>
      <c r="I257" s="118"/>
      <c r="J257" s="118"/>
      <c r="K257" s="118"/>
      <c r="L257" s="118"/>
      <c r="M257" s="118"/>
      <c r="N257" s="118"/>
      <c r="O257" s="104"/>
      <c r="P257" s="110"/>
      <c r="Q257" s="110"/>
      <c r="R257" s="110"/>
      <c r="S257" s="110"/>
    </row>
    <row r="258" spans="1:19" ht="18">
      <c r="A258" s="109"/>
      <c r="B258" s="110"/>
      <c r="C258" s="110"/>
      <c r="D258" s="110"/>
      <c r="E258" s="110"/>
      <c r="F258" s="110"/>
      <c r="G258" s="118"/>
      <c r="H258" s="118"/>
      <c r="I258" s="118"/>
      <c r="J258" s="118"/>
      <c r="K258" s="118"/>
      <c r="L258" s="118"/>
      <c r="M258" s="118"/>
      <c r="N258" s="118"/>
      <c r="O258" s="104"/>
      <c r="P258" s="110"/>
      <c r="Q258" s="110"/>
      <c r="R258" s="110"/>
      <c r="S258" s="110"/>
    </row>
    <row r="259" spans="1:19" ht="18">
      <c r="A259" s="109"/>
      <c r="B259" s="110"/>
      <c r="C259" s="110"/>
      <c r="D259" s="110"/>
      <c r="E259" s="110"/>
      <c r="F259" s="110"/>
      <c r="G259" s="118"/>
      <c r="H259" s="118"/>
      <c r="I259" s="118"/>
      <c r="J259" s="118"/>
      <c r="K259" s="118"/>
      <c r="L259" s="118"/>
      <c r="M259" s="118"/>
      <c r="N259" s="118"/>
      <c r="O259" s="104"/>
      <c r="P259" s="110"/>
      <c r="Q259" s="110"/>
      <c r="R259" s="110"/>
      <c r="S259" s="110"/>
    </row>
    <row r="260" spans="1:19" ht="18">
      <c r="A260" s="109"/>
      <c r="B260" s="110"/>
      <c r="C260" s="110"/>
      <c r="D260" s="110"/>
      <c r="E260" s="110"/>
      <c r="F260" s="110"/>
      <c r="G260" s="118"/>
      <c r="H260" s="118"/>
      <c r="I260" s="118"/>
      <c r="J260" s="118"/>
      <c r="K260" s="118"/>
      <c r="L260" s="118"/>
      <c r="M260" s="118"/>
      <c r="N260" s="118"/>
      <c r="O260" s="104"/>
      <c r="P260" s="110"/>
      <c r="Q260" s="110"/>
      <c r="R260" s="110"/>
      <c r="S260" s="110"/>
    </row>
    <row r="261" spans="1:19" ht="18">
      <c r="A261" s="109"/>
      <c r="B261" s="110"/>
      <c r="C261" s="110"/>
      <c r="D261" s="110"/>
      <c r="E261" s="110"/>
      <c r="F261" s="110"/>
      <c r="G261" s="118"/>
      <c r="H261" s="118"/>
      <c r="I261" s="118"/>
      <c r="J261" s="118"/>
      <c r="K261" s="118"/>
      <c r="L261" s="118"/>
      <c r="M261" s="118"/>
      <c r="N261" s="118"/>
      <c r="O261" s="104"/>
      <c r="P261" s="110"/>
      <c r="Q261" s="110"/>
      <c r="R261" s="110"/>
      <c r="S261" s="110"/>
    </row>
    <row r="262" spans="1:19" ht="18">
      <c r="A262" s="109"/>
      <c r="B262" s="110"/>
      <c r="C262" s="110"/>
      <c r="D262" s="110"/>
      <c r="E262" s="110"/>
      <c r="F262" s="110"/>
      <c r="G262" s="118"/>
      <c r="H262" s="118"/>
      <c r="I262" s="118"/>
      <c r="J262" s="118"/>
      <c r="K262" s="118"/>
      <c r="L262" s="118"/>
      <c r="M262" s="118"/>
      <c r="N262" s="118"/>
      <c r="O262" s="104"/>
      <c r="P262" s="110"/>
      <c r="Q262" s="110"/>
      <c r="R262" s="110"/>
      <c r="S262" s="110"/>
    </row>
    <row r="263" spans="1:19" ht="18">
      <c r="A263" s="109"/>
      <c r="B263" s="110"/>
      <c r="C263" s="110"/>
      <c r="D263" s="110"/>
      <c r="E263" s="110"/>
      <c r="F263" s="110"/>
      <c r="G263" s="118"/>
      <c r="H263" s="118"/>
      <c r="I263" s="118"/>
      <c r="J263" s="118"/>
      <c r="K263" s="118"/>
      <c r="L263" s="118"/>
      <c r="M263" s="118"/>
      <c r="N263" s="118"/>
      <c r="O263" s="104"/>
      <c r="P263" s="110"/>
      <c r="Q263" s="110"/>
      <c r="R263" s="110"/>
      <c r="S263" s="110"/>
    </row>
    <row r="264" spans="1:19" ht="18">
      <c r="A264" s="109"/>
      <c r="B264" s="110"/>
      <c r="C264" s="110"/>
      <c r="D264" s="110"/>
      <c r="E264" s="110"/>
      <c r="F264" s="110"/>
      <c r="G264" s="118"/>
      <c r="H264" s="118"/>
      <c r="I264" s="118"/>
      <c r="J264" s="118"/>
      <c r="K264" s="118"/>
      <c r="L264" s="118"/>
      <c r="M264" s="118"/>
      <c r="N264" s="118"/>
      <c r="O264" s="104"/>
      <c r="P264" s="110"/>
      <c r="Q264" s="110"/>
      <c r="R264" s="110"/>
      <c r="S264" s="110"/>
    </row>
    <row r="265" spans="1:19" ht="18">
      <c r="A265" s="109"/>
      <c r="B265" s="110"/>
      <c r="C265" s="110"/>
      <c r="D265" s="110"/>
      <c r="E265" s="110"/>
      <c r="F265" s="110"/>
      <c r="G265" s="118"/>
      <c r="H265" s="118"/>
      <c r="I265" s="118"/>
      <c r="J265" s="118"/>
      <c r="K265" s="118"/>
      <c r="L265" s="118"/>
      <c r="M265" s="118"/>
      <c r="N265" s="118"/>
      <c r="O265" s="104"/>
      <c r="P265" s="110"/>
      <c r="Q265" s="110"/>
      <c r="R265" s="110"/>
      <c r="S265" s="110"/>
    </row>
    <row r="266" spans="1:19" ht="18">
      <c r="A266" s="109"/>
      <c r="B266" s="110"/>
      <c r="C266" s="110"/>
      <c r="D266" s="110"/>
      <c r="E266" s="110"/>
      <c r="F266" s="110"/>
      <c r="G266" s="118"/>
      <c r="H266" s="118"/>
      <c r="I266" s="118"/>
      <c r="J266" s="118"/>
      <c r="K266" s="118"/>
      <c r="L266" s="118"/>
      <c r="M266" s="118"/>
      <c r="N266" s="118"/>
      <c r="O266" s="104"/>
      <c r="P266" s="110"/>
      <c r="Q266" s="110"/>
      <c r="R266" s="110"/>
      <c r="S266" s="110"/>
    </row>
    <row r="267" spans="1:19" ht="18">
      <c r="A267" s="109"/>
      <c r="B267" s="110"/>
      <c r="C267" s="110"/>
      <c r="D267" s="110"/>
      <c r="E267" s="110"/>
      <c r="F267" s="110"/>
      <c r="G267" s="118"/>
      <c r="H267" s="118"/>
      <c r="I267" s="118"/>
      <c r="J267" s="118"/>
      <c r="K267" s="118"/>
      <c r="L267" s="118"/>
      <c r="M267" s="118"/>
      <c r="N267" s="118"/>
      <c r="O267" s="104"/>
      <c r="P267" s="110"/>
      <c r="Q267" s="110"/>
      <c r="R267" s="110"/>
      <c r="S267" s="110"/>
    </row>
    <row r="268" spans="1:19" ht="18">
      <c r="A268" s="109"/>
      <c r="B268" s="110"/>
      <c r="C268" s="110"/>
      <c r="D268" s="110"/>
      <c r="E268" s="110"/>
      <c r="F268" s="110"/>
      <c r="G268" s="118"/>
      <c r="H268" s="118"/>
      <c r="I268" s="118"/>
      <c r="J268" s="118"/>
      <c r="K268" s="118"/>
      <c r="L268" s="118"/>
      <c r="M268" s="118"/>
      <c r="N268" s="118"/>
      <c r="O268" s="104"/>
      <c r="P268" s="110"/>
      <c r="Q268" s="110"/>
      <c r="R268" s="110"/>
      <c r="S268" s="110"/>
    </row>
    <row r="269" spans="1:19" ht="18">
      <c r="A269" s="109"/>
      <c r="B269" s="110"/>
      <c r="C269" s="110"/>
      <c r="D269" s="110"/>
      <c r="E269" s="110"/>
      <c r="F269" s="110"/>
      <c r="G269" s="118"/>
      <c r="H269" s="118"/>
      <c r="I269" s="118"/>
      <c r="J269" s="118"/>
      <c r="K269" s="118"/>
      <c r="L269" s="118"/>
      <c r="M269" s="118"/>
      <c r="N269" s="118"/>
      <c r="O269" s="104"/>
      <c r="P269" s="110"/>
      <c r="Q269" s="110"/>
      <c r="R269" s="110"/>
      <c r="S269" s="110"/>
    </row>
    <row r="270" spans="1:19" ht="18">
      <c r="A270" s="109"/>
      <c r="B270" s="110"/>
      <c r="C270" s="110"/>
      <c r="D270" s="110"/>
      <c r="E270" s="110"/>
      <c r="F270" s="110"/>
      <c r="G270" s="118"/>
      <c r="H270" s="118"/>
      <c r="I270" s="118"/>
      <c r="J270" s="118"/>
      <c r="K270" s="118"/>
      <c r="L270" s="118"/>
      <c r="M270" s="118"/>
      <c r="N270" s="118"/>
      <c r="O270" s="104"/>
      <c r="P270" s="110"/>
      <c r="Q270" s="110"/>
      <c r="R270" s="110"/>
      <c r="S270" s="110"/>
    </row>
    <row r="271" spans="1:19" ht="18">
      <c r="A271" s="109"/>
      <c r="B271" s="110"/>
      <c r="C271" s="110"/>
      <c r="D271" s="110"/>
      <c r="E271" s="110"/>
      <c r="F271" s="110"/>
      <c r="G271" s="118"/>
      <c r="H271" s="118"/>
      <c r="I271" s="118"/>
      <c r="J271" s="118"/>
      <c r="K271" s="118"/>
      <c r="L271" s="118"/>
      <c r="M271" s="118"/>
      <c r="N271" s="118"/>
      <c r="O271" s="104"/>
      <c r="P271" s="110"/>
      <c r="Q271" s="110"/>
      <c r="R271" s="110"/>
      <c r="S271" s="110"/>
    </row>
    <row r="272" spans="1:19" ht="18">
      <c r="A272" s="109"/>
      <c r="B272" s="110"/>
      <c r="C272" s="110"/>
      <c r="D272" s="110"/>
      <c r="E272" s="110"/>
      <c r="F272" s="110"/>
      <c r="G272" s="118"/>
      <c r="H272" s="118"/>
      <c r="I272" s="118"/>
      <c r="J272" s="118"/>
      <c r="K272" s="118"/>
      <c r="L272" s="118"/>
      <c r="M272" s="118"/>
      <c r="N272" s="118"/>
      <c r="O272" s="104"/>
      <c r="P272" s="110"/>
      <c r="Q272" s="110"/>
      <c r="R272" s="110"/>
      <c r="S272" s="110"/>
    </row>
    <row r="273" spans="1:19" ht="18">
      <c r="A273" s="109"/>
      <c r="B273" s="110"/>
      <c r="C273" s="110"/>
      <c r="D273" s="110"/>
      <c r="E273" s="110"/>
      <c r="F273" s="110"/>
      <c r="G273" s="118"/>
      <c r="H273" s="118"/>
      <c r="I273" s="118"/>
      <c r="J273" s="118"/>
      <c r="K273" s="118"/>
      <c r="L273" s="118"/>
      <c r="M273" s="118"/>
      <c r="N273" s="118"/>
      <c r="O273" s="104"/>
      <c r="P273" s="110"/>
      <c r="Q273" s="110"/>
      <c r="R273" s="110"/>
      <c r="S273" s="110"/>
    </row>
    <row r="274" spans="1:19" ht="18">
      <c r="A274" s="109"/>
      <c r="B274" s="110"/>
      <c r="C274" s="110"/>
      <c r="D274" s="110"/>
      <c r="E274" s="110"/>
      <c r="F274" s="110"/>
      <c r="G274" s="118"/>
      <c r="H274" s="118"/>
      <c r="I274" s="118"/>
      <c r="J274" s="118"/>
      <c r="K274" s="118"/>
      <c r="L274" s="118"/>
      <c r="M274" s="118"/>
      <c r="N274" s="118"/>
      <c r="O274" s="104"/>
      <c r="P274" s="110"/>
      <c r="Q274" s="110"/>
      <c r="R274" s="110"/>
      <c r="S274" s="110"/>
    </row>
    <row r="275" spans="1:19" ht="18">
      <c r="A275" s="109"/>
      <c r="B275" s="110"/>
      <c r="C275" s="110"/>
      <c r="D275" s="110"/>
      <c r="E275" s="110"/>
      <c r="F275" s="110"/>
      <c r="G275" s="118"/>
      <c r="H275" s="118"/>
      <c r="I275" s="118"/>
      <c r="J275" s="118"/>
      <c r="K275" s="118"/>
      <c r="L275" s="118"/>
      <c r="M275" s="118"/>
      <c r="N275" s="118"/>
      <c r="O275" s="104"/>
      <c r="P275" s="110"/>
      <c r="Q275" s="110"/>
      <c r="R275" s="110"/>
      <c r="S275" s="110"/>
    </row>
    <row r="276" spans="1:19" ht="18">
      <c r="A276" s="109"/>
      <c r="B276" s="110"/>
      <c r="C276" s="110"/>
      <c r="D276" s="110"/>
      <c r="E276" s="110"/>
      <c r="F276" s="110"/>
      <c r="G276" s="118"/>
      <c r="H276" s="118"/>
      <c r="I276" s="118"/>
      <c r="J276" s="118"/>
      <c r="K276" s="118"/>
      <c r="L276" s="118"/>
      <c r="M276" s="118"/>
      <c r="N276" s="118"/>
      <c r="O276" s="104"/>
      <c r="P276" s="110"/>
      <c r="Q276" s="110"/>
      <c r="R276" s="110"/>
      <c r="S276" s="110"/>
    </row>
    <row r="277" spans="1:19" ht="18">
      <c r="A277" s="109"/>
      <c r="B277" s="110"/>
      <c r="C277" s="110"/>
      <c r="D277" s="110"/>
      <c r="E277" s="110"/>
      <c r="F277" s="110"/>
      <c r="G277" s="118"/>
      <c r="H277" s="118"/>
      <c r="I277" s="118"/>
      <c r="J277" s="118"/>
      <c r="K277" s="118"/>
      <c r="L277" s="118"/>
      <c r="M277" s="118"/>
      <c r="N277" s="118"/>
      <c r="O277" s="104"/>
      <c r="P277" s="110"/>
      <c r="Q277" s="110"/>
      <c r="R277" s="110"/>
      <c r="S277" s="110"/>
    </row>
    <row r="278" spans="1:19" ht="18">
      <c r="A278" s="109"/>
      <c r="B278" s="110"/>
      <c r="C278" s="110"/>
      <c r="D278" s="110"/>
      <c r="E278" s="110"/>
      <c r="F278" s="110"/>
      <c r="G278" s="118"/>
      <c r="H278" s="118"/>
      <c r="I278" s="118"/>
      <c r="J278" s="118"/>
      <c r="K278" s="118"/>
      <c r="L278" s="118"/>
      <c r="M278" s="118"/>
      <c r="N278" s="118"/>
      <c r="O278" s="104"/>
      <c r="P278" s="110"/>
      <c r="Q278" s="110"/>
      <c r="R278" s="110"/>
      <c r="S278" s="110"/>
    </row>
    <row r="279" spans="1:19" ht="18">
      <c r="A279" s="109"/>
      <c r="B279" s="110"/>
      <c r="C279" s="110"/>
      <c r="D279" s="110"/>
      <c r="E279" s="110"/>
      <c r="F279" s="110"/>
      <c r="G279" s="118"/>
      <c r="H279" s="118"/>
      <c r="I279" s="118"/>
      <c r="J279" s="118"/>
      <c r="K279" s="118"/>
      <c r="L279" s="118"/>
      <c r="M279" s="118"/>
      <c r="N279" s="118"/>
      <c r="O279" s="104"/>
      <c r="P279" s="110"/>
      <c r="Q279" s="110"/>
      <c r="R279" s="110"/>
      <c r="S279" s="110"/>
    </row>
    <row r="280" spans="1:19" ht="18">
      <c r="A280" s="109"/>
      <c r="B280" s="110"/>
      <c r="C280" s="110"/>
      <c r="D280" s="110"/>
      <c r="E280" s="110"/>
      <c r="F280" s="110"/>
      <c r="G280" s="118"/>
      <c r="H280" s="118"/>
      <c r="I280" s="118"/>
      <c r="J280" s="118"/>
      <c r="K280" s="118"/>
      <c r="L280" s="118"/>
      <c r="M280" s="118"/>
      <c r="N280" s="118"/>
      <c r="O280" s="104"/>
      <c r="P280" s="110"/>
      <c r="Q280" s="110"/>
      <c r="R280" s="110"/>
      <c r="S280" s="110"/>
    </row>
    <row r="281" spans="1:19" ht="18">
      <c r="A281" s="109"/>
      <c r="B281" s="110"/>
      <c r="C281" s="110"/>
      <c r="D281" s="110"/>
      <c r="E281" s="110"/>
      <c r="F281" s="110"/>
      <c r="G281" s="118"/>
      <c r="H281" s="118"/>
      <c r="I281" s="118"/>
      <c r="J281" s="118"/>
      <c r="K281" s="118"/>
      <c r="L281" s="118"/>
      <c r="M281" s="118"/>
      <c r="N281" s="118"/>
      <c r="O281" s="104"/>
      <c r="P281" s="110"/>
      <c r="Q281" s="110"/>
      <c r="R281" s="110"/>
      <c r="S281" s="110"/>
    </row>
    <row r="282" spans="1:19" ht="18">
      <c r="A282" s="109"/>
      <c r="B282" s="110"/>
      <c r="C282" s="110"/>
      <c r="D282" s="110"/>
      <c r="E282" s="110"/>
      <c r="F282" s="110"/>
      <c r="G282" s="118"/>
      <c r="H282" s="118"/>
      <c r="I282" s="118"/>
      <c r="J282" s="118"/>
      <c r="K282" s="118"/>
      <c r="L282" s="118"/>
      <c r="M282" s="118"/>
      <c r="N282" s="118"/>
      <c r="O282" s="104"/>
      <c r="P282" s="110"/>
      <c r="Q282" s="110"/>
      <c r="R282" s="110"/>
      <c r="S282" s="110"/>
    </row>
    <row r="283" spans="1:19" ht="18">
      <c r="A283" s="109"/>
      <c r="B283" s="110"/>
      <c r="C283" s="110"/>
      <c r="D283" s="110"/>
      <c r="E283" s="110"/>
      <c r="F283" s="110"/>
      <c r="G283" s="118"/>
      <c r="H283" s="118"/>
      <c r="I283" s="118"/>
      <c r="J283" s="118"/>
      <c r="K283" s="118"/>
      <c r="L283" s="118"/>
      <c r="M283" s="118"/>
      <c r="N283" s="118"/>
      <c r="O283" s="104"/>
      <c r="P283" s="110"/>
      <c r="Q283" s="110"/>
      <c r="R283" s="110"/>
      <c r="S283" s="110"/>
    </row>
    <row r="284" spans="1:19" ht="18">
      <c r="A284" s="109"/>
      <c r="B284" s="110"/>
      <c r="C284" s="110"/>
      <c r="D284" s="110"/>
      <c r="E284" s="110"/>
      <c r="F284" s="110"/>
      <c r="G284" s="118"/>
      <c r="H284" s="118"/>
      <c r="I284" s="118"/>
      <c r="J284" s="118"/>
      <c r="K284" s="118"/>
      <c r="L284" s="118"/>
      <c r="M284" s="118"/>
      <c r="N284" s="118"/>
      <c r="O284" s="104"/>
      <c r="P284" s="110"/>
      <c r="Q284" s="110"/>
      <c r="R284" s="110"/>
      <c r="S284" s="110"/>
    </row>
    <row r="285" spans="1:19" ht="18">
      <c r="A285" s="109"/>
      <c r="B285" s="110"/>
      <c r="C285" s="110"/>
      <c r="D285" s="110"/>
      <c r="E285" s="110"/>
      <c r="F285" s="110"/>
      <c r="G285" s="118"/>
      <c r="H285" s="118"/>
      <c r="I285" s="118"/>
      <c r="J285" s="118"/>
      <c r="K285" s="118"/>
      <c r="L285" s="118"/>
      <c r="M285" s="118"/>
      <c r="N285" s="118"/>
      <c r="O285" s="104"/>
      <c r="P285" s="110"/>
      <c r="Q285" s="110"/>
      <c r="R285" s="110"/>
      <c r="S285" s="110"/>
    </row>
    <row r="286" spans="1:19" ht="18">
      <c r="A286" s="109"/>
      <c r="B286" s="110"/>
      <c r="C286" s="110"/>
      <c r="D286" s="110"/>
      <c r="E286" s="110"/>
      <c r="F286" s="110"/>
      <c r="G286" s="118"/>
      <c r="H286" s="118"/>
      <c r="I286" s="118"/>
      <c r="J286" s="118"/>
      <c r="K286" s="118"/>
      <c r="L286" s="118"/>
      <c r="M286" s="118"/>
      <c r="N286" s="118"/>
      <c r="O286" s="104"/>
      <c r="P286" s="110"/>
      <c r="Q286" s="110"/>
      <c r="R286" s="110"/>
      <c r="S286" s="110"/>
    </row>
    <row r="287" spans="1:19" ht="18">
      <c r="A287" s="109"/>
      <c r="B287" s="110"/>
      <c r="C287" s="110"/>
      <c r="D287" s="110"/>
      <c r="E287" s="110"/>
      <c r="F287" s="110"/>
      <c r="G287" s="118"/>
      <c r="H287" s="118"/>
      <c r="I287" s="118"/>
      <c r="J287" s="118"/>
      <c r="K287" s="118"/>
      <c r="L287" s="118"/>
      <c r="M287" s="118"/>
      <c r="N287" s="118"/>
      <c r="O287" s="104"/>
      <c r="P287" s="110"/>
      <c r="Q287" s="110"/>
      <c r="R287" s="110"/>
      <c r="S287" s="110"/>
    </row>
    <row r="288" spans="1:19" ht="18">
      <c r="A288" s="109"/>
      <c r="B288" s="110"/>
      <c r="C288" s="110"/>
      <c r="D288" s="110"/>
      <c r="E288" s="110"/>
      <c r="F288" s="110"/>
      <c r="G288" s="118"/>
      <c r="H288" s="118"/>
      <c r="I288" s="118"/>
      <c r="J288" s="118"/>
      <c r="K288" s="118"/>
      <c r="L288" s="118"/>
      <c r="M288" s="118"/>
      <c r="N288" s="118"/>
      <c r="O288" s="104"/>
      <c r="P288" s="110"/>
      <c r="Q288" s="110"/>
      <c r="R288" s="110"/>
      <c r="S288" s="110"/>
    </row>
    <row r="289" spans="1:19" ht="18">
      <c r="A289" s="109"/>
      <c r="B289" s="110"/>
      <c r="C289" s="110"/>
      <c r="D289" s="110"/>
      <c r="E289" s="110"/>
      <c r="F289" s="110"/>
      <c r="G289" s="118"/>
      <c r="H289" s="118"/>
      <c r="I289" s="118"/>
      <c r="J289" s="118"/>
      <c r="K289" s="118"/>
      <c r="L289" s="118"/>
      <c r="M289" s="118"/>
      <c r="N289" s="118"/>
      <c r="O289" s="104"/>
      <c r="P289" s="110"/>
      <c r="Q289" s="110"/>
      <c r="R289" s="110"/>
      <c r="S289" s="110"/>
    </row>
    <row r="290" spans="1:19" ht="18">
      <c r="A290" s="109"/>
      <c r="B290" s="110"/>
      <c r="C290" s="110"/>
      <c r="D290" s="110"/>
      <c r="E290" s="110"/>
      <c r="F290" s="110"/>
      <c r="G290" s="118"/>
      <c r="H290" s="118"/>
      <c r="I290" s="118"/>
      <c r="J290" s="118"/>
      <c r="K290" s="118"/>
      <c r="L290" s="118"/>
      <c r="M290" s="118"/>
      <c r="N290" s="118"/>
      <c r="O290" s="104"/>
      <c r="P290" s="110"/>
      <c r="Q290" s="110"/>
      <c r="R290" s="110"/>
      <c r="S290" s="110"/>
    </row>
    <row r="291" spans="1:19" ht="18">
      <c r="A291" s="109"/>
      <c r="B291" s="110"/>
      <c r="C291" s="110"/>
      <c r="D291" s="110"/>
      <c r="E291" s="110"/>
      <c r="F291" s="110"/>
      <c r="G291" s="118"/>
      <c r="H291" s="118"/>
      <c r="I291" s="118"/>
      <c r="J291" s="118"/>
      <c r="K291" s="118"/>
      <c r="L291" s="118"/>
      <c r="M291" s="118"/>
      <c r="N291" s="118"/>
      <c r="O291" s="104"/>
      <c r="P291" s="110"/>
      <c r="Q291" s="110"/>
      <c r="R291" s="110"/>
      <c r="S291" s="110"/>
    </row>
    <row r="292" spans="1:19" ht="18">
      <c r="A292" s="109"/>
      <c r="B292" s="110"/>
      <c r="C292" s="110"/>
      <c r="D292" s="110"/>
      <c r="E292" s="110"/>
      <c r="F292" s="110"/>
      <c r="G292" s="118"/>
      <c r="H292" s="118"/>
      <c r="I292" s="118"/>
      <c r="J292" s="118"/>
      <c r="K292" s="118"/>
      <c r="L292" s="118"/>
      <c r="M292" s="118"/>
      <c r="N292" s="118"/>
      <c r="O292" s="104"/>
      <c r="P292" s="110"/>
      <c r="Q292" s="110"/>
      <c r="R292" s="110"/>
      <c r="S292" s="110"/>
    </row>
    <row r="293" spans="1:19" ht="18">
      <c r="A293" s="109"/>
      <c r="B293" s="110"/>
      <c r="C293" s="110"/>
      <c r="D293" s="110"/>
      <c r="E293" s="110"/>
      <c r="F293" s="110"/>
      <c r="G293" s="118"/>
      <c r="H293" s="118"/>
      <c r="I293" s="118"/>
      <c r="J293" s="118"/>
      <c r="K293" s="118"/>
      <c r="L293" s="118"/>
      <c r="M293" s="118"/>
      <c r="N293" s="118"/>
      <c r="O293" s="104"/>
      <c r="P293" s="110"/>
      <c r="Q293" s="110"/>
      <c r="R293" s="110"/>
      <c r="S293" s="110"/>
    </row>
    <row r="294" spans="1:19" ht="18">
      <c r="A294" s="109"/>
      <c r="B294" s="110"/>
      <c r="C294" s="110"/>
      <c r="D294" s="110"/>
      <c r="E294" s="110"/>
      <c r="F294" s="110"/>
      <c r="G294" s="118"/>
      <c r="H294" s="118"/>
      <c r="I294" s="118"/>
      <c r="J294" s="118"/>
      <c r="K294" s="118"/>
      <c r="L294" s="118"/>
      <c r="M294" s="118"/>
      <c r="N294" s="118"/>
      <c r="O294" s="104"/>
      <c r="P294" s="110"/>
      <c r="Q294" s="110"/>
      <c r="R294" s="110"/>
      <c r="S294" s="110"/>
    </row>
    <row r="295" spans="1:19" ht="18">
      <c r="A295" s="109"/>
      <c r="B295" s="110"/>
      <c r="C295" s="110"/>
      <c r="D295" s="110"/>
      <c r="E295" s="110"/>
      <c r="F295" s="110"/>
      <c r="G295" s="118"/>
      <c r="H295" s="118"/>
      <c r="I295" s="118"/>
      <c r="J295" s="118"/>
      <c r="K295" s="118"/>
      <c r="L295" s="118"/>
      <c r="M295" s="118"/>
      <c r="N295" s="118"/>
      <c r="O295" s="104"/>
      <c r="P295" s="110"/>
      <c r="Q295" s="110"/>
      <c r="R295" s="110"/>
      <c r="S295" s="110"/>
    </row>
    <row r="296" spans="1:19" ht="18">
      <c r="A296" s="109"/>
      <c r="B296" s="110"/>
      <c r="C296" s="110"/>
      <c r="D296" s="110"/>
      <c r="E296" s="110"/>
      <c r="F296" s="110"/>
      <c r="G296" s="118"/>
      <c r="H296" s="118"/>
      <c r="I296" s="118"/>
      <c r="J296" s="118"/>
      <c r="K296" s="118"/>
      <c r="L296" s="118"/>
      <c r="M296" s="118"/>
      <c r="N296" s="118"/>
      <c r="O296" s="104"/>
      <c r="P296" s="110"/>
      <c r="Q296" s="110"/>
      <c r="R296" s="110"/>
      <c r="S296" s="110"/>
    </row>
    <row r="297" spans="1:19" ht="18">
      <c r="A297" s="109"/>
      <c r="B297" s="110"/>
      <c r="C297" s="110"/>
      <c r="D297" s="110"/>
      <c r="E297" s="110"/>
      <c r="F297" s="110"/>
      <c r="G297" s="118"/>
      <c r="H297" s="118"/>
      <c r="I297" s="118"/>
      <c r="J297" s="118"/>
      <c r="K297" s="118"/>
      <c r="L297" s="118"/>
      <c r="M297" s="118"/>
      <c r="N297" s="118"/>
      <c r="O297" s="104"/>
      <c r="P297" s="110"/>
      <c r="Q297" s="110"/>
      <c r="R297" s="110"/>
      <c r="S297" s="110"/>
    </row>
    <row r="298" spans="1:19" ht="18">
      <c r="A298" s="109"/>
      <c r="B298" s="110"/>
      <c r="C298" s="110"/>
      <c r="D298" s="110"/>
      <c r="E298" s="110"/>
      <c r="F298" s="110"/>
      <c r="G298" s="118"/>
      <c r="H298" s="118"/>
      <c r="I298" s="118"/>
      <c r="J298" s="118"/>
      <c r="K298" s="118"/>
      <c r="L298" s="118"/>
      <c r="M298" s="118"/>
      <c r="N298" s="118"/>
      <c r="O298" s="104"/>
      <c r="P298" s="110"/>
      <c r="Q298" s="110"/>
      <c r="R298" s="110"/>
      <c r="S298" s="110"/>
    </row>
    <row r="299" spans="1:19" ht="18">
      <c r="A299" s="109"/>
      <c r="B299" s="110"/>
      <c r="C299" s="110"/>
      <c r="D299" s="110"/>
      <c r="E299" s="110"/>
      <c r="F299" s="110"/>
      <c r="G299" s="118"/>
      <c r="H299" s="118"/>
      <c r="I299" s="118"/>
      <c r="J299" s="118"/>
      <c r="K299" s="118"/>
      <c r="L299" s="118"/>
      <c r="M299" s="118"/>
      <c r="N299" s="118"/>
      <c r="O299" s="104"/>
      <c r="P299" s="110"/>
      <c r="Q299" s="110"/>
      <c r="R299" s="110"/>
      <c r="S299" s="110"/>
    </row>
    <row r="300" spans="1:19" ht="18">
      <c r="A300" s="109"/>
      <c r="B300" s="110"/>
      <c r="C300" s="110"/>
      <c r="D300" s="110"/>
      <c r="E300" s="110"/>
      <c r="F300" s="110"/>
      <c r="G300" s="118"/>
      <c r="H300" s="118"/>
      <c r="I300" s="118"/>
      <c r="J300" s="118"/>
      <c r="K300" s="118"/>
      <c r="L300" s="118"/>
      <c r="M300" s="118"/>
      <c r="N300" s="118"/>
      <c r="O300" s="104"/>
      <c r="P300" s="110"/>
      <c r="Q300" s="110"/>
      <c r="R300" s="110"/>
      <c r="S300" s="110"/>
    </row>
    <row r="301" spans="1:19" ht="18">
      <c r="A301" s="109"/>
      <c r="B301" s="110"/>
      <c r="C301" s="110"/>
      <c r="D301" s="110"/>
      <c r="E301" s="110"/>
      <c r="F301" s="110"/>
      <c r="G301" s="118"/>
      <c r="H301" s="118"/>
      <c r="I301" s="118"/>
      <c r="J301" s="118"/>
      <c r="K301" s="118"/>
      <c r="L301" s="118"/>
      <c r="M301" s="118"/>
      <c r="N301" s="118"/>
      <c r="O301" s="104"/>
      <c r="P301" s="110"/>
      <c r="Q301" s="110"/>
      <c r="R301" s="110"/>
      <c r="S301" s="110"/>
    </row>
    <row r="302" spans="1:19" ht="18">
      <c r="A302" s="109"/>
      <c r="B302" s="110"/>
      <c r="C302" s="110"/>
      <c r="D302" s="110"/>
      <c r="E302" s="110"/>
      <c r="F302" s="110"/>
      <c r="G302" s="118"/>
      <c r="H302" s="118"/>
      <c r="I302" s="118"/>
      <c r="J302" s="118"/>
      <c r="K302" s="118"/>
      <c r="L302" s="118"/>
      <c r="M302" s="118"/>
      <c r="N302" s="118"/>
      <c r="O302" s="104"/>
      <c r="P302" s="110"/>
      <c r="Q302" s="110"/>
      <c r="R302" s="110"/>
      <c r="S302" s="110"/>
    </row>
    <row r="303" spans="1:19" ht="18">
      <c r="A303" s="109"/>
      <c r="B303" s="110"/>
      <c r="C303" s="110"/>
      <c r="D303" s="110"/>
      <c r="E303" s="110"/>
      <c r="F303" s="110"/>
      <c r="G303" s="118"/>
      <c r="H303" s="118"/>
      <c r="I303" s="118"/>
      <c r="J303" s="118"/>
      <c r="K303" s="118"/>
      <c r="L303" s="118"/>
      <c r="M303" s="118"/>
      <c r="N303" s="118"/>
      <c r="O303" s="104"/>
      <c r="P303" s="110"/>
      <c r="Q303" s="110"/>
      <c r="R303" s="110"/>
      <c r="S303" s="110"/>
    </row>
    <row r="304" spans="1:19" ht="18">
      <c r="A304" s="109"/>
      <c r="B304" s="110"/>
      <c r="C304" s="110"/>
      <c r="D304" s="110"/>
      <c r="E304" s="110"/>
      <c r="F304" s="110"/>
      <c r="G304" s="118"/>
      <c r="H304" s="118"/>
      <c r="I304" s="118"/>
      <c r="J304" s="118"/>
      <c r="K304" s="118"/>
      <c r="L304" s="118"/>
      <c r="M304" s="118"/>
      <c r="N304" s="118"/>
      <c r="O304" s="104"/>
      <c r="P304" s="110"/>
      <c r="Q304" s="110"/>
      <c r="R304" s="110"/>
      <c r="S304" s="110"/>
    </row>
    <row r="305" spans="1:19" ht="18">
      <c r="A305" s="109"/>
      <c r="B305" s="110"/>
      <c r="C305" s="110"/>
      <c r="D305" s="110"/>
      <c r="E305" s="110"/>
      <c r="F305" s="110"/>
      <c r="G305" s="118"/>
      <c r="H305" s="118"/>
      <c r="I305" s="118"/>
      <c r="J305" s="118"/>
      <c r="K305" s="118"/>
      <c r="L305" s="118"/>
      <c r="M305" s="118"/>
      <c r="N305" s="118"/>
      <c r="O305" s="104"/>
      <c r="P305" s="110"/>
      <c r="Q305" s="110"/>
      <c r="R305" s="110"/>
      <c r="S305" s="110"/>
    </row>
    <row r="306" spans="1:19" ht="18">
      <c r="A306" s="109"/>
      <c r="B306" s="110"/>
      <c r="C306" s="110"/>
      <c r="D306" s="110"/>
      <c r="E306" s="110"/>
      <c r="F306" s="110"/>
      <c r="G306" s="118"/>
      <c r="H306" s="118"/>
      <c r="I306" s="118"/>
      <c r="J306" s="118"/>
      <c r="K306" s="118"/>
      <c r="L306" s="118"/>
      <c r="M306" s="118"/>
      <c r="N306" s="118"/>
      <c r="O306" s="104"/>
      <c r="P306" s="110"/>
      <c r="Q306" s="110"/>
      <c r="R306" s="110"/>
      <c r="S306" s="110"/>
    </row>
    <row r="307" spans="1:19" ht="18">
      <c r="A307" s="109"/>
      <c r="B307" s="110"/>
      <c r="C307" s="110"/>
      <c r="D307" s="110"/>
      <c r="E307" s="110"/>
      <c r="F307" s="110"/>
      <c r="G307" s="118"/>
      <c r="H307" s="118"/>
      <c r="I307" s="118"/>
      <c r="J307" s="118"/>
      <c r="K307" s="118"/>
      <c r="L307" s="118"/>
      <c r="M307" s="118"/>
      <c r="N307" s="118"/>
      <c r="O307" s="104"/>
      <c r="P307" s="110"/>
      <c r="Q307" s="110"/>
      <c r="R307" s="110"/>
      <c r="S307" s="110"/>
    </row>
    <row r="308" spans="1:19" ht="18">
      <c r="A308" s="109"/>
      <c r="B308" s="110"/>
      <c r="C308" s="110"/>
      <c r="D308" s="110"/>
      <c r="E308" s="110"/>
      <c r="F308" s="110"/>
      <c r="G308" s="118"/>
      <c r="H308" s="118"/>
      <c r="I308" s="118"/>
      <c r="J308" s="118"/>
      <c r="K308" s="118"/>
      <c r="L308" s="118"/>
      <c r="M308" s="118"/>
      <c r="N308" s="118"/>
      <c r="O308" s="104"/>
      <c r="P308" s="110"/>
      <c r="Q308" s="110"/>
      <c r="R308" s="110"/>
      <c r="S308" s="110"/>
    </row>
    <row r="309" spans="1:19" ht="18">
      <c r="A309" s="109"/>
      <c r="B309" s="110"/>
      <c r="C309" s="110"/>
      <c r="D309" s="110"/>
      <c r="E309" s="110"/>
      <c r="F309" s="110"/>
      <c r="G309" s="118"/>
      <c r="H309" s="118"/>
      <c r="I309" s="118"/>
      <c r="J309" s="118"/>
      <c r="K309" s="118"/>
      <c r="L309" s="118"/>
      <c r="M309" s="118"/>
      <c r="N309" s="118"/>
      <c r="O309" s="104"/>
      <c r="P309" s="110"/>
      <c r="Q309" s="110"/>
      <c r="R309" s="110"/>
      <c r="S309" s="110"/>
    </row>
    <row r="310" spans="1:19" ht="18">
      <c r="A310" s="109"/>
      <c r="B310" s="110"/>
      <c r="C310" s="110"/>
      <c r="D310" s="110"/>
      <c r="E310" s="110"/>
      <c r="F310" s="110"/>
      <c r="G310" s="118"/>
      <c r="H310" s="118"/>
      <c r="I310" s="118"/>
      <c r="J310" s="118"/>
      <c r="K310" s="118"/>
      <c r="L310" s="118"/>
      <c r="M310" s="118"/>
      <c r="N310" s="118"/>
      <c r="O310" s="104"/>
      <c r="P310" s="110"/>
      <c r="Q310" s="110"/>
      <c r="R310" s="110"/>
      <c r="S310" s="110"/>
    </row>
    <row r="311" spans="1:19" ht="18">
      <c r="A311" s="109"/>
      <c r="B311" s="110"/>
      <c r="C311" s="110"/>
      <c r="D311" s="110"/>
      <c r="E311" s="110"/>
      <c r="F311" s="110"/>
      <c r="G311" s="118"/>
      <c r="H311" s="118"/>
      <c r="I311" s="118"/>
      <c r="J311" s="118"/>
      <c r="K311" s="118"/>
      <c r="L311" s="118"/>
      <c r="M311" s="118"/>
      <c r="N311" s="118"/>
      <c r="O311" s="104"/>
      <c r="P311" s="110"/>
      <c r="Q311" s="110"/>
      <c r="R311" s="110"/>
      <c r="S311" s="110"/>
    </row>
    <row r="312" spans="1:19" ht="18">
      <c r="A312" s="109"/>
      <c r="B312" s="110"/>
      <c r="C312" s="110"/>
      <c r="D312" s="110"/>
      <c r="E312" s="110"/>
      <c r="F312" s="110"/>
      <c r="G312" s="118"/>
      <c r="H312" s="118"/>
      <c r="I312" s="118"/>
      <c r="J312" s="118"/>
      <c r="K312" s="118"/>
      <c r="L312" s="118"/>
      <c r="M312" s="118"/>
      <c r="N312" s="118"/>
      <c r="O312" s="104"/>
      <c r="P312" s="110"/>
      <c r="Q312" s="110"/>
      <c r="R312" s="110"/>
      <c r="S312" s="110"/>
    </row>
    <row r="313" spans="1:19" ht="18">
      <c r="A313" s="109"/>
      <c r="B313" s="110"/>
      <c r="C313" s="110"/>
      <c r="D313" s="110"/>
      <c r="E313" s="110"/>
      <c r="F313" s="110"/>
      <c r="G313" s="118"/>
      <c r="H313" s="118"/>
      <c r="I313" s="118"/>
      <c r="J313" s="118"/>
      <c r="K313" s="118"/>
      <c r="L313" s="118"/>
      <c r="M313" s="118"/>
      <c r="N313" s="118"/>
      <c r="O313" s="104"/>
      <c r="P313" s="110"/>
      <c r="Q313" s="110"/>
      <c r="R313" s="110"/>
      <c r="S313" s="110"/>
    </row>
    <row r="314" spans="1:19" ht="18">
      <c r="A314" s="109"/>
      <c r="B314" s="110"/>
      <c r="C314" s="110"/>
      <c r="D314" s="110"/>
      <c r="E314" s="110"/>
      <c r="F314" s="110"/>
      <c r="G314" s="118"/>
      <c r="H314" s="118"/>
      <c r="I314" s="118"/>
      <c r="J314" s="118"/>
      <c r="K314" s="118"/>
      <c r="L314" s="118"/>
      <c r="M314" s="118"/>
      <c r="N314" s="118"/>
      <c r="O314" s="104"/>
      <c r="P314" s="110"/>
      <c r="Q314" s="110"/>
      <c r="R314" s="110"/>
      <c r="S314" s="110"/>
    </row>
    <row r="315" spans="1:19" ht="18">
      <c r="A315" s="109"/>
      <c r="B315" s="110"/>
      <c r="C315" s="110"/>
      <c r="D315" s="110"/>
      <c r="E315" s="110"/>
      <c r="F315" s="110"/>
      <c r="G315" s="118"/>
      <c r="H315" s="118"/>
      <c r="I315" s="118"/>
      <c r="J315" s="118"/>
      <c r="K315" s="118"/>
      <c r="L315" s="118"/>
      <c r="M315" s="118"/>
      <c r="N315" s="118"/>
      <c r="O315" s="104"/>
      <c r="P315" s="110"/>
      <c r="Q315" s="110"/>
      <c r="R315" s="110"/>
      <c r="S315" s="110"/>
    </row>
    <row r="316" spans="1:19" ht="18">
      <c r="A316" s="109"/>
      <c r="B316" s="110"/>
      <c r="C316" s="110"/>
      <c r="D316" s="110"/>
      <c r="E316" s="110"/>
      <c r="F316" s="110"/>
      <c r="G316" s="118"/>
      <c r="H316" s="118"/>
      <c r="I316" s="118"/>
      <c r="J316" s="118"/>
      <c r="K316" s="118"/>
      <c r="L316" s="118"/>
      <c r="M316" s="118"/>
      <c r="N316" s="118"/>
      <c r="O316" s="104"/>
      <c r="P316" s="110"/>
      <c r="Q316" s="110"/>
      <c r="R316" s="110"/>
      <c r="S316" s="110"/>
    </row>
    <row r="317" spans="1:19" ht="18">
      <c r="A317" s="109"/>
      <c r="B317" s="110"/>
      <c r="C317" s="110"/>
      <c r="D317" s="110"/>
      <c r="E317" s="110"/>
      <c r="F317" s="110"/>
      <c r="G317" s="118"/>
      <c r="H317" s="118"/>
      <c r="I317" s="118"/>
      <c r="J317" s="118"/>
      <c r="K317" s="118"/>
      <c r="L317" s="118"/>
      <c r="M317" s="118"/>
      <c r="N317" s="118"/>
      <c r="O317" s="104"/>
      <c r="P317" s="110"/>
      <c r="Q317" s="110"/>
      <c r="R317" s="110"/>
      <c r="S317" s="110"/>
    </row>
    <row r="318" spans="1:19" ht="18">
      <c r="A318" s="109"/>
      <c r="B318" s="110"/>
      <c r="C318" s="110"/>
      <c r="D318" s="110"/>
      <c r="E318" s="110"/>
      <c r="F318" s="110"/>
      <c r="G318" s="118"/>
      <c r="H318" s="118"/>
      <c r="I318" s="118"/>
      <c r="J318" s="118"/>
      <c r="K318" s="118"/>
      <c r="L318" s="118"/>
      <c r="M318" s="118"/>
      <c r="N318" s="118"/>
      <c r="O318" s="104"/>
      <c r="P318" s="110"/>
      <c r="Q318" s="110"/>
      <c r="R318" s="110"/>
      <c r="S318" s="110"/>
    </row>
    <row r="319" spans="1:19" ht="18">
      <c r="A319" s="109"/>
      <c r="B319" s="110"/>
      <c r="C319" s="110"/>
      <c r="D319" s="110"/>
      <c r="E319" s="110"/>
      <c r="F319" s="110"/>
      <c r="G319" s="118"/>
      <c r="H319" s="118"/>
      <c r="I319" s="118"/>
      <c r="J319" s="118"/>
      <c r="K319" s="118"/>
      <c r="L319" s="118"/>
      <c r="M319" s="118"/>
      <c r="N319" s="118"/>
      <c r="O319" s="104"/>
      <c r="P319" s="110"/>
      <c r="Q319" s="110"/>
      <c r="R319" s="110"/>
      <c r="S319" s="110"/>
    </row>
    <row r="320" spans="1:19" ht="18">
      <c r="A320" s="109"/>
      <c r="B320" s="110"/>
      <c r="C320" s="110"/>
      <c r="D320" s="110"/>
      <c r="E320" s="110"/>
      <c r="F320" s="110"/>
      <c r="G320" s="118"/>
      <c r="H320" s="118"/>
      <c r="I320" s="118"/>
      <c r="J320" s="118"/>
      <c r="K320" s="118"/>
      <c r="L320" s="118"/>
      <c r="M320" s="118"/>
      <c r="N320" s="118"/>
      <c r="O320" s="104"/>
      <c r="P320" s="110"/>
      <c r="Q320" s="110"/>
      <c r="R320" s="110"/>
      <c r="S320" s="110"/>
    </row>
    <row r="321" spans="1:19" ht="18">
      <c r="A321" s="109"/>
      <c r="B321" s="110"/>
      <c r="C321" s="110"/>
      <c r="D321" s="110"/>
      <c r="E321" s="110"/>
      <c r="F321" s="110"/>
      <c r="G321" s="118"/>
      <c r="H321" s="118"/>
      <c r="I321" s="118"/>
      <c r="J321" s="118"/>
      <c r="K321" s="118"/>
      <c r="L321" s="118"/>
      <c r="M321" s="118"/>
      <c r="N321" s="118"/>
      <c r="O321" s="104"/>
      <c r="P321" s="110"/>
      <c r="Q321" s="110"/>
      <c r="R321" s="110"/>
      <c r="S321" s="110"/>
    </row>
    <row r="322" spans="1:19" ht="18">
      <c r="A322" s="109"/>
      <c r="B322" s="110"/>
      <c r="C322" s="110"/>
      <c r="D322" s="110"/>
      <c r="E322" s="110"/>
      <c r="F322" s="110"/>
      <c r="G322" s="118"/>
      <c r="H322" s="118"/>
      <c r="I322" s="118"/>
      <c r="J322" s="118"/>
      <c r="K322" s="118"/>
      <c r="L322" s="118"/>
      <c r="M322" s="118"/>
      <c r="N322" s="118"/>
      <c r="O322" s="104"/>
      <c r="P322" s="110"/>
      <c r="Q322" s="110"/>
      <c r="R322" s="110"/>
      <c r="S322" s="110"/>
    </row>
    <row r="323" spans="1:19" ht="18">
      <c r="A323" s="109"/>
      <c r="B323" s="110"/>
      <c r="C323" s="110"/>
      <c r="D323" s="110"/>
      <c r="E323" s="110"/>
      <c r="F323" s="110"/>
      <c r="G323" s="118"/>
      <c r="H323" s="118"/>
      <c r="I323" s="118"/>
      <c r="J323" s="118"/>
      <c r="K323" s="118"/>
      <c r="L323" s="118"/>
      <c r="M323" s="118"/>
      <c r="N323" s="118"/>
      <c r="O323" s="104"/>
      <c r="P323" s="110"/>
      <c r="Q323" s="110"/>
      <c r="R323" s="110"/>
      <c r="S323" s="110"/>
    </row>
    <row r="324" spans="1:19" ht="18">
      <c r="A324" s="109"/>
      <c r="B324" s="110"/>
      <c r="C324" s="110"/>
      <c r="D324" s="110"/>
      <c r="E324" s="110"/>
      <c r="F324" s="110"/>
      <c r="G324" s="118"/>
      <c r="H324" s="118"/>
      <c r="I324" s="118"/>
      <c r="J324" s="118"/>
      <c r="K324" s="118"/>
      <c r="L324" s="118"/>
      <c r="M324" s="118"/>
      <c r="N324" s="118"/>
      <c r="O324" s="104"/>
      <c r="P324" s="110"/>
      <c r="Q324" s="110"/>
      <c r="R324" s="110"/>
      <c r="S324" s="110"/>
    </row>
    <row r="325" spans="1:19" ht="18">
      <c r="A325" s="109"/>
      <c r="B325" s="110"/>
      <c r="C325" s="110"/>
      <c r="D325" s="110"/>
      <c r="E325" s="110"/>
      <c r="F325" s="110"/>
      <c r="G325" s="118"/>
      <c r="H325" s="118"/>
      <c r="I325" s="118"/>
      <c r="J325" s="118"/>
      <c r="K325" s="118"/>
      <c r="L325" s="118"/>
      <c r="M325" s="118"/>
      <c r="N325" s="118"/>
      <c r="O325" s="104"/>
      <c r="P325" s="110"/>
      <c r="Q325" s="110"/>
      <c r="R325" s="110"/>
      <c r="S325" s="110"/>
    </row>
    <row r="326" spans="1:19" ht="18">
      <c r="A326" s="109"/>
      <c r="B326" s="110"/>
      <c r="C326" s="110"/>
      <c r="D326" s="110"/>
      <c r="E326" s="110"/>
      <c r="F326" s="110"/>
      <c r="G326" s="118"/>
      <c r="H326" s="118"/>
      <c r="I326" s="118"/>
      <c r="J326" s="118"/>
      <c r="K326" s="118"/>
      <c r="L326" s="118"/>
      <c r="M326" s="118"/>
      <c r="N326" s="118"/>
      <c r="O326" s="104"/>
      <c r="P326" s="110"/>
      <c r="Q326" s="110"/>
      <c r="R326" s="110"/>
      <c r="S326" s="110"/>
    </row>
    <row r="327" spans="1:19" ht="18">
      <c r="A327" s="109"/>
      <c r="B327" s="110"/>
      <c r="C327" s="110"/>
      <c r="D327" s="110"/>
      <c r="E327" s="110"/>
      <c r="F327" s="110"/>
      <c r="G327" s="118"/>
      <c r="H327" s="118"/>
      <c r="I327" s="118"/>
      <c r="J327" s="118"/>
      <c r="K327" s="118"/>
      <c r="L327" s="118"/>
      <c r="M327" s="118"/>
      <c r="N327" s="118"/>
      <c r="O327" s="104"/>
      <c r="P327" s="110"/>
      <c r="Q327" s="110"/>
      <c r="R327" s="110"/>
      <c r="S327" s="110"/>
    </row>
    <row r="328" spans="1:19" ht="18">
      <c r="A328" s="109"/>
      <c r="B328" s="110"/>
      <c r="C328" s="110"/>
      <c r="D328" s="110"/>
      <c r="E328" s="110"/>
      <c r="F328" s="110"/>
      <c r="G328" s="118"/>
      <c r="H328" s="118"/>
      <c r="I328" s="118"/>
      <c r="J328" s="118"/>
      <c r="K328" s="118"/>
      <c r="L328" s="118"/>
      <c r="M328" s="118"/>
      <c r="N328" s="118"/>
      <c r="O328" s="104"/>
      <c r="P328" s="110"/>
      <c r="Q328" s="110"/>
      <c r="R328" s="110"/>
      <c r="S328" s="110"/>
    </row>
    <row r="329" spans="1:19" ht="18">
      <c r="A329" s="109"/>
      <c r="B329" s="110"/>
      <c r="C329" s="110"/>
      <c r="D329" s="110"/>
      <c r="E329" s="110"/>
      <c r="F329" s="110"/>
      <c r="G329" s="118"/>
      <c r="H329" s="118"/>
      <c r="I329" s="118"/>
      <c r="J329" s="118"/>
      <c r="K329" s="118"/>
      <c r="L329" s="118"/>
      <c r="M329" s="118"/>
      <c r="N329" s="118"/>
      <c r="O329" s="104"/>
      <c r="P329" s="110"/>
      <c r="Q329" s="110"/>
      <c r="R329" s="110"/>
      <c r="S329" s="110"/>
    </row>
    <row r="330" spans="1:19" ht="18">
      <c r="A330" s="109"/>
      <c r="B330" s="110"/>
      <c r="C330" s="110"/>
      <c r="D330" s="110"/>
      <c r="E330" s="110"/>
      <c r="F330" s="110"/>
      <c r="G330" s="118"/>
      <c r="H330" s="118"/>
      <c r="I330" s="118"/>
      <c r="J330" s="118"/>
      <c r="K330" s="118"/>
      <c r="L330" s="118"/>
      <c r="M330" s="118"/>
      <c r="N330" s="118"/>
      <c r="O330" s="104"/>
      <c r="P330" s="110"/>
      <c r="Q330" s="110"/>
      <c r="R330" s="110"/>
      <c r="S330" s="110"/>
    </row>
    <row r="331" spans="1:19" ht="18">
      <c r="A331" s="109"/>
      <c r="B331" s="110"/>
      <c r="C331" s="110"/>
      <c r="D331" s="110"/>
      <c r="E331" s="110"/>
      <c r="F331" s="110"/>
      <c r="G331" s="118"/>
      <c r="H331" s="118"/>
      <c r="I331" s="118"/>
      <c r="J331" s="118"/>
      <c r="K331" s="118"/>
      <c r="L331" s="118"/>
      <c r="M331" s="118"/>
      <c r="N331" s="118"/>
      <c r="O331" s="104"/>
      <c r="P331" s="110"/>
      <c r="Q331" s="110"/>
      <c r="R331" s="110"/>
      <c r="S331" s="110"/>
    </row>
    <row r="332" spans="1:19" ht="18">
      <c r="A332" s="109"/>
      <c r="B332" s="110"/>
      <c r="C332" s="110"/>
      <c r="D332" s="110"/>
      <c r="E332" s="110"/>
      <c r="F332" s="110"/>
      <c r="G332" s="118"/>
      <c r="H332" s="118"/>
      <c r="I332" s="118"/>
      <c r="J332" s="118"/>
      <c r="K332" s="118"/>
      <c r="L332" s="118"/>
      <c r="M332" s="118"/>
      <c r="N332" s="118"/>
      <c r="O332" s="104"/>
      <c r="P332" s="110"/>
      <c r="Q332" s="110"/>
      <c r="R332" s="110"/>
      <c r="S332" s="110"/>
    </row>
    <row r="333" spans="1:19" ht="18">
      <c r="A333" s="109"/>
      <c r="B333" s="110"/>
      <c r="C333" s="110"/>
      <c r="D333" s="110"/>
      <c r="E333" s="110"/>
      <c r="F333" s="110"/>
      <c r="G333" s="118"/>
      <c r="H333" s="118"/>
      <c r="I333" s="118"/>
      <c r="J333" s="118"/>
      <c r="K333" s="118"/>
      <c r="L333" s="118"/>
      <c r="M333" s="118"/>
      <c r="N333" s="118"/>
      <c r="O333" s="104"/>
      <c r="P333" s="110"/>
      <c r="Q333" s="110"/>
      <c r="R333" s="110"/>
      <c r="S333" s="110"/>
    </row>
    <row r="334" spans="1:19" ht="18">
      <c r="A334" s="109"/>
      <c r="B334" s="110"/>
      <c r="C334" s="110"/>
      <c r="D334" s="110"/>
      <c r="E334" s="110"/>
      <c r="F334" s="110"/>
      <c r="G334" s="118"/>
      <c r="H334" s="118"/>
      <c r="I334" s="118"/>
      <c r="J334" s="118"/>
      <c r="K334" s="118"/>
      <c r="L334" s="118"/>
      <c r="M334" s="118"/>
      <c r="N334" s="118"/>
      <c r="O334" s="104"/>
      <c r="P334" s="110"/>
      <c r="Q334" s="110"/>
      <c r="R334" s="110"/>
      <c r="S334" s="110"/>
    </row>
    <row r="335" spans="1:19" ht="18">
      <c r="A335" s="109"/>
      <c r="B335" s="110"/>
      <c r="C335" s="110"/>
      <c r="D335" s="110"/>
      <c r="E335" s="110"/>
      <c r="F335" s="110"/>
      <c r="G335" s="118"/>
      <c r="H335" s="118"/>
      <c r="I335" s="118"/>
      <c r="J335" s="118"/>
      <c r="K335" s="118"/>
      <c r="L335" s="118"/>
      <c r="M335" s="118"/>
      <c r="N335" s="118"/>
      <c r="O335" s="104"/>
      <c r="P335" s="110"/>
      <c r="Q335" s="110"/>
      <c r="R335" s="110"/>
      <c r="S335" s="110"/>
    </row>
    <row r="336" spans="1:19" ht="18">
      <c r="A336" s="109"/>
      <c r="B336" s="110"/>
      <c r="C336" s="110"/>
      <c r="D336" s="110"/>
      <c r="E336" s="110"/>
      <c r="F336" s="110"/>
      <c r="G336" s="118"/>
      <c r="H336" s="118"/>
      <c r="I336" s="118"/>
      <c r="J336" s="118"/>
      <c r="K336" s="118"/>
      <c r="L336" s="118"/>
      <c r="M336" s="118"/>
      <c r="N336" s="118"/>
      <c r="O336" s="104"/>
      <c r="P336" s="110"/>
      <c r="Q336" s="110"/>
      <c r="R336" s="110"/>
      <c r="S336" s="110"/>
    </row>
    <row r="337" spans="1:19" ht="18">
      <c r="A337" s="109"/>
      <c r="B337" s="110"/>
      <c r="C337" s="110"/>
      <c r="D337" s="110"/>
      <c r="E337" s="110"/>
      <c r="F337" s="110"/>
      <c r="G337" s="118"/>
      <c r="H337" s="118"/>
      <c r="I337" s="118"/>
      <c r="J337" s="118"/>
      <c r="K337" s="118"/>
      <c r="L337" s="118"/>
      <c r="M337" s="118"/>
      <c r="N337" s="118"/>
      <c r="O337" s="104"/>
      <c r="P337" s="110"/>
      <c r="Q337" s="110"/>
      <c r="R337" s="110"/>
      <c r="S337" s="110"/>
    </row>
    <row r="338" spans="1:19" ht="18">
      <c r="A338" s="109"/>
      <c r="B338" s="110"/>
      <c r="C338" s="110"/>
      <c r="D338" s="110"/>
      <c r="E338" s="110"/>
      <c r="F338" s="110"/>
      <c r="G338" s="118"/>
      <c r="H338" s="118"/>
      <c r="I338" s="118"/>
      <c r="J338" s="118"/>
      <c r="K338" s="118"/>
      <c r="L338" s="118"/>
      <c r="M338" s="118"/>
      <c r="N338" s="118"/>
      <c r="O338" s="104"/>
      <c r="P338" s="110"/>
      <c r="Q338" s="110"/>
      <c r="R338" s="110"/>
      <c r="S338" s="110"/>
    </row>
    <row r="339" spans="1:19" ht="18">
      <c r="A339" s="109"/>
      <c r="B339" s="110"/>
      <c r="C339" s="110"/>
      <c r="D339" s="110"/>
      <c r="E339" s="110"/>
      <c r="F339" s="110"/>
      <c r="G339" s="118"/>
      <c r="H339" s="118"/>
      <c r="I339" s="118"/>
      <c r="J339" s="118"/>
      <c r="K339" s="118"/>
      <c r="L339" s="118"/>
      <c r="M339" s="118"/>
      <c r="N339" s="118"/>
      <c r="O339" s="104"/>
      <c r="P339" s="110"/>
      <c r="Q339" s="110"/>
      <c r="R339" s="110"/>
      <c r="S339" s="110"/>
    </row>
    <row r="340" spans="1:19" ht="18">
      <c r="A340" s="109"/>
      <c r="B340" s="110"/>
      <c r="C340" s="110"/>
      <c r="D340" s="110"/>
      <c r="E340" s="110"/>
      <c r="F340" s="110"/>
      <c r="G340" s="118"/>
      <c r="H340" s="118"/>
      <c r="I340" s="118"/>
      <c r="J340" s="118"/>
      <c r="K340" s="118"/>
      <c r="L340" s="118"/>
      <c r="M340" s="118"/>
      <c r="N340" s="118"/>
      <c r="O340" s="104"/>
      <c r="P340" s="110"/>
      <c r="Q340" s="110"/>
      <c r="R340" s="110"/>
      <c r="S340" s="110"/>
    </row>
    <row r="341" spans="1:19" ht="18">
      <c r="A341" s="109"/>
      <c r="B341" s="110"/>
      <c r="C341" s="110"/>
      <c r="D341" s="110"/>
      <c r="E341" s="110"/>
      <c r="F341" s="110"/>
      <c r="G341" s="118"/>
      <c r="H341" s="118"/>
      <c r="I341" s="118"/>
      <c r="J341" s="118"/>
      <c r="K341" s="118"/>
      <c r="L341" s="118"/>
      <c r="M341" s="118"/>
      <c r="N341" s="118"/>
      <c r="O341" s="104"/>
      <c r="P341" s="110"/>
      <c r="Q341" s="110"/>
      <c r="R341" s="110"/>
      <c r="S341" s="110"/>
    </row>
    <row r="342" spans="1:19" ht="18">
      <c r="A342" s="109"/>
      <c r="B342" s="110"/>
      <c r="C342" s="110"/>
      <c r="D342" s="110"/>
      <c r="E342" s="110"/>
      <c r="F342" s="110"/>
      <c r="G342" s="118"/>
      <c r="H342" s="118"/>
      <c r="I342" s="118"/>
      <c r="J342" s="118"/>
      <c r="K342" s="118"/>
      <c r="L342" s="118"/>
      <c r="M342" s="118"/>
      <c r="N342" s="118"/>
      <c r="O342" s="104"/>
      <c r="P342" s="110"/>
      <c r="Q342" s="110"/>
      <c r="R342" s="110"/>
      <c r="S342" s="110"/>
    </row>
    <row r="343" spans="1:19" ht="18">
      <c r="A343" s="109"/>
      <c r="B343" s="110"/>
      <c r="C343" s="110"/>
      <c r="D343" s="110"/>
      <c r="E343" s="110"/>
      <c r="F343" s="110"/>
      <c r="G343" s="118"/>
      <c r="H343" s="118"/>
      <c r="I343" s="118"/>
      <c r="J343" s="118"/>
      <c r="K343" s="118"/>
      <c r="L343" s="118"/>
      <c r="M343" s="118"/>
      <c r="N343" s="118"/>
      <c r="O343" s="104"/>
      <c r="P343" s="110"/>
      <c r="Q343" s="110"/>
      <c r="R343" s="110"/>
      <c r="S343" s="110"/>
    </row>
    <row r="344" spans="1:19" ht="18">
      <c r="A344" s="109"/>
      <c r="B344" s="110"/>
      <c r="C344" s="110"/>
      <c r="D344" s="110"/>
      <c r="E344" s="110"/>
      <c r="F344" s="110"/>
      <c r="G344" s="118"/>
      <c r="H344" s="118"/>
      <c r="I344" s="118"/>
      <c r="J344" s="118"/>
      <c r="K344" s="118"/>
      <c r="L344" s="118"/>
      <c r="M344" s="118"/>
      <c r="N344" s="118"/>
      <c r="O344" s="104"/>
      <c r="P344" s="110"/>
      <c r="Q344" s="110"/>
      <c r="R344" s="110"/>
      <c r="S344" s="110"/>
    </row>
    <row r="345" spans="1:19" ht="18">
      <c r="A345" s="109"/>
      <c r="B345" s="110"/>
      <c r="C345" s="110"/>
      <c r="D345" s="110"/>
      <c r="E345" s="110"/>
      <c r="F345" s="110"/>
      <c r="G345" s="118"/>
      <c r="H345" s="118"/>
      <c r="I345" s="118"/>
      <c r="J345" s="118"/>
      <c r="K345" s="118"/>
      <c r="L345" s="118"/>
      <c r="M345" s="118"/>
      <c r="N345" s="118"/>
      <c r="O345" s="104"/>
      <c r="P345" s="110"/>
      <c r="Q345" s="110"/>
      <c r="R345" s="110"/>
      <c r="S345" s="110"/>
    </row>
    <row r="346" spans="1:19" ht="18">
      <c r="A346" s="109"/>
      <c r="B346" s="110"/>
      <c r="C346" s="110"/>
      <c r="D346" s="110"/>
      <c r="E346" s="110"/>
      <c r="F346" s="110"/>
      <c r="G346" s="118"/>
      <c r="H346" s="118"/>
      <c r="I346" s="118"/>
      <c r="J346" s="118"/>
      <c r="K346" s="118"/>
      <c r="L346" s="118"/>
      <c r="M346" s="118"/>
      <c r="N346" s="118"/>
      <c r="O346" s="104"/>
      <c r="P346" s="110"/>
      <c r="Q346" s="110"/>
      <c r="R346" s="110"/>
      <c r="S346" s="110"/>
    </row>
    <row r="347" spans="1:19" ht="18">
      <c r="A347" s="109"/>
      <c r="B347" s="110"/>
      <c r="C347" s="110"/>
      <c r="D347" s="110"/>
      <c r="E347" s="110"/>
      <c r="F347" s="110"/>
      <c r="G347" s="118"/>
      <c r="H347" s="118"/>
      <c r="I347" s="118"/>
      <c r="J347" s="118"/>
      <c r="K347" s="118"/>
      <c r="L347" s="118"/>
      <c r="M347" s="118"/>
      <c r="N347" s="118"/>
      <c r="O347" s="104"/>
      <c r="P347" s="110"/>
      <c r="Q347" s="110"/>
      <c r="R347" s="110"/>
      <c r="S347" s="110"/>
    </row>
    <row r="348" spans="1:19" ht="18">
      <c r="A348" s="109"/>
      <c r="B348" s="110"/>
      <c r="C348" s="110"/>
      <c r="D348" s="110"/>
      <c r="E348" s="110"/>
      <c r="F348" s="110"/>
      <c r="G348" s="118"/>
      <c r="H348" s="118"/>
      <c r="I348" s="118"/>
      <c r="J348" s="118"/>
      <c r="K348" s="118"/>
      <c r="L348" s="118"/>
      <c r="M348" s="118"/>
      <c r="N348" s="118"/>
      <c r="O348" s="104"/>
      <c r="P348" s="110"/>
      <c r="Q348" s="110"/>
      <c r="R348" s="110"/>
      <c r="S348" s="110"/>
    </row>
    <row r="349" spans="1:19" ht="18">
      <c r="A349" s="109"/>
      <c r="B349" s="110"/>
      <c r="C349" s="110"/>
      <c r="D349" s="110"/>
      <c r="E349" s="110"/>
      <c r="F349" s="110"/>
      <c r="G349" s="118"/>
      <c r="H349" s="118"/>
      <c r="I349" s="118"/>
      <c r="J349" s="118"/>
      <c r="K349" s="118"/>
      <c r="L349" s="118"/>
      <c r="M349" s="118"/>
      <c r="N349" s="118"/>
      <c r="O349" s="104"/>
      <c r="P349" s="110"/>
      <c r="Q349" s="110"/>
      <c r="R349" s="110"/>
      <c r="S349" s="110"/>
    </row>
    <row r="350" spans="1:19" ht="18">
      <c r="A350" s="109"/>
      <c r="B350" s="110"/>
      <c r="C350" s="110"/>
      <c r="D350" s="110"/>
      <c r="E350" s="110"/>
      <c r="F350" s="110"/>
      <c r="G350" s="118"/>
      <c r="H350" s="118"/>
      <c r="I350" s="118"/>
      <c r="J350" s="118"/>
      <c r="K350" s="118"/>
      <c r="L350" s="118"/>
      <c r="M350" s="118"/>
      <c r="N350" s="118"/>
      <c r="O350" s="104"/>
      <c r="P350" s="110"/>
      <c r="Q350" s="110"/>
      <c r="R350" s="110"/>
      <c r="S350" s="110"/>
    </row>
    <row r="351" spans="1:19" ht="18">
      <c r="A351" s="109"/>
      <c r="B351" s="110"/>
      <c r="C351" s="110"/>
      <c r="D351" s="110"/>
      <c r="E351" s="110"/>
      <c r="F351" s="110"/>
      <c r="G351" s="118"/>
      <c r="H351" s="118"/>
      <c r="I351" s="118"/>
      <c r="J351" s="118"/>
      <c r="K351" s="118"/>
      <c r="L351" s="118"/>
      <c r="M351" s="118"/>
      <c r="N351" s="118"/>
      <c r="O351" s="104"/>
      <c r="P351" s="110"/>
      <c r="Q351" s="110"/>
      <c r="R351" s="110"/>
      <c r="S351" s="110"/>
    </row>
    <row r="352" spans="1:19" ht="18">
      <c r="A352" s="109"/>
      <c r="B352" s="110"/>
      <c r="C352" s="110"/>
      <c r="D352" s="110"/>
      <c r="E352" s="110"/>
      <c r="F352" s="110"/>
      <c r="G352" s="118"/>
      <c r="H352" s="118"/>
      <c r="I352" s="118"/>
      <c r="J352" s="118"/>
      <c r="K352" s="118"/>
      <c r="L352" s="118"/>
      <c r="M352" s="118"/>
      <c r="N352" s="118"/>
      <c r="O352" s="104"/>
      <c r="P352" s="110"/>
      <c r="Q352" s="110"/>
      <c r="R352" s="110"/>
      <c r="S352" s="110"/>
    </row>
    <row r="353" spans="1:19" ht="18">
      <c r="A353" s="109"/>
      <c r="B353" s="110"/>
      <c r="C353" s="110"/>
      <c r="D353" s="110"/>
      <c r="E353" s="110"/>
      <c r="F353" s="110"/>
      <c r="G353" s="118"/>
      <c r="H353" s="118"/>
      <c r="I353" s="118"/>
      <c r="J353" s="118"/>
      <c r="K353" s="118"/>
      <c r="L353" s="118"/>
      <c r="M353" s="118"/>
      <c r="N353" s="118"/>
      <c r="O353" s="104"/>
      <c r="P353" s="110"/>
      <c r="Q353" s="110"/>
      <c r="R353" s="110"/>
      <c r="S353" s="110"/>
    </row>
    <row r="354" spans="1:19" ht="18">
      <c r="A354" s="109"/>
      <c r="B354" s="110"/>
      <c r="C354" s="110"/>
      <c r="D354" s="110"/>
      <c r="E354" s="110"/>
      <c r="F354" s="110"/>
      <c r="G354" s="118"/>
      <c r="H354" s="118"/>
      <c r="I354" s="118"/>
      <c r="J354" s="118"/>
      <c r="K354" s="118"/>
      <c r="L354" s="118"/>
      <c r="M354" s="118"/>
      <c r="N354" s="118"/>
      <c r="O354" s="104"/>
      <c r="P354" s="110"/>
      <c r="Q354" s="110"/>
      <c r="R354" s="110"/>
      <c r="S354" s="110"/>
    </row>
    <row r="355" spans="1:19" ht="18">
      <c r="A355" s="109"/>
      <c r="B355" s="110"/>
      <c r="C355" s="110"/>
      <c r="D355" s="110"/>
      <c r="E355" s="110"/>
      <c r="F355" s="110"/>
      <c r="G355" s="118"/>
      <c r="H355" s="118"/>
      <c r="I355" s="118"/>
      <c r="J355" s="118"/>
      <c r="K355" s="118"/>
      <c r="L355" s="118"/>
      <c r="M355" s="118"/>
      <c r="N355" s="118"/>
      <c r="O355" s="104"/>
      <c r="P355" s="110"/>
      <c r="Q355" s="110"/>
      <c r="R355" s="110"/>
      <c r="S355" s="110"/>
    </row>
    <row r="356" spans="1:19" ht="18">
      <c r="A356" s="109"/>
      <c r="B356" s="110"/>
      <c r="C356" s="110"/>
      <c r="D356" s="110"/>
      <c r="E356" s="110"/>
      <c r="F356" s="110"/>
      <c r="G356" s="118"/>
      <c r="H356" s="118"/>
      <c r="I356" s="118"/>
      <c r="J356" s="118"/>
      <c r="K356" s="118"/>
      <c r="L356" s="118"/>
      <c r="M356" s="118"/>
      <c r="N356" s="118"/>
      <c r="O356" s="104"/>
      <c r="P356" s="110"/>
      <c r="Q356" s="110"/>
      <c r="R356" s="110"/>
      <c r="S356" s="110"/>
    </row>
    <row r="357" spans="1:19" ht="18">
      <c r="A357" s="109"/>
      <c r="B357" s="110"/>
      <c r="C357" s="110"/>
      <c r="D357" s="110"/>
      <c r="E357" s="110"/>
      <c r="F357" s="110"/>
      <c r="G357" s="118"/>
      <c r="H357" s="118"/>
      <c r="I357" s="118"/>
      <c r="J357" s="118"/>
      <c r="K357" s="118"/>
      <c r="L357" s="118"/>
      <c r="M357" s="118"/>
      <c r="N357" s="118"/>
      <c r="O357" s="104"/>
      <c r="P357" s="110"/>
      <c r="Q357" s="110"/>
      <c r="R357" s="110"/>
      <c r="S357" s="110"/>
    </row>
    <row r="358" spans="1:19" ht="18">
      <c r="A358" s="109"/>
      <c r="B358" s="110"/>
      <c r="C358" s="110"/>
      <c r="D358" s="110"/>
      <c r="E358" s="110"/>
      <c r="F358" s="110"/>
      <c r="G358" s="118"/>
      <c r="H358" s="118"/>
      <c r="I358" s="118"/>
      <c r="J358" s="118"/>
      <c r="K358" s="118"/>
      <c r="L358" s="118"/>
      <c r="M358" s="118"/>
      <c r="N358" s="118"/>
      <c r="O358" s="104"/>
      <c r="P358" s="110"/>
      <c r="Q358" s="110"/>
      <c r="R358" s="110"/>
      <c r="S358" s="110"/>
    </row>
    <row r="359" spans="1:19" ht="18">
      <c r="A359" s="109"/>
      <c r="B359" s="110"/>
      <c r="C359" s="110"/>
      <c r="D359" s="110"/>
      <c r="E359" s="110"/>
      <c r="F359" s="110"/>
      <c r="G359" s="118"/>
      <c r="H359" s="118"/>
      <c r="I359" s="118"/>
      <c r="J359" s="118"/>
      <c r="K359" s="118"/>
      <c r="L359" s="118"/>
      <c r="M359" s="118"/>
      <c r="N359" s="118"/>
      <c r="O359" s="104"/>
      <c r="P359" s="110"/>
      <c r="Q359" s="110"/>
      <c r="R359" s="110"/>
      <c r="S359" s="110"/>
    </row>
    <row r="360" spans="1:19" ht="18">
      <c r="A360" s="109"/>
      <c r="B360" s="110"/>
      <c r="C360" s="110"/>
      <c r="D360" s="110"/>
      <c r="E360" s="110"/>
      <c r="F360" s="110"/>
      <c r="G360" s="118"/>
      <c r="H360" s="118"/>
      <c r="I360" s="118"/>
      <c r="J360" s="118"/>
      <c r="K360" s="118"/>
      <c r="L360" s="118"/>
      <c r="M360" s="118"/>
      <c r="N360" s="118"/>
      <c r="O360" s="104"/>
      <c r="P360" s="110"/>
      <c r="Q360" s="110"/>
      <c r="R360" s="110"/>
      <c r="S360" s="110"/>
    </row>
    <row r="361" spans="1:19" ht="18">
      <c r="A361" s="109"/>
      <c r="B361" s="110"/>
      <c r="C361" s="110"/>
      <c r="D361" s="110"/>
      <c r="E361" s="110"/>
      <c r="F361" s="110"/>
      <c r="G361" s="118"/>
      <c r="H361" s="118"/>
      <c r="I361" s="118"/>
      <c r="J361" s="118"/>
      <c r="K361" s="118"/>
      <c r="L361" s="118"/>
      <c r="M361" s="118"/>
      <c r="N361" s="118"/>
      <c r="O361" s="104"/>
      <c r="P361" s="110"/>
      <c r="Q361" s="110"/>
      <c r="R361" s="110"/>
      <c r="S361" s="110"/>
    </row>
    <row r="362" spans="1:19" ht="18">
      <c r="A362" s="109"/>
      <c r="B362" s="110"/>
      <c r="C362" s="110"/>
      <c r="D362" s="110"/>
      <c r="E362" s="110"/>
      <c r="F362" s="110"/>
      <c r="G362" s="118"/>
      <c r="H362" s="118"/>
      <c r="I362" s="118"/>
      <c r="J362" s="118"/>
      <c r="K362" s="118"/>
      <c r="L362" s="118"/>
      <c r="M362" s="118"/>
      <c r="N362" s="118"/>
      <c r="O362" s="104"/>
      <c r="P362" s="110"/>
      <c r="Q362" s="110"/>
      <c r="R362" s="110"/>
      <c r="S362" s="110"/>
    </row>
    <row r="363" spans="1:19" ht="18">
      <c r="A363" s="109"/>
      <c r="B363" s="110"/>
      <c r="C363" s="110"/>
      <c r="D363" s="110"/>
      <c r="E363" s="110"/>
      <c r="F363" s="110"/>
      <c r="G363" s="118"/>
      <c r="H363" s="118"/>
      <c r="I363" s="118"/>
      <c r="J363" s="118"/>
      <c r="K363" s="118"/>
      <c r="L363" s="118"/>
      <c r="M363" s="118"/>
      <c r="N363" s="118"/>
      <c r="O363" s="104"/>
      <c r="P363" s="110"/>
      <c r="Q363" s="110"/>
      <c r="R363" s="110"/>
      <c r="S363" s="110"/>
    </row>
    <row r="364" spans="1:19" ht="18">
      <c r="A364" s="109"/>
      <c r="B364" s="110"/>
      <c r="C364" s="110"/>
      <c r="D364" s="110"/>
      <c r="E364" s="110"/>
      <c r="F364" s="110"/>
      <c r="G364" s="118"/>
      <c r="H364" s="118"/>
      <c r="I364" s="118"/>
      <c r="J364" s="118"/>
      <c r="K364" s="118"/>
      <c r="L364" s="118"/>
      <c r="M364" s="118"/>
      <c r="N364" s="118"/>
      <c r="O364" s="104"/>
      <c r="P364" s="110"/>
      <c r="Q364" s="110"/>
      <c r="R364" s="110"/>
      <c r="S364" s="110"/>
    </row>
    <row r="365" spans="1:19" ht="18">
      <c r="A365" s="109"/>
      <c r="B365" s="110"/>
      <c r="C365" s="110"/>
      <c r="D365" s="110"/>
      <c r="E365" s="110"/>
      <c r="F365" s="110"/>
      <c r="G365" s="118"/>
      <c r="H365" s="118"/>
      <c r="I365" s="118"/>
      <c r="J365" s="118"/>
      <c r="K365" s="118"/>
      <c r="L365" s="118"/>
      <c r="M365" s="118"/>
      <c r="N365" s="118"/>
      <c r="O365" s="104"/>
      <c r="P365" s="110"/>
      <c r="Q365" s="110"/>
      <c r="R365" s="110"/>
      <c r="S365" s="110"/>
    </row>
    <row r="366" spans="1:19" ht="18">
      <c r="A366" s="109"/>
      <c r="B366" s="110"/>
      <c r="C366" s="110"/>
      <c r="D366" s="110"/>
      <c r="E366" s="110"/>
      <c r="F366" s="110"/>
      <c r="G366" s="118"/>
      <c r="H366" s="118"/>
      <c r="I366" s="118"/>
      <c r="J366" s="118"/>
      <c r="K366" s="118"/>
      <c r="L366" s="118"/>
      <c r="M366" s="118"/>
      <c r="N366" s="118"/>
      <c r="O366" s="104"/>
      <c r="P366" s="110"/>
      <c r="Q366" s="110"/>
      <c r="R366" s="110"/>
      <c r="S366" s="110"/>
    </row>
    <row r="367" spans="1:19" ht="18">
      <c r="A367" s="109"/>
      <c r="B367" s="110"/>
      <c r="C367" s="110"/>
      <c r="D367" s="110"/>
      <c r="E367" s="110"/>
      <c r="F367" s="110"/>
      <c r="G367" s="118"/>
      <c r="H367" s="118"/>
      <c r="I367" s="118"/>
      <c r="J367" s="118"/>
      <c r="K367" s="118"/>
      <c r="L367" s="118"/>
      <c r="M367" s="118"/>
      <c r="N367" s="118"/>
      <c r="O367" s="104"/>
      <c r="P367" s="110"/>
      <c r="Q367" s="110"/>
      <c r="R367" s="110"/>
      <c r="S367" s="110"/>
    </row>
    <row r="368" spans="1:19" ht="18">
      <c r="A368" s="109"/>
      <c r="B368" s="110"/>
      <c r="C368" s="110"/>
      <c r="D368" s="110"/>
      <c r="E368" s="110"/>
      <c r="F368" s="110"/>
      <c r="G368" s="118"/>
      <c r="H368" s="118"/>
      <c r="I368" s="118"/>
      <c r="J368" s="118"/>
      <c r="K368" s="118"/>
      <c r="L368" s="118"/>
      <c r="M368" s="118"/>
      <c r="N368" s="118"/>
      <c r="O368" s="104"/>
      <c r="P368" s="110"/>
      <c r="Q368" s="110"/>
      <c r="R368" s="110"/>
      <c r="S368" s="110"/>
    </row>
    <row r="369" spans="1:19" ht="18">
      <c r="A369" s="109"/>
      <c r="B369" s="110"/>
      <c r="C369" s="110"/>
      <c r="D369" s="110"/>
      <c r="E369" s="110"/>
      <c r="F369" s="110"/>
      <c r="G369" s="118"/>
      <c r="H369" s="118"/>
      <c r="I369" s="118"/>
      <c r="J369" s="118"/>
      <c r="K369" s="118"/>
      <c r="L369" s="118"/>
      <c r="M369" s="118"/>
      <c r="N369" s="118"/>
      <c r="O369" s="104"/>
      <c r="P369" s="110"/>
      <c r="Q369" s="110"/>
      <c r="R369" s="110"/>
      <c r="S369" s="110"/>
    </row>
    <row r="370" spans="1:19" ht="18">
      <c r="A370" s="109"/>
      <c r="B370" s="110"/>
      <c r="C370" s="110"/>
      <c r="D370" s="110"/>
      <c r="E370" s="110"/>
      <c r="F370" s="110"/>
      <c r="G370" s="118"/>
      <c r="H370" s="118"/>
      <c r="I370" s="118"/>
      <c r="J370" s="118"/>
      <c r="K370" s="118"/>
      <c r="L370" s="118"/>
      <c r="M370" s="118"/>
      <c r="N370" s="118"/>
      <c r="O370" s="104"/>
      <c r="P370" s="110"/>
      <c r="Q370" s="110"/>
      <c r="R370" s="110"/>
      <c r="S370" s="110"/>
    </row>
    <row r="371" spans="1:19" ht="18">
      <c r="A371" s="109"/>
      <c r="B371" s="110"/>
      <c r="C371" s="110"/>
      <c r="D371" s="110"/>
      <c r="E371" s="110"/>
      <c r="F371" s="110"/>
      <c r="G371" s="118"/>
      <c r="H371" s="118"/>
      <c r="I371" s="118"/>
      <c r="J371" s="118"/>
      <c r="K371" s="118"/>
      <c r="L371" s="118"/>
      <c r="M371" s="118"/>
      <c r="N371" s="118"/>
      <c r="O371" s="104"/>
      <c r="P371" s="110"/>
      <c r="Q371" s="110"/>
      <c r="R371" s="110"/>
      <c r="S371" s="110"/>
    </row>
    <row r="372" spans="1:19" ht="18">
      <c r="A372" s="109"/>
      <c r="B372" s="110"/>
      <c r="C372" s="110"/>
      <c r="D372" s="110"/>
      <c r="E372" s="110"/>
      <c r="F372" s="110"/>
      <c r="G372" s="118"/>
      <c r="H372" s="118"/>
      <c r="I372" s="118"/>
      <c r="J372" s="118"/>
      <c r="K372" s="118"/>
      <c r="L372" s="118"/>
      <c r="M372" s="118"/>
      <c r="N372" s="118"/>
      <c r="O372" s="104"/>
      <c r="P372" s="110"/>
      <c r="Q372" s="110"/>
      <c r="R372" s="110"/>
      <c r="S372" s="110"/>
    </row>
    <row r="373" spans="1:19" ht="18">
      <c r="A373" s="109"/>
      <c r="B373" s="110"/>
      <c r="C373" s="110"/>
      <c r="D373" s="110"/>
      <c r="E373" s="110"/>
      <c r="F373" s="110"/>
      <c r="G373" s="118"/>
      <c r="H373" s="118"/>
      <c r="I373" s="118"/>
      <c r="J373" s="118"/>
      <c r="K373" s="118"/>
      <c r="L373" s="118"/>
      <c r="M373" s="118"/>
      <c r="N373" s="118"/>
      <c r="O373" s="104"/>
      <c r="P373" s="110"/>
      <c r="Q373" s="110"/>
      <c r="R373" s="110"/>
      <c r="S373" s="110"/>
    </row>
    <row r="374" spans="1:19" ht="18">
      <c r="A374" s="109"/>
      <c r="B374" s="110"/>
      <c r="C374" s="110"/>
      <c r="D374" s="110"/>
      <c r="E374" s="110"/>
      <c r="F374" s="110"/>
      <c r="G374" s="118"/>
      <c r="H374" s="118"/>
      <c r="I374" s="118"/>
      <c r="J374" s="118"/>
      <c r="K374" s="118"/>
      <c r="L374" s="118"/>
      <c r="M374" s="118"/>
      <c r="N374" s="118"/>
      <c r="O374" s="104"/>
      <c r="P374" s="110"/>
      <c r="Q374" s="110"/>
      <c r="R374" s="110"/>
      <c r="S374" s="110"/>
    </row>
    <row r="375" spans="1:19" ht="18">
      <c r="A375" s="109"/>
      <c r="B375" s="110"/>
      <c r="C375" s="110"/>
      <c r="D375" s="110"/>
      <c r="E375" s="110"/>
      <c r="F375" s="110"/>
      <c r="G375" s="118"/>
      <c r="H375" s="118"/>
      <c r="I375" s="118"/>
      <c r="J375" s="118"/>
      <c r="K375" s="118"/>
      <c r="L375" s="118"/>
      <c r="M375" s="118"/>
      <c r="N375" s="118"/>
      <c r="O375" s="104"/>
      <c r="P375" s="110"/>
      <c r="Q375" s="110"/>
      <c r="R375" s="110"/>
      <c r="S375" s="110"/>
    </row>
    <row r="376" spans="1:19" ht="18">
      <c r="A376" s="109"/>
      <c r="B376" s="110"/>
      <c r="C376" s="110"/>
      <c r="D376" s="110"/>
      <c r="E376" s="110"/>
      <c r="F376" s="110"/>
      <c r="G376" s="118"/>
      <c r="H376" s="118"/>
      <c r="I376" s="118"/>
      <c r="J376" s="118"/>
      <c r="K376" s="118"/>
      <c r="L376" s="118"/>
      <c r="M376" s="118"/>
      <c r="N376" s="118"/>
      <c r="O376" s="104"/>
      <c r="P376" s="110"/>
      <c r="Q376" s="110"/>
      <c r="R376" s="110"/>
      <c r="S376" s="110"/>
    </row>
    <row r="377" spans="1:19" ht="18">
      <c r="A377" s="109"/>
      <c r="B377" s="110"/>
      <c r="C377" s="110"/>
      <c r="D377" s="110"/>
      <c r="E377" s="110"/>
      <c r="F377" s="110"/>
      <c r="G377" s="118"/>
      <c r="H377" s="118"/>
      <c r="I377" s="118"/>
      <c r="J377" s="118"/>
      <c r="K377" s="118"/>
      <c r="L377" s="118"/>
      <c r="M377" s="118"/>
      <c r="N377" s="118"/>
      <c r="O377" s="104"/>
      <c r="P377" s="110"/>
      <c r="Q377" s="110"/>
      <c r="R377" s="110"/>
      <c r="S377" s="110"/>
    </row>
    <row r="378" spans="1:19" ht="18">
      <c r="A378" s="109"/>
      <c r="B378" s="110"/>
      <c r="C378" s="110"/>
      <c r="D378" s="110"/>
      <c r="E378" s="110"/>
      <c r="F378" s="110"/>
      <c r="G378" s="118"/>
      <c r="H378" s="118"/>
      <c r="I378" s="118"/>
      <c r="J378" s="118"/>
      <c r="K378" s="118"/>
      <c r="L378" s="118"/>
      <c r="M378" s="118"/>
      <c r="N378" s="118"/>
      <c r="O378" s="104"/>
      <c r="P378" s="110"/>
      <c r="Q378" s="110"/>
      <c r="R378" s="110"/>
      <c r="S378" s="110"/>
    </row>
    <row r="379" spans="1:19" ht="18">
      <c r="A379" s="109"/>
      <c r="B379" s="110"/>
      <c r="C379" s="110"/>
      <c r="D379" s="110"/>
      <c r="E379" s="110"/>
      <c r="F379" s="110"/>
      <c r="G379" s="118"/>
      <c r="H379" s="118"/>
      <c r="I379" s="118"/>
      <c r="J379" s="118"/>
      <c r="K379" s="118"/>
      <c r="L379" s="118"/>
      <c r="M379" s="118"/>
      <c r="N379" s="118"/>
      <c r="O379" s="104"/>
      <c r="P379" s="110"/>
      <c r="Q379" s="110"/>
      <c r="R379" s="110"/>
      <c r="S379" s="110"/>
    </row>
    <row r="380" spans="1:19" ht="18">
      <c r="A380" s="109"/>
      <c r="B380" s="110"/>
      <c r="C380" s="110"/>
      <c r="D380" s="110"/>
      <c r="E380" s="110"/>
      <c r="F380" s="110"/>
      <c r="G380" s="118"/>
      <c r="H380" s="118"/>
      <c r="I380" s="118"/>
      <c r="J380" s="118"/>
      <c r="K380" s="118"/>
      <c r="L380" s="118"/>
      <c r="M380" s="118"/>
      <c r="N380" s="118"/>
      <c r="O380" s="104"/>
      <c r="P380" s="110"/>
      <c r="Q380" s="110"/>
      <c r="R380" s="110"/>
      <c r="S380" s="110"/>
    </row>
    <row r="381" spans="1:19" ht="18">
      <c r="A381" s="109"/>
      <c r="B381" s="110"/>
      <c r="C381" s="110"/>
      <c r="D381" s="110"/>
      <c r="E381" s="110"/>
      <c r="F381" s="110"/>
      <c r="G381" s="118"/>
      <c r="H381" s="118"/>
      <c r="I381" s="118"/>
      <c r="J381" s="118"/>
      <c r="K381" s="118"/>
      <c r="L381" s="118"/>
      <c r="M381" s="118"/>
      <c r="N381" s="118"/>
      <c r="O381" s="104"/>
      <c r="P381" s="110"/>
      <c r="Q381" s="110"/>
      <c r="R381" s="110"/>
      <c r="S381" s="110"/>
    </row>
    <row r="382" spans="1:19" ht="18">
      <c r="A382" s="109"/>
      <c r="B382" s="110"/>
      <c r="C382" s="110"/>
      <c r="D382" s="110"/>
      <c r="E382" s="110"/>
      <c r="F382" s="110"/>
      <c r="G382" s="118"/>
      <c r="H382" s="118"/>
      <c r="I382" s="118"/>
      <c r="J382" s="118"/>
      <c r="K382" s="118"/>
      <c r="L382" s="118"/>
      <c r="M382" s="118"/>
      <c r="N382" s="118"/>
      <c r="O382" s="104"/>
      <c r="P382" s="110"/>
      <c r="Q382" s="110"/>
      <c r="R382" s="110"/>
      <c r="S382" s="110"/>
    </row>
    <row r="383" spans="1:19" ht="18">
      <c r="A383" s="109"/>
      <c r="B383" s="110"/>
      <c r="C383" s="110"/>
      <c r="D383" s="110"/>
      <c r="E383" s="110"/>
      <c r="F383" s="110"/>
      <c r="G383" s="118"/>
      <c r="H383" s="118"/>
      <c r="I383" s="118"/>
      <c r="J383" s="118"/>
      <c r="K383" s="118"/>
      <c r="L383" s="118"/>
      <c r="M383" s="118"/>
      <c r="N383" s="118"/>
      <c r="O383" s="104"/>
      <c r="P383" s="110"/>
      <c r="Q383" s="110"/>
      <c r="R383" s="110"/>
      <c r="S383" s="110"/>
    </row>
    <row r="384" spans="1:19" ht="18">
      <c r="A384" s="109"/>
      <c r="B384" s="110"/>
      <c r="C384" s="110"/>
      <c r="D384" s="110"/>
      <c r="E384" s="110"/>
      <c r="F384" s="110"/>
      <c r="G384" s="118"/>
      <c r="H384" s="118"/>
      <c r="I384" s="118"/>
      <c r="J384" s="118"/>
      <c r="K384" s="118"/>
      <c r="L384" s="118"/>
      <c r="M384" s="118"/>
      <c r="N384" s="118"/>
      <c r="O384" s="104"/>
      <c r="P384" s="110"/>
      <c r="Q384" s="110"/>
      <c r="R384" s="110"/>
      <c r="S384" s="110"/>
    </row>
    <row r="385" spans="1:19" ht="18">
      <c r="A385" s="109"/>
      <c r="B385" s="110"/>
      <c r="C385" s="110"/>
      <c r="D385" s="110"/>
      <c r="E385" s="110"/>
      <c r="F385" s="110"/>
      <c r="G385" s="118"/>
      <c r="H385" s="118"/>
      <c r="I385" s="118"/>
      <c r="J385" s="118"/>
      <c r="K385" s="118"/>
      <c r="L385" s="118"/>
      <c r="M385" s="118"/>
      <c r="N385" s="118"/>
      <c r="O385" s="104"/>
      <c r="P385" s="110"/>
      <c r="Q385" s="110"/>
      <c r="R385" s="110"/>
      <c r="S385" s="110"/>
    </row>
    <row r="386" spans="1:19" ht="18">
      <c r="A386" s="109"/>
      <c r="B386" s="110"/>
      <c r="C386" s="110"/>
      <c r="D386" s="110"/>
      <c r="E386" s="110"/>
      <c r="F386" s="110"/>
      <c r="G386" s="118"/>
      <c r="H386" s="118"/>
      <c r="I386" s="118"/>
      <c r="J386" s="118"/>
      <c r="K386" s="118"/>
      <c r="L386" s="118"/>
      <c r="M386" s="118"/>
      <c r="N386" s="118"/>
      <c r="O386" s="104"/>
      <c r="P386" s="110"/>
      <c r="Q386" s="110"/>
      <c r="R386" s="110"/>
      <c r="S386" s="110"/>
    </row>
    <row r="387" spans="1:19" ht="18">
      <c r="A387" s="109"/>
      <c r="B387" s="110"/>
      <c r="C387" s="110"/>
      <c r="D387" s="110"/>
      <c r="E387" s="110"/>
      <c r="F387" s="110"/>
      <c r="G387" s="118"/>
      <c r="H387" s="118"/>
      <c r="I387" s="118"/>
      <c r="J387" s="118"/>
      <c r="K387" s="118"/>
      <c r="L387" s="118"/>
      <c r="M387" s="118"/>
      <c r="N387" s="118"/>
      <c r="O387" s="104"/>
      <c r="P387" s="110"/>
      <c r="Q387" s="110"/>
      <c r="R387" s="110"/>
      <c r="S387" s="110"/>
    </row>
    <row r="388" spans="1:19" ht="18">
      <c r="A388" s="109"/>
      <c r="B388" s="110"/>
      <c r="C388" s="110"/>
      <c r="D388" s="110"/>
      <c r="E388" s="110"/>
      <c r="F388" s="110"/>
      <c r="G388" s="118"/>
      <c r="H388" s="118"/>
      <c r="I388" s="118"/>
      <c r="J388" s="118"/>
      <c r="K388" s="118"/>
      <c r="L388" s="118"/>
      <c r="M388" s="118"/>
      <c r="N388" s="118"/>
      <c r="O388" s="104"/>
      <c r="P388" s="110"/>
      <c r="Q388" s="110"/>
      <c r="R388" s="110"/>
      <c r="S388" s="110"/>
    </row>
    <row r="389" spans="1:19" ht="18">
      <c r="A389" s="109"/>
      <c r="B389" s="110"/>
      <c r="C389" s="110"/>
      <c r="D389" s="110"/>
      <c r="E389" s="110"/>
      <c r="F389" s="110"/>
      <c r="G389" s="118"/>
      <c r="H389" s="118"/>
      <c r="I389" s="118"/>
      <c r="J389" s="118"/>
      <c r="K389" s="118"/>
      <c r="L389" s="118"/>
      <c r="M389" s="118"/>
      <c r="N389" s="118"/>
      <c r="O389" s="104"/>
      <c r="P389" s="110"/>
      <c r="Q389" s="110"/>
      <c r="R389" s="110"/>
      <c r="S389" s="110"/>
    </row>
    <row r="390" spans="1:19" ht="18">
      <c r="A390" s="109"/>
      <c r="B390" s="110"/>
      <c r="C390" s="110"/>
      <c r="D390" s="110"/>
      <c r="E390" s="110"/>
      <c r="F390" s="110"/>
      <c r="G390" s="118"/>
      <c r="H390" s="118"/>
      <c r="I390" s="118"/>
      <c r="J390" s="118"/>
      <c r="K390" s="118"/>
      <c r="L390" s="118"/>
      <c r="M390" s="118"/>
      <c r="N390" s="118"/>
      <c r="O390" s="104"/>
      <c r="P390" s="110"/>
      <c r="Q390" s="110"/>
      <c r="R390" s="110"/>
      <c r="S390" s="110"/>
    </row>
    <row r="391" spans="1:19" ht="18">
      <c r="A391" s="109"/>
      <c r="B391" s="110"/>
      <c r="C391" s="110"/>
      <c r="D391" s="110"/>
      <c r="E391" s="110"/>
      <c r="F391" s="110"/>
      <c r="G391" s="118"/>
      <c r="H391" s="118"/>
      <c r="I391" s="118"/>
      <c r="J391" s="118"/>
      <c r="K391" s="118"/>
      <c r="L391" s="118"/>
      <c r="M391" s="118"/>
      <c r="N391" s="118"/>
      <c r="O391" s="104"/>
      <c r="P391" s="110"/>
      <c r="Q391" s="110"/>
      <c r="R391" s="110"/>
      <c r="S391" s="110"/>
    </row>
    <row r="392" spans="1:19" ht="18">
      <c r="A392" s="109"/>
      <c r="B392" s="110"/>
      <c r="C392" s="110"/>
      <c r="D392" s="110"/>
      <c r="E392" s="110"/>
      <c r="F392" s="110"/>
      <c r="G392" s="118"/>
      <c r="H392" s="118"/>
      <c r="I392" s="118"/>
      <c r="J392" s="118"/>
      <c r="K392" s="118"/>
      <c r="L392" s="118"/>
      <c r="M392" s="118"/>
      <c r="N392" s="118"/>
      <c r="O392" s="104"/>
      <c r="P392" s="110"/>
      <c r="Q392" s="110"/>
      <c r="R392" s="110"/>
      <c r="S392" s="110"/>
    </row>
    <row r="393" spans="1:19" ht="18">
      <c r="A393" s="109"/>
      <c r="B393" s="110"/>
      <c r="C393" s="110"/>
      <c r="D393" s="110"/>
      <c r="E393" s="110"/>
      <c r="F393" s="110"/>
      <c r="G393" s="118"/>
      <c r="H393" s="118"/>
      <c r="I393" s="118"/>
      <c r="J393" s="118"/>
      <c r="K393" s="118"/>
      <c r="L393" s="118"/>
      <c r="M393" s="118"/>
      <c r="N393" s="118"/>
      <c r="O393" s="104"/>
      <c r="P393" s="110"/>
      <c r="Q393" s="110"/>
      <c r="R393" s="110"/>
      <c r="S393" s="110"/>
    </row>
    <row r="394" spans="1:19" ht="18">
      <c r="A394" s="109"/>
      <c r="B394" s="110"/>
      <c r="C394" s="110"/>
      <c r="D394" s="110"/>
      <c r="E394" s="110"/>
      <c r="F394" s="110"/>
      <c r="G394" s="118"/>
      <c r="H394" s="118"/>
      <c r="I394" s="118"/>
      <c r="J394" s="118"/>
      <c r="K394" s="118"/>
      <c r="L394" s="118"/>
      <c r="M394" s="118"/>
      <c r="N394" s="118"/>
      <c r="O394" s="104"/>
      <c r="P394" s="110"/>
      <c r="Q394" s="110"/>
      <c r="R394" s="110"/>
      <c r="S394" s="110"/>
    </row>
    <row r="395" spans="1:19" ht="18">
      <c r="A395" s="109"/>
      <c r="B395" s="110"/>
      <c r="C395" s="110"/>
      <c r="D395" s="110"/>
      <c r="E395" s="110"/>
      <c r="F395" s="110"/>
      <c r="G395" s="118"/>
      <c r="H395" s="118"/>
      <c r="I395" s="118"/>
      <c r="J395" s="118"/>
      <c r="K395" s="118"/>
      <c r="L395" s="118"/>
      <c r="M395" s="118"/>
      <c r="N395" s="118"/>
      <c r="O395" s="104"/>
      <c r="P395" s="110"/>
      <c r="Q395" s="110"/>
      <c r="R395" s="110"/>
      <c r="S395" s="110"/>
    </row>
    <row r="396" spans="1:19" ht="18">
      <c r="A396" s="109"/>
      <c r="B396" s="110"/>
      <c r="C396" s="110"/>
      <c r="D396" s="110"/>
      <c r="E396" s="110"/>
      <c r="F396" s="110"/>
      <c r="G396" s="118"/>
      <c r="H396" s="118"/>
      <c r="I396" s="118"/>
      <c r="J396" s="118"/>
      <c r="K396" s="118"/>
      <c r="L396" s="118"/>
      <c r="M396" s="118"/>
      <c r="N396" s="118"/>
      <c r="O396" s="104"/>
      <c r="P396" s="110"/>
      <c r="Q396" s="110"/>
      <c r="R396" s="110"/>
      <c r="S396" s="110"/>
    </row>
    <row r="397" spans="1:19" ht="18">
      <c r="A397" s="109"/>
      <c r="B397" s="110"/>
      <c r="C397" s="110"/>
      <c r="D397" s="110"/>
      <c r="E397" s="110"/>
      <c r="F397" s="110"/>
      <c r="G397" s="118"/>
      <c r="H397" s="118"/>
      <c r="I397" s="118"/>
      <c r="J397" s="118"/>
      <c r="K397" s="118"/>
      <c r="L397" s="118"/>
      <c r="M397" s="118"/>
      <c r="N397" s="118"/>
      <c r="O397" s="104"/>
      <c r="P397" s="110"/>
      <c r="Q397" s="110"/>
      <c r="R397" s="110"/>
      <c r="S397" s="110"/>
    </row>
    <row r="398" spans="1:19" ht="18">
      <c r="A398" s="109"/>
      <c r="B398" s="110"/>
      <c r="C398" s="110"/>
      <c r="D398" s="110"/>
      <c r="E398" s="110"/>
      <c r="F398" s="110"/>
      <c r="G398" s="118"/>
      <c r="H398" s="118"/>
      <c r="I398" s="118"/>
      <c r="J398" s="118"/>
      <c r="K398" s="118"/>
      <c r="L398" s="118"/>
      <c r="M398" s="118"/>
      <c r="N398" s="118"/>
      <c r="O398" s="104"/>
      <c r="P398" s="110"/>
      <c r="Q398" s="110"/>
      <c r="R398" s="110"/>
      <c r="S398" s="110"/>
    </row>
    <row r="399" spans="1:19" ht="18">
      <c r="A399" s="109"/>
      <c r="B399" s="110"/>
      <c r="C399" s="110"/>
      <c r="D399" s="110"/>
      <c r="E399" s="110"/>
      <c r="F399" s="110"/>
      <c r="G399" s="118"/>
      <c r="H399" s="118"/>
      <c r="I399" s="118"/>
      <c r="J399" s="118"/>
      <c r="K399" s="118"/>
      <c r="L399" s="118"/>
      <c r="M399" s="118"/>
      <c r="N399" s="118"/>
      <c r="O399" s="104"/>
      <c r="P399" s="110"/>
      <c r="Q399" s="110"/>
      <c r="R399" s="110"/>
      <c r="S399" s="110"/>
    </row>
    <row r="400" spans="1:19" ht="18">
      <c r="A400" s="109"/>
      <c r="B400" s="110"/>
      <c r="C400" s="110"/>
      <c r="D400" s="110"/>
      <c r="E400" s="110"/>
      <c r="F400" s="110"/>
      <c r="G400" s="118"/>
      <c r="H400" s="118"/>
      <c r="I400" s="118"/>
      <c r="J400" s="118"/>
      <c r="K400" s="118"/>
      <c r="L400" s="118"/>
      <c r="M400" s="118"/>
      <c r="N400" s="118"/>
      <c r="O400" s="104"/>
      <c r="P400" s="110"/>
      <c r="Q400" s="110"/>
      <c r="R400" s="110"/>
      <c r="S400" s="110"/>
    </row>
    <row r="401" spans="1:19" ht="18">
      <c r="A401" s="109"/>
      <c r="B401" s="110"/>
      <c r="C401" s="110"/>
      <c r="D401" s="110"/>
      <c r="E401" s="110"/>
      <c r="F401" s="110"/>
      <c r="G401" s="118"/>
      <c r="H401" s="118"/>
      <c r="I401" s="118"/>
      <c r="J401" s="118"/>
      <c r="K401" s="118"/>
      <c r="L401" s="118"/>
      <c r="M401" s="118"/>
      <c r="N401" s="118"/>
      <c r="O401" s="104"/>
      <c r="P401" s="110"/>
      <c r="Q401" s="110"/>
      <c r="R401" s="110"/>
      <c r="S401" s="110"/>
    </row>
    <row r="402" spans="1:19" ht="18">
      <c r="A402" s="109"/>
      <c r="B402" s="110"/>
      <c r="C402" s="110"/>
      <c r="D402" s="110"/>
      <c r="E402" s="110"/>
      <c r="F402" s="110"/>
      <c r="G402" s="118"/>
      <c r="H402" s="118"/>
      <c r="I402" s="118"/>
      <c r="J402" s="118"/>
      <c r="K402" s="118"/>
      <c r="L402" s="118"/>
      <c r="M402" s="118"/>
      <c r="N402" s="118"/>
      <c r="O402" s="104"/>
      <c r="P402" s="110"/>
      <c r="Q402" s="110"/>
      <c r="R402" s="110"/>
      <c r="S402" s="110"/>
    </row>
    <row r="403" spans="1:19" ht="18">
      <c r="A403" s="109"/>
      <c r="B403" s="110"/>
      <c r="C403" s="110"/>
      <c r="D403" s="110"/>
      <c r="E403" s="110"/>
      <c r="F403" s="110"/>
      <c r="G403" s="118"/>
      <c r="H403" s="118"/>
      <c r="I403" s="118"/>
      <c r="J403" s="118"/>
      <c r="K403" s="118"/>
      <c r="L403" s="118"/>
      <c r="M403" s="118"/>
      <c r="N403" s="118"/>
      <c r="O403" s="104"/>
      <c r="P403" s="110"/>
      <c r="Q403" s="110"/>
      <c r="R403" s="110"/>
      <c r="S403" s="110"/>
    </row>
    <row r="404" spans="1:19" ht="18">
      <c r="A404" s="109"/>
      <c r="B404" s="110"/>
      <c r="C404" s="110"/>
      <c r="D404" s="110"/>
      <c r="E404" s="110"/>
      <c r="F404" s="110"/>
      <c r="G404" s="118"/>
      <c r="H404" s="118"/>
      <c r="I404" s="118"/>
      <c r="J404" s="118"/>
      <c r="K404" s="118"/>
      <c r="L404" s="118"/>
      <c r="M404" s="118"/>
      <c r="N404" s="118"/>
      <c r="O404" s="104"/>
      <c r="P404" s="110"/>
      <c r="Q404" s="110"/>
      <c r="R404" s="110"/>
      <c r="S404" s="110"/>
    </row>
    <row r="405" spans="1:19" ht="18">
      <c r="A405" s="109"/>
      <c r="B405" s="110"/>
      <c r="C405" s="110"/>
      <c r="D405" s="110"/>
      <c r="E405" s="110"/>
      <c r="F405" s="110"/>
      <c r="G405" s="118"/>
      <c r="H405" s="118"/>
      <c r="I405" s="118"/>
      <c r="J405" s="118"/>
      <c r="K405" s="118"/>
      <c r="L405" s="118"/>
      <c r="M405" s="118"/>
      <c r="N405" s="118"/>
      <c r="O405" s="104"/>
      <c r="P405" s="110"/>
      <c r="Q405" s="110"/>
      <c r="R405" s="110"/>
      <c r="S405" s="110"/>
    </row>
    <row r="406" spans="1:19" ht="18">
      <c r="A406" s="109"/>
      <c r="B406" s="110"/>
      <c r="C406" s="110"/>
      <c r="D406" s="110"/>
      <c r="E406" s="110"/>
      <c r="F406" s="110"/>
      <c r="G406" s="118"/>
      <c r="H406" s="118"/>
      <c r="I406" s="118"/>
      <c r="J406" s="118"/>
      <c r="K406" s="118"/>
      <c r="L406" s="118"/>
      <c r="M406" s="118"/>
      <c r="N406" s="118"/>
      <c r="O406" s="104"/>
      <c r="P406" s="110"/>
      <c r="Q406" s="110"/>
      <c r="R406" s="110"/>
      <c r="S406" s="110"/>
    </row>
    <row r="407" spans="1:19" ht="18">
      <c r="A407" s="109"/>
      <c r="B407" s="110"/>
      <c r="C407" s="110"/>
      <c r="D407" s="110"/>
      <c r="E407" s="110"/>
      <c r="F407" s="110"/>
      <c r="G407" s="118"/>
      <c r="H407" s="118"/>
      <c r="I407" s="118"/>
      <c r="J407" s="118"/>
      <c r="K407" s="118"/>
      <c r="L407" s="118"/>
      <c r="M407" s="118"/>
      <c r="N407" s="118"/>
      <c r="O407" s="104"/>
      <c r="P407" s="110"/>
      <c r="Q407" s="110"/>
      <c r="R407" s="110"/>
      <c r="S407" s="110"/>
    </row>
    <row r="408" spans="1:19" ht="18">
      <c r="A408" s="109"/>
      <c r="B408" s="110"/>
      <c r="C408" s="110"/>
      <c r="D408" s="110"/>
      <c r="E408" s="110"/>
      <c r="F408" s="110"/>
      <c r="G408" s="118"/>
      <c r="H408" s="118"/>
      <c r="I408" s="118"/>
      <c r="J408" s="118"/>
      <c r="K408" s="118"/>
      <c r="L408" s="118"/>
      <c r="M408" s="118"/>
      <c r="N408" s="118"/>
      <c r="O408" s="104"/>
      <c r="P408" s="110"/>
      <c r="Q408" s="110"/>
      <c r="R408" s="110"/>
      <c r="S408" s="110"/>
    </row>
    <row r="409" spans="1:19" ht="18">
      <c r="A409" s="109"/>
      <c r="B409" s="110"/>
      <c r="C409" s="110"/>
      <c r="D409" s="110"/>
      <c r="E409" s="110"/>
      <c r="F409" s="110"/>
      <c r="G409" s="118"/>
      <c r="H409" s="118"/>
      <c r="I409" s="118"/>
      <c r="J409" s="118"/>
      <c r="K409" s="118"/>
      <c r="L409" s="118"/>
      <c r="M409" s="118"/>
      <c r="N409" s="118"/>
      <c r="O409" s="104"/>
      <c r="P409" s="110"/>
      <c r="Q409" s="110"/>
      <c r="R409" s="110"/>
      <c r="S409" s="110"/>
    </row>
    <row r="410" spans="1:19" ht="18">
      <c r="A410" s="109"/>
      <c r="B410" s="110"/>
      <c r="C410" s="110"/>
      <c r="D410" s="110"/>
      <c r="E410" s="110"/>
      <c r="F410" s="110"/>
      <c r="G410" s="118"/>
      <c r="H410" s="118"/>
      <c r="I410" s="118"/>
      <c r="J410" s="118"/>
      <c r="K410" s="118"/>
      <c r="L410" s="118"/>
      <c r="M410" s="118"/>
      <c r="N410" s="118"/>
      <c r="O410" s="104"/>
      <c r="P410" s="110"/>
      <c r="Q410" s="110"/>
      <c r="R410" s="110"/>
      <c r="S410" s="110"/>
    </row>
    <row r="411" spans="1:19" ht="18">
      <c r="A411" s="109"/>
      <c r="B411" s="110"/>
      <c r="C411" s="110"/>
      <c r="D411" s="110"/>
      <c r="E411" s="110"/>
      <c r="F411" s="110"/>
      <c r="G411" s="118"/>
      <c r="H411" s="118"/>
      <c r="I411" s="118"/>
      <c r="J411" s="118"/>
      <c r="K411" s="118"/>
      <c r="L411" s="118"/>
      <c r="M411" s="118"/>
      <c r="N411" s="118"/>
      <c r="O411" s="104"/>
      <c r="P411" s="110"/>
      <c r="Q411" s="110"/>
      <c r="R411" s="110"/>
      <c r="S411" s="110"/>
    </row>
    <row r="412" spans="1:19" ht="18">
      <c r="A412" s="109"/>
      <c r="B412" s="110"/>
      <c r="C412" s="110"/>
      <c r="D412" s="110"/>
      <c r="E412" s="110"/>
      <c r="F412" s="110"/>
      <c r="G412" s="118"/>
      <c r="H412" s="118"/>
      <c r="I412" s="118"/>
      <c r="J412" s="118"/>
      <c r="K412" s="118"/>
      <c r="L412" s="118"/>
      <c r="M412" s="118"/>
      <c r="N412" s="118"/>
      <c r="O412" s="104"/>
      <c r="P412" s="110"/>
      <c r="Q412" s="110"/>
      <c r="R412" s="110"/>
      <c r="S412" s="110"/>
    </row>
    <row r="413" spans="1:19" ht="18">
      <c r="A413" s="109"/>
      <c r="B413" s="110"/>
      <c r="C413" s="110"/>
      <c r="D413" s="110"/>
      <c r="E413" s="110"/>
      <c r="F413" s="110"/>
      <c r="G413" s="118"/>
      <c r="H413" s="118"/>
      <c r="I413" s="118"/>
      <c r="J413" s="118"/>
      <c r="K413" s="118"/>
      <c r="L413" s="118"/>
      <c r="M413" s="118"/>
      <c r="N413" s="118"/>
      <c r="O413" s="104"/>
      <c r="P413" s="110"/>
      <c r="Q413" s="110"/>
      <c r="R413" s="110"/>
      <c r="S413" s="110"/>
    </row>
    <row r="414" spans="1:19" ht="18">
      <c r="A414" s="109"/>
      <c r="B414" s="110"/>
      <c r="C414" s="110"/>
      <c r="D414" s="110"/>
      <c r="E414" s="110"/>
      <c r="F414" s="110"/>
      <c r="G414" s="118"/>
      <c r="H414" s="118"/>
      <c r="I414" s="118"/>
      <c r="J414" s="118"/>
      <c r="K414" s="118"/>
      <c r="L414" s="118"/>
      <c r="M414" s="118"/>
      <c r="N414" s="118"/>
      <c r="O414" s="104"/>
      <c r="P414" s="110"/>
      <c r="Q414" s="110"/>
      <c r="R414" s="110"/>
      <c r="S414" s="110"/>
    </row>
    <row r="415" spans="1:19" ht="18">
      <c r="A415" s="109"/>
      <c r="B415" s="110"/>
      <c r="C415" s="110"/>
      <c r="D415" s="110"/>
      <c r="E415" s="110"/>
      <c r="F415" s="110"/>
      <c r="G415" s="118"/>
      <c r="H415" s="118"/>
      <c r="I415" s="118"/>
      <c r="J415" s="118"/>
      <c r="K415" s="118"/>
      <c r="L415" s="118"/>
      <c r="M415" s="118"/>
      <c r="N415" s="118"/>
      <c r="O415" s="104"/>
      <c r="P415" s="110"/>
      <c r="Q415" s="110"/>
      <c r="R415" s="110"/>
      <c r="S415" s="110"/>
    </row>
    <row r="416" spans="1:19" ht="18">
      <c r="A416" s="109"/>
      <c r="B416" s="110"/>
      <c r="C416" s="110"/>
      <c r="D416" s="110"/>
      <c r="E416" s="110"/>
      <c r="F416" s="110"/>
      <c r="G416" s="118"/>
      <c r="H416" s="118"/>
      <c r="I416" s="118"/>
      <c r="J416" s="118"/>
      <c r="K416" s="118"/>
      <c r="L416" s="118"/>
      <c r="M416" s="118"/>
      <c r="N416" s="118"/>
      <c r="O416" s="104"/>
      <c r="P416" s="110"/>
      <c r="Q416" s="110"/>
      <c r="R416" s="110"/>
      <c r="S416" s="110"/>
    </row>
    <row r="417" spans="1:19" ht="18">
      <c r="A417" s="109"/>
      <c r="B417" s="110"/>
      <c r="C417" s="110"/>
      <c r="D417" s="110"/>
      <c r="E417" s="110"/>
      <c r="F417" s="110"/>
      <c r="G417" s="118"/>
      <c r="H417" s="118"/>
      <c r="I417" s="118"/>
      <c r="J417" s="118"/>
      <c r="K417" s="118"/>
      <c r="L417" s="118"/>
      <c r="M417" s="118"/>
      <c r="N417" s="118"/>
      <c r="O417" s="104"/>
      <c r="P417" s="110"/>
      <c r="Q417" s="110"/>
      <c r="R417" s="110"/>
      <c r="S417" s="110"/>
    </row>
    <row r="418" spans="1:19" ht="18">
      <c r="A418" s="109"/>
      <c r="B418" s="110"/>
      <c r="C418" s="110"/>
      <c r="D418" s="110"/>
      <c r="E418" s="110"/>
      <c r="F418" s="110"/>
      <c r="G418" s="118"/>
      <c r="H418" s="118"/>
      <c r="I418" s="118"/>
      <c r="J418" s="118"/>
      <c r="K418" s="118"/>
      <c r="L418" s="118"/>
      <c r="M418" s="118"/>
      <c r="N418" s="118"/>
      <c r="O418" s="104"/>
      <c r="P418" s="110"/>
      <c r="Q418" s="110"/>
      <c r="R418" s="110"/>
      <c r="S418" s="110"/>
    </row>
    <row r="419" spans="1:19" ht="18">
      <c r="A419" s="109"/>
      <c r="B419" s="110"/>
      <c r="C419" s="110"/>
      <c r="D419" s="110"/>
      <c r="E419" s="110"/>
      <c r="F419" s="110"/>
      <c r="G419" s="118"/>
      <c r="H419" s="118"/>
      <c r="I419" s="118"/>
      <c r="J419" s="118"/>
      <c r="K419" s="118"/>
      <c r="L419" s="118"/>
      <c r="M419" s="118"/>
      <c r="N419" s="118"/>
      <c r="O419" s="104"/>
      <c r="P419" s="110"/>
      <c r="Q419" s="110"/>
      <c r="R419" s="110"/>
      <c r="S419" s="110"/>
    </row>
    <row r="420" spans="1:19" ht="18">
      <c r="A420" s="109"/>
      <c r="B420" s="110"/>
      <c r="C420" s="110"/>
      <c r="D420" s="110"/>
      <c r="E420" s="110"/>
      <c r="F420" s="110"/>
      <c r="G420" s="118"/>
      <c r="H420" s="118"/>
      <c r="I420" s="118"/>
      <c r="J420" s="118"/>
      <c r="K420" s="118"/>
      <c r="L420" s="118"/>
      <c r="M420" s="118"/>
      <c r="N420" s="118"/>
      <c r="O420" s="104"/>
      <c r="P420" s="110"/>
      <c r="Q420" s="110"/>
      <c r="R420" s="110"/>
      <c r="S420" s="110"/>
    </row>
    <row r="421" spans="1:19" ht="18">
      <c r="A421" s="109"/>
      <c r="B421" s="110"/>
      <c r="C421" s="110"/>
      <c r="D421" s="110"/>
      <c r="E421" s="110"/>
      <c r="F421" s="110"/>
      <c r="G421" s="118"/>
      <c r="H421" s="118"/>
      <c r="I421" s="118"/>
      <c r="J421" s="118"/>
      <c r="K421" s="118"/>
      <c r="L421" s="118"/>
      <c r="M421" s="118"/>
      <c r="N421" s="118"/>
      <c r="O421" s="104"/>
      <c r="P421" s="110"/>
      <c r="Q421" s="110"/>
      <c r="R421" s="110"/>
      <c r="S421" s="110"/>
    </row>
    <row r="422" spans="1:19" ht="18">
      <c r="A422" s="109"/>
      <c r="B422" s="110"/>
      <c r="C422" s="110"/>
      <c r="D422" s="110"/>
      <c r="E422" s="110"/>
      <c r="F422" s="110"/>
      <c r="G422" s="118"/>
      <c r="H422" s="118"/>
      <c r="I422" s="118"/>
      <c r="J422" s="118"/>
      <c r="K422" s="118"/>
      <c r="L422" s="118"/>
      <c r="M422" s="118"/>
      <c r="N422" s="118"/>
      <c r="O422" s="104"/>
      <c r="P422" s="110"/>
      <c r="Q422" s="110"/>
      <c r="R422" s="110"/>
      <c r="S422" s="110"/>
    </row>
    <row r="423" spans="1:19" ht="18">
      <c r="A423" s="109"/>
      <c r="B423" s="110"/>
      <c r="C423" s="110"/>
      <c r="D423" s="110"/>
      <c r="E423" s="110"/>
      <c r="F423" s="110"/>
      <c r="G423" s="118"/>
      <c r="H423" s="118"/>
      <c r="I423" s="118"/>
      <c r="J423" s="118"/>
      <c r="K423" s="118"/>
      <c r="L423" s="118"/>
      <c r="M423" s="118"/>
      <c r="N423" s="118"/>
      <c r="O423" s="104"/>
      <c r="P423" s="110"/>
      <c r="Q423" s="110"/>
      <c r="R423" s="110"/>
      <c r="S423" s="110"/>
    </row>
    <row r="424" spans="1:19" ht="18">
      <c r="A424" s="109"/>
      <c r="B424" s="110"/>
      <c r="C424" s="110"/>
      <c r="D424" s="110"/>
      <c r="E424" s="110"/>
      <c r="F424" s="110"/>
      <c r="G424" s="118"/>
      <c r="H424" s="118"/>
      <c r="I424" s="118"/>
      <c r="J424" s="118"/>
      <c r="K424" s="118"/>
      <c r="L424" s="118"/>
      <c r="M424" s="118"/>
      <c r="N424" s="118"/>
      <c r="O424" s="104"/>
      <c r="P424" s="110"/>
      <c r="Q424" s="110"/>
      <c r="R424" s="110"/>
      <c r="S424" s="110"/>
    </row>
    <row r="425" spans="1:19" ht="18">
      <c r="A425" s="109"/>
      <c r="B425" s="110"/>
      <c r="C425" s="110"/>
      <c r="D425" s="110"/>
      <c r="E425" s="110"/>
      <c r="F425" s="110"/>
      <c r="G425" s="118"/>
      <c r="H425" s="118"/>
      <c r="I425" s="118"/>
      <c r="J425" s="118"/>
      <c r="K425" s="118"/>
      <c r="L425" s="118"/>
      <c r="M425" s="118"/>
      <c r="N425" s="118"/>
      <c r="O425" s="104"/>
      <c r="P425" s="110"/>
      <c r="Q425" s="110"/>
      <c r="R425" s="110"/>
      <c r="S425" s="110"/>
    </row>
    <row r="426" spans="1:19" ht="18">
      <c r="A426" s="109"/>
      <c r="B426" s="110"/>
      <c r="C426" s="110"/>
      <c r="D426" s="110"/>
      <c r="E426" s="110"/>
      <c r="F426" s="110"/>
      <c r="G426" s="118"/>
      <c r="H426" s="118"/>
      <c r="I426" s="118"/>
      <c r="J426" s="118"/>
      <c r="K426" s="118"/>
      <c r="L426" s="118"/>
      <c r="M426" s="118"/>
      <c r="N426" s="118"/>
      <c r="O426" s="104"/>
      <c r="P426" s="110"/>
      <c r="Q426" s="110"/>
      <c r="R426" s="110"/>
      <c r="S426" s="110"/>
    </row>
    <row r="427" spans="1:19" ht="18">
      <c r="A427" s="109"/>
      <c r="B427" s="110"/>
      <c r="C427" s="110"/>
      <c r="D427" s="110"/>
      <c r="E427" s="110"/>
      <c r="F427" s="110"/>
      <c r="G427" s="118"/>
      <c r="H427" s="118"/>
      <c r="I427" s="118"/>
      <c r="J427" s="118"/>
      <c r="K427" s="118"/>
      <c r="L427" s="118"/>
      <c r="M427" s="118"/>
      <c r="N427" s="118"/>
      <c r="O427" s="104"/>
      <c r="P427" s="110"/>
      <c r="Q427" s="110"/>
      <c r="R427" s="110"/>
      <c r="S427" s="110"/>
    </row>
    <row r="428" spans="1:19" ht="18">
      <c r="A428" s="109"/>
      <c r="B428" s="110"/>
      <c r="C428" s="110"/>
      <c r="D428" s="110"/>
      <c r="E428" s="110"/>
      <c r="F428" s="110"/>
      <c r="G428" s="118"/>
      <c r="H428" s="118"/>
      <c r="I428" s="118"/>
      <c r="J428" s="118"/>
      <c r="K428" s="118"/>
      <c r="L428" s="118"/>
      <c r="M428" s="118"/>
      <c r="N428" s="118"/>
      <c r="O428" s="104"/>
      <c r="P428" s="110"/>
      <c r="Q428" s="110"/>
      <c r="R428" s="110"/>
      <c r="S428" s="110"/>
    </row>
    <row r="429" spans="1:19" ht="18">
      <c r="A429" s="109"/>
      <c r="B429" s="110"/>
      <c r="C429" s="110"/>
      <c r="D429" s="110"/>
      <c r="E429" s="110"/>
      <c r="F429" s="110"/>
      <c r="G429" s="118"/>
      <c r="H429" s="118"/>
      <c r="I429" s="118"/>
      <c r="J429" s="118"/>
      <c r="K429" s="118"/>
      <c r="L429" s="118"/>
      <c r="M429" s="118"/>
      <c r="N429" s="118"/>
      <c r="O429" s="104"/>
      <c r="P429" s="110"/>
      <c r="Q429" s="110"/>
      <c r="R429" s="110"/>
      <c r="S429" s="110"/>
    </row>
    <row r="430" spans="1:19" ht="18">
      <c r="A430" s="109"/>
      <c r="B430" s="110"/>
      <c r="C430" s="110"/>
      <c r="D430" s="110"/>
      <c r="E430" s="110"/>
      <c r="F430" s="110"/>
      <c r="G430" s="118"/>
      <c r="H430" s="118"/>
      <c r="I430" s="118"/>
      <c r="J430" s="118"/>
      <c r="K430" s="118"/>
      <c r="L430" s="118"/>
      <c r="M430" s="118"/>
      <c r="N430" s="118"/>
      <c r="O430" s="104"/>
      <c r="P430" s="110"/>
      <c r="Q430" s="110"/>
      <c r="R430" s="110"/>
      <c r="S430" s="110"/>
    </row>
    <row r="431" spans="1:19" ht="18">
      <c r="A431" s="109"/>
      <c r="B431" s="110"/>
      <c r="C431" s="110"/>
      <c r="D431" s="110"/>
      <c r="E431" s="110"/>
      <c r="F431" s="110"/>
      <c r="G431" s="118"/>
      <c r="H431" s="118"/>
      <c r="I431" s="118"/>
      <c r="J431" s="118"/>
      <c r="K431" s="118"/>
      <c r="L431" s="118"/>
      <c r="M431" s="118"/>
      <c r="N431" s="118"/>
      <c r="O431" s="104"/>
      <c r="P431" s="110"/>
      <c r="Q431" s="110"/>
      <c r="R431" s="110"/>
      <c r="S431" s="110"/>
    </row>
    <row r="432" spans="1:19" ht="18">
      <c r="A432" s="109"/>
      <c r="B432" s="110"/>
      <c r="C432" s="110"/>
      <c r="D432" s="110"/>
      <c r="E432" s="110"/>
      <c r="F432" s="110"/>
      <c r="G432" s="118"/>
      <c r="H432" s="118"/>
      <c r="I432" s="118"/>
      <c r="J432" s="118"/>
      <c r="K432" s="118"/>
      <c r="L432" s="118"/>
      <c r="M432" s="118"/>
      <c r="N432" s="118"/>
      <c r="O432" s="104"/>
      <c r="P432" s="110"/>
      <c r="Q432" s="110"/>
      <c r="R432" s="110"/>
      <c r="S432" s="110"/>
    </row>
    <row r="433" spans="1:19" ht="18">
      <c r="A433" s="109"/>
      <c r="B433" s="110"/>
      <c r="C433" s="110"/>
      <c r="D433" s="110"/>
      <c r="E433" s="110"/>
      <c r="F433" s="110"/>
      <c r="G433" s="118"/>
      <c r="H433" s="118"/>
      <c r="I433" s="118"/>
      <c r="J433" s="118"/>
      <c r="K433" s="118"/>
      <c r="L433" s="118"/>
      <c r="M433" s="118"/>
      <c r="N433" s="118"/>
      <c r="O433" s="104"/>
      <c r="P433" s="110"/>
      <c r="Q433" s="110"/>
      <c r="R433" s="110"/>
      <c r="S433" s="110"/>
    </row>
    <row r="434" spans="1:19" ht="18">
      <c r="A434" s="109"/>
      <c r="B434" s="110"/>
      <c r="C434" s="110"/>
      <c r="D434" s="110"/>
      <c r="E434" s="110"/>
      <c r="F434" s="110"/>
      <c r="G434" s="118"/>
      <c r="H434" s="118"/>
      <c r="I434" s="118"/>
      <c r="J434" s="118"/>
      <c r="K434" s="118"/>
      <c r="L434" s="118"/>
      <c r="M434" s="118"/>
      <c r="N434" s="118"/>
      <c r="O434" s="104"/>
      <c r="P434" s="110"/>
      <c r="Q434" s="110"/>
      <c r="R434" s="110"/>
      <c r="S434" s="110"/>
    </row>
    <row r="435" spans="1:19" ht="18">
      <c r="A435" s="109"/>
      <c r="B435" s="110"/>
      <c r="C435" s="110"/>
      <c r="D435" s="110"/>
      <c r="E435" s="110"/>
      <c r="F435" s="110"/>
      <c r="G435" s="118"/>
      <c r="H435" s="118"/>
      <c r="I435" s="118"/>
      <c r="J435" s="118"/>
      <c r="K435" s="118"/>
      <c r="L435" s="118"/>
      <c r="M435" s="118"/>
      <c r="N435" s="118"/>
      <c r="O435" s="104"/>
      <c r="P435" s="110"/>
      <c r="Q435" s="110"/>
      <c r="R435" s="110"/>
      <c r="S435" s="110"/>
    </row>
    <row r="436" spans="1:19" ht="18">
      <c r="A436" s="109"/>
      <c r="B436" s="110"/>
      <c r="C436" s="110"/>
      <c r="D436" s="110"/>
      <c r="E436" s="110"/>
      <c r="F436" s="110"/>
      <c r="G436" s="118"/>
      <c r="H436" s="118"/>
      <c r="I436" s="118"/>
      <c r="J436" s="118"/>
      <c r="K436" s="118"/>
      <c r="L436" s="118"/>
      <c r="M436" s="118"/>
      <c r="N436" s="118"/>
      <c r="O436" s="104"/>
      <c r="P436" s="110"/>
      <c r="Q436" s="110"/>
      <c r="R436" s="110"/>
      <c r="S436" s="110"/>
    </row>
    <row r="437" spans="1:19" ht="18">
      <c r="A437" s="109"/>
      <c r="B437" s="110"/>
      <c r="C437" s="110"/>
      <c r="D437" s="110"/>
      <c r="E437" s="110"/>
      <c r="F437" s="110"/>
      <c r="G437" s="118"/>
      <c r="H437" s="118"/>
      <c r="I437" s="118"/>
      <c r="J437" s="118"/>
      <c r="K437" s="118"/>
      <c r="L437" s="118"/>
      <c r="M437" s="118"/>
      <c r="N437" s="118"/>
      <c r="O437" s="104"/>
      <c r="P437" s="110"/>
      <c r="Q437" s="110"/>
      <c r="R437" s="110"/>
      <c r="S437" s="110"/>
    </row>
    <row r="438" spans="1:19" ht="18">
      <c r="A438" s="109"/>
      <c r="B438" s="110"/>
      <c r="C438" s="110"/>
      <c r="D438" s="110"/>
      <c r="E438" s="110"/>
      <c r="F438" s="110"/>
      <c r="G438" s="118"/>
      <c r="H438" s="118"/>
      <c r="I438" s="118"/>
      <c r="J438" s="118"/>
      <c r="K438" s="118"/>
      <c r="L438" s="118"/>
      <c r="M438" s="118"/>
      <c r="N438" s="118"/>
      <c r="O438" s="104"/>
      <c r="P438" s="110"/>
      <c r="Q438" s="110"/>
      <c r="R438" s="110"/>
      <c r="S438" s="110"/>
    </row>
    <row r="439" spans="1:19" ht="18">
      <c r="A439" s="109"/>
      <c r="B439" s="110"/>
      <c r="C439" s="110"/>
      <c r="D439" s="110"/>
      <c r="E439" s="110"/>
      <c r="F439" s="110"/>
      <c r="G439" s="118"/>
      <c r="H439" s="118"/>
      <c r="I439" s="118"/>
      <c r="J439" s="118"/>
      <c r="K439" s="118"/>
      <c r="L439" s="118"/>
      <c r="M439" s="118"/>
      <c r="N439" s="118"/>
      <c r="O439" s="104"/>
      <c r="P439" s="110"/>
      <c r="Q439" s="110"/>
      <c r="R439" s="110"/>
      <c r="S439" s="110"/>
    </row>
    <row r="440" spans="1:19" ht="18">
      <c r="A440" s="109"/>
      <c r="B440" s="110"/>
      <c r="C440" s="110"/>
      <c r="D440" s="110"/>
      <c r="E440" s="110"/>
      <c r="F440" s="110"/>
      <c r="G440" s="118"/>
      <c r="H440" s="118"/>
      <c r="I440" s="118"/>
      <c r="J440" s="118"/>
      <c r="K440" s="118"/>
      <c r="L440" s="118"/>
      <c r="M440" s="118"/>
      <c r="N440" s="118"/>
      <c r="O440" s="104"/>
      <c r="P440" s="110"/>
      <c r="Q440" s="110"/>
      <c r="R440" s="110"/>
      <c r="S440" s="110"/>
    </row>
    <row r="441" spans="1:19" ht="18">
      <c r="A441" s="109"/>
      <c r="B441" s="110"/>
      <c r="C441" s="110"/>
      <c r="D441" s="110"/>
      <c r="E441" s="110"/>
      <c r="F441" s="110"/>
      <c r="G441" s="118"/>
      <c r="H441" s="118"/>
      <c r="I441" s="118"/>
      <c r="J441" s="118"/>
      <c r="K441" s="118"/>
      <c r="L441" s="118"/>
      <c r="M441" s="118"/>
      <c r="N441" s="118"/>
      <c r="O441" s="104"/>
      <c r="P441" s="110"/>
      <c r="Q441" s="110"/>
      <c r="R441" s="110"/>
      <c r="S441" s="110"/>
    </row>
    <row r="442" spans="1:19" ht="18">
      <c r="A442" s="109"/>
      <c r="B442" s="110"/>
      <c r="C442" s="110"/>
      <c r="D442" s="110"/>
      <c r="E442" s="110"/>
      <c r="F442" s="110"/>
      <c r="G442" s="118"/>
      <c r="H442" s="118"/>
      <c r="I442" s="118"/>
      <c r="J442" s="118"/>
      <c r="K442" s="118"/>
      <c r="L442" s="118"/>
      <c r="M442" s="118"/>
      <c r="N442" s="118"/>
      <c r="O442" s="104"/>
      <c r="P442" s="110"/>
      <c r="Q442" s="110"/>
      <c r="R442" s="110"/>
      <c r="S442" s="110"/>
    </row>
    <row r="443" spans="1:19" ht="18">
      <c r="A443" s="109"/>
      <c r="B443" s="110"/>
      <c r="C443" s="110"/>
      <c r="D443" s="110"/>
      <c r="E443" s="110"/>
      <c r="F443" s="110"/>
      <c r="G443" s="118"/>
      <c r="H443" s="118"/>
      <c r="I443" s="118"/>
      <c r="J443" s="118"/>
      <c r="K443" s="118"/>
      <c r="L443" s="118"/>
      <c r="M443" s="118"/>
      <c r="N443" s="118"/>
      <c r="O443" s="104"/>
      <c r="P443" s="110"/>
      <c r="Q443" s="110"/>
      <c r="R443" s="110"/>
      <c r="S443" s="110"/>
    </row>
    <row r="444" spans="1:19" ht="20.25">
      <c r="A444" s="120"/>
      <c r="B444" s="121"/>
      <c r="C444" s="121"/>
      <c r="D444" s="121"/>
      <c r="E444" s="121"/>
      <c r="F444" s="121"/>
      <c r="G444" s="122">
        <f>+SUM(G8:G443)</f>
        <v>13200</v>
      </c>
      <c r="H444" s="122">
        <f>+SUM(H9:H443)</f>
        <v>0</v>
      </c>
      <c r="I444" s="122">
        <f>+SUM(I9:I443)</f>
        <v>649</v>
      </c>
      <c r="J444" s="122">
        <f>+SUM(J9:J443)</f>
        <v>730</v>
      </c>
      <c r="K444" s="122">
        <f>+SUM(K9:K443)</f>
        <v>258</v>
      </c>
      <c r="L444" s="122">
        <f>+SUM(L9:L443)</f>
        <v>117</v>
      </c>
      <c r="M444" s="122"/>
      <c r="N444" s="122"/>
      <c r="O444" s="15">
        <f>+SUM(G444:L444)</f>
        <v>14954</v>
      </c>
      <c r="P444" s="121"/>
      <c r="Q444" s="121"/>
      <c r="R444" s="121"/>
      <c r="S444" s="121"/>
    </row>
    <row r="445" spans="1:19" ht="18">
      <c r="A445" s="123"/>
      <c r="B445" s="123"/>
      <c r="C445" s="123"/>
      <c r="D445" s="123"/>
      <c r="E445" s="123"/>
      <c r="F445" s="123"/>
      <c r="G445" s="124">
        <v>16542</v>
      </c>
      <c r="H445" s="124">
        <v>72</v>
      </c>
      <c r="I445" s="124">
        <v>716</v>
      </c>
      <c r="J445" s="124">
        <v>781</v>
      </c>
      <c r="K445" s="124">
        <v>258</v>
      </c>
      <c r="L445" s="125">
        <v>139</v>
      </c>
      <c r="M445" s="125"/>
      <c r="N445" s="126"/>
      <c r="O445" s="127">
        <f>+SUM([154]MANGRAURA!C206:H206)</f>
        <v>48285</v>
      </c>
      <c r="P445" s="123"/>
      <c r="Q445" s="123"/>
      <c r="R445" s="123"/>
      <c r="S445" s="123"/>
    </row>
    <row r="446" spans="1:19">
      <c r="G446" s="52">
        <v>63</v>
      </c>
      <c r="H446" s="52">
        <v>75</v>
      </c>
      <c r="I446" s="52">
        <v>90</v>
      </c>
      <c r="J446" s="52">
        <v>110</v>
      </c>
      <c r="K446" s="52">
        <v>125</v>
      </c>
      <c r="L446" s="52">
        <v>140</v>
      </c>
    </row>
  </sheetData>
  <mergeCells count="22">
    <mergeCell ref="C5:D5"/>
    <mergeCell ref="A6:B6"/>
    <mergeCell ref="C6:S6"/>
    <mergeCell ref="G7:N7"/>
    <mergeCell ref="A7:A8"/>
    <mergeCell ref="B7:B8"/>
    <mergeCell ref="C7:C8"/>
    <mergeCell ref="D7:D8"/>
    <mergeCell ref="E7:E8"/>
    <mergeCell ref="F7:F8"/>
    <mergeCell ref="O7:O8"/>
    <mergeCell ref="P7:P8"/>
    <mergeCell ref="Q7:Q8"/>
    <mergeCell ref="R7:R8"/>
    <mergeCell ref="S7:S8"/>
    <mergeCell ref="E2:S5"/>
    <mergeCell ref="A2:B2"/>
    <mergeCell ref="C2:D2"/>
    <mergeCell ref="A3:B3"/>
    <mergeCell ref="C3:D3"/>
    <mergeCell ref="A4:B4"/>
    <mergeCell ref="C4:D4"/>
  </mergeCells>
  <pageMargins left="0.7" right="0.7" top="0.75" bottom="0.75" header="0.3" footer="0.3"/>
  <pageSetup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54"/>
  <sheetViews>
    <sheetView workbookViewId="0">
      <selection activeCell="J49" sqref="J49"/>
    </sheetView>
  </sheetViews>
  <sheetFormatPr defaultColWidth="9" defaultRowHeight="15.75"/>
  <cols>
    <col min="1" max="1" width="10.7109375" style="65" customWidth="1"/>
    <col min="2" max="2" width="15.7109375" style="65" customWidth="1"/>
    <col min="3" max="4" width="10.7109375" style="65" customWidth="1"/>
    <col min="5" max="5" width="22.28515625" style="65" customWidth="1"/>
    <col min="6" max="17" width="10.7109375" style="65" customWidth="1"/>
    <col min="18" max="18" width="14" style="65" customWidth="1"/>
    <col min="19" max="19" width="10.7109375" style="65" customWidth="1"/>
    <col min="22" max="22" width="13.7109375" customWidth="1"/>
    <col min="23" max="23" width="12.140625" customWidth="1"/>
    <col min="24" max="24" width="16" customWidth="1"/>
    <col min="25" max="25" width="10.28515625" customWidth="1"/>
    <col min="26" max="26" width="12.7109375" customWidth="1"/>
    <col min="27" max="27" width="19.5703125" customWidth="1"/>
    <col min="28" max="32" width="9" hidden="1" customWidth="1"/>
    <col min="33" max="33" width="19" customWidth="1"/>
  </cols>
  <sheetData>
    <row r="1" spans="1:33">
      <c r="A1" s="754" t="s">
        <v>261</v>
      </c>
      <c r="B1" s="754"/>
      <c r="C1" s="720" t="s">
        <v>22</v>
      </c>
      <c r="D1" s="720"/>
      <c r="E1" s="720"/>
      <c r="F1" s="720"/>
      <c r="G1" s="720"/>
      <c r="H1" s="720"/>
      <c r="I1" s="720"/>
      <c r="J1" s="720"/>
      <c r="K1" s="720"/>
      <c r="L1" s="720"/>
      <c r="M1" s="720"/>
      <c r="N1" s="720"/>
      <c r="O1" s="720"/>
      <c r="P1" s="720"/>
      <c r="Q1" s="720"/>
      <c r="R1" s="720"/>
      <c r="S1" s="720"/>
    </row>
    <row r="2" spans="1:33">
      <c r="A2" s="754" t="s">
        <v>262</v>
      </c>
      <c r="B2" s="754"/>
      <c r="C2" s="720" t="s">
        <v>1274</v>
      </c>
      <c r="D2" s="720"/>
      <c r="E2" s="720"/>
      <c r="F2" s="720"/>
      <c r="G2" s="720"/>
      <c r="H2" s="720"/>
      <c r="I2" s="720"/>
      <c r="J2" s="720"/>
      <c r="K2" s="720"/>
      <c r="L2" s="720"/>
      <c r="M2" s="720"/>
      <c r="N2" s="720"/>
      <c r="O2" s="720"/>
      <c r="P2" s="720"/>
      <c r="Q2" s="720"/>
      <c r="R2" s="720"/>
      <c r="S2" s="720"/>
      <c r="W2" s="594" t="s">
        <v>64</v>
      </c>
      <c r="X2" s="594"/>
      <c r="Y2" s="594"/>
      <c r="Z2" s="594"/>
      <c r="AA2" s="594"/>
    </row>
    <row r="3" spans="1:33" ht="63">
      <c r="A3" s="754" t="s">
        <v>263</v>
      </c>
      <c r="B3" s="754"/>
      <c r="C3" s="720">
        <v>13374</v>
      </c>
      <c r="D3" s="720"/>
      <c r="E3" s="720"/>
      <c r="F3" s="720"/>
      <c r="G3" s="720"/>
      <c r="H3" s="720"/>
      <c r="I3" s="720"/>
      <c r="J3" s="720"/>
      <c r="K3" s="720"/>
      <c r="L3" s="720"/>
      <c r="M3" s="720"/>
      <c r="N3" s="720"/>
      <c r="O3" s="720"/>
      <c r="P3" s="720"/>
      <c r="Q3" s="720"/>
      <c r="R3" s="720"/>
      <c r="S3" s="720"/>
      <c r="U3" s="77" t="s">
        <v>89</v>
      </c>
      <c r="V3" s="77" t="s">
        <v>91</v>
      </c>
      <c r="W3" s="77" t="s">
        <v>92</v>
      </c>
      <c r="X3" s="77" t="s">
        <v>93</v>
      </c>
      <c r="Y3" s="67" t="s">
        <v>778</v>
      </c>
      <c r="Z3" s="77" t="s">
        <v>1275</v>
      </c>
      <c r="AA3" s="83" t="s">
        <v>95</v>
      </c>
      <c r="AB3" s="84"/>
      <c r="AC3" s="84"/>
      <c r="AD3" s="84"/>
      <c r="AE3" s="84"/>
      <c r="AF3" s="85"/>
      <c r="AG3" s="86" t="s">
        <v>780</v>
      </c>
    </row>
    <row r="4" spans="1:33" ht="18.75">
      <c r="A4" s="66" t="s">
        <v>264</v>
      </c>
      <c r="B4" s="66"/>
      <c r="C4" s="720"/>
      <c r="D4" s="720"/>
      <c r="E4" s="720"/>
      <c r="F4" s="720"/>
      <c r="G4" s="720"/>
      <c r="H4" s="720"/>
      <c r="I4" s="720"/>
      <c r="J4" s="720"/>
      <c r="K4" s="720"/>
      <c r="L4" s="720"/>
      <c r="M4" s="720"/>
      <c r="N4" s="720"/>
      <c r="O4" s="720"/>
      <c r="P4" s="720"/>
      <c r="Q4" s="720"/>
      <c r="R4" s="720"/>
      <c r="S4" s="720"/>
      <c r="U4" s="78"/>
      <c r="V4" s="78"/>
      <c r="W4" s="78"/>
      <c r="X4" s="78"/>
      <c r="Y4" s="78"/>
      <c r="Z4" s="78"/>
      <c r="AA4" s="77"/>
      <c r="AB4" s="77" t="s">
        <v>102</v>
      </c>
      <c r="AC4" s="77" t="s">
        <v>103</v>
      </c>
      <c r="AD4" s="77" t="s">
        <v>104</v>
      </c>
      <c r="AE4" s="77" t="s">
        <v>106</v>
      </c>
      <c r="AF4" s="77" t="s">
        <v>107</v>
      </c>
      <c r="AG4" s="78"/>
    </row>
    <row r="5" spans="1:33">
      <c r="A5" s="755" t="s">
        <v>87</v>
      </c>
      <c r="B5" s="755"/>
      <c r="C5" s="756" t="s">
        <v>1276</v>
      </c>
      <c r="D5" s="756"/>
      <c r="E5" s="756"/>
      <c r="F5" s="756"/>
      <c r="G5" s="757"/>
      <c r="H5" s="757"/>
      <c r="I5" s="757"/>
      <c r="J5" s="757"/>
      <c r="K5" s="757"/>
      <c r="L5" s="757"/>
      <c r="M5" s="757"/>
      <c r="N5" s="757"/>
      <c r="O5" s="756"/>
      <c r="P5" s="756"/>
      <c r="Q5" s="756"/>
      <c r="R5" s="756"/>
      <c r="S5" s="756"/>
      <c r="U5" s="5">
        <f t="shared" ref="U5:U68" si="0">1+U4</f>
        <v>1</v>
      </c>
      <c r="V5" s="10" t="s">
        <v>177</v>
      </c>
      <c r="W5" s="10" t="s">
        <v>231</v>
      </c>
      <c r="X5" s="56" t="s">
        <v>1277</v>
      </c>
      <c r="Y5" s="10"/>
      <c r="Z5" s="10">
        <v>63</v>
      </c>
      <c r="AA5" s="10">
        <v>32</v>
      </c>
      <c r="AB5" s="10"/>
      <c r="AC5" s="10"/>
      <c r="AD5" s="10"/>
      <c r="AE5" s="10"/>
      <c r="AF5" s="10"/>
      <c r="AG5" s="10">
        <f>+AG4+AA5+AB5+AC5+AD5+AE5+AF5</f>
        <v>32</v>
      </c>
    </row>
    <row r="6" spans="1:33">
      <c r="A6" s="720" t="s">
        <v>89</v>
      </c>
      <c r="B6" s="720" t="s">
        <v>90</v>
      </c>
      <c r="C6" s="761" t="s">
        <v>91</v>
      </c>
      <c r="D6" s="761" t="s">
        <v>92</v>
      </c>
      <c r="E6" s="761" t="s">
        <v>93</v>
      </c>
      <c r="F6" s="761" t="s">
        <v>94</v>
      </c>
      <c r="G6" s="758" t="s">
        <v>95</v>
      </c>
      <c r="H6" s="759"/>
      <c r="I6" s="759"/>
      <c r="J6" s="759"/>
      <c r="K6" s="759"/>
      <c r="L6" s="759"/>
      <c r="M6" s="759"/>
      <c r="N6" s="760"/>
      <c r="O6" s="761" t="s">
        <v>96</v>
      </c>
      <c r="P6" s="761" t="s">
        <v>97</v>
      </c>
      <c r="Q6" s="761" t="s">
        <v>98</v>
      </c>
      <c r="R6" s="761" t="s">
        <v>99</v>
      </c>
      <c r="S6" s="761" t="s">
        <v>265</v>
      </c>
      <c r="U6" s="5">
        <f t="shared" si="0"/>
        <v>2</v>
      </c>
      <c r="V6" s="10" t="s">
        <v>231</v>
      </c>
      <c r="W6" s="10" t="s">
        <v>879</v>
      </c>
      <c r="X6" s="55" t="s">
        <v>1068</v>
      </c>
      <c r="Y6" s="55">
        <v>0.39</v>
      </c>
      <c r="Z6" s="10">
        <v>63</v>
      </c>
      <c r="AA6" s="10">
        <v>3.5</v>
      </c>
      <c r="AB6" s="10"/>
      <c r="AC6" s="10"/>
      <c r="AD6" s="10"/>
      <c r="AE6" s="10"/>
      <c r="AF6" s="10"/>
      <c r="AG6" s="10">
        <f>+AG5+AA6</f>
        <v>35.5</v>
      </c>
    </row>
    <row r="7" spans="1:33" ht="47.25" customHeight="1">
      <c r="A7" s="720"/>
      <c r="B7" s="720"/>
      <c r="C7" s="761"/>
      <c r="D7" s="761"/>
      <c r="E7" s="761"/>
      <c r="F7" s="761"/>
      <c r="G7" s="68" t="s">
        <v>101</v>
      </c>
      <c r="H7" s="68" t="s">
        <v>102</v>
      </c>
      <c r="I7" s="68" t="s">
        <v>103</v>
      </c>
      <c r="J7" s="68" t="s">
        <v>104</v>
      </c>
      <c r="K7" s="68" t="s">
        <v>1067</v>
      </c>
      <c r="L7" s="68" t="s">
        <v>106</v>
      </c>
      <c r="M7" s="68" t="s">
        <v>107</v>
      </c>
      <c r="N7" s="73" t="s">
        <v>470</v>
      </c>
      <c r="O7" s="761"/>
      <c r="P7" s="761"/>
      <c r="Q7" s="761"/>
      <c r="R7" s="761"/>
      <c r="S7" s="761"/>
      <c r="U7" s="5">
        <f t="shared" si="0"/>
        <v>3</v>
      </c>
      <c r="V7" s="10" t="s">
        <v>231</v>
      </c>
      <c r="W7" s="10" t="s">
        <v>879</v>
      </c>
      <c r="X7" s="56" t="s">
        <v>1277</v>
      </c>
      <c r="Y7" s="10"/>
      <c r="Z7" s="10">
        <v>63</v>
      </c>
      <c r="AA7" s="10">
        <v>49</v>
      </c>
      <c r="AB7" s="10"/>
      <c r="AC7" s="10"/>
      <c r="AD7" s="10"/>
      <c r="AE7" s="10"/>
      <c r="AF7" s="10"/>
      <c r="AG7" s="10">
        <f t="shared" ref="AG7:AG70" si="1">+AG6+AA7</f>
        <v>84.5</v>
      </c>
    </row>
    <row r="8" spans="1:33">
      <c r="A8" s="61">
        <v>1</v>
      </c>
      <c r="B8" s="60">
        <v>44953</v>
      </c>
      <c r="C8" s="61" t="s">
        <v>1154</v>
      </c>
      <c r="D8" s="61" t="s">
        <v>1106</v>
      </c>
      <c r="E8" s="69" t="s">
        <v>1101</v>
      </c>
      <c r="F8" s="61" t="s">
        <v>110</v>
      </c>
      <c r="G8" s="70"/>
      <c r="H8" s="70"/>
      <c r="I8" s="70"/>
      <c r="J8" s="70"/>
      <c r="K8" s="70"/>
      <c r="L8" s="70">
        <v>88</v>
      </c>
      <c r="M8" s="70"/>
      <c r="N8" s="70"/>
      <c r="O8" s="69">
        <f>+L8</f>
        <v>88</v>
      </c>
      <c r="P8" s="69" t="s">
        <v>276</v>
      </c>
      <c r="Q8" s="79">
        <v>1.4</v>
      </c>
      <c r="R8" s="69" t="s">
        <v>661</v>
      </c>
      <c r="S8" s="69"/>
      <c r="U8" s="5">
        <f t="shared" si="0"/>
        <v>4</v>
      </c>
      <c r="V8" s="10" t="s">
        <v>179</v>
      </c>
      <c r="W8" s="10" t="s">
        <v>147</v>
      </c>
      <c r="X8" s="56" t="s">
        <v>1277</v>
      </c>
      <c r="Y8" s="10"/>
      <c r="Z8" s="10">
        <v>63</v>
      </c>
      <c r="AA8" s="10">
        <v>17.2</v>
      </c>
      <c r="AB8" s="10"/>
      <c r="AC8" s="10"/>
      <c r="AD8" s="10"/>
      <c r="AE8" s="10"/>
      <c r="AF8" s="10"/>
      <c r="AG8" s="10">
        <f t="shared" si="1"/>
        <v>101.7</v>
      </c>
    </row>
    <row r="9" spans="1:33">
      <c r="A9" s="61">
        <f>+A8+1</f>
        <v>2</v>
      </c>
      <c r="B9" s="60">
        <v>44953</v>
      </c>
      <c r="C9" s="61" t="s">
        <v>1278</v>
      </c>
      <c r="D9" s="61" t="s">
        <v>1279</v>
      </c>
      <c r="E9" s="69" t="s">
        <v>1101</v>
      </c>
      <c r="F9" s="61" t="s">
        <v>110</v>
      </c>
      <c r="G9" s="70"/>
      <c r="H9" s="70"/>
      <c r="I9" s="70"/>
      <c r="J9" s="70"/>
      <c r="K9" s="70"/>
      <c r="L9" s="70">
        <v>125</v>
      </c>
      <c r="M9" s="70"/>
      <c r="N9" s="70"/>
      <c r="O9" s="69">
        <f>+O8+G9+H9+I9+J9+L9+M9</f>
        <v>213</v>
      </c>
      <c r="P9" s="69" t="s">
        <v>276</v>
      </c>
      <c r="Q9" s="79">
        <v>1.4</v>
      </c>
      <c r="R9" s="69" t="s">
        <v>661</v>
      </c>
      <c r="S9" s="69"/>
      <c r="U9" s="5">
        <f t="shared" si="0"/>
        <v>5</v>
      </c>
      <c r="V9" s="10" t="s">
        <v>806</v>
      </c>
      <c r="W9" s="10" t="s">
        <v>1280</v>
      </c>
      <c r="X9" s="56" t="s">
        <v>1277</v>
      </c>
      <c r="Y9" s="10"/>
      <c r="Z9" s="10">
        <v>63</v>
      </c>
      <c r="AA9" s="10">
        <v>210</v>
      </c>
      <c r="AB9" s="10"/>
      <c r="AC9" s="10"/>
      <c r="AD9" s="10"/>
      <c r="AE9" s="10"/>
      <c r="AF9" s="10"/>
      <c r="AG9" s="10">
        <f t="shared" si="1"/>
        <v>311.7</v>
      </c>
    </row>
    <row r="10" spans="1:33">
      <c r="A10" s="61">
        <f>+A9+1</f>
        <v>3</v>
      </c>
      <c r="B10" s="60">
        <v>44954</v>
      </c>
      <c r="C10" s="61" t="s">
        <v>1281</v>
      </c>
      <c r="D10" s="61" t="s">
        <v>1206</v>
      </c>
      <c r="E10" s="69" t="s">
        <v>1101</v>
      </c>
      <c r="F10" s="61" t="s">
        <v>110</v>
      </c>
      <c r="G10" s="70"/>
      <c r="H10" s="70"/>
      <c r="I10" s="70"/>
      <c r="J10" s="70"/>
      <c r="K10" s="70"/>
      <c r="L10" s="70">
        <v>76</v>
      </c>
      <c r="M10" s="70"/>
      <c r="N10" s="70"/>
      <c r="O10" s="69">
        <f t="shared" ref="O10:O12" si="2">+O9+G10+H10+I10+J10+L10+M10</f>
        <v>289</v>
      </c>
      <c r="P10" s="69" t="s">
        <v>276</v>
      </c>
      <c r="Q10" s="79">
        <v>1.4</v>
      </c>
      <c r="R10" s="69" t="s">
        <v>661</v>
      </c>
      <c r="S10" s="69"/>
      <c r="U10" s="5">
        <f t="shared" si="0"/>
        <v>6</v>
      </c>
      <c r="V10" s="10" t="s">
        <v>240</v>
      </c>
      <c r="W10" s="10" t="s">
        <v>122</v>
      </c>
      <c r="X10" s="56" t="s">
        <v>1277</v>
      </c>
      <c r="Y10" s="10"/>
      <c r="Z10" s="10">
        <v>63</v>
      </c>
      <c r="AA10" s="10">
        <v>62</v>
      </c>
      <c r="AB10" s="10"/>
      <c r="AC10" s="10"/>
      <c r="AD10" s="10"/>
      <c r="AE10" s="10"/>
      <c r="AF10" s="10"/>
      <c r="AG10" s="10">
        <f t="shared" si="1"/>
        <v>373.7</v>
      </c>
    </row>
    <row r="11" spans="1:33">
      <c r="A11" s="61">
        <f>+A10+1</f>
        <v>4</v>
      </c>
      <c r="B11" s="60">
        <v>44954</v>
      </c>
      <c r="C11" s="61" t="s">
        <v>1282</v>
      </c>
      <c r="D11" s="61" t="s">
        <v>1279</v>
      </c>
      <c r="E11" s="69" t="s">
        <v>1101</v>
      </c>
      <c r="F11" s="61" t="s">
        <v>110</v>
      </c>
      <c r="G11" s="70"/>
      <c r="H11" s="70"/>
      <c r="I11" s="70"/>
      <c r="J11" s="70"/>
      <c r="K11" s="70"/>
      <c r="L11" s="70">
        <v>55</v>
      </c>
      <c r="M11" s="70"/>
      <c r="N11" s="70"/>
      <c r="O11" s="69">
        <f t="shared" si="2"/>
        <v>344</v>
      </c>
      <c r="P11" s="69" t="s">
        <v>276</v>
      </c>
      <c r="Q11" s="79">
        <v>1.4</v>
      </c>
      <c r="R11" s="69" t="s">
        <v>661</v>
      </c>
      <c r="S11" s="69"/>
      <c r="U11" s="5">
        <f t="shared" si="0"/>
        <v>7</v>
      </c>
      <c r="V11" s="10" t="s">
        <v>122</v>
      </c>
      <c r="W11" s="10" t="s">
        <v>198</v>
      </c>
      <c r="X11" s="56" t="s">
        <v>1277</v>
      </c>
      <c r="Y11" s="10"/>
      <c r="Z11" s="10">
        <v>63</v>
      </c>
      <c r="AA11" s="10">
        <v>68</v>
      </c>
      <c r="AB11" s="10"/>
      <c r="AC11" s="10"/>
      <c r="AD11" s="10"/>
      <c r="AE11" s="10"/>
      <c r="AF11" s="10"/>
      <c r="AG11" s="10">
        <f t="shared" si="1"/>
        <v>441.7</v>
      </c>
    </row>
    <row r="12" spans="1:33">
      <c r="A12" s="61">
        <f>+A11+1</f>
        <v>5</v>
      </c>
      <c r="B12" s="60">
        <v>44954</v>
      </c>
      <c r="C12" s="61" t="s">
        <v>1282</v>
      </c>
      <c r="D12" s="61" t="s">
        <v>1256</v>
      </c>
      <c r="E12" s="69" t="s">
        <v>1101</v>
      </c>
      <c r="F12" s="61" t="s">
        <v>110</v>
      </c>
      <c r="G12" s="70"/>
      <c r="H12" s="70"/>
      <c r="I12" s="70"/>
      <c r="J12" s="70">
        <v>73</v>
      </c>
      <c r="K12" s="70"/>
      <c r="L12" s="70"/>
      <c r="M12" s="70"/>
      <c r="N12" s="70"/>
      <c r="O12" s="69">
        <f t="shared" si="2"/>
        <v>417</v>
      </c>
      <c r="P12" s="69" t="s">
        <v>269</v>
      </c>
      <c r="Q12" s="79">
        <v>1.4</v>
      </c>
      <c r="R12" s="69" t="s">
        <v>661</v>
      </c>
      <c r="S12" s="69"/>
      <c r="U12" s="5">
        <f t="shared" si="0"/>
        <v>8</v>
      </c>
      <c r="V12" s="10" t="s">
        <v>1091</v>
      </c>
      <c r="W12" s="10" t="s">
        <v>1283</v>
      </c>
      <c r="X12" s="56" t="s">
        <v>1277</v>
      </c>
      <c r="Y12" s="10"/>
      <c r="Z12" s="10">
        <v>63</v>
      </c>
      <c r="AA12" s="10">
        <v>6.2</v>
      </c>
      <c r="AB12" s="10"/>
      <c r="AC12" s="10"/>
      <c r="AD12" s="10"/>
      <c r="AE12" s="10"/>
      <c r="AF12" s="10"/>
      <c r="AG12" s="10">
        <f t="shared" si="1"/>
        <v>447.9</v>
      </c>
    </row>
    <row r="13" spans="1:33">
      <c r="A13" s="61">
        <f t="shared" ref="A13:A79" si="3">+A12+1</f>
        <v>6</v>
      </c>
      <c r="B13" s="60">
        <v>44955</v>
      </c>
      <c r="C13" s="61" t="s">
        <v>1281</v>
      </c>
      <c r="D13" s="61" t="s">
        <v>1223</v>
      </c>
      <c r="E13" s="69" t="s">
        <v>1101</v>
      </c>
      <c r="F13" s="61" t="s">
        <v>110</v>
      </c>
      <c r="G13" s="70"/>
      <c r="H13" s="70"/>
      <c r="I13" s="70"/>
      <c r="J13" s="70"/>
      <c r="K13" s="70"/>
      <c r="L13" s="70">
        <v>53</v>
      </c>
      <c r="M13" s="70"/>
      <c r="N13" s="70"/>
      <c r="O13" s="69">
        <f t="shared" ref="O13:O76" si="4">+O12+G13+H13+I13+J13+L13+M13</f>
        <v>470</v>
      </c>
      <c r="P13" s="69" t="s">
        <v>269</v>
      </c>
      <c r="Q13" s="79">
        <v>1.4</v>
      </c>
      <c r="R13" s="69" t="s">
        <v>661</v>
      </c>
      <c r="S13" s="69"/>
      <c r="U13" s="5">
        <f t="shared" si="0"/>
        <v>9</v>
      </c>
      <c r="V13" s="10" t="s">
        <v>1091</v>
      </c>
      <c r="W13" s="10" t="s">
        <v>1283</v>
      </c>
      <c r="X13" s="56" t="s">
        <v>1277</v>
      </c>
      <c r="Y13" s="10"/>
      <c r="Z13" s="10">
        <v>63</v>
      </c>
      <c r="AA13" s="10">
        <v>120</v>
      </c>
      <c r="AB13" s="10"/>
      <c r="AC13" s="10"/>
      <c r="AD13" s="10"/>
      <c r="AE13" s="10"/>
      <c r="AF13" s="10"/>
      <c r="AG13" s="10">
        <f t="shared" si="1"/>
        <v>567.9</v>
      </c>
    </row>
    <row r="14" spans="1:33">
      <c r="A14" s="61">
        <f t="shared" si="3"/>
        <v>7</v>
      </c>
      <c r="B14" s="60">
        <v>44955</v>
      </c>
      <c r="C14" s="61" t="s">
        <v>1160</v>
      </c>
      <c r="D14" s="61" t="s">
        <v>1173</v>
      </c>
      <c r="E14" s="69" t="s">
        <v>1101</v>
      </c>
      <c r="F14" s="61" t="s">
        <v>110</v>
      </c>
      <c r="G14" s="70"/>
      <c r="H14" s="70"/>
      <c r="I14" s="70"/>
      <c r="J14" s="70"/>
      <c r="K14" s="70"/>
      <c r="L14" s="70">
        <v>41</v>
      </c>
      <c r="M14" s="70"/>
      <c r="N14" s="70"/>
      <c r="O14" s="69">
        <f t="shared" si="4"/>
        <v>511</v>
      </c>
      <c r="P14" s="69" t="s">
        <v>269</v>
      </c>
      <c r="Q14" s="79">
        <v>1.4</v>
      </c>
      <c r="R14" s="69" t="s">
        <v>661</v>
      </c>
      <c r="S14" s="69"/>
      <c r="U14" s="5">
        <f t="shared" si="0"/>
        <v>10</v>
      </c>
      <c r="V14" s="10" t="s">
        <v>231</v>
      </c>
      <c r="W14" s="10" t="s">
        <v>188</v>
      </c>
      <c r="X14" s="56" t="s">
        <v>1277</v>
      </c>
      <c r="Y14" s="10"/>
      <c r="Z14" s="10">
        <v>63</v>
      </c>
      <c r="AA14" s="10">
        <v>227.7</v>
      </c>
      <c r="AB14" s="10"/>
      <c r="AC14" s="10"/>
      <c r="AD14" s="10"/>
      <c r="AE14" s="10"/>
      <c r="AF14" s="10"/>
      <c r="AG14" s="10">
        <f t="shared" si="1"/>
        <v>795.59999999999991</v>
      </c>
    </row>
    <row r="15" spans="1:33">
      <c r="A15" s="61">
        <f t="shared" si="3"/>
        <v>8</v>
      </c>
      <c r="B15" s="60">
        <v>44955</v>
      </c>
      <c r="C15" s="61" t="s">
        <v>1284</v>
      </c>
      <c r="D15" s="61" t="s">
        <v>1163</v>
      </c>
      <c r="E15" s="71" t="s">
        <v>1092</v>
      </c>
      <c r="F15" s="61" t="s">
        <v>110</v>
      </c>
      <c r="G15" s="70"/>
      <c r="H15" s="70"/>
      <c r="I15" s="70"/>
      <c r="J15" s="70">
        <v>56</v>
      </c>
      <c r="K15" s="70"/>
      <c r="L15" s="70"/>
      <c r="M15" s="70"/>
      <c r="N15" s="70"/>
      <c r="O15" s="69">
        <f t="shared" si="4"/>
        <v>567</v>
      </c>
      <c r="P15" s="69" t="s">
        <v>269</v>
      </c>
      <c r="Q15" s="79">
        <v>1</v>
      </c>
      <c r="R15" s="69" t="s">
        <v>661</v>
      </c>
      <c r="S15" s="69"/>
      <c r="U15" s="5">
        <f t="shared" si="0"/>
        <v>11</v>
      </c>
      <c r="V15" s="10" t="s">
        <v>1285</v>
      </c>
      <c r="W15" s="10" t="s">
        <v>1286</v>
      </c>
      <c r="X15" s="56" t="s">
        <v>1277</v>
      </c>
      <c r="Y15" s="10"/>
      <c r="Z15" s="10">
        <v>63</v>
      </c>
      <c r="AA15" s="10">
        <v>11</v>
      </c>
      <c r="AB15" s="10"/>
      <c r="AC15" s="10"/>
      <c r="AD15" s="10"/>
      <c r="AE15" s="10"/>
      <c r="AF15" s="10"/>
      <c r="AG15" s="10">
        <f t="shared" si="1"/>
        <v>806.59999999999991</v>
      </c>
    </row>
    <row r="16" spans="1:33">
      <c r="A16" s="61">
        <f t="shared" si="3"/>
        <v>9</v>
      </c>
      <c r="B16" s="60">
        <v>44955</v>
      </c>
      <c r="C16" s="61" t="s">
        <v>1287</v>
      </c>
      <c r="D16" s="61" t="s">
        <v>1133</v>
      </c>
      <c r="E16" s="71" t="s">
        <v>1092</v>
      </c>
      <c r="F16" s="61" t="s">
        <v>110</v>
      </c>
      <c r="G16" s="70"/>
      <c r="H16" s="70"/>
      <c r="I16" s="70"/>
      <c r="J16" s="70">
        <v>133</v>
      </c>
      <c r="K16" s="70"/>
      <c r="L16" s="70"/>
      <c r="M16" s="70"/>
      <c r="N16" s="70"/>
      <c r="O16" s="69">
        <f t="shared" si="4"/>
        <v>700</v>
      </c>
      <c r="P16" s="69" t="s">
        <v>269</v>
      </c>
      <c r="Q16" s="79">
        <v>1</v>
      </c>
      <c r="R16" s="69" t="s">
        <v>661</v>
      </c>
      <c r="S16" s="69"/>
      <c r="U16" s="8">
        <f t="shared" si="0"/>
        <v>12</v>
      </c>
      <c r="V16" s="42" t="s">
        <v>796</v>
      </c>
      <c r="W16" s="42" t="s">
        <v>182</v>
      </c>
      <c r="X16" s="10" t="s">
        <v>1101</v>
      </c>
      <c r="Y16" s="55">
        <v>0.39</v>
      </c>
      <c r="Z16" s="10">
        <v>63</v>
      </c>
      <c r="AA16" s="10">
        <v>84.6</v>
      </c>
      <c r="AB16" s="10"/>
      <c r="AC16" s="10"/>
      <c r="AD16" s="10"/>
      <c r="AE16" s="10"/>
      <c r="AF16" s="10"/>
      <c r="AG16" s="10">
        <f t="shared" si="1"/>
        <v>891.19999999999993</v>
      </c>
    </row>
    <row r="17" spans="1:33">
      <c r="A17" s="61">
        <f t="shared" si="3"/>
        <v>10</v>
      </c>
      <c r="B17" s="60">
        <v>44955</v>
      </c>
      <c r="C17" s="61" t="s">
        <v>1288</v>
      </c>
      <c r="D17" s="61" t="s">
        <v>757</v>
      </c>
      <c r="E17" s="71" t="s">
        <v>1092</v>
      </c>
      <c r="F17" s="61" t="s">
        <v>110</v>
      </c>
      <c r="G17" s="70"/>
      <c r="H17" s="70"/>
      <c r="I17" s="70"/>
      <c r="J17" s="70">
        <v>100</v>
      </c>
      <c r="K17" s="70"/>
      <c r="L17" s="70"/>
      <c r="M17" s="70"/>
      <c r="N17" s="70"/>
      <c r="O17" s="69">
        <f t="shared" si="4"/>
        <v>800</v>
      </c>
      <c r="P17" s="69" t="s">
        <v>269</v>
      </c>
      <c r="Q17" s="79">
        <v>1</v>
      </c>
      <c r="R17" s="69" t="s">
        <v>661</v>
      </c>
      <c r="S17" s="69"/>
      <c r="U17" s="5">
        <f t="shared" si="0"/>
        <v>13</v>
      </c>
      <c r="V17" s="10" t="s">
        <v>1289</v>
      </c>
      <c r="W17" s="10" t="s">
        <v>1290</v>
      </c>
      <c r="X17" s="56" t="s">
        <v>1277</v>
      </c>
      <c r="Y17" s="10"/>
      <c r="Z17" s="10">
        <v>63</v>
      </c>
      <c r="AA17" s="10">
        <v>47.4</v>
      </c>
      <c r="AB17" s="10"/>
      <c r="AC17" s="10"/>
      <c r="AD17" s="10"/>
      <c r="AE17" s="10"/>
      <c r="AF17" s="10"/>
      <c r="AG17" s="10">
        <f t="shared" si="1"/>
        <v>938.59999999999991</v>
      </c>
    </row>
    <row r="18" spans="1:33">
      <c r="A18" s="61">
        <f t="shared" si="3"/>
        <v>11</v>
      </c>
      <c r="B18" s="60">
        <v>44955</v>
      </c>
      <c r="C18" s="61" t="s">
        <v>1281</v>
      </c>
      <c r="D18" s="61" t="s">
        <v>1291</v>
      </c>
      <c r="E18" s="69" t="s">
        <v>1101</v>
      </c>
      <c r="F18" s="61" t="s">
        <v>110</v>
      </c>
      <c r="G18" s="70"/>
      <c r="H18" s="70"/>
      <c r="I18" s="70"/>
      <c r="J18" s="70"/>
      <c r="K18" s="70"/>
      <c r="L18" s="70"/>
      <c r="M18" s="70">
        <v>100</v>
      </c>
      <c r="N18" s="70"/>
      <c r="O18" s="69">
        <f t="shared" si="4"/>
        <v>900</v>
      </c>
      <c r="P18" s="69" t="s">
        <v>276</v>
      </c>
      <c r="Q18" s="79">
        <v>1.4</v>
      </c>
      <c r="R18" s="69" t="s">
        <v>661</v>
      </c>
      <c r="S18" s="69"/>
      <c r="U18" s="5">
        <f t="shared" si="0"/>
        <v>14</v>
      </c>
      <c r="V18" s="10" t="s">
        <v>224</v>
      </c>
      <c r="W18" s="10" t="s">
        <v>113</v>
      </c>
      <c r="X18" s="56" t="s">
        <v>1277</v>
      </c>
      <c r="Y18" s="55">
        <v>0.39</v>
      </c>
      <c r="Z18" s="10">
        <v>63</v>
      </c>
      <c r="AA18" s="10">
        <v>196.2</v>
      </c>
      <c r="AB18" s="10"/>
      <c r="AC18" s="10"/>
      <c r="AD18" s="10"/>
      <c r="AE18" s="10"/>
      <c r="AF18" s="10"/>
      <c r="AG18" s="10">
        <f t="shared" si="1"/>
        <v>1134.8</v>
      </c>
    </row>
    <row r="19" spans="1:33">
      <c r="A19" s="61">
        <f t="shared" si="3"/>
        <v>12</v>
      </c>
      <c r="B19" s="60">
        <v>44956</v>
      </c>
      <c r="C19" s="61" t="s">
        <v>1292</v>
      </c>
      <c r="D19" s="61" t="s">
        <v>1173</v>
      </c>
      <c r="E19" s="69" t="s">
        <v>1101</v>
      </c>
      <c r="F19" s="61" t="s">
        <v>110</v>
      </c>
      <c r="G19" s="70"/>
      <c r="H19" s="70"/>
      <c r="I19" s="70"/>
      <c r="J19" s="70"/>
      <c r="K19" s="70"/>
      <c r="L19" s="70">
        <v>225</v>
      </c>
      <c r="M19" s="70"/>
      <c r="N19" s="70"/>
      <c r="O19" s="69">
        <f t="shared" si="4"/>
        <v>1125</v>
      </c>
      <c r="P19" s="69" t="s">
        <v>276</v>
      </c>
      <c r="Q19" s="79">
        <v>1.4</v>
      </c>
      <c r="R19" s="69" t="s">
        <v>661</v>
      </c>
      <c r="S19" s="61"/>
      <c r="U19" s="5">
        <f t="shared" si="0"/>
        <v>15</v>
      </c>
      <c r="V19" s="10" t="s">
        <v>224</v>
      </c>
      <c r="W19" s="10" t="s">
        <v>113</v>
      </c>
      <c r="X19" s="10" t="s">
        <v>843</v>
      </c>
      <c r="Y19" s="55">
        <v>0.39</v>
      </c>
      <c r="Z19" s="10">
        <v>63</v>
      </c>
      <c r="AA19" s="10">
        <v>100.2</v>
      </c>
      <c r="AB19" s="10"/>
      <c r="AC19" s="10"/>
      <c r="AD19" s="10"/>
      <c r="AE19" s="10"/>
      <c r="AF19" s="10"/>
      <c r="AG19" s="10">
        <f t="shared" si="1"/>
        <v>1235</v>
      </c>
    </row>
    <row r="20" spans="1:33">
      <c r="A20" s="61">
        <f t="shared" si="3"/>
        <v>13</v>
      </c>
      <c r="B20" s="60">
        <v>44956</v>
      </c>
      <c r="C20" s="61" t="s">
        <v>1281</v>
      </c>
      <c r="D20" s="61" t="s">
        <v>1291</v>
      </c>
      <c r="E20" s="69" t="s">
        <v>1101</v>
      </c>
      <c r="F20" s="61" t="s">
        <v>110</v>
      </c>
      <c r="G20" s="70"/>
      <c r="H20" s="70"/>
      <c r="I20" s="70"/>
      <c r="J20" s="70"/>
      <c r="K20" s="70"/>
      <c r="L20" s="70"/>
      <c r="M20" s="70">
        <v>60</v>
      </c>
      <c r="N20" s="70"/>
      <c r="O20" s="69">
        <f t="shared" si="4"/>
        <v>1185</v>
      </c>
      <c r="P20" s="69" t="s">
        <v>276</v>
      </c>
      <c r="Q20" s="79">
        <v>1.4</v>
      </c>
      <c r="R20" s="69" t="s">
        <v>661</v>
      </c>
      <c r="S20" s="61"/>
      <c r="U20" s="5">
        <f t="shared" si="0"/>
        <v>16</v>
      </c>
      <c r="V20" s="10" t="s">
        <v>795</v>
      </c>
      <c r="W20" s="10" t="s">
        <v>172</v>
      </c>
      <c r="X20" s="56" t="s">
        <v>1277</v>
      </c>
      <c r="Y20" s="10"/>
      <c r="Z20" s="10">
        <v>63</v>
      </c>
      <c r="AA20" s="10">
        <v>3.2</v>
      </c>
      <c r="AB20" s="10"/>
      <c r="AC20" s="10"/>
      <c r="AD20" s="10"/>
      <c r="AE20" s="10"/>
      <c r="AF20" s="10"/>
      <c r="AG20" s="10">
        <f t="shared" si="1"/>
        <v>1238.2</v>
      </c>
    </row>
    <row r="21" spans="1:33">
      <c r="A21" s="61">
        <f t="shared" si="3"/>
        <v>14</v>
      </c>
      <c r="B21" s="60">
        <v>44956</v>
      </c>
      <c r="C21" s="61" t="s">
        <v>1293</v>
      </c>
      <c r="D21" s="61" t="s">
        <v>1294</v>
      </c>
      <c r="E21" s="71" t="s">
        <v>1092</v>
      </c>
      <c r="F21" s="61" t="s">
        <v>110</v>
      </c>
      <c r="G21" s="70">
        <v>15</v>
      </c>
      <c r="H21" s="70"/>
      <c r="I21" s="70"/>
      <c r="J21" s="70"/>
      <c r="K21" s="70"/>
      <c r="L21" s="70"/>
      <c r="M21" s="70"/>
      <c r="N21" s="70"/>
      <c r="O21" s="69">
        <f t="shared" si="4"/>
        <v>1200</v>
      </c>
      <c r="P21" s="69" t="s">
        <v>276</v>
      </c>
      <c r="Q21" s="79">
        <v>1.4</v>
      </c>
      <c r="R21" s="69" t="s">
        <v>661</v>
      </c>
      <c r="S21" s="61"/>
      <c r="U21" s="5">
        <f t="shared" si="0"/>
        <v>17</v>
      </c>
      <c r="V21" s="10" t="s">
        <v>795</v>
      </c>
      <c r="W21" s="10" t="s">
        <v>172</v>
      </c>
      <c r="X21" s="10" t="s">
        <v>1101</v>
      </c>
      <c r="Y21" s="55">
        <v>0.39</v>
      </c>
      <c r="Z21" s="10">
        <v>63</v>
      </c>
      <c r="AA21" s="10">
        <v>51.2</v>
      </c>
      <c r="AB21" s="10"/>
      <c r="AC21" s="10"/>
      <c r="AD21" s="10"/>
      <c r="AE21" s="10"/>
      <c r="AF21" s="10"/>
      <c r="AG21" s="10">
        <f t="shared" si="1"/>
        <v>1289.4000000000001</v>
      </c>
    </row>
    <row r="22" spans="1:33">
      <c r="A22" s="61">
        <f t="shared" si="3"/>
        <v>15</v>
      </c>
      <c r="B22" s="60">
        <v>44957</v>
      </c>
      <c r="C22" s="61" t="s">
        <v>1287</v>
      </c>
      <c r="D22" s="61" t="s">
        <v>1102</v>
      </c>
      <c r="E22" s="71" t="s">
        <v>1092</v>
      </c>
      <c r="F22" s="61" t="s">
        <v>110</v>
      </c>
      <c r="G22" s="70"/>
      <c r="H22" s="70"/>
      <c r="I22" s="70"/>
      <c r="J22" s="70">
        <v>122</v>
      </c>
      <c r="K22" s="70"/>
      <c r="L22" s="70"/>
      <c r="M22" s="70"/>
      <c r="N22" s="70"/>
      <c r="O22" s="69">
        <f t="shared" si="4"/>
        <v>1322</v>
      </c>
      <c r="P22" s="69" t="s">
        <v>276</v>
      </c>
      <c r="Q22" s="79">
        <v>1.4</v>
      </c>
      <c r="R22" s="69" t="s">
        <v>661</v>
      </c>
      <c r="S22" s="61"/>
      <c r="U22" s="5">
        <f t="shared" si="0"/>
        <v>18</v>
      </c>
      <c r="V22" s="10" t="s">
        <v>215</v>
      </c>
      <c r="W22" s="10" t="s">
        <v>1221</v>
      </c>
      <c r="X22" s="56" t="s">
        <v>1277</v>
      </c>
      <c r="Y22" s="10"/>
      <c r="Z22" s="10">
        <v>63</v>
      </c>
      <c r="AA22" s="10">
        <v>12.5</v>
      </c>
      <c r="AB22" s="10"/>
      <c r="AC22" s="10"/>
      <c r="AD22" s="10"/>
      <c r="AE22" s="10"/>
      <c r="AF22" s="10"/>
      <c r="AG22" s="10">
        <f t="shared" si="1"/>
        <v>1301.9000000000001</v>
      </c>
    </row>
    <row r="23" spans="1:33">
      <c r="A23" s="61">
        <f t="shared" si="3"/>
        <v>16</v>
      </c>
      <c r="B23" s="60">
        <v>44957</v>
      </c>
      <c r="C23" s="61" t="s">
        <v>1295</v>
      </c>
      <c r="D23" s="61" t="s">
        <v>1189</v>
      </c>
      <c r="E23" s="71" t="s">
        <v>1092</v>
      </c>
      <c r="F23" s="61" t="s">
        <v>110</v>
      </c>
      <c r="G23" s="72"/>
      <c r="H23" s="72"/>
      <c r="I23" s="72"/>
      <c r="J23" s="72">
        <v>143</v>
      </c>
      <c r="K23" s="72"/>
      <c r="L23" s="72"/>
      <c r="M23" s="72"/>
      <c r="N23" s="72"/>
      <c r="O23" s="69">
        <f t="shared" si="4"/>
        <v>1465</v>
      </c>
      <c r="P23" s="69" t="s">
        <v>276</v>
      </c>
      <c r="Q23" s="79">
        <v>1.4</v>
      </c>
      <c r="R23" s="69" t="s">
        <v>661</v>
      </c>
      <c r="S23" s="69"/>
      <c r="U23" s="5">
        <f t="shared" si="0"/>
        <v>19</v>
      </c>
      <c r="V23" s="10" t="s">
        <v>1221</v>
      </c>
      <c r="W23" s="10" t="s">
        <v>1098</v>
      </c>
      <c r="X23" s="56" t="s">
        <v>1277</v>
      </c>
      <c r="Y23" s="10"/>
      <c r="Z23" s="10">
        <v>63</v>
      </c>
      <c r="AA23" s="10">
        <v>21</v>
      </c>
      <c r="AB23" s="52"/>
      <c r="AC23" s="10"/>
      <c r="AD23" s="10"/>
      <c r="AE23" s="10"/>
      <c r="AF23" s="10"/>
      <c r="AG23" s="10">
        <f t="shared" si="1"/>
        <v>1322.9</v>
      </c>
    </row>
    <row r="24" spans="1:33">
      <c r="A24" s="61">
        <f t="shared" si="3"/>
        <v>17</v>
      </c>
      <c r="B24" s="60">
        <v>44958</v>
      </c>
      <c r="C24" s="61" t="s">
        <v>1292</v>
      </c>
      <c r="D24" s="61" t="s">
        <v>174</v>
      </c>
      <c r="E24" s="71" t="s">
        <v>1092</v>
      </c>
      <c r="F24" s="61" t="s">
        <v>110</v>
      </c>
      <c r="G24" s="72"/>
      <c r="H24" s="72"/>
      <c r="I24" s="72"/>
      <c r="J24" s="72"/>
      <c r="K24" s="72"/>
      <c r="L24" s="72">
        <v>145</v>
      </c>
      <c r="M24" s="72"/>
      <c r="N24" s="72"/>
      <c r="O24" s="69">
        <f t="shared" si="4"/>
        <v>1610</v>
      </c>
      <c r="P24" s="69" t="s">
        <v>276</v>
      </c>
      <c r="Q24" s="79">
        <v>3.6</v>
      </c>
      <c r="R24" s="69" t="s">
        <v>661</v>
      </c>
      <c r="S24" s="69"/>
      <c r="U24" s="5">
        <f t="shared" si="0"/>
        <v>20</v>
      </c>
      <c r="V24" s="10" t="s">
        <v>1221</v>
      </c>
      <c r="W24" s="10" t="s">
        <v>1088</v>
      </c>
      <c r="X24" s="56" t="s">
        <v>1277</v>
      </c>
      <c r="Y24" s="10"/>
      <c r="Z24" s="10">
        <v>63</v>
      </c>
      <c r="AA24" s="10">
        <v>42</v>
      </c>
      <c r="AB24" s="10"/>
      <c r="AC24" s="10"/>
      <c r="AD24" s="10"/>
      <c r="AE24" s="10"/>
      <c r="AF24" s="10"/>
      <c r="AG24" s="10">
        <f t="shared" si="1"/>
        <v>1364.9</v>
      </c>
    </row>
    <row r="25" spans="1:33">
      <c r="A25" s="61">
        <f t="shared" si="3"/>
        <v>18</v>
      </c>
      <c r="B25" s="60">
        <v>44958</v>
      </c>
      <c r="C25" s="61" t="s">
        <v>1292</v>
      </c>
      <c r="D25" s="61" t="s">
        <v>1296</v>
      </c>
      <c r="E25" s="71" t="s">
        <v>1092</v>
      </c>
      <c r="F25" s="61" t="s">
        <v>110</v>
      </c>
      <c r="G25" s="72"/>
      <c r="H25" s="72"/>
      <c r="I25" s="72"/>
      <c r="J25" s="72"/>
      <c r="K25" s="72"/>
      <c r="L25" s="72">
        <v>116</v>
      </c>
      <c r="M25" s="72"/>
      <c r="N25" s="72"/>
      <c r="O25" s="69">
        <f t="shared" si="4"/>
        <v>1726</v>
      </c>
      <c r="P25" s="69" t="s">
        <v>276</v>
      </c>
      <c r="Q25" s="79">
        <v>3.6</v>
      </c>
      <c r="R25" s="69" t="s">
        <v>661</v>
      </c>
      <c r="S25" s="69"/>
      <c r="U25" s="5">
        <f t="shared" si="0"/>
        <v>21</v>
      </c>
      <c r="V25" s="10" t="s">
        <v>1085</v>
      </c>
      <c r="W25" s="10" t="s">
        <v>250</v>
      </c>
      <c r="X25" s="10" t="s">
        <v>1068</v>
      </c>
      <c r="Y25" s="55">
        <v>0.39</v>
      </c>
      <c r="Z25" s="10">
        <v>63</v>
      </c>
      <c r="AA25" s="10">
        <v>3.5</v>
      </c>
      <c r="AB25" s="10"/>
      <c r="AC25" s="10"/>
      <c r="AD25" s="10"/>
      <c r="AE25" s="10"/>
      <c r="AF25" s="10"/>
      <c r="AG25" s="10">
        <f t="shared" si="1"/>
        <v>1368.4</v>
      </c>
    </row>
    <row r="26" spans="1:33">
      <c r="A26" s="61">
        <f t="shared" si="3"/>
        <v>19</v>
      </c>
      <c r="B26" s="60">
        <v>44964</v>
      </c>
      <c r="C26" s="61" t="s">
        <v>1297</v>
      </c>
      <c r="D26" s="61" t="s">
        <v>1121</v>
      </c>
      <c r="E26" s="71" t="s">
        <v>1092</v>
      </c>
      <c r="F26" s="61" t="s">
        <v>110</v>
      </c>
      <c r="G26" s="72"/>
      <c r="H26" s="72"/>
      <c r="I26" s="72"/>
      <c r="J26" s="72"/>
      <c r="K26" s="72"/>
      <c r="L26" s="72">
        <v>90</v>
      </c>
      <c r="M26" s="72"/>
      <c r="N26" s="72"/>
      <c r="O26" s="69">
        <f t="shared" si="4"/>
        <v>1816</v>
      </c>
      <c r="P26" s="69" t="s">
        <v>269</v>
      </c>
      <c r="Q26" s="79">
        <v>3.6</v>
      </c>
      <c r="R26" s="69" t="s">
        <v>661</v>
      </c>
      <c r="S26" s="69"/>
      <c r="U26" s="5">
        <f t="shared" si="0"/>
        <v>22</v>
      </c>
      <c r="V26" s="10" t="s">
        <v>1085</v>
      </c>
      <c r="W26" s="10" t="s">
        <v>250</v>
      </c>
      <c r="X26" s="10" t="s">
        <v>1101</v>
      </c>
      <c r="Y26" s="55">
        <v>0.39</v>
      </c>
      <c r="Z26" s="10">
        <v>63</v>
      </c>
      <c r="AA26" s="10">
        <v>41.3</v>
      </c>
      <c r="AB26" s="10"/>
      <c r="AC26" s="10"/>
      <c r="AD26" s="10"/>
      <c r="AE26" s="10"/>
      <c r="AF26" s="10"/>
      <c r="AG26" s="10">
        <f t="shared" si="1"/>
        <v>1409.7</v>
      </c>
    </row>
    <row r="27" spans="1:33">
      <c r="A27" s="61">
        <f t="shared" si="3"/>
        <v>20</v>
      </c>
      <c r="B27" s="60">
        <v>44964</v>
      </c>
      <c r="C27" s="61" t="s">
        <v>1298</v>
      </c>
      <c r="D27" s="61" t="s">
        <v>1299</v>
      </c>
      <c r="E27" s="71" t="s">
        <v>1092</v>
      </c>
      <c r="F27" s="61" t="s">
        <v>110</v>
      </c>
      <c r="G27" s="72"/>
      <c r="H27" s="72"/>
      <c r="I27" s="72"/>
      <c r="J27" s="72"/>
      <c r="K27" s="72"/>
      <c r="L27" s="72">
        <v>32</v>
      </c>
      <c r="M27" s="72"/>
      <c r="N27" s="72"/>
      <c r="O27" s="69">
        <f t="shared" si="4"/>
        <v>1848</v>
      </c>
      <c r="P27" s="69" t="s">
        <v>269</v>
      </c>
      <c r="Q27" s="79">
        <v>3.6</v>
      </c>
      <c r="R27" s="69" t="s">
        <v>661</v>
      </c>
      <c r="S27" s="69"/>
      <c r="U27" s="5">
        <f t="shared" si="0"/>
        <v>23</v>
      </c>
      <c r="V27" s="10" t="s">
        <v>250</v>
      </c>
      <c r="W27" s="10" t="s">
        <v>1300</v>
      </c>
      <c r="X27" s="10" t="s">
        <v>1101</v>
      </c>
      <c r="Y27" s="55">
        <v>0.39</v>
      </c>
      <c r="Z27" s="10">
        <v>63</v>
      </c>
      <c r="AA27" s="10">
        <v>16.100000000000001</v>
      </c>
      <c r="AB27" s="10"/>
      <c r="AC27" s="10"/>
      <c r="AD27" s="10"/>
      <c r="AE27" s="10"/>
      <c r="AF27" s="10"/>
      <c r="AG27" s="10">
        <f t="shared" si="1"/>
        <v>1425.8</v>
      </c>
    </row>
    <row r="28" spans="1:33">
      <c r="A28" s="61">
        <f t="shared" si="3"/>
        <v>21</v>
      </c>
      <c r="B28" s="60">
        <v>44964</v>
      </c>
      <c r="C28" s="61" t="s">
        <v>1299</v>
      </c>
      <c r="D28" s="61" t="s">
        <v>1168</v>
      </c>
      <c r="E28" s="71" t="s">
        <v>1092</v>
      </c>
      <c r="F28" s="61" t="s">
        <v>110</v>
      </c>
      <c r="G28" s="72"/>
      <c r="H28" s="72"/>
      <c r="I28" s="72"/>
      <c r="J28" s="72"/>
      <c r="K28" s="72"/>
      <c r="L28" s="72">
        <v>27</v>
      </c>
      <c r="M28" s="72"/>
      <c r="N28" s="72"/>
      <c r="O28" s="69">
        <f t="shared" si="4"/>
        <v>1875</v>
      </c>
      <c r="P28" s="69" t="s">
        <v>269</v>
      </c>
      <c r="Q28" s="79">
        <v>3.6</v>
      </c>
      <c r="R28" s="69" t="s">
        <v>661</v>
      </c>
      <c r="S28" s="69"/>
      <c r="U28" s="5">
        <f t="shared" si="0"/>
        <v>24</v>
      </c>
      <c r="V28" s="10" t="s">
        <v>250</v>
      </c>
      <c r="W28" s="10" t="s">
        <v>1301</v>
      </c>
      <c r="X28" s="10" t="s">
        <v>1101</v>
      </c>
      <c r="Y28" s="55">
        <v>0.39</v>
      </c>
      <c r="Z28" s="10">
        <v>63</v>
      </c>
      <c r="AA28" s="10">
        <v>25.1</v>
      </c>
      <c r="AB28" s="10"/>
      <c r="AC28" s="10"/>
      <c r="AD28" s="10"/>
      <c r="AE28" s="10"/>
      <c r="AF28" s="10"/>
      <c r="AG28" s="10">
        <f t="shared" si="1"/>
        <v>1450.8999999999999</v>
      </c>
    </row>
    <row r="29" spans="1:33">
      <c r="A29" s="61">
        <f t="shared" si="3"/>
        <v>22</v>
      </c>
      <c r="B29" s="60">
        <v>44964</v>
      </c>
      <c r="C29" s="61" t="s">
        <v>1298</v>
      </c>
      <c r="D29" s="61" t="s">
        <v>1222</v>
      </c>
      <c r="E29" s="71" t="s">
        <v>855</v>
      </c>
      <c r="F29" s="61" t="s">
        <v>110</v>
      </c>
      <c r="G29" s="72">
        <v>100</v>
      </c>
      <c r="H29" s="72"/>
      <c r="I29" s="72"/>
      <c r="J29" s="72"/>
      <c r="K29" s="72"/>
      <c r="L29" s="72"/>
      <c r="M29" s="72"/>
      <c r="N29" s="72"/>
      <c r="O29" s="69">
        <f t="shared" si="4"/>
        <v>1975</v>
      </c>
      <c r="P29" s="69" t="s">
        <v>269</v>
      </c>
      <c r="Q29" s="61">
        <v>1</v>
      </c>
      <c r="R29" s="69" t="s">
        <v>661</v>
      </c>
      <c r="S29" s="80"/>
      <c r="U29" s="5">
        <f t="shared" si="0"/>
        <v>25</v>
      </c>
      <c r="V29" s="10" t="s">
        <v>1302</v>
      </c>
      <c r="W29" s="10" t="s">
        <v>1301</v>
      </c>
      <c r="X29" s="56" t="s">
        <v>1277</v>
      </c>
      <c r="Y29" s="10"/>
      <c r="Z29" s="10">
        <v>63</v>
      </c>
      <c r="AA29" s="10">
        <v>45</v>
      </c>
      <c r="AB29" s="10"/>
      <c r="AC29" s="10"/>
      <c r="AD29" s="10"/>
      <c r="AE29" s="10"/>
      <c r="AF29" s="10"/>
      <c r="AG29" s="10">
        <f t="shared" si="1"/>
        <v>1495.8999999999999</v>
      </c>
    </row>
    <row r="30" spans="1:33">
      <c r="A30" s="61">
        <f t="shared" si="3"/>
        <v>23</v>
      </c>
      <c r="B30" s="60">
        <v>44965</v>
      </c>
      <c r="C30" s="61" t="s">
        <v>1298</v>
      </c>
      <c r="D30" s="61" t="s">
        <v>1222</v>
      </c>
      <c r="E30" s="71" t="s">
        <v>855</v>
      </c>
      <c r="F30" s="61" t="s">
        <v>110</v>
      </c>
      <c r="G30" s="70">
        <v>188</v>
      </c>
      <c r="H30" s="70"/>
      <c r="I30" s="70"/>
      <c r="J30" s="70"/>
      <c r="K30" s="74"/>
      <c r="L30" s="74"/>
      <c r="M30" s="74"/>
      <c r="N30" s="74"/>
      <c r="O30" s="69">
        <f t="shared" si="4"/>
        <v>2163</v>
      </c>
      <c r="P30" s="69" t="s">
        <v>269</v>
      </c>
      <c r="Q30" s="61">
        <v>1</v>
      </c>
      <c r="R30" s="69" t="s">
        <v>661</v>
      </c>
      <c r="S30" s="80"/>
      <c r="U30" s="5">
        <f t="shared" si="0"/>
        <v>26</v>
      </c>
      <c r="V30" s="10" t="s">
        <v>1301</v>
      </c>
      <c r="W30" s="10" t="s">
        <v>841</v>
      </c>
      <c r="X30" s="10" t="s">
        <v>1101</v>
      </c>
      <c r="Y30" s="55">
        <v>0.39</v>
      </c>
      <c r="Z30" s="10">
        <v>63</v>
      </c>
      <c r="AA30" s="10">
        <v>68.7</v>
      </c>
      <c r="AB30" s="10"/>
      <c r="AC30" s="10"/>
      <c r="AD30" s="10"/>
      <c r="AE30" s="10"/>
      <c r="AF30" s="10"/>
      <c r="AG30" s="10">
        <f t="shared" si="1"/>
        <v>1564.6</v>
      </c>
    </row>
    <row r="31" spans="1:33">
      <c r="A31" s="61">
        <f t="shared" si="3"/>
        <v>24</v>
      </c>
      <c r="B31" s="60">
        <v>44965</v>
      </c>
      <c r="C31" s="61" t="s">
        <v>1303</v>
      </c>
      <c r="D31" s="61" t="s">
        <v>1124</v>
      </c>
      <c r="E31" s="71" t="s">
        <v>1092</v>
      </c>
      <c r="F31" s="61" t="s">
        <v>110</v>
      </c>
      <c r="G31" s="70"/>
      <c r="H31" s="70">
        <v>440</v>
      </c>
      <c r="I31" s="70"/>
      <c r="J31" s="70"/>
      <c r="K31" s="74"/>
      <c r="L31" s="74"/>
      <c r="M31" s="74"/>
      <c r="N31" s="74"/>
      <c r="O31" s="69">
        <f t="shared" si="4"/>
        <v>2603</v>
      </c>
      <c r="P31" s="69" t="s">
        <v>276</v>
      </c>
      <c r="Q31" s="79">
        <v>3.6</v>
      </c>
      <c r="R31" s="69" t="s">
        <v>661</v>
      </c>
      <c r="S31" s="80"/>
      <c r="U31" s="5">
        <f t="shared" si="0"/>
        <v>27</v>
      </c>
      <c r="V31" s="10" t="s">
        <v>841</v>
      </c>
      <c r="W31" s="10" t="s">
        <v>862</v>
      </c>
      <c r="X31" s="56" t="s">
        <v>1277</v>
      </c>
      <c r="Y31" s="10"/>
      <c r="Z31" s="10">
        <v>63</v>
      </c>
      <c r="AA31" s="10">
        <v>46.8</v>
      </c>
      <c r="AB31" s="10"/>
      <c r="AC31" s="10"/>
      <c r="AD31" s="10"/>
      <c r="AE31" s="10"/>
      <c r="AF31" s="10"/>
      <c r="AG31" s="10">
        <f t="shared" si="1"/>
        <v>1611.3999999999999</v>
      </c>
    </row>
    <row r="32" spans="1:33">
      <c r="A32" s="61">
        <f t="shared" si="3"/>
        <v>25</v>
      </c>
      <c r="B32" s="60">
        <v>44966</v>
      </c>
      <c r="C32" s="61" t="s">
        <v>1154</v>
      </c>
      <c r="D32" s="61" t="s">
        <v>1252</v>
      </c>
      <c r="E32" s="71" t="s">
        <v>1092</v>
      </c>
      <c r="F32" s="61" t="s">
        <v>110</v>
      </c>
      <c r="G32" s="70"/>
      <c r="H32" s="70">
        <v>44</v>
      </c>
      <c r="I32" s="70"/>
      <c r="J32" s="70"/>
      <c r="K32" s="74"/>
      <c r="L32" s="74"/>
      <c r="M32" s="74"/>
      <c r="N32" s="74"/>
      <c r="O32" s="69">
        <f t="shared" si="4"/>
        <v>2647</v>
      </c>
      <c r="P32" s="69" t="s">
        <v>463</v>
      </c>
      <c r="Q32" s="61"/>
      <c r="R32" s="69" t="s">
        <v>1083</v>
      </c>
      <c r="S32" s="80"/>
      <c r="U32" s="5">
        <f t="shared" si="0"/>
        <v>28</v>
      </c>
      <c r="V32" s="10" t="s">
        <v>247</v>
      </c>
      <c r="W32" s="10" t="s">
        <v>1304</v>
      </c>
      <c r="X32" s="56" t="s">
        <v>1277</v>
      </c>
      <c r="Y32" s="10"/>
      <c r="Z32" s="10">
        <v>63</v>
      </c>
      <c r="AA32" s="10">
        <v>55</v>
      </c>
      <c r="AB32" s="10"/>
      <c r="AC32" s="10"/>
      <c r="AD32" s="10"/>
      <c r="AE32" s="10"/>
      <c r="AF32" s="10"/>
      <c r="AG32" s="10">
        <f t="shared" si="1"/>
        <v>1666.3999999999999</v>
      </c>
    </row>
    <row r="33" spans="1:33">
      <c r="A33" s="61">
        <f t="shared" si="3"/>
        <v>26</v>
      </c>
      <c r="B33" s="60">
        <v>44966</v>
      </c>
      <c r="C33" s="61" t="s">
        <v>1305</v>
      </c>
      <c r="D33" s="61" t="s">
        <v>1125</v>
      </c>
      <c r="E33" s="71" t="s">
        <v>1092</v>
      </c>
      <c r="F33" s="61" t="s">
        <v>110</v>
      </c>
      <c r="G33" s="70">
        <v>44</v>
      </c>
      <c r="H33" s="70"/>
      <c r="I33" s="70"/>
      <c r="J33" s="70"/>
      <c r="K33" s="74"/>
      <c r="L33" s="74"/>
      <c r="M33" s="74"/>
      <c r="N33" s="74"/>
      <c r="O33" s="69">
        <f t="shared" si="4"/>
        <v>2691</v>
      </c>
      <c r="P33" s="69" t="s">
        <v>463</v>
      </c>
      <c r="Q33" s="61"/>
      <c r="R33" s="69" t="s">
        <v>1083</v>
      </c>
      <c r="S33" s="69"/>
      <c r="U33" s="5">
        <f t="shared" si="0"/>
        <v>29</v>
      </c>
      <c r="V33" s="5" t="s">
        <v>1306</v>
      </c>
      <c r="W33" s="5" t="s">
        <v>1307</v>
      </c>
      <c r="X33" s="56" t="s">
        <v>1277</v>
      </c>
      <c r="Y33" s="7"/>
      <c r="Z33" s="10">
        <v>63</v>
      </c>
      <c r="AA33" s="5">
        <v>28.7</v>
      </c>
      <c r="AB33" s="7"/>
      <c r="AC33" s="7"/>
      <c r="AD33" s="7"/>
      <c r="AE33" s="7"/>
      <c r="AF33" s="7"/>
      <c r="AG33" s="10">
        <f t="shared" si="1"/>
        <v>1695.1</v>
      </c>
    </row>
    <row r="34" spans="1:33">
      <c r="A34" s="61">
        <f t="shared" si="3"/>
        <v>27</v>
      </c>
      <c r="B34" s="60">
        <v>44966</v>
      </c>
      <c r="C34" s="61" t="s">
        <v>1308</v>
      </c>
      <c r="D34" s="61" t="s">
        <v>1189</v>
      </c>
      <c r="E34" s="71" t="s">
        <v>1092</v>
      </c>
      <c r="F34" s="61" t="s">
        <v>110</v>
      </c>
      <c r="G34" s="70">
        <v>88</v>
      </c>
      <c r="H34" s="70"/>
      <c r="I34" s="70"/>
      <c r="J34" s="70"/>
      <c r="K34" s="74"/>
      <c r="L34" s="74"/>
      <c r="M34" s="74"/>
      <c r="N34" s="74"/>
      <c r="O34" s="69">
        <f t="shared" si="4"/>
        <v>2779</v>
      </c>
      <c r="P34" s="69" t="s">
        <v>463</v>
      </c>
      <c r="Q34" s="61"/>
      <c r="R34" s="69" t="s">
        <v>1083</v>
      </c>
      <c r="S34" s="69"/>
      <c r="U34" s="5">
        <f t="shared" si="0"/>
        <v>30</v>
      </c>
      <c r="V34" s="5" t="s">
        <v>1103</v>
      </c>
      <c r="W34" s="5" t="s">
        <v>1249</v>
      </c>
      <c r="X34" s="10" t="s">
        <v>1068</v>
      </c>
      <c r="Y34" s="55">
        <v>0.39</v>
      </c>
      <c r="Z34" s="10">
        <v>63</v>
      </c>
      <c r="AA34" s="5">
        <v>3.5</v>
      </c>
      <c r="AB34" s="7"/>
      <c r="AC34" s="7"/>
      <c r="AD34" s="7"/>
      <c r="AE34" s="7"/>
      <c r="AF34" s="7"/>
      <c r="AG34" s="10">
        <f t="shared" si="1"/>
        <v>1698.6</v>
      </c>
    </row>
    <row r="35" spans="1:33">
      <c r="A35" s="61">
        <f t="shared" si="3"/>
        <v>28</v>
      </c>
      <c r="B35" s="60">
        <v>44966</v>
      </c>
      <c r="C35" s="61" t="s">
        <v>1308</v>
      </c>
      <c r="D35" s="61" t="s">
        <v>1117</v>
      </c>
      <c r="E35" s="71" t="s">
        <v>1092</v>
      </c>
      <c r="F35" s="61" t="s">
        <v>110</v>
      </c>
      <c r="G35" s="70">
        <v>47</v>
      </c>
      <c r="H35" s="70"/>
      <c r="I35" s="70"/>
      <c r="J35" s="70"/>
      <c r="K35" s="74"/>
      <c r="L35" s="74"/>
      <c r="M35" s="74"/>
      <c r="N35" s="74"/>
      <c r="O35" s="69">
        <f t="shared" si="4"/>
        <v>2826</v>
      </c>
      <c r="P35" s="69" t="s">
        <v>463</v>
      </c>
      <c r="Q35" s="69"/>
      <c r="R35" s="69" t="s">
        <v>1083</v>
      </c>
      <c r="S35" s="80"/>
      <c r="U35" s="5">
        <f t="shared" si="0"/>
        <v>31</v>
      </c>
      <c r="V35" s="5" t="s">
        <v>1103</v>
      </c>
      <c r="W35" s="5" t="s">
        <v>1249</v>
      </c>
      <c r="X35" s="56" t="s">
        <v>1277</v>
      </c>
      <c r="Y35" s="5"/>
      <c r="Z35" s="10">
        <v>63</v>
      </c>
      <c r="AA35" s="5">
        <f>134-21</f>
        <v>113</v>
      </c>
      <c r="AB35" s="7"/>
      <c r="AC35" s="7"/>
      <c r="AD35" s="7"/>
      <c r="AE35" s="7"/>
      <c r="AF35" s="7"/>
      <c r="AG35" s="10">
        <f t="shared" si="1"/>
        <v>1811.6</v>
      </c>
    </row>
    <row r="36" spans="1:33">
      <c r="A36" s="61">
        <f t="shared" si="3"/>
        <v>29</v>
      </c>
      <c r="B36" s="60">
        <v>44966</v>
      </c>
      <c r="C36" s="61" t="s">
        <v>1152</v>
      </c>
      <c r="D36" s="61" t="s">
        <v>754</v>
      </c>
      <c r="E36" s="71" t="s">
        <v>1092</v>
      </c>
      <c r="F36" s="61" t="s">
        <v>110</v>
      </c>
      <c r="G36" s="70">
        <v>35</v>
      </c>
      <c r="H36" s="70"/>
      <c r="I36" s="70"/>
      <c r="J36" s="70"/>
      <c r="K36" s="74"/>
      <c r="L36" s="74"/>
      <c r="M36" s="74"/>
      <c r="N36" s="74"/>
      <c r="O36" s="69">
        <f t="shared" si="4"/>
        <v>2861</v>
      </c>
      <c r="P36" s="69" t="s">
        <v>463</v>
      </c>
      <c r="Q36" s="69"/>
      <c r="R36" s="69" t="s">
        <v>1083</v>
      </c>
      <c r="S36" s="80"/>
      <c r="U36" s="5">
        <f t="shared" si="0"/>
        <v>32</v>
      </c>
      <c r="V36" s="5" t="s">
        <v>1103</v>
      </c>
      <c r="W36" s="5" t="s">
        <v>1249</v>
      </c>
      <c r="X36" s="10" t="s">
        <v>1101</v>
      </c>
      <c r="Y36" s="55">
        <v>0.39</v>
      </c>
      <c r="Z36" s="10">
        <v>63</v>
      </c>
      <c r="AA36" s="5">
        <v>21</v>
      </c>
      <c r="AB36" s="7"/>
      <c r="AC36" s="7"/>
      <c r="AD36" s="7"/>
      <c r="AE36" s="7"/>
      <c r="AF36" s="7"/>
      <c r="AG36" s="10">
        <f t="shared" si="1"/>
        <v>1832.6</v>
      </c>
    </row>
    <row r="37" spans="1:33">
      <c r="A37" s="61">
        <f t="shared" si="3"/>
        <v>30</v>
      </c>
      <c r="B37" s="60">
        <v>44966</v>
      </c>
      <c r="C37" s="61" t="s">
        <v>1309</v>
      </c>
      <c r="D37" s="61" t="s">
        <v>825</v>
      </c>
      <c r="E37" s="71" t="s">
        <v>1092</v>
      </c>
      <c r="F37" s="61" t="s">
        <v>110</v>
      </c>
      <c r="G37" s="70">
        <v>12</v>
      </c>
      <c r="H37" s="70"/>
      <c r="I37" s="70"/>
      <c r="J37" s="70"/>
      <c r="K37" s="74"/>
      <c r="L37" s="74"/>
      <c r="M37" s="74"/>
      <c r="N37" s="74"/>
      <c r="O37" s="69">
        <f t="shared" si="4"/>
        <v>2873</v>
      </c>
      <c r="P37" s="69" t="s">
        <v>463</v>
      </c>
      <c r="Q37" s="69"/>
      <c r="R37" s="69" t="s">
        <v>1083</v>
      </c>
      <c r="S37" s="69"/>
      <c r="U37" s="5">
        <f t="shared" si="0"/>
        <v>33</v>
      </c>
      <c r="V37" s="5" t="s">
        <v>1103</v>
      </c>
      <c r="W37" s="5" t="s">
        <v>923</v>
      </c>
      <c r="X37" s="56" t="s">
        <v>1277</v>
      </c>
      <c r="Y37" s="55"/>
      <c r="Z37" s="10">
        <v>63</v>
      </c>
      <c r="AA37" s="5">
        <f>27.3-6</f>
        <v>21.3</v>
      </c>
      <c r="AB37" s="7"/>
      <c r="AC37" s="7"/>
      <c r="AD37" s="7"/>
      <c r="AE37" s="7"/>
      <c r="AF37" s="7"/>
      <c r="AG37" s="10">
        <f t="shared" si="1"/>
        <v>1853.8999999999999</v>
      </c>
    </row>
    <row r="38" spans="1:33">
      <c r="A38" s="61">
        <f t="shared" si="3"/>
        <v>31</v>
      </c>
      <c r="B38" s="60">
        <v>44966</v>
      </c>
      <c r="C38" s="61" t="s">
        <v>1309</v>
      </c>
      <c r="D38" s="61" t="s">
        <v>1211</v>
      </c>
      <c r="E38" s="71" t="s">
        <v>1092</v>
      </c>
      <c r="F38" s="61" t="s">
        <v>110</v>
      </c>
      <c r="G38" s="70"/>
      <c r="H38" s="70"/>
      <c r="I38" s="70"/>
      <c r="J38" s="70"/>
      <c r="K38" s="74"/>
      <c r="L38" s="70">
        <v>48</v>
      </c>
      <c r="M38" s="74"/>
      <c r="N38" s="74"/>
      <c r="O38" s="69">
        <f t="shared" si="4"/>
        <v>2921</v>
      </c>
      <c r="P38" s="69" t="s">
        <v>269</v>
      </c>
      <c r="Q38" s="79">
        <v>1.5</v>
      </c>
      <c r="R38" s="69" t="s">
        <v>1083</v>
      </c>
      <c r="S38" s="69"/>
      <c r="U38" s="5">
        <f t="shared" si="0"/>
        <v>34</v>
      </c>
      <c r="V38" s="5" t="s">
        <v>1103</v>
      </c>
      <c r="W38" s="5" t="s">
        <v>923</v>
      </c>
      <c r="X38" s="5" t="s">
        <v>843</v>
      </c>
      <c r="Y38" s="55">
        <v>0.39</v>
      </c>
      <c r="Z38" s="10">
        <v>63</v>
      </c>
      <c r="AA38" s="5">
        <v>6</v>
      </c>
      <c r="AB38" s="7"/>
      <c r="AC38" s="7"/>
      <c r="AD38" s="7"/>
      <c r="AE38" s="7"/>
      <c r="AF38" s="7"/>
      <c r="AG38" s="10">
        <f t="shared" si="1"/>
        <v>1859.8999999999999</v>
      </c>
    </row>
    <row r="39" spans="1:33">
      <c r="A39" s="61">
        <f t="shared" si="3"/>
        <v>32</v>
      </c>
      <c r="B39" s="60">
        <v>44966</v>
      </c>
      <c r="C39" s="61" t="s">
        <v>1310</v>
      </c>
      <c r="D39" s="61" t="s">
        <v>176</v>
      </c>
      <c r="E39" s="71" t="s">
        <v>1092</v>
      </c>
      <c r="F39" s="61" t="s">
        <v>110</v>
      </c>
      <c r="G39" s="70"/>
      <c r="H39" s="70"/>
      <c r="I39" s="70"/>
      <c r="J39" s="70"/>
      <c r="K39" s="74"/>
      <c r="L39" s="70">
        <v>18</v>
      </c>
      <c r="M39" s="74"/>
      <c r="N39" s="74"/>
      <c r="O39" s="69">
        <f t="shared" si="4"/>
        <v>2939</v>
      </c>
      <c r="P39" s="69" t="s">
        <v>269</v>
      </c>
      <c r="Q39" s="79">
        <v>1.5</v>
      </c>
      <c r="R39" s="69" t="s">
        <v>1083</v>
      </c>
      <c r="S39" s="81"/>
      <c r="U39" s="5">
        <f t="shared" si="0"/>
        <v>35</v>
      </c>
      <c r="V39" s="5" t="s">
        <v>1116</v>
      </c>
      <c r="W39" s="5" t="s">
        <v>1171</v>
      </c>
      <c r="X39" s="56" t="s">
        <v>1277</v>
      </c>
      <c r="Y39" s="10"/>
      <c r="Z39" s="10">
        <v>63</v>
      </c>
      <c r="AA39" s="5">
        <f>31.6-4.7</f>
        <v>26.900000000000002</v>
      </c>
      <c r="AB39" s="7"/>
      <c r="AC39" s="7"/>
      <c r="AD39" s="7"/>
      <c r="AE39" s="7"/>
      <c r="AF39" s="7"/>
      <c r="AG39" s="10">
        <f t="shared" si="1"/>
        <v>1886.8</v>
      </c>
    </row>
    <row r="40" spans="1:33">
      <c r="A40" s="61">
        <f t="shared" si="3"/>
        <v>33</v>
      </c>
      <c r="B40" s="60">
        <v>44966</v>
      </c>
      <c r="C40" s="61" t="s">
        <v>1154</v>
      </c>
      <c r="D40" s="61" t="s">
        <v>814</v>
      </c>
      <c r="E40" s="71" t="s">
        <v>1092</v>
      </c>
      <c r="F40" s="61" t="s">
        <v>110</v>
      </c>
      <c r="G40" s="70"/>
      <c r="H40" s="70"/>
      <c r="I40" s="70"/>
      <c r="J40" s="70"/>
      <c r="K40" s="74"/>
      <c r="L40" s="70">
        <v>27</v>
      </c>
      <c r="M40" s="74"/>
      <c r="N40" s="74"/>
      <c r="O40" s="69">
        <f t="shared" si="4"/>
        <v>2966</v>
      </c>
      <c r="P40" s="69" t="s">
        <v>269</v>
      </c>
      <c r="Q40" s="79">
        <v>1.5</v>
      </c>
      <c r="R40" s="69" t="s">
        <v>1083</v>
      </c>
      <c r="S40" s="81"/>
      <c r="U40" s="5">
        <f t="shared" si="0"/>
        <v>36</v>
      </c>
      <c r="V40" s="5" t="s">
        <v>1116</v>
      </c>
      <c r="W40" s="5" t="s">
        <v>1171</v>
      </c>
      <c r="X40" s="10" t="s">
        <v>1068</v>
      </c>
      <c r="Y40" s="55">
        <v>0.39</v>
      </c>
      <c r="Z40" s="10">
        <v>63</v>
      </c>
      <c r="AA40" s="5">
        <v>3.5</v>
      </c>
      <c r="AB40" s="7"/>
      <c r="AC40" s="7"/>
      <c r="AD40" s="7"/>
      <c r="AE40" s="7"/>
      <c r="AF40" s="7"/>
      <c r="AG40" s="10">
        <f t="shared" si="1"/>
        <v>1890.3</v>
      </c>
    </row>
    <row r="41" spans="1:33">
      <c r="A41" s="61">
        <f t="shared" si="3"/>
        <v>34</v>
      </c>
      <c r="B41" s="60">
        <v>44966</v>
      </c>
      <c r="C41" s="61" t="s">
        <v>1311</v>
      </c>
      <c r="D41" s="61" t="s">
        <v>1245</v>
      </c>
      <c r="E41" s="71" t="s">
        <v>1092</v>
      </c>
      <c r="F41" s="61" t="s">
        <v>110</v>
      </c>
      <c r="G41" s="70"/>
      <c r="H41" s="70"/>
      <c r="I41" s="70"/>
      <c r="J41" s="70"/>
      <c r="K41" s="74"/>
      <c r="L41" s="70">
        <v>17</v>
      </c>
      <c r="M41" s="74"/>
      <c r="N41" s="74"/>
      <c r="O41" s="69">
        <f t="shared" si="4"/>
        <v>2983</v>
      </c>
      <c r="P41" s="69" t="s">
        <v>269</v>
      </c>
      <c r="Q41" s="79">
        <v>1.5</v>
      </c>
      <c r="R41" s="69" t="s">
        <v>1083</v>
      </c>
      <c r="S41" s="81"/>
      <c r="U41" s="5">
        <f t="shared" si="0"/>
        <v>37</v>
      </c>
      <c r="V41" s="5" t="s">
        <v>1116</v>
      </c>
      <c r="W41" s="5" t="s">
        <v>1171</v>
      </c>
      <c r="X41" s="5" t="s">
        <v>843</v>
      </c>
      <c r="Y41" s="55">
        <v>0.39</v>
      </c>
      <c r="Z41" s="10">
        <v>63</v>
      </c>
      <c r="AA41" s="5">
        <v>100.2</v>
      </c>
      <c r="AB41" s="7"/>
      <c r="AC41" s="7"/>
      <c r="AD41" s="7"/>
      <c r="AE41" s="7"/>
      <c r="AF41" s="7"/>
      <c r="AG41" s="10">
        <f t="shared" si="1"/>
        <v>1990.5</v>
      </c>
    </row>
    <row r="42" spans="1:33">
      <c r="A42" s="61">
        <f t="shared" si="3"/>
        <v>35</v>
      </c>
      <c r="B42" s="60">
        <v>44966</v>
      </c>
      <c r="C42" s="61" t="s">
        <v>1312</v>
      </c>
      <c r="D42" s="61" t="s">
        <v>1192</v>
      </c>
      <c r="E42" s="71" t="s">
        <v>1092</v>
      </c>
      <c r="F42" s="61" t="s">
        <v>110</v>
      </c>
      <c r="G42" s="70">
        <v>42</v>
      </c>
      <c r="H42" s="70"/>
      <c r="I42" s="70"/>
      <c r="J42" s="70"/>
      <c r="K42" s="74"/>
      <c r="L42" s="74"/>
      <c r="M42" s="74"/>
      <c r="N42" s="74"/>
      <c r="O42" s="69">
        <f t="shared" si="4"/>
        <v>3025</v>
      </c>
      <c r="P42" s="69" t="s">
        <v>463</v>
      </c>
      <c r="Q42" s="61"/>
      <c r="R42" s="69" t="s">
        <v>1083</v>
      </c>
      <c r="S42" s="81"/>
      <c r="U42" s="5">
        <f t="shared" si="0"/>
        <v>38</v>
      </c>
      <c r="V42" s="5" t="s">
        <v>1116</v>
      </c>
      <c r="W42" s="5" t="s">
        <v>1171</v>
      </c>
      <c r="X42" s="56" t="s">
        <v>1277</v>
      </c>
      <c r="Y42" s="5"/>
      <c r="Z42" s="10">
        <v>63</v>
      </c>
      <c r="AA42" s="5">
        <v>337</v>
      </c>
      <c r="AB42" s="7"/>
      <c r="AC42" s="7"/>
      <c r="AD42" s="7"/>
      <c r="AE42" s="7"/>
      <c r="AF42" s="7"/>
      <c r="AG42" s="10">
        <f t="shared" si="1"/>
        <v>2327.5</v>
      </c>
    </row>
    <row r="43" spans="1:33">
      <c r="A43" s="61">
        <f t="shared" si="3"/>
        <v>36</v>
      </c>
      <c r="B43" s="60">
        <v>44967</v>
      </c>
      <c r="C43" s="61" t="s">
        <v>1218</v>
      </c>
      <c r="D43" s="61" t="s">
        <v>1116</v>
      </c>
      <c r="E43" s="71" t="s">
        <v>1092</v>
      </c>
      <c r="F43" s="61" t="s">
        <v>110</v>
      </c>
      <c r="G43" s="70"/>
      <c r="H43" s="70"/>
      <c r="I43" s="70"/>
      <c r="J43" s="70"/>
      <c r="K43" s="74"/>
      <c r="L43" s="75">
        <v>140</v>
      </c>
      <c r="M43" s="74"/>
      <c r="N43" s="74"/>
      <c r="O43" s="69">
        <f t="shared" si="4"/>
        <v>3165</v>
      </c>
      <c r="P43" s="69" t="s">
        <v>269</v>
      </c>
      <c r="Q43" s="79">
        <v>1.5</v>
      </c>
      <c r="R43" s="69" t="s">
        <v>1083</v>
      </c>
      <c r="S43" s="81"/>
      <c r="U43" s="5">
        <f t="shared" si="0"/>
        <v>39</v>
      </c>
      <c r="V43" s="5" t="s">
        <v>1171</v>
      </c>
      <c r="W43" s="5" t="s">
        <v>753</v>
      </c>
      <c r="X43" s="56" t="s">
        <v>1277</v>
      </c>
      <c r="Y43" s="5"/>
      <c r="Z43" s="10">
        <v>63</v>
      </c>
      <c r="AA43" s="5">
        <v>18.7</v>
      </c>
      <c r="AB43" s="7"/>
      <c r="AC43" s="7"/>
      <c r="AD43" s="7"/>
      <c r="AE43" s="7"/>
      <c r="AF43" s="7"/>
      <c r="AG43" s="10">
        <f t="shared" si="1"/>
        <v>2346.1999999999998</v>
      </c>
    </row>
    <row r="44" spans="1:33">
      <c r="A44" s="61">
        <f t="shared" si="3"/>
        <v>37</v>
      </c>
      <c r="B44" s="60">
        <v>44967</v>
      </c>
      <c r="C44" s="61" t="s">
        <v>1167</v>
      </c>
      <c r="D44" s="61" t="s">
        <v>1176</v>
      </c>
      <c r="E44" s="71" t="s">
        <v>1092</v>
      </c>
      <c r="F44" s="61" t="s">
        <v>110</v>
      </c>
      <c r="G44" s="70"/>
      <c r="H44" s="70"/>
      <c r="I44" s="70"/>
      <c r="J44" s="70">
        <v>270</v>
      </c>
      <c r="K44" s="74"/>
      <c r="L44" s="75"/>
      <c r="M44" s="74"/>
      <c r="N44" s="74"/>
      <c r="O44" s="69">
        <f t="shared" si="4"/>
        <v>3435</v>
      </c>
      <c r="P44" s="69" t="s">
        <v>463</v>
      </c>
      <c r="Q44" s="69"/>
      <c r="R44" s="69" t="s">
        <v>1083</v>
      </c>
      <c r="S44" s="81"/>
      <c r="U44" s="5">
        <f t="shared" si="0"/>
        <v>40</v>
      </c>
      <c r="V44" s="10" t="s">
        <v>1313</v>
      </c>
      <c r="W44" s="10" t="s">
        <v>1314</v>
      </c>
      <c r="X44" s="56" t="s">
        <v>1277</v>
      </c>
      <c r="Y44" s="5"/>
      <c r="Z44" s="10">
        <v>63</v>
      </c>
      <c r="AA44" s="10">
        <v>12.6</v>
      </c>
      <c r="AB44" s="7"/>
      <c r="AC44" s="7"/>
      <c r="AD44" s="7"/>
      <c r="AE44" s="7"/>
      <c r="AF44" s="7"/>
      <c r="AG44" s="10">
        <f t="shared" si="1"/>
        <v>2358.7999999999997</v>
      </c>
    </row>
    <row r="45" spans="1:33">
      <c r="A45" s="61">
        <f t="shared" si="3"/>
        <v>38</v>
      </c>
      <c r="B45" s="60">
        <v>44968</v>
      </c>
      <c r="C45" s="61" t="s">
        <v>1124</v>
      </c>
      <c r="D45" s="61" t="s">
        <v>1251</v>
      </c>
      <c r="E45" s="71" t="s">
        <v>1092</v>
      </c>
      <c r="F45" s="61" t="s">
        <v>110</v>
      </c>
      <c r="G45" s="70"/>
      <c r="H45" s="70"/>
      <c r="I45" s="70"/>
      <c r="J45" s="70"/>
      <c r="K45" s="74"/>
      <c r="L45" s="75">
        <v>25</v>
      </c>
      <c r="M45" s="74"/>
      <c r="N45" s="74"/>
      <c r="O45" s="69">
        <f t="shared" si="4"/>
        <v>3460</v>
      </c>
      <c r="P45" s="69" t="s">
        <v>269</v>
      </c>
      <c r="Q45" s="79">
        <v>1.5</v>
      </c>
      <c r="R45" s="69" t="s">
        <v>1083</v>
      </c>
      <c r="S45" s="81"/>
      <c r="U45" s="5">
        <f t="shared" si="0"/>
        <v>41</v>
      </c>
      <c r="V45" s="10" t="s">
        <v>1315</v>
      </c>
      <c r="W45" s="10" t="s">
        <v>1127</v>
      </c>
      <c r="X45" s="56" t="s">
        <v>1277</v>
      </c>
      <c r="Y45" s="10"/>
      <c r="Z45" s="10">
        <v>63</v>
      </c>
      <c r="AA45" s="10">
        <v>106.9</v>
      </c>
      <c r="AB45" s="7"/>
      <c r="AC45" s="7"/>
      <c r="AD45" s="7"/>
      <c r="AE45" s="7"/>
      <c r="AF45" s="7"/>
      <c r="AG45" s="10">
        <f t="shared" si="1"/>
        <v>2465.6999999999998</v>
      </c>
    </row>
    <row r="46" spans="1:33">
      <c r="A46" s="61">
        <f t="shared" si="3"/>
        <v>39</v>
      </c>
      <c r="B46" s="60">
        <v>44968</v>
      </c>
      <c r="C46" s="61" t="s">
        <v>1251</v>
      </c>
      <c r="D46" s="61" t="s">
        <v>1316</v>
      </c>
      <c r="E46" s="71" t="s">
        <v>1092</v>
      </c>
      <c r="F46" s="61" t="s">
        <v>110</v>
      </c>
      <c r="G46" s="70"/>
      <c r="H46" s="70"/>
      <c r="I46" s="70"/>
      <c r="J46" s="70"/>
      <c r="K46" s="74"/>
      <c r="L46" s="75">
        <v>119</v>
      </c>
      <c r="M46" s="74"/>
      <c r="N46" s="74"/>
      <c r="O46" s="69">
        <f t="shared" si="4"/>
        <v>3579</v>
      </c>
      <c r="P46" s="69" t="s">
        <v>269</v>
      </c>
      <c r="Q46" s="79">
        <v>1.5</v>
      </c>
      <c r="R46" s="69" t="s">
        <v>1083</v>
      </c>
      <c r="S46" s="81"/>
      <c r="U46" s="5">
        <f t="shared" si="0"/>
        <v>42</v>
      </c>
      <c r="V46" s="10" t="s">
        <v>1120</v>
      </c>
      <c r="W46" s="10" t="s">
        <v>1317</v>
      </c>
      <c r="X46" s="56" t="s">
        <v>1277</v>
      </c>
      <c r="Y46" s="10"/>
      <c r="Z46" s="10">
        <v>63</v>
      </c>
      <c r="AA46" s="10">
        <v>57.3</v>
      </c>
      <c r="AB46" s="7"/>
      <c r="AC46" s="7"/>
      <c r="AD46" s="7"/>
      <c r="AE46" s="7"/>
      <c r="AF46" s="7"/>
      <c r="AG46" s="10">
        <f t="shared" si="1"/>
        <v>2523</v>
      </c>
    </row>
    <row r="47" spans="1:33">
      <c r="A47" s="61">
        <f t="shared" si="3"/>
        <v>40</v>
      </c>
      <c r="B47" s="60">
        <v>44968</v>
      </c>
      <c r="C47" s="61" t="s">
        <v>1176</v>
      </c>
      <c r="D47" s="61" t="s">
        <v>1318</v>
      </c>
      <c r="E47" s="71" t="s">
        <v>1092</v>
      </c>
      <c r="F47" s="61" t="s">
        <v>110</v>
      </c>
      <c r="G47" s="70"/>
      <c r="H47" s="70"/>
      <c r="I47" s="70"/>
      <c r="J47" s="70">
        <v>250</v>
      </c>
      <c r="K47" s="74"/>
      <c r="L47" s="74"/>
      <c r="M47" s="74"/>
      <c r="N47" s="74"/>
      <c r="O47" s="69">
        <f t="shared" si="4"/>
        <v>3829</v>
      </c>
      <c r="P47" s="69" t="s">
        <v>463</v>
      </c>
      <c r="Q47" s="69"/>
      <c r="R47" s="69" t="s">
        <v>1083</v>
      </c>
      <c r="S47" s="81"/>
      <c r="U47" s="5">
        <f t="shared" si="0"/>
        <v>43</v>
      </c>
      <c r="V47" s="10" t="s">
        <v>1120</v>
      </c>
      <c r="W47" s="10" t="s">
        <v>1317</v>
      </c>
      <c r="X47" s="56" t="s">
        <v>1277</v>
      </c>
      <c r="Y47" s="5"/>
      <c r="Z47" s="10">
        <v>63</v>
      </c>
      <c r="AA47" s="10">
        <v>80.599999999999994</v>
      </c>
      <c r="AB47" s="7"/>
      <c r="AC47" s="7"/>
      <c r="AD47" s="7"/>
      <c r="AE47" s="7"/>
      <c r="AF47" s="7"/>
      <c r="AG47" s="10">
        <f t="shared" si="1"/>
        <v>2603.6</v>
      </c>
    </row>
    <row r="48" spans="1:33">
      <c r="A48" s="61">
        <f t="shared" si="3"/>
        <v>41</v>
      </c>
      <c r="B48" s="60">
        <v>44968</v>
      </c>
      <c r="C48" s="61" t="s">
        <v>1103</v>
      </c>
      <c r="D48" s="61" t="s">
        <v>1249</v>
      </c>
      <c r="E48" s="71" t="s">
        <v>1092</v>
      </c>
      <c r="F48" s="61" t="s">
        <v>110</v>
      </c>
      <c r="G48" s="70">
        <v>108</v>
      </c>
      <c r="H48" s="70"/>
      <c r="I48" s="70"/>
      <c r="J48" s="70"/>
      <c r="K48" s="74"/>
      <c r="L48" s="74"/>
      <c r="M48" s="74"/>
      <c r="N48" s="74"/>
      <c r="O48" s="69">
        <f t="shared" si="4"/>
        <v>3937</v>
      </c>
      <c r="P48" s="69" t="s">
        <v>269</v>
      </c>
      <c r="Q48" s="79">
        <v>1.2</v>
      </c>
      <c r="R48" s="69" t="s">
        <v>1083</v>
      </c>
      <c r="S48" s="81"/>
      <c r="U48" s="5">
        <f t="shared" si="0"/>
        <v>44</v>
      </c>
      <c r="V48" s="10" t="s">
        <v>1317</v>
      </c>
      <c r="W48" s="10" t="s">
        <v>1208</v>
      </c>
      <c r="X48" s="56" t="s">
        <v>1277</v>
      </c>
      <c r="Y48" s="5"/>
      <c r="Z48" s="10">
        <v>63</v>
      </c>
      <c r="AA48" s="10">
        <v>70.7</v>
      </c>
      <c r="AB48" s="7"/>
      <c r="AC48" s="7"/>
      <c r="AD48" s="7"/>
      <c r="AE48" s="7"/>
      <c r="AF48" s="7"/>
      <c r="AG48" s="10">
        <f t="shared" si="1"/>
        <v>2674.2999999999997</v>
      </c>
    </row>
    <row r="49" spans="1:33">
      <c r="A49" s="61">
        <f t="shared" si="3"/>
        <v>42</v>
      </c>
      <c r="B49" s="60">
        <v>44969</v>
      </c>
      <c r="C49" s="61" t="s">
        <v>1169</v>
      </c>
      <c r="D49" s="61" t="s">
        <v>1315</v>
      </c>
      <c r="E49" s="71" t="s">
        <v>1092</v>
      </c>
      <c r="F49" s="61" t="s">
        <v>110</v>
      </c>
      <c r="G49" s="70"/>
      <c r="H49" s="70">
        <v>220</v>
      </c>
      <c r="I49" s="70"/>
      <c r="J49" s="70"/>
      <c r="K49" s="74"/>
      <c r="L49" s="74"/>
      <c r="M49" s="74"/>
      <c r="N49" s="74"/>
      <c r="O49" s="69">
        <f t="shared" si="4"/>
        <v>4157</v>
      </c>
      <c r="P49" s="69" t="s">
        <v>269</v>
      </c>
      <c r="Q49" s="79">
        <v>1.2</v>
      </c>
      <c r="R49" s="69" t="s">
        <v>1083</v>
      </c>
      <c r="S49" s="81"/>
      <c r="U49" s="5">
        <f t="shared" si="0"/>
        <v>45</v>
      </c>
      <c r="V49" s="10" t="s">
        <v>1224</v>
      </c>
      <c r="W49" s="10" t="s">
        <v>205</v>
      </c>
      <c r="X49" s="56" t="s">
        <v>1277</v>
      </c>
      <c r="Y49" s="5"/>
      <c r="Z49" s="10">
        <v>63</v>
      </c>
      <c r="AA49" s="10">
        <f>37.4+2.3</f>
        <v>39.699999999999996</v>
      </c>
      <c r="AB49" s="7"/>
      <c r="AC49" s="7"/>
      <c r="AD49" s="7"/>
      <c r="AE49" s="7"/>
      <c r="AF49" s="7"/>
      <c r="AG49" s="10">
        <f t="shared" si="1"/>
        <v>2713.9999999999995</v>
      </c>
    </row>
    <row r="50" spans="1:33">
      <c r="A50" s="61">
        <f t="shared" si="3"/>
        <v>43</v>
      </c>
      <c r="B50" s="60">
        <v>44969</v>
      </c>
      <c r="C50" s="61" t="s">
        <v>1251</v>
      </c>
      <c r="D50" s="61" t="s">
        <v>1135</v>
      </c>
      <c r="E50" s="71" t="s">
        <v>1092</v>
      </c>
      <c r="F50" s="61" t="s">
        <v>110</v>
      </c>
      <c r="G50" s="70"/>
      <c r="H50" s="70">
        <v>60</v>
      </c>
      <c r="I50" s="70"/>
      <c r="J50" s="70"/>
      <c r="K50" s="74"/>
      <c r="L50" s="74"/>
      <c r="M50" s="74"/>
      <c r="N50" s="74"/>
      <c r="O50" s="69">
        <f t="shared" si="4"/>
        <v>4217</v>
      </c>
      <c r="P50" s="69" t="s">
        <v>269</v>
      </c>
      <c r="Q50" s="79">
        <v>1.2</v>
      </c>
      <c r="R50" s="69" t="s">
        <v>1083</v>
      </c>
      <c r="S50" s="81"/>
      <c r="U50" s="5">
        <f t="shared" si="0"/>
        <v>46</v>
      </c>
      <c r="V50" s="10" t="s">
        <v>838</v>
      </c>
      <c r="W50" s="10" t="s">
        <v>863</v>
      </c>
      <c r="X50" s="56" t="s">
        <v>1277</v>
      </c>
      <c r="Y50" s="5"/>
      <c r="Z50" s="10">
        <v>63</v>
      </c>
      <c r="AA50" s="10">
        <v>83</v>
      </c>
      <c r="AB50" s="7"/>
      <c r="AC50" s="7"/>
      <c r="AD50" s="7"/>
      <c r="AE50" s="7"/>
      <c r="AF50" s="7"/>
      <c r="AG50" s="10">
        <f t="shared" si="1"/>
        <v>2796.9999999999995</v>
      </c>
    </row>
    <row r="51" spans="1:33">
      <c r="A51" s="61">
        <f t="shared" si="3"/>
        <v>44</v>
      </c>
      <c r="B51" s="60">
        <v>44969</v>
      </c>
      <c r="C51" s="61" t="s">
        <v>1315</v>
      </c>
      <c r="D51" s="61" t="s">
        <v>1127</v>
      </c>
      <c r="E51" s="71" t="s">
        <v>1092</v>
      </c>
      <c r="F51" s="61" t="s">
        <v>110</v>
      </c>
      <c r="G51" s="70">
        <v>160</v>
      </c>
      <c r="H51" s="70"/>
      <c r="I51" s="70"/>
      <c r="J51" s="70"/>
      <c r="K51" s="74"/>
      <c r="L51" s="74"/>
      <c r="M51" s="74"/>
      <c r="N51" s="74"/>
      <c r="O51" s="69">
        <f t="shared" si="4"/>
        <v>4377</v>
      </c>
      <c r="P51" s="69" t="s">
        <v>269</v>
      </c>
      <c r="Q51" s="79">
        <v>1.2</v>
      </c>
      <c r="R51" s="69" t="s">
        <v>1083</v>
      </c>
      <c r="S51" s="81"/>
      <c r="U51" s="5">
        <f t="shared" si="0"/>
        <v>47</v>
      </c>
      <c r="V51" s="10" t="s">
        <v>148</v>
      </c>
      <c r="W51" s="10" t="s">
        <v>109</v>
      </c>
      <c r="X51" s="56" t="s">
        <v>1277</v>
      </c>
      <c r="Y51" s="5"/>
      <c r="Z51" s="10">
        <v>63</v>
      </c>
      <c r="AA51" s="10">
        <v>9</v>
      </c>
      <c r="AB51" s="7"/>
      <c r="AC51" s="7"/>
      <c r="AD51" s="7"/>
      <c r="AE51" s="7"/>
      <c r="AF51" s="7"/>
      <c r="AG51" s="10">
        <f t="shared" si="1"/>
        <v>2805.9999999999995</v>
      </c>
    </row>
    <row r="52" spans="1:33">
      <c r="A52" s="61">
        <f t="shared" si="3"/>
        <v>45</v>
      </c>
      <c r="B52" s="60">
        <v>44970</v>
      </c>
      <c r="C52" s="61" t="s">
        <v>1171</v>
      </c>
      <c r="D52" s="61" t="s">
        <v>1116</v>
      </c>
      <c r="E52" s="69" t="s">
        <v>855</v>
      </c>
      <c r="F52" s="61" t="s">
        <v>110</v>
      </c>
      <c r="G52" s="70">
        <v>360</v>
      </c>
      <c r="H52" s="70"/>
      <c r="I52" s="70"/>
      <c r="J52" s="70"/>
      <c r="K52" s="74"/>
      <c r="L52" s="74"/>
      <c r="M52" s="74"/>
      <c r="N52" s="74"/>
      <c r="O52" s="69">
        <f t="shared" si="4"/>
        <v>4737</v>
      </c>
      <c r="P52" s="69" t="s">
        <v>269</v>
      </c>
      <c r="Q52" s="79">
        <v>1.2</v>
      </c>
      <c r="R52" s="69" t="s">
        <v>1083</v>
      </c>
      <c r="S52" s="81"/>
      <c r="U52" s="5">
        <f t="shared" si="0"/>
        <v>48</v>
      </c>
      <c r="V52" s="10" t="s">
        <v>178</v>
      </c>
      <c r="W52" s="10" t="s">
        <v>865</v>
      </c>
      <c r="X52" s="10" t="s">
        <v>1101</v>
      </c>
      <c r="Y52" s="55">
        <v>0.39</v>
      </c>
      <c r="Z52" s="10">
        <v>75</v>
      </c>
      <c r="AA52" s="10">
        <v>68.2</v>
      </c>
      <c r="AB52" s="7"/>
      <c r="AC52" s="7"/>
      <c r="AD52" s="7"/>
      <c r="AE52" s="7"/>
      <c r="AF52" s="7"/>
      <c r="AG52" s="10">
        <f t="shared" si="1"/>
        <v>2874.1999999999994</v>
      </c>
    </row>
    <row r="53" spans="1:33">
      <c r="A53" s="61">
        <f t="shared" si="3"/>
        <v>46</v>
      </c>
      <c r="B53" s="60">
        <v>44970</v>
      </c>
      <c r="C53" s="61" t="s">
        <v>1171</v>
      </c>
      <c r="D53" s="61" t="s">
        <v>753</v>
      </c>
      <c r="E53" s="71" t="s">
        <v>1092</v>
      </c>
      <c r="F53" s="61" t="s">
        <v>110</v>
      </c>
      <c r="G53" s="70">
        <v>50</v>
      </c>
      <c r="H53" s="70"/>
      <c r="I53" s="70"/>
      <c r="J53" s="70"/>
      <c r="K53" s="74"/>
      <c r="L53" s="74"/>
      <c r="M53" s="74"/>
      <c r="N53" s="74"/>
      <c r="O53" s="69">
        <f t="shared" si="4"/>
        <v>4787</v>
      </c>
      <c r="P53" s="76" t="s">
        <v>463</v>
      </c>
      <c r="Q53" s="69"/>
      <c r="R53" s="69" t="s">
        <v>1083</v>
      </c>
      <c r="S53" s="81"/>
      <c r="U53" s="5">
        <f t="shared" si="0"/>
        <v>49</v>
      </c>
      <c r="V53" s="10" t="s">
        <v>225</v>
      </c>
      <c r="W53" s="10" t="s">
        <v>790</v>
      </c>
      <c r="X53" s="10" t="s">
        <v>1101</v>
      </c>
      <c r="Y53" s="5">
        <v>0.39</v>
      </c>
      <c r="Z53" s="10">
        <v>63</v>
      </c>
      <c r="AA53" s="10">
        <v>12.2</v>
      </c>
      <c r="AB53" s="7"/>
      <c r="AC53" s="7"/>
      <c r="AD53" s="7"/>
      <c r="AE53" s="7"/>
      <c r="AF53" s="7"/>
      <c r="AG53" s="10">
        <f t="shared" si="1"/>
        <v>2886.3999999999992</v>
      </c>
    </row>
    <row r="54" spans="1:33">
      <c r="A54" s="61">
        <f t="shared" si="3"/>
        <v>47</v>
      </c>
      <c r="B54" s="60">
        <v>44971</v>
      </c>
      <c r="C54" s="61" t="s">
        <v>1120</v>
      </c>
      <c r="D54" s="61" t="s">
        <v>1317</v>
      </c>
      <c r="E54" s="69" t="s">
        <v>855</v>
      </c>
      <c r="F54" s="61" t="s">
        <v>110</v>
      </c>
      <c r="G54" s="70">
        <v>127</v>
      </c>
      <c r="H54" s="70"/>
      <c r="I54" s="70"/>
      <c r="J54" s="70"/>
      <c r="K54" s="74"/>
      <c r="L54" s="74"/>
      <c r="M54" s="74"/>
      <c r="N54" s="74"/>
      <c r="O54" s="69">
        <f t="shared" si="4"/>
        <v>4914</v>
      </c>
      <c r="P54" s="69" t="s">
        <v>269</v>
      </c>
      <c r="Q54" s="79">
        <v>1.2</v>
      </c>
      <c r="R54" s="69" t="s">
        <v>1083</v>
      </c>
      <c r="S54" s="81"/>
      <c r="U54" s="5">
        <f t="shared" si="0"/>
        <v>50</v>
      </c>
      <c r="V54" s="10" t="s">
        <v>225</v>
      </c>
      <c r="W54" s="10" t="s">
        <v>790</v>
      </c>
      <c r="X54" s="56" t="s">
        <v>1277</v>
      </c>
      <c r="Y54" s="5"/>
      <c r="Z54" s="10">
        <v>63</v>
      </c>
      <c r="AA54" s="10">
        <v>25.2</v>
      </c>
      <c r="AB54" s="7"/>
      <c r="AC54" s="7"/>
      <c r="AD54" s="7"/>
      <c r="AE54" s="7"/>
      <c r="AF54" s="7"/>
      <c r="AG54" s="10">
        <f t="shared" si="1"/>
        <v>2911.599999999999</v>
      </c>
    </row>
    <row r="55" spans="1:33">
      <c r="A55" s="61">
        <f t="shared" si="3"/>
        <v>48</v>
      </c>
      <c r="B55" s="60">
        <v>44971</v>
      </c>
      <c r="C55" s="61" t="s">
        <v>1317</v>
      </c>
      <c r="D55" s="61" t="s">
        <v>1269</v>
      </c>
      <c r="E55" s="69" t="s">
        <v>855</v>
      </c>
      <c r="F55" s="61" t="s">
        <v>110</v>
      </c>
      <c r="G55" s="70">
        <v>123</v>
      </c>
      <c r="H55" s="70"/>
      <c r="I55" s="70"/>
      <c r="J55" s="70"/>
      <c r="K55" s="74"/>
      <c r="L55" s="74"/>
      <c r="M55" s="74"/>
      <c r="N55" s="74"/>
      <c r="O55" s="69">
        <f t="shared" si="4"/>
        <v>5037</v>
      </c>
      <c r="P55" s="69" t="s">
        <v>269</v>
      </c>
      <c r="Q55" s="79">
        <v>1.2</v>
      </c>
      <c r="R55" s="69" t="s">
        <v>1083</v>
      </c>
      <c r="S55" s="80"/>
      <c r="U55" s="5">
        <f t="shared" si="0"/>
        <v>51</v>
      </c>
      <c r="V55" s="10" t="s">
        <v>140</v>
      </c>
      <c r="W55" s="10" t="s">
        <v>1319</v>
      </c>
      <c r="X55" s="56" t="s">
        <v>1277</v>
      </c>
      <c r="Y55" s="5"/>
      <c r="Z55" s="10">
        <v>63</v>
      </c>
      <c r="AA55" s="10">
        <v>59.6</v>
      </c>
      <c r="AB55" s="7"/>
      <c r="AC55" s="7"/>
      <c r="AD55" s="7"/>
      <c r="AE55" s="7"/>
      <c r="AF55" s="7"/>
      <c r="AG55" s="10">
        <f t="shared" si="1"/>
        <v>2971.1999999999989</v>
      </c>
    </row>
    <row r="56" spans="1:33">
      <c r="A56" s="61">
        <f t="shared" si="3"/>
        <v>49</v>
      </c>
      <c r="B56" s="60">
        <v>44973</v>
      </c>
      <c r="C56" s="61" t="s">
        <v>1176</v>
      </c>
      <c r="D56" s="61" t="s">
        <v>241</v>
      </c>
      <c r="E56" s="71" t="s">
        <v>1092</v>
      </c>
      <c r="F56" s="61" t="s">
        <v>110</v>
      </c>
      <c r="G56" s="70"/>
      <c r="H56" s="70"/>
      <c r="I56" s="70"/>
      <c r="J56" s="70">
        <v>404</v>
      </c>
      <c r="K56" s="74"/>
      <c r="L56" s="74"/>
      <c r="M56" s="74"/>
      <c r="N56" s="74"/>
      <c r="O56" s="69">
        <f t="shared" si="4"/>
        <v>5441</v>
      </c>
      <c r="P56" s="69" t="s">
        <v>269</v>
      </c>
      <c r="Q56" s="79">
        <v>1</v>
      </c>
      <c r="R56" s="69" t="s">
        <v>1083</v>
      </c>
      <c r="S56" s="80"/>
      <c r="U56" s="5">
        <f t="shared" si="0"/>
        <v>52</v>
      </c>
      <c r="V56" s="10" t="s">
        <v>140</v>
      </c>
      <c r="W56" s="10" t="s">
        <v>1319</v>
      </c>
      <c r="X56" s="10" t="s">
        <v>1101</v>
      </c>
      <c r="Y56" s="5"/>
      <c r="Z56" s="10">
        <v>63</v>
      </c>
      <c r="AA56" s="10">
        <v>89.6</v>
      </c>
      <c r="AB56" s="7"/>
      <c r="AC56" s="7"/>
      <c r="AD56" s="7"/>
      <c r="AE56" s="7"/>
      <c r="AF56" s="7"/>
      <c r="AG56" s="10">
        <f t="shared" si="1"/>
        <v>3060.7999999999988</v>
      </c>
    </row>
    <row r="57" spans="1:33">
      <c r="A57" s="61">
        <f t="shared" si="3"/>
        <v>50</v>
      </c>
      <c r="B57" s="60">
        <v>44973</v>
      </c>
      <c r="C57" s="61" t="s">
        <v>1318</v>
      </c>
      <c r="D57" s="61" t="s">
        <v>211</v>
      </c>
      <c r="E57" s="71" t="s">
        <v>1092</v>
      </c>
      <c r="F57" s="61" t="s">
        <v>110</v>
      </c>
      <c r="G57" s="70"/>
      <c r="H57" s="70"/>
      <c r="I57" s="70"/>
      <c r="J57" s="70">
        <v>249</v>
      </c>
      <c r="K57" s="74"/>
      <c r="L57" s="74"/>
      <c r="M57" s="74"/>
      <c r="N57" s="74"/>
      <c r="O57" s="69">
        <f t="shared" si="4"/>
        <v>5690</v>
      </c>
      <c r="P57" s="69" t="s">
        <v>269</v>
      </c>
      <c r="Q57" s="79">
        <v>1</v>
      </c>
      <c r="R57" s="69" t="s">
        <v>1083</v>
      </c>
      <c r="S57" s="80"/>
      <c r="U57" s="5">
        <f t="shared" si="0"/>
        <v>53</v>
      </c>
      <c r="V57" s="10" t="s">
        <v>140</v>
      </c>
      <c r="W57" s="10" t="s">
        <v>1185</v>
      </c>
      <c r="X57" s="82" t="s">
        <v>843</v>
      </c>
      <c r="Y57" s="5">
        <v>0.44</v>
      </c>
      <c r="Z57" s="10">
        <v>63</v>
      </c>
      <c r="AA57" s="10">
        <v>203</v>
      </c>
      <c r="AB57" s="7"/>
      <c r="AC57" s="7"/>
      <c r="AD57" s="7"/>
      <c r="AE57" s="7"/>
      <c r="AF57" s="7"/>
      <c r="AG57" s="10">
        <f t="shared" si="1"/>
        <v>3263.7999999999988</v>
      </c>
    </row>
    <row r="58" spans="1:33">
      <c r="A58" s="61">
        <f t="shared" si="3"/>
        <v>51</v>
      </c>
      <c r="B58" s="60">
        <v>44974</v>
      </c>
      <c r="C58" s="61" t="s">
        <v>1135</v>
      </c>
      <c r="D58" s="61" t="s">
        <v>782</v>
      </c>
      <c r="E58" s="69" t="s">
        <v>1101</v>
      </c>
      <c r="F58" s="61" t="s">
        <v>110</v>
      </c>
      <c r="G58" s="70">
        <v>27</v>
      </c>
      <c r="H58" s="70"/>
      <c r="I58" s="70"/>
      <c r="J58" s="70"/>
      <c r="K58" s="74"/>
      <c r="L58" s="74"/>
      <c r="M58" s="74"/>
      <c r="N58" s="74"/>
      <c r="O58" s="69">
        <f t="shared" si="4"/>
        <v>5717</v>
      </c>
      <c r="P58" s="69" t="s">
        <v>269</v>
      </c>
      <c r="Q58" s="79">
        <v>1</v>
      </c>
      <c r="R58" s="69" t="s">
        <v>1083</v>
      </c>
      <c r="S58" s="80"/>
      <c r="U58" s="5">
        <f t="shared" si="0"/>
        <v>54</v>
      </c>
      <c r="V58" s="43" t="s">
        <v>120</v>
      </c>
      <c r="W58" s="43" t="s">
        <v>226</v>
      </c>
      <c r="X58" s="56" t="s">
        <v>1277</v>
      </c>
      <c r="Z58" s="10">
        <v>63</v>
      </c>
      <c r="AA58" s="43">
        <v>60.4</v>
      </c>
      <c r="AB58" s="7"/>
      <c r="AC58" s="7"/>
      <c r="AD58" s="7"/>
      <c r="AE58" s="7"/>
      <c r="AF58" s="7"/>
      <c r="AG58" s="10">
        <f t="shared" si="1"/>
        <v>3324.1999999999989</v>
      </c>
    </row>
    <row r="59" spans="1:33">
      <c r="A59" s="61">
        <f t="shared" si="3"/>
        <v>52</v>
      </c>
      <c r="B59" s="60">
        <v>44974</v>
      </c>
      <c r="C59" s="61" t="s">
        <v>1166</v>
      </c>
      <c r="D59" s="61" t="s">
        <v>1320</v>
      </c>
      <c r="E59" s="69" t="s">
        <v>1101</v>
      </c>
      <c r="F59" s="61" t="s">
        <v>110</v>
      </c>
      <c r="G59" s="70">
        <v>28</v>
      </c>
      <c r="H59" s="70"/>
      <c r="I59" s="70"/>
      <c r="J59" s="70"/>
      <c r="K59" s="74"/>
      <c r="L59" s="74"/>
      <c r="M59" s="74"/>
      <c r="N59" s="74"/>
      <c r="O59" s="69">
        <f t="shared" si="4"/>
        <v>5745</v>
      </c>
      <c r="P59" s="69" t="s">
        <v>269</v>
      </c>
      <c r="Q59" s="79">
        <v>1</v>
      </c>
      <c r="R59" s="69" t="s">
        <v>1083</v>
      </c>
      <c r="S59" s="80"/>
      <c r="U59" s="5">
        <f t="shared" si="0"/>
        <v>55</v>
      </c>
      <c r="V59" s="10" t="s">
        <v>120</v>
      </c>
      <c r="W59" s="10" t="s">
        <v>140</v>
      </c>
      <c r="X59" s="56" t="s">
        <v>1277</v>
      </c>
      <c r="Y59" s="5"/>
      <c r="Z59" s="10">
        <v>63</v>
      </c>
      <c r="AA59" s="10">
        <v>94.2</v>
      </c>
      <c r="AB59" s="7"/>
      <c r="AC59" s="7"/>
      <c r="AD59" s="7"/>
      <c r="AE59" s="7"/>
      <c r="AF59" s="7"/>
      <c r="AG59" s="10">
        <f t="shared" si="1"/>
        <v>3418.3999999999987</v>
      </c>
    </row>
    <row r="60" spans="1:33">
      <c r="A60" s="61">
        <f t="shared" si="3"/>
        <v>53</v>
      </c>
      <c r="B60" s="60">
        <v>44974</v>
      </c>
      <c r="C60" s="61" t="s">
        <v>1316</v>
      </c>
      <c r="D60" s="61" t="s">
        <v>136</v>
      </c>
      <c r="E60" s="69" t="s">
        <v>1068</v>
      </c>
      <c r="F60" s="61" t="s">
        <v>110</v>
      </c>
      <c r="G60" s="70"/>
      <c r="H60" s="70"/>
      <c r="I60" s="70">
        <v>260</v>
      </c>
      <c r="J60" s="70"/>
      <c r="K60" s="74"/>
      <c r="L60" s="74"/>
      <c r="M60" s="74"/>
      <c r="N60" s="74"/>
      <c r="O60" s="69">
        <f t="shared" si="4"/>
        <v>6005</v>
      </c>
      <c r="P60" s="69" t="s">
        <v>269</v>
      </c>
      <c r="Q60" s="79">
        <v>1.5</v>
      </c>
      <c r="R60" s="69" t="s">
        <v>1083</v>
      </c>
      <c r="S60" s="80"/>
      <c r="U60" s="5">
        <f t="shared" si="0"/>
        <v>56</v>
      </c>
      <c r="V60" s="10" t="s">
        <v>1321</v>
      </c>
      <c r="W60" s="10" t="s">
        <v>1322</v>
      </c>
      <c r="X60" s="56" t="s">
        <v>1277</v>
      </c>
      <c r="Y60" s="5"/>
      <c r="Z60" s="10">
        <v>63</v>
      </c>
      <c r="AA60" s="10">
        <v>36.5</v>
      </c>
      <c r="AB60" s="7"/>
      <c r="AC60" s="7"/>
      <c r="AD60" s="7"/>
      <c r="AE60" s="7"/>
      <c r="AF60" s="7"/>
      <c r="AG60" s="10">
        <f t="shared" si="1"/>
        <v>3454.8999999999987</v>
      </c>
    </row>
    <row r="61" spans="1:33">
      <c r="A61" s="61">
        <f t="shared" si="3"/>
        <v>54</v>
      </c>
      <c r="B61" s="60">
        <v>44974</v>
      </c>
      <c r="C61" s="61" t="s">
        <v>853</v>
      </c>
      <c r="D61" s="61" t="s">
        <v>197</v>
      </c>
      <c r="E61" s="69" t="s">
        <v>1068</v>
      </c>
      <c r="F61" s="61" t="s">
        <v>110</v>
      </c>
      <c r="G61" s="70"/>
      <c r="H61" s="70">
        <v>90</v>
      </c>
      <c r="I61" s="70"/>
      <c r="J61" s="70"/>
      <c r="K61" s="74"/>
      <c r="L61" s="74"/>
      <c r="M61" s="74"/>
      <c r="N61" s="74"/>
      <c r="O61" s="69">
        <f t="shared" si="4"/>
        <v>6095</v>
      </c>
      <c r="P61" s="69" t="s">
        <v>269</v>
      </c>
      <c r="Q61" s="79">
        <v>1.5</v>
      </c>
      <c r="R61" s="69" t="s">
        <v>1083</v>
      </c>
      <c r="S61" s="80"/>
      <c r="U61" s="5">
        <f t="shared" si="0"/>
        <v>57</v>
      </c>
      <c r="V61" s="10" t="s">
        <v>120</v>
      </c>
      <c r="W61" s="10" t="s">
        <v>140</v>
      </c>
      <c r="X61" s="82" t="s">
        <v>843</v>
      </c>
      <c r="Y61" s="5">
        <v>0.44</v>
      </c>
      <c r="Z61" s="10">
        <v>63</v>
      </c>
      <c r="AA61" s="10">
        <v>57</v>
      </c>
      <c r="AB61" s="7"/>
      <c r="AC61" s="7"/>
      <c r="AD61" s="7"/>
      <c r="AE61" s="7"/>
      <c r="AF61" s="7"/>
      <c r="AG61" s="10">
        <f t="shared" si="1"/>
        <v>3511.8999999999987</v>
      </c>
    </row>
    <row r="62" spans="1:33">
      <c r="A62" s="61">
        <f t="shared" si="3"/>
        <v>55</v>
      </c>
      <c r="B62" s="60">
        <v>44974</v>
      </c>
      <c r="C62" s="61" t="s">
        <v>1323</v>
      </c>
      <c r="D62" s="61" t="s">
        <v>177</v>
      </c>
      <c r="E62" s="69" t="s">
        <v>1068</v>
      </c>
      <c r="F62" s="61" t="s">
        <v>110</v>
      </c>
      <c r="G62" s="70"/>
      <c r="H62" s="70">
        <v>78</v>
      </c>
      <c r="I62" s="70"/>
      <c r="J62" s="70"/>
      <c r="K62" s="74"/>
      <c r="L62" s="74"/>
      <c r="M62" s="74"/>
      <c r="N62" s="74"/>
      <c r="O62" s="69">
        <f t="shared" si="4"/>
        <v>6173</v>
      </c>
      <c r="P62" s="69" t="s">
        <v>269</v>
      </c>
      <c r="Q62" s="79">
        <v>1.5</v>
      </c>
      <c r="R62" s="69" t="s">
        <v>1083</v>
      </c>
      <c r="S62" s="80"/>
      <c r="U62" s="5">
        <f t="shared" si="0"/>
        <v>58</v>
      </c>
      <c r="V62" s="10" t="s">
        <v>865</v>
      </c>
      <c r="W62" s="10" t="s">
        <v>120</v>
      </c>
      <c r="X62" s="10" t="s">
        <v>1101</v>
      </c>
      <c r="Y62" s="5">
        <v>0.39</v>
      </c>
      <c r="Z62" s="10">
        <v>75</v>
      </c>
      <c r="AA62" s="10">
        <v>183.2</v>
      </c>
      <c r="AB62" s="7"/>
      <c r="AC62" s="7"/>
      <c r="AD62" s="7"/>
      <c r="AE62" s="7"/>
      <c r="AF62" s="7"/>
      <c r="AG62" s="10">
        <f t="shared" si="1"/>
        <v>3695.0999999999985</v>
      </c>
    </row>
    <row r="63" spans="1:33">
      <c r="A63" s="61">
        <f t="shared" si="3"/>
        <v>56</v>
      </c>
      <c r="B63" s="60">
        <v>44975</v>
      </c>
      <c r="C63" s="61" t="s">
        <v>1317</v>
      </c>
      <c r="D63" s="61" t="s">
        <v>185</v>
      </c>
      <c r="E63" s="69" t="s">
        <v>855</v>
      </c>
      <c r="F63" s="61" t="s">
        <v>110</v>
      </c>
      <c r="G63" s="70">
        <v>54</v>
      </c>
      <c r="H63" s="70"/>
      <c r="I63" s="70"/>
      <c r="J63" s="70"/>
      <c r="K63" s="74"/>
      <c r="L63" s="74"/>
      <c r="M63" s="74"/>
      <c r="N63" s="74"/>
      <c r="O63" s="69">
        <f t="shared" si="4"/>
        <v>6227</v>
      </c>
      <c r="P63" s="69" t="s">
        <v>269</v>
      </c>
      <c r="Q63" s="79">
        <v>1.5</v>
      </c>
      <c r="R63" s="69" t="s">
        <v>1083</v>
      </c>
      <c r="S63" s="80"/>
      <c r="U63" s="5">
        <f t="shared" si="0"/>
        <v>59</v>
      </c>
      <c r="V63" s="10" t="s">
        <v>806</v>
      </c>
      <c r="W63" s="10" t="s">
        <v>196</v>
      </c>
      <c r="X63" s="56" t="s">
        <v>1277</v>
      </c>
      <c r="Y63" s="10"/>
      <c r="Z63" s="10">
        <v>75</v>
      </c>
      <c r="AA63" s="10">
        <v>24.3</v>
      </c>
      <c r="AB63" s="10">
        <v>24.3</v>
      </c>
      <c r="AC63" s="10"/>
      <c r="AD63" s="10"/>
      <c r="AE63" s="10"/>
      <c r="AF63" s="10"/>
      <c r="AG63" s="10">
        <f t="shared" si="1"/>
        <v>3719.3999999999987</v>
      </c>
    </row>
    <row r="64" spans="1:33">
      <c r="A64" s="61">
        <f t="shared" si="3"/>
        <v>57</v>
      </c>
      <c r="B64" s="60">
        <v>44975</v>
      </c>
      <c r="C64" s="61" t="s">
        <v>1317</v>
      </c>
      <c r="D64" s="61" t="s">
        <v>203</v>
      </c>
      <c r="E64" s="69" t="s">
        <v>855</v>
      </c>
      <c r="F64" s="61" t="s">
        <v>110</v>
      </c>
      <c r="G64" s="70">
        <v>168</v>
      </c>
      <c r="H64" s="70"/>
      <c r="I64" s="70"/>
      <c r="J64" s="70"/>
      <c r="K64" s="74"/>
      <c r="L64" s="74"/>
      <c r="M64" s="74"/>
      <c r="N64" s="74"/>
      <c r="O64" s="69">
        <f t="shared" si="4"/>
        <v>6395</v>
      </c>
      <c r="P64" s="69" t="s">
        <v>269</v>
      </c>
      <c r="Q64" s="79">
        <v>1.5</v>
      </c>
      <c r="R64" s="69" t="s">
        <v>1083</v>
      </c>
      <c r="S64" s="80"/>
      <c r="U64" s="5">
        <f t="shared" si="0"/>
        <v>60</v>
      </c>
      <c r="V64" s="10" t="s">
        <v>196</v>
      </c>
      <c r="W64" s="10" t="s">
        <v>1324</v>
      </c>
      <c r="X64" s="56" t="s">
        <v>1277</v>
      </c>
      <c r="Y64" s="10"/>
      <c r="Z64" s="10">
        <v>75</v>
      </c>
      <c r="AA64" s="10">
        <v>23.6</v>
      </c>
      <c r="AB64" s="10">
        <v>23.6</v>
      </c>
      <c r="AC64" s="10"/>
      <c r="AD64" s="10"/>
      <c r="AE64" s="10"/>
      <c r="AF64" s="10"/>
      <c r="AG64" s="10">
        <f t="shared" si="1"/>
        <v>3742.9999999999986</v>
      </c>
    </row>
    <row r="65" spans="1:33">
      <c r="A65" s="61">
        <f t="shared" si="3"/>
        <v>58</v>
      </c>
      <c r="B65" s="60">
        <v>44975</v>
      </c>
      <c r="C65" s="61" t="s">
        <v>1130</v>
      </c>
      <c r="D65" s="61" t="s">
        <v>231</v>
      </c>
      <c r="E65" s="69" t="s">
        <v>1325</v>
      </c>
      <c r="F65" s="61" t="s">
        <v>110</v>
      </c>
      <c r="G65" s="70">
        <v>222</v>
      </c>
      <c r="H65" s="70"/>
      <c r="I65" s="70"/>
      <c r="J65" s="70"/>
      <c r="K65" s="74"/>
      <c r="L65" s="74"/>
      <c r="M65" s="74"/>
      <c r="N65" s="74"/>
      <c r="O65" s="69">
        <f t="shared" si="4"/>
        <v>6617</v>
      </c>
      <c r="P65" s="69" t="s">
        <v>269</v>
      </c>
      <c r="Q65" s="79">
        <v>1.5</v>
      </c>
      <c r="R65" s="69" t="s">
        <v>1083</v>
      </c>
      <c r="S65" s="80"/>
      <c r="U65" s="5">
        <f t="shared" si="0"/>
        <v>61</v>
      </c>
      <c r="V65" s="10" t="s">
        <v>803</v>
      </c>
      <c r="W65" s="10" t="s">
        <v>240</v>
      </c>
      <c r="X65" s="56" t="s">
        <v>1277</v>
      </c>
      <c r="Y65" s="10"/>
      <c r="Z65" s="10">
        <v>75</v>
      </c>
      <c r="AA65" s="10">
        <v>74</v>
      </c>
      <c r="AB65" s="10">
        <v>74</v>
      </c>
      <c r="AC65" s="10"/>
      <c r="AD65" s="10"/>
      <c r="AE65" s="10"/>
      <c r="AF65" s="10"/>
      <c r="AG65" s="10">
        <f t="shared" si="1"/>
        <v>3816.9999999999986</v>
      </c>
    </row>
    <row r="66" spans="1:33">
      <c r="A66" s="61">
        <f t="shared" si="3"/>
        <v>59</v>
      </c>
      <c r="B66" s="60">
        <v>44976</v>
      </c>
      <c r="C66" s="61" t="s">
        <v>1130</v>
      </c>
      <c r="D66" s="61" t="s">
        <v>136</v>
      </c>
      <c r="E66" s="69" t="s">
        <v>1101</v>
      </c>
      <c r="F66" s="61" t="s">
        <v>110</v>
      </c>
      <c r="G66" s="70"/>
      <c r="H66" s="70">
        <v>255</v>
      </c>
      <c r="I66" s="70"/>
      <c r="J66" s="70"/>
      <c r="K66" s="74"/>
      <c r="L66" s="74"/>
      <c r="M66" s="74"/>
      <c r="N66" s="74"/>
      <c r="O66" s="69">
        <f t="shared" si="4"/>
        <v>6872</v>
      </c>
      <c r="P66" s="69" t="s">
        <v>269</v>
      </c>
      <c r="Q66" s="79">
        <v>1.5</v>
      </c>
      <c r="R66" s="69" t="s">
        <v>1083</v>
      </c>
      <c r="S66" s="80"/>
      <c r="U66" s="5">
        <f t="shared" si="0"/>
        <v>62</v>
      </c>
      <c r="V66" s="10" t="s">
        <v>122</v>
      </c>
      <c r="W66" s="10" t="s">
        <v>116</v>
      </c>
      <c r="X66" s="56" t="s">
        <v>1277</v>
      </c>
      <c r="Y66" s="10"/>
      <c r="Z66" s="10">
        <v>75</v>
      </c>
      <c r="AA66" s="10">
        <v>41.2</v>
      </c>
      <c r="AB66" s="10">
        <v>41.2</v>
      </c>
      <c r="AC66" s="10"/>
      <c r="AD66" s="10"/>
      <c r="AE66" s="10"/>
      <c r="AF66" s="10"/>
      <c r="AG66" s="10">
        <f t="shared" si="1"/>
        <v>3858.1999999999985</v>
      </c>
    </row>
    <row r="67" spans="1:33">
      <c r="A67" s="61">
        <f t="shared" si="3"/>
        <v>60</v>
      </c>
      <c r="B67" s="60">
        <v>44977</v>
      </c>
      <c r="C67" s="61" t="s">
        <v>826</v>
      </c>
      <c r="D67" s="61" t="s">
        <v>197</v>
      </c>
      <c r="E67" s="69" t="s">
        <v>1101</v>
      </c>
      <c r="F67" s="61" t="s">
        <v>110</v>
      </c>
      <c r="G67" s="70"/>
      <c r="H67" s="70">
        <v>201</v>
      </c>
      <c r="I67" s="70"/>
      <c r="J67" s="70"/>
      <c r="K67" s="74"/>
      <c r="L67" s="74"/>
      <c r="M67" s="74"/>
      <c r="N67" s="74"/>
      <c r="O67" s="69">
        <f t="shared" si="4"/>
        <v>7073</v>
      </c>
      <c r="P67" s="69" t="s">
        <v>269</v>
      </c>
      <c r="Q67" s="79">
        <v>1.2</v>
      </c>
      <c r="R67" s="69" t="s">
        <v>1083</v>
      </c>
      <c r="S67" s="80"/>
      <c r="U67" s="5">
        <f t="shared" si="0"/>
        <v>63</v>
      </c>
      <c r="V67" s="10" t="s">
        <v>116</v>
      </c>
      <c r="W67" s="10" t="s">
        <v>803</v>
      </c>
      <c r="X67" s="56" t="s">
        <v>1277</v>
      </c>
      <c r="Y67" s="10"/>
      <c r="Z67" s="10">
        <v>75</v>
      </c>
      <c r="AA67" s="10">
        <v>74.5</v>
      </c>
      <c r="AB67" s="10">
        <v>74.5</v>
      </c>
      <c r="AC67" s="10"/>
      <c r="AD67" s="10"/>
      <c r="AE67" s="10"/>
      <c r="AF67" s="10"/>
      <c r="AG67" s="10">
        <f t="shared" si="1"/>
        <v>3932.6999999999985</v>
      </c>
    </row>
    <row r="68" spans="1:33">
      <c r="A68" s="61">
        <f t="shared" si="3"/>
        <v>61</v>
      </c>
      <c r="B68" s="60">
        <v>44979</v>
      </c>
      <c r="C68" s="61" t="s">
        <v>1326</v>
      </c>
      <c r="D68" s="61" t="s">
        <v>149</v>
      </c>
      <c r="E68" s="69" t="s">
        <v>855</v>
      </c>
      <c r="F68" s="61" t="s">
        <v>110</v>
      </c>
      <c r="G68" s="70"/>
      <c r="H68" s="70"/>
      <c r="I68" s="75">
        <v>72</v>
      </c>
      <c r="J68" s="70"/>
      <c r="K68" s="74"/>
      <c r="L68" s="74"/>
      <c r="M68" s="74"/>
      <c r="N68" s="74"/>
      <c r="O68" s="69">
        <f t="shared" si="4"/>
        <v>7145</v>
      </c>
      <c r="P68" s="69" t="s">
        <v>269</v>
      </c>
      <c r="Q68" s="79">
        <v>1.2</v>
      </c>
      <c r="R68" s="69" t="s">
        <v>1083</v>
      </c>
      <c r="S68" s="80"/>
      <c r="U68" s="5">
        <f t="shared" si="0"/>
        <v>64</v>
      </c>
      <c r="V68" s="10" t="s">
        <v>136</v>
      </c>
      <c r="W68" s="10" t="s">
        <v>188</v>
      </c>
      <c r="X68" s="56" t="s">
        <v>1277</v>
      </c>
      <c r="Y68" s="10"/>
      <c r="Z68" s="10">
        <v>75</v>
      </c>
      <c r="AA68" s="10">
        <f>102+103.1</f>
        <v>205.1</v>
      </c>
      <c r="AB68" s="10">
        <f>102+103.1</f>
        <v>205.1</v>
      </c>
      <c r="AC68" s="10"/>
      <c r="AD68" s="10"/>
      <c r="AE68" s="10"/>
      <c r="AF68" s="10"/>
      <c r="AG68" s="10">
        <f t="shared" si="1"/>
        <v>4137.7999999999984</v>
      </c>
    </row>
    <row r="69" spans="1:33">
      <c r="A69" s="61">
        <f t="shared" si="3"/>
        <v>62</v>
      </c>
      <c r="B69" s="60">
        <v>44979</v>
      </c>
      <c r="C69" s="61" t="s">
        <v>1264</v>
      </c>
      <c r="D69" s="61" t="s">
        <v>149</v>
      </c>
      <c r="E69" s="69" t="s">
        <v>855</v>
      </c>
      <c r="F69" s="61" t="s">
        <v>110</v>
      </c>
      <c r="G69" s="70"/>
      <c r="H69" s="70"/>
      <c r="I69" s="75">
        <v>64</v>
      </c>
      <c r="J69" s="70"/>
      <c r="K69" s="74"/>
      <c r="L69" s="74"/>
      <c r="M69" s="74"/>
      <c r="N69" s="74"/>
      <c r="O69" s="69">
        <f t="shared" si="4"/>
        <v>7209</v>
      </c>
      <c r="P69" s="69" t="s">
        <v>269</v>
      </c>
      <c r="Q69" s="79">
        <v>1.2</v>
      </c>
      <c r="R69" s="69" t="s">
        <v>1083</v>
      </c>
      <c r="S69" s="80"/>
      <c r="U69" s="5">
        <f t="shared" ref="U69:U132" si="5">1+U68</f>
        <v>65</v>
      </c>
      <c r="V69" s="10" t="s">
        <v>136</v>
      </c>
      <c r="W69" s="10" t="s">
        <v>188</v>
      </c>
      <c r="X69" s="10" t="s">
        <v>1101</v>
      </c>
      <c r="Y69" s="55">
        <v>0.39</v>
      </c>
      <c r="Z69" s="10">
        <v>75</v>
      </c>
      <c r="AA69" s="10">
        <v>50</v>
      </c>
      <c r="AB69" s="10">
        <v>50</v>
      </c>
      <c r="AC69" s="10"/>
      <c r="AD69" s="10"/>
      <c r="AE69" s="10"/>
      <c r="AF69" s="10"/>
      <c r="AG69" s="10">
        <f t="shared" si="1"/>
        <v>4187.7999999999984</v>
      </c>
    </row>
    <row r="70" spans="1:33">
      <c r="A70" s="61">
        <f t="shared" si="3"/>
        <v>63</v>
      </c>
      <c r="B70" s="60">
        <v>44979</v>
      </c>
      <c r="C70" s="61" t="s">
        <v>1226</v>
      </c>
      <c r="D70" s="61" t="s">
        <v>200</v>
      </c>
      <c r="E70" s="69" t="s">
        <v>855</v>
      </c>
      <c r="F70" s="61" t="s">
        <v>110</v>
      </c>
      <c r="G70" s="70"/>
      <c r="H70" s="70"/>
      <c r="I70" s="75">
        <v>13</v>
      </c>
      <c r="J70" s="70"/>
      <c r="K70" s="74"/>
      <c r="L70" s="74"/>
      <c r="M70" s="74"/>
      <c r="N70" s="74"/>
      <c r="O70" s="69">
        <f t="shared" si="4"/>
        <v>7222</v>
      </c>
      <c r="P70" s="69" t="s">
        <v>269</v>
      </c>
      <c r="Q70" s="79">
        <v>1.2</v>
      </c>
      <c r="R70" s="69" t="s">
        <v>1083</v>
      </c>
      <c r="S70" s="80"/>
      <c r="U70" s="5">
        <f t="shared" si="5"/>
        <v>66</v>
      </c>
      <c r="V70" s="10" t="s">
        <v>211</v>
      </c>
      <c r="W70" s="10" t="s">
        <v>149</v>
      </c>
      <c r="X70" s="56" t="s">
        <v>1277</v>
      </c>
      <c r="Y70" s="10"/>
      <c r="Z70" s="10">
        <v>90</v>
      </c>
      <c r="AA70" s="10">
        <v>42.3</v>
      </c>
      <c r="AB70" s="10"/>
      <c r="AC70" s="10">
        <v>42.3</v>
      </c>
      <c r="AD70" s="10"/>
      <c r="AE70" s="10"/>
      <c r="AF70" s="10"/>
      <c r="AG70" s="10">
        <f t="shared" si="1"/>
        <v>4230.0999999999985</v>
      </c>
    </row>
    <row r="71" spans="1:33">
      <c r="A71" s="61">
        <f t="shared" si="3"/>
        <v>64</v>
      </c>
      <c r="B71" s="60">
        <v>44979</v>
      </c>
      <c r="C71" s="61" t="s">
        <v>851</v>
      </c>
      <c r="D71" s="61" t="s">
        <v>243</v>
      </c>
      <c r="E71" s="69" t="s">
        <v>855</v>
      </c>
      <c r="F71" s="61" t="s">
        <v>110</v>
      </c>
      <c r="G71" s="87"/>
      <c r="H71" s="87"/>
      <c r="I71" s="90">
        <v>10</v>
      </c>
      <c r="J71" s="87"/>
      <c r="K71" s="87"/>
      <c r="L71" s="87"/>
      <c r="M71" s="87"/>
      <c r="N71" s="87"/>
      <c r="O71" s="69">
        <f t="shared" si="4"/>
        <v>7232</v>
      </c>
      <c r="P71" s="69" t="s">
        <v>269</v>
      </c>
      <c r="Q71" s="79">
        <v>1.2</v>
      </c>
      <c r="R71" s="69" t="s">
        <v>1083</v>
      </c>
      <c r="S71" s="80"/>
      <c r="U71" s="5">
        <f t="shared" si="5"/>
        <v>67</v>
      </c>
      <c r="V71" s="10" t="s">
        <v>211</v>
      </c>
      <c r="W71" s="10" t="s">
        <v>149</v>
      </c>
      <c r="X71" s="10" t="s">
        <v>1101</v>
      </c>
      <c r="Y71" s="10">
        <v>0.39</v>
      </c>
      <c r="Z71" s="10">
        <v>90</v>
      </c>
      <c r="AA71" s="10">
        <v>96</v>
      </c>
      <c r="AB71" s="10"/>
      <c r="AC71" s="10">
        <v>96</v>
      </c>
      <c r="AD71" s="10"/>
      <c r="AE71" s="10"/>
      <c r="AF71" s="10"/>
      <c r="AG71" s="10">
        <f t="shared" ref="AG71:AG80" si="6">+AG70+AA71</f>
        <v>4326.0999999999985</v>
      </c>
    </row>
    <row r="72" spans="1:33">
      <c r="A72" s="61">
        <f t="shared" si="3"/>
        <v>65</v>
      </c>
      <c r="B72" s="60">
        <v>44979</v>
      </c>
      <c r="C72" s="61" t="s">
        <v>1271</v>
      </c>
      <c r="D72" s="61" t="s">
        <v>236</v>
      </c>
      <c r="E72" s="69" t="s">
        <v>855</v>
      </c>
      <c r="F72" s="61" t="s">
        <v>110</v>
      </c>
      <c r="G72" s="70"/>
      <c r="H72" s="70"/>
      <c r="I72" s="75">
        <v>51</v>
      </c>
      <c r="J72" s="70"/>
      <c r="K72" s="74"/>
      <c r="L72" s="74"/>
      <c r="M72" s="74"/>
      <c r="N72" s="74"/>
      <c r="O72" s="69">
        <f t="shared" si="4"/>
        <v>7283</v>
      </c>
      <c r="P72" s="69" t="s">
        <v>269</v>
      </c>
      <c r="Q72" s="79">
        <v>1.2</v>
      </c>
      <c r="R72" s="69" t="s">
        <v>1083</v>
      </c>
      <c r="S72" s="80"/>
      <c r="U72" s="5">
        <f t="shared" si="5"/>
        <v>68</v>
      </c>
      <c r="V72" s="10" t="s">
        <v>149</v>
      </c>
      <c r="W72" s="10" t="s">
        <v>179</v>
      </c>
      <c r="X72" s="10" t="s">
        <v>1101</v>
      </c>
      <c r="Y72" s="10">
        <v>0.39</v>
      </c>
      <c r="Z72" s="10">
        <v>90</v>
      </c>
      <c r="AA72" s="10">
        <v>4</v>
      </c>
      <c r="AB72" s="10"/>
      <c r="AC72" s="10">
        <v>4</v>
      </c>
      <c r="AD72" s="10"/>
      <c r="AE72" s="10"/>
      <c r="AF72" s="10"/>
      <c r="AG72" s="10">
        <f t="shared" si="6"/>
        <v>4330.0999999999985</v>
      </c>
    </row>
    <row r="73" spans="1:33">
      <c r="A73" s="61">
        <f t="shared" si="3"/>
        <v>66</v>
      </c>
      <c r="B73" s="60">
        <v>44979</v>
      </c>
      <c r="C73" s="61" t="s">
        <v>1326</v>
      </c>
      <c r="D73" s="61" t="s">
        <v>137</v>
      </c>
      <c r="E73" s="69" t="s">
        <v>1068</v>
      </c>
      <c r="F73" s="61" t="s">
        <v>110</v>
      </c>
      <c r="G73" s="70"/>
      <c r="H73" s="70"/>
      <c r="I73" s="75">
        <v>67</v>
      </c>
      <c r="J73" s="70"/>
      <c r="K73" s="70"/>
      <c r="L73" s="70"/>
      <c r="M73" s="70"/>
      <c r="N73" s="70"/>
      <c r="O73" s="69">
        <f t="shared" si="4"/>
        <v>7350</v>
      </c>
      <c r="P73" s="69" t="s">
        <v>269</v>
      </c>
      <c r="Q73" s="79">
        <v>1</v>
      </c>
      <c r="R73" s="69" t="s">
        <v>1083</v>
      </c>
      <c r="S73" s="80"/>
      <c r="U73" s="5">
        <f t="shared" si="5"/>
        <v>69</v>
      </c>
      <c r="V73" s="10" t="s">
        <v>149</v>
      </c>
      <c r="W73" s="10" t="s">
        <v>179</v>
      </c>
      <c r="X73" s="56" t="s">
        <v>1277</v>
      </c>
      <c r="Y73" s="10"/>
      <c r="Z73" s="10">
        <v>90</v>
      </c>
      <c r="AA73" s="10">
        <v>120.1</v>
      </c>
      <c r="AB73" s="10"/>
      <c r="AC73" s="10">
        <v>102</v>
      </c>
      <c r="AD73" s="10"/>
      <c r="AE73" s="10"/>
      <c r="AF73" s="10"/>
      <c r="AG73" s="10">
        <f t="shared" si="6"/>
        <v>4450.1999999999989</v>
      </c>
    </row>
    <row r="74" spans="1:33">
      <c r="A74" s="61">
        <f t="shared" si="3"/>
        <v>67</v>
      </c>
      <c r="B74" s="60">
        <v>44979</v>
      </c>
      <c r="C74" s="61" t="s">
        <v>1126</v>
      </c>
      <c r="D74" s="61" t="s">
        <v>803</v>
      </c>
      <c r="E74" s="69" t="s">
        <v>1068</v>
      </c>
      <c r="F74" s="61" t="s">
        <v>110</v>
      </c>
      <c r="G74" s="70"/>
      <c r="H74" s="70"/>
      <c r="I74" s="75">
        <v>27</v>
      </c>
      <c r="J74" s="70"/>
      <c r="K74" s="70"/>
      <c r="L74" s="70"/>
      <c r="M74" s="70"/>
      <c r="N74" s="70"/>
      <c r="O74" s="69">
        <f t="shared" si="4"/>
        <v>7377</v>
      </c>
      <c r="P74" s="69" t="s">
        <v>269</v>
      </c>
      <c r="Q74" s="79">
        <v>1</v>
      </c>
      <c r="R74" s="69" t="s">
        <v>1083</v>
      </c>
      <c r="S74" s="80"/>
      <c r="U74" s="5">
        <f t="shared" si="5"/>
        <v>70</v>
      </c>
      <c r="V74" s="10" t="s">
        <v>149</v>
      </c>
      <c r="W74" s="10" t="s">
        <v>806</v>
      </c>
      <c r="X74" s="56" t="s">
        <v>1277</v>
      </c>
      <c r="Y74" s="10"/>
      <c r="Z74" s="10">
        <v>90</v>
      </c>
      <c r="AA74" s="10">
        <v>90</v>
      </c>
      <c r="AB74" s="10"/>
      <c r="AC74" s="10">
        <v>101</v>
      </c>
      <c r="AD74" s="10"/>
      <c r="AE74" s="10"/>
      <c r="AF74" s="10"/>
      <c r="AG74" s="10">
        <f t="shared" si="6"/>
        <v>4540.1999999999989</v>
      </c>
    </row>
    <row r="75" spans="1:33">
      <c r="A75" s="61">
        <f t="shared" si="3"/>
        <v>68</v>
      </c>
      <c r="B75" s="60">
        <v>44980</v>
      </c>
      <c r="C75" s="61" t="s">
        <v>1107</v>
      </c>
      <c r="D75" s="61" t="s">
        <v>116</v>
      </c>
      <c r="E75" s="69" t="s">
        <v>1068</v>
      </c>
      <c r="F75" s="61" t="s">
        <v>110</v>
      </c>
      <c r="G75" s="70"/>
      <c r="H75" s="70">
        <v>68</v>
      </c>
      <c r="I75" s="75"/>
      <c r="J75" s="70"/>
      <c r="K75" s="70"/>
      <c r="L75" s="70"/>
      <c r="M75" s="70"/>
      <c r="N75" s="70"/>
      <c r="O75" s="69">
        <f t="shared" si="4"/>
        <v>7445</v>
      </c>
      <c r="P75" s="69" t="s">
        <v>269</v>
      </c>
      <c r="Q75" s="79">
        <v>1</v>
      </c>
      <c r="R75" s="69" t="s">
        <v>1083</v>
      </c>
      <c r="S75" s="80"/>
      <c r="U75" s="5">
        <f t="shared" si="5"/>
        <v>71</v>
      </c>
      <c r="V75" s="10" t="s">
        <v>211</v>
      </c>
      <c r="W75" s="10" t="s">
        <v>137</v>
      </c>
      <c r="X75" s="10" t="s">
        <v>1068</v>
      </c>
      <c r="Y75" s="10">
        <v>0.39</v>
      </c>
      <c r="Z75" s="10">
        <v>90</v>
      </c>
      <c r="AA75" s="10">
        <v>3.5</v>
      </c>
      <c r="AB75" s="10"/>
      <c r="AC75" s="10">
        <v>3.5</v>
      </c>
      <c r="AD75" s="10"/>
      <c r="AE75" s="10"/>
      <c r="AF75" s="10"/>
      <c r="AG75" s="10">
        <f t="shared" si="6"/>
        <v>4543.6999999999989</v>
      </c>
    </row>
    <row r="76" spans="1:33">
      <c r="A76" s="61">
        <f t="shared" si="3"/>
        <v>69</v>
      </c>
      <c r="B76" s="60">
        <v>44980</v>
      </c>
      <c r="C76" s="61" t="s">
        <v>1129</v>
      </c>
      <c r="D76" s="61" t="s">
        <v>122</v>
      </c>
      <c r="E76" s="69" t="s">
        <v>1101</v>
      </c>
      <c r="F76" s="61" t="s">
        <v>110</v>
      </c>
      <c r="G76" s="70"/>
      <c r="H76" s="70">
        <v>44</v>
      </c>
      <c r="I76" s="70"/>
      <c r="J76" s="70"/>
      <c r="K76" s="70"/>
      <c r="L76" s="70"/>
      <c r="M76" s="70"/>
      <c r="N76" s="70"/>
      <c r="O76" s="69">
        <f t="shared" si="4"/>
        <v>7489</v>
      </c>
      <c r="P76" s="69" t="s">
        <v>269</v>
      </c>
      <c r="Q76" s="79">
        <v>1</v>
      </c>
      <c r="R76" s="69" t="s">
        <v>1083</v>
      </c>
      <c r="S76" s="80"/>
      <c r="U76" s="5">
        <f t="shared" si="5"/>
        <v>72</v>
      </c>
      <c r="V76" s="10" t="s">
        <v>211</v>
      </c>
      <c r="W76" s="10" t="s">
        <v>137</v>
      </c>
      <c r="X76" s="56" t="s">
        <v>1277</v>
      </c>
      <c r="Y76" s="10"/>
      <c r="Z76" s="10">
        <v>90</v>
      </c>
      <c r="AA76" s="10">
        <v>86</v>
      </c>
      <c r="AB76" s="10"/>
      <c r="AC76" s="10">
        <v>86</v>
      </c>
      <c r="AD76" s="10"/>
      <c r="AE76" s="10"/>
      <c r="AF76" s="10"/>
      <c r="AG76" s="10">
        <f t="shared" si="6"/>
        <v>4629.6999999999989</v>
      </c>
    </row>
    <row r="77" spans="1:33">
      <c r="A77" s="61">
        <f t="shared" si="3"/>
        <v>70</v>
      </c>
      <c r="B77" s="60">
        <v>44980</v>
      </c>
      <c r="C77" s="61" t="s">
        <v>1327</v>
      </c>
      <c r="D77" s="61" t="s">
        <v>198</v>
      </c>
      <c r="E77" s="71" t="s">
        <v>1092</v>
      </c>
      <c r="F77" s="61" t="s">
        <v>110</v>
      </c>
      <c r="G77" s="70">
        <v>69</v>
      </c>
      <c r="H77" s="70"/>
      <c r="I77" s="70"/>
      <c r="J77" s="70"/>
      <c r="K77" s="70"/>
      <c r="L77" s="70"/>
      <c r="M77" s="70"/>
      <c r="N77" s="70"/>
      <c r="O77" s="69">
        <f t="shared" ref="O77:O98" si="7">+O76+G77+H77+I77+J77+L77+M77</f>
        <v>7558</v>
      </c>
      <c r="P77" s="69" t="s">
        <v>269</v>
      </c>
      <c r="Q77" s="79">
        <v>1</v>
      </c>
      <c r="R77" s="69" t="s">
        <v>1083</v>
      </c>
      <c r="S77" s="80"/>
      <c r="U77" s="5">
        <f t="shared" si="5"/>
        <v>73</v>
      </c>
      <c r="V77" s="10" t="s">
        <v>792</v>
      </c>
      <c r="W77" s="10" t="s">
        <v>136</v>
      </c>
      <c r="X77" s="56" t="s">
        <v>1277</v>
      </c>
      <c r="Y77" s="10"/>
      <c r="Z77" s="10">
        <v>90</v>
      </c>
      <c r="AA77" s="10">
        <v>273.60000000000002</v>
      </c>
      <c r="AB77" s="10"/>
      <c r="AC77" s="10">
        <v>273.60000000000002</v>
      </c>
      <c r="AD77" s="10"/>
      <c r="AE77" s="10"/>
      <c r="AF77" s="10"/>
      <c r="AG77" s="10">
        <f t="shared" si="6"/>
        <v>4903.2999999999993</v>
      </c>
    </row>
    <row r="78" spans="1:33">
      <c r="A78" s="61">
        <f t="shared" si="3"/>
        <v>71</v>
      </c>
      <c r="B78" s="60">
        <v>44980</v>
      </c>
      <c r="C78" s="61" t="s">
        <v>1107</v>
      </c>
      <c r="D78" s="61" t="s">
        <v>240</v>
      </c>
      <c r="E78" s="71" t="s">
        <v>1092</v>
      </c>
      <c r="F78" s="61" t="s">
        <v>110</v>
      </c>
      <c r="G78" s="70"/>
      <c r="H78" s="70">
        <v>72</v>
      </c>
      <c r="I78" s="70"/>
      <c r="J78" s="70"/>
      <c r="K78" s="70"/>
      <c r="L78" s="70"/>
      <c r="M78" s="70"/>
      <c r="N78" s="70"/>
      <c r="O78" s="69">
        <f t="shared" si="7"/>
        <v>7630</v>
      </c>
      <c r="P78" s="69" t="s">
        <v>269</v>
      </c>
      <c r="Q78" s="79">
        <v>1</v>
      </c>
      <c r="R78" s="69" t="s">
        <v>1083</v>
      </c>
      <c r="S78" s="80"/>
      <c r="U78" s="5">
        <f t="shared" si="5"/>
        <v>74</v>
      </c>
      <c r="V78" s="10" t="s">
        <v>792</v>
      </c>
      <c r="W78" s="10" t="s">
        <v>211</v>
      </c>
      <c r="X78" s="56" t="s">
        <v>1277</v>
      </c>
      <c r="Y78" s="10"/>
      <c r="Z78" s="10">
        <v>110</v>
      </c>
      <c r="AA78" s="10">
        <v>1474</v>
      </c>
      <c r="AB78" s="10"/>
      <c r="AC78" s="10"/>
      <c r="AD78" s="10">
        <v>1362</v>
      </c>
      <c r="AE78" s="10"/>
      <c r="AF78" s="10"/>
      <c r="AG78" s="10">
        <f t="shared" si="6"/>
        <v>6377.2999999999993</v>
      </c>
    </row>
    <row r="79" spans="1:33">
      <c r="A79" s="61">
        <f t="shared" si="3"/>
        <v>72</v>
      </c>
      <c r="B79" s="60">
        <v>44981</v>
      </c>
      <c r="C79" s="61" t="s">
        <v>1328</v>
      </c>
      <c r="D79" s="61" t="s">
        <v>1100</v>
      </c>
      <c r="E79" s="71" t="s">
        <v>1092</v>
      </c>
      <c r="F79" s="61" t="s">
        <v>110</v>
      </c>
      <c r="G79" s="70">
        <v>23</v>
      </c>
      <c r="H79" s="70"/>
      <c r="I79" s="70"/>
      <c r="J79" s="70"/>
      <c r="K79" s="70"/>
      <c r="L79" s="70"/>
      <c r="M79" s="70"/>
      <c r="N79" s="70"/>
      <c r="O79" s="69">
        <f t="shared" si="7"/>
        <v>7653</v>
      </c>
      <c r="P79" s="69" t="s">
        <v>269</v>
      </c>
      <c r="Q79" s="79">
        <v>1</v>
      </c>
      <c r="R79" s="69" t="s">
        <v>1083</v>
      </c>
      <c r="S79" s="80"/>
      <c r="U79" s="5">
        <f t="shared" si="5"/>
        <v>75</v>
      </c>
      <c r="V79" s="10" t="s">
        <v>792</v>
      </c>
      <c r="W79" s="10" t="s">
        <v>839</v>
      </c>
      <c r="X79" s="56" t="s">
        <v>1277</v>
      </c>
      <c r="Y79" s="10"/>
      <c r="Z79" s="10">
        <v>140</v>
      </c>
      <c r="AA79" s="10">
        <v>119</v>
      </c>
      <c r="AB79" s="10"/>
      <c r="AC79" s="10"/>
      <c r="AD79" s="10"/>
      <c r="AE79" s="10">
        <v>119</v>
      </c>
      <c r="AF79" s="10"/>
      <c r="AG79" s="10">
        <f t="shared" si="6"/>
        <v>6496.2999999999993</v>
      </c>
    </row>
    <row r="80" spans="1:33">
      <c r="A80" s="61">
        <f t="shared" ref="A80:A98" si="8">+A79+1</f>
        <v>73</v>
      </c>
      <c r="B80" s="60">
        <v>44981</v>
      </c>
      <c r="C80" s="61" t="s">
        <v>1226</v>
      </c>
      <c r="D80" s="61" t="s">
        <v>179</v>
      </c>
      <c r="E80" s="71" t="s">
        <v>1092</v>
      </c>
      <c r="F80" s="61" t="s">
        <v>110</v>
      </c>
      <c r="G80" s="88"/>
      <c r="H80" s="70"/>
      <c r="I80" s="70">
        <v>124</v>
      </c>
      <c r="J80" s="70"/>
      <c r="K80" s="70"/>
      <c r="L80" s="70"/>
      <c r="M80" s="70"/>
      <c r="N80" s="70"/>
      <c r="O80" s="69">
        <f t="shared" si="7"/>
        <v>7777</v>
      </c>
      <c r="P80" s="69" t="s">
        <v>269</v>
      </c>
      <c r="Q80" s="79">
        <v>1</v>
      </c>
      <c r="R80" s="69" t="s">
        <v>1083</v>
      </c>
      <c r="S80" s="80"/>
      <c r="U80" s="5">
        <f t="shared" si="5"/>
        <v>76</v>
      </c>
      <c r="V80" s="10" t="s">
        <v>1203</v>
      </c>
      <c r="W80" s="10" t="s">
        <v>796</v>
      </c>
      <c r="X80" s="56" t="s">
        <v>1277</v>
      </c>
      <c r="Y80" s="10"/>
      <c r="Z80" s="10">
        <v>140</v>
      </c>
      <c r="AA80" s="10">
        <v>53.6</v>
      </c>
      <c r="AB80" s="10"/>
      <c r="AC80" s="10"/>
      <c r="AD80" s="10"/>
      <c r="AE80" s="10">
        <v>53.6</v>
      </c>
      <c r="AF80" s="10"/>
      <c r="AG80" s="10">
        <f t="shared" si="6"/>
        <v>6549.9</v>
      </c>
    </row>
    <row r="81" spans="1:33">
      <c r="A81" s="61">
        <f t="shared" si="8"/>
        <v>74</v>
      </c>
      <c r="B81" s="60">
        <v>44981</v>
      </c>
      <c r="C81" s="61" t="s">
        <v>1329</v>
      </c>
      <c r="D81" s="61" t="s">
        <v>218</v>
      </c>
      <c r="E81" s="71" t="s">
        <v>1092</v>
      </c>
      <c r="F81" s="61" t="s">
        <v>110</v>
      </c>
      <c r="G81" s="70">
        <v>24</v>
      </c>
      <c r="H81" s="70"/>
      <c r="I81" s="70"/>
      <c r="J81" s="70"/>
      <c r="K81" s="70"/>
      <c r="L81" s="70"/>
      <c r="M81" s="70"/>
      <c r="N81" s="70"/>
      <c r="O81" s="69">
        <f t="shared" si="7"/>
        <v>7801</v>
      </c>
      <c r="P81" s="69" t="s">
        <v>269</v>
      </c>
      <c r="Q81" s="79">
        <v>1</v>
      </c>
      <c r="R81" s="69" t="s">
        <v>1083</v>
      </c>
      <c r="S81" s="80"/>
      <c r="U81" s="8">
        <f t="shared" si="5"/>
        <v>77</v>
      </c>
      <c r="V81" s="42" t="s">
        <v>215</v>
      </c>
      <c r="W81" s="42" t="s">
        <v>138</v>
      </c>
      <c r="X81" s="56" t="s">
        <v>1277</v>
      </c>
      <c r="Y81" s="10"/>
      <c r="Z81" s="10">
        <v>63</v>
      </c>
      <c r="AA81" s="10">
        <v>84.6</v>
      </c>
      <c r="AB81" s="10"/>
      <c r="AC81" s="10"/>
      <c r="AD81" s="10"/>
      <c r="AE81" s="10"/>
      <c r="AF81" s="10"/>
      <c r="AG81" s="10">
        <f>+AG80+AA81+AB81+AC81+AD81+AE81+AF81</f>
        <v>6634.5</v>
      </c>
    </row>
    <row r="82" spans="1:33">
      <c r="A82" s="61">
        <f t="shared" si="8"/>
        <v>75</v>
      </c>
      <c r="B82" s="60">
        <v>44981</v>
      </c>
      <c r="C82" s="61" t="s">
        <v>1328</v>
      </c>
      <c r="D82" s="61" t="s">
        <v>122</v>
      </c>
      <c r="E82" s="69" t="s">
        <v>1101</v>
      </c>
      <c r="F82" s="61" t="s">
        <v>110</v>
      </c>
      <c r="G82" s="70">
        <v>89</v>
      </c>
      <c r="H82" s="70"/>
      <c r="I82" s="70"/>
      <c r="J82" s="70"/>
      <c r="K82" s="70"/>
      <c r="L82" s="70"/>
      <c r="M82" s="70"/>
      <c r="N82" s="70"/>
      <c r="O82" s="69">
        <f t="shared" si="7"/>
        <v>7890</v>
      </c>
      <c r="P82" s="69" t="s">
        <v>269</v>
      </c>
      <c r="Q82" s="79">
        <v>1</v>
      </c>
      <c r="R82" s="69" t="s">
        <v>1083</v>
      </c>
      <c r="S82" s="80"/>
      <c r="U82" s="5">
        <f t="shared" si="5"/>
        <v>78</v>
      </c>
      <c r="V82" s="10" t="s">
        <v>182</v>
      </c>
      <c r="W82" s="10" t="s">
        <v>245</v>
      </c>
      <c r="X82" s="56" t="s">
        <v>1277</v>
      </c>
      <c r="Y82" s="10"/>
      <c r="Z82" s="10">
        <v>63</v>
      </c>
      <c r="AA82" s="10">
        <v>17.600000000000001</v>
      </c>
      <c r="AB82" s="10"/>
      <c r="AC82" s="10"/>
      <c r="AD82" s="10"/>
      <c r="AE82" s="10"/>
      <c r="AF82" s="10"/>
      <c r="AG82" s="10">
        <f>+AG81+AA82</f>
        <v>6652.1</v>
      </c>
    </row>
    <row r="83" spans="1:33">
      <c r="A83" s="61">
        <f t="shared" si="8"/>
        <v>76</v>
      </c>
      <c r="B83" s="60">
        <v>44982</v>
      </c>
      <c r="C83" s="61" t="s">
        <v>177</v>
      </c>
      <c r="D83" s="61" t="s">
        <v>231</v>
      </c>
      <c r="E83" s="69" t="s">
        <v>1068</v>
      </c>
      <c r="F83" s="61" t="s">
        <v>110</v>
      </c>
      <c r="G83" s="70">
        <v>33</v>
      </c>
      <c r="H83" s="70"/>
      <c r="I83" s="70"/>
      <c r="J83" s="70"/>
      <c r="K83" s="70"/>
      <c r="L83" s="70"/>
      <c r="M83" s="70"/>
      <c r="N83" s="70"/>
      <c r="O83" s="69">
        <f t="shared" si="7"/>
        <v>7923</v>
      </c>
      <c r="P83" s="69" t="s">
        <v>269</v>
      </c>
      <c r="Q83" s="79">
        <v>1</v>
      </c>
      <c r="R83" s="69" t="s">
        <v>1083</v>
      </c>
      <c r="S83" s="80"/>
      <c r="U83" s="5">
        <f t="shared" si="5"/>
        <v>79</v>
      </c>
      <c r="V83" s="10" t="s">
        <v>245</v>
      </c>
      <c r="W83" s="10" t="s">
        <v>193</v>
      </c>
      <c r="X83" s="56" t="s">
        <v>1277</v>
      </c>
      <c r="Y83" s="10"/>
      <c r="Z83" s="10">
        <v>63</v>
      </c>
      <c r="AA83" s="10">
        <v>47.4</v>
      </c>
      <c r="AB83" s="10"/>
      <c r="AC83" s="10"/>
      <c r="AD83" s="10"/>
      <c r="AE83" s="10"/>
      <c r="AF83" s="10"/>
      <c r="AG83" s="10">
        <f t="shared" ref="AG83:AG114" si="9">+AG82+AA83</f>
        <v>6699.5</v>
      </c>
    </row>
    <row r="84" spans="1:33">
      <c r="A84" s="61">
        <f t="shared" si="8"/>
        <v>77</v>
      </c>
      <c r="B84" s="60">
        <v>44982</v>
      </c>
      <c r="C84" s="61" t="s">
        <v>177</v>
      </c>
      <c r="D84" s="61" t="s">
        <v>1330</v>
      </c>
      <c r="E84" s="71" t="s">
        <v>1092</v>
      </c>
      <c r="F84" s="61" t="s">
        <v>110</v>
      </c>
      <c r="G84" s="70">
        <v>30</v>
      </c>
      <c r="H84" s="70"/>
      <c r="I84" s="70"/>
      <c r="J84" s="70"/>
      <c r="K84" s="70"/>
      <c r="L84" s="70"/>
      <c r="M84" s="70"/>
      <c r="N84" s="70"/>
      <c r="O84" s="69">
        <f t="shared" si="7"/>
        <v>7953</v>
      </c>
      <c r="P84" s="69" t="s">
        <v>269</v>
      </c>
      <c r="Q84" s="79">
        <v>1</v>
      </c>
      <c r="R84" s="69" t="s">
        <v>1083</v>
      </c>
      <c r="S84" s="80"/>
      <c r="U84" s="5">
        <f t="shared" si="5"/>
        <v>80</v>
      </c>
      <c r="V84" s="10" t="s">
        <v>128</v>
      </c>
      <c r="W84" s="10" t="s">
        <v>185</v>
      </c>
      <c r="X84" s="10" t="s">
        <v>843</v>
      </c>
      <c r="Y84" s="10">
        <v>0.39</v>
      </c>
      <c r="Z84" s="10">
        <v>63</v>
      </c>
      <c r="AA84" s="10">
        <v>12.5</v>
      </c>
      <c r="AB84" s="10"/>
      <c r="AC84" s="10"/>
      <c r="AD84" s="10"/>
      <c r="AE84" s="10"/>
      <c r="AF84" s="10"/>
      <c r="AG84" s="10">
        <f t="shared" si="9"/>
        <v>6712</v>
      </c>
    </row>
    <row r="85" spans="1:33">
      <c r="A85" s="61">
        <f t="shared" si="8"/>
        <v>78</v>
      </c>
      <c r="B85" s="60">
        <v>44982</v>
      </c>
      <c r="C85" s="61" t="s">
        <v>236</v>
      </c>
      <c r="D85" s="61" t="s">
        <v>168</v>
      </c>
      <c r="E85" s="71" t="s">
        <v>1092</v>
      </c>
      <c r="F85" s="61" t="s">
        <v>110</v>
      </c>
      <c r="G85" s="70">
        <v>26</v>
      </c>
      <c r="H85" s="70"/>
      <c r="I85" s="70"/>
      <c r="J85" s="70"/>
      <c r="K85" s="70"/>
      <c r="L85" s="70"/>
      <c r="M85" s="70"/>
      <c r="N85" s="70"/>
      <c r="O85" s="69">
        <f t="shared" si="7"/>
        <v>7979</v>
      </c>
      <c r="P85" s="69" t="s">
        <v>269</v>
      </c>
      <c r="Q85" s="79">
        <v>1</v>
      </c>
      <c r="R85" s="69" t="s">
        <v>1083</v>
      </c>
      <c r="S85" s="80"/>
      <c r="U85" s="5">
        <f t="shared" si="5"/>
        <v>81</v>
      </c>
      <c r="V85" s="10" t="s">
        <v>128</v>
      </c>
      <c r="W85" s="10" t="s">
        <v>185</v>
      </c>
      <c r="X85" s="56" t="s">
        <v>1277</v>
      </c>
      <c r="Y85" s="7"/>
      <c r="Z85" s="10">
        <v>63</v>
      </c>
      <c r="AA85" s="10">
        <v>79.400000000000006</v>
      </c>
      <c r="AB85" s="10"/>
      <c r="AC85" s="10"/>
      <c r="AD85" s="10"/>
      <c r="AE85" s="10"/>
      <c r="AF85" s="10"/>
      <c r="AG85" s="10">
        <f t="shared" si="9"/>
        <v>6791.4</v>
      </c>
    </row>
    <row r="86" spans="1:33">
      <c r="A86" s="61">
        <f t="shared" si="8"/>
        <v>79</v>
      </c>
      <c r="B86" s="60">
        <v>44982</v>
      </c>
      <c r="C86" s="61" t="s">
        <v>806</v>
      </c>
      <c r="D86" s="61" t="s">
        <v>1280</v>
      </c>
      <c r="E86" s="69" t="s">
        <v>1068</v>
      </c>
      <c r="F86" s="61" t="s">
        <v>110</v>
      </c>
      <c r="G86" s="70">
        <v>96</v>
      </c>
      <c r="H86" s="70"/>
      <c r="I86" s="70"/>
      <c r="J86" s="70"/>
      <c r="K86" s="70"/>
      <c r="L86" s="70"/>
      <c r="M86" s="70"/>
      <c r="N86" s="70"/>
      <c r="O86" s="69">
        <f t="shared" si="7"/>
        <v>8075</v>
      </c>
      <c r="P86" s="69" t="s">
        <v>269</v>
      </c>
      <c r="Q86" s="79">
        <v>1</v>
      </c>
      <c r="R86" s="69" t="s">
        <v>1083</v>
      </c>
      <c r="S86" s="80"/>
      <c r="U86" s="5">
        <f t="shared" si="5"/>
        <v>82</v>
      </c>
      <c r="V86" s="10" t="s">
        <v>128</v>
      </c>
      <c r="W86" s="10" t="s">
        <v>203</v>
      </c>
      <c r="X86" s="10" t="s">
        <v>1101</v>
      </c>
      <c r="Y86" s="10">
        <v>0.39</v>
      </c>
      <c r="Z86" s="10">
        <v>63</v>
      </c>
      <c r="AA86" s="10">
        <v>18</v>
      </c>
      <c r="AB86" s="10"/>
      <c r="AC86" s="10"/>
      <c r="AD86" s="10"/>
      <c r="AE86" s="10"/>
      <c r="AF86" s="10"/>
      <c r="AG86" s="10">
        <f t="shared" si="9"/>
        <v>6809.4</v>
      </c>
    </row>
    <row r="87" spans="1:33">
      <c r="A87" s="61">
        <f t="shared" si="8"/>
        <v>80</v>
      </c>
      <c r="B87" s="60">
        <v>44982</v>
      </c>
      <c r="C87" s="61" t="s">
        <v>1331</v>
      </c>
      <c r="D87" s="61" t="s">
        <v>1324</v>
      </c>
      <c r="E87" s="71" t="s">
        <v>1092</v>
      </c>
      <c r="F87" s="61" t="s">
        <v>110</v>
      </c>
      <c r="G87" s="70">
        <v>13</v>
      </c>
      <c r="H87" s="70"/>
      <c r="I87" s="70"/>
      <c r="J87" s="70"/>
      <c r="K87" s="70"/>
      <c r="L87" s="70"/>
      <c r="M87" s="70"/>
      <c r="N87" s="70"/>
      <c r="O87" s="69">
        <f t="shared" si="7"/>
        <v>8088</v>
      </c>
      <c r="P87" s="69" t="s">
        <v>269</v>
      </c>
      <c r="Q87" s="79">
        <v>1</v>
      </c>
      <c r="R87" s="69" t="s">
        <v>1083</v>
      </c>
      <c r="S87" s="80"/>
      <c r="U87" s="5">
        <f t="shared" si="5"/>
        <v>83</v>
      </c>
      <c r="V87" s="10" t="s">
        <v>128</v>
      </c>
      <c r="W87" s="10" t="s">
        <v>203</v>
      </c>
      <c r="X87" s="56" t="s">
        <v>1277</v>
      </c>
      <c r="Y87" s="7"/>
      <c r="Z87" s="10">
        <v>63</v>
      </c>
      <c r="AA87" s="10">
        <f>143+28.2</f>
        <v>171.2</v>
      </c>
      <c r="AB87" s="10"/>
      <c r="AC87" s="10"/>
      <c r="AD87" s="10"/>
      <c r="AE87" s="10"/>
      <c r="AF87" s="10"/>
      <c r="AG87" s="10">
        <f t="shared" si="9"/>
        <v>6980.5999999999995</v>
      </c>
    </row>
    <row r="88" spans="1:33">
      <c r="A88" s="61">
        <f t="shared" si="8"/>
        <v>81</v>
      </c>
      <c r="B88" s="60">
        <v>44982</v>
      </c>
      <c r="C88" s="61" t="s">
        <v>1324</v>
      </c>
      <c r="D88" s="61" t="s">
        <v>196</v>
      </c>
      <c r="E88" s="71" t="s">
        <v>1092</v>
      </c>
      <c r="F88" s="61" t="s">
        <v>110</v>
      </c>
      <c r="G88" s="70">
        <v>37</v>
      </c>
      <c r="H88" s="70"/>
      <c r="I88" s="70"/>
      <c r="J88" s="70"/>
      <c r="K88" s="70"/>
      <c r="L88" s="70"/>
      <c r="M88" s="70"/>
      <c r="N88" s="70"/>
      <c r="O88" s="69">
        <f t="shared" si="7"/>
        <v>8125</v>
      </c>
      <c r="P88" s="69" t="s">
        <v>269</v>
      </c>
      <c r="Q88" s="79">
        <v>1</v>
      </c>
      <c r="R88" s="69" t="s">
        <v>1083</v>
      </c>
      <c r="S88" s="80"/>
      <c r="U88" s="5">
        <f t="shared" si="5"/>
        <v>84</v>
      </c>
      <c r="V88" s="10" t="s">
        <v>215</v>
      </c>
      <c r="W88" s="10" t="s">
        <v>1098</v>
      </c>
      <c r="X88" s="55" t="s">
        <v>1101</v>
      </c>
      <c r="Y88" s="10">
        <v>0.39</v>
      </c>
      <c r="Z88" s="10">
        <v>63</v>
      </c>
      <c r="AA88" s="10">
        <v>13</v>
      </c>
      <c r="AB88" s="10"/>
      <c r="AC88" s="10"/>
      <c r="AD88" s="10"/>
      <c r="AE88" s="7"/>
      <c r="AF88" s="10"/>
      <c r="AG88" s="10">
        <f t="shared" si="9"/>
        <v>6993.5999999999995</v>
      </c>
    </row>
    <row r="89" spans="1:33">
      <c r="A89" s="61">
        <f t="shared" si="8"/>
        <v>82</v>
      </c>
      <c r="B89" s="60">
        <v>44982</v>
      </c>
      <c r="C89" s="61" t="s">
        <v>196</v>
      </c>
      <c r="D89" s="61" t="s">
        <v>806</v>
      </c>
      <c r="E89" s="71" t="s">
        <v>1092</v>
      </c>
      <c r="F89" s="61" t="s">
        <v>110</v>
      </c>
      <c r="G89" s="70">
        <v>22</v>
      </c>
      <c r="H89" s="70"/>
      <c r="I89" s="70"/>
      <c r="J89" s="70"/>
      <c r="K89" s="70"/>
      <c r="L89" s="70"/>
      <c r="M89" s="70"/>
      <c r="N89" s="70"/>
      <c r="O89" s="69">
        <f t="shared" si="7"/>
        <v>8147</v>
      </c>
      <c r="P89" s="69" t="s">
        <v>269</v>
      </c>
      <c r="Q89" s="79">
        <v>1</v>
      </c>
      <c r="R89" s="69" t="s">
        <v>1083</v>
      </c>
      <c r="S89" s="80"/>
      <c r="U89" s="5">
        <f t="shared" si="5"/>
        <v>85</v>
      </c>
      <c r="V89" s="10" t="s">
        <v>1098</v>
      </c>
      <c r="W89" s="10" t="s">
        <v>1221</v>
      </c>
      <c r="X89" s="56" t="s">
        <v>1277</v>
      </c>
      <c r="Y89" s="10"/>
      <c r="Z89" s="10">
        <v>63</v>
      </c>
      <c r="AA89" s="10">
        <v>21.8</v>
      </c>
      <c r="AB89" s="10"/>
      <c r="AC89" s="10"/>
      <c r="AD89" s="10"/>
      <c r="AE89" s="10"/>
      <c r="AF89" s="10"/>
      <c r="AG89" s="10">
        <f t="shared" si="9"/>
        <v>7015.4</v>
      </c>
    </row>
    <row r="90" spans="1:33">
      <c r="A90" s="61">
        <f t="shared" si="8"/>
        <v>83</v>
      </c>
      <c r="B90" s="60">
        <v>44983</v>
      </c>
      <c r="C90" s="55" t="s">
        <v>1225</v>
      </c>
      <c r="D90" s="55" t="s">
        <v>1122</v>
      </c>
      <c r="E90" s="55" t="s">
        <v>824</v>
      </c>
      <c r="F90" s="55" t="s">
        <v>110</v>
      </c>
      <c r="G90" s="89"/>
      <c r="H90" s="89"/>
      <c r="I90" s="89"/>
      <c r="J90" s="89"/>
      <c r="K90" s="89"/>
      <c r="L90" s="91">
        <v>120</v>
      </c>
      <c r="M90" s="88"/>
      <c r="N90" s="70"/>
      <c r="O90" s="69">
        <f t="shared" si="7"/>
        <v>8267</v>
      </c>
      <c r="P90" s="76" t="s">
        <v>276</v>
      </c>
      <c r="Q90" s="69">
        <v>1</v>
      </c>
      <c r="R90" s="69" t="s">
        <v>1083</v>
      </c>
      <c r="S90" s="80"/>
      <c r="U90" s="5">
        <f t="shared" si="5"/>
        <v>86</v>
      </c>
      <c r="V90" s="10" t="s">
        <v>1098</v>
      </c>
      <c r="W90" s="10" t="s">
        <v>1088</v>
      </c>
      <c r="X90" s="56" t="s">
        <v>1277</v>
      </c>
      <c r="Y90" s="10"/>
      <c r="Z90" s="10">
        <v>63</v>
      </c>
      <c r="AA90" s="10">
        <v>42.4</v>
      </c>
      <c r="AB90" s="10"/>
      <c r="AC90" s="10"/>
      <c r="AD90" s="10"/>
      <c r="AE90" s="10"/>
      <c r="AF90" s="10"/>
      <c r="AG90" s="10">
        <f t="shared" si="9"/>
        <v>7057.7999999999993</v>
      </c>
    </row>
    <row r="91" spans="1:33">
      <c r="A91" s="61">
        <f t="shared" si="8"/>
        <v>84</v>
      </c>
      <c r="B91" s="60">
        <v>44984</v>
      </c>
      <c r="C91" s="61" t="s">
        <v>1114</v>
      </c>
      <c r="D91" s="61" t="s">
        <v>1263</v>
      </c>
      <c r="E91" s="71" t="s">
        <v>1092</v>
      </c>
      <c r="F91" s="55" t="s">
        <v>110</v>
      </c>
      <c r="G91" s="70">
        <v>120</v>
      </c>
      <c r="H91" s="70"/>
      <c r="I91" s="70"/>
      <c r="J91" s="70"/>
      <c r="K91" s="70"/>
      <c r="L91" s="70"/>
      <c r="M91" s="70"/>
      <c r="N91" s="70"/>
      <c r="O91" s="69">
        <f t="shared" si="7"/>
        <v>8387</v>
      </c>
      <c r="P91" s="69" t="s">
        <v>269</v>
      </c>
      <c r="Q91" s="79">
        <v>1</v>
      </c>
      <c r="R91" s="69" t="s">
        <v>1083</v>
      </c>
      <c r="S91" s="80"/>
      <c r="U91" s="5">
        <f t="shared" si="5"/>
        <v>87</v>
      </c>
      <c r="V91" s="10" t="s">
        <v>126</v>
      </c>
      <c r="W91" s="10" t="s">
        <v>1184</v>
      </c>
      <c r="X91" s="56" t="s">
        <v>1277</v>
      </c>
      <c r="Y91" s="10"/>
      <c r="Z91" s="10">
        <v>63</v>
      </c>
      <c r="AA91" s="52">
        <v>50</v>
      </c>
      <c r="AB91" s="10"/>
      <c r="AC91" s="10"/>
      <c r="AD91" s="10"/>
      <c r="AE91" s="10"/>
      <c r="AF91" s="10"/>
      <c r="AG91" s="10">
        <f t="shared" si="9"/>
        <v>7107.7999999999993</v>
      </c>
    </row>
    <row r="92" spans="1:33">
      <c r="A92" s="61">
        <f t="shared" si="8"/>
        <v>85</v>
      </c>
      <c r="B92" s="60">
        <v>44984</v>
      </c>
      <c r="C92" s="61" t="s">
        <v>1263</v>
      </c>
      <c r="D92" s="61" t="s">
        <v>1130</v>
      </c>
      <c r="E92" s="71" t="s">
        <v>1092</v>
      </c>
      <c r="F92" s="55" t="s">
        <v>110</v>
      </c>
      <c r="G92" s="70">
        <v>19</v>
      </c>
      <c r="H92" s="70"/>
      <c r="I92" s="70"/>
      <c r="J92" s="70"/>
      <c r="K92" s="70"/>
      <c r="L92" s="70"/>
      <c r="M92" s="70"/>
      <c r="N92" s="70"/>
      <c r="O92" s="69">
        <f t="shared" si="7"/>
        <v>8406</v>
      </c>
      <c r="P92" s="69" t="s">
        <v>269</v>
      </c>
      <c r="Q92" s="79">
        <v>1</v>
      </c>
      <c r="R92" s="69" t="s">
        <v>1083</v>
      </c>
      <c r="S92" s="80"/>
      <c r="U92" s="5">
        <f t="shared" si="5"/>
        <v>88</v>
      </c>
      <c r="V92" s="10" t="s">
        <v>232</v>
      </c>
      <c r="W92" s="10" t="s">
        <v>782</v>
      </c>
      <c r="X92" s="56" t="s">
        <v>1277</v>
      </c>
      <c r="Y92" s="55"/>
      <c r="Z92" s="10">
        <v>63</v>
      </c>
      <c r="AA92" s="10">
        <v>30</v>
      </c>
      <c r="AB92" s="10"/>
      <c r="AC92" s="10"/>
      <c r="AD92" s="10"/>
      <c r="AE92" s="10"/>
      <c r="AF92" s="10"/>
      <c r="AG92" s="10">
        <f t="shared" si="9"/>
        <v>7137.7999999999993</v>
      </c>
    </row>
    <row r="93" spans="1:33">
      <c r="A93" s="61">
        <f t="shared" si="8"/>
        <v>86</v>
      </c>
      <c r="B93" s="60">
        <v>45009</v>
      </c>
      <c r="C93" s="61" t="s">
        <v>1332</v>
      </c>
      <c r="D93" s="61" t="s">
        <v>881</v>
      </c>
      <c r="E93" s="71" t="s">
        <v>1092</v>
      </c>
      <c r="F93" s="55" t="s">
        <v>110</v>
      </c>
      <c r="G93" s="70">
        <v>49</v>
      </c>
      <c r="H93" s="70"/>
      <c r="I93" s="70"/>
      <c r="J93" s="70"/>
      <c r="K93" s="70"/>
      <c r="L93" s="70"/>
      <c r="M93" s="70"/>
      <c r="N93" s="70"/>
      <c r="O93" s="69">
        <f t="shared" si="7"/>
        <v>8455</v>
      </c>
      <c r="P93" s="69" t="s">
        <v>269</v>
      </c>
      <c r="Q93" s="79">
        <v>1</v>
      </c>
      <c r="R93" s="69" t="s">
        <v>1083</v>
      </c>
      <c r="S93" s="80"/>
      <c r="U93" s="5">
        <f t="shared" si="5"/>
        <v>89</v>
      </c>
      <c r="V93" s="10" t="s">
        <v>123</v>
      </c>
      <c r="W93" s="10" t="s">
        <v>1320</v>
      </c>
      <c r="X93" s="56" t="s">
        <v>1277</v>
      </c>
      <c r="Y93" s="10"/>
      <c r="Z93" s="10">
        <v>63</v>
      </c>
      <c r="AA93" s="10">
        <v>27.5</v>
      </c>
      <c r="AB93" s="10"/>
      <c r="AC93" s="10"/>
      <c r="AD93" s="10"/>
      <c r="AE93" s="10"/>
      <c r="AF93" s="10"/>
      <c r="AG93" s="10">
        <f t="shared" si="9"/>
        <v>7165.2999999999993</v>
      </c>
    </row>
    <row r="94" spans="1:33">
      <c r="A94" s="61">
        <f t="shared" si="8"/>
        <v>87</v>
      </c>
      <c r="B94" s="60">
        <v>45009</v>
      </c>
      <c r="C94" s="61" t="s">
        <v>1332</v>
      </c>
      <c r="D94" s="61" t="s">
        <v>881</v>
      </c>
      <c r="E94" s="69" t="s">
        <v>1068</v>
      </c>
      <c r="F94" s="55" t="s">
        <v>110</v>
      </c>
      <c r="G94" s="70">
        <v>3.5</v>
      </c>
      <c r="H94" s="70"/>
      <c r="I94" s="70"/>
      <c r="J94" s="70"/>
      <c r="K94" s="70"/>
      <c r="L94" s="70"/>
      <c r="M94" s="70"/>
      <c r="N94" s="70"/>
      <c r="O94" s="69">
        <f t="shared" si="7"/>
        <v>8458.5</v>
      </c>
      <c r="P94" s="69" t="s">
        <v>269</v>
      </c>
      <c r="Q94" s="79">
        <v>1</v>
      </c>
      <c r="R94" s="69" t="s">
        <v>1083</v>
      </c>
      <c r="S94" s="80"/>
      <c r="U94" s="5">
        <f t="shared" si="5"/>
        <v>90</v>
      </c>
      <c r="V94" s="10" t="s">
        <v>795</v>
      </c>
      <c r="W94" s="10" t="s">
        <v>172</v>
      </c>
      <c r="X94" s="55" t="s">
        <v>1068</v>
      </c>
      <c r="Y94" s="10">
        <v>0.39</v>
      </c>
      <c r="Z94" s="10">
        <v>63</v>
      </c>
      <c r="AA94" s="10">
        <v>3.5</v>
      </c>
      <c r="AB94" s="10"/>
      <c r="AC94" s="10"/>
      <c r="AD94" s="10"/>
      <c r="AE94" s="10"/>
      <c r="AF94" s="10"/>
      <c r="AG94" s="10">
        <f t="shared" si="9"/>
        <v>7168.7999999999993</v>
      </c>
    </row>
    <row r="95" spans="1:33">
      <c r="A95" s="61">
        <f t="shared" si="8"/>
        <v>88</v>
      </c>
      <c r="B95" s="60">
        <v>45009</v>
      </c>
      <c r="C95" s="61" t="s">
        <v>1329</v>
      </c>
      <c r="D95" s="61" t="s">
        <v>1140</v>
      </c>
      <c r="E95" s="71" t="s">
        <v>1092</v>
      </c>
      <c r="F95" s="55" t="s">
        <v>110</v>
      </c>
      <c r="G95" s="70">
        <v>17.2</v>
      </c>
      <c r="H95" s="70"/>
      <c r="I95" s="70"/>
      <c r="J95" s="70"/>
      <c r="K95" s="70"/>
      <c r="L95" s="70"/>
      <c r="M95" s="70"/>
      <c r="N95" s="70"/>
      <c r="O95" s="69">
        <f t="shared" si="7"/>
        <v>8475.7000000000007</v>
      </c>
      <c r="P95" s="69" t="s">
        <v>269</v>
      </c>
      <c r="Q95" s="79">
        <v>1</v>
      </c>
      <c r="R95" s="69" t="s">
        <v>1083</v>
      </c>
      <c r="S95" s="80"/>
      <c r="U95" s="5">
        <f t="shared" si="5"/>
        <v>91</v>
      </c>
      <c r="V95" s="10" t="s">
        <v>795</v>
      </c>
      <c r="W95" s="10" t="s">
        <v>172</v>
      </c>
      <c r="X95" s="55" t="s">
        <v>1101</v>
      </c>
      <c r="Y95" s="10">
        <v>0.39</v>
      </c>
      <c r="Z95" s="10">
        <v>63</v>
      </c>
      <c r="AA95" s="10">
        <v>43.4</v>
      </c>
      <c r="AB95" s="10"/>
      <c r="AC95" s="10"/>
      <c r="AD95" s="10"/>
      <c r="AE95" s="10"/>
      <c r="AF95" s="10"/>
      <c r="AG95" s="10">
        <f t="shared" si="9"/>
        <v>7212.1999999999989</v>
      </c>
    </row>
    <row r="96" spans="1:33">
      <c r="A96" s="61">
        <f t="shared" si="8"/>
        <v>89</v>
      </c>
      <c r="B96" s="60">
        <v>45009</v>
      </c>
      <c r="C96" s="61" t="s">
        <v>1333</v>
      </c>
      <c r="D96" s="61" t="s">
        <v>1205</v>
      </c>
      <c r="E96" s="71" t="s">
        <v>1092</v>
      </c>
      <c r="F96" s="55" t="s">
        <v>110</v>
      </c>
      <c r="G96" s="70">
        <v>210</v>
      </c>
      <c r="H96" s="70"/>
      <c r="I96" s="70"/>
      <c r="J96" s="70"/>
      <c r="K96" s="70"/>
      <c r="L96" s="70"/>
      <c r="M96" s="70"/>
      <c r="N96" s="70"/>
      <c r="O96" s="69">
        <f t="shared" si="7"/>
        <v>8685.7000000000007</v>
      </c>
      <c r="P96" s="69" t="s">
        <v>269</v>
      </c>
      <c r="Q96" s="79">
        <v>1</v>
      </c>
      <c r="R96" s="69" t="s">
        <v>1083</v>
      </c>
      <c r="S96" s="80"/>
      <c r="U96" s="5">
        <f t="shared" si="5"/>
        <v>92</v>
      </c>
      <c r="V96" s="10" t="s">
        <v>795</v>
      </c>
      <c r="W96" s="10" t="s">
        <v>172</v>
      </c>
      <c r="X96" s="56" t="s">
        <v>1277</v>
      </c>
      <c r="Y96" s="10"/>
      <c r="Z96" s="10">
        <v>63</v>
      </c>
      <c r="AA96" s="10">
        <v>9</v>
      </c>
      <c r="AB96" s="10"/>
      <c r="AC96" s="10"/>
      <c r="AD96" s="10"/>
      <c r="AE96" s="10"/>
      <c r="AF96" s="10"/>
      <c r="AG96" s="10">
        <f t="shared" si="9"/>
        <v>7221.1999999999989</v>
      </c>
    </row>
    <row r="97" spans="1:33">
      <c r="A97" s="61">
        <f t="shared" si="8"/>
        <v>90</v>
      </c>
      <c r="B97" s="60">
        <v>45009</v>
      </c>
      <c r="C97" s="61" t="s">
        <v>1263</v>
      </c>
      <c r="D97" s="61" t="s">
        <v>1114</v>
      </c>
      <c r="E97" s="71" t="s">
        <v>1092</v>
      </c>
      <c r="F97" s="55" t="s">
        <v>110</v>
      </c>
      <c r="G97" s="70">
        <v>126.2</v>
      </c>
      <c r="H97" s="70"/>
      <c r="I97" s="70"/>
      <c r="J97" s="70"/>
      <c r="K97" s="70"/>
      <c r="L97" s="70"/>
      <c r="M97" s="70"/>
      <c r="N97" s="70"/>
      <c r="O97" s="69">
        <f t="shared" si="7"/>
        <v>8811.9000000000015</v>
      </c>
      <c r="P97" s="69" t="s">
        <v>269</v>
      </c>
      <c r="Q97" s="79">
        <v>1</v>
      </c>
      <c r="R97" s="69" t="s">
        <v>1083</v>
      </c>
      <c r="S97" s="80"/>
      <c r="U97" s="5">
        <f t="shared" si="5"/>
        <v>93</v>
      </c>
      <c r="V97" s="10" t="s">
        <v>177</v>
      </c>
      <c r="W97" s="10" t="s">
        <v>1330</v>
      </c>
      <c r="X97" s="55" t="s">
        <v>1068</v>
      </c>
      <c r="Y97" s="10">
        <v>0.39</v>
      </c>
      <c r="Z97" s="10">
        <v>63</v>
      </c>
      <c r="AA97" s="10">
        <v>3.5</v>
      </c>
      <c r="AB97" s="10"/>
      <c r="AC97" s="10"/>
      <c r="AD97" s="10"/>
      <c r="AE97" s="10"/>
      <c r="AF97" s="10"/>
      <c r="AG97" s="10">
        <f t="shared" si="9"/>
        <v>7224.6999999999989</v>
      </c>
    </row>
    <row r="98" spans="1:33">
      <c r="A98" s="61">
        <f t="shared" si="8"/>
        <v>91</v>
      </c>
      <c r="B98" s="60">
        <v>45009</v>
      </c>
      <c r="C98" s="61" t="s">
        <v>1226</v>
      </c>
      <c r="D98" s="61" t="s">
        <v>1333</v>
      </c>
      <c r="E98" s="71" t="s">
        <v>1092</v>
      </c>
      <c r="F98" s="55" t="s">
        <v>110</v>
      </c>
      <c r="G98" s="70"/>
      <c r="H98" s="70"/>
      <c r="I98" s="70">
        <v>101</v>
      </c>
      <c r="J98" s="70"/>
      <c r="K98" s="70"/>
      <c r="L98" s="70"/>
      <c r="M98" s="70"/>
      <c r="N98" s="70"/>
      <c r="O98" s="69">
        <f t="shared" si="7"/>
        <v>8912.9000000000015</v>
      </c>
      <c r="P98" s="69" t="s">
        <v>269</v>
      </c>
      <c r="Q98" s="79">
        <v>1</v>
      </c>
      <c r="R98" s="69" t="s">
        <v>1083</v>
      </c>
      <c r="S98" s="80"/>
      <c r="U98" s="5">
        <f t="shared" si="5"/>
        <v>94</v>
      </c>
      <c r="V98" s="10" t="s">
        <v>177</v>
      </c>
      <c r="W98" s="10" t="s">
        <v>1330</v>
      </c>
      <c r="X98" s="56" t="s">
        <v>1277</v>
      </c>
      <c r="Y98" s="10"/>
      <c r="Z98" s="10">
        <v>63</v>
      </c>
      <c r="AA98" s="10">
        <v>33</v>
      </c>
      <c r="AB98" s="10"/>
      <c r="AC98" s="10"/>
      <c r="AD98" s="10"/>
      <c r="AE98" s="10"/>
      <c r="AF98" s="10"/>
      <c r="AG98" s="10">
        <f t="shared" si="9"/>
        <v>7257.6999999999989</v>
      </c>
    </row>
    <row r="99" spans="1:33">
      <c r="A99" s="61"/>
      <c r="B99" s="60"/>
      <c r="C99" s="61"/>
      <c r="D99" s="61"/>
      <c r="E99" s="69"/>
      <c r="F99" s="61"/>
      <c r="G99" s="70"/>
      <c r="H99" s="70"/>
      <c r="I99" s="70"/>
      <c r="J99" s="70"/>
      <c r="K99" s="70"/>
      <c r="L99" s="70"/>
      <c r="M99" s="70"/>
      <c r="N99" s="70"/>
      <c r="O99" s="69"/>
      <c r="P99" s="76"/>
      <c r="Q99" s="69"/>
      <c r="R99" s="76"/>
      <c r="S99" s="80"/>
      <c r="U99" s="5">
        <f t="shared" si="5"/>
        <v>95</v>
      </c>
      <c r="V99" s="10" t="s">
        <v>201</v>
      </c>
      <c r="W99" s="10" t="s">
        <v>174</v>
      </c>
      <c r="X99" s="56" t="s">
        <v>1277</v>
      </c>
      <c r="Y99" s="10"/>
      <c r="Z99" s="10">
        <v>75</v>
      </c>
      <c r="AA99" s="10">
        <v>452.5</v>
      </c>
      <c r="AB99" s="10">
        <v>452.5</v>
      </c>
      <c r="AC99" s="10"/>
      <c r="AD99" s="10"/>
      <c r="AE99" s="10"/>
      <c r="AF99" s="10"/>
      <c r="AG99" s="10">
        <f t="shared" si="9"/>
        <v>7710.1999999999989</v>
      </c>
    </row>
    <row r="100" spans="1:33">
      <c r="A100" s="61"/>
      <c r="B100" s="60"/>
      <c r="C100" s="61"/>
      <c r="D100" s="61"/>
      <c r="E100" s="69"/>
      <c r="F100" s="61"/>
      <c r="G100" s="70"/>
      <c r="H100" s="70"/>
      <c r="I100" s="70"/>
      <c r="J100" s="70"/>
      <c r="K100" s="70"/>
      <c r="L100" s="70"/>
      <c r="M100" s="70"/>
      <c r="N100" s="70"/>
      <c r="O100" s="69"/>
      <c r="P100" s="76"/>
      <c r="Q100" s="69"/>
      <c r="R100" s="76"/>
      <c r="S100" s="80"/>
      <c r="U100" s="5">
        <f t="shared" si="5"/>
        <v>96</v>
      </c>
      <c r="V100" s="10" t="s">
        <v>216</v>
      </c>
      <c r="W100" s="10" t="s">
        <v>126</v>
      </c>
      <c r="X100" s="55" t="s">
        <v>1101</v>
      </c>
      <c r="Y100" s="10">
        <v>0.39</v>
      </c>
      <c r="Z100" s="10">
        <v>75</v>
      </c>
      <c r="AA100" s="10">
        <v>46</v>
      </c>
      <c r="AB100" s="10">
        <v>46</v>
      </c>
      <c r="AC100" s="10"/>
      <c r="AD100" s="10"/>
      <c r="AE100" s="10"/>
      <c r="AF100" s="10"/>
      <c r="AG100" s="10">
        <f t="shared" si="9"/>
        <v>7756.1999999999989</v>
      </c>
    </row>
    <row r="101" spans="1:33">
      <c r="A101" s="61"/>
      <c r="B101" s="60"/>
      <c r="C101" s="61"/>
      <c r="D101" s="61"/>
      <c r="E101" s="69"/>
      <c r="F101" s="61"/>
      <c r="G101" s="70"/>
      <c r="H101" s="70"/>
      <c r="I101" s="70"/>
      <c r="J101" s="70"/>
      <c r="K101" s="70"/>
      <c r="L101" s="70"/>
      <c r="M101" s="70"/>
      <c r="N101" s="70"/>
      <c r="O101" s="69"/>
      <c r="P101" s="76"/>
      <c r="Q101" s="69"/>
      <c r="R101" s="76"/>
      <c r="S101" s="80"/>
      <c r="U101" s="5">
        <f t="shared" si="5"/>
        <v>97</v>
      </c>
      <c r="V101" s="10" t="s">
        <v>126</v>
      </c>
      <c r="W101" s="10" t="s">
        <v>108</v>
      </c>
      <c r="X101" s="55" t="s">
        <v>1101</v>
      </c>
      <c r="Y101" s="10">
        <v>0.39</v>
      </c>
      <c r="Z101" s="10">
        <v>75</v>
      </c>
      <c r="AA101" s="10">
        <v>231.5</v>
      </c>
      <c r="AB101" s="10">
        <v>231.5</v>
      </c>
      <c r="AC101" s="10"/>
      <c r="AD101" s="10"/>
      <c r="AE101" s="10"/>
      <c r="AF101" s="10"/>
      <c r="AG101" s="10">
        <f t="shared" si="9"/>
        <v>7987.6999999999989</v>
      </c>
    </row>
    <row r="102" spans="1:33">
      <c r="A102" s="61"/>
      <c r="B102" s="60"/>
      <c r="C102" s="61"/>
      <c r="D102" s="61"/>
      <c r="E102" s="69"/>
      <c r="F102" s="61"/>
      <c r="G102" s="70"/>
      <c r="H102" s="70"/>
      <c r="I102" s="70"/>
      <c r="J102" s="70"/>
      <c r="K102" s="70"/>
      <c r="L102" s="70"/>
      <c r="M102" s="70"/>
      <c r="N102" s="70"/>
      <c r="O102" s="69"/>
      <c r="P102" s="76"/>
      <c r="Q102" s="69"/>
      <c r="R102" s="76"/>
      <c r="S102" s="80"/>
      <c r="U102" s="5">
        <f t="shared" si="5"/>
        <v>98</v>
      </c>
      <c r="V102" s="10" t="s">
        <v>118</v>
      </c>
      <c r="W102" s="10" t="s">
        <v>1097</v>
      </c>
      <c r="X102" s="56" t="s">
        <v>1277</v>
      </c>
      <c r="Y102" s="55"/>
      <c r="Z102" s="10">
        <v>75</v>
      </c>
      <c r="AA102" s="10">
        <v>41</v>
      </c>
      <c r="AB102" s="10">
        <v>41</v>
      </c>
      <c r="AC102" s="10"/>
      <c r="AD102" s="10"/>
      <c r="AE102" s="52"/>
      <c r="AF102" s="10"/>
      <c r="AG102" s="10">
        <f t="shared" si="9"/>
        <v>8028.6999999999989</v>
      </c>
    </row>
    <row r="103" spans="1:33">
      <c r="A103" s="61"/>
      <c r="B103" s="60"/>
      <c r="C103" s="61"/>
      <c r="D103" s="61"/>
      <c r="E103" s="69"/>
      <c r="F103" s="61"/>
      <c r="G103" s="70"/>
      <c r="H103" s="70"/>
      <c r="I103" s="70"/>
      <c r="J103" s="70"/>
      <c r="K103" s="70"/>
      <c r="L103" s="70"/>
      <c r="M103" s="70"/>
      <c r="N103" s="70"/>
      <c r="O103" s="69"/>
      <c r="P103" s="76"/>
      <c r="Q103" s="69"/>
      <c r="R103" s="76"/>
      <c r="S103" s="80"/>
      <c r="U103" s="5">
        <f t="shared" si="5"/>
        <v>99</v>
      </c>
      <c r="V103" s="10" t="s">
        <v>839</v>
      </c>
      <c r="W103" s="10" t="s">
        <v>232</v>
      </c>
      <c r="X103" s="56" t="s">
        <v>1277</v>
      </c>
      <c r="Y103" s="55"/>
      <c r="Z103" s="10">
        <v>75</v>
      </c>
      <c r="AA103" s="10">
        <v>65</v>
      </c>
      <c r="AB103" s="10">
        <v>65</v>
      </c>
      <c r="AC103" s="10"/>
      <c r="AD103" s="10"/>
      <c r="AE103" s="10"/>
      <c r="AF103" s="10"/>
      <c r="AG103" s="10">
        <f t="shared" si="9"/>
        <v>8093.6999999999989</v>
      </c>
    </row>
    <row r="104" spans="1:33">
      <c r="A104" s="61"/>
      <c r="B104" s="60"/>
      <c r="C104" s="61"/>
      <c r="D104" s="61"/>
      <c r="E104" s="69"/>
      <c r="F104" s="61"/>
      <c r="G104" s="70"/>
      <c r="H104" s="70"/>
      <c r="I104" s="70"/>
      <c r="J104" s="70"/>
      <c r="K104" s="70"/>
      <c r="L104" s="70"/>
      <c r="M104" s="70"/>
      <c r="N104" s="70"/>
      <c r="O104" s="69"/>
      <c r="P104" s="76"/>
      <c r="Q104" s="69"/>
      <c r="R104" s="76"/>
      <c r="S104" s="80"/>
      <c r="U104" s="5">
        <f t="shared" si="5"/>
        <v>100</v>
      </c>
      <c r="V104" s="10" t="s">
        <v>232</v>
      </c>
      <c r="W104" s="10" t="s">
        <v>123</v>
      </c>
      <c r="X104" s="56" t="s">
        <v>1277</v>
      </c>
      <c r="Y104" s="55"/>
      <c r="Z104" s="10">
        <v>75</v>
      </c>
      <c r="AA104" s="10">
        <f>111-50</f>
        <v>61</v>
      </c>
      <c r="AB104" s="10">
        <f>111-50</f>
        <v>61</v>
      </c>
      <c r="AC104" s="10"/>
      <c r="AD104" s="10"/>
      <c r="AE104" s="10"/>
      <c r="AF104" s="10"/>
      <c r="AG104" s="10">
        <f t="shared" si="9"/>
        <v>8154.6999999999989</v>
      </c>
    </row>
    <row r="105" spans="1:33">
      <c r="A105" s="61"/>
      <c r="B105" s="60"/>
      <c r="C105" s="61"/>
      <c r="D105" s="61"/>
      <c r="E105" s="69"/>
      <c r="F105" s="61"/>
      <c r="G105" s="70"/>
      <c r="H105" s="70"/>
      <c r="I105" s="70"/>
      <c r="J105" s="70"/>
      <c r="K105" s="70"/>
      <c r="L105" s="70"/>
      <c r="M105" s="70"/>
      <c r="N105" s="70"/>
      <c r="O105" s="69"/>
      <c r="P105" s="76"/>
      <c r="Q105" s="69"/>
      <c r="R105" s="76"/>
      <c r="S105" s="80"/>
      <c r="U105" s="5">
        <f t="shared" si="5"/>
        <v>101</v>
      </c>
      <c r="V105" s="10" t="s">
        <v>232</v>
      </c>
      <c r="W105" s="10" t="s">
        <v>123</v>
      </c>
      <c r="X105" s="55" t="s">
        <v>1101</v>
      </c>
      <c r="Y105" s="10">
        <v>0.39</v>
      </c>
      <c r="Z105" s="10">
        <v>75</v>
      </c>
      <c r="AA105" s="10">
        <v>50</v>
      </c>
      <c r="AB105" s="10">
        <v>50</v>
      </c>
      <c r="AC105" s="10"/>
      <c r="AD105" s="10"/>
      <c r="AE105" s="10"/>
      <c r="AF105" s="10"/>
      <c r="AG105" s="10">
        <f t="shared" si="9"/>
        <v>8204.6999999999989</v>
      </c>
    </row>
    <row r="106" spans="1:33">
      <c r="A106" s="61"/>
      <c r="B106" s="60"/>
      <c r="C106" s="61"/>
      <c r="D106" s="61"/>
      <c r="E106" s="69"/>
      <c r="F106" s="61"/>
      <c r="G106" s="70"/>
      <c r="H106" s="70"/>
      <c r="I106" s="70"/>
      <c r="J106" s="70"/>
      <c r="K106" s="70"/>
      <c r="L106" s="70"/>
      <c r="M106" s="70"/>
      <c r="N106" s="70"/>
      <c r="O106" s="69"/>
      <c r="P106" s="76"/>
      <c r="Q106" s="69"/>
      <c r="R106" s="76"/>
      <c r="S106" s="80"/>
      <c r="U106" s="5">
        <f t="shared" si="5"/>
        <v>102</v>
      </c>
      <c r="V106" s="10" t="s">
        <v>123</v>
      </c>
      <c r="W106" s="10" t="s">
        <v>1097</v>
      </c>
      <c r="X106" s="56" t="s">
        <v>1277</v>
      </c>
      <c r="Y106" s="55"/>
      <c r="Z106" s="10">
        <v>75</v>
      </c>
      <c r="AA106" s="10">
        <v>98.4</v>
      </c>
      <c r="AB106" s="10">
        <v>98.4</v>
      </c>
      <c r="AC106" s="10"/>
      <c r="AD106" s="10"/>
      <c r="AE106" s="10"/>
      <c r="AF106" s="10"/>
      <c r="AG106" s="10">
        <f t="shared" si="9"/>
        <v>8303.0999999999985</v>
      </c>
    </row>
    <row r="107" spans="1:33">
      <c r="A107" s="61"/>
      <c r="B107" s="60"/>
      <c r="C107" s="61"/>
      <c r="D107" s="61"/>
      <c r="E107" s="69"/>
      <c r="F107" s="61"/>
      <c r="G107" s="70"/>
      <c r="H107" s="70"/>
      <c r="I107" s="70"/>
      <c r="J107" s="70"/>
      <c r="K107" s="70"/>
      <c r="L107" s="70"/>
      <c r="M107" s="70"/>
      <c r="N107" s="70"/>
      <c r="O107" s="69"/>
      <c r="P107" s="76"/>
      <c r="Q107" s="69"/>
      <c r="R107" s="76"/>
      <c r="S107" s="80"/>
      <c r="U107" s="5">
        <f t="shared" si="5"/>
        <v>103</v>
      </c>
      <c r="V107" s="10" t="s">
        <v>123</v>
      </c>
      <c r="W107" s="10" t="s">
        <v>1097</v>
      </c>
      <c r="X107" s="55" t="s">
        <v>1101</v>
      </c>
      <c r="Y107" s="10">
        <v>0.39</v>
      </c>
      <c r="Z107" s="10">
        <v>75</v>
      </c>
      <c r="AA107" s="10">
        <v>50</v>
      </c>
      <c r="AB107" s="10">
        <v>50</v>
      </c>
      <c r="AC107" s="10"/>
      <c r="AD107" s="10"/>
      <c r="AE107" s="10"/>
      <c r="AF107" s="10"/>
      <c r="AG107" s="10">
        <f t="shared" si="9"/>
        <v>8353.0999999999985</v>
      </c>
    </row>
    <row r="108" spans="1:33">
      <c r="A108" s="61"/>
      <c r="B108" s="60"/>
      <c r="C108" s="61"/>
      <c r="D108" s="61"/>
      <c r="E108" s="69"/>
      <c r="F108" s="61"/>
      <c r="G108" s="70"/>
      <c r="H108" s="70"/>
      <c r="I108" s="70"/>
      <c r="J108" s="70"/>
      <c r="K108" s="70"/>
      <c r="L108" s="70"/>
      <c r="M108" s="70"/>
      <c r="N108" s="70"/>
      <c r="O108" s="69"/>
      <c r="P108" s="76"/>
      <c r="Q108" s="69"/>
      <c r="R108" s="76"/>
      <c r="S108" s="80"/>
      <c r="U108" s="5">
        <f t="shared" si="5"/>
        <v>104</v>
      </c>
      <c r="V108" s="10" t="s">
        <v>136</v>
      </c>
      <c r="W108" s="10" t="s">
        <v>197</v>
      </c>
      <c r="X108" s="56" t="s">
        <v>1277</v>
      </c>
      <c r="Y108" s="10"/>
      <c r="Z108" s="10">
        <v>75</v>
      </c>
      <c r="AA108" s="10">
        <v>92</v>
      </c>
      <c r="AB108" s="10">
        <v>92</v>
      </c>
      <c r="AC108" s="10"/>
      <c r="AD108" s="10"/>
      <c r="AE108" s="10"/>
      <c r="AF108" s="10"/>
      <c r="AG108" s="10">
        <f t="shared" si="9"/>
        <v>8445.0999999999985</v>
      </c>
    </row>
    <row r="109" spans="1:33">
      <c r="A109" s="61"/>
      <c r="B109" s="60"/>
      <c r="C109" s="61"/>
      <c r="D109" s="61"/>
      <c r="E109" s="69"/>
      <c r="F109" s="61"/>
      <c r="G109" s="70"/>
      <c r="H109" s="70"/>
      <c r="I109" s="70"/>
      <c r="J109" s="70"/>
      <c r="K109" s="70"/>
      <c r="L109" s="70"/>
      <c r="M109" s="70"/>
      <c r="N109" s="70"/>
      <c r="O109" s="69"/>
      <c r="P109" s="76"/>
      <c r="Q109" s="69"/>
      <c r="R109" s="76"/>
      <c r="S109" s="80"/>
      <c r="U109" s="5">
        <f t="shared" si="5"/>
        <v>105</v>
      </c>
      <c r="V109" s="10" t="s">
        <v>197</v>
      </c>
      <c r="W109" s="10" t="s">
        <v>1334</v>
      </c>
      <c r="X109" s="55" t="s">
        <v>1068</v>
      </c>
      <c r="Y109" s="10">
        <v>0.39</v>
      </c>
      <c r="Z109" s="10">
        <v>75</v>
      </c>
      <c r="AA109" s="10">
        <v>3.5</v>
      </c>
      <c r="AB109" s="10">
        <v>3.5</v>
      </c>
      <c r="AC109" s="10"/>
      <c r="AD109" s="10"/>
      <c r="AE109" s="10"/>
      <c r="AF109" s="10"/>
      <c r="AG109" s="10">
        <f t="shared" si="9"/>
        <v>8448.5999999999985</v>
      </c>
    </row>
    <row r="110" spans="1:33">
      <c r="A110" s="61"/>
      <c r="B110" s="60"/>
      <c r="C110" s="61"/>
      <c r="D110" s="61"/>
      <c r="E110" s="69"/>
      <c r="F110" s="61"/>
      <c r="G110" s="70"/>
      <c r="H110" s="70"/>
      <c r="I110" s="70"/>
      <c r="J110" s="70"/>
      <c r="K110" s="70"/>
      <c r="L110" s="70"/>
      <c r="M110" s="70"/>
      <c r="N110" s="70"/>
      <c r="O110" s="69"/>
      <c r="P110" s="76"/>
      <c r="Q110" s="69"/>
      <c r="R110" s="76"/>
      <c r="S110" s="80"/>
      <c r="U110" s="5">
        <f t="shared" si="5"/>
        <v>106</v>
      </c>
      <c r="V110" s="10" t="s">
        <v>197</v>
      </c>
      <c r="W110" s="10" t="s">
        <v>1334</v>
      </c>
      <c r="X110" s="56" t="s">
        <v>1277</v>
      </c>
      <c r="Y110" s="55"/>
      <c r="Z110" s="10">
        <v>75</v>
      </c>
      <c r="AA110" s="10">
        <f>87.6+35</f>
        <v>122.6</v>
      </c>
      <c r="AB110" s="10">
        <f>87.6+35</f>
        <v>122.6</v>
      </c>
      <c r="AC110" s="10"/>
      <c r="AD110" s="10"/>
      <c r="AE110" s="10"/>
      <c r="AF110" s="10"/>
      <c r="AG110" s="10">
        <f t="shared" si="9"/>
        <v>8571.1999999999989</v>
      </c>
    </row>
    <row r="111" spans="1:33">
      <c r="A111" s="61"/>
      <c r="B111" s="60"/>
      <c r="C111" s="61"/>
      <c r="D111" s="61"/>
      <c r="E111" s="69"/>
      <c r="F111" s="61"/>
      <c r="G111" s="70"/>
      <c r="H111" s="70"/>
      <c r="I111" s="70"/>
      <c r="J111" s="70"/>
      <c r="K111" s="70"/>
      <c r="L111" s="70"/>
      <c r="M111" s="70"/>
      <c r="N111" s="70"/>
      <c r="O111" s="69"/>
      <c r="P111" s="76"/>
      <c r="Q111" s="69"/>
      <c r="R111" s="76"/>
      <c r="S111" s="80"/>
      <c r="U111" s="5">
        <f t="shared" si="5"/>
        <v>107</v>
      </c>
      <c r="V111" s="10" t="s">
        <v>1334</v>
      </c>
      <c r="W111" s="10" t="s">
        <v>1335</v>
      </c>
      <c r="X111" s="55" t="s">
        <v>1101</v>
      </c>
      <c r="Y111" s="10">
        <v>0.39</v>
      </c>
      <c r="Z111" s="10">
        <v>75</v>
      </c>
      <c r="AA111" s="10">
        <v>113</v>
      </c>
      <c r="AB111" s="10">
        <v>113</v>
      </c>
      <c r="AC111" s="10"/>
      <c r="AD111" s="10"/>
      <c r="AE111" s="10"/>
      <c r="AF111" s="10"/>
      <c r="AG111" s="10">
        <f t="shared" si="9"/>
        <v>8684.1999999999989</v>
      </c>
    </row>
    <row r="112" spans="1:33">
      <c r="A112" s="61"/>
      <c r="B112" s="60"/>
      <c r="C112" s="61"/>
      <c r="D112" s="61"/>
      <c r="E112" s="69"/>
      <c r="F112" s="61"/>
      <c r="G112" s="70"/>
      <c r="H112" s="70"/>
      <c r="I112" s="70"/>
      <c r="J112" s="70"/>
      <c r="K112" s="70"/>
      <c r="L112" s="70"/>
      <c r="M112" s="70"/>
      <c r="N112" s="70"/>
      <c r="O112" s="69"/>
      <c r="P112" s="76"/>
      <c r="Q112" s="69"/>
      <c r="R112" s="76"/>
      <c r="S112" s="80"/>
      <c r="U112" s="5">
        <f t="shared" si="5"/>
        <v>108</v>
      </c>
      <c r="V112" s="10" t="s">
        <v>197</v>
      </c>
      <c r="W112" s="10" t="s">
        <v>177</v>
      </c>
      <c r="X112" s="56" t="s">
        <v>1277</v>
      </c>
      <c r="Y112" s="10"/>
      <c r="Z112" s="10">
        <v>75</v>
      </c>
      <c r="AA112" s="10">
        <v>79.7</v>
      </c>
      <c r="AB112" s="10">
        <v>79.7</v>
      </c>
      <c r="AC112" s="10"/>
      <c r="AD112" s="10"/>
      <c r="AE112" s="10"/>
      <c r="AF112" s="10"/>
      <c r="AG112" s="10">
        <f t="shared" si="9"/>
        <v>8763.9</v>
      </c>
    </row>
    <row r="113" spans="1:33">
      <c r="A113" s="61"/>
      <c r="B113" s="60"/>
      <c r="C113" s="61"/>
      <c r="D113" s="61"/>
      <c r="E113" s="69"/>
      <c r="F113" s="61"/>
      <c r="G113" s="70"/>
      <c r="H113" s="70"/>
      <c r="I113" s="70"/>
      <c r="J113" s="70"/>
      <c r="K113" s="70"/>
      <c r="L113" s="70"/>
      <c r="M113" s="70"/>
      <c r="N113" s="70"/>
      <c r="O113" s="69"/>
      <c r="P113" s="76"/>
      <c r="Q113" s="69"/>
      <c r="R113" s="76"/>
      <c r="S113" s="80"/>
      <c r="U113" s="5">
        <f t="shared" si="5"/>
        <v>109</v>
      </c>
      <c r="V113" s="10" t="s">
        <v>1336</v>
      </c>
      <c r="W113" s="10" t="s">
        <v>181</v>
      </c>
      <c r="X113" s="55" t="s">
        <v>1101</v>
      </c>
      <c r="Y113" s="10">
        <v>0.39</v>
      </c>
      <c r="Z113" s="10">
        <v>75</v>
      </c>
      <c r="AA113" s="10">
        <v>155</v>
      </c>
      <c r="AB113" s="10"/>
      <c r="AC113" s="10"/>
      <c r="AD113" s="10"/>
      <c r="AE113" s="10"/>
      <c r="AF113" s="10"/>
      <c r="AG113" s="10">
        <f t="shared" si="9"/>
        <v>8918.9</v>
      </c>
    </row>
    <row r="114" spans="1:33">
      <c r="A114" s="61"/>
      <c r="B114" s="60"/>
      <c r="C114" s="61"/>
      <c r="D114" s="61"/>
      <c r="E114" s="69"/>
      <c r="F114" s="61"/>
      <c r="G114" s="70"/>
      <c r="H114" s="70"/>
      <c r="I114" s="70"/>
      <c r="J114" s="70"/>
      <c r="K114" s="70"/>
      <c r="L114" s="70"/>
      <c r="M114" s="70"/>
      <c r="N114" s="70"/>
      <c r="O114" s="69"/>
      <c r="P114" s="76"/>
      <c r="Q114" s="69"/>
      <c r="R114" s="76"/>
      <c r="S114" s="80"/>
      <c r="U114" s="5">
        <f t="shared" si="5"/>
        <v>110</v>
      </c>
      <c r="V114" s="10" t="s">
        <v>1337</v>
      </c>
      <c r="W114" s="10" t="s">
        <v>872</v>
      </c>
      <c r="X114" s="55" t="s">
        <v>1101</v>
      </c>
      <c r="Y114" s="55">
        <v>0.44</v>
      </c>
      <c r="Z114" s="10">
        <v>110</v>
      </c>
      <c r="AA114" s="10">
        <v>19</v>
      </c>
      <c r="AB114" s="10"/>
      <c r="AC114" s="10"/>
      <c r="AD114" s="10">
        <v>19</v>
      </c>
      <c r="AE114" s="10"/>
      <c r="AF114" s="10"/>
      <c r="AG114" s="10">
        <f t="shared" si="9"/>
        <v>8937.9</v>
      </c>
    </row>
    <row r="115" spans="1:33">
      <c r="A115" s="61"/>
      <c r="B115" s="60"/>
      <c r="C115" s="61"/>
      <c r="D115" s="61"/>
      <c r="E115" s="69"/>
      <c r="F115" s="61"/>
      <c r="G115" s="70"/>
      <c r="H115" s="70"/>
      <c r="I115" s="70"/>
      <c r="J115" s="70"/>
      <c r="K115" s="70"/>
      <c r="L115" s="70"/>
      <c r="M115" s="70"/>
      <c r="N115" s="70"/>
      <c r="O115" s="69"/>
      <c r="P115" s="76"/>
      <c r="Q115" s="69"/>
      <c r="R115" s="76"/>
      <c r="S115" s="80"/>
      <c r="U115" s="5">
        <f t="shared" si="5"/>
        <v>111</v>
      </c>
      <c r="V115" s="10" t="s">
        <v>872</v>
      </c>
      <c r="W115" s="10" t="s">
        <v>766</v>
      </c>
      <c r="X115" s="56" t="s">
        <v>1277</v>
      </c>
      <c r="Y115" s="55"/>
      <c r="Z115" s="10">
        <v>110</v>
      </c>
      <c r="AA115" s="10">
        <f>94-AA116</f>
        <v>83</v>
      </c>
      <c r="AB115" s="10"/>
      <c r="AC115" s="10"/>
      <c r="AD115" s="10">
        <f>94-AD116</f>
        <v>83</v>
      </c>
      <c r="AE115" s="10"/>
      <c r="AF115" s="10"/>
      <c r="AG115" s="10">
        <f t="shared" ref="AG115:AG145" si="10">+AG114+AA115</f>
        <v>9020.9</v>
      </c>
    </row>
    <row r="116" spans="1:33">
      <c r="A116" s="61"/>
      <c r="B116" s="60"/>
      <c r="C116" s="61"/>
      <c r="D116" s="61"/>
      <c r="E116" s="71"/>
      <c r="F116" s="61"/>
      <c r="G116" s="70"/>
      <c r="H116" s="70"/>
      <c r="I116" s="70"/>
      <c r="J116" s="70"/>
      <c r="K116" s="70"/>
      <c r="L116" s="70"/>
      <c r="M116" s="70"/>
      <c r="N116" s="70"/>
      <c r="O116" s="69"/>
      <c r="P116" s="76"/>
      <c r="Q116" s="69"/>
      <c r="R116" s="76"/>
      <c r="S116" s="80"/>
      <c r="U116" s="5">
        <f t="shared" si="5"/>
        <v>112</v>
      </c>
      <c r="V116" s="10" t="s">
        <v>872</v>
      </c>
      <c r="W116" s="10" t="s">
        <v>766</v>
      </c>
      <c r="X116" s="55" t="s">
        <v>1101</v>
      </c>
      <c r="Y116" s="55">
        <v>0.44</v>
      </c>
      <c r="Z116" s="10">
        <v>110</v>
      </c>
      <c r="AA116" s="10">
        <v>11</v>
      </c>
      <c r="AB116" s="10"/>
      <c r="AC116" s="10"/>
      <c r="AD116" s="10">
        <v>11</v>
      </c>
      <c r="AE116" s="10"/>
      <c r="AF116" s="10"/>
      <c r="AG116" s="10">
        <f t="shared" si="10"/>
        <v>9031.9</v>
      </c>
    </row>
    <row r="117" spans="1:33">
      <c r="A117" s="61"/>
      <c r="B117" s="60"/>
      <c r="C117" s="61"/>
      <c r="D117" s="61"/>
      <c r="E117" s="69"/>
      <c r="F117" s="61"/>
      <c r="G117" s="70"/>
      <c r="H117" s="70"/>
      <c r="I117" s="70"/>
      <c r="J117" s="70"/>
      <c r="K117" s="70"/>
      <c r="L117" s="70"/>
      <c r="M117" s="70"/>
      <c r="N117" s="70"/>
      <c r="O117" s="69"/>
      <c r="P117" s="76"/>
      <c r="Q117" s="69"/>
      <c r="R117" s="76"/>
      <c r="S117" s="80"/>
      <c r="U117" s="5">
        <f t="shared" si="5"/>
        <v>113</v>
      </c>
      <c r="V117" s="10" t="s">
        <v>872</v>
      </c>
      <c r="W117" s="10" t="s">
        <v>247</v>
      </c>
      <c r="X117" s="56" t="s">
        <v>1277</v>
      </c>
      <c r="Y117" s="55"/>
      <c r="Z117" s="10">
        <v>110</v>
      </c>
      <c r="AA117" s="10">
        <f>58-AA118</f>
        <v>33.799999999999997</v>
      </c>
      <c r="AB117" s="10"/>
      <c r="AC117" s="10"/>
      <c r="AD117" s="10">
        <f>58-AD118</f>
        <v>33.799999999999997</v>
      </c>
      <c r="AE117" s="10"/>
      <c r="AF117" s="10"/>
      <c r="AG117" s="10">
        <f t="shared" si="10"/>
        <v>9065.6999999999989</v>
      </c>
    </row>
    <row r="118" spans="1:33">
      <c r="A118" s="61"/>
      <c r="B118" s="60"/>
      <c r="C118" s="61"/>
      <c r="D118" s="61"/>
      <c r="E118" s="69"/>
      <c r="F118" s="61"/>
      <c r="G118" s="70"/>
      <c r="H118" s="70"/>
      <c r="I118" s="70"/>
      <c r="J118" s="70"/>
      <c r="K118" s="70"/>
      <c r="L118" s="70"/>
      <c r="M118" s="70"/>
      <c r="N118" s="70"/>
      <c r="O118" s="69"/>
      <c r="P118" s="76"/>
      <c r="Q118" s="69"/>
      <c r="R118" s="76"/>
      <c r="S118" s="80"/>
      <c r="U118" s="5">
        <f t="shared" si="5"/>
        <v>114</v>
      </c>
      <c r="V118" s="10" t="s">
        <v>872</v>
      </c>
      <c r="W118" s="10" t="s">
        <v>247</v>
      </c>
      <c r="X118" s="55" t="s">
        <v>1101</v>
      </c>
      <c r="Y118" s="55">
        <v>0.44</v>
      </c>
      <c r="Z118" s="10">
        <v>110</v>
      </c>
      <c r="AA118" s="10">
        <v>24.2</v>
      </c>
      <c r="AB118" s="10"/>
      <c r="AC118" s="10"/>
      <c r="AD118" s="10">
        <v>24.2</v>
      </c>
      <c r="AE118" s="10"/>
      <c r="AF118" s="10"/>
      <c r="AG118" s="10">
        <f t="shared" si="10"/>
        <v>9089.9</v>
      </c>
    </row>
    <row r="119" spans="1:33">
      <c r="A119" s="61"/>
      <c r="B119" s="60"/>
      <c r="C119" s="61"/>
      <c r="D119" s="61"/>
      <c r="E119" s="69"/>
      <c r="F119" s="61"/>
      <c r="G119" s="70"/>
      <c r="H119" s="70"/>
      <c r="I119" s="70"/>
      <c r="J119" s="70"/>
      <c r="K119" s="70"/>
      <c r="L119" s="70"/>
      <c r="M119" s="70"/>
      <c r="N119" s="70"/>
      <c r="O119" s="69"/>
      <c r="P119" s="76"/>
      <c r="Q119" s="69"/>
      <c r="R119" s="76"/>
      <c r="S119" s="80"/>
      <c r="U119" s="5">
        <f t="shared" si="5"/>
        <v>115</v>
      </c>
      <c r="V119" s="10" t="s">
        <v>247</v>
      </c>
      <c r="W119" s="10" t="s">
        <v>1099</v>
      </c>
      <c r="X119" s="56" t="s">
        <v>1277</v>
      </c>
      <c r="Y119" s="10"/>
      <c r="Z119" s="10">
        <v>110</v>
      </c>
      <c r="AA119" s="10">
        <v>75</v>
      </c>
      <c r="AB119" s="10"/>
      <c r="AC119" s="10"/>
      <c r="AD119" s="10">
        <v>62</v>
      </c>
      <c r="AE119" s="10"/>
      <c r="AF119" s="10"/>
      <c r="AG119" s="10">
        <f t="shared" si="10"/>
        <v>9164.9</v>
      </c>
    </row>
    <row r="120" spans="1:33">
      <c r="A120" s="61"/>
      <c r="B120" s="60"/>
      <c r="C120" s="61"/>
      <c r="D120" s="61"/>
      <c r="E120" s="69"/>
      <c r="F120" s="61"/>
      <c r="G120" s="70"/>
      <c r="H120" s="70"/>
      <c r="I120" s="70"/>
      <c r="J120" s="70"/>
      <c r="K120" s="70"/>
      <c r="L120" s="70"/>
      <c r="M120" s="70"/>
      <c r="N120" s="70"/>
      <c r="O120" s="69"/>
      <c r="P120" s="76"/>
      <c r="Q120" s="69"/>
      <c r="R120" s="76"/>
      <c r="S120" s="80"/>
      <c r="U120" s="5">
        <f t="shared" si="5"/>
        <v>116</v>
      </c>
      <c r="V120" s="10" t="s">
        <v>1099</v>
      </c>
      <c r="W120" s="10" t="s">
        <v>1084</v>
      </c>
      <c r="X120" s="56" t="s">
        <v>1277</v>
      </c>
      <c r="Y120" s="10"/>
      <c r="Z120" s="10">
        <v>110</v>
      </c>
      <c r="AA120" s="10">
        <v>127.5</v>
      </c>
      <c r="AB120" s="10"/>
      <c r="AC120" s="10"/>
      <c r="AD120" s="10">
        <v>127.5</v>
      </c>
      <c r="AE120" s="10"/>
      <c r="AF120" s="10"/>
      <c r="AG120" s="10">
        <f t="shared" si="10"/>
        <v>9292.4</v>
      </c>
    </row>
    <row r="121" spans="1:33">
      <c r="A121" s="61"/>
      <c r="B121" s="60"/>
      <c r="C121" s="61"/>
      <c r="D121" s="61"/>
      <c r="E121" s="69"/>
      <c r="F121" s="61"/>
      <c r="G121" s="70"/>
      <c r="H121" s="70"/>
      <c r="I121" s="70"/>
      <c r="J121" s="70"/>
      <c r="K121" s="70"/>
      <c r="L121" s="70"/>
      <c r="M121" s="70"/>
      <c r="N121" s="70"/>
      <c r="O121" s="69"/>
      <c r="P121" s="76"/>
      <c r="Q121" s="69"/>
      <c r="R121" s="76"/>
      <c r="S121" s="80"/>
      <c r="U121" s="5">
        <f t="shared" si="5"/>
        <v>117</v>
      </c>
      <c r="V121" s="10" t="s">
        <v>1084</v>
      </c>
      <c r="W121" s="10" t="s">
        <v>841</v>
      </c>
      <c r="X121" s="56" t="s">
        <v>1277</v>
      </c>
      <c r="Y121" s="10"/>
      <c r="Z121" s="10">
        <v>110</v>
      </c>
      <c r="AA121" s="10">
        <v>37.5</v>
      </c>
      <c r="AB121" s="10"/>
      <c r="AC121" s="10"/>
      <c r="AD121" s="10">
        <v>37.5</v>
      </c>
      <c r="AE121" s="10"/>
      <c r="AF121" s="10"/>
      <c r="AG121" s="10">
        <f t="shared" si="10"/>
        <v>9329.9</v>
      </c>
    </row>
    <row r="122" spans="1:33">
      <c r="A122" s="61"/>
      <c r="B122" s="60"/>
      <c r="C122" s="61"/>
      <c r="D122" s="61"/>
      <c r="E122" s="69"/>
      <c r="F122" s="61"/>
      <c r="G122" s="70"/>
      <c r="H122" s="70"/>
      <c r="I122" s="70"/>
      <c r="J122" s="70"/>
      <c r="K122" s="70"/>
      <c r="L122" s="70"/>
      <c r="M122" s="70"/>
      <c r="N122" s="70"/>
      <c r="O122" s="69"/>
      <c r="P122" s="76"/>
      <c r="Q122" s="69"/>
      <c r="R122" s="76"/>
      <c r="S122" s="80"/>
      <c r="U122" s="5">
        <f t="shared" si="5"/>
        <v>118</v>
      </c>
      <c r="V122" s="10" t="s">
        <v>1084</v>
      </c>
      <c r="W122" s="10" t="s">
        <v>841</v>
      </c>
      <c r="X122" s="55" t="s">
        <v>1101</v>
      </c>
      <c r="Y122" s="55">
        <v>0.44</v>
      </c>
      <c r="Z122" s="10">
        <v>110</v>
      </c>
      <c r="AA122" s="10">
        <v>108</v>
      </c>
      <c r="AB122" s="10"/>
      <c r="AC122" s="10"/>
      <c r="AD122" s="10">
        <v>108</v>
      </c>
      <c r="AE122" s="10"/>
      <c r="AF122" s="10"/>
      <c r="AG122" s="10">
        <f t="shared" si="10"/>
        <v>9437.9</v>
      </c>
    </row>
    <row r="123" spans="1:33">
      <c r="A123" s="61"/>
      <c r="B123" s="60"/>
      <c r="C123" s="61"/>
      <c r="D123" s="61"/>
      <c r="E123" s="69"/>
      <c r="F123" s="61"/>
      <c r="G123" s="70"/>
      <c r="H123" s="70"/>
      <c r="I123" s="70"/>
      <c r="J123" s="70"/>
      <c r="K123" s="70"/>
      <c r="L123" s="70"/>
      <c r="M123" s="70"/>
      <c r="N123" s="70"/>
      <c r="O123" s="69"/>
      <c r="P123" s="76"/>
      <c r="Q123" s="69"/>
      <c r="R123" s="76"/>
      <c r="S123" s="80"/>
      <c r="U123" s="5">
        <f t="shared" si="5"/>
        <v>119</v>
      </c>
      <c r="V123" s="10" t="s">
        <v>1338</v>
      </c>
      <c r="W123" s="10" t="s">
        <v>114</v>
      </c>
      <c r="X123" s="55" t="s">
        <v>1101</v>
      </c>
      <c r="Y123" s="55">
        <v>0.44</v>
      </c>
      <c r="Z123" s="10">
        <v>110</v>
      </c>
      <c r="AA123" s="10">
        <v>72</v>
      </c>
      <c r="AB123" s="10"/>
      <c r="AC123" s="10"/>
      <c r="AD123" s="10">
        <v>72</v>
      </c>
      <c r="AE123" s="10"/>
      <c r="AF123" s="10"/>
      <c r="AG123" s="10">
        <f t="shared" si="10"/>
        <v>9509.9</v>
      </c>
    </row>
    <row r="124" spans="1:33">
      <c r="A124" s="61"/>
      <c r="B124" s="60"/>
      <c r="C124" s="61"/>
      <c r="D124" s="61"/>
      <c r="E124" s="69"/>
      <c r="F124" s="61"/>
      <c r="G124" s="70"/>
      <c r="H124" s="70"/>
      <c r="I124" s="70"/>
      <c r="J124" s="70"/>
      <c r="K124" s="70"/>
      <c r="L124" s="70"/>
      <c r="M124" s="70"/>
      <c r="N124" s="70"/>
      <c r="O124" s="69"/>
      <c r="P124" s="76"/>
      <c r="Q124" s="69"/>
      <c r="R124" s="69"/>
      <c r="S124" s="80"/>
      <c r="U124" s="5">
        <f t="shared" si="5"/>
        <v>120</v>
      </c>
      <c r="V124" s="10" t="s">
        <v>114</v>
      </c>
      <c r="W124" s="10" t="s">
        <v>1099</v>
      </c>
      <c r="X124" s="55" t="s">
        <v>1101</v>
      </c>
      <c r="Y124" s="55">
        <v>0.44</v>
      </c>
      <c r="Z124" s="10">
        <v>110</v>
      </c>
      <c r="AA124" s="10">
        <v>57.3</v>
      </c>
      <c r="AB124" s="10"/>
      <c r="AC124" s="10"/>
      <c r="AD124" s="10">
        <v>57.3</v>
      </c>
      <c r="AE124" s="10"/>
      <c r="AF124" s="10"/>
      <c r="AG124" s="10">
        <f t="shared" si="10"/>
        <v>9567.1999999999989</v>
      </c>
    </row>
    <row r="125" spans="1:33">
      <c r="A125" s="61"/>
      <c r="B125" s="60"/>
      <c r="C125" s="61"/>
      <c r="D125" s="61"/>
      <c r="E125" s="69"/>
      <c r="F125" s="61"/>
      <c r="G125" s="70"/>
      <c r="H125" s="70"/>
      <c r="I125" s="70"/>
      <c r="J125" s="70"/>
      <c r="K125" s="70"/>
      <c r="L125" s="70"/>
      <c r="M125" s="70"/>
      <c r="N125" s="70"/>
      <c r="O125" s="69"/>
      <c r="P125" s="76"/>
      <c r="Q125" s="69"/>
      <c r="R125" s="69"/>
      <c r="S125" s="80"/>
      <c r="U125" s="5">
        <f t="shared" si="5"/>
        <v>121</v>
      </c>
      <c r="V125" s="10" t="s">
        <v>145</v>
      </c>
      <c r="W125" s="10" t="s">
        <v>796</v>
      </c>
      <c r="X125" s="55" t="s">
        <v>1068</v>
      </c>
      <c r="Y125" s="55">
        <v>0.44</v>
      </c>
      <c r="Z125" s="10">
        <v>140</v>
      </c>
      <c r="AA125" s="10">
        <v>6</v>
      </c>
      <c r="AB125" s="10"/>
      <c r="AC125" s="10"/>
      <c r="AD125" s="10"/>
      <c r="AE125" s="10">
        <v>6</v>
      </c>
      <c r="AF125" s="10"/>
      <c r="AG125" s="10">
        <f t="shared" si="10"/>
        <v>9573.1999999999989</v>
      </c>
    </row>
    <row r="126" spans="1:33">
      <c r="A126" s="61"/>
      <c r="B126" s="60"/>
      <c r="C126" s="61"/>
      <c r="D126" s="61"/>
      <c r="E126" s="69"/>
      <c r="F126" s="61"/>
      <c r="G126" s="70"/>
      <c r="H126" s="70"/>
      <c r="I126" s="70"/>
      <c r="J126" s="70"/>
      <c r="K126" s="70"/>
      <c r="L126" s="70"/>
      <c r="M126" s="70"/>
      <c r="N126" s="70"/>
      <c r="O126" s="69"/>
      <c r="P126" s="76"/>
      <c r="Q126" s="69"/>
      <c r="R126" s="69"/>
      <c r="S126" s="80"/>
      <c r="U126" s="5">
        <f t="shared" si="5"/>
        <v>122</v>
      </c>
      <c r="V126" s="10" t="s">
        <v>145</v>
      </c>
      <c r="W126" s="10" t="s">
        <v>796</v>
      </c>
      <c r="X126" s="55" t="s">
        <v>1101</v>
      </c>
      <c r="Y126" s="55">
        <v>0.44</v>
      </c>
      <c r="Z126" s="10">
        <v>140</v>
      </c>
      <c r="AA126" s="10">
        <v>225</v>
      </c>
      <c r="AB126" s="10"/>
      <c r="AC126" s="10"/>
      <c r="AD126" s="10"/>
      <c r="AE126" s="10">
        <v>225</v>
      </c>
      <c r="AF126" s="10"/>
      <c r="AG126" s="10">
        <f t="shared" si="10"/>
        <v>9798.1999999999989</v>
      </c>
    </row>
    <row r="127" spans="1:33">
      <c r="A127" s="61"/>
      <c r="B127" s="60"/>
      <c r="C127" s="61"/>
      <c r="D127" s="61"/>
      <c r="E127" s="69"/>
      <c r="F127" s="61"/>
      <c r="G127" s="70"/>
      <c r="H127" s="70"/>
      <c r="I127" s="70"/>
      <c r="J127" s="70"/>
      <c r="K127" s="70"/>
      <c r="L127" s="70"/>
      <c r="M127" s="70"/>
      <c r="N127" s="70"/>
      <c r="O127" s="69"/>
      <c r="P127" s="76"/>
      <c r="Q127" s="69"/>
      <c r="R127" s="69"/>
      <c r="S127" s="80"/>
      <c r="U127" s="5">
        <f t="shared" si="5"/>
        <v>123</v>
      </c>
      <c r="V127" s="10" t="s">
        <v>145</v>
      </c>
      <c r="W127" s="10" t="s">
        <v>796</v>
      </c>
      <c r="X127" s="55" t="s">
        <v>1101</v>
      </c>
      <c r="Y127" s="55">
        <v>0.44</v>
      </c>
      <c r="Z127" s="10">
        <v>140</v>
      </c>
      <c r="AA127" s="10">
        <f>41+AH126</f>
        <v>41</v>
      </c>
      <c r="AB127" s="10"/>
      <c r="AC127" s="10"/>
      <c r="AD127" s="10"/>
      <c r="AE127" s="10">
        <f>41+AL126</f>
        <v>41</v>
      </c>
      <c r="AF127" s="10"/>
      <c r="AG127" s="10">
        <f t="shared" si="10"/>
        <v>9839.1999999999989</v>
      </c>
    </row>
    <row r="128" spans="1:33">
      <c r="A128" s="61"/>
      <c r="B128" s="60"/>
      <c r="C128" s="61"/>
      <c r="D128" s="61"/>
      <c r="E128" s="69"/>
      <c r="F128" s="61"/>
      <c r="G128" s="70"/>
      <c r="H128" s="70"/>
      <c r="I128" s="70"/>
      <c r="J128" s="70"/>
      <c r="K128" s="70"/>
      <c r="L128" s="70"/>
      <c r="M128" s="70"/>
      <c r="N128" s="70"/>
      <c r="O128" s="69"/>
      <c r="P128" s="76"/>
      <c r="Q128" s="69"/>
      <c r="R128" s="69"/>
      <c r="S128" s="80"/>
      <c r="U128" s="5">
        <f t="shared" si="5"/>
        <v>124</v>
      </c>
      <c r="V128" s="10" t="s">
        <v>796</v>
      </c>
      <c r="W128" s="10" t="s">
        <v>1203</v>
      </c>
      <c r="X128" s="55" t="s">
        <v>1101</v>
      </c>
      <c r="Y128" s="55">
        <v>0.44</v>
      </c>
      <c r="Z128" s="10">
        <v>140</v>
      </c>
      <c r="AA128" s="10">
        <v>53.7</v>
      </c>
      <c r="AB128" s="10"/>
      <c r="AC128" s="10"/>
      <c r="AD128" s="10"/>
      <c r="AE128" s="10">
        <v>53.7</v>
      </c>
      <c r="AF128" s="10"/>
      <c r="AG128" s="10">
        <f t="shared" si="10"/>
        <v>9892.9</v>
      </c>
    </row>
    <row r="129" spans="1:33">
      <c r="A129" s="61"/>
      <c r="B129" s="60"/>
      <c r="C129" s="61"/>
      <c r="D129" s="61"/>
      <c r="E129" s="69"/>
      <c r="F129" s="61"/>
      <c r="G129" s="70"/>
      <c r="H129" s="70"/>
      <c r="I129" s="70"/>
      <c r="J129" s="70"/>
      <c r="K129" s="70"/>
      <c r="L129" s="70"/>
      <c r="M129" s="70"/>
      <c r="N129" s="70"/>
      <c r="O129" s="69"/>
      <c r="P129" s="76"/>
      <c r="Q129" s="69"/>
      <c r="R129" s="69"/>
      <c r="S129" s="80"/>
      <c r="U129" s="5">
        <f t="shared" si="5"/>
        <v>125</v>
      </c>
      <c r="V129" s="10" t="s">
        <v>145</v>
      </c>
      <c r="W129" s="10" t="s">
        <v>174</v>
      </c>
      <c r="X129" s="56" t="s">
        <v>1277</v>
      </c>
      <c r="Y129" s="10"/>
      <c r="Z129" s="10">
        <v>140</v>
      </c>
      <c r="AA129" s="10">
        <v>146.1</v>
      </c>
      <c r="AB129" s="10"/>
      <c r="AC129" s="10"/>
      <c r="AD129" s="10"/>
      <c r="AE129" s="10">
        <v>146.1</v>
      </c>
      <c r="AF129" s="10"/>
      <c r="AG129" s="10">
        <f t="shared" si="10"/>
        <v>10039</v>
      </c>
    </row>
    <row r="130" spans="1:33">
      <c r="A130" s="61"/>
      <c r="B130" s="60"/>
      <c r="C130" s="61"/>
      <c r="D130" s="61"/>
      <c r="E130" s="69"/>
      <c r="F130" s="61"/>
      <c r="G130" s="70"/>
      <c r="H130" s="70"/>
      <c r="I130" s="70"/>
      <c r="J130" s="70"/>
      <c r="K130" s="70"/>
      <c r="L130" s="70"/>
      <c r="M130" s="70"/>
      <c r="N130" s="70"/>
      <c r="O130" s="69"/>
      <c r="P130" s="76"/>
      <c r="Q130" s="69"/>
      <c r="R130" s="69"/>
      <c r="S130" s="80"/>
      <c r="U130" s="5">
        <f t="shared" si="5"/>
        <v>126</v>
      </c>
      <c r="V130" s="10" t="s">
        <v>145</v>
      </c>
      <c r="W130" s="10" t="s">
        <v>224</v>
      </c>
      <c r="X130" s="10" t="s">
        <v>843</v>
      </c>
      <c r="Y130" s="10">
        <v>0.44</v>
      </c>
      <c r="Z130" s="10">
        <v>140</v>
      </c>
      <c r="AA130" s="10">
        <v>3.5</v>
      </c>
      <c r="AB130" s="10"/>
      <c r="AC130" s="10"/>
      <c r="AD130" s="10"/>
      <c r="AE130" s="10">
        <v>3.5</v>
      </c>
      <c r="AF130" s="10"/>
      <c r="AG130" s="10">
        <f t="shared" si="10"/>
        <v>10042.5</v>
      </c>
    </row>
    <row r="131" spans="1:33">
      <c r="A131" s="61"/>
      <c r="B131" s="60"/>
      <c r="C131" s="61"/>
      <c r="D131" s="61"/>
      <c r="E131" s="69"/>
      <c r="F131" s="61"/>
      <c r="G131" s="70"/>
      <c r="H131" s="70"/>
      <c r="I131" s="70"/>
      <c r="J131" s="70"/>
      <c r="K131" s="70"/>
      <c r="L131" s="70"/>
      <c r="M131" s="70"/>
      <c r="N131" s="70"/>
      <c r="O131" s="69"/>
      <c r="P131" s="76"/>
      <c r="Q131" s="69"/>
      <c r="R131" s="69"/>
      <c r="S131" s="80"/>
      <c r="U131" s="5">
        <f t="shared" si="5"/>
        <v>127</v>
      </c>
      <c r="V131" s="10" t="s">
        <v>1095</v>
      </c>
      <c r="W131" s="10" t="s">
        <v>1339</v>
      </c>
      <c r="X131" s="55" t="s">
        <v>1068</v>
      </c>
      <c r="Y131" s="55">
        <v>0.44</v>
      </c>
      <c r="Z131" s="10">
        <v>140</v>
      </c>
      <c r="AA131" s="10">
        <v>4</v>
      </c>
      <c r="AB131" s="10"/>
      <c r="AC131" s="10"/>
      <c r="AD131" s="10"/>
      <c r="AE131" s="10">
        <v>4</v>
      </c>
      <c r="AF131" s="10"/>
      <c r="AG131" s="10">
        <f t="shared" si="10"/>
        <v>10046.5</v>
      </c>
    </row>
    <row r="132" spans="1:33">
      <c r="A132" s="61"/>
      <c r="B132" s="60"/>
      <c r="C132" s="61"/>
      <c r="D132" s="61"/>
      <c r="E132" s="69"/>
      <c r="F132" s="61"/>
      <c r="G132" s="70"/>
      <c r="H132" s="70"/>
      <c r="I132" s="70"/>
      <c r="J132" s="70"/>
      <c r="K132" s="70"/>
      <c r="L132" s="70"/>
      <c r="M132" s="70"/>
      <c r="N132" s="70"/>
      <c r="O132" s="69"/>
      <c r="P132" s="76"/>
      <c r="Q132" s="69"/>
      <c r="R132" s="69"/>
      <c r="S132" s="80"/>
      <c r="U132" s="5">
        <f t="shared" si="5"/>
        <v>128</v>
      </c>
      <c r="V132" s="10" t="s">
        <v>145</v>
      </c>
      <c r="W132" s="10" t="s">
        <v>224</v>
      </c>
      <c r="X132" s="56" t="s">
        <v>1277</v>
      </c>
      <c r="Y132" s="10"/>
      <c r="Z132" s="10">
        <v>140</v>
      </c>
      <c r="AA132" s="10">
        <v>200.5</v>
      </c>
      <c r="AB132" s="10"/>
      <c r="AC132" s="10"/>
      <c r="AD132" s="10"/>
      <c r="AE132" s="10">
        <v>204.5</v>
      </c>
      <c r="AF132" s="10"/>
      <c r="AG132" s="10">
        <f t="shared" si="10"/>
        <v>10247</v>
      </c>
    </row>
    <row r="133" spans="1:33">
      <c r="A133" s="69"/>
      <c r="B133" s="80"/>
      <c r="C133" s="80"/>
      <c r="D133" s="80"/>
      <c r="E133" s="80"/>
      <c r="F133" s="80"/>
      <c r="G133" s="74"/>
      <c r="H133" s="74"/>
      <c r="I133" s="74"/>
      <c r="J133" s="74"/>
      <c r="K133" s="74"/>
      <c r="L133" s="74"/>
      <c r="M133" s="74"/>
      <c r="N133" s="74"/>
      <c r="O133" s="69"/>
      <c r="P133" s="80"/>
      <c r="Q133" s="80"/>
      <c r="R133" s="80"/>
      <c r="S133" s="80"/>
      <c r="U133" s="5">
        <f t="shared" ref="U133:U153" si="11">1+U132</f>
        <v>129</v>
      </c>
      <c r="V133" s="10" t="s">
        <v>224</v>
      </c>
      <c r="W133" s="10" t="s">
        <v>215</v>
      </c>
      <c r="X133" s="55" t="s">
        <v>1068</v>
      </c>
      <c r="Y133" s="55">
        <v>0.44</v>
      </c>
      <c r="Z133" s="10">
        <v>140</v>
      </c>
      <c r="AA133" s="10">
        <v>4.7</v>
      </c>
      <c r="AB133" s="10"/>
      <c r="AC133" s="10"/>
      <c r="AD133" s="10"/>
      <c r="AE133" s="10">
        <v>4.7</v>
      </c>
      <c r="AF133" s="10"/>
      <c r="AG133" s="10">
        <f t="shared" si="10"/>
        <v>10251.700000000001</v>
      </c>
    </row>
    <row r="134" spans="1:33">
      <c r="A134" s="69"/>
      <c r="B134" s="80"/>
      <c r="C134" s="80"/>
      <c r="D134" s="80"/>
      <c r="E134" s="80"/>
      <c r="F134" s="80"/>
      <c r="G134" s="74"/>
      <c r="H134" s="74"/>
      <c r="I134" s="74"/>
      <c r="J134" s="74"/>
      <c r="K134" s="74"/>
      <c r="L134" s="74"/>
      <c r="M134" s="74"/>
      <c r="N134" s="74"/>
      <c r="O134" s="69"/>
      <c r="P134" s="80"/>
      <c r="Q134" s="80"/>
      <c r="R134" s="80"/>
      <c r="S134" s="80"/>
      <c r="U134" s="5">
        <f t="shared" si="11"/>
        <v>130</v>
      </c>
      <c r="V134" s="10" t="s">
        <v>224</v>
      </c>
      <c r="W134" s="10" t="s">
        <v>795</v>
      </c>
      <c r="X134" s="56" t="s">
        <v>1277</v>
      </c>
      <c r="Y134" s="55"/>
      <c r="Z134" s="10">
        <v>140</v>
      </c>
      <c r="AA134" s="10">
        <v>32</v>
      </c>
      <c r="AB134" s="10"/>
      <c r="AC134" s="10"/>
      <c r="AD134" s="10"/>
      <c r="AE134" s="10">
        <v>32</v>
      </c>
      <c r="AF134" s="10"/>
      <c r="AG134" s="10">
        <f t="shared" si="10"/>
        <v>10283.700000000001</v>
      </c>
    </row>
    <row r="135" spans="1:33">
      <c r="A135" s="69"/>
      <c r="B135" s="80"/>
      <c r="C135" s="80"/>
      <c r="D135" s="80"/>
      <c r="E135" s="80"/>
      <c r="F135" s="80"/>
      <c r="G135" s="74"/>
      <c r="H135" s="74"/>
      <c r="I135" s="74"/>
      <c r="J135" s="74"/>
      <c r="K135" s="74"/>
      <c r="L135" s="74"/>
      <c r="M135" s="74"/>
      <c r="N135" s="74"/>
      <c r="O135" s="69"/>
      <c r="P135" s="80"/>
      <c r="Q135" s="80"/>
      <c r="R135" s="80"/>
      <c r="S135" s="80"/>
      <c r="U135" s="5">
        <f t="shared" si="11"/>
        <v>131</v>
      </c>
      <c r="V135" s="10" t="s">
        <v>795</v>
      </c>
      <c r="W135" s="10" t="s">
        <v>215</v>
      </c>
      <c r="X135" s="56" t="s">
        <v>1277</v>
      </c>
      <c r="Y135" s="10"/>
      <c r="Z135" s="10">
        <v>140</v>
      </c>
      <c r="AA135" s="10">
        <f>60.6-AA134</f>
        <v>28.6</v>
      </c>
      <c r="AB135" s="10"/>
      <c r="AC135" s="10"/>
      <c r="AD135" s="10"/>
      <c r="AE135" s="10">
        <f>60.6-AE134</f>
        <v>28.6</v>
      </c>
      <c r="AF135" s="10"/>
      <c r="AG135" s="10">
        <f t="shared" si="10"/>
        <v>10312.300000000001</v>
      </c>
    </row>
    <row r="136" spans="1:33">
      <c r="A136" s="69"/>
      <c r="B136" s="80"/>
      <c r="C136" s="80"/>
      <c r="D136" s="80"/>
      <c r="E136" s="80"/>
      <c r="F136" s="80"/>
      <c r="G136" s="74"/>
      <c r="H136" s="74"/>
      <c r="I136" s="74"/>
      <c r="J136" s="74"/>
      <c r="K136" s="74"/>
      <c r="L136" s="74"/>
      <c r="M136" s="74"/>
      <c r="N136" s="74"/>
      <c r="O136" s="69"/>
      <c r="P136" s="80"/>
      <c r="Q136" s="80"/>
      <c r="R136" s="80"/>
      <c r="S136" s="80"/>
      <c r="U136" s="5">
        <f t="shared" si="11"/>
        <v>132</v>
      </c>
      <c r="V136" s="10" t="s">
        <v>215</v>
      </c>
      <c r="W136" s="10" t="s">
        <v>216</v>
      </c>
      <c r="X136" s="56" t="s">
        <v>1277</v>
      </c>
      <c r="Y136" s="10"/>
      <c r="Z136" s="10">
        <v>140</v>
      </c>
      <c r="AA136" s="10">
        <v>95.8</v>
      </c>
      <c r="AB136" s="10"/>
      <c r="AC136" s="10"/>
      <c r="AD136" s="10"/>
      <c r="AE136" s="10">
        <v>96</v>
      </c>
      <c r="AF136" s="10"/>
      <c r="AG136" s="10">
        <f t="shared" si="10"/>
        <v>10408.1</v>
      </c>
    </row>
    <row r="137" spans="1:33">
      <c r="A137" s="69"/>
      <c r="B137" s="80"/>
      <c r="C137" s="80"/>
      <c r="D137" s="80"/>
      <c r="E137" s="80"/>
      <c r="F137" s="80"/>
      <c r="G137" s="74"/>
      <c r="H137" s="74"/>
      <c r="I137" s="74"/>
      <c r="J137" s="74"/>
      <c r="K137" s="74"/>
      <c r="L137" s="74"/>
      <c r="M137" s="74"/>
      <c r="N137" s="74"/>
      <c r="O137" s="69"/>
      <c r="P137" s="80"/>
      <c r="Q137" s="80"/>
      <c r="R137" s="80"/>
      <c r="S137" s="80"/>
      <c r="U137" s="5">
        <f t="shared" si="11"/>
        <v>133</v>
      </c>
      <c r="V137" s="10" t="s">
        <v>216</v>
      </c>
      <c r="W137" s="10" t="s">
        <v>1085</v>
      </c>
      <c r="X137" s="56" t="s">
        <v>1277</v>
      </c>
      <c r="Y137" s="10"/>
      <c r="Z137" s="10">
        <v>140</v>
      </c>
      <c r="AA137" s="42">
        <v>43.3</v>
      </c>
      <c r="AB137" s="10"/>
      <c r="AC137" s="10"/>
      <c r="AD137" s="10"/>
      <c r="AE137" s="42">
        <v>43.3</v>
      </c>
      <c r="AF137" s="10"/>
      <c r="AG137" s="10">
        <f t="shared" si="10"/>
        <v>10451.4</v>
      </c>
    </row>
    <row r="138" spans="1:33">
      <c r="A138" s="69"/>
      <c r="B138" s="80"/>
      <c r="C138" s="80"/>
      <c r="D138" s="80"/>
      <c r="E138" s="80"/>
      <c r="F138" s="80"/>
      <c r="G138" s="74"/>
      <c r="H138" s="74"/>
      <c r="I138" s="74"/>
      <c r="J138" s="74"/>
      <c r="K138" s="74"/>
      <c r="L138" s="74"/>
      <c r="M138" s="74"/>
      <c r="N138" s="74"/>
      <c r="O138" s="69"/>
      <c r="P138" s="80"/>
      <c r="Q138" s="80"/>
      <c r="R138" s="80"/>
      <c r="S138" s="80"/>
      <c r="U138" s="5">
        <f t="shared" si="11"/>
        <v>134</v>
      </c>
      <c r="V138" s="10" t="s">
        <v>1085</v>
      </c>
      <c r="W138" s="10" t="s">
        <v>118</v>
      </c>
      <c r="X138" s="55" t="s">
        <v>1101</v>
      </c>
      <c r="Y138" s="55">
        <v>0.44</v>
      </c>
      <c r="Z138" s="10">
        <v>140</v>
      </c>
      <c r="AA138" s="10">
        <v>4</v>
      </c>
      <c r="AB138" s="10"/>
      <c r="AC138" s="10"/>
      <c r="AD138" s="10"/>
      <c r="AE138" s="10">
        <v>4</v>
      </c>
      <c r="AF138" s="10"/>
      <c r="AG138" s="10">
        <f t="shared" si="10"/>
        <v>10455.4</v>
      </c>
    </row>
    <row r="139" spans="1:33">
      <c r="A139" s="69"/>
      <c r="B139" s="80"/>
      <c r="C139" s="80"/>
      <c r="D139" s="80"/>
      <c r="E139" s="80"/>
      <c r="F139" s="80"/>
      <c r="G139" s="74"/>
      <c r="H139" s="74"/>
      <c r="I139" s="74"/>
      <c r="J139" s="74"/>
      <c r="K139" s="74"/>
      <c r="L139" s="74"/>
      <c r="M139" s="74"/>
      <c r="N139" s="74"/>
      <c r="O139" s="69"/>
      <c r="P139" s="80"/>
      <c r="Q139" s="80"/>
      <c r="R139" s="80"/>
      <c r="S139" s="80"/>
      <c r="U139" s="5">
        <f t="shared" si="11"/>
        <v>135</v>
      </c>
      <c r="V139" s="10" t="s">
        <v>1085</v>
      </c>
      <c r="W139" s="10" t="s">
        <v>118</v>
      </c>
      <c r="X139" s="56" t="s">
        <v>1277</v>
      </c>
      <c r="Y139" s="10"/>
      <c r="Z139" s="10">
        <v>140</v>
      </c>
      <c r="AA139" s="10">
        <v>46.5</v>
      </c>
      <c r="AB139" s="10"/>
      <c r="AC139" s="10"/>
      <c r="AD139" s="10"/>
      <c r="AE139" s="10">
        <v>49</v>
      </c>
      <c r="AF139" s="10"/>
      <c r="AG139" s="10">
        <f t="shared" si="10"/>
        <v>10501.9</v>
      </c>
    </row>
    <row r="140" spans="1:33">
      <c r="A140" s="69"/>
      <c r="B140" s="80"/>
      <c r="C140" s="80"/>
      <c r="D140" s="80"/>
      <c r="E140" s="80"/>
      <c r="F140" s="80"/>
      <c r="G140" s="74"/>
      <c r="H140" s="74"/>
      <c r="I140" s="74"/>
      <c r="J140" s="74"/>
      <c r="K140" s="74"/>
      <c r="L140" s="74"/>
      <c r="M140" s="74"/>
      <c r="N140" s="74"/>
      <c r="O140" s="69"/>
      <c r="P140" s="80"/>
      <c r="Q140" s="80"/>
      <c r="R140" s="80"/>
      <c r="S140" s="80"/>
      <c r="U140" s="5">
        <f t="shared" si="11"/>
        <v>136</v>
      </c>
      <c r="V140" s="10" t="s">
        <v>118</v>
      </c>
      <c r="W140" s="10" t="s">
        <v>193</v>
      </c>
      <c r="X140" s="56" t="s">
        <v>1277</v>
      </c>
      <c r="Y140" s="10"/>
      <c r="Z140" s="10">
        <v>140</v>
      </c>
      <c r="AA140" s="10">
        <v>46.2</v>
      </c>
      <c r="AB140" s="10"/>
      <c r="AC140" s="10"/>
      <c r="AD140" s="10"/>
      <c r="AE140" s="10">
        <v>47.2</v>
      </c>
      <c r="AF140" s="10"/>
      <c r="AG140" s="10">
        <f t="shared" si="10"/>
        <v>10548.1</v>
      </c>
    </row>
    <row r="141" spans="1:33">
      <c r="A141" s="69"/>
      <c r="B141" s="80"/>
      <c r="C141" s="80"/>
      <c r="D141" s="80"/>
      <c r="E141" s="80"/>
      <c r="F141" s="80"/>
      <c r="G141" s="74"/>
      <c r="H141" s="74"/>
      <c r="I141" s="74"/>
      <c r="J141" s="74"/>
      <c r="K141" s="74"/>
      <c r="L141" s="74"/>
      <c r="M141" s="74"/>
      <c r="N141" s="74"/>
      <c r="O141" s="69"/>
      <c r="P141" s="80"/>
      <c r="Q141" s="80"/>
      <c r="R141" s="80"/>
      <c r="S141" s="80"/>
      <c r="U141" s="5">
        <f t="shared" si="11"/>
        <v>137</v>
      </c>
      <c r="V141" s="10" t="s">
        <v>193</v>
      </c>
      <c r="W141" s="10" t="s">
        <v>839</v>
      </c>
      <c r="X141" s="56" t="s">
        <v>1277</v>
      </c>
      <c r="Y141" s="10"/>
      <c r="Z141" s="10">
        <v>140</v>
      </c>
      <c r="AA141" s="10">
        <v>170.4</v>
      </c>
      <c r="AB141" s="10"/>
      <c r="AC141" s="10"/>
      <c r="AD141" s="10"/>
      <c r="AE141" s="10">
        <v>170.4</v>
      </c>
      <c r="AF141" s="10"/>
      <c r="AG141" s="10">
        <f t="shared" si="10"/>
        <v>10718.5</v>
      </c>
    </row>
    <row r="142" spans="1:33">
      <c r="A142" s="69"/>
      <c r="B142" s="80"/>
      <c r="C142" s="80"/>
      <c r="D142" s="80"/>
      <c r="E142" s="80"/>
      <c r="F142" s="80"/>
      <c r="G142" s="74"/>
      <c r="H142" s="74"/>
      <c r="I142" s="74"/>
      <c r="J142" s="74"/>
      <c r="K142" s="74"/>
      <c r="L142" s="74"/>
      <c r="M142" s="74"/>
      <c r="N142" s="74"/>
      <c r="O142" s="69"/>
      <c r="P142" s="80"/>
      <c r="Q142" s="80"/>
      <c r="R142" s="80"/>
      <c r="S142" s="80"/>
      <c r="U142" s="5">
        <f t="shared" si="11"/>
        <v>138</v>
      </c>
      <c r="V142" s="10" t="s">
        <v>216</v>
      </c>
      <c r="W142" s="10" t="s">
        <v>1337</v>
      </c>
      <c r="X142" s="55" t="s">
        <v>1101</v>
      </c>
      <c r="Y142" s="55">
        <v>0.44</v>
      </c>
      <c r="Z142" s="10">
        <v>140</v>
      </c>
      <c r="AA142" s="10">
        <v>88.9</v>
      </c>
      <c r="AB142" s="10"/>
      <c r="AC142" s="10"/>
      <c r="AD142" s="10"/>
      <c r="AE142" s="10">
        <v>92</v>
      </c>
      <c r="AF142" s="10"/>
      <c r="AG142" s="10">
        <f t="shared" si="10"/>
        <v>10807.4</v>
      </c>
    </row>
    <row r="143" spans="1:33">
      <c r="A143" s="69"/>
      <c r="B143" s="80"/>
      <c r="C143" s="80"/>
      <c r="D143" s="80"/>
      <c r="E143" s="80"/>
      <c r="F143" s="80"/>
      <c r="G143" s="74"/>
      <c r="H143" s="74"/>
      <c r="I143" s="74"/>
      <c r="J143" s="74"/>
      <c r="K143" s="74"/>
      <c r="L143" s="74"/>
      <c r="M143" s="74"/>
      <c r="N143" s="74"/>
      <c r="O143" s="69"/>
      <c r="P143" s="80"/>
      <c r="Q143" s="80"/>
      <c r="R143" s="80"/>
      <c r="S143" s="80"/>
      <c r="U143" s="5">
        <f t="shared" si="11"/>
        <v>139</v>
      </c>
      <c r="V143" s="10" t="s">
        <v>1337</v>
      </c>
      <c r="W143" s="10" t="s">
        <v>1338</v>
      </c>
      <c r="X143" s="55" t="s">
        <v>1101</v>
      </c>
      <c r="Y143" s="55">
        <v>0.44</v>
      </c>
      <c r="Z143" s="10">
        <v>140</v>
      </c>
      <c r="AA143" s="10">
        <v>181.6</v>
      </c>
      <c r="AB143" s="10"/>
      <c r="AC143" s="10"/>
      <c r="AD143" s="10"/>
      <c r="AE143" s="10">
        <v>181.6</v>
      </c>
      <c r="AF143" s="10"/>
      <c r="AG143" s="10">
        <f t="shared" si="10"/>
        <v>10989</v>
      </c>
    </row>
    <row r="144" spans="1:33">
      <c r="A144" s="69"/>
      <c r="B144" s="80"/>
      <c r="C144" s="80"/>
      <c r="D144" s="80"/>
      <c r="E144" s="80"/>
      <c r="F144" s="80"/>
      <c r="G144" s="74"/>
      <c r="H144" s="74"/>
      <c r="I144" s="74"/>
      <c r="J144" s="74"/>
      <c r="K144" s="74"/>
      <c r="L144" s="74"/>
      <c r="M144" s="74"/>
      <c r="N144" s="74"/>
      <c r="O144" s="69"/>
      <c r="P144" s="80"/>
      <c r="Q144" s="80"/>
      <c r="R144" s="80"/>
      <c r="S144" s="80"/>
      <c r="U144" s="5">
        <f t="shared" si="11"/>
        <v>140</v>
      </c>
      <c r="V144" s="10" t="s">
        <v>1338</v>
      </c>
      <c r="W144" s="10" t="s">
        <v>1203</v>
      </c>
      <c r="X144" s="55" t="s">
        <v>1101</v>
      </c>
      <c r="Y144" s="55">
        <v>0.44</v>
      </c>
      <c r="Z144" s="10">
        <v>140</v>
      </c>
      <c r="AA144" s="10">
        <v>76</v>
      </c>
      <c r="AB144" s="10"/>
      <c r="AC144" s="10"/>
      <c r="AD144" s="10"/>
      <c r="AE144" s="10">
        <v>82</v>
      </c>
      <c r="AF144" s="10"/>
      <c r="AG144" s="10">
        <f t="shared" si="10"/>
        <v>11065</v>
      </c>
    </row>
    <row r="145" spans="1:33">
      <c r="A145" s="69"/>
      <c r="B145" s="80"/>
      <c r="C145" s="80"/>
      <c r="D145" s="80"/>
      <c r="E145" s="80"/>
      <c r="F145" s="80"/>
      <c r="G145" s="74"/>
      <c r="H145" s="74"/>
      <c r="I145" s="74"/>
      <c r="J145" s="74"/>
      <c r="K145" s="74"/>
      <c r="L145" s="74"/>
      <c r="M145" s="74"/>
      <c r="N145" s="74"/>
      <c r="O145" s="69"/>
      <c r="P145" s="80"/>
      <c r="Q145" s="80"/>
      <c r="R145" s="80"/>
      <c r="S145" s="80"/>
      <c r="U145" s="5">
        <f t="shared" si="11"/>
        <v>141</v>
      </c>
      <c r="V145" s="5" t="s">
        <v>174</v>
      </c>
      <c r="W145" s="5" t="s">
        <v>225</v>
      </c>
      <c r="X145" s="55" t="s">
        <v>1101</v>
      </c>
      <c r="Y145" s="55">
        <v>0.44</v>
      </c>
      <c r="Z145" s="10">
        <v>140</v>
      </c>
      <c r="AA145" s="5">
        <v>125.5</v>
      </c>
      <c r="AB145" s="7"/>
      <c r="AC145" s="7"/>
      <c r="AD145" s="7"/>
      <c r="AE145" s="7"/>
      <c r="AF145" s="7"/>
      <c r="AG145" s="10">
        <f t="shared" si="10"/>
        <v>11190.5</v>
      </c>
    </row>
    <row r="146" spans="1:33">
      <c r="A146" s="69"/>
      <c r="B146" s="80"/>
      <c r="C146" s="80"/>
      <c r="D146" s="80"/>
      <c r="E146" s="80"/>
      <c r="F146" s="80"/>
      <c r="G146" s="74"/>
      <c r="H146" s="74"/>
      <c r="I146" s="74"/>
      <c r="J146" s="74"/>
      <c r="K146" s="74"/>
      <c r="L146" s="74"/>
      <c r="M146" s="74"/>
      <c r="N146" s="74"/>
      <c r="O146" s="69"/>
      <c r="P146" s="80"/>
      <c r="Q146" s="80"/>
      <c r="R146" s="80"/>
      <c r="S146" s="80"/>
      <c r="U146" s="5">
        <f t="shared" si="11"/>
        <v>142</v>
      </c>
      <c r="V146" s="5" t="s">
        <v>225</v>
      </c>
      <c r="W146" s="10" t="s">
        <v>148</v>
      </c>
      <c r="X146" s="56" t="s">
        <v>1277</v>
      </c>
      <c r="Y146" s="55"/>
      <c r="Z146" s="10">
        <v>140</v>
      </c>
      <c r="AA146" s="10">
        <v>225.4</v>
      </c>
      <c r="AB146" s="10"/>
      <c r="AC146" s="10"/>
      <c r="AD146" s="10"/>
      <c r="AE146" s="10"/>
      <c r="AF146" s="10"/>
      <c r="AG146" s="10">
        <f t="shared" ref="AG146:AG153" si="12">+AG145+AA146</f>
        <v>11415.9</v>
      </c>
    </row>
    <row r="147" spans="1:33">
      <c r="A147" s="69"/>
      <c r="B147" s="80"/>
      <c r="C147" s="80"/>
      <c r="D147" s="80"/>
      <c r="E147" s="80"/>
      <c r="F147" s="80"/>
      <c r="G147" s="74"/>
      <c r="H147" s="74"/>
      <c r="I147" s="74"/>
      <c r="J147" s="74"/>
      <c r="K147" s="74"/>
      <c r="L147" s="74"/>
      <c r="M147" s="74"/>
      <c r="N147" s="74"/>
      <c r="O147" s="69"/>
      <c r="P147" s="80"/>
      <c r="Q147" s="80"/>
      <c r="R147" s="80"/>
      <c r="S147" s="80"/>
      <c r="U147" s="5">
        <f t="shared" si="11"/>
        <v>143</v>
      </c>
      <c r="V147" s="10" t="s">
        <v>148</v>
      </c>
      <c r="W147" s="10" t="s">
        <v>210</v>
      </c>
      <c r="X147" s="56" t="s">
        <v>1277</v>
      </c>
      <c r="Y147" s="55"/>
      <c r="Z147" s="10">
        <v>140</v>
      </c>
      <c r="AA147" s="10">
        <v>90.8</v>
      </c>
      <c r="AB147" s="10"/>
      <c r="AC147" s="10"/>
      <c r="AD147" s="10"/>
      <c r="AE147" s="10"/>
      <c r="AF147" s="10"/>
      <c r="AG147" s="10">
        <f t="shared" si="12"/>
        <v>11506.699999999999</v>
      </c>
    </row>
    <row r="148" spans="1:33">
      <c r="A148" s="69"/>
      <c r="B148" s="80"/>
      <c r="C148" s="80"/>
      <c r="D148" s="80"/>
      <c r="E148" s="80"/>
      <c r="F148" s="80"/>
      <c r="G148" s="74"/>
      <c r="H148" s="74"/>
      <c r="I148" s="74"/>
      <c r="J148" s="74"/>
      <c r="K148" s="74"/>
      <c r="L148" s="74"/>
      <c r="M148" s="74"/>
      <c r="N148" s="74"/>
      <c r="O148" s="69"/>
      <c r="P148" s="80"/>
      <c r="Q148" s="80"/>
      <c r="R148" s="80"/>
      <c r="S148" s="80"/>
      <c r="U148" s="5">
        <f t="shared" si="11"/>
        <v>144</v>
      </c>
      <c r="V148" s="10" t="s">
        <v>794</v>
      </c>
      <c r="W148" s="10" t="s">
        <v>863</v>
      </c>
      <c r="X148" s="56" t="s">
        <v>1277</v>
      </c>
      <c r="Y148" s="55"/>
      <c r="Z148" s="10">
        <v>140</v>
      </c>
      <c r="AA148" s="10">
        <v>44.9</v>
      </c>
      <c r="AB148" s="10"/>
      <c r="AC148" s="10"/>
      <c r="AD148" s="10"/>
      <c r="AE148" s="10"/>
      <c r="AF148" s="10"/>
      <c r="AG148" s="10">
        <f t="shared" si="12"/>
        <v>11551.599999999999</v>
      </c>
    </row>
    <row r="149" spans="1:33">
      <c r="A149" s="69"/>
      <c r="B149" s="80"/>
      <c r="C149" s="80"/>
      <c r="D149" s="80"/>
      <c r="E149" s="80"/>
      <c r="F149" s="80"/>
      <c r="G149" s="74"/>
      <c r="H149" s="74"/>
      <c r="I149" s="74"/>
      <c r="J149" s="74"/>
      <c r="K149" s="74"/>
      <c r="L149" s="74"/>
      <c r="M149" s="74"/>
      <c r="N149" s="74"/>
      <c r="O149" s="69"/>
      <c r="P149" s="80"/>
      <c r="Q149" s="80"/>
      <c r="R149" s="80"/>
      <c r="S149" s="80"/>
      <c r="U149" s="5">
        <f t="shared" si="11"/>
        <v>145</v>
      </c>
      <c r="V149" s="10" t="s">
        <v>863</v>
      </c>
      <c r="W149" s="10" t="s">
        <v>838</v>
      </c>
      <c r="X149" s="56" t="s">
        <v>1277</v>
      </c>
      <c r="Y149" s="55"/>
      <c r="Z149" s="10">
        <v>140</v>
      </c>
      <c r="AA149" s="10">
        <v>100.3</v>
      </c>
      <c r="AB149" s="10"/>
      <c r="AC149" s="10"/>
      <c r="AD149" s="10"/>
      <c r="AE149" s="10"/>
      <c r="AF149" s="10"/>
      <c r="AG149" s="10">
        <f t="shared" si="12"/>
        <v>11651.899999999998</v>
      </c>
    </row>
    <row r="150" spans="1:33">
      <c r="A150" s="69"/>
      <c r="B150" s="80"/>
      <c r="C150" s="80"/>
      <c r="D150" s="80"/>
      <c r="E150" s="80"/>
      <c r="F150" s="80"/>
      <c r="G150" s="74"/>
      <c r="H150" s="74"/>
      <c r="I150" s="74"/>
      <c r="J150" s="74"/>
      <c r="K150" s="74"/>
      <c r="L150" s="74"/>
      <c r="M150" s="74"/>
      <c r="N150" s="74"/>
      <c r="O150" s="69"/>
      <c r="P150" s="80"/>
      <c r="Q150" s="80"/>
      <c r="R150" s="80"/>
      <c r="S150" s="80"/>
      <c r="U150" s="5">
        <f t="shared" si="11"/>
        <v>146</v>
      </c>
      <c r="V150" s="10" t="s">
        <v>838</v>
      </c>
      <c r="W150" s="10" t="s">
        <v>804</v>
      </c>
      <c r="X150" s="56" t="s">
        <v>1277</v>
      </c>
      <c r="Y150" s="55"/>
      <c r="Z150" s="10">
        <v>140</v>
      </c>
      <c r="AA150" s="10">
        <v>31</v>
      </c>
      <c r="AB150" s="10"/>
      <c r="AC150" s="10"/>
      <c r="AD150" s="10"/>
      <c r="AE150" s="10"/>
      <c r="AF150" s="10"/>
      <c r="AG150" s="10">
        <f t="shared" si="12"/>
        <v>11682.899999999998</v>
      </c>
    </row>
    <row r="151" spans="1:33">
      <c r="A151" s="69"/>
      <c r="B151" s="80"/>
      <c r="C151" s="80"/>
      <c r="D151" s="80"/>
      <c r="E151" s="80"/>
      <c r="F151" s="80"/>
      <c r="G151" s="74"/>
      <c r="H151" s="74"/>
      <c r="I151" s="74"/>
      <c r="J151" s="74"/>
      <c r="K151" s="74"/>
      <c r="L151" s="74"/>
      <c r="M151" s="74"/>
      <c r="N151" s="74"/>
      <c r="O151" s="69"/>
      <c r="P151" s="80"/>
      <c r="Q151" s="80"/>
      <c r="R151" s="80"/>
      <c r="S151" s="80"/>
      <c r="U151" s="5">
        <f t="shared" si="11"/>
        <v>147</v>
      </c>
      <c r="V151" s="10" t="s">
        <v>804</v>
      </c>
      <c r="W151" s="10" t="s">
        <v>178</v>
      </c>
      <c r="X151" s="55" t="s">
        <v>1101</v>
      </c>
      <c r="Y151" s="55">
        <v>0.44</v>
      </c>
      <c r="Z151" s="10">
        <v>140</v>
      </c>
      <c r="AA151" s="10">
        <v>314.8</v>
      </c>
      <c r="AB151" s="10"/>
      <c r="AC151" s="10"/>
      <c r="AD151" s="10"/>
      <c r="AE151" s="10"/>
      <c r="AF151" s="10"/>
      <c r="AG151" s="10">
        <f t="shared" si="12"/>
        <v>11997.699999999997</v>
      </c>
    </row>
    <row r="152" spans="1:33">
      <c r="A152" s="69"/>
      <c r="B152" s="80"/>
      <c r="C152" s="80"/>
      <c r="D152" s="80"/>
      <c r="E152" s="80"/>
      <c r="F152" s="80"/>
      <c r="G152" s="74"/>
      <c r="H152" s="74"/>
      <c r="I152" s="74"/>
      <c r="J152" s="74"/>
      <c r="K152" s="74"/>
      <c r="L152" s="74"/>
      <c r="M152" s="74"/>
      <c r="N152" s="74"/>
      <c r="O152" s="69"/>
      <c r="P152" s="80"/>
      <c r="Q152" s="80"/>
      <c r="R152" s="80"/>
      <c r="S152" s="80"/>
      <c r="U152" s="5">
        <f t="shared" si="11"/>
        <v>148</v>
      </c>
      <c r="V152" s="10" t="s">
        <v>1203</v>
      </c>
      <c r="W152" s="10" t="s">
        <v>1291</v>
      </c>
      <c r="X152" s="55" t="s">
        <v>1101</v>
      </c>
      <c r="Y152" s="55">
        <v>0.44</v>
      </c>
      <c r="Z152" s="10">
        <v>160</v>
      </c>
      <c r="AA152" s="10">
        <v>100</v>
      </c>
      <c r="AB152" s="10"/>
      <c r="AC152" s="10"/>
      <c r="AD152" s="10"/>
      <c r="AE152" s="10"/>
      <c r="AF152" s="10">
        <v>100</v>
      </c>
      <c r="AG152" s="10">
        <f t="shared" si="12"/>
        <v>12097.699999999997</v>
      </c>
    </row>
    <row r="153" spans="1:33">
      <c r="A153" s="69"/>
      <c r="B153" s="80"/>
      <c r="C153" s="80"/>
      <c r="D153" s="80"/>
      <c r="E153" s="80"/>
      <c r="F153" s="80"/>
      <c r="G153" s="74"/>
      <c r="H153" s="74"/>
      <c r="I153" s="74"/>
      <c r="J153" s="74"/>
      <c r="K153" s="74"/>
      <c r="L153" s="74"/>
      <c r="M153" s="74"/>
      <c r="N153" s="74"/>
      <c r="O153" s="69"/>
      <c r="P153" s="80"/>
      <c r="Q153" s="80"/>
      <c r="R153" s="80"/>
      <c r="S153" s="80"/>
      <c r="U153" s="5">
        <f t="shared" si="11"/>
        <v>149</v>
      </c>
      <c r="V153" s="10" t="s">
        <v>1203</v>
      </c>
      <c r="W153" s="10" t="s">
        <v>1291</v>
      </c>
      <c r="X153" s="56" t="s">
        <v>1277</v>
      </c>
      <c r="Y153" s="55"/>
      <c r="Z153" s="10">
        <v>160</v>
      </c>
      <c r="AA153" s="10">
        <v>66.8</v>
      </c>
      <c r="AB153" s="10"/>
      <c r="AC153" s="10"/>
      <c r="AD153" s="10"/>
      <c r="AE153" s="10"/>
      <c r="AF153" s="10">
        <v>66.8</v>
      </c>
      <c r="AG153" s="10">
        <f t="shared" si="12"/>
        <v>12164.499999999996</v>
      </c>
    </row>
    <row r="154" spans="1:33">
      <c r="A154" s="69"/>
      <c r="B154" s="80"/>
      <c r="C154" s="80"/>
      <c r="D154" s="80"/>
      <c r="E154" s="80"/>
      <c r="F154" s="80"/>
      <c r="G154" s="74"/>
      <c r="H154" s="74"/>
      <c r="I154" s="74"/>
      <c r="J154" s="74"/>
      <c r="K154" s="74"/>
      <c r="L154" s="74"/>
      <c r="M154" s="74"/>
      <c r="N154" s="74"/>
      <c r="O154" s="69"/>
      <c r="P154" s="80"/>
      <c r="Q154" s="80"/>
      <c r="R154" s="80"/>
      <c r="S154" s="80"/>
      <c r="U154" s="10">
        <v>63</v>
      </c>
      <c r="V154" s="10">
        <v>75</v>
      </c>
      <c r="W154" s="10">
        <v>90</v>
      </c>
      <c r="X154" s="10">
        <v>110</v>
      </c>
      <c r="Y154" s="10">
        <v>140</v>
      </c>
      <c r="Z154" s="10">
        <v>160</v>
      </c>
      <c r="AA154" s="7"/>
      <c r="AG154" s="7"/>
    </row>
    <row r="155" spans="1:33">
      <c r="A155" s="69"/>
      <c r="B155" s="80"/>
      <c r="C155" s="80"/>
      <c r="D155" s="80"/>
      <c r="E155" s="80"/>
      <c r="F155" s="80"/>
      <c r="G155" s="74"/>
      <c r="H155" s="74"/>
      <c r="I155" s="74"/>
      <c r="J155" s="74"/>
      <c r="K155" s="74"/>
      <c r="L155" s="74"/>
      <c r="M155" s="74"/>
      <c r="N155" s="74"/>
      <c r="O155" s="69"/>
      <c r="P155" s="80"/>
      <c r="Q155" s="80"/>
      <c r="R155" s="80"/>
      <c r="S155" s="80"/>
      <c r="U155" s="5">
        <f t="shared" ref="U155:Z155" si="13">+SUMIF($Z$5:$Z$153,U154,$AA$5:$AA$153)</f>
        <v>4151.4999999999991</v>
      </c>
      <c r="V155" s="5">
        <f t="shared" si="13"/>
        <v>2405.2999999999997</v>
      </c>
      <c r="W155" s="5">
        <f t="shared" si="13"/>
        <v>715.5</v>
      </c>
      <c r="X155" s="5">
        <f t="shared" si="13"/>
        <v>2122.3000000000002</v>
      </c>
      <c r="Y155" s="5">
        <f t="shared" si="13"/>
        <v>2603.1000000000008</v>
      </c>
      <c r="Z155" s="5">
        <f t="shared" si="13"/>
        <v>166.8</v>
      </c>
      <c r="AA155" s="5">
        <f>SUM(U155:Z155)</f>
        <v>12164.499999999998</v>
      </c>
      <c r="AG155" s="7"/>
    </row>
    <row r="156" spans="1:33" ht="18.75">
      <c r="A156" s="69"/>
      <c r="B156" s="80"/>
      <c r="C156" s="80"/>
      <c r="D156" s="80"/>
      <c r="E156" s="80"/>
      <c r="F156" s="80"/>
      <c r="G156" s="74"/>
      <c r="H156" s="74"/>
      <c r="I156" s="74"/>
      <c r="J156" s="74"/>
      <c r="K156" s="74"/>
      <c r="L156" s="74"/>
      <c r="M156" s="74"/>
      <c r="N156" s="74"/>
      <c r="O156" s="69"/>
      <c r="P156" s="80"/>
      <c r="Q156" s="80"/>
      <c r="R156" s="80"/>
      <c r="S156" s="80"/>
      <c r="U156" s="45">
        <v>4871</v>
      </c>
      <c r="V156" s="45">
        <v>2635</v>
      </c>
      <c r="W156" s="45">
        <v>985</v>
      </c>
      <c r="X156" s="45">
        <v>2015</v>
      </c>
      <c r="Y156" s="45">
        <v>2689</v>
      </c>
      <c r="Z156" s="45">
        <v>179</v>
      </c>
      <c r="AA156" s="45">
        <f>SUM(U156:Z156)</f>
        <v>13374</v>
      </c>
      <c r="AB156" s="92"/>
      <c r="AC156" s="93"/>
      <c r="AD156" s="93"/>
      <c r="AE156" s="93"/>
      <c r="AF156" s="22">
        <f>+SUM(U156:Z156)</f>
        <v>13374</v>
      </c>
      <c r="AG156" s="7"/>
    </row>
    <row r="157" spans="1:33">
      <c r="A157" s="69"/>
      <c r="B157" s="80"/>
      <c r="C157" s="80"/>
      <c r="D157" s="80"/>
      <c r="E157" s="80"/>
      <c r="F157" s="80"/>
      <c r="G157" s="74"/>
      <c r="H157" s="74"/>
      <c r="I157" s="74"/>
      <c r="J157" s="74"/>
      <c r="K157" s="74"/>
      <c r="L157" s="74"/>
      <c r="M157" s="74"/>
      <c r="N157" s="74"/>
      <c r="O157" s="69"/>
      <c r="P157" s="80"/>
      <c r="Q157" s="80"/>
      <c r="R157" s="80"/>
      <c r="S157" s="80"/>
    </row>
    <row r="158" spans="1:33">
      <c r="A158" s="69"/>
      <c r="B158" s="80"/>
      <c r="C158" s="80"/>
      <c r="D158" s="80"/>
      <c r="E158" s="80"/>
      <c r="F158" s="80"/>
      <c r="G158" s="74"/>
      <c r="H158" s="74"/>
      <c r="I158" s="74"/>
      <c r="J158" s="74"/>
      <c r="K158" s="74"/>
      <c r="L158" s="74"/>
      <c r="M158" s="74"/>
      <c r="N158" s="74"/>
      <c r="O158" s="69"/>
      <c r="P158" s="80"/>
      <c r="Q158" s="80"/>
      <c r="R158" s="80"/>
      <c r="S158" s="80"/>
    </row>
    <row r="159" spans="1:33">
      <c r="A159" s="69"/>
      <c r="B159" s="80"/>
      <c r="C159" s="80"/>
      <c r="D159" s="80"/>
      <c r="E159" s="80"/>
      <c r="F159" s="80"/>
      <c r="G159" s="74"/>
      <c r="H159" s="74"/>
      <c r="I159" s="74"/>
      <c r="J159" s="74"/>
      <c r="K159" s="74"/>
      <c r="L159" s="74"/>
      <c r="M159" s="74"/>
      <c r="N159" s="74"/>
      <c r="O159" s="69"/>
      <c r="P159" s="80"/>
      <c r="Q159" s="80"/>
      <c r="R159" s="80"/>
      <c r="S159" s="80"/>
      <c r="W159" s="594" t="s">
        <v>1340</v>
      </c>
      <c r="X159" s="594"/>
      <c r="Y159" s="594"/>
      <c r="Z159" s="594"/>
    </row>
    <row r="160" spans="1:33">
      <c r="A160" s="69"/>
      <c r="B160" s="80"/>
      <c r="C160" s="80"/>
      <c r="D160" s="80"/>
      <c r="E160" s="80"/>
      <c r="F160" s="80"/>
      <c r="G160" s="74"/>
      <c r="H160" s="74"/>
      <c r="I160" s="74"/>
      <c r="J160" s="74"/>
      <c r="K160" s="74"/>
      <c r="L160" s="74"/>
      <c r="M160" s="74"/>
      <c r="N160" s="74"/>
      <c r="O160" s="69"/>
      <c r="P160" s="80"/>
      <c r="Q160" s="80"/>
      <c r="R160" s="80"/>
      <c r="S160" s="80"/>
      <c r="U160" s="10">
        <v>1</v>
      </c>
      <c r="V160" s="10" t="s">
        <v>224</v>
      </c>
      <c r="W160" s="10" t="s">
        <v>113</v>
      </c>
      <c r="X160" s="10" t="s">
        <v>1101</v>
      </c>
      <c r="Y160" s="10">
        <v>0.39</v>
      </c>
      <c r="Z160" s="10">
        <v>100.2</v>
      </c>
      <c r="AA160" s="5">
        <v>63</v>
      </c>
    </row>
    <row r="161" spans="1:27">
      <c r="A161" s="69"/>
      <c r="B161" s="80"/>
      <c r="C161" s="80"/>
      <c r="D161" s="80"/>
      <c r="E161" s="80"/>
      <c r="F161" s="80"/>
      <c r="G161" s="74"/>
      <c r="H161" s="74"/>
      <c r="I161" s="74"/>
      <c r="J161" s="74"/>
      <c r="K161" s="74"/>
      <c r="L161" s="74"/>
      <c r="M161" s="74"/>
      <c r="N161" s="74"/>
      <c r="O161" s="69"/>
      <c r="P161" s="80"/>
      <c r="Q161" s="80"/>
      <c r="R161" s="80"/>
      <c r="S161" s="80"/>
      <c r="U161" s="10">
        <v>2</v>
      </c>
      <c r="V161" s="10" t="s">
        <v>791</v>
      </c>
      <c r="W161" s="10" t="s">
        <v>802</v>
      </c>
      <c r="X161" s="10" t="s">
        <v>843</v>
      </c>
      <c r="Y161" s="10">
        <v>0.44</v>
      </c>
      <c r="Z161" s="10">
        <v>100.2</v>
      </c>
      <c r="AA161" s="5">
        <v>63</v>
      </c>
    </row>
    <row r="162" spans="1:27">
      <c r="A162" s="69"/>
      <c r="B162" s="80"/>
      <c r="C162" s="80"/>
      <c r="D162" s="80"/>
      <c r="E162" s="80"/>
      <c r="F162" s="80"/>
      <c r="G162" s="74"/>
      <c r="H162" s="74"/>
      <c r="I162" s="74"/>
      <c r="J162" s="74"/>
      <c r="K162" s="74"/>
      <c r="L162" s="74"/>
      <c r="M162" s="74"/>
      <c r="N162" s="74"/>
      <c r="O162" s="69"/>
      <c r="P162" s="80"/>
      <c r="Q162" s="80"/>
      <c r="R162" s="80"/>
      <c r="S162" s="80"/>
      <c r="U162" s="10">
        <v>3</v>
      </c>
      <c r="V162" s="10" t="s">
        <v>193</v>
      </c>
      <c r="W162" s="10" t="s">
        <v>144</v>
      </c>
      <c r="X162" s="10" t="s">
        <v>843</v>
      </c>
      <c r="Y162" s="10">
        <v>0.39</v>
      </c>
      <c r="Z162" s="10">
        <v>6</v>
      </c>
      <c r="AA162" s="5">
        <v>63</v>
      </c>
    </row>
    <row r="163" spans="1:27">
      <c r="A163" s="69"/>
      <c r="B163" s="80"/>
      <c r="C163" s="80"/>
      <c r="D163" s="80"/>
      <c r="E163" s="80"/>
      <c r="F163" s="80"/>
      <c r="G163" s="74"/>
      <c r="H163" s="74"/>
      <c r="I163" s="74"/>
      <c r="J163" s="74"/>
      <c r="K163" s="74"/>
      <c r="L163" s="74"/>
      <c r="M163" s="74"/>
      <c r="N163" s="74"/>
      <c r="O163" s="69"/>
      <c r="P163" s="80"/>
      <c r="Q163" s="80"/>
      <c r="R163" s="80"/>
      <c r="S163" s="80"/>
      <c r="U163" s="10">
        <v>4</v>
      </c>
      <c r="V163" s="10" t="s">
        <v>145</v>
      </c>
      <c r="W163" s="10" t="s">
        <v>796</v>
      </c>
      <c r="X163" s="55" t="s">
        <v>1101</v>
      </c>
      <c r="Y163" s="55">
        <v>0.44</v>
      </c>
      <c r="Z163" s="10">
        <v>225</v>
      </c>
      <c r="AA163" s="10">
        <v>140</v>
      </c>
    </row>
    <row r="164" spans="1:27">
      <c r="A164" s="69"/>
      <c r="B164" s="80"/>
      <c r="C164" s="80"/>
      <c r="D164" s="80"/>
      <c r="E164" s="80"/>
      <c r="F164" s="80"/>
      <c r="G164" s="74"/>
      <c r="H164" s="74"/>
      <c r="I164" s="74"/>
      <c r="J164" s="74"/>
      <c r="K164" s="74"/>
      <c r="L164" s="74"/>
      <c r="M164" s="74"/>
      <c r="N164" s="74"/>
      <c r="O164" s="69"/>
      <c r="P164" s="80"/>
      <c r="Q164" s="80"/>
      <c r="R164" s="80"/>
      <c r="S164" s="80"/>
      <c r="U164" s="5">
        <v>5</v>
      </c>
      <c r="V164" s="10" t="s">
        <v>145</v>
      </c>
      <c r="W164" s="10" t="s">
        <v>796</v>
      </c>
      <c r="X164" s="55" t="s">
        <v>1101</v>
      </c>
      <c r="Y164" s="55">
        <v>0.44</v>
      </c>
      <c r="Z164" s="10">
        <f>41+AG163</f>
        <v>41</v>
      </c>
      <c r="AA164" s="10">
        <v>140</v>
      </c>
    </row>
    <row r="165" spans="1:27">
      <c r="A165" s="69"/>
      <c r="B165" s="80"/>
      <c r="C165" s="80"/>
      <c r="D165" s="80"/>
      <c r="E165" s="80"/>
      <c r="F165" s="80"/>
      <c r="G165" s="74"/>
      <c r="H165" s="74"/>
      <c r="I165" s="74"/>
      <c r="J165" s="74"/>
      <c r="K165" s="74"/>
      <c r="L165" s="74"/>
      <c r="M165" s="74"/>
      <c r="N165" s="74"/>
      <c r="O165" s="69"/>
      <c r="P165" s="80"/>
      <c r="Q165" s="80"/>
      <c r="R165" s="80"/>
      <c r="S165" s="80"/>
      <c r="U165" s="10">
        <v>6</v>
      </c>
      <c r="V165" s="10" t="s">
        <v>796</v>
      </c>
      <c r="W165" s="10" t="s">
        <v>245</v>
      </c>
      <c r="X165" s="10" t="s">
        <v>1101</v>
      </c>
      <c r="Y165" s="55">
        <v>0.39</v>
      </c>
      <c r="Z165" s="10">
        <v>84.6</v>
      </c>
      <c r="AA165" s="5">
        <v>63</v>
      </c>
    </row>
    <row r="166" spans="1:27">
      <c r="A166" s="69"/>
      <c r="B166" s="80"/>
      <c r="C166" s="80"/>
      <c r="D166" s="80"/>
      <c r="E166" s="80"/>
      <c r="F166" s="80"/>
      <c r="G166" s="74"/>
      <c r="H166" s="74"/>
      <c r="I166" s="74"/>
      <c r="J166" s="74"/>
      <c r="K166" s="74"/>
      <c r="L166" s="74"/>
      <c r="M166" s="74"/>
      <c r="N166" s="74"/>
      <c r="O166" s="69"/>
      <c r="P166" s="80"/>
      <c r="Q166" s="80"/>
      <c r="R166" s="80"/>
      <c r="S166" s="80"/>
    </row>
    <row r="167" spans="1:27">
      <c r="A167" s="69"/>
      <c r="B167" s="80"/>
      <c r="C167" s="80"/>
      <c r="D167" s="80"/>
      <c r="E167" s="80"/>
      <c r="F167" s="80"/>
      <c r="G167" s="74"/>
      <c r="H167" s="74"/>
      <c r="I167" s="74"/>
      <c r="J167" s="74"/>
      <c r="K167" s="74"/>
      <c r="L167" s="74"/>
      <c r="M167" s="74"/>
      <c r="N167" s="74"/>
      <c r="O167" s="69"/>
      <c r="P167" s="80"/>
      <c r="Q167" s="80"/>
      <c r="R167" s="80"/>
      <c r="S167" s="80"/>
    </row>
    <row r="168" spans="1:27">
      <c r="A168" s="69"/>
      <c r="B168" s="80"/>
      <c r="C168" s="80"/>
      <c r="D168" s="80"/>
      <c r="E168" s="80"/>
      <c r="F168" s="80"/>
      <c r="G168" s="74"/>
      <c r="H168" s="74"/>
      <c r="I168" s="74"/>
      <c r="J168" s="74"/>
      <c r="K168" s="74"/>
      <c r="L168" s="74"/>
      <c r="M168" s="74"/>
      <c r="N168" s="74"/>
      <c r="O168" s="69"/>
      <c r="P168" s="80"/>
      <c r="Q168" s="80"/>
      <c r="R168" s="80"/>
      <c r="S168" s="80"/>
    </row>
    <row r="169" spans="1:27">
      <c r="A169" s="69"/>
      <c r="B169" s="80"/>
      <c r="C169" s="80"/>
      <c r="D169" s="80"/>
      <c r="E169" s="80"/>
      <c r="F169" s="80"/>
      <c r="G169" s="74"/>
      <c r="H169" s="74"/>
      <c r="I169" s="74"/>
      <c r="J169" s="74"/>
      <c r="K169" s="74"/>
      <c r="L169" s="74"/>
      <c r="M169" s="74"/>
      <c r="N169" s="74"/>
      <c r="O169" s="69"/>
      <c r="P169" s="80"/>
      <c r="Q169" s="80"/>
      <c r="R169" s="80"/>
      <c r="S169" s="80"/>
    </row>
    <row r="170" spans="1:27">
      <c r="A170" s="69"/>
      <c r="B170" s="80"/>
      <c r="C170" s="80"/>
      <c r="D170" s="80"/>
      <c r="E170" s="80"/>
      <c r="F170" s="80"/>
      <c r="G170" s="74"/>
      <c r="H170" s="74"/>
      <c r="I170" s="74"/>
      <c r="J170" s="74"/>
      <c r="K170" s="74"/>
      <c r="L170" s="74"/>
      <c r="M170" s="74"/>
      <c r="N170" s="74"/>
      <c r="O170" s="69"/>
      <c r="P170" s="80"/>
      <c r="Q170" s="80"/>
      <c r="R170" s="80"/>
      <c r="S170" s="80"/>
    </row>
    <row r="171" spans="1:27">
      <c r="A171" s="69"/>
      <c r="B171" s="80"/>
      <c r="C171" s="80"/>
      <c r="D171" s="80"/>
      <c r="E171" s="80"/>
      <c r="F171" s="80"/>
      <c r="G171" s="74"/>
      <c r="H171" s="74"/>
      <c r="I171" s="74"/>
      <c r="J171" s="74"/>
      <c r="K171" s="74"/>
      <c r="L171" s="74"/>
      <c r="M171" s="74"/>
      <c r="N171" s="74"/>
      <c r="O171" s="69"/>
      <c r="P171" s="80"/>
      <c r="Q171" s="80"/>
      <c r="R171" s="80"/>
      <c r="S171" s="80"/>
    </row>
    <row r="172" spans="1:27">
      <c r="A172" s="69"/>
      <c r="B172" s="80"/>
      <c r="C172" s="80"/>
      <c r="D172" s="80"/>
      <c r="E172" s="80"/>
      <c r="F172" s="80"/>
      <c r="G172" s="74"/>
      <c r="H172" s="74"/>
      <c r="I172" s="74"/>
      <c r="J172" s="74"/>
      <c r="K172" s="74"/>
      <c r="L172" s="74"/>
      <c r="M172" s="74"/>
      <c r="N172" s="74"/>
      <c r="O172" s="69"/>
      <c r="P172" s="80"/>
      <c r="Q172" s="80"/>
      <c r="R172" s="80"/>
      <c r="S172" s="80"/>
    </row>
    <row r="173" spans="1:27">
      <c r="A173" s="69"/>
      <c r="B173" s="80"/>
      <c r="C173" s="80"/>
      <c r="D173" s="80"/>
      <c r="E173" s="80"/>
      <c r="F173" s="80"/>
      <c r="G173" s="74"/>
      <c r="H173" s="74"/>
      <c r="I173" s="74"/>
      <c r="J173" s="74"/>
      <c r="K173" s="74"/>
      <c r="L173" s="74"/>
      <c r="M173" s="74"/>
      <c r="N173" s="74"/>
      <c r="O173" s="69"/>
      <c r="P173" s="80"/>
      <c r="Q173" s="80"/>
      <c r="R173" s="80"/>
      <c r="S173" s="80"/>
    </row>
    <row r="174" spans="1:27">
      <c r="A174" s="69"/>
      <c r="B174" s="80"/>
      <c r="C174" s="80"/>
      <c r="D174" s="80"/>
      <c r="E174" s="80"/>
      <c r="F174" s="80"/>
      <c r="G174" s="74"/>
      <c r="H174" s="74"/>
      <c r="I174" s="74"/>
      <c r="J174" s="74"/>
      <c r="K174" s="74"/>
      <c r="L174" s="74"/>
      <c r="M174" s="74"/>
      <c r="N174" s="74"/>
      <c r="O174" s="69"/>
      <c r="P174" s="80"/>
      <c r="Q174" s="80"/>
      <c r="R174" s="80"/>
      <c r="S174" s="80"/>
    </row>
    <row r="175" spans="1:27">
      <c r="A175" s="69"/>
      <c r="B175" s="80"/>
      <c r="C175" s="80"/>
      <c r="D175" s="80"/>
      <c r="E175" s="80"/>
      <c r="F175" s="80"/>
      <c r="G175" s="74"/>
      <c r="H175" s="74"/>
      <c r="I175" s="74"/>
      <c r="J175" s="74"/>
      <c r="K175" s="74"/>
      <c r="L175" s="74"/>
      <c r="M175" s="74"/>
      <c r="N175" s="74"/>
      <c r="O175" s="69"/>
      <c r="P175" s="80"/>
      <c r="Q175" s="80"/>
      <c r="R175" s="80"/>
      <c r="S175" s="80"/>
    </row>
    <row r="176" spans="1:27">
      <c r="A176" s="69"/>
      <c r="B176" s="80"/>
      <c r="C176" s="80"/>
      <c r="D176" s="80"/>
      <c r="E176" s="80"/>
      <c r="F176" s="80"/>
      <c r="G176" s="74"/>
      <c r="H176" s="74"/>
      <c r="I176" s="74"/>
      <c r="J176" s="74"/>
      <c r="K176" s="74"/>
      <c r="L176" s="74"/>
      <c r="M176" s="74"/>
      <c r="N176" s="74"/>
      <c r="O176" s="69"/>
      <c r="P176" s="80"/>
      <c r="Q176" s="80"/>
      <c r="R176" s="80"/>
      <c r="S176" s="80"/>
    </row>
    <row r="177" spans="1:19">
      <c r="A177" s="69"/>
      <c r="B177" s="80"/>
      <c r="C177" s="80"/>
      <c r="D177" s="80"/>
      <c r="E177" s="80"/>
      <c r="F177" s="80"/>
      <c r="G177" s="74"/>
      <c r="H177" s="74"/>
      <c r="I177" s="74"/>
      <c r="J177" s="74"/>
      <c r="K177" s="74"/>
      <c r="L177" s="74"/>
      <c r="M177" s="74"/>
      <c r="N177" s="74"/>
      <c r="O177" s="69"/>
      <c r="P177" s="80"/>
      <c r="Q177" s="80"/>
      <c r="R177" s="80"/>
      <c r="S177" s="80"/>
    </row>
    <row r="178" spans="1:19">
      <c r="A178" s="69"/>
      <c r="B178" s="80"/>
      <c r="C178" s="80"/>
      <c r="D178" s="80"/>
      <c r="E178" s="80"/>
      <c r="F178" s="80"/>
      <c r="G178" s="74"/>
      <c r="H178" s="74"/>
      <c r="I178" s="74"/>
      <c r="J178" s="74"/>
      <c r="K178" s="74"/>
      <c r="L178" s="74"/>
      <c r="M178" s="74"/>
      <c r="N178" s="74"/>
      <c r="O178" s="69"/>
      <c r="P178" s="80"/>
      <c r="Q178" s="80"/>
      <c r="R178" s="80"/>
      <c r="S178" s="80"/>
    </row>
    <row r="179" spans="1:19">
      <c r="A179" s="69"/>
      <c r="B179" s="80"/>
      <c r="C179" s="80"/>
      <c r="D179" s="80"/>
      <c r="E179" s="80"/>
      <c r="F179" s="80"/>
      <c r="G179" s="74"/>
      <c r="H179" s="74"/>
      <c r="I179" s="74"/>
      <c r="J179" s="74"/>
      <c r="K179" s="74"/>
      <c r="L179" s="74"/>
      <c r="M179" s="74"/>
      <c r="N179" s="74"/>
      <c r="O179" s="69"/>
      <c r="P179" s="80"/>
      <c r="Q179" s="80"/>
      <c r="R179" s="80"/>
      <c r="S179" s="80"/>
    </row>
    <row r="180" spans="1:19">
      <c r="A180" s="69"/>
      <c r="B180" s="80"/>
      <c r="C180" s="80"/>
      <c r="D180" s="80"/>
      <c r="E180" s="80"/>
      <c r="F180" s="80"/>
      <c r="G180" s="74"/>
      <c r="H180" s="74"/>
      <c r="I180" s="74"/>
      <c r="J180" s="74"/>
      <c r="K180" s="74"/>
      <c r="L180" s="74"/>
      <c r="M180" s="74"/>
      <c r="N180" s="74"/>
      <c r="O180" s="69"/>
      <c r="P180" s="80"/>
      <c r="Q180" s="80"/>
      <c r="R180" s="80"/>
      <c r="S180" s="80"/>
    </row>
    <row r="181" spans="1:19">
      <c r="A181" s="69"/>
      <c r="B181" s="80"/>
      <c r="C181" s="80"/>
      <c r="D181" s="80"/>
      <c r="E181" s="80"/>
      <c r="F181" s="80"/>
      <c r="G181" s="74"/>
      <c r="H181" s="74"/>
      <c r="I181" s="74"/>
      <c r="J181" s="74"/>
      <c r="K181" s="74"/>
      <c r="L181" s="74"/>
      <c r="M181" s="74"/>
      <c r="N181" s="74"/>
      <c r="O181" s="69"/>
      <c r="P181" s="80"/>
      <c r="Q181" s="80"/>
      <c r="R181" s="80"/>
      <c r="S181" s="80"/>
    </row>
    <row r="182" spans="1:19">
      <c r="A182" s="69"/>
      <c r="B182" s="80"/>
      <c r="C182" s="80"/>
      <c r="D182" s="80"/>
      <c r="E182" s="80"/>
      <c r="F182" s="80"/>
      <c r="G182" s="74"/>
      <c r="H182" s="74"/>
      <c r="I182" s="74"/>
      <c r="J182" s="74"/>
      <c r="K182" s="74"/>
      <c r="L182" s="74"/>
      <c r="M182" s="74"/>
      <c r="N182" s="74"/>
      <c r="O182" s="69"/>
      <c r="P182" s="80"/>
      <c r="Q182" s="80"/>
      <c r="R182" s="80"/>
      <c r="S182" s="80"/>
    </row>
    <row r="183" spans="1:19">
      <c r="A183" s="69"/>
      <c r="B183" s="80"/>
      <c r="C183" s="80"/>
      <c r="D183" s="80"/>
      <c r="E183" s="80"/>
      <c r="F183" s="80"/>
      <c r="G183" s="74"/>
      <c r="H183" s="74"/>
      <c r="I183" s="74"/>
      <c r="J183" s="74"/>
      <c r="K183" s="74"/>
      <c r="L183" s="74"/>
      <c r="M183" s="74"/>
      <c r="N183" s="74"/>
      <c r="O183" s="69"/>
      <c r="P183" s="80"/>
      <c r="Q183" s="80"/>
      <c r="R183" s="80"/>
      <c r="S183" s="80"/>
    </row>
    <row r="184" spans="1:19">
      <c r="A184" s="69"/>
      <c r="B184" s="80"/>
      <c r="C184" s="80"/>
      <c r="D184" s="80"/>
      <c r="E184" s="80"/>
      <c r="F184" s="80"/>
      <c r="G184" s="74"/>
      <c r="H184" s="74"/>
      <c r="I184" s="74"/>
      <c r="J184" s="74"/>
      <c r="K184" s="74"/>
      <c r="L184" s="74"/>
      <c r="M184" s="74"/>
      <c r="N184" s="74"/>
      <c r="O184" s="69"/>
      <c r="P184" s="80"/>
      <c r="Q184" s="80"/>
      <c r="R184" s="80"/>
      <c r="S184" s="80"/>
    </row>
    <row r="185" spans="1:19">
      <c r="A185" s="69"/>
      <c r="B185" s="80"/>
      <c r="C185" s="80"/>
      <c r="D185" s="80"/>
      <c r="E185" s="80"/>
      <c r="F185" s="80"/>
      <c r="G185" s="74"/>
      <c r="H185" s="74"/>
      <c r="I185" s="74"/>
      <c r="J185" s="74"/>
      <c r="K185" s="74"/>
      <c r="L185" s="74"/>
      <c r="M185" s="74"/>
      <c r="N185" s="74"/>
      <c r="O185" s="69"/>
      <c r="P185" s="80"/>
      <c r="Q185" s="80"/>
      <c r="R185" s="80"/>
      <c r="S185" s="80"/>
    </row>
    <row r="186" spans="1:19">
      <c r="A186" s="69"/>
      <c r="B186" s="80"/>
      <c r="C186" s="80"/>
      <c r="D186" s="80"/>
      <c r="E186" s="80"/>
      <c r="F186" s="80"/>
      <c r="G186" s="74"/>
      <c r="H186" s="74"/>
      <c r="I186" s="74"/>
      <c r="J186" s="74"/>
      <c r="K186" s="74"/>
      <c r="L186" s="74"/>
      <c r="M186" s="74"/>
      <c r="N186" s="74"/>
      <c r="O186" s="69"/>
      <c r="P186" s="80"/>
      <c r="Q186" s="80"/>
      <c r="R186" s="80"/>
      <c r="S186" s="80"/>
    </row>
    <row r="187" spans="1:19">
      <c r="A187" s="69"/>
      <c r="B187" s="80"/>
      <c r="C187" s="80"/>
      <c r="D187" s="80"/>
      <c r="E187" s="80"/>
      <c r="F187" s="80"/>
      <c r="G187" s="74"/>
      <c r="H187" s="74"/>
      <c r="I187" s="74"/>
      <c r="J187" s="74"/>
      <c r="K187" s="74"/>
      <c r="L187" s="74"/>
      <c r="M187" s="74"/>
      <c r="N187" s="74"/>
      <c r="O187" s="69"/>
      <c r="P187" s="80"/>
      <c r="Q187" s="80"/>
      <c r="R187" s="80"/>
      <c r="S187" s="80"/>
    </row>
    <row r="188" spans="1:19">
      <c r="A188" s="69"/>
      <c r="B188" s="80"/>
      <c r="C188" s="80"/>
      <c r="D188" s="80"/>
      <c r="E188" s="80"/>
      <c r="F188" s="80"/>
      <c r="G188" s="74"/>
      <c r="H188" s="74"/>
      <c r="I188" s="74"/>
      <c r="J188" s="74"/>
      <c r="K188" s="74"/>
      <c r="L188" s="74"/>
      <c r="M188" s="74"/>
      <c r="N188" s="74"/>
      <c r="O188" s="69"/>
      <c r="P188" s="80"/>
      <c r="Q188" s="80"/>
      <c r="R188" s="80"/>
      <c r="S188" s="80"/>
    </row>
    <row r="189" spans="1:19">
      <c r="A189" s="69"/>
      <c r="B189" s="80"/>
      <c r="C189" s="80"/>
      <c r="D189" s="80"/>
      <c r="E189" s="80"/>
      <c r="F189" s="80"/>
      <c r="G189" s="74"/>
      <c r="H189" s="74"/>
      <c r="I189" s="74"/>
      <c r="J189" s="74"/>
      <c r="K189" s="74"/>
      <c r="L189" s="74"/>
      <c r="M189" s="74"/>
      <c r="N189" s="74"/>
      <c r="O189" s="69"/>
      <c r="P189" s="80"/>
      <c r="Q189" s="80"/>
      <c r="R189" s="80"/>
      <c r="S189" s="80"/>
    </row>
    <row r="190" spans="1:19">
      <c r="A190" s="69"/>
      <c r="B190" s="80"/>
      <c r="C190" s="80"/>
      <c r="D190" s="80"/>
      <c r="E190" s="80"/>
      <c r="F190" s="80"/>
      <c r="G190" s="74"/>
      <c r="H190" s="74"/>
      <c r="I190" s="74"/>
      <c r="J190" s="74"/>
      <c r="K190" s="74"/>
      <c r="L190" s="74"/>
      <c r="M190" s="74"/>
      <c r="N190" s="74"/>
      <c r="O190" s="69"/>
      <c r="P190" s="80"/>
      <c r="Q190" s="80"/>
      <c r="R190" s="80"/>
      <c r="S190" s="80"/>
    </row>
    <row r="191" spans="1:19">
      <c r="A191" s="69"/>
      <c r="B191" s="80"/>
      <c r="C191" s="80"/>
      <c r="D191" s="80"/>
      <c r="E191" s="80"/>
      <c r="F191" s="80"/>
      <c r="G191" s="74"/>
      <c r="H191" s="74"/>
      <c r="I191" s="74"/>
      <c r="J191" s="74"/>
      <c r="K191" s="74"/>
      <c r="L191" s="74"/>
      <c r="M191" s="74"/>
      <c r="N191" s="74"/>
      <c r="O191" s="69"/>
      <c r="P191" s="80"/>
      <c r="Q191" s="80"/>
      <c r="R191" s="80"/>
      <c r="S191" s="80"/>
    </row>
    <row r="192" spans="1:19">
      <c r="A192" s="69"/>
      <c r="B192" s="80"/>
      <c r="C192" s="80"/>
      <c r="D192" s="80"/>
      <c r="E192" s="80"/>
      <c r="F192" s="80"/>
      <c r="G192" s="74"/>
      <c r="H192" s="74"/>
      <c r="I192" s="74"/>
      <c r="J192" s="74"/>
      <c r="K192" s="74"/>
      <c r="L192" s="74"/>
      <c r="M192" s="74"/>
      <c r="N192" s="74"/>
      <c r="O192" s="69"/>
      <c r="P192" s="80"/>
      <c r="Q192" s="80"/>
      <c r="R192" s="80"/>
      <c r="S192" s="80"/>
    </row>
    <row r="193" spans="1:19">
      <c r="A193" s="69"/>
      <c r="B193" s="80"/>
      <c r="C193" s="80"/>
      <c r="D193" s="80"/>
      <c r="E193" s="80"/>
      <c r="F193" s="80"/>
      <c r="G193" s="74"/>
      <c r="H193" s="74"/>
      <c r="I193" s="74"/>
      <c r="J193" s="74"/>
      <c r="K193" s="74"/>
      <c r="L193" s="74"/>
      <c r="M193" s="74"/>
      <c r="N193" s="74"/>
      <c r="O193" s="69"/>
      <c r="P193" s="80"/>
      <c r="Q193" s="80"/>
      <c r="R193" s="80"/>
      <c r="S193" s="80"/>
    </row>
    <row r="194" spans="1:19">
      <c r="A194" s="69"/>
      <c r="B194" s="80"/>
      <c r="C194" s="80"/>
      <c r="D194" s="80"/>
      <c r="E194" s="80"/>
      <c r="F194" s="80"/>
      <c r="G194" s="74"/>
      <c r="H194" s="74"/>
      <c r="I194" s="74"/>
      <c r="J194" s="74"/>
      <c r="K194" s="74"/>
      <c r="L194" s="74"/>
      <c r="M194" s="74"/>
      <c r="N194" s="74"/>
      <c r="O194" s="69"/>
      <c r="P194" s="80"/>
      <c r="Q194" s="80"/>
      <c r="R194" s="80"/>
      <c r="S194" s="80"/>
    </row>
    <row r="195" spans="1:19">
      <c r="A195" s="69"/>
      <c r="B195" s="80"/>
      <c r="C195" s="80"/>
      <c r="D195" s="80"/>
      <c r="E195" s="80"/>
      <c r="F195" s="80"/>
      <c r="G195" s="74"/>
      <c r="H195" s="74"/>
      <c r="I195" s="74"/>
      <c r="J195" s="74"/>
      <c r="K195" s="74"/>
      <c r="L195" s="74"/>
      <c r="M195" s="74"/>
      <c r="N195" s="74"/>
      <c r="O195" s="69"/>
      <c r="P195" s="80"/>
      <c r="Q195" s="80"/>
      <c r="R195" s="80"/>
      <c r="S195" s="80"/>
    </row>
    <row r="196" spans="1:19">
      <c r="A196" s="69"/>
      <c r="B196" s="80"/>
      <c r="C196" s="80"/>
      <c r="D196" s="80"/>
      <c r="E196" s="80"/>
      <c r="F196" s="80"/>
      <c r="G196" s="74"/>
      <c r="H196" s="74"/>
      <c r="I196" s="74"/>
      <c r="J196" s="74"/>
      <c r="K196" s="74"/>
      <c r="L196" s="74"/>
      <c r="M196" s="74"/>
      <c r="N196" s="74"/>
      <c r="O196" s="69"/>
      <c r="P196" s="80"/>
      <c r="Q196" s="80"/>
      <c r="R196" s="80"/>
      <c r="S196" s="80"/>
    </row>
    <row r="197" spans="1:19">
      <c r="A197" s="69"/>
      <c r="B197" s="80"/>
      <c r="C197" s="80"/>
      <c r="D197" s="80"/>
      <c r="E197" s="80"/>
      <c r="F197" s="80"/>
      <c r="G197" s="74"/>
      <c r="H197" s="74"/>
      <c r="I197" s="74"/>
      <c r="J197" s="74"/>
      <c r="K197" s="74"/>
      <c r="L197" s="74"/>
      <c r="M197" s="74"/>
      <c r="N197" s="74"/>
      <c r="O197" s="69"/>
      <c r="P197" s="80"/>
      <c r="Q197" s="80"/>
      <c r="R197" s="80"/>
      <c r="S197" s="80"/>
    </row>
    <row r="198" spans="1:19">
      <c r="A198" s="69"/>
      <c r="B198" s="80"/>
      <c r="C198" s="80"/>
      <c r="D198" s="80"/>
      <c r="E198" s="80"/>
      <c r="F198" s="80"/>
      <c r="G198" s="74"/>
      <c r="H198" s="74"/>
      <c r="I198" s="74"/>
      <c r="J198" s="74"/>
      <c r="K198" s="74"/>
      <c r="L198" s="74"/>
      <c r="M198" s="74"/>
      <c r="N198" s="74"/>
      <c r="O198" s="69"/>
      <c r="P198" s="80"/>
      <c r="Q198" s="80"/>
      <c r="R198" s="80"/>
      <c r="S198" s="80"/>
    </row>
    <row r="199" spans="1:19">
      <c r="A199" s="69"/>
      <c r="B199" s="80"/>
      <c r="C199" s="80"/>
      <c r="D199" s="80"/>
      <c r="E199" s="80"/>
      <c r="F199" s="80"/>
      <c r="G199" s="74"/>
      <c r="H199" s="74"/>
      <c r="I199" s="74"/>
      <c r="J199" s="74"/>
      <c r="K199" s="74"/>
      <c r="L199" s="74"/>
      <c r="M199" s="74"/>
      <c r="N199" s="74"/>
      <c r="O199" s="69"/>
      <c r="P199" s="80"/>
      <c r="Q199" s="80"/>
      <c r="R199" s="80"/>
      <c r="S199" s="80"/>
    </row>
    <row r="200" spans="1:19">
      <c r="A200" s="69"/>
      <c r="B200" s="80"/>
      <c r="C200" s="80"/>
      <c r="D200" s="80"/>
      <c r="E200" s="80"/>
      <c r="F200" s="80"/>
      <c r="G200" s="74"/>
      <c r="H200" s="74"/>
      <c r="I200" s="74"/>
      <c r="J200" s="74"/>
      <c r="K200" s="74"/>
      <c r="L200" s="74"/>
      <c r="M200" s="74"/>
      <c r="N200" s="74"/>
      <c r="O200" s="69"/>
      <c r="P200" s="80"/>
      <c r="Q200" s="80"/>
      <c r="R200" s="80"/>
      <c r="S200" s="80"/>
    </row>
    <row r="201" spans="1:19">
      <c r="A201" s="69"/>
      <c r="B201" s="80"/>
      <c r="C201" s="80"/>
      <c r="D201" s="80"/>
      <c r="E201" s="80"/>
      <c r="F201" s="80"/>
      <c r="G201" s="74"/>
      <c r="H201" s="74"/>
      <c r="I201" s="74"/>
      <c r="J201" s="74"/>
      <c r="K201" s="74"/>
      <c r="L201" s="74"/>
      <c r="M201" s="74"/>
      <c r="N201" s="74"/>
      <c r="O201" s="69"/>
      <c r="P201" s="80"/>
      <c r="Q201" s="80"/>
      <c r="R201" s="80"/>
      <c r="S201" s="80"/>
    </row>
    <row r="202" spans="1:19">
      <c r="A202" s="69"/>
      <c r="B202" s="80"/>
      <c r="C202" s="80"/>
      <c r="D202" s="80"/>
      <c r="E202" s="80"/>
      <c r="F202" s="80"/>
      <c r="G202" s="74"/>
      <c r="H202" s="74"/>
      <c r="I202" s="74"/>
      <c r="J202" s="74"/>
      <c r="K202" s="74"/>
      <c r="L202" s="74"/>
      <c r="M202" s="74"/>
      <c r="N202" s="74"/>
      <c r="O202" s="69"/>
      <c r="P202" s="80"/>
      <c r="Q202" s="80"/>
      <c r="R202" s="80"/>
      <c r="S202" s="80"/>
    </row>
    <row r="203" spans="1:19">
      <c r="A203" s="69"/>
      <c r="B203" s="80"/>
      <c r="C203" s="80"/>
      <c r="D203" s="80"/>
      <c r="E203" s="80"/>
      <c r="F203" s="80"/>
      <c r="G203" s="74"/>
      <c r="H203" s="74"/>
      <c r="I203" s="74"/>
      <c r="J203" s="74"/>
      <c r="K203" s="74"/>
      <c r="L203" s="74"/>
      <c r="M203" s="74"/>
      <c r="N203" s="74"/>
      <c r="O203" s="69"/>
      <c r="P203" s="80"/>
      <c r="Q203" s="80"/>
      <c r="R203" s="80"/>
      <c r="S203" s="80"/>
    </row>
    <row r="204" spans="1:19">
      <c r="A204" s="69"/>
      <c r="B204" s="80"/>
      <c r="C204" s="80"/>
      <c r="D204" s="80"/>
      <c r="E204" s="80"/>
      <c r="F204" s="80"/>
      <c r="G204" s="74"/>
      <c r="H204" s="74"/>
      <c r="I204" s="74"/>
      <c r="J204" s="74"/>
      <c r="K204" s="74"/>
      <c r="L204" s="74"/>
      <c r="M204" s="74"/>
      <c r="N204" s="74"/>
      <c r="O204" s="69"/>
      <c r="P204" s="80"/>
      <c r="Q204" s="80"/>
      <c r="R204" s="80"/>
      <c r="S204" s="80"/>
    </row>
    <row r="205" spans="1:19">
      <c r="A205" s="69"/>
      <c r="B205" s="80"/>
      <c r="C205" s="80"/>
      <c r="D205" s="80"/>
      <c r="E205" s="80"/>
      <c r="F205" s="80"/>
      <c r="G205" s="74"/>
      <c r="H205" s="74"/>
      <c r="I205" s="74"/>
      <c r="J205" s="74"/>
      <c r="K205" s="74"/>
      <c r="L205" s="74"/>
      <c r="M205" s="74"/>
      <c r="N205" s="74"/>
      <c r="O205" s="69"/>
      <c r="P205" s="80"/>
      <c r="Q205" s="80"/>
      <c r="R205" s="80"/>
      <c r="S205" s="80"/>
    </row>
    <row r="206" spans="1:19">
      <c r="A206" s="69"/>
      <c r="B206" s="80"/>
      <c r="C206" s="80"/>
      <c r="D206" s="80"/>
      <c r="E206" s="80"/>
      <c r="F206" s="80"/>
      <c r="G206" s="74"/>
      <c r="H206" s="74"/>
      <c r="I206" s="74"/>
      <c r="J206" s="74"/>
      <c r="K206" s="74"/>
      <c r="L206" s="74"/>
      <c r="M206" s="74"/>
      <c r="N206" s="74"/>
      <c r="O206" s="69"/>
      <c r="P206" s="80"/>
      <c r="Q206" s="80"/>
      <c r="R206" s="80"/>
      <c r="S206" s="80"/>
    </row>
    <row r="207" spans="1:19">
      <c r="A207" s="69"/>
      <c r="B207" s="80"/>
      <c r="C207" s="80"/>
      <c r="D207" s="80"/>
      <c r="E207" s="80"/>
      <c r="F207" s="80"/>
      <c r="G207" s="74"/>
      <c r="H207" s="74"/>
      <c r="I207" s="74"/>
      <c r="J207" s="74"/>
      <c r="K207" s="74"/>
      <c r="L207" s="74"/>
      <c r="M207" s="74"/>
      <c r="N207" s="74"/>
      <c r="O207" s="69"/>
      <c r="P207" s="80"/>
      <c r="Q207" s="80"/>
      <c r="R207" s="80"/>
      <c r="S207" s="80"/>
    </row>
    <row r="208" spans="1:19">
      <c r="A208" s="69"/>
      <c r="B208" s="80"/>
      <c r="C208" s="80"/>
      <c r="D208" s="80"/>
      <c r="E208" s="80"/>
      <c r="F208" s="80"/>
      <c r="G208" s="74"/>
      <c r="H208" s="74"/>
      <c r="I208" s="74"/>
      <c r="J208" s="74"/>
      <c r="K208" s="74"/>
      <c r="L208" s="74"/>
      <c r="M208" s="74"/>
      <c r="N208" s="74"/>
      <c r="O208" s="69"/>
      <c r="P208" s="80"/>
      <c r="Q208" s="80"/>
      <c r="R208" s="80"/>
      <c r="S208" s="80"/>
    </row>
    <row r="209" spans="1:19">
      <c r="A209" s="69"/>
      <c r="B209" s="80"/>
      <c r="C209" s="80"/>
      <c r="D209" s="80"/>
      <c r="E209" s="80"/>
      <c r="F209" s="80"/>
      <c r="G209" s="74"/>
      <c r="H209" s="74"/>
      <c r="I209" s="74"/>
      <c r="J209" s="74"/>
      <c r="K209" s="74"/>
      <c r="L209" s="74"/>
      <c r="M209" s="74"/>
      <c r="N209" s="74"/>
      <c r="O209" s="69"/>
      <c r="P209" s="80"/>
      <c r="Q209" s="80"/>
      <c r="R209" s="80"/>
      <c r="S209" s="80"/>
    </row>
    <row r="210" spans="1:19">
      <c r="A210" s="69"/>
      <c r="B210" s="80"/>
      <c r="C210" s="80"/>
      <c r="D210" s="80"/>
      <c r="E210" s="80"/>
      <c r="F210" s="80"/>
      <c r="G210" s="74"/>
      <c r="H210" s="74"/>
      <c r="I210" s="74"/>
      <c r="J210" s="74"/>
      <c r="K210" s="74"/>
      <c r="L210" s="74"/>
      <c r="M210" s="74"/>
      <c r="N210" s="74"/>
      <c r="O210" s="69"/>
      <c r="P210" s="80"/>
      <c r="Q210" s="80"/>
      <c r="R210" s="80"/>
      <c r="S210" s="80"/>
    </row>
    <row r="211" spans="1:19">
      <c r="A211" s="69"/>
      <c r="B211" s="80"/>
      <c r="C211" s="80"/>
      <c r="D211" s="80"/>
      <c r="E211" s="80"/>
      <c r="F211" s="80"/>
      <c r="G211" s="74"/>
      <c r="H211" s="74"/>
      <c r="I211" s="74"/>
      <c r="J211" s="74"/>
      <c r="K211" s="74"/>
      <c r="L211" s="74"/>
      <c r="M211" s="74"/>
      <c r="N211" s="74"/>
      <c r="O211" s="69"/>
      <c r="P211" s="80"/>
      <c r="Q211" s="80"/>
      <c r="R211" s="80"/>
      <c r="S211" s="80"/>
    </row>
    <row r="212" spans="1:19">
      <c r="A212" s="69"/>
      <c r="B212" s="80"/>
      <c r="C212" s="80"/>
      <c r="D212" s="80"/>
      <c r="E212" s="80"/>
      <c r="F212" s="80"/>
      <c r="G212" s="74"/>
      <c r="H212" s="74"/>
      <c r="I212" s="74"/>
      <c r="J212" s="74"/>
      <c r="K212" s="74"/>
      <c r="L212" s="74"/>
      <c r="M212" s="74"/>
      <c r="N212" s="74"/>
      <c r="O212" s="69"/>
      <c r="P212" s="80"/>
      <c r="Q212" s="80"/>
      <c r="R212" s="80"/>
      <c r="S212" s="80"/>
    </row>
    <row r="213" spans="1:19">
      <c r="A213" s="69"/>
      <c r="B213" s="80"/>
      <c r="C213" s="80"/>
      <c r="D213" s="80"/>
      <c r="E213" s="80"/>
      <c r="F213" s="80"/>
      <c r="G213" s="74"/>
      <c r="H213" s="74"/>
      <c r="I213" s="74"/>
      <c r="J213" s="74"/>
      <c r="K213" s="74"/>
      <c r="L213" s="74"/>
      <c r="M213" s="74"/>
      <c r="N213" s="74"/>
      <c r="O213" s="69"/>
      <c r="P213" s="80"/>
      <c r="Q213" s="80"/>
      <c r="R213" s="80"/>
      <c r="S213" s="80"/>
    </row>
    <row r="214" spans="1:19">
      <c r="A214" s="69"/>
      <c r="B214" s="80"/>
      <c r="C214" s="80"/>
      <c r="D214" s="80"/>
      <c r="E214" s="80"/>
      <c r="F214" s="80"/>
      <c r="G214" s="74"/>
      <c r="H214" s="74"/>
      <c r="I214" s="74"/>
      <c r="J214" s="74"/>
      <c r="K214" s="74"/>
      <c r="L214" s="74"/>
      <c r="M214" s="74"/>
      <c r="N214" s="74"/>
      <c r="O214" s="69"/>
      <c r="P214" s="80"/>
      <c r="Q214" s="80"/>
      <c r="R214" s="80"/>
      <c r="S214" s="80"/>
    </row>
    <row r="215" spans="1:19">
      <c r="A215" s="69"/>
      <c r="B215" s="80"/>
      <c r="C215" s="80"/>
      <c r="D215" s="80"/>
      <c r="E215" s="80"/>
      <c r="F215" s="80"/>
      <c r="G215" s="74"/>
      <c r="H215" s="74"/>
      <c r="I215" s="74"/>
      <c r="J215" s="74"/>
      <c r="K215" s="74"/>
      <c r="L215" s="74"/>
      <c r="M215" s="74"/>
      <c r="N215" s="74"/>
      <c r="O215" s="69"/>
      <c r="P215" s="80"/>
      <c r="Q215" s="80"/>
      <c r="R215" s="80"/>
      <c r="S215" s="80"/>
    </row>
    <row r="216" spans="1:19">
      <c r="A216" s="69"/>
      <c r="B216" s="80"/>
      <c r="C216" s="80"/>
      <c r="D216" s="80"/>
      <c r="E216" s="80"/>
      <c r="F216" s="80"/>
      <c r="G216" s="74"/>
      <c r="H216" s="74"/>
      <c r="I216" s="74"/>
      <c r="J216" s="74"/>
      <c r="K216" s="74"/>
      <c r="L216" s="74"/>
      <c r="M216" s="74"/>
      <c r="N216" s="74"/>
      <c r="O216" s="69"/>
      <c r="P216" s="80"/>
      <c r="Q216" s="80"/>
      <c r="R216" s="80"/>
      <c r="S216" s="80"/>
    </row>
    <row r="217" spans="1:19">
      <c r="A217" s="69"/>
      <c r="B217" s="80"/>
      <c r="C217" s="80"/>
      <c r="D217" s="80"/>
      <c r="E217" s="80"/>
      <c r="F217" s="80"/>
      <c r="G217" s="74"/>
      <c r="H217" s="74"/>
      <c r="I217" s="74"/>
      <c r="J217" s="74"/>
      <c r="K217" s="74"/>
      <c r="L217" s="74"/>
      <c r="M217" s="74"/>
      <c r="N217" s="74"/>
      <c r="O217" s="69"/>
      <c r="P217" s="80"/>
      <c r="Q217" s="80"/>
      <c r="R217" s="80"/>
      <c r="S217" s="80"/>
    </row>
    <row r="218" spans="1:19">
      <c r="A218" s="69"/>
      <c r="B218" s="80"/>
      <c r="C218" s="80"/>
      <c r="D218" s="80"/>
      <c r="E218" s="80"/>
      <c r="F218" s="80"/>
      <c r="G218" s="74"/>
      <c r="H218" s="74"/>
      <c r="I218" s="74"/>
      <c r="J218" s="74"/>
      <c r="K218" s="74"/>
      <c r="L218" s="74"/>
      <c r="M218" s="74"/>
      <c r="N218" s="74"/>
      <c r="O218" s="69"/>
      <c r="P218" s="80"/>
      <c r="Q218" s="80"/>
      <c r="R218" s="80"/>
      <c r="S218" s="80"/>
    </row>
    <row r="219" spans="1:19">
      <c r="A219" s="69"/>
      <c r="B219" s="80"/>
      <c r="C219" s="80"/>
      <c r="D219" s="80"/>
      <c r="E219" s="80"/>
      <c r="F219" s="80"/>
      <c r="G219" s="74"/>
      <c r="H219" s="74"/>
      <c r="I219" s="74"/>
      <c r="J219" s="74"/>
      <c r="K219" s="74"/>
      <c r="L219" s="74"/>
      <c r="M219" s="74"/>
      <c r="N219" s="74"/>
      <c r="O219" s="69"/>
      <c r="P219" s="80"/>
      <c r="Q219" s="80"/>
      <c r="R219" s="80"/>
      <c r="S219" s="80"/>
    </row>
    <row r="220" spans="1:19">
      <c r="A220" s="69"/>
      <c r="B220" s="80"/>
      <c r="C220" s="80"/>
      <c r="D220" s="80"/>
      <c r="E220" s="80"/>
      <c r="F220" s="80"/>
      <c r="G220" s="74"/>
      <c r="H220" s="74"/>
      <c r="I220" s="74"/>
      <c r="J220" s="74"/>
      <c r="K220" s="74"/>
      <c r="L220" s="74"/>
      <c r="M220" s="74"/>
      <c r="N220" s="74"/>
      <c r="O220" s="69"/>
      <c r="P220" s="80"/>
      <c r="Q220" s="80"/>
      <c r="R220" s="80"/>
      <c r="S220" s="80"/>
    </row>
    <row r="221" spans="1:19">
      <c r="A221" s="69"/>
      <c r="B221" s="80"/>
      <c r="C221" s="80"/>
      <c r="D221" s="80"/>
      <c r="E221" s="80"/>
      <c r="F221" s="80"/>
      <c r="G221" s="74"/>
      <c r="H221" s="74"/>
      <c r="I221" s="74"/>
      <c r="J221" s="74"/>
      <c r="K221" s="74"/>
      <c r="L221" s="74"/>
      <c r="M221" s="74"/>
      <c r="N221" s="74"/>
      <c r="O221" s="69"/>
      <c r="P221" s="80"/>
      <c r="Q221" s="80"/>
      <c r="R221" s="80"/>
      <c r="S221" s="80"/>
    </row>
    <row r="222" spans="1:19">
      <c r="A222" s="69"/>
      <c r="B222" s="80"/>
      <c r="C222" s="80"/>
      <c r="D222" s="80"/>
      <c r="E222" s="80"/>
      <c r="F222" s="80"/>
      <c r="G222" s="74"/>
      <c r="H222" s="74"/>
      <c r="I222" s="74"/>
      <c r="J222" s="74"/>
      <c r="K222" s="74"/>
      <c r="L222" s="74"/>
      <c r="M222" s="74"/>
      <c r="N222" s="74"/>
      <c r="O222" s="69"/>
      <c r="P222" s="80"/>
      <c r="Q222" s="80"/>
      <c r="R222" s="80"/>
      <c r="S222" s="80"/>
    </row>
    <row r="223" spans="1:19">
      <c r="A223" s="69"/>
      <c r="B223" s="80"/>
      <c r="C223" s="80"/>
      <c r="D223" s="80"/>
      <c r="E223" s="80"/>
      <c r="F223" s="80"/>
      <c r="G223" s="74"/>
      <c r="H223" s="74"/>
      <c r="I223" s="74"/>
      <c r="J223" s="74"/>
      <c r="K223" s="74"/>
      <c r="L223" s="74"/>
      <c r="M223" s="74"/>
      <c r="N223" s="74"/>
      <c r="O223" s="69"/>
      <c r="P223" s="80"/>
      <c r="Q223" s="80"/>
      <c r="R223" s="80"/>
      <c r="S223" s="80"/>
    </row>
    <row r="224" spans="1:19">
      <c r="A224" s="69"/>
      <c r="B224" s="80"/>
      <c r="C224" s="80"/>
      <c r="D224" s="80"/>
      <c r="E224" s="80"/>
      <c r="F224" s="80"/>
      <c r="G224" s="74"/>
      <c r="H224" s="74"/>
      <c r="I224" s="74"/>
      <c r="J224" s="74"/>
      <c r="K224" s="74"/>
      <c r="L224" s="74"/>
      <c r="M224" s="74"/>
      <c r="N224" s="74"/>
      <c r="O224" s="69"/>
      <c r="P224" s="80"/>
      <c r="Q224" s="80"/>
      <c r="R224" s="80"/>
      <c r="S224" s="80"/>
    </row>
    <row r="225" spans="1:19">
      <c r="A225" s="69"/>
      <c r="B225" s="80"/>
      <c r="C225" s="80"/>
      <c r="D225" s="80"/>
      <c r="E225" s="80"/>
      <c r="F225" s="80"/>
      <c r="G225" s="74"/>
      <c r="H225" s="74"/>
      <c r="I225" s="74"/>
      <c r="J225" s="74"/>
      <c r="K225" s="74"/>
      <c r="L225" s="74"/>
      <c r="M225" s="74"/>
      <c r="N225" s="74"/>
      <c r="O225" s="69"/>
      <c r="P225" s="80"/>
      <c r="Q225" s="80"/>
      <c r="R225" s="80"/>
      <c r="S225" s="80"/>
    </row>
    <row r="226" spans="1:19">
      <c r="A226" s="69"/>
      <c r="B226" s="80"/>
      <c r="C226" s="80"/>
      <c r="D226" s="80"/>
      <c r="E226" s="80"/>
      <c r="F226" s="80"/>
      <c r="G226" s="74"/>
      <c r="H226" s="74"/>
      <c r="I226" s="74"/>
      <c r="J226" s="74"/>
      <c r="K226" s="74"/>
      <c r="L226" s="74"/>
      <c r="M226" s="74"/>
      <c r="N226" s="74"/>
      <c r="O226" s="69"/>
      <c r="P226" s="80"/>
      <c r="Q226" s="80"/>
      <c r="R226" s="80"/>
      <c r="S226" s="80"/>
    </row>
    <row r="227" spans="1:19">
      <c r="A227" s="69"/>
      <c r="B227" s="80"/>
      <c r="C227" s="80"/>
      <c r="D227" s="80"/>
      <c r="E227" s="80"/>
      <c r="F227" s="80"/>
      <c r="G227" s="74"/>
      <c r="H227" s="74"/>
      <c r="I227" s="74"/>
      <c r="J227" s="74"/>
      <c r="K227" s="74"/>
      <c r="L227" s="74"/>
      <c r="M227" s="74"/>
      <c r="N227" s="74"/>
      <c r="O227" s="69"/>
      <c r="P227" s="80"/>
      <c r="Q227" s="80"/>
      <c r="R227" s="80"/>
      <c r="S227" s="80"/>
    </row>
    <row r="228" spans="1:19">
      <c r="A228" s="69"/>
      <c r="B228" s="80"/>
      <c r="C228" s="80"/>
      <c r="D228" s="80"/>
      <c r="E228" s="80"/>
      <c r="F228" s="80"/>
      <c r="G228" s="74"/>
      <c r="H228" s="74"/>
      <c r="I228" s="74"/>
      <c r="J228" s="74"/>
      <c r="K228" s="74"/>
      <c r="L228" s="74"/>
      <c r="M228" s="74"/>
      <c r="N228" s="74"/>
      <c r="O228" s="69"/>
      <c r="P228" s="80"/>
      <c r="Q228" s="80"/>
      <c r="R228" s="80"/>
      <c r="S228" s="80"/>
    </row>
    <row r="229" spans="1:19">
      <c r="A229" s="69"/>
      <c r="B229" s="80"/>
      <c r="C229" s="80"/>
      <c r="D229" s="80"/>
      <c r="E229" s="80"/>
      <c r="F229" s="80"/>
      <c r="G229" s="74"/>
      <c r="H229" s="74"/>
      <c r="I229" s="74"/>
      <c r="J229" s="74"/>
      <c r="K229" s="74"/>
      <c r="L229" s="74"/>
      <c r="M229" s="74"/>
      <c r="N229" s="74"/>
      <c r="O229" s="69"/>
      <c r="P229" s="80"/>
      <c r="Q229" s="80"/>
      <c r="R229" s="80"/>
      <c r="S229" s="80"/>
    </row>
    <row r="230" spans="1:19">
      <c r="A230" s="69"/>
      <c r="B230" s="80"/>
      <c r="C230" s="80"/>
      <c r="D230" s="80"/>
      <c r="E230" s="80"/>
      <c r="F230" s="80"/>
      <c r="G230" s="74"/>
      <c r="H230" s="74"/>
      <c r="I230" s="74"/>
      <c r="J230" s="74"/>
      <c r="K230" s="74"/>
      <c r="L230" s="74"/>
      <c r="M230" s="74"/>
      <c r="N230" s="74"/>
      <c r="O230" s="69"/>
      <c r="P230" s="80"/>
      <c r="Q230" s="80"/>
      <c r="R230" s="80"/>
      <c r="S230" s="80"/>
    </row>
    <row r="231" spans="1:19">
      <c r="A231" s="69"/>
      <c r="B231" s="80"/>
      <c r="C231" s="80"/>
      <c r="D231" s="80"/>
      <c r="E231" s="80"/>
      <c r="F231" s="80"/>
      <c r="G231" s="74"/>
      <c r="H231" s="74"/>
      <c r="I231" s="74"/>
      <c r="J231" s="74"/>
      <c r="K231" s="74"/>
      <c r="L231" s="74"/>
      <c r="M231" s="74"/>
      <c r="N231" s="74"/>
      <c r="O231" s="69"/>
      <c r="P231" s="80"/>
      <c r="Q231" s="80"/>
      <c r="R231" s="80"/>
      <c r="S231" s="80"/>
    </row>
    <row r="232" spans="1:19">
      <c r="A232" s="69"/>
      <c r="B232" s="80"/>
      <c r="C232" s="80"/>
      <c r="D232" s="80"/>
      <c r="E232" s="80"/>
      <c r="F232" s="80"/>
      <c r="G232" s="74"/>
      <c r="H232" s="74"/>
      <c r="I232" s="74"/>
      <c r="J232" s="74"/>
      <c r="K232" s="74"/>
      <c r="L232" s="74"/>
      <c r="M232" s="74"/>
      <c r="N232" s="74"/>
      <c r="O232" s="69"/>
      <c r="P232" s="80"/>
      <c r="Q232" s="80"/>
      <c r="R232" s="80"/>
      <c r="S232" s="80"/>
    </row>
    <row r="233" spans="1:19">
      <c r="A233" s="69"/>
      <c r="B233" s="80"/>
      <c r="C233" s="80"/>
      <c r="D233" s="80"/>
      <c r="E233" s="80"/>
      <c r="F233" s="80"/>
      <c r="G233" s="74"/>
      <c r="H233" s="74"/>
      <c r="I233" s="74"/>
      <c r="J233" s="74"/>
      <c r="K233" s="74"/>
      <c r="L233" s="74"/>
      <c r="M233" s="74"/>
      <c r="N233" s="74"/>
      <c r="O233" s="69"/>
      <c r="P233" s="80"/>
      <c r="Q233" s="80"/>
      <c r="R233" s="80"/>
      <c r="S233" s="80"/>
    </row>
    <row r="234" spans="1:19">
      <c r="A234" s="69"/>
      <c r="B234" s="80"/>
      <c r="C234" s="80"/>
      <c r="D234" s="80"/>
      <c r="E234" s="80"/>
      <c r="F234" s="80"/>
      <c r="G234" s="74"/>
      <c r="H234" s="74"/>
      <c r="I234" s="74"/>
      <c r="J234" s="74"/>
      <c r="K234" s="74"/>
      <c r="L234" s="74"/>
      <c r="M234" s="74"/>
      <c r="N234" s="74"/>
      <c r="O234" s="69"/>
      <c r="P234" s="80"/>
      <c r="Q234" s="80"/>
      <c r="R234" s="80"/>
      <c r="S234" s="80"/>
    </row>
    <row r="235" spans="1:19">
      <c r="A235" s="69"/>
      <c r="B235" s="80"/>
      <c r="C235" s="80"/>
      <c r="D235" s="80"/>
      <c r="E235" s="80"/>
      <c r="F235" s="80"/>
      <c r="G235" s="74"/>
      <c r="H235" s="74"/>
      <c r="I235" s="74"/>
      <c r="J235" s="74"/>
      <c r="K235" s="74"/>
      <c r="L235" s="74"/>
      <c r="M235" s="74"/>
      <c r="N235" s="74"/>
      <c r="O235" s="69"/>
      <c r="P235" s="80"/>
      <c r="Q235" s="80"/>
      <c r="R235" s="80"/>
      <c r="S235" s="80"/>
    </row>
    <row r="236" spans="1:19">
      <c r="A236" s="69"/>
      <c r="B236" s="80"/>
      <c r="C236" s="80"/>
      <c r="D236" s="80"/>
      <c r="E236" s="80"/>
      <c r="F236" s="80"/>
      <c r="G236" s="74"/>
      <c r="H236" s="74"/>
      <c r="I236" s="74"/>
      <c r="J236" s="74"/>
      <c r="K236" s="74"/>
      <c r="L236" s="74"/>
      <c r="M236" s="74"/>
      <c r="N236" s="74"/>
      <c r="O236" s="69"/>
      <c r="P236" s="80"/>
      <c r="Q236" s="80"/>
      <c r="R236" s="80"/>
      <c r="S236" s="80"/>
    </row>
    <row r="237" spans="1:19">
      <c r="A237" s="69"/>
      <c r="B237" s="80"/>
      <c r="C237" s="80"/>
      <c r="D237" s="80"/>
      <c r="E237" s="80"/>
      <c r="F237" s="80"/>
      <c r="G237" s="74"/>
      <c r="H237" s="74"/>
      <c r="I237" s="74"/>
      <c r="J237" s="74"/>
      <c r="K237" s="74"/>
      <c r="L237" s="74"/>
      <c r="M237" s="74"/>
      <c r="N237" s="74"/>
      <c r="O237" s="69"/>
      <c r="P237" s="80"/>
      <c r="Q237" s="80"/>
      <c r="R237" s="80"/>
      <c r="S237" s="80"/>
    </row>
    <row r="238" spans="1:19">
      <c r="A238" s="69"/>
      <c r="B238" s="80"/>
      <c r="C238" s="80"/>
      <c r="D238" s="80"/>
      <c r="E238" s="80"/>
      <c r="F238" s="80"/>
      <c r="G238" s="74"/>
      <c r="H238" s="74"/>
      <c r="I238" s="74"/>
      <c r="J238" s="74"/>
      <c r="K238" s="74"/>
      <c r="L238" s="74"/>
      <c r="M238" s="74"/>
      <c r="N238" s="74"/>
      <c r="O238" s="69"/>
      <c r="P238" s="80"/>
      <c r="Q238" s="80"/>
      <c r="R238" s="80"/>
      <c r="S238" s="80"/>
    </row>
    <row r="239" spans="1:19">
      <c r="A239" s="69"/>
      <c r="B239" s="80"/>
      <c r="C239" s="80"/>
      <c r="D239" s="80"/>
      <c r="E239" s="80"/>
      <c r="F239" s="80"/>
      <c r="G239" s="74"/>
      <c r="H239" s="74"/>
      <c r="I239" s="74"/>
      <c r="J239" s="74"/>
      <c r="K239" s="74"/>
      <c r="L239" s="74"/>
      <c r="M239" s="74"/>
      <c r="N239" s="74"/>
      <c r="O239" s="69"/>
      <c r="P239" s="80"/>
      <c r="Q239" s="80"/>
      <c r="R239" s="80"/>
      <c r="S239" s="80"/>
    </row>
    <row r="240" spans="1:19">
      <c r="A240" s="69"/>
      <c r="B240" s="80"/>
      <c r="C240" s="80"/>
      <c r="D240" s="80"/>
      <c r="E240" s="80"/>
      <c r="F240" s="80"/>
      <c r="G240" s="74"/>
      <c r="H240" s="74"/>
      <c r="I240" s="74"/>
      <c r="J240" s="74"/>
      <c r="K240" s="74"/>
      <c r="L240" s="74"/>
      <c r="M240" s="74"/>
      <c r="N240" s="74"/>
      <c r="O240" s="69"/>
      <c r="P240" s="80"/>
      <c r="Q240" s="80"/>
      <c r="R240" s="80"/>
      <c r="S240" s="80"/>
    </row>
    <row r="241" spans="1:19">
      <c r="A241" s="69"/>
      <c r="B241" s="80"/>
      <c r="C241" s="80"/>
      <c r="D241" s="80"/>
      <c r="E241" s="80"/>
      <c r="F241" s="80"/>
      <c r="G241" s="74"/>
      <c r="H241" s="74"/>
      <c r="I241" s="74"/>
      <c r="J241" s="74"/>
      <c r="K241" s="74"/>
      <c r="L241" s="74"/>
      <c r="M241" s="74"/>
      <c r="N241" s="74"/>
      <c r="O241" s="69"/>
      <c r="P241" s="80"/>
      <c r="Q241" s="80"/>
      <c r="R241" s="80"/>
      <c r="S241" s="80"/>
    </row>
    <row r="242" spans="1:19">
      <c r="A242" s="69"/>
      <c r="B242" s="80"/>
      <c r="C242" s="80"/>
      <c r="D242" s="80"/>
      <c r="E242" s="80"/>
      <c r="F242" s="80"/>
      <c r="G242" s="74"/>
      <c r="H242" s="74"/>
      <c r="I242" s="74"/>
      <c r="J242" s="74"/>
      <c r="K242" s="74"/>
      <c r="L242" s="74"/>
      <c r="M242" s="74"/>
      <c r="N242" s="74"/>
      <c r="O242" s="69"/>
      <c r="P242" s="80"/>
      <c r="Q242" s="80"/>
      <c r="R242" s="80"/>
      <c r="S242" s="80"/>
    </row>
    <row r="243" spans="1:19">
      <c r="A243" s="69"/>
      <c r="B243" s="80"/>
      <c r="C243" s="80"/>
      <c r="D243" s="80"/>
      <c r="E243" s="80"/>
      <c r="F243" s="80"/>
      <c r="G243" s="74"/>
      <c r="H243" s="74"/>
      <c r="I243" s="74"/>
      <c r="J243" s="74"/>
      <c r="K243" s="74"/>
      <c r="L243" s="74"/>
      <c r="M243" s="74"/>
      <c r="N243" s="74"/>
      <c r="O243" s="69"/>
      <c r="P243" s="80"/>
      <c r="Q243" s="80"/>
      <c r="R243" s="80"/>
      <c r="S243" s="80"/>
    </row>
    <row r="244" spans="1:19">
      <c r="A244" s="69"/>
      <c r="B244" s="80"/>
      <c r="C244" s="80"/>
      <c r="D244" s="80"/>
      <c r="E244" s="80"/>
      <c r="F244" s="80"/>
      <c r="G244" s="74"/>
      <c r="H244" s="74"/>
      <c r="I244" s="74"/>
      <c r="J244" s="74"/>
      <c r="K244" s="74"/>
      <c r="L244" s="74"/>
      <c r="M244" s="74"/>
      <c r="N244" s="74"/>
      <c r="O244" s="69"/>
      <c r="P244" s="80"/>
      <c r="Q244" s="80"/>
      <c r="R244" s="80"/>
      <c r="S244" s="80"/>
    </row>
    <row r="245" spans="1:19">
      <c r="A245" s="69"/>
      <c r="B245" s="80"/>
      <c r="C245" s="80"/>
      <c r="D245" s="80"/>
      <c r="E245" s="80"/>
      <c r="F245" s="80"/>
      <c r="G245" s="74"/>
      <c r="H245" s="74"/>
      <c r="I245" s="74"/>
      <c r="J245" s="74"/>
      <c r="K245" s="74"/>
      <c r="L245" s="74"/>
      <c r="M245" s="74"/>
      <c r="N245" s="74"/>
      <c r="O245" s="69"/>
      <c r="P245" s="80"/>
      <c r="Q245" s="80"/>
      <c r="R245" s="80"/>
      <c r="S245" s="80"/>
    </row>
    <row r="246" spans="1:19">
      <c r="A246" s="69"/>
      <c r="B246" s="80"/>
      <c r="C246" s="80"/>
      <c r="D246" s="80"/>
      <c r="E246" s="80"/>
      <c r="F246" s="80"/>
      <c r="G246" s="74"/>
      <c r="H246" s="74"/>
      <c r="I246" s="74"/>
      <c r="J246" s="74"/>
      <c r="K246" s="74"/>
      <c r="L246" s="74"/>
      <c r="M246" s="74"/>
      <c r="N246" s="74"/>
      <c r="O246" s="69"/>
      <c r="P246" s="80"/>
      <c r="Q246" s="80"/>
      <c r="R246" s="80"/>
      <c r="S246" s="80"/>
    </row>
    <row r="247" spans="1:19">
      <c r="A247" s="69"/>
      <c r="B247" s="80"/>
      <c r="C247" s="80"/>
      <c r="D247" s="80"/>
      <c r="E247" s="80"/>
      <c r="F247" s="80"/>
      <c r="G247" s="74"/>
      <c r="H247" s="74"/>
      <c r="I247" s="74"/>
      <c r="J247" s="74"/>
      <c r="K247" s="74"/>
      <c r="L247" s="74"/>
      <c r="M247" s="74"/>
      <c r="N247" s="74"/>
      <c r="O247" s="69"/>
      <c r="P247" s="80"/>
      <c r="Q247" s="80"/>
      <c r="R247" s="80"/>
      <c r="S247" s="80"/>
    </row>
    <row r="248" spans="1:19">
      <c r="A248" s="69"/>
      <c r="B248" s="80"/>
      <c r="C248" s="80"/>
      <c r="D248" s="80"/>
      <c r="E248" s="80"/>
      <c r="F248" s="80"/>
      <c r="G248" s="74"/>
      <c r="H248" s="74"/>
      <c r="I248" s="74"/>
      <c r="J248" s="74"/>
      <c r="K248" s="74"/>
      <c r="L248" s="74"/>
      <c r="M248" s="74"/>
      <c r="N248" s="74"/>
      <c r="O248" s="69"/>
      <c r="P248" s="80"/>
      <c r="Q248" s="80"/>
      <c r="R248" s="80"/>
      <c r="S248" s="80"/>
    </row>
    <row r="249" spans="1:19">
      <c r="A249" s="69"/>
      <c r="B249" s="80"/>
      <c r="C249" s="80"/>
      <c r="D249" s="80"/>
      <c r="E249" s="80"/>
      <c r="F249" s="80"/>
      <c r="G249" s="74"/>
      <c r="H249" s="74"/>
      <c r="I249" s="74"/>
      <c r="J249" s="74"/>
      <c r="K249" s="74"/>
      <c r="L249" s="74"/>
      <c r="M249" s="74"/>
      <c r="N249" s="74"/>
      <c r="O249" s="69"/>
      <c r="P249" s="80"/>
      <c r="Q249" s="80"/>
      <c r="R249" s="80"/>
      <c r="S249" s="80"/>
    </row>
    <row r="250" spans="1:19">
      <c r="A250" s="69"/>
      <c r="B250" s="80"/>
      <c r="C250" s="80"/>
      <c r="D250" s="80"/>
      <c r="E250" s="80"/>
      <c r="F250" s="80"/>
      <c r="G250" s="74"/>
      <c r="H250" s="74"/>
      <c r="I250" s="74"/>
      <c r="J250" s="74"/>
      <c r="K250" s="74"/>
      <c r="L250" s="74"/>
      <c r="M250" s="74"/>
      <c r="N250" s="74"/>
      <c r="O250" s="69"/>
      <c r="P250" s="80"/>
      <c r="Q250" s="80"/>
      <c r="R250" s="80"/>
      <c r="S250" s="80"/>
    </row>
    <row r="251" spans="1:19">
      <c r="A251" s="69"/>
      <c r="B251" s="80"/>
      <c r="C251" s="80"/>
      <c r="D251" s="80"/>
      <c r="E251" s="80"/>
      <c r="F251" s="80"/>
      <c r="G251" s="74"/>
      <c r="H251" s="74"/>
      <c r="I251" s="74"/>
      <c r="J251" s="74"/>
      <c r="K251" s="74"/>
      <c r="L251" s="74"/>
      <c r="M251" s="74"/>
      <c r="N251" s="74"/>
      <c r="O251" s="69"/>
      <c r="P251" s="80"/>
      <c r="Q251" s="80"/>
      <c r="R251" s="80"/>
      <c r="S251" s="80"/>
    </row>
    <row r="252" spans="1:19">
      <c r="A252" s="69"/>
      <c r="B252" s="80"/>
      <c r="C252" s="80"/>
      <c r="D252" s="80"/>
      <c r="E252" s="80"/>
      <c r="F252" s="80"/>
      <c r="G252" s="74"/>
      <c r="H252" s="74"/>
      <c r="I252" s="74"/>
      <c r="J252" s="74"/>
      <c r="K252" s="74"/>
      <c r="L252" s="74"/>
      <c r="M252" s="74"/>
      <c r="N252" s="74"/>
      <c r="O252" s="69"/>
      <c r="P252" s="80"/>
      <c r="Q252" s="80"/>
      <c r="R252" s="80"/>
      <c r="S252" s="80"/>
    </row>
    <row r="253" spans="1:19">
      <c r="A253" s="69"/>
      <c r="B253" s="80"/>
      <c r="C253" s="80"/>
      <c r="D253" s="80"/>
      <c r="E253" s="80"/>
      <c r="F253" s="80"/>
      <c r="G253" s="74"/>
      <c r="H253" s="74"/>
      <c r="I253" s="74"/>
      <c r="J253" s="74"/>
      <c r="K253" s="74"/>
      <c r="L253" s="74"/>
      <c r="M253" s="74"/>
      <c r="N253" s="74"/>
      <c r="O253" s="69"/>
      <c r="P253" s="80"/>
      <c r="Q253" s="80"/>
      <c r="R253" s="80"/>
      <c r="S253" s="80"/>
    </row>
    <row r="254" spans="1:19">
      <c r="A254" s="69"/>
      <c r="B254" s="80"/>
      <c r="C254" s="80"/>
      <c r="D254" s="80"/>
      <c r="E254" s="80"/>
      <c r="F254" s="80"/>
      <c r="G254" s="74"/>
      <c r="H254" s="74"/>
      <c r="I254" s="74"/>
      <c r="J254" s="74"/>
      <c r="K254" s="74"/>
      <c r="L254" s="74"/>
      <c r="M254" s="74"/>
      <c r="N254" s="74"/>
      <c r="O254" s="69"/>
      <c r="P254" s="80"/>
      <c r="Q254" s="80"/>
      <c r="R254" s="80"/>
      <c r="S254" s="80"/>
    </row>
    <row r="255" spans="1:19">
      <c r="A255" s="69"/>
      <c r="B255" s="80"/>
      <c r="C255" s="80"/>
      <c r="D255" s="80"/>
      <c r="E255" s="80"/>
      <c r="F255" s="80"/>
      <c r="G255" s="74"/>
      <c r="H255" s="74"/>
      <c r="I255" s="74"/>
      <c r="J255" s="74"/>
      <c r="K255" s="74"/>
      <c r="L255" s="74"/>
      <c r="M255" s="74"/>
      <c r="N255" s="74"/>
      <c r="O255" s="69"/>
      <c r="P255" s="80"/>
      <c r="Q255" s="80"/>
      <c r="R255" s="80"/>
      <c r="S255" s="80"/>
    </row>
    <row r="256" spans="1:19">
      <c r="A256" s="69"/>
      <c r="B256" s="80"/>
      <c r="C256" s="80"/>
      <c r="D256" s="80"/>
      <c r="E256" s="80"/>
      <c r="F256" s="80"/>
      <c r="G256" s="74"/>
      <c r="H256" s="74"/>
      <c r="I256" s="74"/>
      <c r="J256" s="74"/>
      <c r="K256" s="74"/>
      <c r="L256" s="74"/>
      <c r="M256" s="74"/>
      <c r="N256" s="74"/>
      <c r="O256" s="69"/>
      <c r="P256" s="80"/>
      <c r="Q256" s="80"/>
      <c r="R256" s="80"/>
      <c r="S256" s="80"/>
    </row>
    <row r="257" spans="1:19">
      <c r="A257" s="69"/>
      <c r="B257" s="80"/>
      <c r="C257" s="80"/>
      <c r="D257" s="80"/>
      <c r="E257" s="80"/>
      <c r="F257" s="80"/>
      <c r="G257" s="74"/>
      <c r="H257" s="74"/>
      <c r="I257" s="74"/>
      <c r="J257" s="74"/>
      <c r="K257" s="74"/>
      <c r="L257" s="74"/>
      <c r="M257" s="74"/>
      <c r="N257" s="74"/>
      <c r="O257" s="69"/>
      <c r="P257" s="80"/>
      <c r="Q257" s="80"/>
      <c r="R257" s="80"/>
      <c r="S257" s="80"/>
    </row>
    <row r="258" spans="1:19">
      <c r="A258" s="69"/>
      <c r="B258" s="80"/>
      <c r="C258" s="80"/>
      <c r="D258" s="80"/>
      <c r="E258" s="80"/>
      <c r="F258" s="80"/>
      <c r="G258" s="74"/>
      <c r="H258" s="74"/>
      <c r="I258" s="74"/>
      <c r="J258" s="74"/>
      <c r="K258" s="74"/>
      <c r="L258" s="74"/>
      <c r="M258" s="74"/>
      <c r="N258" s="74"/>
      <c r="O258" s="69"/>
      <c r="P258" s="80"/>
      <c r="Q258" s="80"/>
      <c r="R258" s="80"/>
      <c r="S258" s="80"/>
    </row>
    <row r="259" spans="1:19">
      <c r="A259" s="69"/>
      <c r="B259" s="80"/>
      <c r="C259" s="80"/>
      <c r="D259" s="80"/>
      <c r="E259" s="80"/>
      <c r="F259" s="80"/>
      <c r="G259" s="74"/>
      <c r="H259" s="74"/>
      <c r="I259" s="74"/>
      <c r="J259" s="74"/>
      <c r="K259" s="74"/>
      <c r="L259" s="74"/>
      <c r="M259" s="74"/>
      <c r="N259" s="74"/>
      <c r="O259" s="69"/>
      <c r="P259" s="80"/>
      <c r="Q259" s="80"/>
      <c r="R259" s="80"/>
      <c r="S259" s="80"/>
    </row>
    <row r="260" spans="1:19">
      <c r="A260" s="69"/>
      <c r="B260" s="80"/>
      <c r="C260" s="80"/>
      <c r="D260" s="80"/>
      <c r="E260" s="80"/>
      <c r="F260" s="80"/>
      <c r="G260" s="74"/>
      <c r="H260" s="74"/>
      <c r="I260" s="74"/>
      <c r="J260" s="74"/>
      <c r="K260" s="74"/>
      <c r="L260" s="74"/>
      <c r="M260" s="74"/>
      <c r="N260" s="74"/>
      <c r="O260" s="69"/>
      <c r="P260" s="80"/>
      <c r="Q260" s="80"/>
      <c r="R260" s="80"/>
      <c r="S260" s="80"/>
    </row>
    <row r="261" spans="1:19">
      <c r="A261" s="69"/>
      <c r="B261" s="80"/>
      <c r="C261" s="80"/>
      <c r="D261" s="80"/>
      <c r="E261" s="80"/>
      <c r="F261" s="80"/>
      <c r="G261" s="74"/>
      <c r="H261" s="74"/>
      <c r="I261" s="74"/>
      <c r="J261" s="74"/>
      <c r="K261" s="74"/>
      <c r="L261" s="74"/>
      <c r="M261" s="74"/>
      <c r="N261" s="74"/>
      <c r="O261" s="69"/>
      <c r="P261" s="80"/>
      <c r="Q261" s="80"/>
      <c r="R261" s="80"/>
      <c r="S261" s="80"/>
    </row>
    <row r="262" spans="1:19">
      <c r="A262" s="69"/>
      <c r="B262" s="80"/>
      <c r="C262" s="80"/>
      <c r="D262" s="80"/>
      <c r="E262" s="80"/>
      <c r="F262" s="80"/>
      <c r="G262" s="74"/>
      <c r="H262" s="74"/>
      <c r="I262" s="74"/>
      <c r="J262" s="74"/>
      <c r="K262" s="74"/>
      <c r="L262" s="74"/>
      <c r="M262" s="74"/>
      <c r="N262" s="74"/>
      <c r="O262" s="69"/>
      <c r="P262" s="80"/>
      <c r="Q262" s="80"/>
      <c r="R262" s="80"/>
      <c r="S262" s="80"/>
    </row>
    <row r="263" spans="1:19">
      <c r="A263" s="69"/>
      <c r="B263" s="80"/>
      <c r="C263" s="80"/>
      <c r="D263" s="80"/>
      <c r="E263" s="80"/>
      <c r="F263" s="80"/>
      <c r="G263" s="74"/>
      <c r="H263" s="74"/>
      <c r="I263" s="74"/>
      <c r="J263" s="74"/>
      <c r="K263" s="74"/>
      <c r="L263" s="74"/>
      <c r="M263" s="74"/>
      <c r="N263" s="74"/>
      <c r="O263" s="69"/>
      <c r="P263" s="80"/>
      <c r="Q263" s="80"/>
      <c r="R263" s="80"/>
      <c r="S263" s="80"/>
    </row>
    <row r="264" spans="1:19">
      <c r="A264" s="69"/>
      <c r="B264" s="80"/>
      <c r="C264" s="80"/>
      <c r="D264" s="80"/>
      <c r="E264" s="80"/>
      <c r="F264" s="80"/>
      <c r="G264" s="74"/>
      <c r="H264" s="74"/>
      <c r="I264" s="74"/>
      <c r="J264" s="74"/>
      <c r="K264" s="74"/>
      <c r="L264" s="74"/>
      <c r="M264" s="74"/>
      <c r="N264" s="74"/>
      <c r="O264" s="69"/>
      <c r="P264" s="80"/>
      <c r="Q264" s="80"/>
      <c r="R264" s="80"/>
      <c r="S264" s="80"/>
    </row>
    <row r="265" spans="1:19">
      <c r="A265" s="69"/>
      <c r="B265" s="80"/>
      <c r="C265" s="80"/>
      <c r="D265" s="80"/>
      <c r="E265" s="80"/>
      <c r="F265" s="80"/>
      <c r="G265" s="74"/>
      <c r="H265" s="74"/>
      <c r="I265" s="74"/>
      <c r="J265" s="74"/>
      <c r="K265" s="74"/>
      <c r="L265" s="74"/>
      <c r="M265" s="74"/>
      <c r="N265" s="74"/>
      <c r="O265" s="69"/>
      <c r="P265" s="80"/>
      <c r="Q265" s="80"/>
      <c r="R265" s="80"/>
      <c r="S265" s="80"/>
    </row>
    <row r="266" spans="1:19">
      <c r="A266" s="69"/>
      <c r="B266" s="80"/>
      <c r="C266" s="80"/>
      <c r="D266" s="80"/>
      <c r="E266" s="80"/>
      <c r="F266" s="80"/>
      <c r="G266" s="74"/>
      <c r="H266" s="74"/>
      <c r="I266" s="74"/>
      <c r="J266" s="74"/>
      <c r="K266" s="74"/>
      <c r="L266" s="74"/>
      <c r="M266" s="74"/>
      <c r="N266" s="74"/>
      <c r="O266" s="69"/>
      <c r="P266" s="80"/>
      <c r="Q266" s="80"/>
      <c r="R266" s="80"/>
      <c r="S266" s="80"/>
    </row>
    <row r="267" spans="1:19">
      <c r="A267" s="69"/>
      <c r="B267" s="80"/>
      <c r="C267" s="80"/>
      <c r="D267" s="80"/>
      <c r="E267" s="80"/>
      <c r="F267" s="80"/>
      <c r="G267" s="74"/>
      <c r="H267" s="74"/>
      <c r="I267" s="74"/>
      <c r="J267" s="74"/>
      <c r="K267" s="74"/>
      <c r="L267" s="74"/>
      <c r="M267" s="74"/>
      <c r="N267" s="74"/>
      <c r="O267" s="69"/>
      <c r="P267" s="80"/>
      <c r="Q267" s="80"/>
      <c r="R267" s="80"/>
      <c r="S267" s="80"/>
    </row>
    <row r="268" spans="1:19">
      <c r="A268" s="69"/>
      <c r="B268" s="80"/>
      <c r="C268" s="80"/>
      <c r="D268" s="80"/>
      <c r="E268" s="80"/>
      <c r="F268" s="80"/>
      <c r="G268" s="74"/>
      <c r="H268" s="74"/>
      <c r="I268" s="74"/>
      <c r="J268" s="74"/>
      <c r="K268" s="74"/>
      <c r="L268" s="74"/>
      <c r="M268" s="74"/>
      <c r="N268" s="74"/>
      <c r="O268" s="69"/>
      <c r="P268" s="80"/>
      <c r="Q268" s="80"/>
      <c r="R268" s="80"/>
      <c r="S268" s="80"/>
    </row>
    <row r="269" spans="1:19">
      <c r="A269" s="69"/>
      <c r="B269" s="80"/>
      <c r="C269" s="80"/>
      <c r="D269" s="80"/>
      <c r="E269" s="80"/>
      <c r="F269" s="80"/>
      <c r="G269" s="74"/>
      <c r="H269" s="74"/>
      <c r="I269" s="74"/>
      <c r="J269" s="74"/>
      <c r="K269" s="74"/>
      <c r="L269" s="74"/>
      <c r="M269" s="74"/>
      <c r="N269" s="74"/>
      <c r="O269" s="69"/>
      <c r="P269" s="80"/>
      <c r="Q269" s="80"/>
      <c r="R269" s="80"/>
      <c r="S269" s="80"/>
    </row>
    <row r="270" spans="1:19">
      <c r="A270" s="69"/>
      <c r="B270" s="80"/>
      <c r="C270" s="80"/>
      <c r="D270" s="80"/>
      <c r="E270" s="80"/>
      <c r="F270" s="80"/>
      <c r="G270" s="74"/>
      <c r="H270" s="74"/>
      <c r="I270" s="74"/>
      <c r="J270" s="74"/>
      <c r="K270" s="74"/>
      <c r="L270" s="74"/>
      <c r="M270" s="74"/>
      <c r="N270" s="74"/>
      <c r="O270" s="69"/>
      <c r="P270" s="80"/>
      <c r="Q270" s="80"/>
      <c r="R270" s="80"/>
      <c r="S270" s="80"/>
    </row>
    <row r="271" spans="1:19">
      <c r="A271" s="69"/>
      <c r="B271" s="80"/>
      <c r="C271" s="80"/>
      <c r="D271" s="80"/>
      <c r="E271" s="80"/>
      <c r="F271" s="80"/>
      <c r="G271" s="74"/>
      <c r="H271" s="74"/>
      <c r="I271" s="74"/>
      <c r="J271" s="74"/>
      <c r="K271" s="74"/>
      <c r="L271" s="74"/>
      <c r="M271" s="74"/>
      <c r="N271" s="74"/>
      <c r="O271" s="69"/>
      <c r="P271" s="80"/>
      <c r="Q271" s="80"/>
      <c r="R271" s="80"/>
      <c r="S271" s="80"/>
    </row>
    <row r="272" spans="1:19">
      <c r="A272" s="69"/>
      <c r="B272" s="80"/>
      <c r="C272" s="80"/>
      <c r="D272" s="80"/>
      <c r="E272" s="80"/>
      <c r="F272" s="80"/>
      <c r="G272" s="74"/>
      <c r="H272" s="74"/>
      <c r="I272" s="74"/>
      <c r="J272" s="74"/>
      <c r="K272" s="74"/>
      <c r="L272" s="74"/>
      <c r="M272" s="74"/>
      <c r="N272" s="74"/>
      <c r="O272" s="69"/>
      <c r="P272" s="80"/>
      <c r="Q272" s="80"/>
      <c r="R272" s="80"/>
      <c r="S272" s="80"/>
    </row>
    <row r="273" spans="1:19">
      <c r="A273" s="69"/>
      <c r="B273" s="80"/>
      <c r="C273" s="80"/>
      <c r="D273" s="80"/>
      <c r="E273" s="80"/>
      <c r="F273" s="80"/>
      <c r="G273" s="74"/>
      <c r="H273" s="74"/>
      <c r="I273" s="74"/>
      <c r="J273" s="74"/>
      <c r="K273" s="74"/>
      <c r="L273" s="74"/>
      <c r="M273" s="74"/>
      <c r="N273" s="74"/>
      <c r="O273" s="69"/>
      <c r="P273" s="80"/>
      <c r="Q273" s="80"/>
      <c r="R273" s="80"/>
      <c r="S273" s="80"/>
    </row>
    <row r="274" spans="1:19">
      <c r="A274" s="69"/>
      <c r="B274" s="80"/>
      <c r="C274" s="80"/>
      <c r="D274" s="80"/>
      <c r="E274" s="80"/>
      <c r="F274" s="80"/>
      <c r="G274" s="74"/>
      <c r="H274" s="74"/>
      <c r="I274" s="74"/>
      <c r="J274" s="74"/>
      <c r="K274" s="74"/>
      <c r="L274" s="74"/>
      <c r="M274" s="74"/>
      <c r="N274" s="74"/>
      <c r="O274" s="69"/>
      <c r="P274" s="80"/>
      <c r="Q274" s="80"/>
      <c r="R274" s="80"/>
      <c r="S274" s="80"/>
    </row>
    <row r="275" spans="1:19">
      <c r="A275" s="69"/>
      <c r="B275" s="80"/>
      <c r="C275" s="80"/>
      <c r="D275" s="80"/>
      <c r="E275" s="80"/>
      <c r="F275" s="80"/>
      <c r="G275" s="74"/>
      <c r="H275" s="74"/>
      <c r="I275" s="74"/>
      <c r="J275" s="74"/>
      <c r="K275" s="74"/>
      <c r="L275" s="74"/>
      <c r="M275" s="74"/>
      <c r="N275" s="74"/>
      <c r="O275" s="69"/>
      <c r="P275" s="80"/>
      <c r="Q275" s="80"/>
      <c r="R275" s="80"/>
      <c r="S275" s="80"/>
    </row>
    <row r="276" spans="1:19">
      <c r="A276" s="69"/>
      <c r="B276" s="80"/>
      <c r="C276" s="80"/>
      <c r="D276" s="80"/>
      <c r="E276" s="80"/>
      <c r="F276" s="80"/>
      <c r="G276" s="74"/>
      <c r="H276" s="74"/>
      <c r="I276" s="74"/>
      <c r="J276" s="74"/>
      <c r="K276" s="74"/>
      <c r="L276" s="74"/>
      <c r="M276" s="74"/>
      <c r="N276" s="74"/>
      <c r="O276" s="69"/>
      <c r="P276" s="80"/>
      <c r="Q276" s="80"/>
      <c r="R276" s="80"/>
      <c r="S276" s="80"/>
    </row>
    <row r="277" spans="1:19">
      <c r="A277" s="69"/>
      <c r="B277" s="80"/>
      <c r="C277" s="80"/>
      <c r="D277" s="80"/>
      <c r="E277" s="80"/>
      <c r="F277" s="80"/>
      <c r="G277" s="74"/>
      <c r="H277" s="74"/>
      <c r="I277" s="74"/>
      <c r="J277" s="74"/>
      <c r="K277" s="74"/>
      <c r="L277" s="74"/>
      <c r="M277" s="74"/>
      <c r="N277" s="74"/>
      <c r="O277" s="69"/>
      <c r="P277" s="80"/>
      <c r="Q277" s="80"/>
      <c r="R277" s="80"/>
      <c r="S277" s="80"/>
    </row>
    <row r="278" spans="1:19">
      <c r="A278" s="69"/>
      <c r="B278" s="80"/>
      <c r="C278" s="80"/>
      <c r="D278" s="80"/>
      <c r="E278" s="80"/>
      <c r="F278" s="80"/>
      <c r="G278" s="74"/>
      <c r="H278" s="74"/>
      <c r="I278" s="74"/>
      <c r="J278" s="74"/>
      <c r="K278" s="74"/>
      <c r="L278" s="74"/>
      <c r="M278" s="74"/>
      <c r="N278" s="74"/>
      <c r="O278" s="69"/>
      <c r="P278" s="80"/>
      <c r="Q278" s="80"/>
      <c r="R278" s="80"/>
      <c r="S278" s="80"/>
    </row>
    <row r="279" spans="1:19">
      <c r="A279" s="69"/>
      <c r="B279" s="80"/>
      <c r="C279" s="80"/>
      <c r="D279" s="80"/>
      <c r="E279" s="80"/>
      <c r="F279" s="80"/>
      <c r="G279" s="74"/>
      <c r="H279" s="74"/>
      <c r="I279" s="74"/>
      <c r="J279" s="74"/>
      <c r="K279" s="74"/>
      <c r="L279" s="74"/>
      <c r="M279" s="74"/>
      <c r="N279" s="74"/>
      <c r="O279" s="69"/>
      <c r="P279" s="80"/>
      <c r="Q279" s="80"/>
      <c r="R279" s="80"/>
      <c r="S279" s="80"/>
    </row>
    <row r="280" spans="1:19">
      <c r="A280" s="69"/>
      <c r="B280" s="80"/>
      <c r="C280" s="80"/>
      <c r="D280" s="80"/>
      <c r="E280" s="80"/>
      <c r="F280" s="80"/>
      <c r="G280" s="74"/>
      <c r="H280" s="74"/>
      <c r="I280" s="74"/>
      <c r="J280" s="74"/>
      <c r="K280" s="74"/>
      <c r="L280" s="74"/>
      <c r="M280" s="74"/>
      <c r="N280" s="74"/>
      <c r="O280" s="69"/>
      <c r="P280" s="80"/>
      <c r="Q280" s="80"/>
      <c r="R280" s="80"/>
      <c r="S280" s="80"/>
    </row>
    <row r="281" spans="1:19">
      <c r="A281" s="69"/>
      <c r="B281" s="80"/>
      <c r="C281" s="80"/>
      <c r="D281" s="80"/>
      <c r="E281" s="80"/>
      <c r="F281" s="80"/>
      <c r="G281" s="74"/>
      <c r="H281" s="74"/>
      <c r="I281" s="74"/>
      <c r="J281" s="74"/>
      <c r="K281" s="74"/>
      <c r="L281" s="74"/>
      <c r="M281" s="74"/>
      <c r="N281" s="74"/>
      <c r="O281" s="69"/>
      <c r="P281" s="80"/>
      <c r="Q281" s="80"/>
      <c r="R281" s="80"/>
      <c r="S281" s="80"/>
    </row>
    <row r="282" spans="1:19">
      <c r="A282" s="69"/>
      <c r="B282" s="80"/>
      <c r="C282" s="80"/>
      <c r="D282" s="80"/>
      <c r="E282" s="80"/>
      <c r="F282" s="80"/>
      <c r="G282" s="74"/>
      <c r="H282" s="74"/>
      <c r="I282" s="74"/>
      <c r="J282" s="74"/>
      <c r="K282" s="74"/>
      <c r="L282" s="74"/>
      <c r="M282" s="74"/>
      <c r="N282" s="74"/>
      <c r="O282" s="69"/>
      <c r="P282" s="80"/>
      <c r="Q282" s="80"/>
      <c r="R282" s="80"/>
      <c r="S282" s="80"/>
    </row>
    <row r="283" spans="1:19">
      <c r="A283" s="69"/>
      <c r="B283" s="80"/>
      <c r="C283" s="80"/>
      <c r="D283" s="80"/>
      <c r="E283" s="80"/>
      <c r="F283" s="80"/>
      <c r="G283" s="74"/>
      <c r="H283" s="74"/>
      <c r="I283" s="74"/>
      <c r="J283" s="74"/>
      <c r="K283" s="74"/>
      <c r="L283" s="74"/>
      <c r="M283" s="74"/>
      <c r="N283" s="74"/>
      <c r="O283" s="69"/>
      <c r="P283" s="80"/>
      <c r="Q283" s="80"/>
      <c r="R283" s="80"/>
      <c r="S283" s="80"/>
    </row>
    <row r="284" spans="1:19">
      <c r="A284" s="69"/>
      <c r="B284" s="80"/>
      <c r="C284" s="80"/>
      <c r="D284" s="80"/>
      <c r="E284" s="80"/>
      <c r="F284" s="80"/>
      <c r="G284" s="74"/>
      <c r="H284" s="74"/>
      <c r="I284" s="74"/>
      <c r="J284" s="74"/>
      <c r="K284" s="74"/>
      <c r="L284" s="74"/>
      <c r="M284" s="74"/>
      <c r="N284" s="74"/>
      <c r="O284" s="69"/>
      <c r="P284" s="80"/>
      <c r="Q284" s="80"/>
      <c r="R284" s="80"/>
      <c r="S284" s="80"/>
    </row>
    <row r="285" spans="1:19">
      <c r="A285" s="69"/>
      <c r="B285" s="80"/>
      <c r="C285" s="80"/>
      <c r="D285" s="80"/>
      <c r="E285" s="80"/>
      <c r="F285" s="80"/>
      <c r="G285" s="74"/>
      <c r="H285" s="74"/>
      <c r="I285" s="74"/>
      <c r="J285" s="74"/>
      <c r="K285" s="74"/>
      <c r="L285" s="74"/>
      <c r="M285" s="74"/>
      <c r="N285" s="74"/>
      <c r="O285" s="69"/>
      <c r="P285" s="80"/>
      <c r="Q285" s="80"/>
      <c r="R285" s="80"/>
      <c r="S285" s="80"/>
    </row>
    <row r="286" spans="1:19">
      <c r="A286" s="69"/>
      <c r="B286" s="80"/>
      <c r="C286" s="80"/>
      <c r="D286" s="80"/>
      <c r="E286" s="80"/>
      <c r="F286" s="80"/>
      <c r="G286" s="74"/>
      <c r="H286" s="74"/>
      <c r="I286" s="74"/>
      <c r="J286" s="74"/>
      <c r="K286" s="74"/>
      <c r="L286" s="74"/>
      <c r="M286" s="74"/>
      <c r="N286" s="74"/>
      <c r="O286" s="69"/>
      <c r="P286" s="80"/>
      <c r="Q286" s="80"/>
      <c r="R286" s="80"/>
      <c r="S286" s="80"/>
    </row>
    <row r="287" spans="1:19">
      <c r="A287" s="69"/>
      <c r="B287" s="80"/>
      <c r="C287" s="80"/>
      <c r="D287" s="80"/>
      <c r="E287" s="80"/>
      <c r="F287" s="80"/>
      <c r="G287" s="74"/>
      <c r="H287" s="74"/>
      <c r="I287" s="74"/>
      <c r="J287" s="74"/>
      <c r="K287" s="74"/>
      <c r="L287" s="74"/>
      <c r="M287" s="74"/>
      <c r="N287" s="74"/>
      <c r="O287" s="69"/>
      <c r="P287" s="80"/>
      <c r="Q287" s="80"/>
      <c r="R287" s="80"/>
      <c r="S287" s="80"/>
    </row>
    <row r="288" spans="1:19">
      <c r="A288" s="69"/>
      <c r="B288" s="80"/>
      <c r="C288" s="80"/>
      <c r="D288" s="80"/>
      <c r="E288" s="80"/>
      <c r="F288" s="80"/>
      <c r="G288" s="74"/>
      <c r="H288" s="74"/>
      <c r="I288" s="74"/>
      <c r="J288" s="74"/>
      <c r="K288" s="74"/>
      <c r="L288" s="74"/>
      <c r="M288" s="74"/>
      <c r="N288" s="74"/>
      <c r="O288" s="69"/>
      <c r="P288" s="80"/>
      <c r="Q288" s="80"/>
      <c r="R288" s="80"/>
      <c r="S288" s="80"/>
    </row>
    <row r="289" spans="1:19">
      <c r="A289" s="69"/>
      <c r="B289" s="80"/>
      <c r="C289" s="80"/>
      <c r="D289" s="80"/>
      <c r="E289" s="80"/>
      <c r="F289" s="80"/>
      <c r="G289" s="74"/>
      <c r="H289" s="74"/>
      <c r="I289" s="74"/>
      <c r="J289" s="74"/>
      <c r="K289" s="74"/>
      <c r="L289" s="74"/>
      <c r="M289" s="74"/>
      <c r="N289" s="74"/>
      <c r="O289" s="69"/>
      <c r="P289" s="80"/>
      <c r="Q289" s="80"/>
      <c r="R289" s="80"/>
      <c r="S289" s="80"/>
    </row>
    <row r="290" spans="1:19">
      <c r="A290" s="69"/>
      <c r="B290" s="80"/>
      <c r="C290" s="80"/>
      <c r="D290" s="80"/>
      <c r="E290" s="80"/>
      <c r="F290" s="80"/>
      <c r="G290" s="74"/>
      <c r="H290" s="74"/>
      <c r="I290" s="74"/>
      <c r="J290" s="74"/>
      <c r="K290" s="74"/>
      <c r="L290" s="74"/>
      <c r="M290" s="74"/>
      <c r="N290" s="74"/>
      <c r="O290" s="69"/>
      <c r="P290" s="80"/>
      <c r="Q290" s="80"/>
      <c r="R290" s="80"/>
      <c r="S290" s="80"/>
    </row>
    <row r="291" spans="1:19">
      <c r="A291" s="69"/>
      <c r="B291" s="80"/>
      <c r="C291" s="80"/>
      <c r="D291" s="80"/>
      <c r="E291" s="80"/>
      <c r="F291" s="80"/>
      <c r="G291" s="74"/>
      <c r="H291" s="74"/>
      <c r="I291" s="74"/>
      <c r="J291" s="74"/>
      <c r="K291" s="74"/>
      <c r="L291" s="74"/>
      <c r="M291" s="74"/>
      <c r="N291" s="74"/>
      <c r="O291" s="69"/>
      <c r="P291" s="80"/>
      <c r="Q291" s="80"/>
      <c r="R291" s="80"/>
      <c r="S291" s="80"/>
    </row>
    <row r="292" spans="1:19">
      <c r="A292" s="69"/>
      <c r="B292" s="80"/>
      <c r="C292" s="80"/>
      <c r="D292" s="80"/>
      <c r="E292" s="80"/>
      <c r="F292" s="80"/>
      <c r="G292" s="74"/>
      <c r="H292" s="74"/>
      <c r="I292" s="74"/>
      <c r="J292" s="74"/>
      <c r="K292" s="74"/>
      <c r="L292" s="74"/>
      <c r="M292" s="74"/>
      <c r="N292" s="74"/>
      <c r="O292" s="69"/>
      <c r="P292" s="80"/>
      <c r="Q292" s="80"/>
      <c r="R292" s="80"/>
      <c r="S292" s="80"/>
    </row>
    <row r="293" spans="1:19">
      <c r="A293" s="69"/>
      <c r="B293" s="80"/>
      <c r="C293" s="80"/>
      <c r="D293" s="80"/>
      <c r="E293" s="80"/>
      <c r="F293" s="80"/>
      <c r="G293" s="74"/>
      <c r="H293" s="74"/>
      <c r="I293" s="74"/>
      <c r="J293" s="74"/>
      <c r="K293" s="74"/>
      <c r="L293" s="74"/>
      <c r="M293" s="74"/>
      <c r="N293" s="74"/>
      <c r="O293" s="69"/>
      <c r="P293" s="80"/>
      <c r="Q293" s="80"/>
      <c r="R293" s="80"/>
      <c r="S293" s="80"/>
    </row>
    <row r="294" spans="1:19">
      <c r="A294" s="69"/>
      <c r="B294" s="80"/>
      <c r="C294" s="80"/>
      <c r="D294" s="80"/>
      <c r="E294" s="80"/>
      <c r="F294" s="80"/>
      <c r="G294" s="74"/>
      <c r="H294" s="74"/>
      <c r="I294" s="74"/>
      <c r="J294" s="74"/>
      <c r="K294" s="74"/>
      <c r="L294" s="74"/>
      <c r="M294" s="74"/>
      <c r="N294" s="74"/>
      <c r="O294" s="69"/>
      <c r="P294" s="80"/>
      <c r="Q294" s="80"/>
      <c r="R294" s="80"/>
      <c r="S294" s="80"/>
    </row>
    <row r="295" spans="1:19">
      <c r="A295" s="69"/>
      <c r="B295" s="80"/>
      <c r="C295" s="80"/>
      <c r="D295" s="80"/>
      <c r="E295" s="80"/>
      <c r="F295" s="80"/>
      <c r="G295" s="74"/>
      <c r="H295" s="74"/>
      <c r="I295" s="74"/>
      <c r="J295" s="74"/>
      <c r="K295" s="74"/>
      <c r="L295" s="74"/>
      <c r="M295" s="74"/>
      <c r="N295" s="74"/>
      <c r="O295" s="69"/>
      <c r="P295" s="80"/>
      <c r="Q295" s="80"/>
      <c r="R295" s="80"/>
      <c r="S295" s="80"/>
    </row>
    <row r="296" spans="1:19">
      <c r="A296" s="69"/>
      <c r="B296" s="80"/>
      <c r="C296" s="80"/>
      <c r="D296" s="80"/>
      <c r="E296" s="80"/>
      <c r="F296" s="80"/>
      <c r="G296" s="74"/>
      <c r="H296" s="74"/>
      <c r="I296" s="74"/>
      <c r="J296" s="74"/>
      <c r="K296" s="74"/>
      <c r="L296" s="74"/>
      <c r="M296" s="74"/>
      <c r="N296" s="74"/>
      <c r="O296" s="69"/>
      <c r="P296" s="80"/>
      <c r="Q296" s="80"/>
      <c r="R296" s="80"/>
      <c r="S296" s="80"/>
    </row>
    <row r="297" spans="1:19">
      <c r="A297" s="69"/>
      <c r="B297" s="80"/>
      <c r="C297" s="80"/>
      <c r="D297" s="80"/>
      <c r="E297" s="80"/>
      <c r="F297" s="80"/>
      <c r="G297" s="74"/>
      <c r="H297" s="74"/>
      <c r="I297" s="74"/>
      <c r="J297" s="74"/>
      <c r="K297" s="74"/>
      <c r="L297" s="74"/>
      <c r="M297" s="74"/>
      <c r="N297" s="74"/>
      <c r="O297" s="69"/>
      <c r="P297" s="80"/>
      <c r="Q297" s="80"/>
      <c r="R297" s="80"/>
      <c r="S297" s="80"/>
    </row>
    <row r="298" spans="1:19">
      <c r="A298" s="69"/>
      <c r="B298" s="80"/>
      <c r="C298" s="80"/>
      <c r="D298" s="80"/>
      <c r="E298" s="80"/>
      <c r="F298" s="80"/>
      <c r="G298" s="74"/>
      <c r="H298" s="74"/>
      <c r="I298" s="74"/>
      <c r="J298" s="74"/>
      <c r="K298" s="74"/>
      <c r="L298" s="74"/>
      <c r="M298" s="74"/>
      <c r="N298" s="74"/>
      <c r="O298" s="69"/>
      <c r="P298" s="80"/>
      <c r="Q298" s="80"/>
      <c r="R298" s="80"/>
      <c r="S298" s="80"/>
    </row>
    <row r="299" spans="1:19">
      <c r="A299" s="69"/>
      <c r="B299" s="80"/>
      <c r="C299" s="80"/>
      <c r="D299" s="80"/>
      <c r="E299" s="80"/>
      <c r="F299" s="80"/>
      <c r="G299" s="74"/>
      <c r="H299" s="74"/>
      <c r="I299" s="74"/>
      <c r="J299" s="74"/>
      <c r="K299" s="74"/>
      <c r="L299" s="74"/>
      <c r="M299" s="74"/>
      <c r="N299" s="74"/>
      <c r="O299" s="69"/>
      <c r="P299" s="80"/>
      <c r="Q299" s="80"/>
      <c r="R299" s="80"/>
      <c r="S299" s="80"/>
    </row>
    <row r="300" spans="1:19">
      <c r="A300" s="69"/>
      <c r="B300" s="80"/>
      <c r="C300" s="80"/>
      <c r="D300" s="80"/>
      <c r="E300" s="80"/>
      <c r="F300" s="80"/>
      <c r="G300" s="74"/>
      <c r="H300" s="74"/>
      <c r="I300" s="74"/>
      <c r="J300" s="74"/>
      <c r="K300" s="74"/>
      <c r="L300" s="74"/>
      <c r="M300" s="74"/>
      <c r="N300" s="74"/>
      <c r="O300" s="69"/>
      <c r="P300" s="80"/>
      <c r="Q300" s="80"/>
      <c r="R300" s="80"/>
      <c r="S300" s="80"/>
    </row>
    <row r="301" spans="1:19">
      <c r="A301" s="69"/>
      <c r="B301" s="80"/>
      <c r="C301" s="80"/>
      <c r="D301" s="80"/>
      <c r="E301" s="80"/>
      <c r="F301" s="80"/>
      <c r="G301" s="74"/>
      <c r="H301" s="74"/>
      <c r="I301" s="74"/>
      <c r="J301" s="74"/>
      <c r="K301" s="74"/>
      <c r="L301" s="74"/>
      <c r="M301" s="74"/>
      <c r="N301" s="74"/>
      <c r="O301" s="69"/>
      <c r="P301" s="80"/>
      <c r="Q301" s="80"/>
      <c r="R301" s="80"/>
      <c r="S301" s="80"/>
    </row>
    <row r="302" spans="1:19">
      <c r="A302" s="69"/>
      <c r="B302" s="80"/>
      <c r="C302" s="80"/>
      <c r="D302" s="80"/>
      <c r="E302" s="80"/>
      <c r="F302" s="80"/>
      <c r="G302" s="74"/>
      <c r="H302" s="74"/>
      <c r="I302" s="74"/>
      <c r="J302" s="74"/>
      <c r="K302" s="74"/>
      <c r="L302" s="74"/>
      <c r="M302" s="74"/>
      <c r="N302" s="74"/>
      <c r="O302" s="69"/>
      <c r="P302" s="80"/>
      <c r="Q302" s="80"/>
      <c r="R302" s="80"/>
      <c r="S302" s="80"/>
    </row>
    <row r="303" spans="1:19">
      <c r="A303" s="69"/>
      <c r="B303" s="80"/>
      <c r="C303" s="80"/>
      <c r="D303" s="80"/>
      <c r="E303" s="80"/>
      <c r="F303" s="80"/>
      <c r="G303" s="74"/>
      <c r="H303" s="74"/>
      <c r="I303" s="74"/>
      <c r="J303" s="74"/>
      <c r="K303" s="74"/>
      <c r="L303" s="74"/>
      <c r="M303" s="74"/>
      <c r="N303" s="74"/>
      <c r="O303" s="69"/>
      <c r="P303" s="80"/>
      <c r="Q303" s="80"/>
      <c r="R303" s="80"/>
      <c r="S303" s="80"/>
    </row>
    <row r="304" spans="1:19">
      <c r="A304" s="69"/>
      <c r="B304" s="80"/>
      <c r="C304" s="80"/>
      <c r="D304" s="80"/>
      <c r="E304" s="80"/>
      <c r="F304" s="80"/>
      <c r="G304" s="74"/>
      <c r="H304" s="74"/>
      <c r="I304" s="74"/>
      <c r="J304" s="74"/>
      <c r="K304" s="74"/>
      <c r="L304" s="74"/>
      <c r="M304" s="74"/>
      <c r="N304" s="74"/>
      <c r="O304" s="69"/>
      <c r="P304" s="80"/>
      <c r="Q304" s="80"/>
      <c r="R304" s="80"/>
      <c r="S304" s="80"/>
    </row>
    <row r="305" spans="1:19">
      <c r="A305" s="69"/>
      <c r="B305" s="80"/>
      <c r="C305" s="80"/>
      <c r="D305" s="80"/>
      <c r="E305" s="80"/>
      <c r="F305" s="80"/>
      <c r="G305" s="74"/>
      <c r="H305" s="74"/>
      <c r="I305" s="74"/>
      <c r="J305" s="74"/>
      <c r="K305" s="74"/>
      <c r="L305" s="74"/>
      <c r="M305" s="74"/>
      <c r="N305" s="74"/>
      <c r="O305" s="69"/>
      <c r="P305" s="80"/>
      <c r="Q305" s="80"/>
      <c r="R305" s="80"/>
      <c r="S305" s="80"/>
    </row>
    <row r="306" spans="1:19">
      <c r="A306" s="69"/>
      <c r="B306" s="80"/>
      <c r="C306" s="80"/>
      <c r="D306" s="80"/>
      <c r="E306" s="80"/>
      <c r="F306" s="80"/>
      <c r="G306" s="74"/>
      <c r="H306" s="74"/>
      <c r="I306" s="74"/>
      <c r="J306" s="74"/>
      <c r="K306" s="74"/>
      <c r="L306" s="74"/>
      <c r="M306" s="74"/>
      <c r="N306" s="74"/>
      <c r="O306" s="69"/>
      <c r="P306" s="80"/>
      <c r="Q306" s="80"/>
      <c r="R306" s="80"/>
      <c r="S306" s="80"/>
    </row>
    <row r="307" spans="1:19">
      <c r="A307" s="69"/>
      <c r="B307" s="80"/>
      <c r="C307" s="80"/>
      <c r="D307" s="80"/>
      <c r="E307" s="80"/>
      <c r="F307" s="80"/>
      <c r="G307" s="74"/>
      <c r="H307" s="74"/>
      <c r="I307" s="74"/>
      <c r="J307" s="74"/>
      <c r="K307" s="74"/>
      <c r="L307" s="74"/>
      <c r="M307" s="74"/>
      <c r="N307" s="74"/>
      <c r="O307" s="69"/>
      <c r="P307" s="80"/>
      <c r="Q307" s="80"/>
      <c r="R307" s="80"/>
      <c r="S307" s="80"/>
    </row>
    <row r="308" spans="1:19">
      <c r="A308" s="69"/>
      <c r="B308" s="80"/>
      <c r="C308" s="80"/>
      <c r="D308" s="80"/>
      <c r="E308" s="80"/>
      <c r="F308" s="80"/>
      <c r="G308" s="74"/>
      <c r="H308" s="74"/>
      <c r="I308" s="74"/>
      <c r="J308" s="74"/>
      <c r="K308" s="74"/>
      <c r="L308" s="74"/>
      <c r="M308" s="74"/>
      <c r="N308" s="74"/>
      <c r="O308" s="69"/>
      <c r="P308" s="80"/>
      <c r="Q308" s="80"/>
      <c r="R308" s="80"/>
      <c r="S308" s="80"/>
    </row>
    <row r="309" spans="1:19">
      <c r="A309" s="69"/>
      <c r="B309" s="80"/>
      <c r="C309" s="80"/>
      <c r="D309" s="80"/>
      <c r="E309" s="80"/>
      <c r="F309" s="80"/>
      <c r="G309" s="74"/>
      <c r="H309" s="74"/>
      <c r="I309" s="74"/>
      <c r="J309" s="74"/>
      <c r="K309" s="74"/>
      <c r="L309" s="74"/>
      <c r="M309" s="74"/>
      <c r="N309" s="74"/>
      <c r="O309" s="69"/>
      <c r="P309" s="80"/>
      <c r="Q309" s="80"/>
      <c r="R309" s="80"/>
      <c r="S309" s="80"/>
    </row>
    <row r="310" spans="1:19">
      <c r="A310" s="69"/>
      <c r="B310" s="80"/>
      <c r="C310" s="80"/>
      <c r="D310" s="80"/>
      <c r="E310" s="80"/>
      <c r="F310" s="80"/>
      <c r="G310" s="74"/>
      <c r="H310" s="74"/>
      <c r="I310" s="74"/>
      <c r="J310" s="74"/>
      <c r="K310" s="74"/>
      <c r="L310" s="74"/>
      <c r="M310" s="74"/>
      <c r="N310" s="74"/>
      <c r="O310" s="69"/>
      <c r="P310" s="80"/>
      <c r="Q310" s="80"/>
      <c r="R310" s="80"/>
      <c r="S310" s="80"/>
    </row>
    <row r="311" spans="1:19">
      <c r="A311" s="69"/>
      <c r="B311" s="80"/>
      <c r="C311" s="80"/>
      <c r="D311" s="80"/>
      <c r="E311" s="80"/>
      <c r="F311" s="80"/>
      <c r="G311" s="74"/>
      <c r="H311" s="74"/>
      <c r="I311" s="74"/>
      <c r="J311" s="74"/>
      <c r="K311" s="74"/>
      <c r="L311" s="74"/>
      <c r="M311" s="74"/>
      <c r="N311" s="74"/>
      <c r="O311" s="69"/>
      <c r="P311" s="80"/>
      <c r="Q311" s="80"/>
      <c r="R311" s="80"/>
      <c r="S311" s="80"/>
    </row>
    <row r="312" spans="1:19">
      <c r="A312" s="69"/>
      <c r="B312" s="80"/>
      <c r="C312" s="80"/>
      <c r="D312" s="80"/>
      <c r="E312" s="80"/>
      <c r="F312" s="80"/>
      <c r="G312" s="74"/>
      <c r="H312" s="74"/>
      <c r="I312" s="74"/>
      <c r="J312" s="74"/>
      <c r="K312" s="74"/>
      <c r="L312" s="74"/>
      <c r="M312" s="74"/>
      <c r="N312" s="74"/>
      <c r="O312" s="69"/>
      <c r="P312" s="80"/>
      <c r="Q312" s="80"/>
      <c r="R312" s="80"/>
      <c r="S312" s="80"/>
    </row>
    <row r="313" spans="1:19">
      <c r="A313" s="69"/>
      <c r="B313" s="80"/>
      <c r="C313" s="80"/>
      <c r="D313" s="80"/>
      <c r="E313" s="80"/>
      <c r="F313" s="80"/>
      <c r="G313" s="74"/>
      <c r="H313" s="74"/>
      <c r="I313" s="74"/>
      <c r="J313" s="74"/>
      <c r="K313" s="74"/>
      <c r="L313" s="74"/>
      <c r="M313" s="74"/>
      <c r="N313" s="74"/>
      <c r="O313" s="69"/>
      <c r="P313" s="80"/>
      <c r="Q313" s="80"/>
      <c r="R313" s="80"/>
      <c r="S313" s="80"/>
    </row>
    <row r="314" spans="1:19">
      <c r="A314" s="69"/>
      <c r="B314" s="80"/>
      <c r="C314" s="80"/>
      <c r="D314" s="80"/>
      <c r="E314" s="80"/>
      <c r="F314" s="80"/>
      <c r="G314" s="74"/>
      <c r="H314" s="74"/>
      <c r="I314" s="74"/>
      <c r="J314" s="74"/>
      <c r="K314" s="74"/>
      <c r="L314" s="74"/>
      <c r="M314" s="74"/>
      <c r="N314" s="74"/>
      <c r="O314" s="69"/>
      <c r="P314" s="80"/>
      <c r="Q314" s="80"/>
      <c r="R314" s="80"/>
      <c r="S314" s="80"/>
    </row>
    <row r="315" spans="1:19">
      <c r="A315" s="69"/>
      <c r="B315" s="80"/>
      <c r="C315" s="80"/>
      <c r="D315" s="80"/>
      <c r="E315" s="80"/>
      <c r="F315" s="80"/>
      <c r="G315" s="74"/>
      <c r="H315" s="74"/>
      <c r="I315" s="74"/>
      <c r="J315" s="74"/>
      <c r="K315" s="74"/>
      <c r="L315" s="74"/>
      <c r="M315" s="74"/>
      <c r="N315" s="74"/>
      <c r="O315" s="69"/>
      <c r="P315" s="80"/>
      <c r="Q315" s="80"/>
      <c r="R315" s="80"/>
      <c r="S315" s="80"/>
    </row>
    <row r="316" spans="1:19">
      <c r="A316" s="69"/>
      <c r="B316" s="80"/>
      <c r="C316" s="80"/>
      <c r="D316" s="80"/>
      <c r="E316" s="80"/>
      <c r="F316" s="80"/>
      <c r="G316" s="74"/>
      <c r="H316" s="74"/>
      <c r="I316" s="74"/>
      <c r="J316" s="74"/>
      <c r="K316" s="74"/>
      <c r="L316" s="74"/>
      <c r="M316" s="74"/>
      <c r="N316" s="74"/>
      <c r="O316" s="69"/>
      <c r="P316" s="80"/>
      <c r="Q316" s="80"/>
      <c r="R316" s="80"/>
      <c r="S316" s="80"/>
    </row>
    <row r="317" spans="1:19">
      <c r="A317" s="69"/>
      <c r="B317" s="80"/>
      <c r="C317" s="80"/>
      <c r="D317" s="80"/>
      <c r="E317" s="80"/>
      <c r="F317" s="80"/>
      <c r="G317" s="74"/>
      <c r="H317" s="74"/>
      <c r="I317" s="74"/>
      <c r="J317" s="74"/>
      <c r="K317" s="74"/>
      <c r="L317" s="74"/>
      <c r="M317" s="74"/>
      <c r="N317" s="74"/>
      <c r="O317" s="69"/>
      <c r="P317" s="80"/>
      <c r="Q317" s="80"/>
      <c r="R317" s="80"/>
      <c r="S317" s="80"/>
    </row>
    <row r="318" spans="1:19">
      <c r="A318" s="69"/>
      <c r="B318" s="80"/>
      <c r="C318" s="80"/>
      <c r="D318" s="80"/>
      <c r="E318" s="80"/>
      <c r="F318" s="80"/>
      <c r="G318" s="74"/>
      <c r="H318" s="74"/>
      <c r="I318" s="74"/>
      <c r="J318" s="74"/>
      <c r="K318" s="74"/>
      <c r="L318" s="74"/>
      <c r="M318" s="74"/>
      <c r="N318" s="74"/>
      <c r="O318" s="69"/>
      <c r="P318" s="80"/>
      <c r="Q318" s="80"/>
      <c r="R318" s="80"/>
      <c r="S318" s="80"/>
    </row>
    <row r="319" spans="1:19">
      <c r="A319" s="69"/>
      <c r="B319" s="80"/>
      <c r="C319" s="80"/>
      <c r="D319" s="80"/>
      <c r="E319" s="80"/>
      <c r="F319" s="80"/>
      <c r="G319" s="74"/>
      <c r="H319" s="74"/>
      <c r="I319" s="74"/>
      <c r="J319" s="74"/>
      <c r="K319" s="74"/>
      <c r="L319" s="74"/>
      <c r="M319" s="74"/>
      <c r="N319" s="74"/>
      <c r="O319" s="69"/>
      <c r="P319" s="80"/>
      <c r="Q319" s="80"/>
      <c r="R319" s="80"/>
      <c r="S319" s="80"/>
    </row>
    <row r="320" spans="1:19">
      <c r="A320" s="69"/>
      <c r="B320" s="80"/>
      <c r="C320" s="80"/>
      <c r="D320" s="80"/>
      <c r="E320" s="80"/>
      <c r="F320" s="80"/>
      <c r="G320" s="74"/>
      <c r="H320" s="74"/>
      <c r="I320" s="74"/>
      <c r="J320" s="74"/>
      <c r="K320" s="74"/>
      <c r="L320" s="74"/>
      <c r="M320" s="74"/>
      <c r="N320" s="74"/>
      <c r="O320" s="69"/>
      <c r="P320" s="80"/>
      <c r="Q320" s="80"/>
      <c r="R320" s="80"/>
      <c r="S320" s="80"/>
    </row>
    <row r="321" spans="1:19">
      <c r="A321" s="69"/>
      <c r="B321" s="80"/>
      <c r="C321" s="80"/>
      <c r="D321" s="80"/>
      <c r="E321" s="80"/>
      <c r="F321" s="80"/>
      <c r="G321" s="74"/>
      <c r="H321" s="74"/>
      <c r="I321" s="74"/>
      <c r="J321" s="74"/>
      <c r="K321" s="74"/>
      <c r="L321" s="74"/>
      <c r="M321" s="74"/>
      <c r="N321" s="74"/>
      <c r="O321" s="69"/>
      <c r="P321" s="80"/>
      <c r="Q321" s="80"/>
      <c r="R321" s="80"/>
      <c r="S321" s="80"/>
    </row>
    <row r="322" spans="1:19">
      <c r="A322" s="69"/>
      <c r="B322" s="80"/>
      <c r="C322" s="80"/>
      <c r="D322" s="80"/>
      <c r="E322" s="80"/>
      <c r="F322" s="80"/>
      <c r="G322" s="74"/>
      <c r="H322" s="74"/>
      <c r="I322" s="74"/>
      <c r="J322" s="74"/>
      <c r="K322" s="74"/>
      <c r="L322" s="74"/>
      <c r="M322" s="74"/>
      <c r="N322" s="74"/>
      <c r="O322" s="69"/>
      <c r="P322" s="80"/>
      <c r="Q322" s="80"/>
      <c r="R322" s="80"/>
      <c r="S322" s="80"/>
    </row>
    <row r="323" spans="1:19">
      <c r="A323" s="69"/>
      <c r="B323" s="80"/>
      <c r="C323" s="80"/>
      <c r="D323" s="80"/>
      <c r="E323" s="80"/>
      <c r="F323" s="80"/>
      <c r="G323" s="74"/>
      <c r="H323" s="74"/>
      <c r="I323" s="74"/>
      <c r="J323" s="74"/>
      <c r="K323" s="74"/>
      <c r="L323" s="74"/>
      <c r="M323" s="74"/>
      <c r="N323" s="74"/>
      <c r="O323" s="69"/>
      <c r="P323" s="80"/>
      <c r="Q323" s="80"/>
      <c r="R323" s="80"/>
      <c r="S323" s="80"/>
    </row>
    <row r="324" spans="1:19">
      <c r="A324" s="69"/>
      <c r="B324" s="80"/>
      <c r="C324" s="80"/>
      <c r="D324" s="80"/>
      <c r="E324" s="80"/>
      <c r="F324" s="80"/>
      <c r="G324" s="74"/>
      <c r="H324" s="74"/>
      <c r="I324" s="74"/>
      <c r="J324" s="74"/>
      <c r="K324" s="74"/>
      <c r="L324" s="74"/>
      <c r="M324" s="74"/>
      <c r="N324" s="74"/>
      <c r="O324" s="69"/>
      <c r="P324" s="80"/>
      <c r="Q324" s="80"/>
      <c r="R324" s="80"/>
      <c r="S324" s="80"/>
    </row>
    <row r="325" spans="1:19">
      <c r="A325" s="69"/>
      <c r="B325" s="80"/>
      <c r="C325" s="80"/>
      <c r="D325" s="80"/>
      <c r="E325" s="80"/>
      <c r="F325" s="80"/>
      <c r="G325" s="74"/>
      <c r="H325" s="74"/>
      <c r="I325" s="74"/>
      <c r="J325" s="74"/>
      <c r="K325" s="74"/>
      <c r="L325" s="74"/>
      <c r="M325" s="74"/>
      <c r="N325" s="74"/>
      <c r="O325" s="69"/>
      <c r="P325" s="80"/>
      <c r="Q325" s="80"/>
      <c r="R325" s="80"/>
      <c r="S325" s="80"/>
    </row>
    <row r="326" spans="1:19">
      <c r="A326" s="69"/>
      <c r="B326" s="80"/>
      <c r="C326" s="80"/>
      <c r="D326" s="80"/>
      <c r="E326" s="80"/>
      <c r="F326" s="80"/>
      <c r="G326" s="74"/>
      <c r="H326" s="74"/>
      <c r="I326" s="74"/>
      <c r="J326" s="74"/>
      <c r="K326" s="74"/>
      <c r="L326" s="74"/>
      <c r="M326" s="74"/>
      <c r="N326" s="74"/>
      <c r="O326" s="69"/>
      <c r="P326" s="80"/>
      <c r="Q326" s="80"/>
      <c r="R326" s="80"/>
      <c r="S326" s="80"/>
    </row>
    <row r="327" spans="1:19">
      <c r="A327" s="69"/>
      <c r="B327" s="80"/>
      <c r="C327" s="80"/>
      <c r="D327" s="80"/>
      <c r="E327" s="80"/>
      <c r="F327" s="80"/>
      <c r="G327" s="74"/>
      <c r="H327" s="74"/>
      <c r="I327" s="74"/>
      <c r="J327" s="74"/>
      <c r="K327" s="74"/>
      <c r="L327" s="74"/>
      <c r="M327" s="74"/>
      <c r="N327" s="74"/>
      <c r="O327" s="69"/>
      <c r="P327" s="80"/>
      <c r="Q327" s="80"/>
      <c r="R327" s="80"/>
      <c r="S327" s="80"/>
    </row>
    <row r="328" spans="1:19">
      <c r="A328" s="69"/>
      <c r="B328" s="80"/>
      <c r="C328" s="80"/>
      <c r="D328" s="80"/>
      <c r="E328" s="80"/>
      <c r="F328" s="80"/>
      <c r="G328" s="74"/>
      <c r="H328" s="74"/>
      <c r="I328" s="74"/>
      <c r="J328" s="74"/>
      <c r="K328" s="74"/>
      <c r="L328" s="74"/>
      <c r="M328" s="74"/>
      <c r="N328" s="74"/>
      <c r="O328" s="69"/>
      <c r="P328" s="80"/>
      <c r="Q328" s="80"/>
      <c r="R328" s="80"/>
      <c r="S328" s="80"/>
    </row>
    <row r="329" spans="1:19">
      <c r="A329" s="69"/>
      <c r="B329" s="80"/>
      <c r="C329" s="80"/>
      <c r="D329" s="80"/>
      <c r="E329" s="80"/>
      <c r="F329" s="80"/>
      <c r="G329" s="74"/>
      <c r="H329" s="74"/>
      <c r="I329" s="74"/>
      <c r="J329" s="74"/>
      <c r="K329" s="74"/>
      <c r="L329" s="74"/>
      <c r="M329" s="74"/>
      <c r="N329" s="74"/>
      <c r="O329" s="69"/>
      <c r="P329" s="80"/>
      <c r="Q329" s="80"/>
      <c r="R329" s="80"/>
      <c r="S329" s="80"/>
    </row>
    <row r="330" spans="1:19">
      <c r="A330" s="69"/>
      <c r="B330" s="80"/>
      <c r="C330" s="80"/>
      <c r="D330" s="80"/>
      <c r="E330" s="80"/>
      <c r="F330" s="80"/>
      <c r="G330" s="74"/>
      <c r="H330" s="74"/>
      <c r="I330" s="74"/>
      <c r="J330" s="74"/>
      <c r="K330" s="74"/>
      <c r="L330" s="74"/>
      <c r="M330" s="74"/>
      <c r="N330" s="74"/>
      <c r="O330" s="69"/>
      <c r="P330" s="80"/>
      <c r="Q330" s="80"/>
      <c r="R330" s="80"/>
      <c r="S330" s="80"/>
    </row>
    <row r="331" spans="1:19">
      <c r="A331" s="69"/>
      <c r="B331" s="80"/>
      <c r="C331" s="80"/>
      <c r="D331" s="80"/>
      <c r="E331" s="80"/>
      <c r="F331" s="80"/>
      <c r="G331" s="74"/>
      <c r="H331" s="74"/>
      <c r="I331" s="74"/>
      <c r="J331" s="74"/>
      <c r="K331" s="74"/>
      <c r="L331" s="74"/>
      <c r="M331" s="74"/>
      <c r="N331" s="74"/>
      <c r="O331" s="69"/>
      <c r="P331" s="80"/>
      <c r="Q331" s="80"/>
      <c r="R331" s="80"/>
      <c r="S331" s="80"/>
    </row>
    <row r="332" spans="1:19">
      <c r="A332" s="69"/>
      <c r="B332" s="80"/>
      <c r="C332" s="80"/>
      <c r="D332" s="80"/>
      <c r="E332" s="80"/>
      <c r="F332" s="80"/>
      <c r="G332" s="74"/>
      <c r="H332" s="74"/>
      <c r="I332" s="74"/>
      <c r="J332" s="74"/>
      <c r="K332" s="74"/>
      <c r="L332" s="74"/>
      <c r="M332" s="74"/>
      <c r="N332" s="74"/>
      <c r="O332" s="69"/>
      <c r="P332" s="80"/>
      <c r="Q332" s="80"/>
      <c r="R332" s="80"/>
      <c r="S332" s="80"/>
    </row>
    <row r="333" spans="1:19">
      <c r="A333" s="69"/>
      <c r="B333" s="80"/>
      <c r="C333" s="80"/>
      <c r="D333" s="80"/>
      <c r="E333" s="80"/>
      <c r="F333" s="80"/>
      <c r="G333" s="74"/>
      <c r="H333" s="74"/>
      <c r="I333" s="74"/>
      <c r="J333" s="74"/>
      <c r="K333" s="74"/>
      <c r="L333" s="74"/>
      <c r="M333" s="74"/>
      <c r="N333" s="74"/>
      <c r="O333" s="69"/>
      <c r="P333" s="80"/>
      <c r="Q333" s="80"/>
      <c r="R333" s="80"/>
      <c r="S333" s="80"/>
    </row>
    <row r="334" spans="1:19">
      <c r="A334" s="69"/>
      <c r="B334" s="80"/>
      <c r="C334" s="80"/>
      <c r="D334" s="80"/>
      <c r="E334" s="80"/>
      <c r="F334" s="80"/>
      <c r="G334" s="74"/>
      <c r="H334" s="74"/>
      <c r="I334" s="74"/>
      <c r="J334" s="74"/>
      <c r="K334" s="74"/>
      <c r="L334" s="74"/>
      <c r="M334" s="74"/>
      <c r="N334" s="74"/>
      <c r="O334" s="69"/>
      <c r="P334" s="80"/>
      <c r="Q334" s="80"/>
      <c r="R334" s="80"/>
      <c r="S334" s="80"/>
    </row>
    <row r="335" spans="1:19">
      <c r="A335" s="69"/>
      <c r="B335" s="80"/>
      <c r="C335" s="80"/>
      <c r="D335" s="80"/>
      <c r="E335" s="80"/>
      <c r="F335" s="80"/>
      <c r="G335" s="74"/>
      <c r="H335" s="74"/>
      <c r="I335" s="74"/>
      <c r="J335" s="74"/>
      <c r="K335" s="74"/>
      <c r="L335" s="74"/>
      <c r="M335" s="74"/>
      <c r="N335" s="74"/>
      <c r="O335" s="69"/>
      <c r="P335" s="80"/>
      <c r="Q335" s="80"/>
      <c r="R335" s="80"/>
      <c r="S335" s="80"/>
    </row>
    <row r="336" spans="1:19">
      <c r="A336" s="69"/>
      <c r="B336" s="80"/>
      <c r="C336" s="80"/>
      <c r="D336" s="80"/>
      <c r="E336" s="80"/>
      <c r="F336" s="80"/>
      <c r="G336" s="74"/>
      <c r="H336" s="74"/>
      <c r="I336" s="74"/>
      <c r="J336" s="74"/>
      <c r="K336" s="74"/>
      <c r="L336" s="74"/>
      <c r="M336" s="74"/>
      <c r="N336" s="74"/>
      <c r="O336" s="69"/>
      <c r="P336" s="80"/>
      <c r="Q336" s="80"/>
      <c r="R336" s="80"/>
      <c r="S336" s="80"/>
    </row>
    <row r="337" spans="1:19">
      <c r="A337" s="69"/>
      <c r="B337" s="80"/>
      <c r="C337" s="80"/>
      <c r="D337" s="80"/>
      <c r="E337" s="80"/>
      <c r="F337" s="80"/>
      <c r="G337" s="74"/>
      <c r="H337" s="74"/>
      <c r="I337" s="74"/>
      <c r="J337" s="74"/>
      <c r="K337" s="74"/>
      <c r="L337" s="74"/>
      <c r="M337" s="74"/>
      <c r="N337" s="74"/>
      <c r="O337" s="69"/>
      <c r="P337" s="80"/>
      <c r="Q337" s="80"/>
      <c r="R337" s="80"/>
      <c r="S337" s="80"/>
    </row>
    <row r="338" spans="1:19">
      <c r="A338" s="69"/>
      <c r="B338" s="80"/>
      <c r="C338" s="80"/>
      <c r="D338" s="80"/>
      <c r="E338" s="80"/>
      <c r="F338" s="80"/>
      <c r="G338" s="74"/>
      <c r="H338" s="74"/>
      <c r="I338" s="74"/>
      <c r="J338" s="74"/>
      <c r="K338" s="74"/>
      <c r="L338" s="74"/>
      <c r="M338" s="74"/>
      <c r="N338" s="74"/>
      <c r="O338" s="69"/>
      <c r="P338" s="80"/>
      <c r="Q338" s="80"/>
      <c r="R338" s="80"/>
      <c r="S338" s="80"/>
    </row>
    <row r="339" spans="1:19">
      <c r="A339" s="69"/>
      <c r="B339" s="80"/>
      <c r="C339" s="80"/>
      <c r="D339" s="80"/>
      <c r="E339" s="80"/>
      <c r="F339" s="80"/>
      <c r="G339" s="74"/>
      <c r="H339" s="74"/>
      <c r="I339" s="74"/>
      <c r="J339" s="74"/>
      <c r="K339" s="74"/>
      <c r="L339" s="74"/>
      <c r="M339" s="74"/>
      <c r="N339" s="74"/>
      <c r="O339" s="69"/>
      <c r="P339" s="80"/>
      <c r="Q339" s="80"/>
      <c r="R339" s="80"/>
      <c r="S339" s="80"/>
    </row>
    <row r="340" spans="1:19">
      <c r="A340" s="69"/>
      <c r="B340" s="80"/>
      <c r="C340" s="80"/>
      <c r="D340" s="80"/>
      <c r="E340" s="80"/>
      <c r="F340" s="80"/>
      <c r="G340" s="74"/>
      <c r="H340" s="74"/>
      <c r="I340" s="74"/>
      <c r="J340" s="74"/>
      <c r="K340" s="74"/>
      <c r="L340" s="74"/>
      <c r="M340" s="74"/>
      <c r="N340" s="74"/>
      <c r="O340" s="69"/>
      <c r="P340" s="80"/>
      <c r="Q340" s="80"/>
      <c r="R340" s="80"/>
      <c r="S340" s="80"/>
    </row>
    <row r="341" spans="1:19">
      <c r="A341" s="69"/>
      <c r="B341" s="80"/>
      <c r="C341" s="80"/>
      <c r="D341" s="80"/>
      <c r="E341" s="80"/>
      <c r="F341" s="80"/>
      <c r="G341" s="74"/>
      <c r="H341" s="74"/>
      <c r="I341" s="74"/>
      <c r="J341" s="74"/>
      <c r="K341" s="74"/>
      <c r="L341" s="74"/>
      <c r="M341" s="74"/>
      <c r="N341" s="74"/>
      <c r="O341" s="69"/>
      <c r="P341" s="80"/>
      <c r="Q341" s="80"/>
      <c r="R341" s="80"/>
      <c r="S341" s="80"/>
    </row>
    <row r="342" spans="1:19">
      <c r="A342" s="69"/>
      <c r="B342" s="80"/>
      <c r="C342" s="80"/>
      <c r="D342" s="80"/>
      <c r="E342" s="80"/>
      <c r="F342" s="80"/>
      <c r="G342" s="74"/>
      <c r="H342" s="74"/>
      <c r="I342" s="74"/>
      <c r="J342" s="74"/>
      <c r="K342" s="74"/>
      <c r="L342" s="74"/>
      <c r="M342" s="74"/>
      <c r="N342" s="74"/>
      <c r="O342" s="69"/>
      <c r="P342" s="80"/>
      <c r="Q342" s="80"/>
      <c r="R342" s="80"/>
      <c r="S342" s="80"/>
    </row>
    <row r="343" spans="1:19">
      <c r="A343" s="69"/>
      <c r="B343" s="80"/>
      <c r="C343" s="80"/>
      <c r="D343" s="80"/>
      <c r="E343" s="80"/>
      <c r="F343" s="80"/>
      <c r="G343" s="74"/>
      <c r="H343" s="74"/>
      <c r="I343" s="74"/>
      <c r="J343" s="74"/>
      <c r="K343" s="74"/>
      <c r="L343" s="74"/>
      <c r="M343" s="74"/>
      <c r="N343" s="74"/>
      <c r="O343" s="69"/>
      <c r="P343" s="80"/>
      <c r="Q343" s="80"/>
      <c r="R343" s="80"/>
      <c r="S343" s="80"/>
    </row>
    <row r="344" spans="1:19">
      <c r="A344" s="69"/>
      <c r="B344" s="80"/>
      <c r="C344" s="80"/>
      <c r="D344" s="80"/>
      <c r="E344" s="80"/>
      <c r="F344" s="80"/>
      <c r="G344" s="74"/>
      <c r="H344" s="74"/>
      <c r="I344" s="74"/>
      <c r="J344" s="74"/>
      <c r="K344" s="74"/>
      <c r="L344" s="74"/>
      <c r="M344" s="74"/>
      <c r="N344" s="74"/>
      <c r="O344" s="69"/>
      <c r="P344" s="80"/>
      <c r="Q344" s="80"/>
      <c r="R344" s="80"/>
      <c r="S344" s="80"/>
    </row>
    <row r="345" spans="1:19">
      <c r="A345" s="69"/>
      <c r="B345" s="80"/>
      <c r="C345" s="80"/>
      <c r="D345" s="80"/>
      <c r="E345" s="80"/>
      <c r="F345" s="80"/>
      <c r="G345" s="74"/>
      <c r="H345" s="74"/>
      <c r="I345" s="74"/>
      <c r="J345" s="74"/>
      <c r="K345" s="74"/>
      <c r="L345" s="74"/>
      <c r="M345" s="74"/>
      <c r="N345" s="74"/>
      <c r="O345" s="69"/>
      <c r="P345" s="80"/>
      <c r="Q345" s="80"/>
      <c r="R345" s="80"/>
      <c r="S345" s="80"/>
    </row>
    <row r="346" spans="1:19">
      <c r="A346" s="69"/>
      <c r="B346" s="80"/>
      <c r="C346" s="80"/>
      <c r="D346" s="80"/>
      <c r="E346" s="80"/>
      <c r="F346" s="80"/>
      <c r="G346" s="74"/>
      <c r="H346" s="74"/>
      <c r="I346" s="74"/>
      <c r="J346" s="74"/>
      <c r="K346" s="74"/>
      <c r="L346" s="74"/>
      <c r="M346" s="74"/>
      <c r="N346" s="74"/>
      <c r="O346" s="69"/>
      <c r="P346" s="80"/>
      <c r="Q346" s="80"/>
      <c r="R346" s="80"/>
      <c r="S346" s="80"/>
    </row>
    <row r="347" spans="1:19">
      <c r="A347" s="69"/>
      <c r="B347" s="80"/>
      <c r="C347" s="80"/>
      <c r="D347" s="80"/>
      <c r="E347" s="80"/>
      <c r="F347" s="80"/>
      <c r="G347" s="74"/>
      <c r="H347" s="74"/>
      <c r="I347" s="74"/>
      <c r="J347" s="74"/>
      <c r="K347" s="74"/>
      <c r="L347" s="74"/>
      <c r="M347" s="74"/>
      <c r="N347" s="74"/>
      <c r="O347" s="69"/>
      <c r="P347" s="80"/>
      <c r="Q347" s="80"/>
      <c r="R347" s="80"/>
      <c r="S347" s="80"/>
    </row>
    <row r="348" spans="1:19">
      <c r="A348" s="69"/>
      <c r="B348" s="80"/>
      <c r="C348" s="80"/>
      <c r="D348" s="80"/>
      <c r="E348" s="80"/>
      <c r="F348" s="80"/>
      <c r="G348" s="74"/>
      <c r="H348" s="74"/>
      <c r="I348" s="74"/>
      <c r="J348" s="74"/>
      <c r="K348" s="74"/>
      <c r="L348" s="74"/>
      <c r="M348" s="74"/>
      <c r="N348" s="74"/>
      <c r="O348" s="69"/>
      <c r="P348" s="80"/>
      <c r="Q348" s="80"/>
      <c r="R348" s="80"/>
      <c r="S348" s="80"/>
    </row>
    <row r="349" spans="1:19">
      <c r="A349" s="69"/>
      <c r="B349" s="80"/>
      <c r="C349" s="80"/>
      <c r="D349" s="80"/>
      <c r="E349" s="80"/>
      <c r="F349" s="80"/>
      <c r="G349" s="74"/>
      <c r="H349" s="74"/>
      <c r="I349" s="74"/>
      <c r="J349" s="74"/>
      <c r="K349" s="74"/>
      <c r="L349" s="74"/>
      <c r="M349" s="74"/>
      <c r="N349" s="74"/>
      <c r="O349" s="69"/>
      <c r="P349" s="80"/>
      <c r="Q349" s="80"/>
      <c r="R349" s="80"/>
      <c r="S349" s="80"/>
    </row>
    <row r="350" spans="1:19">
      <c r="A350" s="69"/>
      <c r="B350" s="80"/>
      <c r="C350" s="80"/>
      <c r="D350" s="80"/>
      <c r="E350" s="80"/>
      <c r="F350" s="80"/>
      <c r="G350" s="74"/>
      <c r="H350" s="74"/>
      <c r="I350" s="74"/>
      <c r="J350" s="74"/>
      <c r="K350" s="74"/>
      <c r="L350" s="74"/>
      <c r="M350" s="74"/>
      <c r="N350" s="74"/>
      <c r="O350" s="69"/>
      <c r="P350" s="80"/>
      <c r="Q350" s="80"/>
      <c r="R350" s="80"/>
      <c r="S350" s="80"/>
    </row>
    <row r="351" spans="1:19">
      <c r="A351" s="69"/>
      <c r="B351" s="80"/>
      <c r="C351" s="80"/>
      <c r="D351" s="80"/>
      <c r="E351" s="80"/>
      <c r="F351" s="80"/>
      <c r="G351" s="74"/>
      <c r="H351" s="74"/>
      <c r="I351" s="74"/>
      <c r="J351" s="74"/>
      <c r="K351" s="74"/>
      <c r="L351" s="74"/>
      <c r="M351" s="74"/>
      <c r="N351" s="74"/>
      <c r="O351" s="69"/>
      <c r="P351" s="80"/>
      <c r="Q351" s="80"/>
      <c r="R351" s="80"/>
      <c r="S351" s="80"/>
    </row>
    <row r="352" spans="1:19">
      <c r="A352" s="69"/>
      <c r="B352" s="80"/>
      <c r="C352" s="80"/>
      <c r="D352" s="80"/>
      <c r="E352" s="80"/>
      <c r="F352" s="80"/>
      <c r="G352" s="74"/>
      <c r="H352" s="74"/>
      <c r="I352" s="74"/>
      <c r="J352" s="74"/>
      <c r="K352" s="74"/>
      <c r="L352" s="74"/>
      <c r="M352" s="74"/>
      <c r="N352" s="74"/>
      <c r="O352" s="69"/>
      <c r="P352" s="80"/>
      <c r="Q352" s="80"/>
      <c r="R352" s="80"/>
      <c r="S352" s="80"/>
    </row>
    <row r="353" spans="1:19">
      <c r="A353" s="69"/>
      <c r="B353" s="80"/>
      <c r="C353" s="80"/>
      <c r="D353" s="80"/>
      <c r="E353" s="80"/>
      <c r="F353" s="80"/>
      <c r="G353" s="74"/>
      <c r="H353" s="74"/>
      <c r="I353" s="74"/>
      <c r="J353" s="74"/>
      <c r="K353" s="74"/>
      <c r="L353" s="74"/>
      <c r="M353" s="74"/>
      <c r="N353" s="74"/>
      <c r="O353" s="69"/>
      <c r="P353" s="80"/>
      <c r="Q353" s="80"/>
      <c r="R353" s="80"/>
      <c r="S353" s="80"/>
    </row>
    <row r="354" spans="1:19">
      <c r="A354" s="69"/>
      <c r="B354" s="80"/>
      <c r="C354" s="80"/>
      <c r="D354" s="80"/>
      <c r="E354" s="80"/>
      <c r="F354" s="80"/>
      <c r="G354" s="74"/>
      <c r="H354" s="74"/>
      <c r="I354" s="74"/>
      <c r="J354" s="74"/>
      <c r="K354" s="74"/>
      <c r="L354" s="74"/>
      <c r="M354" s="74"/>
      <c r="N354" s="74"/>
      <c r="O354" s="69"/>
      <c r="P354" s="80"/>
      <c r="Q354" s="80"/>
      <c r="R354" s="80"/>
      <c r="S354" s="80"/>
    </row>
    <row r="355" spans="1:19">
      <c r="A355" s="69"/>
      <c r="B355" s="80"/>
      <c r="C355" s="80"/>
      <c r="D355" s="80"/>
      <c r="E355" s="80"/>
      <c r="F355" s="80"/>
      <c r="G355" s="74"/>
      <c r="H355" s="74"/>
      <c r="I355" s="74"/>
      <c r="J355" s="74"/>
      <c r="K355" s="74"/>
      <c r="L355" s="74"/>
      <c r="M355" s="74"/>
      <c r="N355" s="74"/>
      <c r="O355" s="69"/>
      <c r="P355" s="80"/>
      <c r="Q355" s="80"/>
      <c r="R355" s="80"/>
      <c r="S355" s="80"/>
    </row>
    <row r="356" spans="1:19">
      <c r="A356" s="69"/>
      <c r="B356" s="80"/>
      <c r="C356" s="80"/>
      <c r="D356" s="80"/>
      <c r="E356" s="80"/>
      <c r="F356" s="80"/>
      <c r="G356" s="74"/>
      <c r="H356" s="74"/>
      <c r="I356" s="74"/>
      <c r="J356" s="74"/>
      <c r="K356" s="74"/>
      <c r="L356" s="74"/>
      <c r="M356" s="74"/>
      <c r="N356" s="74"/>
      <c r="O356" s="69"/>
      <c r="P356" s="80"/>
      <c r="Q356" s="80"/>
      <c r="R356" s="80"/>
      <c r="S356" s="80"/>
    </row>
    <row r="357" spans="1:19">
      <c r="A357" s="69"/>
      <c r="B357" s="80"/>
      <c r="C357" s="80"/>
      <c r="D357" s="80"/>
      <c r="E357" s="80"/>
      <c r="F357" s="80"/>
      <c r="G357" s="74"/>
      <c r="H357" s="74"/>
      <c r="I357" s="74"/>
      <c r="J357" s="74"/>
      <c r="K357" s="74"/>
      <c r="L357" s="74"/>
      <c r="M357" s="74"/>
      <c r="N357" s="74"/>
      <c r="O357" s="69"/>
      <c r="P357" s="80"/>
      <c r="Q357" s="80"/>
      <c r="R357" s="80"/>
      <c r="S357" s="80"/>
    </row>
    <row r="358" spans="1:19">
      <c r="A358" s="69"/>
      <c r="B358" s="80"/>
      <c r="C358" s="80"/>
      <c r="D358" s="80"/>
      <c r="E358" s="80"/>
      <c r="F358" s="80"/>
      <c r="G358" s="74"/>
      <c r="H358" s="74"/>
      <c r="I358" s="74"/>
      <c r="J358" s="74"/>
      <c r="K358" s="74"/>
      <c r="L358" s="74"/>
      <c r="M358" s="74"/>
      <c r="N358" s="74"/>
      <c r="O358" s="69"/>
      <c r="P358" s="80"/>
      <c r="Q358" s="80"/>
      <c r="R358" s="80"/>
      <c r="S358" s="80"/>
    </row>
    <row r="359" spans="1:19">
      <c r="A359" s="69"/>
      <c r="B359" s="80"/>
      <c r="C359" s="80"/>
      <c r="D359" s="80"/>
      <c r="E359" s="80"/>
      <c r="F359" s="80"/>
      <c r="G359" s="74"/>
      <c r="H359" s="74"/>
      <c r="I359" s="74"/>
      <c r="J359" s="74"/>
      <c r="K359" s="74"/>
      <c r="L359" s="74"/>
      <c r="M359" s="74"/>
      <c r="N359" s="74"/>
      <c r="O359" s="69"/>
      <c r="P359" s="80"/>
      <c r="Q359" s="80"/>
      <c r="R359" s="80"/>
      <c r="S359" s="80"/>
    </row>
    <row r="360" spans="1:19">
      <c r="A360" s="69"/>
      <c r="B360" s="80"/>
      <c r="C360" s="80"/>
      <c r="D360" s="80"/>
      <c r="E360" s="80"/>
      <c r="F360" s="80"/>
      <c r="G360" s="74"/>
      <c r="H360" s="74"/>
      <c r="I360" s="74"/>
      <c r="J360" s="74"/>
      <c r="K360" s="74"/>
      <c r="L360" s="74"/>
      <c r="M360" s="74"/>
      <c r="N360" s="74"/>
      <c r="O360" s="69"/>
      <c r="P360" s="80"/>
      <c r="Q360" s="80"/>
      <c r="R360" s="80"/>
      <c r="S360" s="80"/>
    </row>
    <row r="361" spans="1:19">
      <c r="A361" s="69"/>
      <c r="B361" s="80"/>
      <c r="C361" s="80"/>
      <c r="D361" s="80"/>
      <c r="E361" s="80"/>
      <c r="F361" s="80"/>
      <c r="G361" s="74"/>
      <c r="H361" s="74"/>
      <c r="I361" s="74"/>
      <c r="J361" s="74"/>
      <c r="K361" s="74"/>
      <c r="L361" s="74"/>
      <c r="M361" s="74"/>
      <c r="N361" s="74"/>
      <c r="O361" s="69"/>
      <c r="P361" s="80"/>
      <c r="Q361" s="80"/>
      <c r="R361" s="80"/>
      <c r="S361" s="80"/>
    </row>
    <row r="362" spans="1:19">
      <c r="A362" s="69"/>
      <c r="B362" s="80"/>
      <c r="C362" s="80"/>
      <c r="D362" s="80"/>
      <c r="E362" s="80"/>
      <c r="F362" s="80"/>
      <c r="G362" s="74"/>
      <c r="H362" s="74"/>
      <c r="I362" s="74"/>
      <c r="J362" s="74"/>
      <c r="K362" s="74"/>
      <c r="L362" s="74"/>
      <c r="M362" s="74"/>
      <c r="N362" s="74"/>
      <c r="O362" s="69"/>
      <c r="P362" s="80"/>
      <c r="Q362" s="80"/>
      <c r="R362" s="80"/>
      <c r="S362" s="80"/>
    </row>
    <row r="363" spans="1:19">
      <c r="A363" s="69"/>
      <c r="B363" s="80"/>
      <c r="C363" s="80"/>
      <c r="D363" s="80"/>
      <c r="E363" s="80"/>
      <c r="F363" s="80"/>
      <c r="G363" s="74"/>
      <c r="H363" s="74"/>
      <c r="I363" s="74"/>
      <c r="J363" s="74"/>
      <c r="K363" s="74"/>
      <c r="L363" s="74"/>
      <c r="M363" s="74"/>
      <c r="N363" s="74"/>
      <c r="O363" s="69"/>
      <c r="P363" s="80"/>
      <c r="Q363" s="80"/>
      <c r="R363" s="80"/>
      <c r="S363" s="80"/>
    </row>
    <row r="364" spans="1:19">
      <c r="A364" s="69"/>
      <c r="B364" s="80"/>
      <c r="C364" s="80"/>
      <c r="D364" s="80"/>
      <c r="E364" s="80"/>
      <c r="F364" s="80"/>
      <c r="G364" s="74"/>
      <c r="H364" s="74"/>
      <c r="I364" s="74"/>
      <c r="J364" s="74"/>
      <c r="K364" s="74"/>
      <c r="L364" s="74"/>
      <c r="M364" s="74"/>
      <c r="N364" s="74"/>
      <c r="O364" s="69"/>
      <c r="P364" s="80"/>
      <c r="Q364" s="80"/>
      <c r="R364" s="80"/>
      <c r="S364" s="80"/>
    </row>
    <row r="365" spans="1:19">
      <c r="A365" s="69"/>
      <c r="B365" s="80"/>
      <c r="C365" s="80"/>
      <c r="D365" s="80"/>
      <c r="E365" s="80"/>
      <c r="F365" s="80"/>
      <c r="G365" s="74"/>
      <c r="H365" s="74"/>
      <c r="I365" s="74"/>
      <c r="J365" s="74"/>
      <c r="K365" s="74"/>
      <c r="L365" s="74"/>
      <c r="M365" s="74"/>
      <c r="N365" s="74"/>
      <c r="O365" s="69"/>
      <c r="P365" s="80"/>
      <c r="Q365" s="80"/>
      <c r="R365" s="80"/>
      <c r="S365" s="80"/>
    </row>
    <row r="366" spans="1:19">
      <c r="A366" s="69"/>
      <c r="B366" s="80"/>
      <c r="C366" s="80"/>
      <c r="D366" s="80"/>
      <c r="E366" s="80"/>
      <c r="F366" s="80"/>
      <c r="G366" s="74"/>
      <c r="H366" s="74"/>
      <c r="I366" s="74"/>
      <c r="J366" s="74"/>
      <c r="K366" s="74"/>
      <c r="L366" s="74"/>
      <c r="M366" s="74"/>
      <c r="N366" s="74"/>
      <c r="O366" s="69"/>
      <c r="P366" s="80"/>
      <c r="Q366" s="80"/>
      <c r="R366" s="80"/>
      <c r="S366" s="80"/>
    </row>
    <row r="367" spans="1:19">
      <c r="A367" s="69"/>
      <c r="B367" s="80"/>
      <c r="C367" s="80"/>
      <c r="D367" s="80"/>
      <c r="E367" s="80"/>
      <c r="F367" s="80"/>
      <c r="G367" s="74"/>
      <c r="H367" s="74"/>
      <c r="I367" s="74"/>
      <c r="J367" s="74"/>
      <c r="K367" s="74"/>
      <c r="L367" s="74"/>
      <c r="M367" s="74"/>
      <c r="N367" s="74"/>
      <c r="O367" s="69"/>
      <c r="P367" s="80"/>
      <c r="Q367" s="80"/>
      <c r="R367" s="80"/>
      <c r="S367" s="80"/>
    </row>
    <row r="368" spans="1:19">
      <c r="A368" s="69"/>
      <c r="B368" s="80"/>
      <c r="C368" s="80"/>
      <c r="D368" s="80"/>
      <c r="E368" s="80"/>
      <c r="F368" s="80"/>
      <c r="G368" s="74"/>
      <c r="H368" s="74"/>
      <c r="I368" s="74"/>
      <c r="J368" s="74"/>
      <c r="K368" s="74"/>
      <c r="L368" s="74"/>
      <c r="M368" s="74"/>
      <c r="N368" s="74"/>
      <c r="O368" s="69"/>
      <c r="P368" s="80"/>
      <c r="Q368" s="80"/>
      <c r="R368" s="80"/>
      <c r="S368" s="80"/>
    </row>
    <row r="369" spans="1:19">
      <c r="A369" s="69"/>
      <c r="B369" s="80"/>
      <c r="C369" s="80"/>
      <c r="D369" s="80"/>
      <c r="E369" s="80"/>
      <c r="F369" s="80"/>
      <c r="G369" s="74"/>
      <c r="H369" s="74"/>
      <c r="I369" s="74"/>
      <c r="J369" s="74"/>
      <c r="K369" s="74"/>
      <c r="L369" s="74"/>
      <c r="M369" s="74"/>
      <c r="N369" s="74"/>
      <c r="O369" s="69"/>
      <c r="P369" s="80"/>
      <c r="Q369" s="80"/>
      <c r="R369" s="80"/>
      <c r="S369" s="80"/>
    </row>
    <row r="370" spans="1:19">
      <c r="A370" s="69"/>
      <c r="B370" s="80"/>
      <c r="C370" s="80"/>
      <c r="D370" s="80"/>
      <c r="E370" s="80"/>
      <c r="F370" s="80"/>
      <c r="G370" s="74"/>
      <c r="H370" s="74"/>
      <c r="I370" s="74"/>
      <c r="J370" s="74"/>
      <c r="K370" s="74"/>
      <c r="L370" s="74"/>
      <c r="M370" s="74"/>
      <c r="N370" s="74"/>
      <c r="O370" s="69"/>
      <c r="P370" s="80"/>
      <c r="Q370" s="80"/>
      <c r="R370" s="80"/>
      <c r="S370" s="80"/>
    </row>
    <row r="371" spans="1:19">
      <c r="A371" s="69"/>
      <c r="B371" s="80"/>
      <c r="C371" s="80"/>
      <c r="D371" s="80"/>
      <c r="E371" s="80"/>
      <c r="F371" s="80"/>
      <c r="G371" s="74"/>
      <c r="H371" s="74"/>
      <c r="I371" s="74"/>
      <c r="J371" s="74"/>
      <c r="K371" s="74"/>
      <c r="L371" s="74"/>
      <c r="M371" s="74"/>
      <c r="N371" s="74"/>
      <c r="O371" s="69"/>
      <c r="P371" s="80"/>
      <c r="Q371" s="80"/>
      <c r="R371" s="80"/>
      <c r="S371" s="80"/>
    </row>
    <row r="372" spans="1:19">
      <c r="A372" s="69"/>
      <c r="B372" s="80"/>
      <c r="C372" s="80"/>
      <c r="D372" s="80"/>
      <c r="E372" s="80"/>
      <c r="F372" s="80"/>
      <c r="G372" s="74"/>
      <c r="H372" s="74"/>
      <c r="I372" s="74"/>
      <c r="J372" s="74"/>
      <c r="K372" s="74"/>
      <c r="L372" s="74"/>
      <c r="M372" s="74"/>
      <c r="N372" s="74"/>
      <c r="O372" s="69"/>
      <c r="P372" s="80"/>
      <c r="Q372" s="80"/>
      <c r="R372" s="80"/>
      <c r="S372" s="80"/>
    </row>
    <row r="373" spans="1:19">
      <c r="A373" s="69"/>
      <c r="B373" s="80"/>
      <c r="C373" s="80"/>
      <c r="D373" s="80"/>
      <c r="E373" s="80"/>
      <c r="F373" s="80"/>
      <c r="G373" s="74"/>
      <c r="H373" s="74"/>
      <c r="I373" s="74"/>
      <c r="J373" s="74"/>
      <c r="K373" s="74"/>
      <c r="L373" s="74"/>
      <c r="M373" s="74"/>
      <c r="N373" s="74"/>
      <c r="O373" s="69"/>
      <c r="P373" s="80"/>
      <c r="Q373" s="80"/>
      <c r="R373" s="80"/>
      <c r="S373" s="80"/>
    </row>
    <row r="374" spans="1:19">
      <c r="A374" s="69"/>
      <c r="B374" s="80"/>
      <c r="C374" s="80"/>
      <c r="D374" s="80"/>
      <c r="E374" s="80"/>
      <c r="F374" s="80"/>
      <c r="G374" s="74"/>
      <c r="H374" s="74"/>
      <c r="I374" s="74"/>
      <c r="J374" s="74"/>
      <c r="K374" s="74"/>
      <c r="L374" s="74"/>
      <c r="M374" s="74"/>
      <c r="N374" s="74"/>
      <c r="O374" s="69"/>
      <c r="P374" s="80"/>
      <c r="Q374" s="80"/>
      <c r="R374" s="80"/>
      <c r="S374" s="80"/>
    </row>
    <row r="375" spans="1:19">
      <c r="A375" s="69"/>
      <c r="B375" s="80"/>
      <c r="C375" s="80"/>
      <c r="D375" s="80"/>
      <c r="E375" s="80"/>
      <c r="F375" s="80"/>
      <c r="G375" s="74"/>
      <c r="H375" s="74"/>
      <c r="I375" s="74"/>
      <c r="J375" s="74"/>
      <c r="K375" s="74"/>
      <c r="L375" s="74"/>
      <c r="M375" s="74"/>
      <c r="N375" s="74"/>
      <c r="O375" s="69"/>
      <c r="P375" s="80"/>
      <c r="Q375" s="80"/>
      <c r="R375" s="80"/>
      <c r="S375" s="80"/>
    </row>
    <row r="376" spans="1:19">
      <c r="A376" s="69"/>
      <c r="B376" s="80"/>
      <c r="C376" s="80"/>
      <c r="D376" s="80"/>
      <c r="E376" s="80"/>
      <c r="F376" s="80"/>
      <c r="G376" s="74"/>
      <c r="H376" s="74"/>
      <c r="I376" s="74"/>
      <c r="J376" s="74"/>
      <c r="K376" s="74"/>
      <c r="L376" s="74"/>
      <c r="M376" s="74"/>
      <c r="N376" s="74"/>
      <c r="O376" s="69"/>
      <c r="P376" s="80"/>
      <c r="Q376" s="80"/>
      <c r="R376" s="80"/>
      <c r="S376" s="80"/>
    </row>
    <row r="377" spans="1:19">
      <c r="A377" s="69"/>
      <c r="B377" s="80"/>
      <c r="C377" s="80"/>
      <c r="D377" s="80"/>
      <c r="E377" s="80"/>
      <c r="F377" s="80"/>
      <c r="G377" s="74"/>
      <c r="H377" s="74"/>
      <c r="I377" s="74"/>
      <c r="J377" s="74"/>
      <c r="K377" s="74"/>
      <c r="L377" s="74"/>
      <c r="M377" s="74"/>
      <c r="N377" s="74"/>
      <c r="O377" s="69"/>
      <c r="P377" s="80"/>
      <c r="Q377" s="80"/>
      <c r="R377" s="80"/>
      <c r="S377" s="80"/>
    </row>
    <row r="378" spans="1:19">
      <c r="A378" s="69"/>
      <c r="B378" s="80"/>
      <c r="C378" s="80"/>
      <c r="D378" s="80"/>
      <c r="E378" s="80"/>
      <c r="F378" s="80"/>
      <c r="G378" s="74"/>
      <c r="H378" s="74"/>
      <c r="I378" s="74"/>
      <c r="J378" s="74"/>
      <c r="K378" s="74"/>
      <c r="L378" s="74"/>
      <c r="M378" s="74"/>
      <c r="N378" s="74"/>
      <c r="O378" s="69"/>
      <c r="P378" s="80"/>
      <c r="Q378" s="80"/>
      <c r="R378" s="80"/>
      <c r="S378" s="80"/>
    </row>
    <row r="379" spans="1:19">
      <c r="A379" s="69"/>
      <c r="B379" s="80"/>
      <c r="C379" s="80"/>
      <c r="D379" s="80"/>
      <c r="E379" s="80"/>
      <c r="F379" s="80"/>
      <c r="G379" s="74"/>
      <c r="H379" s="74"/>
      <c r="I379" s="74"/>
      <c r="J379" s="74"/>
      <c r="K379" s="74"/>
      <c r="L379" s="74"/>
      <c r="M379" s="74"/>
      <c r="N379" s="74"/>
      <c r="O379" s="69"/>
      <c r="P379" s="80"/>
      <c r="Q379" s="80"/>
      <c r="R379" s="80"/>
      <c r="S379" s="80"/>
    </row>
    <row r="380" spans="1:19">
      <c r="A380" s="69"/>
      <c r="B380" s="80"/>
      <c r="C380" s="80"/>
      <c r="D380" s="80"/>
      <c r="E380" s="80"/>
      <c r="F380" s="80"/>
      <c r="G380" s="74"/>
      <c r="H380" s="74"/>
      <c r="I380" s="74"/>
      <c r="J380" s="74"/>
      <c r="K380" s="74"/>
      <c r="L380" s="74"/>
      <c r="M380" s="74"/>
      <c r="N380" s="74"/>
      <c r="O380" s="69"/>
      <c r="P380" s="80"/>
      <c r="Q380" s="80"/>
      <c r="R380" s="80"/>
      <c r="S380" s="80"/>
    </row>
    <row r="381" spans="1:19">
      <c r="A381" s="69"/>
      <c r="B381" s="80"/>
      <c r="C381" s="80"/>
      <c r="D381" s="80"/>
      <c r="E381" s="80"/>
      <c r="F381" s="80"/>
      <c r="G381" s="74"/>
      <c r="H381" s="74"/>
      <c r="I381" s="74"/>
      <c r="J381" s="74"/>
      <c r="K381" s="74"/>
      <c r="L381" s="74"/>
      <c r="M381" s="74"/>
      <c r="N381" s="74"/>
      <c r="O381" s="69"/>
      <c r="P381" s="80"/>
      <c r="Q381" s="80"/>
      <c r="R381" s="80"/>
      <c r="S381" s="80"/>
    </row>
    <row r="382" spans="1:19">
      <c r="A382" s="69"/>
      <c r="B382" s="80"/>
      <c r="C382" s="80"/>
      <c r="D382" s="80"/>
      <c r="E382" s="80"/>
      <c r="F382" s="80"/>
      <c r="G382" s="74"/>
      <c r="H382" s="74"/>
      <c r="I382" s="74"/>
      <c r="J382" s="74"/>
      <c r="K382" s="74"/>
      <c r="L382" s="74"/>
      <c r="M382" s="74"/>
      <c r="N382" s="74"/>
      <c r="O382" s="69"/>
      <c r="P382" s="80"/>
      <c r="Q382" s="80"/>
      <c r="R382" s="80"/>
      <c r="S382" s="80"/>
    </row>
    <row r="383" spans="1:19">
      <c r="A383" s="69"/>
      <c r="B383" s="80"/>
      <c r="C383" s="80"/>
      <c r="D383" s="80"/>
      <c r="E383" s="80"/>
      <c r="F383" s="80"/>
      <c r="G383" s="74"/>
      <c r="H383" s="74"/>
      <c r="I383" s="74"/>
      <c r="J383" s="74"/>
      <c r="K383" s="74"/>
      <c r="L383" s="74"/>
      <c r="M383" s="74"/>
      <c r="N383" s="74"/>
      <c r="O383" s="69"/>
      <c r="P383" s="80"/>
      <c r="Q383" s="80"/>
      <c r="R383" s="80"/>
      <c r="S383" s="80"/>
    </row>
    <row r="384" spans="1:19">
      <c r="A384" s="69"/>
      <c r="B384" s="80"/>
      <c r="C384" s="80"/>
      <c r="D384" s="80"/>
      <c r="E384" s="80"/>
      <c r="F384" s="80"/>
      <c r="G384" s="74"/>
      <c r="H384" s="74"/>
      <c r="I384" s="74"/>
      <c r="J384" s="74"/>
      <c r="K384" s="74"/>
      <c r="L384" s="74"/>
      <c r="M384" s="74"/>
      <c r="N384" s="74"/>
      <c r="O384" s="69"/>
      <c r="P384" s="80"/>
      <c r="Q384" s="80"/>
      <c r="R384" s="80"/>
      <c r="S384" s="80"/>
    </row>
    <row r="385" spans="1:19">
      <c r="A385" s="69"/>
      <c r="B385" s="80"/>
      <c r="C385" s="80"/>
      <c r="D385" s="80"/>
      <c r="E385" s="80"/>
      <c r="F385" s="80"/>
      <c r="G385" s="74"/>
      <c r="H385" s="74"/>
      <c r="I385" s="74"/>
      <c r="J385" s="74"/>
      <c r="K385" s="74"/>
      <c r="L385" s="74"/>
      <c r="M385" s="74"/>
      <c r="N385" s="74"/>
      <c r="O385" s="69"/>
      <c r="P385" s="80"/>
      <c r="Q385" s="80"/>
      <c r="R385" s="80"/>
      <c r="S385" s="80"/>
    </row>
    <row r="386" spans="1:19">
      <c r="A386" s="69"/>
      <c r="B386" s="80"/>
      <c r="C386" s="80"/>
      <c r="D386" s="80"/>
      <c r="E386" s="80"/>
      <c r="F386" s="80"/>
      <c r="G386" s="74"/>
      <c r="H386" s="74"/>
      <c r="I386" s="74"/>
      <c r="J386" s="74"/>
      <c r="K386" s="74"/>
      <c r="L386" s="74"/>
      <c r="M386" s="74"/>
      <c r="N386" s="74"/>
      <c r="O386" s="69"/>
      <c r="P386" s="80"/>
      <c r="Q386" s="80"/>
      <c r="R386" s="80"/>
      <c r="S386" s="80"/>
    </row>
    <row r="387" spans="1:19">
      <c r="A387" s="69"/>
      <c r="B387" s="80"/>
      <c r="C387" s="80"/>
      <c r="D387" s="80"/>
      <c r="E387" s="80"/>
      <c r="F387" s="80"/>
      <c r="G387" s="74"/>
      <c r="H387" s="74"/>
      <c r="I387" s="74"/>
      <c r="J387" s="74"/>
      <c r="K387" s="74"/>
      <c r="L387" s="74"/>
      <c r="M387" s="74"/>
      <c r="N387" s="74"/>
      <c r="O387" s="69"/>
      <c r="P387" s="80"/>
      <c r="Q387" s="80"/>
      <c r="R387" s="80"/>
      <c r="S387" s="80"/>
    </row>
    <row r="388" spans="1:19">
      <c r="A388" s="69"/>
      <c r="B388" s="80"/>
      <c r="C388" s="80"/>
      <c r="D388" s="80"/>
      <c r="E388" s="80"/>
      <c r="F388" s="80"/>
      <c r="G388" s="74"/>
      <c r="H388" s="74"/>
      <c r="I388" s="74"/>
      <c r="J388" s="74"/>
      <c r="K388" s="74"/>
      <c r="L388" s="74"/>
      <c r="M388" s="74"/>
      <c r="N388" s="74"/>
      <c r="O388" s="69"/>
      <c r="P388" s="80"/>
      <c r="Q388" s="80"/>
      <c r="R388" s="80"/>
      <c r="S388" s="80"/>
    </row>
    <row r="389" spans="1:19">
      <c r="A389" s="69"/>
      <c r="B389" s="80"/>
      <c r="C389" s="80"/>
      <c r="D389" s="80"/>
      <c r="E389" s="80"/>
      <c r="F389" s="80"/>
      <c r="G389" s="74"/>
      <c r="H389" s="74"/>
      <c r="I389" s="74"/>
      <c r="J389" s="74"/>
      <c r="K389" s="74"/>
      <c r="L389" s="74"/>
      <c r="M389" s="74"/>
      <c r="N389" s="74"/>
      <c r="O389" s="69"/>
      <c r="P389" s="80"/>
      <c r="Q389" s="80"/>
      <c r="R389" s="80"/>
      <c r="S389" s="80"/>
    </row>
    <row r="390" spans="1:19">
      <c r="A390" s="69"/>
      <c r="B390" s="80"/>
      <c r="C390" s="80"/>
      <c r="D390" s="80"/>
      <c r="E390" s="80"/>
      <c r="F390" s="80"/>
      <c r="G390" s="74"/>
      <c r="H390" s="74"/>
      <c r="I390" s="74"/>
      <c r="J390" s="74"/>
      <c r="K390" s="74"/>
      <c r="L390" s="74"/>
      <c r="M390" s="74"/>
      <c r="N390" s="74"/>
      <c r="O390" s="69"/>
      <c r="P390" s="80"/>
      <c r="Q390" s="80"/>
      <c r="R390" s="80"/>
      <c r="S390" s="80"/>
    </row>
    <row r="391" spans="1:19">
      <c r="A391" s="69"/>
      <c r="B391" s="80"/>
      <c r="C391" s="80"/>
      <c r="D391" s="80"/>
      <c r="E391" s="80"/>
      <c r="F391" s="80"/>
      <c r="G391" s="74"/>
      <c r="H391" s="74"/>
      <c r="I391" s="74"/>
      <c r="J391" s="74"/>
      <c r="K391" s="74"/>
      <c r="L391" s="74"/>
      <c r="M391" s="74"/>
      <c r="N391" s="74"/>
      <c r="O391" s="69"/>
      <c r="P391" s="80"/>
      <c r="Q391" s="80"/>
      <c r="R391" s="80"/>
      <c r="S391" s="80"/>
    </row>
    <row r="392" spans="1:19">
      <c r="A392" s="69"/>
      <c r="B392" s="80"/>
      <c r="C392" s="80"/>
      <c r="D392" s="80"/>
      <c r="E392" s="80"/>
      <c r="F392" s="80"/>
      <c r="G392" s="74"/>
      <c r="H392" s="74"/>
      <c r="I392" s="74"/>
      <c r="J392" s="74"/>
      <c r="K392" s="74"/>
      <c r="L392" s="74"/>
      <c r="M392" s="74"/>
      <c r="N392" s="74"/>
      <c r="O392" s="69"/>
      <c r="P392" s="80"/>
      <c r="Q392" s="80"/>
      <c r="R392" s="80"/>
      <c r="S392" s="80"/>
    </row>
    <row r="393" spans="1:19">
      <c r="A393" s="69"/>
      <c r="B393" s="80"/>
      <c r="C393" s="80"/>
      <c r="D393" s="80"/>
      <c r="E393" s="80"/>
      <c r="F393" s="80"/>
      <c r="G393" s="74"/>
      <c r="H393" s="74"/>
      <c r="I393" s="74"/>
      <c r="J393" s="74"/>
      <c r="K393" s="74"/>
      <c r="L393" s="74"/>
      <c r="M393" s="74"/>
      <c r="N393" s="74"/>
      <c r="O393" s="69"/>
      <c r="P393" s="80"/>
      <c r="Q393" s="80"/>
      <c r="R393" s="80"/>
      <c r="S393" s="80"/>
    </row>
    <row r="394" spans="1:19">
      <c r="A394" s="69"/>
      <c r="B394" s="80"/>
      <c r="C394" s="80"/>
      <c r="D394" s="80"/>
      <c r="E394" s="80"/>
      <c r="F394" s="80"/>
      <c r="G394" s="74"/>
      <c r="H394" s="74"/>
      <c r="I394" s="74"/>
      <c r="J394" s="74"/>
      <c r="K394" s="74"/>
      <c r="L394" s="74"/>
      <c r="M394" s="74"/>
      <c r="N394" s="74"/>
      <c r="O394" s="69"/>
      <c r="P394" s="80"/>
      <c r="Q394" s="80"/>
      <c r="R394" s="80"/>
      <c r="S394" s="80"/>
    </row>
    <row r="395" spans="1:19">
      <c r="A395" s="69"/>
      <c r="B395" s="80"/>
      <c r="C395" s="80"/>
      <c r="D395" s="80"/>
      <c r="E395" s="80"/>
      <c r="F395" s="80"/>
      <c r="G395" s="74"/>
      <c r="H395" s="74"/>
      <c r="I395" s="74"/>
      <c r="J395" s="74"/>
      <c r="K395" s="74"/>
      <c r="L395" s="74"/>
      <c r="M395" s="74"/>
      <c r="N395" s="74"/>
      <c r="O395" s="69"/>
      <c r="P395" s="80"/>
      <c r="Q395" s="80"/>
      <c r="R395" s="80"/>
      <c r="S395" s="80"/>
    </row>
    <row r="396" spans="1:19">
      <c r="A396" s="69"/>
      <c r="B396" s="80"/>
      <c r="C396" s="80"/>
      <c r="D396" s="80"/>
      <c r="E396" s="80"/>
      <c r="F396" s="80"/>
      <c r="G396" s="74"/>
      <c r="H396" s="74"/>
      <c r="I396" s="74"/>
      <c r="J396" s="74"/>
      <c r="K396" s="74"/>
      <c r="L396" s="74"/>
      <c r="M396" s="74"/>
      <c r="N396" s="74"/>
      <c r="O396" s="69"/>
      <c r="P396" s="80"/>
      <c r="Q396" s="80"/>
      <c r="R396" s="80"/>
      <c r="S396" s="80"/>
    </row>
    <row r="397" spans="1:19">
      <c r="A397" s="69"/>
      <c r="B397" s="80"/>
      <c r="C397" s="80"/>
      <c r="D397" s="80"/>
      <c r="E397" s="80"/>
      <c r="F397" s="80"/>
      <c r="G397" s="74"/>
      <c r="H397" s="74"/>
      <c r="I397" s="74"/>
      <c r="J397" s="74"/>
      <c r="K397" s="74"/>
      <c r="L397" s="74"/>
      <c r="M397" s="74"/>
      <c r="N397" s="74"/>
      <c r="O397" s="69"/>
      <c r="P397" s="80"/>
      <c r="Q397" s="80"/>
      <c r="R397" s="80"/>
      <c r="S397" s="80"/>
    </row>
    <row r="398" spans="1:19">
      <c r="A398" s="69"/>
      <c r="B398" s="80"/>
      <c r="C398" s="80"/>
      <c r="D398" s="80"/>
      <c r="E398" s="80"/>
      <c r="F398" s="80"/>
      <c r="G398" s="74"/>
      <c r="H398" s="74"/>
      <c r="I398" s="74"/>
      <c r="J398" s="74"/>
      <c r="K398" s="74"/>
      <c r="L398" s="74"/>
      <c r="M398" s="74"/>
      <c r="N398" s="74"/>
      <c r="O398" s="69"/>
      <c r="P398" s="80"/>
      <c r="Q398" s="80"/>
      <c r="R398" s="80"/>
      <c r="S398" s="80"/>
    </row>
    <row r="399" spans="1:19">
      <c r="A399" s="69"/>
      <c r="B399" s="80"/>
      <c r="C399" s="80"/>
      <c r="D399" s="80"/>
      <c r="E399" s="80"/>
      <c r="F399" s="80"/>
      <c r="G399" s="74"/>
      <c r="H399" s="74"/>
      <c r="I399" s="74"/>
      <c r="J399" s="74"/>
      <c r="K399" s="74"/>
      <c r="L399" s="74"/>
      <c r="M399" s="74"/>
      <c r="N399" s="74"/>
      <c r="O399" s="69"/>
      <c r="P399" s="80"/>
      <c r="Q399" s="80"/>
      <c r="R399" s="80"/>
      <c r="S399" s="80"/>
    </row>
    <row r="400" spans="1:19">
      <c r="A400" s="69"/>
      <c r="B400" s="80"/>
      <c r="C400" s="80"/>
      <c r="D400" s="80"/>
      <c r="E400" s="80"/>
      <c r="F400" s="80"/>
      <c r="G400" s="74"/>
      <c r="H400" s="74"/>
      <c r="I400" s="74"/>
      <c r="J400" s="74"/>
      <c r="K400" s="74"/>
      <c r="L400" s="74"/>
      <c r="M400" s="74"/>
      <c r="N400" s="74"/>
      <c r="O400" s="69"/>
      <c r="P400" s="80"/>
      <c r="Q400" s="80"/>
      <c r="R400" s="80"/>
      <c r="S400" s="80"/>
    </row>
    <row r="401" spans="1:19">
      <c r="A401" s="69"/>
      <c r="B401" s="80"/>
      <c r="C401" s="80"/>
      <c r="D401" s="80"/>
      <c r="E401" s="80"/>
      <c r="F401" s="80"/>
      <c r="G401" s="74"/>
      <c r="H401" s="74"/>
      <c r="I401" s="74"/>
      <c r="J401" s="74"/>
      <c r="K401" s="74"/>
      <c r="L401" s="74"/>
      <c r="M401" s="74"/>
      <c r="N401" s="74"/>
      <c r="O401" s="69"/>
      <c r="P401" s="80"/>
      <c r="Q401" s="80"/>
      <c r="R401" s="80"/>
      <c r="S401" s="80"/>
    </row>
    <row r="402" spans="1:19">
      <c r="A402" s="69"/>
      <c r="B402" s="80"/>
      <c r="C402" s="80"/>
      <c r="D402" s="80"/>
      <c r="E402" s="80"/>
      <c r="F402" s="80"/>
      <c r="G402" s="74"/>
      <c r="H402" s="74"/>
      <c r="I402" s="74"/>
      <c r="J402" s="74"/>
      <c r="K402" s="74"/>
      <c r="L402" s="74"/>
      <c r="M402" s="74"/>
      <c r="N402" s="74"/>
      <c r="O402" s="69"/>
      <c r="P402" s="80"/>
      <c r="Q402" s="80"/>
      <c r="R402" s="80"/>
      <c r="S402" s="80"/>
    </row>
    <row r="403" spans="1:19">
      <c r="A403" s="69"/>
      <c r="B403" s="80"/>
      <c r="C403" s="80"/>
      <c r="D403" s="80"/>
      <c r="E403" s="80"/>
      <c r="F403" s="80"/>
      <c r="G403" s="74"/>
      <c r="H403" s="74"/>
      <c r="I403" s="74"/>
      <c r="J403" s="74"/>
      <c r="K403" s="74"/>
      <c r="L403" s="74"/>
      <c r="M403" s="74"/>
      <c r="N403" s="74"/>
      <c r="O403" s="69"/>
      <c r="P403" s="80"/>
      <c r="Q403" s="80"/>
      <c r="R403" s="80"/>
      <c r="S403" s="80"/>
    </row>
    <row r="404" spans="1:19">
      <c r="A404" s="69"/>
      <c r="B404" s="80"/>
      <c r="C404" s="80"/>
      <c r="D404" s="80"/>
      <c r="E404" s="80"/>
      <c r="F404" s="80"/>
      <c r="G404" s="74"/>
      <c r="H404" s="74"/>
      <c r="I404" s="74"/>
      <c r="J404" s="74"/>
      <c r="K404" s="74"/>
      <c r="L404" s="74"/>
      <c r="M404" s="74"/>
      <c r="N404" s="74"/>
      <c r="O404" s="69"/>
      <c r="P404" s="80"/>
      <c r="Q404" s="80"/>
      <c r="R404" s="80"/>
      <c r="S404" s="80"/>
    </row>
    <row r="405" spans="1:19">
      <c r="A405" s="69"/>
      <c r="B405" s="80"/>
      <c r="C405" s="80"/>
      <c r="D405" s="80"/>
      <c r="E405" s="80"/>
      <c r="F405" s="80"/>
      <c r="G405" s="74"/>
      <c r="H405" s="74"/>
      <c r="I405" s="74"/>
      <c r="J405" s="74"/>
      <c r="K405" s="74"/>
      <c r="L405" s="74"/>
      <c r="M405" s="74"/>
      <c r="N405" s="74"/>
      <c r="O405" s="69"/>
      <c r="P405" s="80"/>
      <c r="Q405" s="80"/>
      <c r="R405" s="80"/>
      <c r="S405" s="80"/>
    </row>
    <row r="406" spans="1:19">
      <c r="A406" s="69"/>
      <c r="B406" s="80"/>
      <c r="C406" s="80"/>
      <c r="D406" s="80"/>
      <c r="E406" s="80"/>
      <c r="F406" s="80"/>
      <c r="G406" s="74"/>
      <c r="H406" s="74"/>
      <c r="I406" s="74"/>
      <c r="J406" s="74"/>
      <c r="K406" s="74"/>
      <c r="L406" s="74"/>
      <c r="M406" s="74"/>
      <c r="N406" s="74"/>
      <c r="O406" s="69"/>
      <c r="P406" s="80"/>
      <c r="Q406" s="80"/>
      <c r="R406" s="80"/>
      <c r="S406" s="80"/>
    </row>
    <row r="407" spans="1:19">
      <c r="A407" s="69"/>
      <c r="B407" s="80"/>
      <c r="C407" s="80"/>
      <c r="D407" s="80"/>
      <c r="E407" s="80"/>
      <c r="F407" s="80"/>
      <c r="G407" s="74"/>
      <c r="H407" s="74"/>
      <c r="I407" s="74"/>
      <c r="J407" s="74"/>
      <c r="K407" s="74"/>
      <c r="L407" s="74"/>
      <c r="M407" s="74"/>
      <c r="N407" s="74"/>
      <c r="O407" s="69"/>
      <c r="P407" s="80"/>
      <c r="Q407" s="80"/>
      <c r="R407" s="80"/>
      <c r="S407" s="80"/>
    </row>
    <row r="408" spans="1:19">
      <c r="A408" s="69"/>
      <c r="B408" s="80"/>
      <c r="C408" s="80"/>
      <c r="D408" s="80"/>
      <c r="E408" s="80"/>
      <c r="F408" s="80"/>
      <c r="G408" s="74"/>
      <c r="H408" s="74"/>
      <c r="I408" s="74"/>
      <c r="J408" s="74"/>
      <c r="K408" s="74"/>
      <c r="L408" s="74"/>
      <c r="M408" s="74"/>
      <c r="N408" s="74"/>
      <c r="O408" s="69"/>
      <c r="P408" s="80"/>
      <c r="Q408" s="80"/>
      <c r="R408" s="80"/>
      <c r="S408" s="80"/>
    </row>
    <row r="409" spans="1:19">
      <c r="A409" s="69"/>
      <c r="B409" s="80"/>
      <c r="C409" s="80"/>
      <c r="D409" s="80"/>
      <c r="E409" s="80"/>
      <c r="F409" s="80"/>
      <c r="G409" s="74"/>
      <c r="H409" s="74"/>
      <c r="I409" s="74"/>
      <c r="J409" s="74"/>
      <c r="K409" s="74"/>
      <c r="L409" s="74"/>
      <c r="M409" s="74"/>
      <c r="N409" s="74"/>
      <c r="O409" s="69"/>
      <c r="P409" s="80"/>
      <c r="Q409" s="80"/>
      <c r="R409" s="80"/>
      <c r="S409" s="80"/>
    </row>
    <row r="410" spans="1:19">
      <c r="A410" s="69"/>
      <c r="B410" s="80"/>
      <c r="C410" s="80"/>
      <c r="D410" s="80"/>
      <c r="E410" s="80"/>
      <c r="F410" s="80"/>
      <c r="G410" s="74"/>
      <c r="H410" s="74"/>
      <c r="I410" s="74"/>
      <c r="J410" s="74"/>
      <c r="K410" s="74"/>
      <c r="L410" s="74"/>
      <c r="M410" s="74"/>
      <c r="N410" s="74"/>
      <c r="O410" s="69"/>
      <c r="P410" s="80"/>
      <c r="Q410" s="80"/>
      <c r="R410" s="80"/>
      <c r="S410" s="80"/>
    </row>
    <row r="411" spans="1:19">
      <c r="A411" s="69"/>
      <c r="B411" s="80"/>
      <c r="C411" s="80"/>
      <c r="D411" s="80"/>
      <c r="E411" s="80"/>
      <c r="F411" s="80"/>
      <c r="G411" s="74"/>
      <c r="H411" s="74"/>
      <c r="I411" s="74"/>
      <c r="J411" s="74"/>
      <c r="K411" s="74"/>
      <c r="L411" s="74"/>
      <c r="M411" s="74"/>
      <c r="N411" s="74"/>
      <c r="O411" s="69"/>
      <c r="P411" s="80"/>
      <c r="Q411" s="80"/>
      <c r="R411" s="80"/>
      <c r="S411" s="80"/>
    </row>
    <row r="412" spans="1:19">
      <c r="A412" s="69"/>
      <c r="B412" s="80"/>
      <c r="C412" s="80"/>
      <c r="D412" s="80"/>
      <c r="E412" s="80"/>
      <c r="F412" s="80"/>
      <c r="G412" s="74"/>
      <c r="H412" s="74"/>
      <c r="I412" s="74"/>
      <c r="J412" s="74"/>
      <c r="K412" s="74"/>
      <c r="L412" s="74"/>
      <c r="M412" s="74"/>
      <c r="N412" s="74"/>
      <c r="O412" s="69"/>
      <c r="P412" s="80"/>
      <c r="Q412" s="80"/>
      <c r="R412" s="80"/>
      <c r="S412" s="80"/>
    </row>
    <row r="413" spans="1:19">
      <c r="A413" s="69"/>
      <c r="B413" s="80"/>
      <c r="C413" s="80"/>
      <c r="D413" s="80"/>
      <c r="E413" s="80"/>
      <c r="F413" s="80"/>
      <c r="G413" s="74"/>
      <c r="H413" s="74"/>
      <c r="I413" s="74"/>
      <c r="J413" s="74"/>
      <c r="K413" s="74"/>
      <c r="L413" s="74"/>
      <c r="M413" s="74"/>
      <c r="N413" s="74"/>
      <c r="O413" s="69"/>
      <c r="P413" s="80"/>
      <c r="Q413" s="80"/>
      <c r="R413" s="80"/>
      <c r="S413" s="80"/>
    </row>
    <row r="414" spans="1:19">
      <c r="A414" s="69"/>
      <c r="B414" s="80"/>
      <c r="C414" s="80"/>
      <c r="D414" s="80"/>
      <c r="E414" s="80"/>
      <c r="F414" s="80"/>
      <c r="G414" s="74"/>
      <c r="H414" s="74"/>
      <c r="I414" s="74"/>
      <c r="J414" s="74"/>
      <c r="K414" s="74"/>
      <c r="L414" s="74"/>
      <c r="M414" s="74"/>
      <c r="N414" s="74"/>
      <c r="O414" s="69"/>
      <c r="P414" s="80"/>
      <c r="Q414" s="80"/>
      <c r="R414" s="80"/>
      <c r="S414" s="80"/>
    </row>
    <row r="415" spans="1:19">
      <c r="A415" s="69"/>
      <c r="B415" s="80"/>
      <c r="C415" s="80"/>
      <c r="D415" s="80"/>
      <c r="E415" s="80"/>
      <c r="F415" s="80"/>
      <c r="G415" s="74"/>
      <c r="H415" s="74"/>
      <c r="I415" s="74"/>
      <c r="J415" s="74"/>
      <c r="K415" s="74"/>
      <c r="L415" s="74"/>
      <c r="M415" s="74"/>
      <c r="N415" s="74"/>
      <c r="O415" s="69"/>
      <c r="P415" s="80"/>
      <c r="Q415" s="80"/>
      <c r="R415" s="80"/>
      <c r="S415" s="80"/>
    </row>
    <row r="416" spans="1:19">
      <c r="A416" s="69"/>
      <c r="B416" s="80"/>
      <c r="C416" s="80"/>
      <c r="D416" s="80"/>
      <c r="E416" s="80"/>
      <c r="F416" s="80"/>
      <c r="G416" s="74"/>
      <c r="H416" s="74"/>
      <c r="I416" s="74"/>
      <c r="J416" s="74"/>
      <c r="K416" s="74"/>
      <c r="L416" s="74"/>
      <c r="M416" s="74"/>
      <c r="N416" s="74"/>
      <c r="O416" s="69"/>
      <c r="P416" s="80"/>
      <c r="Q416" s="80"/>
      <c r="R416" s="80"/>
      <c r="S416" s="80"/>
    </row>
    <row r="417" spans="1:19">
      <c r="A417" s="69"/>
      <c r="B417" s="80"/>
      <c r="C417" s="80"/>
      <c r="D417" s="80"/>
      <c r="E417" s="80"/>
      <c r="F417" s="80"/>
      <c r="G417" s="74"/>
      <c r="H417" s="74"/>
      <c r="I417" s="74"/>
      <c r="J417" s="74"/>
      <c r="K417" s="74"/>
      <c r="L417" s="74"/>
      <c r="M417" s="74"/>
      <c r="N417" s="74"/>
      <c r="O417" s="69"/>
      <c r="P417" s="80"/>
      <c r="Q417" s="80"/>
      <c r="R417" s="80"/>
      <c r="S417" s="80"/>
    </row>
    <row r="418" spans="1:19">
      <c r="A418" s="69"/>
      <c r="B418" s="80"/>
      <c r="C418" s="80"/>
      <c r="D418" s="80"/>
      <c r="E418" s="80"/>
      <c r="F418" s="80"/>
      <c r="G418" s="74"/>
      <c r="H418" s="74"/>
      <c r="I418" s="74"/>
      <c r="J418" s="74"/>
      <c r="K418" s="74"/>
      <c r="L418" s="74"/>
      <c r="M418" s="74"/>
      <c r="N418" s="74"/>
      <c r="O418" s="69"/>
      <c r="P418" s="80"/>
      <c r="Q418" s="80"/>
      <c r="R418" s="80"/>
      <c r="S418" s="80"/>
    </row>
    <row r="419" spans="1:19">
      <c r="A419" s="69"/>
      <c r="B419" s="80"/>
      <c r="C419" s="80"/>
      <c r="D419" s="80"/>
      <c r="E419" s="80"/>
      <c r="F419" s="80"/>
      <c r="G419" s="74"/>
      <c r="H419" s="74"/>
      <c r="I419" s="74"/>
      <c r="J419" s="74"/>
      <c r="K419" s="74"/>
      <c r="L419" s="74"/>
      <c r="M419" s="74"/>
      <c r="N419" s="74"/>
      <c r="O419" s="69"/>
      <c r="P419" s="80"/>
      <c r="Q419" s="80"/>
      <c r="R419" s="80"/>
      <c r="S419" s="80"/>
    </row>
    <row r="420" spans="1:19">
      <c r="A420" s="69"/>
      <c r="B420" s="80"/>
      <c r="C420" s="80"/>
      <c r="D420" s="80"/>
      <c r="E420" s="80"/>
      <c r="F420" s="80"/>
      <c r="G420" s="74"/>
      <c r="H420" s="74"/>
      <c r="I420" s="74"/>
      <c r="J420" s="74"/>
      <c r="K420" s="74"/>
      <c r="L420" s="74"/>
      <c r="M420" s="74"/>
      <c r="N420" s="74"/>
      <c r="O420" s="69"/>
      <c r="P420" s="80"/>
      <c r="Q420" s="80"/>
      <c r="R420" s="80"/>
      <c r="S420" s="80"/>
    </row>
    <row r="421" spans="1:19">
      <c r="A421" s="69"/>
      <c r="B421" s="80"/>
      <c r="C421" s="80"/>
      <c r="D421" s="80"/>
      <c r="E421" s="80"/>
      <c r="F421" s="80"/>
      <c r="G421" s="74"/>
      <c r="H421" s="74"/>
      <c r="I421" s="74"/>
      <c r="J421" s="74"/>
      <c r="K421" s="74"/>
      <c r="L421" s="74"/>
      <c r="M421" s="74"/>
      <c r="N421" s="74"/>
      <c r="O421" s="69"/>
      <c r="P421" s="80"/>
      <c r="Q421" s="80"/>
      <c r="R421" s="80"/>
      <c r="S421" s="80"/>
    </row>
    <row r="422" spans="1:19">
      <c r="A422" s="69"/>
      <c r="B422" s="80"/>
      <c r="C422" s="80"/>
      <c r="D422" s="80"/>
      <c r="E422" s="80"/>
      <c r="F422" s="80"/>
      <c r="G422" s="74"/>
      <c r="H422" s="74"/>
      <c r="I422" s="74"/>
      <c r="J422" s="74"/>
      <c r="K422" s="74"/>
      <c r="L422" s="74"/>
      <c r="M422" s="74"/>
      <c r="N422" s="74"/>
      <c r="O422" s="69"/>
      <c r="P422" s="80"/>
      <c r="Q422" s="80"/>
      <c r="R422" s="80"/>
      <c r="S422" s="80"/>
    </row>
    <row r="423" spans="1:19">
      <c r="A423" s="69"/>
      <c r="B423" s="80"/>
      <c r="C423" s="80"/>
      <c r="D423" s="80"/>
      <c r="E423" s="80"/>
      <c r="F423" s="80"/>
      <c r="G423" s="74"/>
      <c r="H423" s="74"/>
      <c r="I423" s="74"/>
      <c r="J423" s="74"/>
      <c r="K423" s="74"/>
      <c r="L423" s="74"/>
      <c r="M423" s="74"/>
      <c r="N423" s="74"/>
      <c r="O423" s="69"/>
      <c r="P423" s="80"/>
      <c r="Q423" s="80"/>
      <c r="R423" s="80"/>
      <c r="S423" s="80"/>
    </row>
    <row r="424" spans="1:19">
      <c r="A424" s="69"/>
      <c r="B424" s="80"/>
      <c r="C424" s="80"/>
      <c r="D424" s="80"/>
      <c r="E424" s="80"/>
      <c r="F424" s="80"/>
      <c r="G424" s="74"/>
      <c r="H424" s="74"/>
      <c r="I424" s="74"/>
      <c r="J424" s="74"/>
      <c r="K424" s="74"/>
      <c r="L424" s="74"/>
      <c r="M424" s="74"/>
      <c r="N424" s="74"/>
      <c r="O424" s="69"/>
      <c r="P424" s="80"/>
      <c r="Q424" s="80"/>
      <c r="R424" s="80"/>
      <c r="S424" s="80"/>
    </row>
    <row r="425" spans="1:19">
      <c r="A425" s="69"/>
      <c r="B425" s="80"/>
      <c r="C425" s="80"/>
      <c r="D425" s="80"/>
      <c r="E425" s="80"/>
      <c r="F425" s="80"/>
      <c r="G425" s="74"/>
      <c r="H425" s="74"/>
      <c r="I425" s="74"/>
      <c r="J425" s="74"/>
      <c r="K425" s="74"/>
      <c r="L425" s="74"/>
      <c r="M425" s="74"/>
      <c r="N425" s="74"/>
      <c r="O425" s="69"/>
      <c r="P425" s="80"/>
      <c r="Q425" s="80"/>
      <c r="R425" s="80"/>
      <c r="S425" s="80"/>
    </row>
    <row r="426" spans="1:19">
      <c r="A426" s="69"/>
      <c r="B426" s="80"/>
      <c r="C426" s="80"/>
      <c r="D426" s="80"/>
      <c r="E426" s="80"/>
      <c r="F426" s="80"/>
      <c r="G426" s="74"/>
      <c r="H426" s="74"/>
      <c r="I426" s="74"/>
      <c r="J426" s="74"/>
      <c r="K426" s="74"/>
      <c r="L426" s="74"/>
      <c r="M426" s="74"/>
      <c r="N426" s="74"/>
      <c r="O426" s="69"/>
      <c r="P426" s="80"/>
      <c r="Q426" s="80"/>
      <c r="R426" s="80"/>
      <c r="S426" s="80"/>
    </row>
    <row r="427" spans="1:19">
      <c r="A427" s="69"/>
      <c r="B427" s="80"/>
      <c r="C427" s="80"/>
      <c r="D427" s="80"/>
      <c r="E427" s="80"/>
      <c r="F427" s="80"/>
      <c r="G427" s="74"/>
      <c r="H427" s="74"/>
      <c r="I427" s="74"/>
      <c r="J427" s="74"/>
      <c r="K427" s="74"/>
      <c r="L427" s="74"/>
      <c r="M427" s="74"/>
      <c r="N427" s="74"/>
      <c r="O427" s="69"/>
      <c r="P427" s="80"/>
      <c r="Q427" s="80"/>
      <c r="R427" s="80"/>
      <c r="S427" s="80"/>
    </row>
    <row r="428" spans="1:19">
      <c r="A428" s="69"/>
      <c r="B428" s="80"/>
      <c r="C428" s="80"/>
      <c r="D428" s="80"/>
      <c r="E428" s="80"/>
      <c r="F428" s="80"/>
      <c r="G428" s="74"/>
      <c r="H428" s="74"/>
      <c r="I428" s="74"/>
      <c r="J428" s="74"/>
      <c r="K428" s="74"/>
      <c r="L428" s="74"/>
      <c r="M428" s="74"/>
      <c r="N428" s="74"/>
      <c r="O428" s="69"/>
      <c r="P428" s="80"/>
      <c r="Q428" s="80"/>
      <c r="R428" s="80"/>
      <c r="S428" s="80"/>
    </row>
    <row r="429" spans="1:19">
      <c r="A429" s="69"/>
      <c r="B429" s="80"/>
      <c r="C429" s="80"/>
      <c r="D429" s="80"/>
      <c r="E429" s="80"/>
      <c r="F429" s="80"/>
      <c r="G429" s="74"/>
      <c r="H429" s="74"/>
      <c r="I429" s="74"/>
      <c r="J429" s="74"/>
      <c r="K429" s="74"/>
      <c r="L429" s="74"/>
      <c r="M429" s="74"/>
      <c r="N429" s="74"/>
      <c r="O429" s="69"/>
      <c r="P429" s="80"/>
      <c r="Q429" s="80"/>
      <c r="R429" s="80"/>
      <c r="S429" s="80"/>
    </row>
    <row r="430" spans="1:19">
      <c r="A430" s="69"/>
      <c r="B430" s="80"/>
      <c r="C430" s="80"/>
      <c r="D430" s="80"/>
      <c r="E430" s="80"/>
      <c r="F430" s="80"/>
      <c r="G430" s="74"/>
      <c r="H430" s="74"/>
      <c r="I430" s="74"/>
      <c r="J430" s="74"/>
      <c r="K430" s="74"/>
      <c r="L430" s="74"/>
      <c r="M430" s="74"/>
      <c r="N430" s="74"/>
      <c r="O430" s="69"/>
      <c r="P430" s="80"/>
      <c r="Q430" s="80"/>
      <c r="R430" s="80"/>
      <c r="S430" s="80"/>
    </row>
    <row r="431" spans="1:19">
      <c r="A431" s="69"/>
      <c r="B431" s="80"/>
      <c r="C431" s="80"/>
      <c r="D431" s="80"/>
      <c r="E431" s="80"/>
      <c r="F431" s="80"/>
      <c r="G431" s="74"/>
      <c r="H431" s="74"/>
      <c r="I431" s="74"/>
      <c r="J431" s="74"/>
      <c r="K431" s="74"/>
      <c r="L431" s="74"/>
      <c r="M431" s="74"/>
      <c r="N431" s="74"/>
      <c r="O431" s="69"/>
      <c r="P431" s="80"/>
      <c r="Q431" s="80"/>
      <c r="R431" s="80"/>
      <c r="S431" s="80"/>
    </row>
    <row r="432" spans="1:19">
      <c r="A432" s="69"/>
      <c r="B432" s="80"/>
      <c r="C432" s="80"/>
      <c r="D432" s="80"/>
      <c r="E432" s="80"/>
      <c r="F432" s="80"/>
      <c r="G432" s="74"/>
      <c r="H432" s="74"/>
      <c r="I432" s="74"/>
      <c r="J432" s="74"/>
      <c r="K432" s="74"/>
      <c r="L432" s="74"/>
      <c r="M432" s="74"/>
      <c r="N432" s="74"/>
      <c r="O432" s="69"/>
      <c r="P432" s="80"/>
      <c r="Q432" s="80"/>
      <c r="R432" s="80"/>
      <c r="S432" s="80"/>
    </row>
    <row r="433" spans="1:19">
      <c r="A433" s="69"/>
      <c r="B433" s="80"/>
      <c r="C433" s="80"/>
      <c r="D433" s="80"/>
      <c r="E433" s="80"/>
      <c r="F433" s="80"/>
      <c r="G433" s="74"/>
      <c r="H433" s="74"/>
      <c r="I433" s="74"/>
      <c r="J433" s="74"/>
      <c r="K433" s="74"/>
      <c r="L433" s="74"/>
      <c r="M433" s="74"/>
      <c r="N433" s="74"/>
      <c r="O433" s="69"/>
      <c r="P433" s="80"/>
      <c r="Q433" s="80"/>
      <c r="R433" s="80"/>
      <c r="S433" s="80"/>
    </row>
    <row r="434" spans="1:19">
      <c r="A434" s="69"/>
      <c r="B434" s="80"/>
      <c r="C434" s="80"/>
      <c r="D434" s="80"/>
      <c r="E434" s="80"/>
      <c r="F434" s="80"/>
      <c r="G434" s="74"/>
      <c r="H434" s="74"/>
      <c r="I434" s="74"/>
      <c r="J434" s="74"/>
      <c r="K434" s="74"/>
      <c r="L434" s="74"/>
      <c r="M434" s="74"/>
      <c r="N434" s="74"/>
      <c r="O434" s="69"/>
      <c r="P434" s="80"/>
      <c r="Q434" s="80"/>
      <c r="R434" s="80"/>
      <c r="S434" s="80"/>
    </row>
    <row r="435" spans="1:19">
      <c r="A435" s="69"/>
      <c r="B435" s="80"/>
      <c r="C435" s="80"/>
      <c r="D435" s="80"/>
      <c r="E435" s="80"/>
      <c r="F435" s="80"/>
      <c r="G435" s="74"/>
      <c r="H435" s="74"/>
      <c r="I435" s="74"/>
      <c r="J435" s="74"/>
      <c r="K435" s="74"/>
      <c r="L435" s="74"/>
      <c r="M435" s="74"/>
      <c r="N435" s="74"/>
      <c r="O435" s="69"/>
      <c r="P435" s="80"/>
      <c r="Q435" s="80"/>
      <c r="R435" s="80"/>
      <c r="S435" s="80"/>
    </row>
    <row r="436" spans="1:19">
      <c r="A436" s="69"/>
      <c r="B436" s="80"/>
      <c r="C436" s="80"/>
      <c r="D436" s="80"/>
      <c r="E436" s="80"/>
      <c r="F436" s="80"/>
      <c r="G436" s="74"/>
      <c r="H436" s="74"/>
      <c r="I436" s="74"/>
      <c r="J436" s="74"/>
      <c r="K436" s="74"/>
      <c r="L436" s="74"/>
      <c r="M436" s="74"/>
      <c r="N436" s="74"/>
      <c r="O436" s="69"/>
      <c r="P436" s="80"/>
      <c r="Q436" s="80"/>
      <c r="R436" s="80"/>
      <c r="S436" s="80"/>
    </row>
    <row r="437" spans="1:19">
      <c r="A437" s="69"/>
      <c r="B437" s="80"/>
      <c r="C437" s="80"/>
      <c r="D437" s="80"/>
      <c r="E437" s="80"/>
      <c r="F437" s="80"/>
      <c r="G437" s="74"/>
      <c r="H437" s="74"/>
      <c r="I437" s="74"/>
      <c r="J437" s="74"/>
      <c r="K437" s="74"/>
      <c r="L437" s="74"/>
      <c r="M437" s="74"/>
      <c r="N437" s="74"/>
      <c r="O437" s="69"/>
      <c r="P437" s="80"/>
      <c r="Q437" s="80"/>
      <c r="R437" s="80"/>
      <c r="S437" s="80"/>
    </row>
    <row r="438" spans="1:19">
      <c r="A438" s="69"/>
      <c r="B438" s="80"/>
      <c r="C438" s="80"/>
      <c r="D438" s="80"/>
      <c r="E438" s="80"/>
      <c r="F438" s="80"/>
      <c r="G438" s="74"/>
      <c r="H438" s="74"/>
      <c r="I438" s="74"/>
      <c r="J438" s="74"/>
      <c r="K438" s="74"/>
      <c r="L438" s="74"/>
      <c r="M438" s="74"/>
      <c r="N438" s="74"/>
      <c r="O438" s="69"/>
      <c r="P438" s="80"/>
      <c r="Q438" s="80"/>
      <c r="R438" s="80"/>
      <c r="S438" s="80"/>
    </row>
    <row r="439" spans="1:19">
      <c r="A439" s="69"/>
      <c r="B439" s="80"/>
      <c r="C439" s="80"/>
      <c r="D439" s="80"/>
      <c r="E439" s="80"/>
      <c r="F439" s="80"/>
      <c r="G439" s="74"/>
      <c r="H439" s="74"/>
      <c r="I439" s="74"/>
      <c r="J439" s="74"/>
      <c r="K439" s="74"/>
      <c r="L439" s="74"/>
      <c r="M439" s="74"/>
      <c r="N439" s="74"/>
      <c r="O439" s="69"/>
      <c r="P439" s="80"/>
      <c r="Q439" s="80"/>
      <c r="R439" s="80"/>
      <c r="S439" s="80"/>
    </row>
    <row r="440" spans="1:19">
      <c r="A440" s="69"/>
      <c r="B440" s="80"/>
      <c r="C440" s="80"/>
      <c r="D440" s="80"/>
      <c r="E440" s="80"/>
      <c r="F440" s="80"/>
      <c r="G440" s="74"/>
      <c r="H440" s="74"/>
      <c r="I440" s="74"/>
      <c r="J440" s="74"/>
      <c r="K440" s="74"/>
      <c r="L440" s="74"/>
      <c r="M440" s="74"/>
      <c r="N440" s="74"/>
      <c r="O440" s="69"/>
      <c r="P440" s="80"/>
      <c r="Q440" s="80"/>
      <c r="R440" s="80"/>
      <c r="S440" s="80"/>
    </row>
    <row r="441" spans="1:19">
      <c r="A441" s="69"/>
      <c r="B441" s="80"/>
      <c r="C441" s="80"/>
      <c r="D441" s="80"/>
      <c r="E441" s="80"/>
      <c r="F441" s="80"/>
      <c r="G441" s="74"/>
      <c r="H441" s="74"/>
      <c r="I441" s="74"/>
      <c r="J441" s="74"/>
      <c r="K441" s="74"/>
      <c r="L441" s="74"/>
      <c r="M441" s="74"/>
      <c r="N441" s="74"/>
      <c r="O441" s="69"/>
      <c r="P441" s="80"/>
      <c r="Q441" s="80"/>
      <c r="R441" s="80"/>
      <c r="S441" s="80"/>
    </row>
    <row r="442" spans="1:19">
      <c r="A442" s="69"/>
      <c r="B442" s="80"/>
      <c r="C442" s="80"/>
      <c r="D442" s="80"/>
      <c r="E442" s="80"/>
      <c r="F442" s="80"/>
      <c r="G442" s="74"/>
      <c r="H442" s="74"/>
      <c r="I442" s="74"/>
      <c r="J442" s="74"/>
      <c r="K442" s="74"/>
      <c r="L442" s="74"/>
      <c r="M442" s="74"/>
      <c r="N442" s="74"/>
      <c r="O442" s="69"/>
      <c r="P442" s="80"/>
      <c r="Q442" s="80"/>
      <c r="R442" s="80"/>
      <c r="S442" s="80"/>
    </row>
    <row r="443" spans="1:19">
      <c r="A443" s="94"/>
      <c r="B443" s="95"/>
      <c r="C443" s="95"/>
      <c r="D443" s="95"/>
      <c r="E443" s="95"/>
      <c r="F443" s="95"/>
      <c r="G443" s="96">
        <f>+SUM(G7:G442)</f>
        <v>3004.8999999999996</v>
      </c>
      <c r="H443" s="96">
        <f t="shared" ref="H443:M443" si="14">+SUM(H8:H442)</f>
        <v>1572</v>
      </c>
      <c r="I443" s="96">
        <f t="shared" si="14"/>
        <v>789</v>
      </c>
      <c r="J443" s="96">
        <f t="shared" si="14"/>
        <v>1800</v>
      </c>
      <c r="K443" s="96">
        <f t="shared" si="14"/>
        <v>0</v>
      </c>
      <c r="L443" s="96">
        <f t="shared" si="14"/>
        <v>1587</v>
      </c>
      <c r="M443" s="96">
        <f t="shared" si="14"/>
        <v>160</v>
      </c>
      <c r="N443" s="96"/>
      <c r="O443" s="100">
        <f>+SUM(G443:M443)</f>
        <v>8912.9</v>
      </c>
      <c r="P443" s="95"/>
      <c r="Q443" s="95"/>
      <c r="R443" s="95"/>
      <c r="S443" s="95"/>
    </row>
    <row r="444" spans="1:19">
      <c r="A444" s="97"/>
      <c r="B444" s="97"/>
      <c r="C444" s="97"/>
      <c r="D444" s="97"/>
      <c r="E444" s="97"/>
      <c r="F444" s="97"/>
      <c r="G444" s="98">
        <v>4871</v>
      </c>
      <c r="H444" s="98">
        <v>2635</v>
      </c>
      <c r="I444" s="98">
        <v>985</v>
      </c>
      <c r="J444" s="98">
        <v>2015</v>
      </c>
      <c r="K444" s="98">
        <v>0</v>
      </c>
      <c r="L444" s="98">
        <v>2689</v>
      </c>
      <c r="M444" s="98">
        <v>179</v>
      </c>
      <c r="N444" s="98"/>
      <c r="O444" s="101">
        <f>+SUM(G444:M444)</f>
        <v>13374</v>
      </c>
      <c r="P444" s="97"/>
      <c r="Q444" s="97"/>
      <c r="R444" s="97"/>
      <c r="S444" s="97"/>
    </row>
    <row r="445" spans="1:19">
      <c r="G445" s="99"/>
      <c r="H445" s="99"/>
      <c r="I445" s="99"/>
      <c r="J445" s="99"/>
      <c r="K445" s="99"/>
      <c r="L445" s="99"/>
      <c r="M445" s="99"/>
      <c r="N445" s="99"/>
      <c r="O445" s="99"/>
    </row>
    <row r="448" spans="1:19">
      <c r="M448" s="65">
        <f>2599+1530</f>
        <v>4129</v>
      </c>
      <c r="N448" s="65">
        <v>3384</v>
      </c>
      <c r="O448" s="65">
        <f>+G443</f>
        <v>3004.8999999999996</v>
      </c>
    </row>
    <row r="449" spans="4:18">
      <c r="O449" s="65">
        <f>+N448-O448</f>
        <v>379.10000000000036</v>
      </c>
    </row>
    <row r="450" spans="4:18">
      <c r="D450" s="65">
        <f>8274+507</f>
        <v>8781</v>
      </c>
      <c r="I450" s="65">
        <f>49+3.5+17.2+210+6.2+120</f>
        <v>405.9</v>
      </c>
      <c r="Q450" s="65">
        <f>172.6+1514.8</f>
        <v>1687.3999999999999</v>
      </c>
    </row>
    <row r="451" spans="4:18">
      <c r="I451" s="65">
        <f>2401+I450</f>
        <v>2806.9</v>
      </c>
    </row>
    <row r="452" spans="4:18">
      <c r="G452" s="65">
        <f>688+101</f>
        <v>789</v>
      </c>
      <c r="Q452" s="65">
        <f>785/2</f>
        <v>392.5</v>
      </c>
      <c r="R452" s="65">
        <f>392.5+101</f>
        <v>493.5</v>
      </c>
    </row>
    <row r="454" spans="4:18">
      <c r="M454" s="65">
        <f>1362+635</f>
        <v>1997</v>
      </c>
    </row>
  </sheetData>
  <mergeCells count="24">
    <mergeCell ref="G6:N6"/>
    <mergeCell ref="W159:Z159"/>
    <mergeCell ref="A6:A7"/>
    <mergeCell ref="B6:B7"/>
    <mergeCell ref="C6:C7"/>
    <mergeCell ref="D6:D7"/>
    <mergeCell ref="E6:E7"/>
    <mergeCell ref="F6:F7"/>
    <mergeCell ref="O6:O7"/>
    <mergeCell ref="P6:P7"/>
    <mergeCell ref="Q6:Q7"/>
    <mergeCell ref="R6:R7"/>
    <mergeCell ref="S6:S7"/>
    <mergeCell ref="W2:AA2"/>
    <mergeCell ref="A3:B3"/>
    <mergeCell ref="C3:D3"/>
    <mergeCell ref="C4:D4"/>
    <mergeCell ref="A5:B5"/>
    <mergeCell ref="C5:S5"/>
    <mergeCell ref="E1:S4"/>
    <mergeCell ref="A1:B1"/>
    <mergeCell ref="C1:D1"/>
    <mergeCell ref="A2:B2"/>
    <mergeCell ref="C2:D2"/>
  </mergeCells>
  <conditionalFormatting sqref="V3:W3">
    <cfRule type="duplicateValues" dxfId="2" priority="1"/>
  </conditionalFormatting>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71"/>
  <sheetViews>
    <sheetView topLeftCell="A48" zoomScaleNormal="100" workbookViewId="0">
      <selection activeCell="O72" sqref="O72"/>
    </sheetView>
  </sheetViews>
  <sheetFormatPr defaultRowHeight="15"/>
  <cols>
    <col min="1" max="2" width="9.140625" style="529"/>
    <col min="3" max="3" width="15.42578125" style="529" customWidth="1"/>
    <col min="4" max="4" width="17.5703125" style="529" customWidth="1"/>
    <col min="5" max="5" width="21.140625" style="529" customWidth="1"/>
    <col min="6" max="6" width="9.140625" style="529"/>
    <col min="7" max="7" width="12" style="529" customWidth="1"/>
    <col min="8" max="15" width="9.140625" style="529"/>
    <col min="16" max="16" width="8" style="529" customWidth="1"/>
    <col min="17" max="17" width="7.85546875" style="529" customWidth="1"/>
    <col min="18" max="18" width="12.140625" style="529" customWidth="1"/>
    <col min="19" max="16384" width="9.140625" style="529"/>
  </cols>
  <sheetData>
    <row r="3" spans="2:19" ht="18.75">
      <c r="B3" s="645" t="s">
        <v>261</v>
      </c>
      <c r="C3" s="645"/>
      <c r="D3" s="646" t="s">
        <v>22</v>
      </c>
      <c r="E3" s="646"/>
      <c r="F3" s="647"/>
      <c r="G3" s="647"/>
      <c r="H3" s="647"/>
      <c r="I3" s="647"/>
      <c r="J3" s="647"/>
      <c r="K3" s="647"/>
      <c r="L3" s="647"/>
      <c r="M3" s="647"/>
      <c r="N3" s="647"/>
      <c r="O3" s="647"/>
      <c r="P3" s="647"/>
      <c r="Q3" s="647"/>
      <c r="R3" s="647"/>
      <c r="S3" s="647"/>
    </row>
    <row r="4" spans="2:19" ht="18.75">
      <c r="B4" s="645" t="s">
        <v>262</v>
      </c>
      <c r="C4" s="645"/>
      <c r="D4" s="646" t="s">
        <v>59</v>
      </c>
      <c r="E4" s="646"/>
      <c r="F4" s="647"/>
      <c r="G4" s="647"/>
      <c r="H4" s="647"/>
      <c r="I4" s="647"/>
      <c r="J4" s="647"/>
      <c r="K4" s="647"/>
      <c r="L4" s="647"/>
      <c r="M4" s="647"/>
      <c r="N4" s="647"/>
      <c r="O4" s="647"/>
      <c r="P4" s="647"/>
      <c r="Q4" s="647"/>
      <c r="R4" s="647"/>
      <c r="S4" s="647"/>
    </row>
    <row r="5" spans="2:19" ht="18.75">
      <c r="B5" s="645" t="s">
        <v>263</v>
      </c>
      <c r="C5" s="645"/>
      <c r="D5" s="646">
        <v>20625</v>
      </c>
      <c r="E5" s="646"/>
      <c r="F5" s="647"/>
      <c r="G5" s="647"/>
      <c r="H5" s="647"/>
      <c r="I5" s="647"/>
      <c r="J5" s="647"/>
      <c r="K5" s="647"/>
      <c r="L5" s="647"/>
      <c r="M5" s="647"/>
      <c r="N5" s="647"/>
      <c r="O5" s="647"/>
      <c r="P5" s="647"/>
      <c r="Q5" s="647"/>
      <c r="R5" s="647"/>
      <c r="S5" s="647"/>
    </row>
    <row r="6" spans="2:19" ht="18.75">
      <c r="B6" s="530" t="s">
        <v>264</v>
      </c>
      <c r="C6" s="530"/>
      <c r="D6" s="646"/>
      <c r="E6" s="646"/>
      <c r="F6" s="647"/>
      <c r="G6" s="647"/>
      <c r="H6" s="647"/>
      <c r="I6" s="647"/>
      <c r="J6" s="647"/>
      <c r="K6" s="647"/>
      <c r="L6" s="647"/>
      <c r="M6" s="647"/>
      <c r="N6" s="647"/>
      <c r="O6" s="647"/>
      <c r="P6" s="647"/>
      <c r="Q6" s="647"/>
      <c r="R6" s="647"/>
      <c r="S6" s="647"/>
    </row>
    <row r="7" spans="2:19" ht="18.75">
      <c r="B7" s="640" t="s">
        <v>87</v>
      </c>
      <c r="C7" s="640"/>
      <c r="D7" s="641" t="s">
        <v>1542</v>
      </c>
      <c r="E7" s="641"/>
      <c r="F7" s="641"/>
      <c r="G7" s="641"/>
      <c r="H7" s="642"/>
      <c r="I7" s="642"/>
      <c r="J7" s="642"/>
      <c r="K7" s="642"/>
      <c r="L7" s="642"/>
      <c r="M7" s="642"/>
      <c r="N7" s="642"/>
      <c r="O7" s="641"/>
      <c r="P7" s="641"/>
      <c r="Q7" s="641"/>
      <c r="R7" s="641"/>
      <c r="S7" s="641"/>
    </row>
    <row r="8" spans="2:19" ht="18">
      <c r="B8" s="643" t="s">
        <v>89</v>
      </c>
      <c r="C8" s="643" t="s">
        <v>90</v>
      </c>
      <c r="D8" s="639" t="s">
        <v>91</v>
      </c>
      <c r="E8" s="639" t="s">
        <v>92</v>
      </c>
      <c r="F8" s="639" t="s">
        <v>93</v>
      </c>
      <c r="G8" s="643" t="s">
        <v>94</v>
      </c>
      <c r="H8" s="644" t="s">
        <v>95</v>
      </c>
      <c r="I8" s="644"/>
      <c r="J8" s="644"/>
      <c r="K8" s="644"/>
      <c r="L8" s="644"/>
      <c r="M8" s="644"/>
      <c r="N8" s="644"/>
      <c r="O8" s="639" t="s">
        <v>96</v>
      </c>
      <c r="P8" s="639" t="s">
        <v>97</v>
      </c>
      <c r="Q8" s="639" t="s">
        <v>98</v>
      </c>
      <c r="R8" s="639" t="s">
        <v>99</v>
      </c>
      <c r="S8" s="639" t="s">
        <v>265</v>
      </c>
    </row>
    <row r="9" spans="2:19" ht="18">
      <c r="B9" s="643"/>
      <c r="C9" s="643"/>
      <c r="D9" s="639"/>
      <c r="E9" s="639"/>
      <c r="F9" s="639"/>
      <c r="G9" s="643"/>
      <c r="H9" s="531" t="s">
        <v>101</v>
      </c>
      <c r="I9" s="531" t="s">
        <v>102</v>
      </c>
      <c r="J9" s="531" t="s">
        <v>103</v>
      </c>
      <c r="K9" s="531" t="s">
        <v>104</v>
      </c>
      <c r="L9" s="531" t="s">
        <v>1067</v>
      </c>
      <c r="M9" s="531" t="s">
        <v>106</v>
      </c>
      <c r="N9" s="531" t="s">
        <v>107</v>
      </c>
      <c r="O9" s="639"/>
      <c r="P9" s="639"/>
      <c r="Q9" s="639"/>
      <c r="R9" s="639"/>
      <c r="S9" s="639"/>
    </row>
    <row r="10" spans="2:19">
      <c r="B10" s="532">
        <v>1</v>
      </c>
      <c r="C10" s="533">
        <v>45339</v>
      </c>
      <c r="D10" s="534" t="s">
        <v>850</v>
      </c>
      <c r="E10" s="534" t="s">
        <v>1093</v>
      </c>
      <c r="F10" s="534" t="s">
        <v>2112</v>
      </c>
      <c r="G10" s="534" t="s">
        <v>110</v>
      </c>
      <c r="H10" s="532"/>
      <c r="I10" s="532">
        <v>43</v>
      </c>
      <c r="J10" s="532"/>
      <c r="K10" s="532"/>
      <c r="L10" s="532"/>
      <c r="M10" s="532"/>
      <c r="N10" s="532"/>
      <c r="O10" s="532">
        <f>+H10+I10+J10+K10+L10+M10</f>
        <v>43</v>
      </c>
      <c r="P10" s="532"/>
      <c r="Q10" s="424"/>
      <c r="R10" s="534" t="s">
        <v>2113</v>
      </c>
      <c r="S10" s="417"/>
    </row>
    <row r="11" spans="2:19">
      <c r="B11" s="532">
        <f>1+B10</f>
        <v>2</v>
      </c>
      <c r="C11" s="533">
        <v>45339</v>
      </c>
      <c r="D11" s="534" t="s">
        <v>158</v>
      </c>
      <c r="E11" s="534" t="s">
        <v>798</v>
      </c>
      <c r="F11" s="534" t="s">
        <v>2112</v>
      </c>
      <c r="G11" s="534" t="s">
        <v>110</v>
      </c>
      <c r="H11" s="532"/>
      <c r="I11" s="532">
        <v>64</v>
      </c>
      <c r="J11" s="532"/>
      <c r="K11" s="532"/>
      <c r="L11" s="532"/>
      <c r="M11" s="532"/>
      <c r="N11" s="532"/>
      <c r="O11" s="532">
        <f>+O10+H11+I11+J11+K11+L11+M11+N11</f>
        <v>107</v>
      </c>
      <c r="P11" s="532"/>
      <c r="Q11" s="424"/>
      <c r="R11" s="534" t="s">
        <v>2113</v>
      </c>
      <c r="S11" s="417"/>
    </row>
    <row r="12" spans="2:19">
      <c r="B12" s="532">
        <f t="shared" ref="B12:B61" si="0">1+B11</f>
        <v>3</v>
      </c>
      <c r="C12" s="533">
        <v>45340</v>
      </c>
      <c r="D12" s="534" t="s">
        <v>1582</v>
      </c>
      <c r="E12" s="534" t="s">
        <v>1213</v>
      </c>
      <c r="F12" s="532"/>
      <c r="G12" s="534" t="s">
        <v>110</v>
      </c>
      <c r="H12" s="532">
        <v>60</v>
      </c>
      <c r="I12" s="532"/>
      <c r="J12" s="532"/>
      <c r="K12" s="532"/>
      <c r="L12" s="532"/>
      <c r="M12" s="532"/>
      <c r="N12" s="532"/>
      <c r="O12" s="532">
        <f>+O11+H12+I12+J12+K12+L12+M12+N12</f>
        <v>167</v>
      </c>
      <c r="P12" s="532"/>
      <c r="Q12" s="424"/>
      <c r="R12" s="534" t="s">
        <v>2113</v>
      </c>
      <c r="S12" s="417"/>
    </row>
    <row r="13" spans="2:19">
      <c r="B13" s="532">
        <f t="shared" si="0"/>
        <v>4</v>
      </c>
      <c r="C13" s="533">
        <v>45341</v>
      </c>
      <c r="D13" s="534" t="s">
        <v>241</v>
      </c>
      <c r="E13" s="534" t="s">
        <v>1382</v>
      </c>
      <c r="F13" s="532"/>
      <c r="G13" s="534" t="s">
        <v>110</v>
      </c>
      <c r="H13" s="421">
        <v>23</v>
      </c>
      <c r="I13" s="424"/>
      <c r="J13" s="424"/>
      <c r="K13" s="424"/>
      <c r="L13" s="424"/>
      <c r="M13" s="532"/>
      <c r="N13" s="424"/>
      <c r="O13" s="532">
        <f t="shared" ref="O13:O61" si="1">+O12+H13+I13+J13+K13+L13+M13+N13</f>
        <v>190</v>
      </c>
      <c r="P13" s="532"/>
      <c r="Q13" s="424"/>
      <c r="R13" s="534" t="s">
        <v>2113</v>
      </c>
      <c r="S13" s="417"/>
    </row>
    <row r="14" spans="2:19">
      <c r="B14" s="532">
        <f t="shared" si="0"/>
        <v>5</v>
      </c>
      <c r="C14" s="533">
        <v>45341</v>
      </c>
      <c r="D14" s="534" t="s">
        <v>1382</v>
      </c>
      <c r="E14" s="534" t="s">
        <v>162</v>
      </c>
      <c r="F14" s="532"/>
      <c r="G14" s="534" t="s">
        <v>110</v>
      </c>
      <c r="H14" s="421">
        <v>20</v>
      </c>
      <c r="I14" s="424"/>
      <c r="J14" s="424"/>
      <c r="K14" s="424"/>
      <c r="L14" s="424"/>
      <c r="M14" s="532"/>
      <c r="N14" s="424"/>
      <c r="O14" s="532">
        <f t="shared" si="1"/>
        <v>210</v>
      </c>
      <c r="P14" s="532"/>
      <c r="Q14" s="424"/>
      <c r="R14" s="534" t="s">
        <v>2113</v>
      </c>
      <c r="S14" s="417"/>
    </row>
    <row r="15" spans="2:19">
      <c r="B15" s="532">
        <f t="shared" si="0"/>
        <v>6</v>
      </c>
      <c r="C15" s="533">
        <v>45341</v>
      </c>
      <c r="D15" s="534" t="s">
        <v>162</v>
      </c>
      <c r="E15" s="534" t="s">
        <v>238</v>
      </c>
      <c r="F15" s="532"/>
      <c r="G15" s="534" t="s">
        <v>110</v>
      </c>
      <c r="H15" s="532">
        <v>27</v>
      </c>
      <c r="I15" s="532"/>
      <c r="J15" s="532"/>
      <c r="K15" s="532"/>
      <c r="L15" s="424"/>
      <c r="M15" s="424"/>
      <c r="N15" s="424"/>
      <c r="O15" s="532">
        <f t="shared" si="1"/>
        <v>237</v>
      </c>
      <c r="P15" s="532"/>
      <c r="Q15" s="424"/>
      <c r="R15" s="534" t="s">
        <v>2113</v>
      </c>
      <c r="S15" s="417"/>
    </row>
    <row r="16" spans="2:19">
      <c r="B16" s="532">
        <f t="shared" si="0"/>
        <v>7</v>
      </c>
      <c r="C16" s="533">
        <v>45342</v>
      </c>
      <c r="D16" s="534" t="s">
        <v>1710</v>
      </c>
      <c r="E16" s="534" t="s">
        <v>1591</v>
      </c>
      <c r="F16" s="532"/>
      <c r="G16" s="534" t="s">
        <v>110</v>
      </c>
      <c r="H16" s="532"/>
      <c r="I16" s="532">
        <v>77</v>
      </c>
      <c r="J16" s="532"/>
      <c r="K16" s="532"/>
      <c r="L16" s="424"/>
      <c r="M16" s="424"/>
      <c r="N16" s="424"/>
      <c r="O16" s="532">
        <f t="shared" si="1"/>
        <v>314</v>
      </c>
      <c r="P16" s="532"/>
      <c r="Q16" s="532"/>
      <c r="R16" s="534" t="s">
        <v>2113</v>
      </c>
      <c r="S16" s="417"/>
    </row>
    <row r="17" spans="2:19">
      <c r="B17" s="532">
        <f t="shared" si="0"/>
        <v>8</v>
      </c>
      <c r="C17" s="533">
        <v>45343</v>
      </c>
      <c r="D17" s="534" t="s">
        <v>241</v>
      </c>
      <c r="E17" s="534" t="s">
        <v>862</v>
      </c>
      <c r="F17" s="532"/>
      <c r="G17" s="534" t="s">
        <v>110</v>
      </c>
      <c r="H17" s="532">
        <v>35</v>
      </c>
      <c r="I17" s="532"/>
      <c r="J17" s="532"/>
      <c r="K17" s="532"/>
      <c r="L17" s="424"/>
      <c r="M17" s="424"/>
      <c r="N17" s="424"/>
      <c r="O17" s="532">
        <f t="shared" si="1"/>
        <v>349</v>
      </c>
      <c r="P17" s="532"/>
      <c r="Q17" s="532"/>
      <c r="R17" s="534" t="s">
        <v>2113</v>
      </c>
      <c r="S17" s="417"/>
    </row>
    <row r="18" spans="2:19">
      <c r="B18" s="532">
        <f t="shared" si="0"/>
        <v>9</v>
      </c>
      <c r="C18" s="533">
        <v>45344</v>
      </c>
      <c r="D18" s="534" t="s">
        <v>798</v>
      </c>
      <c r="E18" s="534" t="s">
        <v>241</v>
      </c>
      <c r="F18" s="532"/>
      <c r="G18" s="534" t="s">
        <v>110</v>
      </c>
      <c r="H18" s="532">
        <v>40</v>
      </c>
      <c r="I18" s="532"/>
      <c r="J18" s="532"/>
      <c r="K18" s="532"/>
      <c r="L18" s="424"/>
      <c r="M18" s="424"/>
      <c r="N18" s="424"/>
      <c r="O18" s="532">
        <f t="shared" si="1"/>
        <v>389</v>
      </c>
      <c r="P18" s="532"/>
      <c r="Q18" s="532"/>
      <c r="R18" s="534" t="s">
        <v>2113</v>
      </c>
      <c r="S18" s="417"/>
    </row>
    <row r="19" spans="2:19">
      <c r="B19" s="532">
        <f t="shared" si="0"/>
        <v>10</v>
      </c>
      <c r="C19" s="533">
        <v>45345</v>
      </c>
      <c r="D19" s="534" t="s">
        <v>1098</v>
      </c>
      <c r="E19" s="534" t="s">
        <v>765</v>
      </c>
      <c r="F19" s="532"/>
      <c r="G19" s="534" t="s">
        <v>110</v>
      </c>
      <c r="H19" s="532">
        <v>60</v>
      </c>
      <c r="I19" s="532"/>
      <c r="J19" s="532"/>
      <c r="K19" s="532"/>
      <c r="L19" s="424"/>
      <c r="M19" s="424"/>
      <c r="N19" s="424"/>
      <c r="O19" s="532">
        <f t="shared" si="1"/>
        <v>449</v>
      </c>
      <c r="P19" s="532"/>
      <c r="Q19" s="532"/>
      <c r="R19" s="534" t="s">
        <v>2113</v>
      </c>
      <c r="S19" s="417"/>
    </row>
    <row r="20" spans="2:19">
      <c r="B20" s="532">
        <f t="shared" si="0"/>
        <v>11</v>
      </c>
      <c r="C20" s="533">
        <v>45346</v>
      </c>
      <c r="D20" s="534" t="s">
        <v>134</v>
      </c>
      <c r="E20" s="534" t="s">
        <v>766</v>
      </c>
      <c r="F20" s="532"/>
      <c r="G20" s="534" t="s">
        <v>110</v>
      </c>
      <c r="H20" s="421">
        <v>50</v>
      </c>
      <c r="I20" s="421"/>
      <c r="J20" s="421"/>
      <c r="K20" s="421"/>
      <c r="L20" s="421"/>
      <c r="M20" s="421"/>
      <c r="N20" s="424"/>
      <c r="O20" s="532">
        <f t="shared" si="1"/>
        <v>499</v>
      </c>
      <c r="P20" s="532"/>
      <c r="Q20" s="532"/>
      <c r="R20" s="534" t="s">
        <v>2113</v>
      </c>
      <c r="S20" s="417"/>
    </row>
    <row r="21" spans="2:19">
      <c r="B21" s="532">
        <f t="shared" si="0"/>
        <v>12</v>
      </c>
      <c r="C21" s="533">
        <v>45347</v>
      </c>
      <c r="D21" s="534" t="s">
        <v>134</v>
      </c>
      <c r="E21" s="534" t="s">
        <v>2114</v>
      </c>
      <c r="F21" s="532"/>
      <c r="G21" s="534" t="s">
        <v>110</v>
      </c>
      <c r="H21" s="421">
        <v>46</v>
      </c>
      <c r="I21" s="421"/>
      <c r="J21" s="421"/>
      <c r="K21" s="421"/>
      <c r="L21" s="421"/>
      <c r="M21" s="421"/>
      <c r="N21" s="424"/>
      <c r="O21" s="532">
        <f t="shared" si="1"/>
        <v>545</v>
      </c>
      <c r="P21" s="532"/>
      <c r="Q21" s="532"/>
      <c r="R21" s="534" t="s">
        <v>2113</v>
      </c>
      <c r="S21" s="417"/>
    </row>
    <row r="22" spans="2:19">
      <c r="B22" s="532">
        <f t="shared" si="0"/>
        <v>13</v>
      </c>
      <c r="C22" s="533">
        <v>45348</v>
      </c>
      <c r="D22" s="534" t="s">
        <v>147</v>
      </c>
      <c r="E22" s="534" t="s">
        <v>1087</v>
      </c>
      <c r="F22" s="532"/>
      <c r="G22" s="534" t="s">
        <v>110</v>
      </c>
      <c r="H22" s="421"/>
      <c r="I22" s="421"/>
      <c r="J22" s="421">
        <v>65</v>
      </c>
      <c r="K22" s="421"/>
      <c r="L22" s="421"/>
      <c r="M22" s="421"/>
      <c r="N22" s="424"/>
      <c r="O22" s="532">
        <f t="shared" si="1"/>
        <v>610</v>
      </c>
      <c r="P22" s="532"/>
      <c r="Q22" s="532"/>
      <c r="R22" s="534" t="s">
        <v>2113</v>
      </c>
      <c r="S22" s="417"/>
    </row>
    <row r="23" spans="2:19">
      <c r="B23" s="532">
        <f t="shared" si="0"/>
        <v>14</v>
      </c>
      <c r="C23" s="533">
        <v>45350</v>
      </c>
      <c r="D23" s="534" t="s">
        <v>182</v>
      </c>
      <c r="E23" s="534" t="s">
        <v>222</v>
      </c>
      <c r="F23" s="532"/>
      <c r="G23" s="534" t="s">
        <v>110</v>
      </c>
      <c r="H23" s="421">
        <v>81</v>
      </c>
      <c r="I23" s="421"/>
      <c r="J23" s="421"/>
      <c r="K23" s="421"/>
      <c r="L23" s="421"/>
      <c r="M23" s="421"/>
      <c r="N23" s="424"/>
      <c r="O23" s="532">
        <f t="shared" si="1"/>
        <v>691</v>
      </c>
      <c r="P23" s="424"/>
      <c r="Q23" s="424"/>
      <c r="R23" s="534" t="s">
        <v>2113</v>
      </c>
      <c r="S23" s="417"/>
    </row>
    <row r="24" spans="2:19">
      <c r="B24" s="532">
        <f t="shared" si="0"/>
        <v>15</v>
      </c>
      <c r="C24" s="533">
        <v>45351</v>
      </c>
      <c r="D24" s="534" t="s">
        <v>212</v>
      </c>
      <c r="E24" s="534" t="s">
        <v>791</v>
      </c>
      <c r="F24" s="532"/>
      <c r="G24" s="534" t="s">
        <v>110</v>
      </c>
      <c r="H24" s="421"/>
      <c r="I24" s="421">
        <v>57</v>
      </c>
      <c r="J24" s="421"/>
      <c r="K24" s="421"/>
      <c r="L24" s="421"/>
      <c r="M24" s="421"/>
      <c r="N24" s="424"/>
      <c r="O24" s="532">
        <f t="shared" si="1"/>
        <v>748</v>
      </c>
      <c r="P24" s="424"/>
      <c r="Q24" s="424"/>
      <c r="R24" s="534" t="s">
        <v>2113</v>
      </c>
      <c r="S24" s="417"/>
    </row>
    <row r="25" spans="2:19">
      <c r="B25" s="532">
        <f t="shared" si="0"/>
        <v>16</v>
      </c>
      <c r="C25" s="533">
        <v>45353</v>
      </c>
      <c r="D25" s="534" t="s">
        <v>177</v>
      </c>
      <c r="E25" s="534" t="s">
        <v>899</v>
      </c>
      <c r="F25" s="532"/>
      <c r="G25" s="534" t="s">
        <v>110</v>
      </c>
      <c r="H25" s="421">
        <v>24</v>
      </c>
      <c r="I25" s="421"/>
      <c r="J25" s="421"/>
      <c r="K25" s="421"/>
      <c r="L25" s="421"/>
      <c r="M25" s="421"/>
      <c r="N25" s="424"/>
      <c r="O25" s="532">
        <f t="shared" si="1"/>
        <v>772</v>
      </c>
      <c r="P25" s="424"/>
      <c r="Q25" s="424"/>
      <c r="R25" s="534" t="s">
        <v>2113</v>
      </c>
      <c r="S25" s="417"/>
    </row>
    <row r="26" spans="2:19">
      <c r="B26" s="532">
        <f t="shared" si="0"/>
        <v>17</v>
      </c>
      <c r="C26" s="533">
        <v>45353</v>
      </c>
      <c r="D26" s="534" t="s">
        <v>177</v>
      </c>
      <c r="E26" s="534" t="s">
        <v>1584</v>
      </c>
      <c r="F26" s="532"/>
      <c r="G26" s="534" t="s">
        <v>110</v>
      </c>
      <c r="H26" s="421">
        <v>29</v>
      </c>
      <c r="I26" s="421"/>
      <c r="J26" s="421"/>
      <c r="K26" s="421"/>
      <c r="L26" s="421"/>
      <c r="M26" s="421"/>
      <c r="N26" s="424"/>
      <c r="O26" s="532">
        <f t="shared" si="1"/>
        <v>801</v>
      </c>
      <c r="P26" s="424"/>
      <c r="Q26" s="424"/>
      <c r="R26" s="534" t="s">
        <v>2113</v>
      </c>
      <c r="S26" s="417"/>
    </row>
    <row r="27" spans="2:19">
      <c r="B27" s="532">
        <f t="shared" si="0"/>
        <v>18</v>
      </c>
      <c r="C27" s="533">
        <v>45355</v>
      </c>
      <c r="D27" s="534" t="s">
        <v>791</v>
      </c>
      <c r="E27" s="534" t="s">
        <v>796</v>
      </c>
      <c r="F27" s="532"/>
      <c r="G27" s="534" t="s">
        <v>110</v>
      </c>
      <c r="H27" s="421"/>
      <c r="I27" s="421"/>
      <c r="J27" s="421"/>
      <c r="K27" s="421">
        <v>82</v>
      </c>
      <c r="L27" s="421"/>
      <c r="M27" s="421"/>
      <c r="N27" s="424"/>
      <c r="O27" s="532">
        <f t="shared" si="1"/>
        <v>883</v>
      </c>
      <c r="P27" s="424"/>
      <c r="Q27" s="424"/>
      <c r="R27" s="534" t="s">
        <v>2113</v>
      </c>
      <c r="S27" s="417"/>
    </row>
    <row r="28" spans="2:19">
      <c r="B28" s="532">
        <f t="shared" si="0"/>
        <v>19</v>
      </c>
      <c r="C28" s="533">
        <v>45358</v>
      </c>
      <c r="D28" s="534" t="s">
        <v>1203</v>
      </c>
      <c r="E28" s="534" t="s">
        <v>1213</v>
      </c>
      <c r="F28" s="532"/>
      <c r="G28" s="534" t="s">
        <v>110</v>
      </c>
      <c r="H28" s="421"/>
      <c r="I28" s="421">
        <v>62</v>
      </c>
      <c r="J28" s="421"/>
      <c r="K28" s="421"/>
      <c r="L28" s="421"/>
      <c r="M28" s="421"/>
      <c r="N28" s="424"/>
      <c r="O28" s="532">
        <f t="shared" si="1"/>
        <v>945</v>
      </c>
      <c r="P28" s="424"/>
      <c r="Q28" s="424"/>
      <c r="R28" s="534" t="s">
        <v>2113</v>
      </c>
      <c r="S28" s="417"/>
    </row>
    <row r="29" spans="2:19">
      <c r="B29" s="532">
        <f t="shared" si="0"/>
        <v>20</v>
      </c>
      <c r="C29" s="533">
        <v>45359</v>
      </c>
      <c r="D29" s="534" t="s">
        <v>798</v>
      </c>
      <c r="E29" s="534" t="s">
        <v>1203</v>
      </c>
      <c r="F29" s="532"/>
      <c r="G29" s="534" t="s">
        <v>110</v>
      </c>
      <c r="H29" s="421"/>
      <c r="I29" s="421">
        <v>32</v>
      </c>
      <c r="J29" s="421"/>
      <c r="K29" s="421"/>
      <c r="L29" s="421"/>
      <c r="M29" s="421"/>
      <c r="N29" s="424"/>
      <c r="O29" s="532">
        <f t="shared" si="1"/>
        <v>977</v>
      </c>
      <c r="P29" s="424"/>
      <c r="Q29" s="424"/>
      <c r="R29" s="534" t="s">
        <v>2113</v>
      </c>
      <c r="S29" s="417"/>
    </row>
    <row r="30" spans="2:19">
      <c r="B30" s="532">
        <f t="shared" si="0"/>
        <v>21</v>
      </c>
      <c r="C30" s="533">
        <v>45362</v>
      </c>
      <c r="D30" s="534" t="s">
        <v>1582</v>
      </c>
      <c r="E30" s="534" t="s">
        <v>233</v>
      </c>
      <c r="F30" s="532"/>
      <c r="G30" s="534" t="s">
        <v>110</v>
      </c>
      <c r="H30" s="421">
        <v>27</v>
      </c>
      <c r="I30" s="421"/>
      <c r="J30" s="421"/>
      <c r="K30" s="421"/>
      <c r="L30" s="421"/>
      <c r="M30" s="421"/>
      <c r="N30" s="424"/>
      <c r="O30" s="532">
        <f t="shared" si="1"/>
        <v>1004</v>
      </c>
      <c r="P30" s="424"/>
      <c r="Q30" s="424"/>
      <c r="R30" s="534" t="s">
        <v>2113</v>
      </c>
      <c r="S30" s="417"/>
    </row>
    <row r="31" spans="2:19">
      <c r="B31" s="532">
        <f t="shared" si="0"/>
        <v>22</v>
      </c>
      <c r="C31" s="533">
        <v>45362</v>
      </c>
      <c r="D31" s="534" t="s">
        <v>1213</v>
      </c>
      <c r="E31" s="534" t="s">
        <v>246</v>
      </c>
      <c r="F31" s="532"/>
      <c r="G31" s="534" t="s">
        <v>110</v>
      </c>
      <c r="H31" s="421"/>
      <c r="I31" s="421">
        <v>46</v>
      </c>
      <c r="J31" s="421"/>
      <c r="K31" s="421"/>
      <c r="L31" s="421"/>
      <c r="M31" s="421"/>
      <c r="N31" s="424"/>
      <c r="O31" s="532">
        <f t="shared" si="1"/>
        <v>1050</v>
      </c>
      <c r="P31" s="424"/>
      <c r="Q31" s="424"/>
      <c r="R31" s="534" t="s">
        <v>2113</v>
      </c>
      <c r="S31" s="417"/>
    </row>
    <row r="32" spans="2:19">
      <c r="B32" s="532">
        <f t="shared" si="0"/>
        <v>23</v>
      </c>
      <c r="C32" s="533">
        <v>45363</v>
      </c>
      <c r="D32" s="534" t="s">
        <v>1213</v>
      </c>
      <c r="E32" s="534" t="s">
        <v>246</v>
      </c>
      <c r="F32" s="532"/>
      <c r="G32" s="534" t="s">
        <v>110</v>
      </c>
      <c r="H32" s="421"/>
      <c r="I32" s="421">
        <v>50</v>
      </c>
      <c r="J32" s="421"/>
      <c r="K32" s="421"/>
      <c r="L32" s="421"/>
      <c r="M32" s="421"/>
      <c r="N32" s="424"/>
      <c r="O32" s="532">
        <f t="shared" si="1"/>
        <v>1100</v>
      </c>
      <c r="P32" s="424"/>
      <c r="Q32" s="424"/>
      <c r="R32" s="534" t="s">
        <v>2113</v>
      </c>
      <c r="S32" s="417"/>
    </row>
    <row r="33" spans="2:19">
      <c r="B33" s="532">
        <f t="shared" si="0"/>
        <v>24</v>
      </c>
      <c r="C33" s="533">
        <v>45365</v>
      </c>
      <c r="D33" s="534" t="s">
        <v>246</v>
      </c>
      <c r="E33" s="534" t="s">
        <v>1498</v>
      </c>
      <c r="F33" s="534" t="s">
        <v>2115</v>
      </c>
      <c r="G33" s="534" t="s">
        <v>110</v>
      </c>
      <c r="H33" s="421"/>
      <c r="I33" s="421">
        <v>52</v>
      </c>
      <c r="J33" s="421"/>
      <c r="K33" s="421"/>
      <c r="L33" s="421"/>
      <c r="M33" s="421"/>
      <c r="N33" s="424"/>
      <c r="O33" s="532">
        <f t="shared" si="1"/>
        <v>1152</v>
      </c>
      <c r="P33" s="424"/>
      <c r="Q33" s="424"/>
      <c r="R33" s="534" t="s">
        <v>2113</v>
      </c>
      <c r="S33" s="417"/>
    </row>
    <row r="34" spans="2:19">
      <c r="B34" s="532">
        <f t="shared" si="0"/>
        <v>25</v>
      </c>
      <c r="C34" s="533">
        <v>45366</v>
      </c>
      <c r="D34" s="534" t="s">
        <v>246</v>
      </c>
      <c r="E34" s="534" t="s">
        <v>1498</v>
      </c>
      <c r="F34" s="534" t="s">
        <v>2115</v>
      </c>
      <c r="G34" s="534" t="s">
        <v>110</v>
      </c>
      <c r="H34" s="421"/>
      <c r="I34" s="421">
        <v>70</v>
      </c>
      <c r="J34" s="421"/>
      <c r="K34" s="421"/>
      <c r="L34" s="421"/>
      <c r="M34" s="421"/>
      <c r="N34" s="424"/>
      <c r="O34" s="532">
        <f t="shared" si="1"/>
        <v>1222</v>
      </c>
      <c r="P34" s="424"/>
      <c r="Q34" s="424"/>
      <c r="R34" s="534" t="s">
        <v>2113</v>
      </c>
      <c r="S34" s="417"/>
    </row>
    <row r="35" spans="2:19">
      <c r="B35" s="532">
        <f t="shared" si="0"/>
        <v>26</v>
      </c>
      <c r="C35" s="533">
        <v>45369</v>
      </c>
      <c r="D35" s="534" t="s">
        <v>246</v>
      </c>
      <c r="E35" s="534" t="s">
        <v>1498</v>
      </c>
      <c r="F35" s="534" t="s">
        <v>2112</v>
      </c>
      <c r="G35" s="534" t="s">
        <v>110</v>
      </c>
      <c r="H35" s="421">
        <v>73</v>
      </c>
      <c r="I35" s="421"/>
      <c r="J35" s="421"/>
      <c r="K35" s="421"/>
      <c r="L35" s="421"/>
      <c r="M35" s="421"/>
      <c r="N35" s="424"/>
      <c r="O35" s="532">
        <f t="shared" si="1"/>
        <v>1295</v>
      </c>
      <c r="P35" s="424"/>
      <c r="Q35" s="424"/>
      <c r="R35" s="534" t="s">
        <v>2113</v>
      </c>
      <c r="S35" s="417"/>
    </row>
    <row r="36" spans="2:19">
      <c r="B36" s="532">
        <f t="shared" si="0"/>
        <v>27</v>
      </c>
      <c r="C36" s="533">
        <v>45381</v>
      </c>
      <c r="D36" s="534" t="s">
        <v>1266</v>
      </c>
      <c r="E36" s="532">
        <v>157</v>
      </c>
      <c r="F36" s="532"/>
      <c r="G36" s="532"/>
      <c r="H36" s="421">
        <v>241</v>
      </c>
      <c r="I36" s="421"/>
      <c r="J36" s="421"/>
      <c r="K36" s="421"/>
      <c r="L36" s="421"/>
      <c r="M36" s="421"/>
      <c r="N36" s="424"/>
      <c r="O36" s="532">
        <f t="shared" si="1"/>
        <v>1536</v>
      </c>
      <c r="P36" s="424"/>
      <c r="Q36" s="424"/>
      <c r="R36" s="532"/>
      <c r="S36" s="417"/>
    </row>
    <row r="37" spans="2:19">
      <c r="B37" s="532">
        <f t="shared" si="0"/>
        <v>28</v>
      </c>
      <c r="C37" s="533">
        <v>45382</v>
      </c>
      <c r="D37" s="532">
        <v>73</v>
      </c>
      <c r="E37" s="532">
        <v>72</v>
      </c>
      <c r="F37" s="532"/>
      <c r="G37" s="532"/>
      <c r="H37" s="421">
        <v>8</v>
      </c>
      <c r="I37" s="421"/>
      <c r="J37" s="421"/>
      <c r="K37" s="421"/>
      <c r="L37" s="421"/>
      <c r="M37" s="421"/>
      <c r="N37" s="424"/>
      <c r="O37" s="532">
        <f t="shared" si="1"/>
        <v>1544</v>
      </c>
      <c r="P37" s="424"/>
      <c r="Q37" s="424"/>
      <c r="R37" s="532"/>
      <c r="S37" s="417"/>
    </row>
    <row r="38" spans="2:19">
      <c r="B38" s="532">
        <f t="shared" si="0"/>
        <v>29</v>
      </c>
      <c r="C38" s="533">
        <v>45382</v>
      </c>
      <c r="D38" s="532">
        <v>72</v>
      </c>
      <c r="E38" s="532">
        <v>95</v>
      </c>
      <c r="F38" s="532"/>
      <c r="G38" s="532"/>
      <c r="H38" s="421">
        <v>135</v>
      </c>
      <c r="I38" s="421"/>
      <c r="J38" s="421"/>
      <c r="K38" s="421"/>
      <c r="L38" s="421"/>
      <c r="M38" s="421"/>
      <c r="N38" s="424"/>
      <c r="O38" s="532">
        <f t="shared" si="1"/>
        <v>1679</v>
      </c>
      <c r="P38" s="424"/>
      <c r="Q38" s="424"/>
      <c r="R38" s="532"/>
      <c r="S38" s="417"/>
    </row>
    <row r="39" spans="2:19">
      <c r="B39" s="532">
        <f t="shared" si="0"/>
        <v>30</v>
      </c>
      <c r="C39" s="533">
        <v>45382</v>
      </c>
      <c r="D39" s="532">
        <v>78</v>
      </c>
      <c r="E39" s="532">
        <v>79</v>
      </c>
      <c r="F39" s="532"/>
      <c r="G39" s="532"/>
      <c r="H39" s="421">
        <v>85</v>
      </c>
      <c r="I39" s="421"/>
      <c r="J39" s="421"/>
      <c r="K39" s="421"/>
      <c r="L39" s="421"/>
      <c r="M39" s="421"/>
      <c r="N39" s="424"/>
      <c r="O39" s="532">
        <f t="shared" si="1"/>
        <v>1764</v>
      </c>
      <c r="P39" s="424"/>
      <c r="Q39" s="424"/>
      <c r="R39" s="532"/>
      <c r="S39" s="417"/>
    </row>
    <row r="40" spans="2:19">
      <c r="B40" s="532">
        <f t="shared" si="0"/>
        <v>31</v>
      </c>
      <c r="C40" s="533">
        <v>45382</v>
      </c>
      <c r="D40" s="532">
        <v>73</v>
      </c>
      <c r="E40" s="532">
        <v>74</v>
      </c>
      <c r="F40" s="532"/>
      <c r="G40" s="532"/>
      <c r="H40" s="421">
        <v>12</v>
      </c>
      <c r="I40" s="421"/>
      <c r="J40" s="421"/>
      <c r="K40" s="421"/>
      <c r="L40" s="421"/>
      <c r="M40" s="421"/>
      <c r="N40" s="424"/>
      <c r="O40" s="532">
        <f t="shared" si="1"/>
        <v>1776</v>
      </c>
      <c r="P40" s="424"/>
      <c r="Q40" s="424"/>
      <c r="R40" s="532"/>
      <c r="S40" s="417"/>
    </row>
    <row r="41" spans="2:19">
      <c r="B41" s="532">
        <f t="shared" si="0"/>
        <v>32</v>
      </c>
      <c r="C41" s="533">
        <v>45382</v>
      </c>
      <c r="D41" s="532">
        <v>74</v>
      </c>
      <c r="E41" s="532">
        <v>76</v>
      </c>
      <c r="F41" s="532"/>
      <c r="G41" s="532"/>
      <c r="H41" s="421">
        <v>38</v>
      </c>
      <c r="I41" s="421"/>
      <c r="J41" s="421"/>
      <c r="K41" s="421"/>
      <c r="L41" s="421"/>
      <c r="M41" s="421"/>
      <c r="N41" s="424"/>
      <c r="O41" s="532">
        <f t="shared" si="1"/>
        <v>1814</v>
      </c>
      <c r="P41" s="424"/>
      <c r="Q41" s="424"/>
      <c r="R41" s="532"/>
      <c r="S41" s="417"/>
    </row>
    <row r="42" spans="2:19">
      <c r="B42" s="532">
        <f t="shared" si="0"/>
        <v>33</v>
      </c>
      <c r="C42" s="533">
        <v>45382</v>
      </c>
      <c r="D42" s="532">
        <v>76</v>
      </c>
      <c r="E42" s="532">
        <v>78</v>
      </c>
      <c r="F42" s="532"/>
      <c r="G42" s="532"/>
      <c r="H42" s="421">
        <v>23</v>
      </c>
      <c r="I42" s="421"/>
      <c r="J42" s="421"/>
      <c r="K42" s="421"/>
      <c r="L42" s="421"/>
      <c r="M42" s="421"/>
      <c r="N42" s="424"/>
      <c r="O42" s="532">
        <f t="shared" si="1"/>
        <v>1837</v>
      </c>
      <c r="P42" s="424"/>
      <c r="Q42" s="424"/>
      <c r="R42" s="532"/>
      <c r="S42" s="417"/>
    </row>
    <row r="43" spans="2:19">
      <c r="B43" s="532">
        <f t="shared" si="0"/>
        <v>34</v>
      </c>
      <c r="C43" s="533">
        <v>45384</v>
      </c>
      <c r="D43" s="532">
        <v>91</v>
      </c>
      <c r="E43" s="532">
        <v>93</v>
      </c>
      <c r="F43" s="532"/>
      <c r="G43" s="532"/>
      <c r="H43" s="421">
        <v>94</v>
      </c>
      <c r="I43" s="421"/>
      <c r="J43" s="421"/>
      <c r="K43" s="421"/>
      <c r="L43" s="421"/>
      <c r="M43" s="421"/>
      <c r="N43" s="424"/>
      <c r="O43" s="532">
        <f t="shared" si="1"/>
        <v>1931</v>
      </c>
      <c r="P43" s="424"/>
      <c r="Q43" s="424"/>
      <c r="R43" s="532"/>
      <c r="S43" s="417"/>
    </row>
    <row r="44" spans="2:19">
      <c r="B44" s="532">
        <f t="shared" si="0"/>
        <v>35</v>
      </c>
      <c r="C44" s="533">
        <v>45384</v>
      </c>
      <c r="D44" s="532">
        <v>95</v>
      </c>
      <c r="E44" s="558" t="s">
        <v>2103</v>
      </c>
      <c r="F44" s="532"/>
      <c r="G44" s="532"/>
      <c r="H44" s="421">
        <v>36</v>
      </c>
      <c r="I44" s="421"/>
      <c r="J44" s="421"/>
      <c r="K44" s="421"/>
      <c r="L44" s="421"/>
      <c r="M44" s="421"/>
      <c r="N44" s="424"/>
      <c r="O44" s="532">
        <f t="shared" si="1"/>
        <v>1967</v>
      </c>
      <c r="P44" s="424"/>
      <c r="Q44" s="424"/>
      <c r="R44" s="532"/>
      <c r="S44" s="417"/>
    </row>
    <row r="45" spans="2:19">
      <c r="B45" s="532">
        <f t="shared" si="0"/>
        <v>36</v>
      </c>
      <c r="C45" s="533">
        <v>45385</v>
      </c>
      <c r="D45" s="532">
        <v>57</v>
      </c>
      <c r="E45" s="532">
        <v>61</v>
      </c>
      <c r="F45" s="532"/>
      <c r="G45" s="532"/>
      <c r="H45" s="421">
        <v>150</v>
      </c>
      <c r="I45" s="421"/>
      <c r="J45" s="421"/>
      <c r="K45" s="421"/>
      <c r="L45" s="421"/>
      <c r="M45" s="421"/>
      <c r="N45" s="424"/>
      <c r="O45" s="532">
        <f t="shared" si="1"/>
        <v>2117</v>
      </c>
      <c r="P45" s="424"/>
      <c r="Q45" s="424"/>
      <c r="R45" s="532"/>
      <c r="S45" s="417"/>
    </row>
    <row r="46" spans="2:19">
      <c r="B46" s="532">
        <f t="shared" si="0"/>
        <v>37</v>
      </c>
      <c r="C46" s="533">
        <v>45386</v>
      </c>
      <c r="D46" s="532">
        <v>87</v>
      </c>
      <c r="E46" s="532">
        <v>88</v>
      </c>
      <c r="F46" s="532"/>
      <c r="G46" s="532"/>
      <c r="H46" s="421">
        <v>50</v>
      </c>
      <c r="I46" s="421"/>
      <c r="J46" s="421"/>
      <c r="K46" s="421"/>
      <c r="L46" s="421"/>
      <c r="M46" s="421"/>
      <c r="N46" s="424"/>
      <c r="O46" s="532">
        <f t="shared" si="1"/>
        <v>2167</v>
      </c>
      <c r="P46" s="424"/>
      <c r="Q46" s="424"/>
      <c r="R46" s="532"/>
      <c r="S46" s="417"/>
    </row>
    <row r="47" spans="2:19">
      <c r="B47" s="532">
        <f t="shared" si="0"/>
        <v>38</v>
      </c>
      <c r="C47" s="533">
        <v>45386</v>
      </c>
      <c r="D47" s="532">
        <v>88</v>
      </c>
      <c r="E47" s="532">
        <v>90</v>
      </c>
      <c r="F47" s="532"/>
      <c r="G47" s="532"/>
      <c r="H47" s="421">
        <v>50</v>
      </c>
      <c r="I47" s="421"/>
      <c r="J47" s="421"/>
      <c r="K47" s="421"/>
      <c r="L47" s="421"/>
      <c r="M47" s="421"/>
      <c r="N47" s="424"/>
      <c r="O47" s="532">
        <f t="shared" si="1"/>
        <v>2217</v>
      </c>
      <c r="P47" s="424"/>
      <c r="Q47" s="424"/>
      <c r="R47" s="532"/>
      <c r="S47" s="417"/>
    </row>
    <row r="48" spans="2:19">
      <c r="B48" s="532">
        <f t="shared" si="0"/>
        <v>39</v>
      </c>
      <c r="C48" s="533">
        <v>45386</v>
      </c>
      <c r="D48" s="532">
        <v>88</v>
      </c>
      <c r="E48" s="532">
        <v>91</v>
      </c>
      <c r="F48" s="532"/>
      <c r="G48" s="532"/>
      <c r="H48" s="421">
        <v>110</v>
      </c>
      <c r="I48" s="421"/>
      <c r="J48" s="421"/>
      <c r="K48" s="421"/>
      <c r="L48" s="421"/>
      <c r="M48" s="421"/>
      <c r="N48" s="424"/>
      <c r="O48" s="532">
        <f t="shared" si="1"/>
        <v>2327</v>
      </c>
      <c r="P48" s="424"/>
      <c r="Q48" s="424"/>
      <c r="R48" s="532"/>
      <c r="S48" s="417"/>
    </row>
    <row r="49" spans="2:19">
      <c r="B49" s="532">
        <f t="shared" si="0"/>
        <v>40</v>
      </c>
      <c r="C49" s="533">
        <v>45387</v>
      </c>
      <c r="D49" s="532">
        <v>99</v>
      </c>
      <c r="E49" s="532">
        <v>102</v>
      </c>
      <c r="F49" s="532"/>
      <c r="G49" s="532"/>
      <c r="H49" s="421"/>
      <c r="I49" s="421">
        <v>33</v>
      </c>
      <c r="J49" s="421"/>
      <c r="K49" s="421"/>
      <c r="L49" s="421"/>
      <c r="M49" s="421"/>
      <c r="N49" s="424"/>
      <c r="O49" s="532">
        <f t="shared" si="1"/>
        <v>2360</v>
      </c>
      <c r="P49" s="424"/>
      <c r="Q49" s="424"/>
      <c r="R49" s="532"/>
      <c r="S49" s="417"/>
    </row>
    <row r="50" spans="2:19">
      <c r="B50" s="532">
        <f t="shared" si="0"/>
        <v>41</v>
      </c>
      <c r="C50" s="533">
        <v>45387</v>
      </c>
      <c r="D50" s="532">
        <v>102</v>
      </c>
      <c r="E50" s="532">
        <v>107</v>
      </c>
      <c r="F50" s="532"/>
      <c r="G50" s="532"/>
      <c r="H50" s="421"/>
      <c r="I50" s="421">
        <v>132</v>
      </c>
      <c r="J50" s="421"/>
      <c r="K50" s="421"/>
      <c r="L50" s="421"/>
      <c r="M50" s="532"/>
      <c r="N50" s="424"/>
      <c r="O50" s="532">
        <f t="shared" si="1"/>
        <v>2492</v>
      </c>
      <c r="P50" s="424"/>
      <c r="Q50" s="424"/>
      <c r="R50" s="532"/>
      <c r="S50" s="417"/>
    </row>
    <row r="51" spans="2:19">
      <c r="B51" s="532">
        <f t="shared" si="0"/>
        <v>42</v>
      </c>
      <c r="C51" s="533">
        <v>45387</v>
      </c>
      <c r="D51" s="532">
        <v>157</v>
      </c>
      <c r="E51" s="558" t="s">
        <v>2116</v>
      </c>
      <c r="F51" s="532"/>
      <c r="G51" s="532"/>
      <c r="H51" s="424">
        <v>25</v>
      </c>
      <c r="I51" s="424"/>
      <c r="J51" s="424"/>
      <c r="K51" s="424"/>
      <c r="L51" s="424"/>
      <c r="M51" s="532"/>
      <c r="N51" s="424"/>
      <c r="O51" s="532">
        <f t="shared" si="1"/>
        <v>2517</v>
      </c>
      <c r="P51" s="424"/>
      <c r="Q51" s="424"/>
      <c r="R51" s="532"/>
      <c r="S51" s="417"/>
    </row>
    <row r="52" spans="2:19">
      <c r="B52" s="532">
        <f t="shared" si="0"/>
        <v>43</v>
      </c>
      <c r="C52" s="533">
        <v>45388</v>
      </c>
      <c r="D52" s="532">
        <v>68</v>
      </c>
      <c r="E52" s="532">
        <v>99</v>
      </c>
      <c r="F52" s="532"/>
      <c r="G52" s="532"/>
      <c r="H52" s="424"/>
      <c r="I52" s="424"/>
      <c r="J52" s="424">
        <v>355</v>
      </c>
      <c r="K52" s="424"/>
      <c r="L52" s="424"/>
      <c r="M52" s="532"/>
      <c r="N52" s="424"/>
      <c r="O52" s="532">
        <f t="shared" si="1"/>
        <v>2872</v>
      </c>
      <c r="P52" s="424"/>
      <c r="Q52" s="424"/>
      <c r="R52" s="532"/>
      <c r="S52" s="417"/>
    </row>
    <row r="53" spans="2:19">
      <c r="B53" s="532">
        <f t="shared" si="0"/>
        <v>44</v>
      </c>
      <c r="C53" s="533">
        <v>45388</v>
      </c>
      <c r="D53" s="532">
        <v>102</v>
      </c>
      <c r="E53" s="532">
        <v>103</v>
      </c>
      <c r="F53" s="532"/>
      <c r="G53" s="532"/>
      <c r="H53" s="424">
        <v>46</v>
      </c>
      <c r="I53" s="532"/>
      <c r="J53" s="532"/>
      <c r="K53" s="532"/>
      <c r="L53" s="424"/>
      <c r="M53" s="424"/>
      <c r="N53" s="424"/>
      <c r="O53" s="532">
        <f t="shared" si="1"/>
        <v>2918</v>
      </c>
      <c r="P53" s="424"/>
      <c r="Q53" s="424"/>
      <c r="R53" s="532"/>
      <c r="S53" s="417"/>
    </row>
    <row r="54" spans="2:19">
      <c r="B54" s="532">
        <f t="shared" si="0"/>
        <v>45</v>
      </c>
      <c r="C54" s="533">
        <v>45388</v>
      </c>
      <c r="D54" s="532">
        <v>107</v>
      </c>
      <c r="E54" s="532">
        <v>108</v>
      </c>
      <c r="F54" s="532"/>
      <c r="G54" s="532"/>
      <c r="H54" s="424">
        <v>36</v>
      </c>
      <c r="I54" s="532"/>
      <c r="J54" s="532"/>
      <c r="K54" s="532"/>
      <c r="L54" s="424"/>
      <c r="M54" s="424"/>
      <c r="N54" s="424"/>
      <c r="O54" s="532">
        <f t="shared" si="1"/>
        <v>2954</v>
      </c>
      <c r="P54" s="424"/>
      <c r="Q54" s="424"/>
      <c r="R54" s="532"/>
      <c r="S54" s="417"/>
    </row>
    <row r="55" spans="2:19">
      <c r="B55" s="532">
        <f t="shared" si="0"/>
        <v>46</v>
      </c>
      <c r="C55" s="533">
        <v>45388</v>
      </c>
      <c r="D55" s="532">
        <v>107</v>
      </c>
      <c r="E55" s="532">
        <v>109</v>
      </c>
      <c r="F55" s="532"/>
      <c r="G55" s="532"/>
      <c r="H55" s="424">
        <v>100</v>
      </c>
      <c r="I55" s="532"/>
      <c r="J55" s="532"/>
      <c r="K55" s="532"/>
      <c r="L55" s="424"/>
      <c r="M55" s="424"/>
      <c r="N55" s="424"/>
      <c r="O55" s="532">
        <f t="shared" si="1"/>
        <v>3054</v>
      </c>
      <c r="P55" s="424"/>
      <c r="Q55" s="424"/>
      <c r="R55" s="532"/>
      <c r="S55" s="417"/>
    </row>
    <row r="56" spans="2:19">
      <c r="B56" s="532">
        <f t="shared" si="0"/>
        <v>47</v>
      </c>
      <c r="C56" s="533">
        <v>45390</v>
      </c>
      <c r="D56" s="532">
        <v>190</v>
      </c>
      <c r="E56" s="532">
        <v>192</v>
      </c>
      <c r="F56" s="532"/>
      <c r="G56" s="532"/>
      <c r="H56" s="424">
        <v>124</v>
      </c>
      <c r="I56" s="532"/>
      <c r="J56" s="532"/>
      <c r="K56" s="532"/>
      <c r="L56" s="424"/>
      <c r="M56" s="424"/>
      <c r="N56" s="424"/>
      <c r="O56" s="532">
        <f t="shared" si="1"/>
        <v>3178</v>
      </c>
      <c r="P56" s="424"/>
      <c r="Q56" s="424"/>
      <c r="R56" s="532"/>
      <c r="S56" s="417"/>
    </row>
    <row r="57" spans="2:19">
      <c r="B57" s="532">
        <f t="shared" si="0"/>
        <v>48</v>
      </c>
      <c r="C57" s="533">
        <v>45390</v>
      </c>
      <c r="D57" s="532">
        <v>192</v>
      </c>
      <c r="E57" s="532">
        <v>195</v>
      </c>
      <c r="F57" s="532"/>
      <c r="G57" s="532"/>
      <c r="H57" s="424">
        <v>48</v>
      </c>
      <c r="I57" s="532"/>
      <c r="J57" s="532"/>
      <c r="K57" s="532"/>
      <c r="L57" s="424"/>
      <c r="M57" s="424"/>
      <c r="N57" s="424"/>
      <c r="O57" s="532">
        <f t="shared" si="1"/>
        <v>3226</v>
      </c>
      <c r="P57" s="424"/>
      <c r="Q57" s="424"/>
      <c r="R57" s="532"/>
      <c r="S57" s="417"/>
    </row>
    <row r="58" spans="2:19">
      <c r="B58" s="532">
        <f t="shared" si="0"/>
        <v>49</v>
      </c>
      <c r="C58" s="533">
        <v>45390</v>
      </c>
      <c r="D58" s="532">
        <v>195</v>
      </c>
      <c r="E58" s="532">
        <v>197</v>
      </c>
      <c r="F58" s="532"/>
      <c r="G58" s="532"/>
      <c r="H58" s="424">
        <v>38</v>
      </c>
      <c r="I58" s="532"/>
      <c r="J58" s="532"/>
      <c r="K58" s="532"/>
      <c r="L58" s="424"/>
      <c r="M58" s="424"/>
      <c r="N58" s="424"/>
      <c r="O58" s="532">
        <f t="shared" si="1"/>
        <v>3264</v>
      </c>
      <c r="P58" s="424"/>
      <c r="Q58" s="424"/>
      <c r="R58" s="532"/>
      <c r="S58" s="417"/>
    </row>
    <row r="59" spans="2:19">
      <c r="B59" s="532">
        <f t="shared" si="0"/>
        <v>50</v>
      </c>
      <c r="C59" s="533">
        <v>45390</v>
      </c>
      <c r="D59" s="421">
        <v>197</v>
      </c>
      <c r="E59" s="421">
        <v>204</v>
      </c>
      <c r="F59" s="532"/>
      <c r="G59" s="532"/>
      <c r="H59" s="421">
        <v>37</v>
      </c>
      <c r="I59" s="421"/>
      <c r="J59" s="421"/>
      <c r="K59" s="424"/>
      <c r="L59" s="424"/>
      <c r="M59" s="424"/>
      <c r="N59" s="424"/>
      <c r="O59" s="532">
        <f t="shared" si="1"/>
        <v>3301</v>
      </c>
      <c r="P59" s="424"/>
      <c r="Q59" s="424"/>
      <c r="R59" s="532"/>
      <c r="S59" s="417"/>
    </row>
    <row r="60" spans="2:19">
      <c r="B60" s="532">
        <f t="shared" si="0"/>
        <v>51</v>
      </c>
      <c r="C60" s="533">
        <v>45390</v>
      </c>
      <c r="D60" s="421">
        <v>204</v>
      </c>
      <c r="E60" s="421">
        <v>205</v>
      </c>
      <c r="F60" s="532"/>
      <c r="G60" s="532"/>
      <c r="H60" s="421">
        <v>59</v>
      </c>
      <c r="I60" s="421"/>
      <c r="J60" s="421"/>
      <c r="K60" s="424"/>
      <c r="L60" s="424"/>
      <c r="M60" s="424"/>
      <c r="N60" s="424"/>
      <c r="O60" s="532">
        <f t="shared" si="1"/>
        <v>3360</v>
      </c>
      <c r="P60" s="424"/>
      <c r="Q60" s="424"/>
      <c r="R60" s="532"/>
      <c r="S60" s="417"/>
    </row>
    <row r="61" spans="2:19">
      <c r="B61" s="532">
        <f t="shared" si="0"/>
        <v>52</v>
      </c>
      <c r="C61" s="533">
        <v>45390</v>
      </c>
      <c r="D61" s="421">
        <v>204</v>
      </c>
      <c r="E61" s="421">
        <v>206</v>
      </c>
      <c r="F61" s="532"/>
      <c r="G61" s="532"/>
      <c r="H61" s="421">
        <v>68</v>
      </c>
      <c r="I61" s="421"/>
      <c r="J61" s="421"/>
      <c r="K61" s="424"/>
      <c r="L61" s="424"/>
      <c r="M61" s="424"/>
      <c r="N61" s="424"/>
      <c r="O61" s="532">
        <f t="shared" si="1"/>
        <v>3428</v>
      </c>
      <c r="P61" s="424"/>
      <c r="Q61" s="424"/>
      <c r="R61" s="532"/>
      <c r="S61" s="417"/>
    </row>
    <row r="62" spans="2:19">
      <c r="B62" s="532"/>
      <c r="C62" s="533"/>
      <c r="D62" s="421"/>
      <c r="E62" s="421"/>
      <c r="F62" s="532"/>
      <c r="G62" s="532"/>
      <c r="H62" s="421"/>
      <c r="I62" s="421"/>
      <c r="J62" s="421"/>
      <c r="K62" s="424"/>
      <c r="L62" s="424"/>
      <c r="M62" s="424"/>
      <c r="N62" s="424"/>
      <c r="O62" s="532"/>
      <c r="P62" s="424"/>
      <c r="Q62" s="424"/>
      <c r="R62" s="532"/>
      <c r="S62" s="417"/>
    </row>
    <row r="63" spans="2:19">
      <c r="B63" s="532"/>
      <c r="C63" s="533"/>
      <c r="D63" s="424"/>
      <c r="E63" s="424"/>
      <c r="F63" s="424"/>
      <c r="G63" s="424"/>
      <c r="H63" s="424"/>
      <c r="I63" s="424"/>
      <c r="J63" s="424"/>
      <c r="K63" s="424"/>
      <c r="L63" s="424"/>
      <c r="M63" s="424"/>
      <c r="N63" s="424"/>
      <c r="O63" s="424"/>
      <c r="P63" s="424"/>
      <c r="Q63" s="424"/>
      <c r="R63" s="424"/>
      <c r="S63" s="417"/>
    </row>
    <row r="64" spans="2:19">
      <c r="B64" s="532"/>
      <c r="C64" s="533"/>
      <c r="D64" s="424"/>
      <c r="E64" s="424"/>
      <c r="F64" s="424"/>
      <c r="G64" s="424"/>
      <c r="H64" s="424"/>
      <c r="I64" s="424"/>
      <c r="J64" s="424"/>
      <c r="K64" s="424"/>
      <c r="L64" s="424"/>
      <c r="M64" s="424"/>
      <c r="N64" s="424"/>
      <c r="O64" s="424"/>
      <c r="P64" s="424"/>
      <c r="Q64" s="424"/>
      <c r="R64" s="424"/>
      <c r="S64" s="417"/>
    </row>
    <row r="65" spans="2:19">
      <c r="B65" s="532"/>
      <c r="C65" s="424"/>
      <c r="D65" s="424"/>
      <c r="E65" s="424"/>
      <c r="F65" s="424"/>
      <c r="G65" s="424"/>
      <c r="H65" s="424"/>
      <c r="I65" s="424"/>
      <c r="J65" s="424"/>
      <c r="K65" s="424"/>
      <c r="L65" s="424"/>
      <c r="M65" s="424"/>
      <c r="N65" s="424"/>
      <c r="O65" s="424"/>
      <c r="P65" s="424"/>
      <c r="Q65" s="424"/>
      <c r="R65" s="424"/>
      <c r="S65" s="417"/>
    </row>
    <row r="66" spans="2:19" ht="15.75" thickBot="1">
      <c r="B66" s="532"/>
      <c r="C66" s="424"/>
      <c r="D66" s="424"/>
      <c r="E66" s="424"/>
      <c r="F66" s="424"/>
      <c r="G66" s="424"/>
      <c r="H66" s="535"/>
      <c r="I66" s="535"/>
      <c r="J66" s="535"/>
      <c r="K66" s="535"/>
      <c r="L66" s="535"/>
      <c r="M66" s="535"/>
      <c r="N66" s="535"/>
      <c r="O66" s="535"/>
      <c r="P66" s="424"/>
      <c r="Q66" s="424"/>
      <c r="R66" s="424"/>
      <c r="S66" s="417"/>
    </row>
    <row r="67" spans="2:19">
      <c r="B67" s="424"/>
      <c r="C67" s="424"/>
      <c r="D67" s="424"/>
      <c r="E67" s="424"/>
      <c r="F67" s="424"/>
      <c r="G67" s="536"/>
      <c r="H67" s="537">
        <f>SUM(H10:H66)</f>
        <v>2208</v>
      </c>
      <c r="I67" s="538">
        <f>SUM(I10:I66)</f>
        <v>718</v>
      </c>
      <c r="J67" s="538">
        <f>SUM(J10:J66)</f>
        <v>420</v>
      </c>
      <c r="K67" s="538">
        <f>SUM(K10:K66)</f>
        <v>82</v>
      </c>
      <c r="L67" s="538">
        <f t="shared" ref="L67" si="2">SUM(L10:L38)</f>
        <v>0</v>
      </c>
      <c r="M67" s="538">
        <f>SUM(M10:M66)</f>
        <v>0</v>
      </c>
      <c r="N67" s="538"/>
      <c r="O67" s="539">
        <f>+H67+I67+J67+K67+M67</f>
        <v>3428</v>
      </c>
      <c r="P67" s="540"/>
      <c r="Q67" s="424"/>
      <c r="R67" s="424"/>
      <c r="S67" s="417"/>
    </row>
    <row r="68" spans="2:19" ht="19.5" thickBot="1">
      <c r="B68" s="424"/>
      <c r="C68" s="424"/>
      <c r="D68" s="424"/>
      <c r="E68" s="424"/>
      <c r="F68" s="424"/>
      <c r="G68" s="536"/>
      <c r="H68" s="541">
        <v>10006</v>
      </c>
      <c r="I68" s="542">
        <v>4986</v>
      </c>
      <c r="J68" s="542">
        <v>3126</v>
      </c>
      <c r="K68" s="542">
        <v>1552</v>
      </c>
      <c r="L68" s="542"/>
      <c r="M68" s="542">
        <v>955</v>
      </c>
      <c r="N68" s="543"/>
      <c r="O68" s="544">
        <f>+SUM(H68+I68+J68+K68+M68)</f>
        <v>20625</v>
      </c>
      <c r="P68" s="540"/>
      <c r="Q68" s="424"/>
      <c r="R68" s="424"/>
      <c r="S68" s="417"/>
    </row>
    <row r="69" spans="2:19">
      <c r="O69" s="529">
        <v>6598</v>
      </c>
    </row>
    <row r="70" spans="2:19">
      <c r="O70" s="529">
        <f>+O67</f>
        <v>3428</v>
      </c>
    </row>
    <row r="71" spans="2:19">
      <c r="O71" s="529">
        <f>+O69+O70</f>
        <v>10026</v>
      </c>
    </row>
  </sheetData>
  <mergeCells count="22">
    <mergeCell ref="B3:C3"/>
    <mergeCell ref="D3:E3"/>
    <mergeCell ref="F3:S6"/>
    <mergeCell ref="B4:C4"/>
    <mergeCell ref="D4:E4"/>
    <mergeCell ref="B5:C5"/>
    <mergeCell ref="D5:E5"/>
    <mergeCell ref="D6:E6"/>
    <mergeCell ref="P8:P9"/>
    <mergeCell ref="Q8:Q9"/>
    <mergeCell ref="R8:R9"/>
    <mergeCell ref="S8:S9"/>
    <mergeCell ref="B7:C7"/>
    <mergeCell ref="D7:S7"/>
    <mergeCell ref="B8:B9"/>
    <mergeCell ref="C8:C9"/>
    <mergeCell ref="D8:D9"/>
    <mergeCell ref="E8:E9"/>
    <mergeCell ref="F8:F9"/>
    <mergeCell ref="G8:G9"/>
    <mergeCell ref="H8:N8"/>
    <mergeCell ref="O8:O9"/>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13"/>
  <sheetViews>
    <sheetView topLeftCell="E272" workbookViewId="0">
      <selection activeCell="U414" sqref="U414"/>
    </sheetView>
  </sheetViews>
  <sheetFormatPr defaultColWidth="9" defaultRowHeight="15"/>
  <cols>
    <col min="2" max="2" width="17.42578125" customWidth="1"/>
    <col min="3" max="3" width="12.42578125" customWidth="1"/>
    <col min="4" max="4" width="15.42578125" customWidth="1"/>
    <col min="5" max="5" width="13.85546875" customWidth="1"/>
    <col min="6" max="6" width="12.85546875" customWidth="1"/>
    <col min="7" max="9" width="9.28515625" customWidth="1"/>
    <col min="10" max="10" width="11.140625" customWidth="1"/>
    <col min="11" max="11" width="0.140625" customWidth="1"/>
    <col min="12" max="12" width="10.85546875" customWidth="1"/>
    <col min="13" max="13" width="10.42578125" customWidth="1"/>
    <col min="14" max="14" width="9.140625" customWidth="1"/>
    <col min="15" max="15" width="23.85546875" customWidth="1"/>
    <col min="16" max="16" width="12.85546875" customWidth="1"/>
    <col min="18" max="18" width="25.140625" customWidth="1"/>
    <col min="19" max="19" width="30.42578125" customWidth="1"/>
    <col min="21" max="21" width="11" customWidth="1"/>
  </cols>
  <sheetData>
    <row r="1" spans="1:19" ht="18.75">
      <c r="A1" s="712" t="s">
        <v>261</v>
      </c>
      <c r="B1" s="712"/>
      <c r="C1" s="713" t="s">
        <v>22</v>
      </c>
      <c r="D1" s="713"/>
      <c r="E1" s="720"/>
      <c r="F1" s="720"/>
      <c r="G1" s="720"/>
      <c r="H1" s="720"/>
      <c r="I1" s="720"/>
      <c r="J1" s="720"/>
      <c r="K1" s="720"/>
      <c r="L1" s="720"/>
      <c r="M1" s="720"/>
      <c r="N1" s="720"/>
      <c r="O1" s="720"/>
      <c r="P1" s="720"/>
      <c r="Q1" s="720"/>
      <c r="R1" s="720"/>
      <c r="S1" s="720"/>
    </row>
    <row r="2" spans="1:19" ht="18.75">
      <c r="A2" s="712" t="s">
        <v>262</v>
      </c>
      <c r="B2" s="712"/>
      <c r="C2" s="713" t="s">
        <v>53</v>
      </c>
      <c r="D2" s="713"/>
      <c r="E2" s="720"/>
      <c r="F2" s="720"/>
      <c r="G2" s="720"/>
      <c r="H2" s="720"/>
      <c r="I2" s="720"/>
      <c r="J2" s="720"/>
      <c r="K2" s="720"/>
      <c r="L2" s="720"/>
      <c r="M2" s="720"/>
      <c r="N2" s="720"/>
      <c r="O2" s="720"/>
      <c r="P2" s="720"/>
      <c r="Q2" s="720"/>
      <c r="R2" s="720"/>
      <c r="S2" s="720"/>
    </row>
    <row r="3" spans="1:19" ht="18.75">
      <c r="A3" s="712" t="s">
        <v>263</v>
      </c>
      <c r="B3" s="712"/>
      <c r="C3" s="713">
        <v>10015</v>
      </c>
      <c r="D3" s="713"/>
      <c r="E3" s="720"/>
      <c r="F3" s="720"/>
      <c r="G3" s="720"/>
      <c r="H3" s="720"/>
      <c r="I3" s="720"/>
      <c r="J3" s="720"/>
      <c r="K3" s="720"/>
      <c r="L3" s="720"/>
      <c r="M3" s="720"/>
      <c r="N3" s="720"/>
      <c r="O3" s="720"/>
      <c r="P3" s="720"/>
      <c r="Q3" s="720"/>
      <c r="R3" s="720"/>
      <c r="S3" s="720"/>
    </row>
    <row r="4" spans="1:19" ht="18.75">
      <c r="A4" s="14" t="s">
        <v>264</v>
      </c>
      <c r="B4" s="14"/>
      <c r="C4" s="713"/>
      <c r="D4" s="713"/>
      <c r="E4" s="720"/>
      <c r="F4" s="720"/>
      <c r="G4" s="720"/>
      <c r="H4" s="720"/>
      <c r="I4" s="720"/>
      <c r="J4" s="720"/>
      <c r="K4" s="720"/>
      <c r="L4" s="720"/>
      <c r="M4" s="720"/>
      <c r="N4" s="720"/>
      <c r="O4" s="720"/>
      <c r="P4" s="720"/>
      <c r="Q4" s="720"/>
      <c r="R4" s="720"/>
      <c r="S4" s="720"/>
    </row>
    <row r="5" spans="1:19" ht="18.75">
      <c r="A5" s="714" t="s">
        <v>87</v>
      </c>
      <c r="B5" s="714"/>
      <c r="C5" s="715" t="s">
        <v>1341</v>
      </c>
      <c r="D5" s="715"/>
      <c r="E5" s="715"/>
      <c r="F5" s="715"/>
      <c r="G5" s="716"/>
      <c r="H5" s="716"/>
      <c r="I5" s="716"/>
      <c r="J5" s="716"/>
      <c r="K5" s="716"/>
      <c r="L5" s="716"/>
      <c r="M5" s="716"/>
      <c r="N5" s="716"/>
      <c r="O5" s="715"/>
      <c r="P5" s="715"/>
      <c r="Q5" s="715"/>
      <c r="R5" s="715"/>
      <c r="S5" s="715"/>
    </row>
    <row r="6" spans="1:19" ht="18">
      <c r="A6" s="718" t="s">
        <v>89</v>
      </c>
      <c r="B6" s="718" t="s">
        <v>90</v>
      </c>
      <c r="C6" s="719" t="s">
        <v>91</v>
      </c>
      <c r="D6" s="719" t="s">
        <v>92</v>
      </c>
      <c r="E6" s="719" t="s">
        <v>93</v>
      </c>
      <c r="F6" s="719" t="s">
        <v>94</v>
      </c>
      <c r="G6" s="721" t="s">
        <v>95</v>
      </c>
      <c r="H6" s="722"/>
      <c r="I6" s="722"/>
      <c r="J6" s="722"/>
      <c r="K6" s="722"/>
      <c r="L6" s="722"/>
      <c r="M6" s="722"/>
      <c r="N6" s="723"/>
      <c r="O6" s="719" t="s">
        <v>96</v>
      </c>
      <c r="P6" s="719" t="s">
        <v>97</v>
      </c>
      <c r="Q6" s="719" t="s">
        <v>98</v>
      </c>
      <c r="R6" s="719" t="s">
        <v>99</v>
      </c>
      <c r="S6" s="719" t="s">
        <v>265</v>
      </c>
    </row>
    <row r="7" spans="1:19" ht="54">
      <c r="A7" s="762"/>
      <c r="B7" s="762"/>
      <c r="C7" s="763"/>
      <c r="D7" s="763"/>
      <c r="E7" s="763"/>
      <c r="F7" s="763"/>
      <c r="G7" s="11" t="s">
        <v>101</v>
      </c>
      <c r="H7" s="11" t="s">
        <v>102</v>
      </c>
      <c r="I7" s="11" t="s">
        <v>103</v>
      </c>
      <c r="J7" s="11" t="s">
        <v>104</v>
      </c>
      <c r="K7" s="11" t="s">
        <v>1067</v>
      </c>
      <c r="L7" s="11" t="s">
        <v>106</v>
      </c>
      <c r="M7" s="11" t="s">
        <v>107</v>
      </c>
      <c r="N7" s="62" t="s">
        <v>470</v>
      </c>
      <c r="O7" s="763"/>
      <c r="P7" s="763"/>
      <c r="Q7" s="763"/>
      <c r="R7" s="763"/>
      <c r="S7" s="763"/>
    </row>
    <row r="8" spans="1:19" ht="15.75">
      <c r="A8" s="55">
        <v>1</v>
      </c>
      <c r="B8" s="54">
        <v>44974</v>
      </c>
      <c r="C8" s="56" t="s">
        <v>240</v>
      </c>
      <c r="D8" s="56" t="s">
        <v>140</v>
      </c>
      <c r="E8" s="56" t="s">
        <v>1342</v>
      </c>
      <c r="F8" s="56" t="s">
        <v>110</v>
      </c>
      <c r="G8" s="55"/>
      <c r="H8" s="55"/>
      <c r="I8" s="55"/>
      <c r="J8" s="55">
        <f>380</f>
        <v>380</v>
      </c>
      <c r="K8" s="55"/>
      <c r="L8" s="55"/>
      <c r="M8" s="55"/>
      <c r="N8" s="56"/>
      <c r="O8" s="56">
        <f>+J8</f>
        <v>380</v>
      </c>
      <c r="P8" s="56" t="s">
        <v>276</v>
      </c>
      <c r="Q8" s="56">
        <v>2.2000000000000002</v>
      </c>
      <c r="R8" s="56" t="s">
        <v>661</v>
      </c>
      <c r="S8" s="63"/>
    </row>
    <row r="9" spans="1:19" ht="15.75">
      <c r="A9" s="55">
        <f>1+A8</f>
        <v>2</v>
      </c>
      <c r="B9" s="54">
        <v>44975</v>
      </c>
      <c r="C9" s="56" t="s">
        <v>240</v>
      </c>
      <c r="D9" s="56" t="s">
        <v>203</v>
      </c>
      <c r="E9" s="56" t="s">
        <v>1342</v>
      </c>
      <c r="F9" s="56" t="s">
        <v>110</v>
      </c>
      <c r="G9" s="55">
        <v>200</v>
      </c>
      <c r="H9" s="55"/>
      <c r="I9" s="55"/>
      <c r="J9" s="55"/>
      <c r="K9" s="55"/>
      <c r="L9" s="55"/>
      <c r="M9" s="55"/>
      <c r="N9" s="57"/>
      <c r="O9" s="56">
        <f>O8+G9+H9+I9+J9+L9+M9</f>
        <v>580</v>
      </c>
      <c r="P9" s="56" t="s">
        <v>269</v>
      </c>
      <c r="Q9" s="56">
        <v>1.5</v>
      </c>
      <c r="R9" s="56" t="s">
        <v>661</v>
      </c>
      <c r="S9" s="63"/>
    </row>
    <row r="10" spans="1:19" ht="15.75">
      <c r="A10" s="55">
        <f t="shared" ref="A10:A74" si="0">1+A9</f>
        <v>3</v>
      </c>
      <c r="B10" s="54">
        <v>44975</v>
      </c>
      <c r="C10" s="56" t="s">
        <v>174</v>
      </c>
      <c r="D10" s="56" t="s">
        <v>178</v>
      </c>
      <c r="E10" s="56" t="s">
        <v>1342</v>
      </c>
      <c r="F10" s="56" t="s">
        <v>110</v>
      </c>
      <c r="G10" s="55"/>
      <c r="H10" s="55"/>
      <c r="I10" s="55"/>
      <c r="J10" s="55">
        <v>200</v>
      </c>
      <c r="K10" s="55"/>
      <c r="L10" s="55"/>
      <c r="M10" s="55"/>
      <c r="N10" s="57"/>
      <c r="O10" s="56">
        <f t="shared" ref="O10:O73" si="1">O9+G10+H10+I10+J10+L10+M10</f>
        <v>780</v>
      </c>
      <c r="P10" s="56" t="s">
        <v>276</v>
      </c>
      <c r="Q10" s="56">
        <v>2.2000000000000002</v>
      </c>
      <c r="R10" s="56" t="s">
        <v>661</v>
      </c>
      <c r="S10" s="63"/>
    </row>
    <row r="11" spans="1:19" ht="15.75">
      <c r="A11" s="55">
        <f t="shared" si="0"/>
        <v>4</v>
      </c>
      <c r="B11" s="54">
        <v>44975</v>
      </c>
      <c r="C11" s="56" t="s">
        <v>240</v>
      </c>
      <c r="D11" s="56" t="s">
        <v>804</v>
      </c>
      <c r="E11" s="56" t="s">
        <v>1342</v>
      </c>
      <c r="F11" s="56" t="s">
        <v>110</v>
      </c>
      <c r="G11" s="55"/>
      <c r="H11" s="55"/>
      <c r="I11" s="55">
        <v>60</v>
      </c>
      <c r="J11" s="55"/>
      <c r="K11" s="55"/>
      <c r="L11" s="55"/>
      <c r="M11" s="55"/>
      <c r="N11" s="57"/>
      <c r="O11" s="56">
        <f t="shared" si="1"/>
        <v>840</v>
      </c>
      <c r="P11" s="56" t="s">
        <v>276</v>
      </c>
      <c r="Q11" s="56">
        <v>2.2000000000000002</v>
      </c>
      <c r="R11" s="56" t="s">
        <v>661</v>
      </c>
      <c r="S11" s="63"/>
    </row>
    <row r="12" spans="1:19" ht="15.75">
      <c r="A12" s="55">
        <f t="shared" si="0"/>
        <v>5</v>
      </c>
      <c r="B12" s="54">
        <v>44976</v>
      </c>
      <c r="C12" s="56" t="s">
        <v>174</v>
      </c>
      <c r="D12" s="56" t="s">
        <v>108</v>
      </c>
      <c r="E12" s="56" t="s">
        <v>1342</v>
      </c>
      <c r="F12" s="56" t="s">
        <v>110</v>
      </c>
      <c r="G12" s="55">
        <v>60</v>
      </c>
      <c r="H12" s="55"/>
      <c r="I12" s="55"/>
      <c r="J12" s="55"/>
      <c r="K12" s="55"/>
      <c r="L12" s="55"/>
      <c r="M12" s="55"/>
      <c r="N12" s="57"/>
      <c r="O12" s="56">
        <f t="shared" si="1"/>
        <v>900</v>
      </c>
      <c r="P12" s="56" t="s">
        <v>276</v>
      </c>
      <c r="Q12" s="56">
        <v>2.2000000000000002</v>
      </c>
      <c r="R12" s="56" t="s">
        <v>661</v>
      </c>
      <c r="S12" s="63"/>
    </row>
    <row r="13" spans="1:19" ht="15.75">
      <c r="A13" s="55">
        <f t="shared" si="0"/>
        <v>6</v>
      </c>
      <c r="B13" s="54">
        <v>44976</v>
      </c>
      <c r="C13" s="56" t="s">
        <v>174</v>
      </c>
      <c r="D13" s="56" t="s">
        <v>178</v>
      </c>
      <c r="E13" s="56" t="s">
        <v>1342</v>
      </c>
      <c r="F13" s="56" t="s">
        <v>110</v>
      </c>
      <c r="G13" s="55"/>
      <c r="H13" s="55"/>
      <c r="I13" s="55"/>
      <c r="J13" s="55">
        <v>100</v>
      </c>
      <c r="K13" s="55"/>
      <c r="L13" s="55"/>
      <c r="M13" s="55"/>
      <c r="N13" s="57"/>
      <c r="O13" s="56">
        <f t="shared" si="1"/>
        <v>1000</v>
      </c>
      <c r="P13" s="56" t="s">
        <v>276</v>
      </c>
      <c r="Q13" s="56">
        <v>2.2000000000000002</v>
      </c>
      <c r="R13" s="56" t="s">
        <v>661</v>
      </c>
      <c r="S13" s="63"/>
    </row>
    <row r="14" spans="1:19" ht="15.75">
      <c r="A14" s="55">
        <f t="shared" si="0"/>
        <v>7</v>
      </c>
      <c r="B14" s="54">
        <v>44976</v>
      </c>
      <c r="C14" s="56" t="s">
        <v>210</v>
      </c>
      <c r="D14" s="56" t="s">
        <v>806</v>
      </c>
      <c r="E14" s="56" t="s">
        <v>1342</v>
      </c>
      <c r="F14" s="56" t="s">
        <v>110</v>
      </c>
      <c r="G14" s="55"/>
      <c r="H14" s="55"/>
      <c r="I14" s="55"/>
      <c r="J14" s="55">
        <v>241</v>
      </c>
      <c r="K14" s="55"/>
      <c r="L14" s="55"/>
      <c r="M14" s="55"/>
      <c r="N14" s="57"/>
      <c r="O14" s="56">
        <f t="shared" si="1"/>
        <v>1241</v>
      </c>
      <c r="P14" s="56" t="s">
        <v>276</v>
      </c>
      <c r="Q14" s="56">
        <v>2.2000000000000002</v>
      </c>
      <c r="R14" s="56" t="s">
        <v>661</v>
      </c>
      <c r="S14" s="63"/>
    </row>
    <row r="15" spans="1:19" ht="15.75">
      <c r="A15" s="55">
        <f t="shared" si="0"/>
        <v>8</v>
      </c>
      <c r="B15" s="54">
        <v>44977</v>
      </c>
      <c r="C15" s="56" t="s">
        <v>174</v>
      </c>
      <c r="D15" s="56" t="s">
        <v>789</v>
      </c>
      <c r="E15" s="56" t="s">
        <v>1342</v>
      </c>
      <c r="F15" s="56" t="s">
        <v>110</v>
      </c>
      <c r="G15" s="55"/>
      <c r="H15" s="55">
        <v>202</v>
      </c>
      <c r="I15" s="55"/>
      <c r="J15" s="55"/>
      <c r="K15" s="57"/>
      <c r="L15" s="57"/>
      <c r="M15" s="57"/>
      <c r="N15" s="57"/>
      <c r="O15" s="56">
        <f t="shared" si="1"/>
        <v>1443</v>
      </c>
      <c r="P15" s="55" t="s">
        <v>269</v>
      </c>
      <c r="Q15" s="55">
        <v>1.2</v>
      </c>
      <c r="R15" s="55" t="s">
        <v>661</v>
      </c>
      <c r="S15" s="63"/>
    </row>
    <row r="16" spans="1:19" ht="15.75">
      <c r="A16" s="55">
        <f t="shared" si="0"/>
        <v>9</v>
      </c>
      <c r="B16" s="54">
        <v>44977</v>
      </c>
      <c r="C16" s="56" t="s">
        <v>789</v>
      </c>
      <c r="D16" s="56" t="s">
        <v>243</v>
      </c>
      <c r="E16" s="56" t="s">
        <v>1342</v>
      </c>
      <c r="F16" s="56" t="s">
        <v>110</v>
      </c>
      <c r="G16" s="55"/>
      <c r="H16" s="55">
        <v>187</v>
      </c>
      <c r="I16" s="55"/>
      <c r="J16" s="55"/>
      <c r="K16" s="57"/>
      <c r="L16" s="57"/>
      <c r="M16" s="57"/>
      <c r="N16" s="57"/>
      <c r="O16" s="56">
        <f t="shared" si="1"/>
        <v>1630</v>
      </c>
      <c r="P16" s="55" t="s">
        <v>269</v>
      </c>
      <c r="Q16" s="55">
        <v>1.2</v>
      </c>
      <c r="R16" s="55" t="s">
        <v>661</v>
      </c>
      <c r="S16" s="63"/>
    </row>
    <row r="17" spans="1:19" ht="15.75">
      <c r="A17" s="55">
        <f t="shared" si="0"/>
        <v>10</v>
      </c>
      <c r="B17" s="54">
        <v>44977</v>
      </c>
      <c r="C17" s="56" t="s">
        <v>789</v>
      </c>
      <c r="D17" s="56" t="s">
        <v>217</v>
      </c>
      <c r="E17" s="56" t="s">
        <v>1342</v>
      </c>
      <c r="F17" s="56" t="s">
        <v>110</v>
      </c>
      <c r="G17" s="55">
        <v>38</v>
      </c>
      <c r="H17" s="55"/>
      <c r="I17" s="55"/>
      <c r="J17" s="55"/>
      <c r="K17" s="55"/>
      <c r="L17" s="55"/>
      <c r="M17" s="55"/>
      <c r="N17" s="57"/>
      <c r="O17" s="56">
        <f t="shared" si="1"/>
        <v>1668</v>
      </c>
      <c r="P17" s="55" t="s">
        <v>269</v>
      </c>
      <c r="Q17" s="55">
        <v>1</v>
      </c>
      <c r="R17" s="55" t="s">
        <v>661</v>
      </c>
      <c r="S17" s="63"/>
    </row>
    <row r="18" spans="1:19" ht="15.75">
      <c r="A18" s="55">
        <f t="shared" si="0"/>
        <v>11</v>
      </c>
      <c r="B18" s="54">
        <v>44979</v>
      </c>
      <c r="C18" s="56" t="s">
        <v>243</v>
      </c>
      <c r="D18" s="56" t="s">
        <v>786</v>
      </c>
      <c r="E18" s="56" t="s">
        <v>1342</v>
      </c>
      <c r="F18" s="56" t="s">
        <v>110</v>
      </c>
      <c r="G18" s="55">
        <v>48</v>
      </c>
      <c r="H18" s="55"/>
      <c r="I18" s="55"/>
      <c r="J18" s="55"/>
      <c r="K18" s="55"/>
      <c r="L18" s="55"/>
      <c r="M18" s="55"/>
      <c r="N18" s="57"/>
      <c r="O18" s="56">
        <f t="shared" si="1"/>
        <v>1716</v>
      </c>
      <c r="P18" s="55" t="s">
        <v>269</v>
      </c>
      <c r="Q18" s="55">
        <v>1.2</v>
      </c>
      <c r="R18" s="55" t="s">
        <v>661</v>
      </c>
      <c r="S18" s="63"/>
    </row>
    <row r="19" spans="1:19" ht="15.75">
      <c r="A19" s="55">
        <f t="shared" si="0"/>
        <v>12</v>
      </c>
      <c r="B19" s="54">
        <v>44979</v>
      </c>
      <c r="C19" s="56" t="s">
        <v>178</v>
      </c>
      <c r="D19" s="56" t="s">
        <v>172</v>
      </c>
      <c r="E19" s="56" t="s">
        <v>1342</v>
      </c>
      <c r="F19" s="56" t="s">
        <v>110</v>
      </c>
      <c r="G19" s="55"/>
      <c r="H19" s="55"/>
      <c r="I19" s="55"/>
      <c r="J19" s="55">
        <v>454</v>
      </c>
      <c r="K19" s="55"/>
      <c r="L19" s="55"/>
      <c r="M19" s="55"/>
      <c r="N19" s="57"/>
      <c r="O19" s="56">
        <f t="shared" si="1"/>
        <v>2170</v>
      </c>
      <c r="P19" s="55" t="s">
        <v>269</v>
      </c>
      <c r="Q19" s="55">
        <v>1.2</v>
      </c>
      <c r="R19" s="55" t="s">
        <v>661</v>
      </c>
      <c r="S19" s="63"/>
    </row>
    <row r="20" spans="1:19" ht="15.75">
      <c r="A20" s="55">
        <f t="shared" si="0"/>
        <v>13</v>
      </c>
      <c r="B20" s="54">
        <v>44979</v>
      </c>
      <c r="C20" s="56" t="s">
        <v>172</v>
      </c>
      <c r="D20" s="56" t="s">
        <v>1100</v>
      </c>
      <c r="E20" s="56" t="s">
        <v>1342</v>
      </c>
      <c r="F20" s="56" t="s">
        <v>110</v>
      </c>
      <c r="G20" s="55"/>
      <c r="H20" s="55"/>
      <c r="I20" s="55">
        <v>252</v>
      </c>
      <c r="J20" s="55"/>
      <c r="K20" s="55"/>
      <c r="L20" s="55"/>
      <c r="M20" s="55"/>
      <c r="N20" s="57"/>
      <c r="O20" s="56">
        <f t="shared" si="1"/>
        <v>2422</v>
      </c>
      <c r="P20" s="55" t="s">
        <v>269</v>
      </c>
      <c r="Q20" s="55">
        <v>1.2</v>
      </c>
      <c r="R20" s="55" t="s">
        <v>661</v>
      </c>
      <c r="S20" s="63"/>
    </row>
    <row r="21" spans="1:19" ht="15.75">
      <c r="A21" s="55">
        <f t="shared" si="0"/>
        <v>14</v>
      </c>
      <c r="B21" s="54">
        <v>44980</v>
      </c>
      <c r="C21" s="56" t="s">
        <v>243</v>
      </c>
      <c r="D21" s="56" t="s">
        <v>177</v>
      </c>
      <c r="E21" s="56" t="s">
        <v>1342</v>
      </c>
      <c r="F21" s="56" t="s">
        <v>110</v>
      </c>
      <c r="G21" s="55"/>
      <c r="H21" s="55">
        <v>160</v>
      </c>
      <c r="I21" s="55"/>
      <c r="J21" s="55"/>
      <c r="K21" s="57"/>
      <c r="L21" s="57"/>
      <c r="M21" s="57"/>
      <c r="N21" s="57"/>
      <c r="O21" s="56">
        <f t="shared" si="1"/>
        <v>2582</v>
      </c>
      <c r="P21" s="55" t="s">
        <v>269</v>
      </c>
      <c r="Q21" s="55">
        <v>1.2</v>
      </c>
      <c r="R21" s="55" t="s">
        <v>1343</v>
      </c>
      <c r="S21" s="63"/>
    </row>
    <row r="22" spans="1:19" ht="15.75">
      <c r="A22" s="55">
        <f t="shared" si="0"/>
        <v>15</v>
      </c>
      <c r="B22" s="54">
        <v>44981</v>
      </c>
      <c r="C22" s="55" t="s">
        <v>757</v>
      </c>
      <c r="D22" s="55" t="s">
        <v>753</v>
      </c>
      <c r="E22" s="56" t="s">
        <v>1342</v>
      </c>
      <c r="F22" s="56" t="s">
        <v>110</v>
      </c>
      <c r="G22" s="55">
        <v>90</v>
      </c>
      <c r="H22" s="55"/>
      <c r="I22" s="55"/>
      <c r="J22" s="55"/>
      <c r="K22" s="57"/>
      <c r="L22" s="57"/>
      <c r="M22" s="57"/>
      <c r="N22" s="57"/>
      <c r="O22" s="56">
        <f t="shared" si="1"/>
        <v>2672</v>
      </c>
      <c r="P22" s="55" t="s">
        <v>269</v>
      </c>
      <c r="Q22" s="55">
        <v>1.2</v>
      </c>
      <c r="R22" s="55" t="s">
        <v>1343</v>
      </c>
      <c r="S22" s="63"/>
    </row>
    <row r="23" spans="1:19" ht="15.75">
      <c r="A23" s="55">
        <f t="shared" si="0"/>
        <v>16</v>
      </c>
      <c r="B23" s="54">
        <v>44981</v>
      </c>
      <c r="C23" s="55" t="s">
        <v>757</v>
      </c>
      <c r="D23" s="55" t="s">
        <v>1344</v>
      </c>
      <c r="E23" s="56" t="s">
        <v>1342</v>
      </c>
      <c r="F23" s="56" t="s">
        <v>110</v>
      </c>
      <c r="G23" s="55">
        <v>77</v>
      </c>
      <c r="H23" s="55"/>
      <c r="I23" s="55"/>
      <c r="J23" s="55"/>
      <c r="K23" s="57"/>
      <c r="L23" s="57"/>
      <c r="M23" s="57"/>
      <c r="N23" s="57"/>
      <c r="O23" s="56">
        <f t="shared" si="1"/>
        <v>2749</v>
      </c>
      <c r="P23" s="55" t="s">
        <v>269</v>
      </c>
      <c r="Q23" s="55">
        <v>1.2</v>
      </c>
      <c r="R23" s="55" t="s">
        <v>1343</v>
      </c>
      <c r="S23" s="63"/>
    </row>
    <row r="24" spans="1:19" ht="15.75">
      <c r="A24" s="55">
        <f t="shared" si="0"/>
        <v>17</v>
      </c>
      <c r="B24" s="54">
        <v>44981</v>
      </c>
      <c r="C24" s="55" t="s">
        <v>1344</v>
      </c>
      <c r="D24" s="55" t="s">
        <v>1268</v>
      </c>
      <c r="E24" s="56" t="s">
        <v>1342</v>
      </c>
      <c r="F24" s="56" t="s">
        <v>110</v>
      </c>
      <c r="G24" s="55">
        <v>183</v>
      </c>
      <c r="H24" s="55"/>
      <c r="I24" s="55"/>
      <c r="J24" s="55"/>
      <c r="K24" s="57"/>
      <c r="L24" s="57"/>
      <c r="M24" s="57"/>
      <c r="N24" s="57"/>
      <c r="O24" s="56">
        <f t="shared" si="1"/>
        <v>2932</v>
      </c>
      <c r="P24" s="55" t="s">
        <v>269</v>
      </c>
      <c r="Q24" s="55">
        <v>1.2</v>
      </c>
      <c r="R24" s="55" t="s">
        <v>1343</v>
      </c>
      <c r="S24" s="63"/>
    </row>
    <row r="25" spans="1:19" ht="15.75">
      <c r="A25" s="55">
        <f t="shared" si="0"/>
        <v>18</v>
      </c>
      <c r="B25" s="54">
        <v>44981</v>
      </c>
      <c r="C25" s="55" t="s">
        <v>757</v>
      </c>
      <c r="D25" s="55" t="s">
        <v>1248</v>
      </c>
      <c r="E25" s="56" t="s">
        <v>1342</v>
      </c>
      <c r="F25" s="56" t="s">
        <v>110</v>
      </c>
      <c r="G25" s="55"/>
      <c r="H25" s="55">
        <v>80</v>
      </c>
      <c r="I25" s="55"/>
      <c r="J25" s="55"/>
      <c r="K25" s="57"/>
      <c r="L25" s="57"/>
      <c r="M25" s="57"/>
      <c r="N25" s="57"/>
      <c r="O25" s="56">
        <f t="shared" si="1"/>
        <v>3012</v>
      </c>
      <c r="P25" s="55" t="s">
        <v>269</v>
      </c>
      <c r="Q25" s="55">
        <v>1.2</v>
      </c>
      <c r="R25" s="55" t="s">
        <v>1343</v>
      </c>
      <c r="S25" s="63"/>
    </row>
    <row r="26" spans="1:19" ht="15.75">
      <c r="A26" s="55">
        <f t="shared" si="0"/>
        <v>19</v>
      </c>
      <c r="B26" s="54">
        <v>44982</v>
      </c>
      <c r="C26" s="55" t="s">
        <v>754</v>
      </c>
      <c r="D26" s="55" t="s">
        <v>1135</v>
      </c>
      <c r="E26" s="56" t="s">
        <v>1342</v>
      </c>
      <c r="F26" s="56" t="s">
        <v>110</v>
      </c>
      <c r="G26" s="55"/>
      <c r="H26" s="55">
        <v>132</v>
      </c>
      <c r="I26" s="55"/>
      <c r="J26" s="55"/>
      <c r="K26" s="57"/>
      <c r="L26" s="57"/>
      <c r="M26" s="57"/>
      <c r="N26" s="57"/>
      <c r="O26" s="56">
        <f t="shared" si="1"/>
        <v>3144</v>
      </c>
      <c r="P26" s="55" t="s">
        <v>269</v>
      </c>
      <c r="Q26" s="55">
        <v>1.2</v>
      </c>
      <c r="R26" s="55" t="s">
        <v>1343</v>
      </c>
      <c r="S26" s="63"/>
    </row>
    <row r="27" spans="1:19" ht="15.75">
      <c r="A27" s="55">
        <f t="shared" si="0"/>
        <v>20</v>
      </c>
      <c r="B27" s="54">
        <v>44982</v>
      </c>
      <c r="C27" s="55" t="s">
        <v>1229</v>
      </c>
      <c r="D27" s="55" t="s">
        <v>1345</v>
      </c>
      <c r="E27" s="56" t="s">
        <v>1342</v>
      </c>
      <c r="F27" s="56" t="s">
        <v>110</v>
      </c>
      <c r="G27" s="55"/>
      <c r="H27" s="55">
        <v>198</v>
      </c>
      <c r="I27" s="55"/>
      <c r="J27" s="55"/>
      <c r="K27" s="57"/>
      <c r="L27" s="57"/>
      <c r="M27" s="57"/>
      <c r="N27" s="57"/>
      <c r="O27" s="56">
        <f t="shared" si="1"/>
        <v>3342</v>
      </c>
      <c r="P27" s="55" t="s">
        <v>269</v>
      </c>
      <c r="Q27" s="55">
        <v>1.2</v>
      </c>
      <c r="R27" s="55" t="s">
        <v>1343</v>
      </c>
      <c r="S27" s="63"/>
    </row>
    <row r="28" spans="1:19" ht="15.75">
      <c r="A28" s="55">
        <f t="shared" si="0"/>
        <v>21</v>
      </c>
      <c r="B28" s="54">
        <v>44984</v>
      </c>
      <c r="C28" s="55" t="s">
        <v>1333</v>
      </c>
      <c r="D28" s="5" t="s">
        <v>1209</v>
      </c>
      <c r="E28" s="56" t="s">
        <v>1342</v>
      </c>
      <c r="F28" s="56" t="s">
        <v>110</v>
      </c>
      <c r="G28" s="7"/>
      <c r="H28" s="10">
        <v>51</v>
      </c>
      <c r="I28" s="7"/>
      <c r="J28" s="7"/>
      <c r="K28" s="7"/>
      <c r="L28" s="7"/>
      <c r="M28" s="57"/>
      <c r="N28" s="57"/>
      <c r="O28" s="56">
        <f t="shared" si="1"/>
        <v>3393</v>
      </c>
      <c r="P28" s="55" t="s">
        <v>269</v>
      </c>
      <c r="Q28" s="55">
        <v>1.2</v>
      </c>
      <c r="R28" s="55" t="s">
        <v>1343</v>
      </c>
      <c r="S28" s="63"/>
    </row>
    <row r="29" spans="1:19" ht="15.75">
      <c r="A29" s="55">
        <f t="shared" si="0"/>
        <v>22</v>
      </c>
      <c r="B29" s="54">
        <v>44984</v>
      </c>
      <c r="C29" s="55" t="s">
        <v>1209</v>
      </c>
      <c r="D29" s="56" t="s">
        <v>1189</v>
      </c>
      <c r="E29" s="56" t="s">
        <v>1342</v>
      </c>
      <c r="F29" s="56" t="s">
        <v>110</v>
      </c>
      <c r="G29" s="57"/>
      <c r="H29" s="55">
        <v>219</v>
      </c>
      <c r="I29" s="57"/>
      <c r="J29" s="57"/>
      <c r="K29" s="57"/>
      <c r="L29" s="57"/>
      <c r="M29" s="57"/>
      <c r="N29" s="57"/>
      <c r="O29" s="56">
        <f t="shared" si="1"/>
        <v>3612</v>
      </c>
      <c r="P29" s="55" t="s">
        <v>269</v>
      </c>
      <c r="Q29" s="55">
        <v>1.2</v>
      </c>
      <c r="R29" s="55" t="s">
        <v>1343</v>
      </c>
      <c r="S29" s="63"/>
    </row>
    <row r="30" spans="1:19" ht="15.75">
      <c r="A30" s="55">
        <f t="shared" si="0"/>
        <v>23</v>
      </c>
      <c r="B30" s="54">
        <v>44984</v>
      </c>
      <c r="C30" s="55" t="s">
        <v>1333</v>
      </c>
      <c r="D30" s="56" t="s">
        <v>1127</v>
      </c>
      <c r="E30" s="56" t="s">
        <v>1342</v>
      </c>
      <c r="F30" s="56" t="s">
        <v>110</v>
      </c>
      <c r="G30" s="57"/>
      <c r="H30" s="55">
        <v>89</v>
      </c>
      <c r="I30" s="57"/>
      <c r="J30" s="57"/>
      <c r="K30" s="57"/>
      <c r="L30" s="57"/>
      <c r="M30" s="57"/>
      <c r="N30" s="57"/>
      <c r="O30" s="56">
        <f t="shared" si="1"/>
        <v>3701</v>
      </c>
      <c r="P30" s="55" t="s">
        <v>269</v>
      </c>
      <c r="Q30" s="55">
        <v>1.2</v>
      </c>
      <c r="R30" s="55" t="s">
        <v>1343</v>
      </c>
      <c r="S30" s="63"/>
    </row>
    <row r="31" spans="1:19" ht="15.75">
      <c r="A31" s="55">
        <f t="shared" si="0"/>
        <v>24</v>
      </c>
      <c r="B31" s="54">
        <v>44984</v>
      </c>
      <c r="C31" s="55" t="s">
        <v>1209</v>
      </c>
      <c r="D31" s="56" t="s">
        <v>1127</v>
      </c>
      <c r="E31" s="56" t="s">
        <v>1342</v>
      </c>
      <c r="F31" s="56" t="s">
        <v>110</v>
      </c>
      <c r="G31" s="57"/>
      <c r="H31" s="55">
        <v>169</v>
      </c>
      <c r="I31" s="57"/>
      <c r="J31" s="57"/>
      <c r="K31" s="57"/>
      <c r="L31" s="57"/>
      <c r="M31" s="57"/>
      <c r="N31" s="57"/>
      <c r="O31" s="56">
        <f t="shared" si="1"/>
        <v>3870</v>
      </c>
      <c r="P31" s="55" t="s">
        <v>269</v>
      </c>
      <c r="Q31" s="55">
        <v>1.2</v>
      </c>
      <c r="R31" s="55" t="s">
        <v>1343</v>
      </c>
      <c r="S31" s="63"/>
    </row>
    <row r="32" spans="1:19" ht="15.75">
      <c r="A32" s="55">
        <f t="shared" si="0"/>
        <v>25</v>
      </c>
      <c r="B32" s="54">
        <v>44985</v>
      </c>
      <c r="C32" s="55" t="s">
        <v>1189</v>
      </c>
      <c r="D32" s="55" t="s">
        <v>1103</v>
      </c>
      <c r="E32" s="56" t="s">
        <v>1342</v>
      </c>
      <c r="F32" s="56" t="s">
        <v>110</v>
      </c>
      <c r="G32" s="55"/>
      <c r="H32" s="55"/>
      <c r="I32" s="55"/>
      <c r="J32" s="55"/>
      <c r="K32" s="55"/>
      <c r="L32" s="55">
        <v>200</v>
      </c>
      <c r="M32" s="57"/>
      <c r="N32" s="57"/>
      <c r="O32" s="56">
        <f t="shared" si="1"/>
        <v>4070</v>
      </c>
      <c r="P32" s="55" t="s">
        <v>269</v>
      </c>
      <c r="Q32" s="55">
        <v>1</v>
      </c>
      <c r="R32" s="55" t="s">
        <v>1343</v>
      </c>
      <c r="S32" s="63"/>
    </row>
    <row r="33" spans="1:19" ht="15.75">
      <c r="A33" s="55">
        <f t="shared" si="0"/>
        <v>26</v>
      </c>
      <c r="B33" s="54">
        <v>44985</v>
      </c>
      <c r="C33" s="55" t="s">
        <v>1189</v>
      </c>
      <c r="D33" s="55" t="s">
        <v>1137</v>
      </c>
      <c r="E33" s="56" t="s">
        <v>1342</v>
      </c>
      <c r="F33" s="56" t="s">
        <v>110</v>
      </c>
      <c r="G33" s="55"/>
      <c r="H33" s="55">
        <v>150</v>
      </c>
      <c r="I33" s="55"/>
      <c r="J33" s="55"/>
      <c r="K33" s="55"/>
      <c r="L33" s="55"/>
      <c r="M33" s="57"/>
      <c r="N33" s="57"/>
      <c r="O33" s="56">
        <f t="shared" si="1"/>
        <v>4220</v>
      </c>
      <c r="P33" s="55" t="s">
        <v>276</v>
      </c>
      <c r="Q33" s="55">
        <v>1</v>
      </c>
      <c r="R33" s="55" t="s">
        <v>1343</v>
      </c>
      <c r="S33" s="63"/>
    </row>
    <row r="34" spans="1:19" ht="15.75">
      <c r="A34" s="55">
        <f t="shared" si="0"/>
        <v>27</v>
      </c>
      <c r="B34" s="54">
        <v>44985</v>
      </c>
      <c r="C34" s="55" t="s">
        <v>1333</v>
      </c>
      <c r="D34" s="55" t="s">
        <v>1269</v>
      </c>
      <c r="E34" s="56" t="s">
        <v>1342</v>
      </c>
      <c r="F34" s="56" t="s">
        <v>110</v>
      </c>
      <c r="G34" s="55"/>
      <c r="H34" s="55">
        <v>10</v>
      </c>
      <c r="I34" s="55"/>
      <c r="J34" s="55"/>
      <c r="K34" s="55"/>
      <c r="L34" s="55"/>
      <c r="M34" s="57"/>
      <c r="N34" s="57"/>
      <c r="O34" s="56">
        <f t="shared" si="1"/>
        <v>4230</v>
      </c>
      <c r="P34" s="55" t="s">
        <v>276</v>
      </c>
      <c r="Q34" s="55">
        <v>1</v>
      </c>
      <c r="R34" s="55" t="s">
        <v>1343</v>
      </c>
      <c r="S34" s="63"/>
    </row>
    <row r="35" spans="1:19" ht="15.75">
      <c r="A35" s="55">
        <f t="shared" si="0"/>
        <v>28</v>
      </c>
      <c r="B35" s="54">
        <v>44986</v>
      </c>
      <c r="C35" s="55" t="s">
        <v>1189</v>
      </c>
      <c r="D35" s="55" t="s">
        <v>1316</v>
      </c>
      <c r="E35" s="56" t="s">
        <v>1342</v>
      </c>
      <c r="F35" s="56" t="s">
        <v>110</v>
      </c>
      <c r="G35" s="55"/>
      <c r="H35" s="55"/>
      <c r="I35" s="55"/>
      <c r="J35" s="55"/>
      <c r="K35" s="55"/>
      <c r="L35" s="55">
        <v>360</v>
      </c>
      <c r="M35" s="57"/>
      <c r="N35" s="57"/>
      <c r="O35" s="56">
        <f t="shared" si="1"/>
        <v>4590</v>
      </c>
      <c r="P35" s="55" t="s">
        <v>269</v>
      </c>
      <c r="Q35" s="55">
        <v>1</v>
      </c>
      <c r="R35" s="55" t="s">
        <v>1343</v>
      </c>
      <c r="S35" s="63"/>
    </row>
    <row r="36" spans="1:19" ht="15.75">
      <c r="A36" s="55">
        <f t="shared" si="0"/>
        <v>29</v>
      </c>
      <c r="B36" s="54">
        <v>44986</v>
      </c>
      <c r="C36" s="55" t="s">
        <v>1189</v>
      </c>
      <c r="D36" s="55" t="s">
        <v>1137</v>
      </c>
      <c r="E36" s="56" t="s">
        <v>1342</v>
      </c>
      <c r="F36" s="56" t="s">
        <v>110</v>
      </c>
      <c r="G36" s="55"/>
      <c r="H36" s="55">
        <v>100</v>
      </c>
      <c r="I36" s="55"/>
      <c r="J36" s="55"/>
      <c r="K36" s="55"/>
      <c r="L36" s="55"/>
      <c r="M36" s="57"/>
      <c r="N36" s="57"/>
      <c r="O36" s="56">
        <f t="shared" si="1"/>
        <v>4690</v>
      </c>
      <c r="P36" s="55" t="s">
        <v>276</v>
      </c>
      <c r="Q36" s="55">
        <v>1</v>
      </c>
      <c r="R36" s="55" t="s">
        <v>1343</v>
      </c>
      <c r="S36" s="63"/>
    </row>
    <row r="37" spans="1:19" ht="15.75">
      <c r="A37" s="55">
        <f t="shared" si="0"/>
        <v>30</v>
      </c>
      <c r="B37" s="54">
        <v>44987</v>
      </c>
      <c r="C37" s="55" t="s">
        <v>1137</v>
      </c>
      <c r="D37" s="55" t="s">
        <v>1346</v>
      </c>
      <c r="E37" s="56" t="s">
        <v>1342</v>
      </c>
      <c r="F37" s="56" t="s">
        <v>110</v>
      </c>
      <c r="G37" s="57"/>
      <c r="H37" s="57"/>
      <c r="I37" s="57"/>
      <c r="J37" s="57"/>
      <c r="K37" s="57"/>
      <c r="L37" s="55">
        <v>432</v>
      </c>
      <c r="M37" s="57"/>
      <c r="N37" s="57"/>
      <c r="O37" s="56">
        <f t="shared" si="1"/>
        <v>5122</v>
      </c>
      <c r="P37" s="55" t="s">
        <v>269</v>
      </c>
      <c r="Q37" s="55">
        <v>2</v>
      </c>
      <c r="R37" s="55" t="s">
        <v>1343</v>
      </c>
      <c r="S37" s="63"/>
    </row>
    <row r="38" spans="1:19" ht="15.75">
      <c r="A38" s="55">
        <f t="shared" si="0"/>
        <v>31</v>
      </c>
      <c r="B38" s="54">
        <v>44988</v>
      </c>
      <c r="C38" s="10" t="s">
        <v>182</v>
      </c>
      <c r="D38" s="10" t="s">
        <v>168</v>
      </c>
      <c r="E38" s="56" t="s">
        <v>1342</v>
      </c>
      <c r="F38" s="56" t="s">
        <v>110</v>
      </c>
      <c r="G38" s="10">
        <v>130</v>
      </c>
      <c r="H38" s="7"/>
      <c r="I38" s="57"/>
      <c r="J38" s="57"/>
      <c r="K38" s="57"/>
      <c r="L38" s="57"/>
      <c r="M38" s="57"/>
      <c r="N38" s="57"/>
      <c r="O38" s="56">
        <f t="shared" si="1"/>
        <v>5252</v>
      </c>
      <c r="P38" s="55" t="s">
        <v>269</v>
      </c>
      <c r="Q38" s="55">
        <v>2</v>
      </c>
      <c r="R38" s="55" t="s">
        <v>1343</v>
      </c>
      <c r="S38" s="63"/>
    </row>
    <row r="39" spans="1:19" ht="15.75">
      <c r="A39" s="55">
        <f t="shared" si="0"/>
        <v>32</v>
      </c>
      <c r="B39" s="54">
        <v>44988</v>
      </c>
      <c r="C39" s="10" t="s">
        <v>182</v>
      </c>
      <c r="D39" s="10" t="s">
        <v>235</v>
      </c>
      <c r="E39" s="56" t="s">
        <v>1342</v>
      </c>
      <c r="F39" s="56" t="s">
        <v>110</v>
      </c>
      <c r="G39" s="10">
        <v>220</v>
      </c>
      <c r="H39" s="7"/>
      <c r="I39" s="57"/>
      <c r="J39" s="57"/>
      <c r="K39" s="57"/>
      <c r="L39" s="57"/>
      <c r="M39" s="57"/>
      <c r="N39" s="57"/>
      <c r="O39" s="56">
        <f t="shared" si="1"/>
        <v>5472</v>
      </c>
      <c r="P39" s="55" t="s">
        <v>269</v>
      </c>
      <c r="Q39" s="55">
        <v>2</v>
      </c>
      <c r="R39" s="55" t="s">
        <v>1343</v>
      </c>
      <c r="S39" s="63"/>
    </row>
    <row r="40" spans="1:19" ht="15.75">
      <c r="A40" s="55">
        <f t="shared" si="0"/>
        <v>33</v>
      </c>
      <c r="B40" s="60">
        <v>44989</v>
      </c>
      <c r="C40" s="61" t="s">
        <v>210</v>
      </c>
      <c r="D40" s="61" t="s">
        <v>1347</v>
      </c>
      <c r="E40" s="56" t="s">
        <v>1342</v>
      </c>
      <c r="F40" s="56" t="s">
        <v>110</v>
      </c>
      <c r="G40" s="7"/>
      <c r="H40" s="7"/>
      <c r="I40" s="55">
        <v>56</v>
      </c>
      <c r="J40" s="57"/>
      <c r="K40" s="57"/>
      <c r="L40" s="57"/>
      <c r="M40" s="57"/>
      <c r="N40" s="57"/>
      <c r="O40" s="56">
        <f t="shared" si="1"/>
        <v>5528</v>
      </c>
      <c r="P40" s="55" t="s">
        <v>269</v>
      </c>
      <c r="Q40" s="55">
        <v>2</v>
      </c>
      <c r="R40" s="55" t="s">
        <v>1343</v>
      </c>
      <c r="S40" s="63"/>
    </row>
    <row r="41" spans="1:19" ht="15.75">
      <c r="A41" s="55">
        <f t="shared" si="0"/>
        <v>34</v>
      </c>
      <c r="B41" s="60">
        <v>45001</v>
      </c>
      <c r="C41" s="55" t="s">
        <v>1346</v>
      </c>
      <c r="D41" s="55" t="s">
        <v>1257</v>
      </c>
      <c r="E41" s="56" t="s">
        <v>1342</v>
      </c>
      <c r="F41" s="56" t="s">
        <v>110</v>
      </c>
      <c r="G41" s="7"/>
      <c r="H41" s="7"/>
      <c r="I41" s="57"/>
      <c r="J41" s="57"/>
      <c r="K41" s="57"/>
      <c r="L41" s="56">
        <v>150</v>
      </c>
      <c r="M41" s="57"/>
      <c r="N41" s="57"/>
      <c r="O41" s="56">
        <f t="shared" si="1"/>
        <v>5678</v>
      </c>
      <c r="P41" s="55" t="s">
        <v>269</v>
      </c>
      <c r="Q41" s="55">
        <v>2</v>
      </c>
      <c r="R41" s="55" t="s">
        <v>1343</v>
      </c>
      <c r="S41" s="63"/>
    </row>
    <row r="42" spans="1:19" ht="15.75">
      <c r="A42" s="55">
        <f t="shared" si="0"/>
        <v>35</v>
      </c>
      <c r="B42" s="60">
        <v>45002</v>
      </c>
      <c r="C42" s="55" t="s">
        <v>1346</v>
      </c>
      <c r="D42" s="55" t="s">
        <v>1257</v>
      </c>
      <c r="E42" s="56" t="s">
        <v>1342</v>
      </c>
      <c r="F42" s="56" t="s">
        <v>110</v>
      </c>
      <c r="G42" s="7"/>
      <c r="H42" s="7"/>
      <c r="I42" s="57"/>
      <c r="J42" s="57"/>
      <c r="K42" s="57"/>
      <c r="L42" s="56">
        <v>100</v>
      </c>
      <c r="M42" s="57"/>
      <c r="N42" s="57"/>
      <c r="O42" s="56">
        <f t="shared" si="1"/>
        <v>5778</v>
      </c>
      <c r="P42" s="55" t="s">
        <v>269</v>
      </c>
      <c r="Q42" s="55">
        <v>2</v>
      </c>
      <c r="R42" s="55" t="s">
        <v>1343</v>
      </c>
      <c r="S42" s="63"/>
    </row>
    <row r="43" spans="1:19" ht="15.75">
      <c r="A43" s="55">
        <f t="shared" si="0"/>
        <v>36</v>
      </c>
      <c r="B43" s="60">
        <v>45003</v>
      </c>
      <c r="C43" s="55" t="s">
        <v>1346</v>
      </c>
      <c r="D43" s="55" t="s">
        <v>1257</v>
      </c>
      <c r="E43" s="56" t="s">
        <v>1342</v>
      </c>
      <c r="F43" s="56" t="s">
        <v>110</v>
      </c>
      <c r="G43" s="57"/>
      <c r="H43" s="57"/>
      <c r="I43" s="57"/>
      <c r="J43" s="57"/>
      <c r="K43" s="57"/>
      <c r="L43" s="56">
        <v>150</v>
      </c>
      <c r="M43" s="57"/>
      <c r="N43" s="57"/>
      <c r="O43" s="56">
        <f t="shared" si="1"/>
        <v>5928</v>
      </c>
      <c r="P43" s="55" t="s">
        <v>269</v>
      </c>
      <c r="Q43" s="55">
        <v>2</v>
      </c>
      <c r="R43" s="55" t="s">
        <v>1343</v>
      </c>
      <c r="S43" s="63"/>
    </row>
    <row r="44" spans="1:19" ht="15.75">
      <c r="A44" s="55">
        <f t="shared" si="0"/>
        <v>37</v>
      </c>
      <c r="B44" s="60">
        <v>45004</v>
      </c>
      <c r="C44" s="55" t="s">
        <v>1183</v>
      </c>
      <c r="D44" s="55" t="s">
        <v>1348</v>
      </c>
      <c r="E44" s="56" t="s">
        <v>1342</v>
      </c>
      <c r="F44" s="56" t="s">
        <v>110</v>
      </c>
      <c r="G44" s="57"/>
      <c r="H44" s="57"/>
      <c r="I44" s="57"/>
      <c r="J44" s="57"/>
      <c r="K44" s="57"/>
      <c r="L44" s="56">
        <v>120</v>
      </c>
      <c r="M44" s="57"/>
      <c r="N44" s="57"/>
      <c r="O44" s="56">
        <f t="shared" si="1"/>
        <v>6048</v>
      </c>
      <c r="P44" s="55" t="s">
        <v>269</v>
      </c>
      <c r="Q44" s="55">
        <v>2</v>
      </c>
      <c r="R44" s="55" t="s">
        <v>1343</v>
      </c>
      <c r="S44" s="63"/>
    </row>
    <row r="45" spans="1:19" ht="15.75">
      <c r="A45" s="55">
        <f t="shared" si="0"/>
        <v>38</v>
      </c>
      <c r="B45" s="60">
        <v>45005</v>
      </c>
      <c r="C45" s="55" t="s">
        <v>1183</v>
      </c>
      <c r="D45" s="55" t="s">
        <v>1348</v>
      </c>
      <c r="E45" s="56" t="s">
        <v>1342</v>
      </c>
      <c r="F45" s="56" t="s">
        <v>110</v>
      </c>
      <c r="G45" s="57"/>
      <c r="H45" s="57"/>
      <c r="I45" s="55"/>
      <c r="J45" s="55"/>
      <c r="K45" s="55"/>
      <c r="L45" s="55">
        <v>12</v>
      </c>
      <c r="M45" s="55"/>
      <c r="N45" s="57"/>
      <c r="O45" s="56">
        <f t="shared" si="1"/>
        <v>6060</v>
      </c>
      <c r="P45" s="55" t="s">
        <v>269</v>
      </c>
      <c r="Q45" s="55">
        <v>2</v>
      </c>
      <c r="R45" s="55" t="s">
        <v>1343</v>
      </c>
      <c r="S45" s="63"/>
    </row>
    <row r="46" spans="1:19" ht="15.75">
      <c r="A46" s="55">
        <f t="shared" si="0"/>
        <v>39</v>
      </c>
      <c r="B46" s="60">
        <v>45005</v>
      </c>
      <c r="C46" s="55" t="s">
        <v>1348</v>
      </c>
      <c r="D46" s="55" t="s">
        <v>1126</v>
      </c>
      <c r="E46" s="56" t="s">
        <v>1342</v>
      </c>
      <c r="F46" s="56" t="s">
        <v>110</v>
      </c>
      <c r="G46" s="57"/>
      <c r="H46" s="57"/>
      <c r="I46" s="55">
        <v>90</v>
      </c>
      <c r="J46" s="55"/>
      <c r="K46" s="55"/>
      <c r="L46" s="55"/>
      <c r="M46" s="55"/>
      <c r="N46" s="57"/>
      <c r="O46" s="56">
        <f t="shared" si="1"/>
        <v>6150</v>
      </c>
      <c r="P46" s="55" t="s">
        <v>269</v>
      </c>
      <c r="Q46" s="55">
        <v>2</v>
      </c>
      <c r="R46" s="55" t="s">
        <v>1343</v>
      </c>
      <c r="S46" s="63"/>
    </row>
    <row r="47" spans="1:19" ht="15.75">
      <c r="A47" s="55">
        <f t="shared" si="0"/>
        <v>40</v>
      </c>
      <c r="B47" s="60">
        <v>45005</v>
      </c>
      <c r="C47" s="55" t="s">
        <v>1222</v>
      </c>
      <c r="D47" s="55" t="s">
        <v>1122</v>
      </c>
      <c r="E47" s="56" t="s">
        <v>1342</v>
      </c>
      <c r="F47" s="56" t="s">
        <v>110</v>
      </c>
      <c r="G47" s="57"/>
      <c r="H47" s="57"/>
      <c r="I47" s="55"/>
      <c r="J47" s="55"/>
      <c r="K47" s="55"/>
      <c r="L47" s="55"/>
      <c r="M47" s="55">
        <v>84</v>
      </c>
      <c r="N47" s="57"/>
      <c r="O47" s="56">
        <f t="shared" si="1"/>
        <v>6234</v>
      </c>
      <c r="P47" s="55" t="s">
        <v>269</v>
      </c>
      <c r="Q47" s="55">
        <v>2</v>
      </c>
      <c r="R47" s="55" t="s">
        <v>1343</v>
      </c>
      <c r="S47" s="63" t="s">
        <v>1349</v>
      </c>
    </row>
    <row r="48" spans="1:19" ht="15.75">
      <c r="A48" s="55">
        <f t="shared" si="0"/>
        <v>41</v>
      </c>
      <c r="B48" s="60">
        <v>45006</v>
      </c>
      <c r="C48" s="55" t="s">
        <v>1169</v>
      </c>
      <c r="D48" s="55" t="s">
        <v>1122</v>
      </c>
      <c r="E48" s="56" t="s">
        <v>1342</v>
      </c>
      <c r="F48" s="56" t="s">
        <v>110</v>
      </c>
      <c r="G48" s="56">
        <v>300</v>
      </c>
      <c r="H48" s="57"/>
      <c r="I48" s="57"/>
      <c r="J48" s="57"/>
      <c r="K48" s="57"/>
      <c r="L48" s="57"/>
      <c r="M48" s="57"/>
      <c r="N48" s="57"/>
      <c r="O48" s="56">
        <f t="shared" si="1"/>
        <v>6534</v>
      </c>
      <c r="P48" s="55" t="s">
        <v>269</v>
      </c>
      <c r="Q48" s="55">
        <v>1</v>
      </c>
      <c r="R48" s="55" t="s">
        <v>1343</v>
      </c>
      <c r="S48" s="63"/>
    </row>
    <row r="49" spans="1:19" ht="15.75">
      <c r="A49" s="55">
        <f t="shared" si="0"/>
        <v>42</v>
      </c>
      <c r="B49" s="60">
        <v>45008</v>
      </c>
      <c r="C49" s="56" t="s">
        <v>168</v>
      </c>
      <c r="D49" s="56" t="s">
        <v>1350</v>
      </c>
      <c r="E49" s="56" t="s">
        <v>1342</v>
      </c>
      <c r="F49" s="56" t="s">
        <v>110</v>
      </c>
      <c r="G49" s="55">
        <v>110</v>
      </c>
      <c r="H49" s="57"/>
      <c r="I49" s="57"/>
      <c r="J49" s="57"/>
      <c r="K49" s="57"/>
      <c r="L49" s="57"/>
      <c r="M49" s="57"/>
      <c r="N49" s="57"/>
      <c r="O49" s="56">
        <f t="shared" si="1"/>
        <v>6644</v>
      </c>
      <c r="P49" s="55" t="s">
        <v>269</v>
      </c>
      <c r="Q49" s="55">
        <v>1</v>
      </c>
      <c r="R49" s="55" t="s">
        <v>1343</v>
      </c>
      <c r="S49" s="63" t="s">
        <v>220</v>
      </c>
    </row>
    <row r="50" spans="1:19" ht="15.75">
      <c r="A50" s="55">
        <f t="shared" si="0"/>
        <v>43</v>
      </c>
      <c r="B50" s="60">
        <v>45008</v>
      </c>
      <c r="C50" s="56" t="s">
        <v>168</v>
      </c>
      <c r="D50" s="56" t="s">
        <v>1351</v>
      </c>
      <c r="E50" s="56" t="s">
        <v>1342</v>
      </c>
      <c r="F50" s="56" t="s">
        <v>110</v>
      </c>
      <c r="G50" s="55"/>
      <c r="H50" s="55"/>
      <c r="I50" s="55"/>
      <c r="J50" s="55"/>
      <c r="K50" s="55"/>
      <c r="L50" s="55">
        <v>36</v>
      </c>
      <c r="M50" s="55"/>
      <c r="N50" s="55"/>
      <c r="O50" s="56">
        <f t="shared" si="1"/>
        <v>6680</v>
      </c>
      <c r="P50" s="55" t="s">
        <v>269</v>
      </c>
      <c r="Q50" s="55">
        <v>1</v>
      </c>
      <c r="R50" s="55" t="s">
        <v>1343</v>
      </c>
      <c r="S50" s="63"/>
    </row>
    <row r="51" spans="1:19" ht="15.75">
      <c r="A51" s="55">
        <f t="shared" si="0"/>
        <v>44</v>
      </c>
      <c r="B51" s="60">
        <v>45009</v>
      </c>
      <c r="C51" s="56" t="s">
        <v>168</v>
      </c>
      <c r="D51" s="56" t="s">
        <v>1350</v>
      </c>
      <c r="E51" s="56" t="s">
        <v>1342</v>
      </c>
      <c r="F51" s="56" t="s">
        <v>110</v>
      </c>
      <c r="G51" s="55">
        <v>200</v>
      </c>
      <c r="H51" s="55"/>
      <c r="I51" s="55"/>
      <c r="J51" s="55"/>
      <c r="K51" s="55"/>
      <c r="L51" s="55"/>
      <c r="M51" s="55"/>
      <c r="N51" s="55"/>
      <c r="O51" s="56">
        <f t="shared" si="1"/>
        <v>6880</v>
      </c>
      <c r="P51" s="55" t="s">
        <v>269</v>
      </c>
      <c r="Q51" s="55">
        <v>1</v>
      </c>
      <c r="R51" s="55" t="s">
        <v>1343</v>
      </c>
      <c r="S51" s="63"/>
    </row>
    <row r="52" spans="1:19" ht="15.75">
      <c r="A52" s="55">
        <f t="shared" si="0"/>
        <v>45</v>
      </c>
      <c r="B52" s="58">
        <v>45031</v>
      </c>
      <c r="C52" s="55" t="s">
        <v>1122</v>
      </c>
      <c r="D52" s="55" t="s">
        <v>1169</v>
      </c>
      <c r="E52" s="56" t="s">
        <v>1342</v>
      </c>
      <c r="F52" s="56" t="s">
        <v>110</v>
      </c>
      <c r="G52" s="55"/>
      <c r="H52" s="55"/>
      <c r="I52" s="55"/>
      <c r="J52" s="55"/>
      <c r="K52" s="55"/>
      <c r="L52" s="55"/>
      <c r="M52" s="55">
        <v>24</v>
      </c>
      <c r="N52" s="55"/>
      <c r="O52" s="56">
        <f t="shared" si="1"/>
        <v>6904</v>
      </c>
      <c r="P52" s="55" t="s">
        <v>269</v>
      </c>
      <c r="Q52" s="55">
        <v>2</v>
      </c>
      <c r="R52" s="55" t="s">
        <v>1343</v>
      </c>
      <c r="S52" s="63"/>
    </row>
    <row r="53" spans="1:19" ht="15.75">
      <c r="A53" s="55">
        <f t="shared" si="0"/>
        <v>46</v>
      </c>
      <c r="B53" s="58">
        <v>45031</v>
      </c>
      <c r="C53" s="55" t="s">
        <v>1169</v>
      </c>
      <c r="D53" s="55" t="s">
        <v>857</v>
      </c>
      <c r="E53" s="56" t="s">
        <v>1342</v>
      </c>
      <c r="F53" s="56" t="s">
        <v>110</v>
      </c>
      <c r="G53" s="55"/>
      <c r="H53" s="55"/>
      <c r="I53" s="55"/>
      <c r="J53" s="55"/>
      <c r="K53" s="55"/>
      <c r="L53" s="55"/>
      <c r="M53" s="55">
        <v>318</v>
      </c>
      <c r="N53" s="55"/>
      <c r="O53" s="56">
        <f t="shared" si="1"/>
        <v>7222</v>
      </c>
      <c r="P53" s="55" t="s">
        <v>269</v>
      </c>
      <c r="Q53" s="55">
        <v>2</v>
      </c>
      <c r="R53" s="55" t="s">
        <v>1343</v>
      </c>
      <c r="S53" s="63"/>
    </row>
    <row r="54" spans="1:19" ht="15.75">
      <c r="A54" s="55">
        <f t="shared" si="0"/>
        <v>47</v>
      </c>
      <c r="B54" s="58">
        <v>45033</v>
      </c>
      <c r="C54" s="55" t="s">
        <v>1122</v>
      </c>
      <c r="D54" s="55" t="s">
        <v>1169</v>
      </c>
      <c r="E54" s="56" t="s">
        <v>1342</v>
      </c>
      <c r="F54" s="56" t="s">
        <v>110</v>
      </c>
      <c r="G54" s="55"/>
      <c r="H54" s="55"/>
      <c r="I54" s="55"/>
      <c r="J54" s="55"/>
      <c r="K54" s="55"/>
      <c r="L54" s="55"/>
      <c r="M54" s="55">
        <v>25</v>
      </c>
      <c r="N54" s="55"/>
      <c r="O54" s="56">
        <f t="shared" si="1"/>
        <v>7247</v>
      </c>
      <c r="P54" s="55" t="s">
        <v>269</v>
      </c>
      <c r="Q54" s="55">
        <v>2</v>
      </c>
      <c r="R54" s="55" t="s">
        <v>1343</v>
      </c>
      <c r="S54" s="63"/>
    </row>
    <row r="55" spans="1:19" ht="15.75">
      <c r="A55" s="55">
        <f t="shared" si="0"/>
        <v>48</v>
      </c>
      <c r="B55" s="58">
        <v>45033</v>
      </c>
      <c r="C55" s="55" t="s">
        <v>1169</v>
      </c>
      <c r="D55" s="55" t="s">
        <v>1139</v>
      </c>
      <c r="E55" s="56" t="s">
        <v>1342</v>
      </c>
      <c r="F55" s="56" t="s">
        <v>110</v>
      </c>
      <c r="G55" s="55">
        <v>130</v>
      </c>
      <c r="H55" s="55"/>
      <c r="I55" s="55"/>
      <c r="J55" s="55"/>
      <c r="K55" s="55"/>
      <c r="L55" s="55"/>
      <c r="M55" s="55"/>
      <c r="N55" s="55"/>
      <c r="O55" s="56">
        <f t="shared" si="1"/>
        <v>7377</v>
      </c>
      <c r="P55" s="55" t="s">
        <v>269</v>
      </c>
      <c r="Q55" s="55">
        <v>2</v>
      </c>
      <c r="R55" s="55" t="s">
        <v>1343</v>
      </c>
      <c r="S55" s="63"/>
    </row>
    <row r="56" spans="1:19" ht="15.75">
      <c r="A56" s="55">
        <f t="shared" si="0"/>
        <v>49</v>
      </c>
      <c r="B56" s="58">
        <v>45035</v>
      </c>
      <c r="C56" s="56" t="s">
        <v>178</v>
      </c>
      <c r="D56" s="56" t="s">
        <v>140</v>
      </c>
      <c r="E56" s="56" t="s">
        <v>1342</v>
      </c>
      <c r="F56" s="56" t="s">
        <v>110</v>
      </c>
      <c r="G56" s="55"/>
      <c r="H56" s="55"/>
      <c r="I56" s="55"/>
      <c r="J56" s="55">
        <v>45</v>
      </c>
      <c r="K56" s="55"/>
      <c r="L56" s="55"/>
      <c r="M56" s="55"/>
      <c r="N56" s="55"/>
      <c r="O56" s="56">
        <f t="shared" si="1"/>
        <v>7422</v>
      </c>
      <c r="P56" s="55" t="s">
        <v>269</v>
      </c>
      <c r="Q56" s="55">
        <v>2</v>
      </c>
      <c r="R56" s="55" t="s">
        <v>1343</v>
      </c>
      <c r="S56" s="63"/>
    </row>
    <row r="57" spans="1:19" ht="15.75">
      <c r="A57" s="55">
        <f t="shared" si="0"/>
        <v>50</v>
      </c>
      <c r="B57" s="58">
        <v>45035</v>
      </c>
      <c r="C57" s="56" t="s">
        <v>140</v>
      </c>
      <c r="D57" s="56" t="s">
        <v>210</v>
      </c>
      <c r="E57" s="56" t="s">
        <v>1342</v>
      </c>
      <c r="F57" s="56" t="s">
        <v>110</v>
      </c>
      <c r="G57" s="55"/>
      <c r="H57" s="55"/>
      <c r="I57" s="55"/>
      <c r="J57" s="55">
        <v>20</v>
      </c>
      <c r="K57" s="55"/>
      <c r="L57" s="55"/>
      <c r="M57" s="55"/>
      <c r="N57" s="55"/>
      <c r="O57" s="56">
        <f t="shared" si="1"/>
        <v>7442</v>
      </c>
      <c r="P57" s="55" t="s">
        <v>269</v>
      </c>
      <c r="Q57" s="55">
        <v>2</v>
      </c>
      <c r="R57" s="55" t="s">
        <v>1343</v>
      </c>
      <c r="S57" s="63"/>
    </row>
    <row r="58" spans="1:19" ht="15.75">
      <c r="A58" s="55">
        <f t="shared" si="0"/>
        <v>51</v>
      </c>
      <c r="B58" s="58">
        <v>45035</v>
      </c>
      <c r="C58" s="56" t="s">
        <v>240</v>
      </c>
      <c r="D58" s="56" t="s">
        <v>140</v>
      </c>
      <c r="E58" s="56" t="s">
        <v>1342</v>
      </c>
      <c r="F58" s="56" t="s">
        <v>110</v>
      </c>
      <c r="G58" s="55"/>
      <c r="H58" s="55"/>
      <c r="I58" s="55"/>
      <c r="J58" s="55">
        <v>30</v>
      </c>
      <c r="K58" s="55"/>
      <c r="L58" s="55"/>
      <c r="M58" s="55"/>
      <c r="N58" s="55"/>
      <c r="O58" s="56">
        <f t="shared" si="1"/>
        <v>7472</v>
      </c>
      <c r="P58" s="55" t="s">
        <v>269</v>
      </c>
      <c r="Q58" s="55">
        <v>2</v>
      </c>
      <c r="R58" s="55" t="s">
        <v>1343</v>
      </c>
      <c r="S58" s="63"/>
    </row>
    <row r="59" spans="1:19" ht="15.75">
      <c r="A59" s="55">
        <f t="shared" si="0"/>
        <v>52</v>
      </c>
      <c r="B59" s="58">
        <v>45036</v>
      </c>
      <c r="C59" s="56" t="s">
        <v>754</v>
      </c>
      <c r="D59" s="56" t="s">
        <v>1135</v>
      </c>
      <c r="E59" s="56" t="s">
        <v>1342</v>
      </c>
      <c r="F59" s="56" t="s">
        <v>110</v>
      </c>
      <c r="G59" s="55"/>
      <c r="H59" s="55">
        <v>110</v>
      </c>
      <c r="I59" s="55"/>
      <c r="J59" s="55"/>
      <c r="K59" s="55"/>
      <c r="L59" s="55"/>
      <c r="M59" s="55"/>
      <c r="N59" s="55"/>
      <c r="O59" s="56">
        <f t="shared" si="1"/>
        <v>7582</v>
      </c>
      <c r="P59" s="55" t="s">
        <v>269</v>
      </c>
      <c r="Q59" s="55">
        <v>2</v>
      </c>
      <c r="R59" s="55" t="s">
        <v>1343</v>
      </c>
      <c r="S59" s="63"/>
    </row>
    <row r="60" spans="1:19" ht="15.75">
      <c r="A60" s="55">
        <f t="shared" si="0"/>
        <v>53</v>
      </c>
      <c r="B60" s="58">
        <v>45036</v>
      </c>
      <c r="C60" s="56" t="s">
        <v>1248</v>
      </c>
      <c r="D60" s="56" t="s">
        <v>754</v>
      </c>
      <c r="E60" s="56" t="s">
        <v>1342</v>
      </c>
      <c r="F60" s="56" t="s">
        <v>110</v>
      </c>
      <c r="G60" s="55"/>
      <c r="H60" s="55"/>
      <c r="I60" s="55">
        <v>10</v>
      </c>
      <c r="J60" s="55"/>
      <c r="K60" s="55"/>
      <c r="L60" s="55"/>
      <c r="M60" s="55"/>
      <c r="N60" s="55"/>
      <c r="O60" s="56">
        <f t="shared" si="1"/>
        <v>7592</v>
      </c>
      <c r="P60" s="55" t="s">
        <v>269</v>
      </c>
      <c r="Q60" s="55">
        <v>2</v>
      </c>
      <c r="R60" s="55" t="s">
        <v>1343</v>
      </c>
      <c r="S60" s="63"/>
    </row>
    <row r="61" spans="1:19" ht="15.75">
      <c r="A61" s="55">
        <f t="shared" si="0"/>
        <v>54</v>
      </c>
      <c r="B61" s="58">
        <v>45038</v>
      </c>
      <c r="C61" s="56" t="s">
        <v>126</v>
      </c>
      <c r="D61" s="56" t="s">
        <v>122</v>
      </c>
      <c r="E61" s="56" t="s">
        <v>1342</v>
      </c>
      <c r="F61" s="56" t="s">
        <v>110</v>
      </c>
      <c r="G61" s="55"/>
      <c r="H61" s="55"/>
      <c r="I61" s="55"/>
      <c r="J61" s="55"/>
      <c r="K61" s="55"/>
      <c r="L61" s="55">
        <v>108</v>
      </c>
      <c r="M61" s="55"/>
      <c r="N61" s="55"/>
      <c r="O61" s="56">
        <f t="shared" si="1"/>
        <v>7700</v>
      </c>
      <c r="P61" s="55" t="s">
        <v>269</v>
      </c>
      <c r="Q61" s="55">
        <v>2</v>
      </c>
      <c r="R61" s="55" t="s">
        <v>1343</v>
      </c>
      <c r="S61" s="63"/>
    </row>
    <row r="62" spans="1:19" ht="15.75">
      <c r="A62" s="55">
        <f t="shared" si="0"/>
        <v>55</v>
      </c>
      <c r="B62" s="58">
        <v>45038</v>
      </c>
      <c r="C62" s="56" t="s">
        <v>126</v>
      </c>
      <c r="D62" s="56" t="s">
        <v>1033</v>
      </c>
      <c r="E62" s="56" t="s">
        <v>1342</v>
      </c>
      <c r="F62" s="56" t="s">
        <v>110</v>
      </c>
      <c r="G62" s="55">
        <v>218</v>
      </c>
      <c r="H62" s="55"/>
      <c r="I62" s="55"/>
      <c r="J62" s="55"/>
      <c r="K62" s="55"/>
      <c r="L62" s="55"/>
      <c r="M62" s="55"/>
      <c r="N62" s="55"/>
      <c r="O62" s="56">
        <f t="shared" si="1"/>
        <v>7918</v>
      </c>
      <c r="P62" s="55" t="s">
        <v>269</v>
      </c>
      <c r="Q62" s="55">
        <v>2</v>
      </c>
      <c r="R62" s="55" t="s">
        <v>1343</v>
      </c>
      <c r="S62" s="63"/>
    </row>
    <row r="63" spans="1:19" ht="15.75">
      <c r="A63" s="55">
        <f t="shared" si="0"/>
        <v>56</v>
      </c>
      <c r="B63" s="58">
        <v>45041</v>
      </c>
      <c r="C63" s="55" t="s">
        <v>168</v>
      </c>
      <c r="D63" s="55" t="s">
        <v>1350</v>
      </c>
      <c r="E63" s="56" t="s">
        <v>1342</v>
      </c>
      <c r="F63" s="56" t="s">
        <v>110</v>
      </c>
      <c r="G63" s="56">
        <v>45</v>
      </c>
      <c r="H63" s="57"/>
      <c r="I63" s="57"/>
      <c r="J63" s="57"/>
      <c r="K63" s="57"/>
      <c r="L63" s="57"/>
      <c r="M63" s="57"/>
      <c r="N63" s="57"/>
      <c r="O63" s="56">
        <f t="shared" si="1"/>
        <v>7963</v>
      </c>
      <c r="P63" s="55" t="s">
        <v>269</v>
      </c>
      <c r="Q63" s="55">
        <v>2</v>
      </c>
      <c r="R63" s="55" t="s">
        <v>1343</v>
      </c>
      <c r="S63" s="63"/>
    </row>
    <row r="64" spans="1:19" ht="15.75">
      <c r="A64" s="55">
        <f t="shared" si="0"/>
        <v>57</v>
      </c>
      <c r="B64" s="58">
        <v>45041</v>
      </c>
      <c r="C64" s="55" t="s">
        <v>1352</v>
      </c>
      <c r="D64" s="55" t="s">
        <v>210</v>
      </c>
      <c r="E64" s="56" t="s">
        <v>1342</v>
      </c>
      <c r="F64" s="56" t="s">
        <v>110</v>
      </c>
      <c r="G64" s="56">
        <v>218</v>
      </c>
      <c r="H64" s="57"/>
      <c r="I64" s="57"/>
      <c r="J64" s="57"/>
      <c r="K64" s="57"/>
      <c r="L64" s="57"/>
      <c r="M64" s="57"/>
      <c r="N64" s="57"/>
      <c r="O64" s="56">
        <f t="shared" si="1"/>
        <v>8181</v>
      </c>
      <c r="P64" s="55" t="s">
        <v>269</v>
      </c>
      <c r="Q64" s="55">
        <v>2</v>
      </c>
      <c r="R64" s="55" t="s">
        <v>1343</v>
      </c>
      <c r="S64" s="63"/>
    </row>
    <row r="65" spans="1:19" ht="15.75">
      <c r="A65" s="55">
        <f t="shared" si="0"/>
        <v>58</v>
      </c>
      <c r="B65" s="58">
        <v>45041</v>
      </c>
      <c r="C65" s="55" t="s">
        <v>1353</v>
      </c>
      <c r="D65" s="55" t="s">
        <v>1354</v>
      </c>
      <c r="E65" s="56" t="s">
        <v>1342</v>
      </c>
      <c r="F65" s="56" t="s">
        <v>110</v>
      </c>
      <c r="G65" s="56">
        <v>75</v>
      </c>
      <c r="H65" s="57"/>
      <c r="I65" s="57"/>
      <c r="J65" s="57"/>
      <c r="K65" s="57"/>
      <c r="L65" s="57"/>
      <c r="M65" s="57"/>
      <c r="N65" s="57"/>
      <c r="O65" s="56">
        <f t="shared" si="1"/>
        <v>8256</v>
      </c>
      <c r="P65" s="55" t="s">
        <v>269</v>
      </c>
      <c r="Q65" s="55">
        <v>2</v>
      </c>
      <c r="R65" s="55" t="s">
        <v>1343</v>
      </c>
      <c r="S65" s="63"/>
    </row>
    <row r="66" spans="1:19" ht="15.75">
      <c r="A66" s="55">
        <f t="shared" si="0"/>
        <v>59</v>
      </c>
      <c r="B66" s="58">
        <v>45041</v>
      </c>
      <c r="C66" s="55" t="s">
        <v>1353</v>
      </c>
      <c r="D66" s="55" t="s">
        <v>828</v>
      </c>
      <c r="E66" s="56" t="s">
        <v>1342</v>
      </c>
      <c r="F66" s="56" t="s">
        <v>110</v>
      </c>
      <c r="G66" s="55">
        <v>66</v>
      </c>
      <c r="H66" s="57"/>
      <c r="I66" s="57"/>
      <c r="J66" s="57"/>
      <c r="K66" s="57"/>
      <c r="L66" s="57"/>
      <c r="M66" s="57"/>
      <c r="N66" s="57"/>
      <c r="O66" s="56">
        <f t="shared" si="1"/>
        <v>8322</v>
      </c>
      <c r="P66" s="55" t="s">
        <v>269</v>
      </c>
      <c r="Q66" s="55">
        <v>2</v>
      </c>
      <c r="R66" s="55" t="s">
        <v>1343</v>
      </c>
      <c r="S66" s="63"/>
    </row>
    <row r="67" spans="1:19" ht="15.75">
      <c r="A67" s="55">
        <f t="shared" si="0"/>
        <v>60</v>
      </c>
      <c r="B67" s="58">
        <v>45042</v>
      </c>
      <c r="C67" s="55" t="s">
        <v>1355</v>
      </c>
      <c r="D67" s="55" t="s">
        <v>1356</v>
      </c>
      <c r="E67" s="56" t="s">
        <v>1342</v>
      </c>
      <c r="F67" s="56" t="s">
        <v>110</v>
      </c>
      <c r="G67" s="55">
        <v>91</v>
      </c>
      <c r="H67" s="57"/>
      <c r="I67" s="57"/>
      <c r="J67" s="57"/>
      <c r="K67" s="57"/>
      <c r="L67" s="57"/>
      <c r="M67" s="57"/>
      <c r="N67" s="57"/>
      <c r="O67" s="56">
        <f t="shared" si="1"/>
        <v>8413</v>
      </c>
      <c r="P67" s="55" t="s">
        <v>269</v>
      </c>
      <c r="Q67" s="55">
        <v>2</v>
      </c>
      <c r="R67" s="55" t="s">
        <v>1343</v>
      </c>
      <c r="S67" s="63"/>
    </row>
    <row r="68" spans="1:19" ht="15.75">
      <c r="A68" s="55">
        <f t="shared" si="0"/>
        <v>61</v>
      </c>
      <c r="B68" s="58">
        <v>45042</v>
      </c>
      <c r="C68" s="55" t="s">
        <v>1357</v>
      </c>
      <c r="D68" s="55" t="s">
        <v>1358</v>
      </c>
      <c r="E68" s="56" t="s">
        <v>1342</v>
      </c>
      <c r="F68" s="56" t="s">
        <v>110</v>
      </c>
      <c r="G68" s="55">
        <v>48</v>
      </c>
      <c r="H68" s="57"/>
      <c r="I68" s="57"/>
      <c r="J68" s="57"/>
      <c r="K68" s="57"/>
      <c r="L68" s="57"/>
      <c r="M68" s="57"/>
      <c r="N68" s="57"/>
      <c r="O68" s="56">
        <f t="shared" si="1"/>
        <v>8461</v>
      </c>
      <c r="P68" s="55" t="s">
        <v>269</v>
      </c>
      <c r="Q68" s="55">
        <v>2</v>
      </c>
      <c r="R68" s="55" t="s">
        <v>1343</v>
      </c>
      <c r="S68" s="63"/>
    </row>
    <row r="69" spans="1:19" ht="15.75">
      <c r="A69" s="55">
        <f t="shared" si="0"/>
        <v>62</v>
      </c>
      <c r="B69" s="58">
        <v>45043</v>
      </c>
      <c r="C69" s="56" t="s">
        <v>1257</v>
      </c>
      <c r="D69" s="56" t="s">
        <v>748</v>
      </c>
      <c r="E69" s="56" t="s">
        <v>1342</v>
      </c>
      <c r="F69" s="56" t="s">
        <v>110</v>
      </c>
      <c r="G69" s="57"/>
      <c r="H69" s="57"/>
      <c r="I69" s="57"/>
      <c r="J69" s="57"/>
      <c r="K69" s="57"/>
      <c r="L69" s="57"/>
      <c r="M69" s="55">
        <v>200</v>
      </c>
      <c r="N69" s="57"/>
      <c r="O69" s="56">
        <f t="shared" si="1"/>
        <v>8661</v>
      </c>
      <c r="P69" s="55" t="s">
        <v>269</v>
      </c>
      <c r="Q69" s="55">
        <v>2</v>
      </c>
      <c r="R69" s="55" t="s">
        <v>1343</v>
      </c>
      <c r="S69" s="63"/>
    </row>
    <row r="70" spans="1:19" ht="15.75">
      <c r="A70" s="55">
        <f t="shared" si="0"/>
        <v>63</v>
      </c>
      <c r="B70" s="58">
        <v>45044</v>
      </c>
      <c r="C70" s="56" t="s">
        <v>748</v>
      </c>
      <c r="D70" s="56" t="s">
        <v>1359</v>
      </c>
      <c r="E70" s="56" t="s">
        <v>1342</v>
      </c>
      <c r="F70" s="56" t="s">
        <v>110</v>
      </c>
      <c r="G70" s="57"/>
      <c r="H70" s="57"/>
      <c r="I70" s="57"/>
      <c r="J70" s="57"/>
      <c r="K70" s="57"/>
      <c r="L70" s="57"/>
      <c r="M70" s="56">
        <v>44</v>
      </c>
      <c r="N70" s="57"/>
      <c r="O70" s="56">
        <f t="shared" si="1"/>
        <v>8705</v>
      </c>
      <c r="P70" s="55" t="s">
        <v>269</v>
      </c>
      <c r="Q70" s="55">
        <v>2</v>
      </c>
      <c r="R70" s="55" t="s">
        <v>1343</v>
      </c>
      <c r="S70" s="63"/>
    </row>
    <row r="71" spans="1:19" ht="15.75">
      <c r="A71" s="55">
        <f t="shared" si="0"/>
        <v>64</v>
      </c>
      <c r="B71" s="58">
        <v>45044</v>
      </c>
      <c r="C71" s="56" t="s">
        <v>1359</v>
      </c>
      <c r="D71" s="56" t="s">
        <v>1360</v>
      </c>
      <c r="E71" s="56" t="s">
        <v>1342</v>
      </c>
      <c r="F71" s="56" t="s">
        <v>110</v>
      </c>
      <c r="G71" s="57"/>
      <c r="H71" s="57"/>
      <c r="I71" s="57"/>
      <c r="J71" s="57"/>
      <c r="K71" s="57"/>
      <c r="L71" s="57"/>
      <c r="M71" s="56">
        <v>47</v>
      </c>
      <c r="N71" s="57"/>
      <c r="O71" s="56">
        <f t="shared" si="1"/>
        <v>8752</v>
      </c>
      <c r="P71" s="55" t="s">
        <v>269</v>
      </c>
      <c r="Q71" s="55">
        <v>2</v>
      </c>
      <c r="R71" s="55" t="s">
        <v>1343</v>
      </c>
      <c r="S71" s="63"/>
    </row>
    <row r="72" spans="1:19" ht="15.75">
      <c r="A72" s="55">
        <f t="shared" si="0"/>
        <v>65</v>
      </c>
      <c r="B72" s="58">
        <v>45044</v>
      </c>
      <c r="C72" s="56" t="s">
        <v>1359</v>
      </c>
      <c r="D72" s="56" t="s">
        <v>1361</v>
      </c>
      <c r="E72" s="56" t="s">
        <v>1342</v>
      </c>
      <c r="F72" s="56" t="s">
        <v>110</v>
      </c>
      <c r="G72" s="57"/>
      <c r="H72" s="57"/>
      <c r="I72" s="57"/>
      <c r="J72" s="57"/>
      <c r="K72" s="57"/>
      <c r="L72" s="57"/>
      <c r="M72" s="56">
        <v>14</v>
      </c>
      <c r="N72" s="57"/>
      <c r="O72" s="56">
        <f t="shared" si="1"/>
        <v>8766</v>
      </c>
      <c r="P72" s="55" t="s">
        <v>269</v>
      </c>
      <c r="Q72" s="55">
        <v>2</v>
      </c>
      <c r="R72" s="55" t="s">
        <v>1343</v>
      </c>
      <c r="S72" s="63"/>
    </row>
    <row r="73" spans="1:19" ht="15.75">
      <c r="A73" s="55">
        <f t="shared" si="0"/>
        <v>66</v>
      </c>
      <c r="B73" s="58">
        <v>45045</v>
      </c>
      <c r="C73" s="56" t="s">
        <v>748</v>
      </c>
      <c r="D73" s="56" t="s">
        <v>1359</v>
      </c>
      <c r="E73" s="56" t="s">
        <v>1342</v>
      </c>
      <c r="F73" s="56" t="s">
        <v>110</v>
      </c>
      <c r="G73" s="57"/>
      <c r="H73" s="57"/>
      <c r="I73" s="57"/>
      <c r="J73" s="57"/>
      <c r="K73" s="57"/>
      <c r="L73" s="57"/>
      <c r="M73" s="55">
        <v>44</v>
      </c>
      <c r="N73" s="57"/>
      <c r="O73" s="56">
        <f t="shared" si="1"/>
        <v>8810</v>
      </c>
      <c r="P73" s="55" t="s">
        <v>269</v>
      </c>
      <c r="Q73" s="55">
        <v>2</v>
      </c>
      <c r="R73" s="55" t="s">
        <v>1343</v>
      </c>
      <c r="S73" s="63"/>
    </row>
    <row r="74" spans="1:19" ht="15.75">
      <c r="A74" s="55">
        <f t="shared" si="0"/>
        <v>67</v>
      </c>
      <c r="B74" s="58">
        <v>45045</v>
      </c>
      <c r="C74" s="5" t="s">
        <v>1359</v>
      </c>
      <c r="D74" s="5" t="s">
        <v>1360</v>
      </c>
      <c r="E74" s="56" t="s">
        <v>1342</v>
      </c>
      <c r="F74" s="56" t="s">
        <v>110</v>
      </c>
      <c r="G74" s="7"/>
      <c r="H74" s="7"/>
      <c r="I74" s="7"/>
      <c r="J74" s="7"/>
      <c r="K74" s="7"/>
      <c r="L74" s="7"/>
      <c r="M74" s="10">
        <v>47</v>
      </c>
      <c r="N74" s="7"/>
      <c r="O74" s="56">
        <f t="shared" ref="O74:O93" si="2">O73+G74+H74+I74+J74+L74+M74</f>
        <v>8857</v>
      </c>
      <c r="P74" s="55" t="s">
        <v>269</v>
      </c>
      <c r="Q74" s="55">
        <v>2</v>
      </c>
      <c r="R74" s="55" t="s">
        <v>1343</v>
      </c>
      <c r="S74" s="23"/>
    </row>
    <row r="75" spans="1:19" ht="15.75">
      <c r="A75" s="55">
        <f t="shared" ref="A75:A93" si="3">1+A74</f>
        <v>68</v>
      </c>
      <c r="B75" s="58">
        <v>45045</v>
      </c>
      <c r="C75" s="5" t="s">
        <v>1359</v>
      </c>
      <c r="D75" s="5" t="s">
        <v>1362</v>
      </c>
      <c r="E75" s="56" t="s">
        <v>1342</v>
      </c>
      <c r="F75" s="56" t="s">
        <v>110</v>
      </c>
      <c r="G75" s="7"/>
      <c r="H75" s="7"/>
      <c r="I75" s="7"/>
      <c r="J75" s="7"/>
      <c r="K75" s="7"/>
      <c r="L75" s="7"/>
      <c r="M75" s="10">
        <v>14</v>
      </c>
      <c r="N75" s="7"/>
      <c r="O75" s="56">
        <f t="shared" si="2"/>
        <v>8871</v>
      </c>
      <c r="P75" s="55" t="s">
        <v>269</v>
      </c>
      <c r="Q75" s="55">
        <v>2</v>
      </c>
      <c r="R75" s="55" t="s">
        <v>1343</v>
      </c>
      <c r="S75" s="23"/>
    </row>
    <row r="76" spans="1:19" ht="15.75">
      <c r="A76" s="55">
        <f t="shared" si="3"/>
        <v>69</v>
      </c>
      <c r="B76" s="58">
        <v>45049</v>
      </c>
      <c r="C76" s="5" t="s">
        <v>158</v>
      </c>
      <c r="D76" s="5" t="s">
        <v>1024</v>
      </c>
      <c r="E76" s="56" t="s">
        <v>1342</v>
      </c>
      <c r="F76" s="56" t="s">
        <v>110</v>
      </c>
      <c r="G76" s="7"/>
      <c r="H76" s="7"/>
      <c r="I76" s="7"/>
      <c r="J76" s="5"/>
      <c r="K76" s="5"/>
      <c r="L76" s="5"/>
      <c r="M76" s="5">
        <v>125</v>
      </c>
      <c r="N76" s="7"/>
      <c r="O76" s="56">
        <f t="shared" si="2"/>
        <v>8996</v>
      </c>
      <c r="P76" s="55" t="s">
        <v>269</v>
      </c>
      <c r="Q76" s="55">
        <v>2</v>
      </c>
      <c r="R76" s="55" t="s">
        <v>1343</v>
      </c>
      <c r="S76" s="23"/>
    </row>
    <row r="77" spans="1:19" ht="15.75">
      <c r="A77" s="55">
        <f t="shared" si="3"/>
        <v>70</v>
      </c>
      <c r="B77" s="58">
        <v>45049</v>
      </c>
      <c r="C77" s="5" t="s">
        <v>1024</v>
      </c>
      <c r="D77" s="5" t="s">
        <v>1355</v>
      </c>
      <c r="E77" s="56" t="s">
        <v>1342</v>
      </c>
      <c r="F77" s="56" t="s">
        <v>110</v>
      </c>
      <c r="G77" s="7"/>
      <c r="H77" s="7"/>
      <c r="I77" s="7"/>
      <c r="J77" s="5"/>
      <c r="K77" s="5"/>
      <c r="L77" s="5"/>
      <c r="M77" s="5">
        <v>48</v>
      </c>
      <c r="N77" s="7"/>
      <c r="O77" s="56">
        <f t="shared" si="2"/>
        <v>9044</v>
      </c>
      <c r="P77" s="55" t="s">
        <v>269</v>
      </c>
      <c r="Q77" s="55">
        <v>2</v>
      </c>
      <c r="R77" s="55" t="s">
        <v>1343</v>
      </c>
      <c r="S77" s="23"/>
    </row>
    <row r="78" spans="1:19" ht="15.75">
      <c r="A78" s="55">
        <f t="shared" si="3"/>
        <v>71</v>
      </c>
      <c r="B78" s="58">
        <v>45049</v>
      </c>
      <c r="C78" s="5" t="s">
        <v>1352</v>
      </c>
      <c r="D78" s="5" t="s">
        <v>1363</v>
      </c>
      <c r="E78" s="56" t="s">
        <v>1342</v>
      </c>
      <c r="F78" s="56" t="s">
        <v>110</v>
      </c>
      <c r="G78" s="7"/>
      <c r="H78" s="7"/>
      <c r="I78" s="7"/>
      <c r="J78" s="5"/>
      <c r="K78" s="5"/>
      <c r="L78" s="5">
        <v>12</v>
      </c>
      <c r="M78" s="5"/>
      <c r="N78" s="7"/>
      <c r="O78" s="56">
        <f t="shared" si="2"/>
        <v>9056</v>
      </c>
      <c r="P78" s="55" t="s">
        <v>269</v>
      </c>
      <c r="Q78" s="55">
        <v>2</v>
      </c>
      <c r="R78" s="55" t="s">
        <v>1343</v>
      </c>
      <c r="S78" s="23"/>
    </row>
    <row r="79" spans="1:19" ht="15.75">
      <c r="A79" s="55">
        <f t="shared" si="3"/>
        <v>72</v>
      </c>
      <c r="B79" s="58">
        <v>45049</v>
      </c>
      <c r="C79" s="5" t="s">
        <v>137</v>
      </c>
      <c r="D79" s="5" t="s">
        <v>188</v>
      </c>
      <c r="E79" s="56" t="s">
        <v>1342</v>
      </c>
      <c r="F79" s="56" t="s">
        <v>110</v>
      </c>
      <c r="G79" s="7"/>
      <c r="H79" s="7"/>
      <c r="I79" s="7"/>
      <c r="J79" s="5">
        <v>90</v>
      </c>
      <c r="K79" s="5"/>
      <c r="L79" s="5"/>
      <c r="M79" s="5"/>
      <c r="N79" s="7"/>
      <c r="O79" s="56">
        <f t="shared" si="2"/>
        <v>9146</v>
      </c>
      <c r="P79" s="55" t="s">
        <v>269</v>
      </c>
      <c r="Q79" s="55">
        <v>2</v>
      </c>
      <c r="R79" s="55" t="s">
        <v>1343</v>
      </c>
      <c r="S79" s="23"/>
    </row>
    <row r="80" spans="1:19" ht="15.75">
      <c r="A80" s="55">
        <f t="shared" si="3"/>
        <v>73</v>
      </c>
      <c r="B80" s="58">
        <v>45050</v>
      </c>
      <c r="C80" s="5" t="s">
        <v>1352</v>
      </c>
      <c r="D80" s="5" t="s">
        <v>1363</v>
      </c>
      <c r="E80" s="56" t="s">
        <v>1342</v>
      </c>
      <c r="F80" s="56" t="s">
        <v>110</v>
      </c>
      <c r="G80" s="7"/>
      <c r="H80" s="7"/>
      <c r="I80" s="7"/>
      <c r="J80" s="7"/>
      <c r="K80" s="7"/>
      <c r="L80" s="5">
        <v>180</v>
      </c>
      <c r="M80" s="7"/>
      <c r="N80" s="7"/>
      <c r="O80" s="56">
        <f t="shared" si="2"/>
        <v>9326</v>
      </c>
      <c r="P80" s="55" t="s">
        <v>269</v>
      </c>
      <c r="Q80" s="55">
        <v>2</v>
      </c>
      <c r="R80" s="55" t="s">
        <v>1343</v>
      </c>
      <c r="S80" s="23"/>
    </row>
    <row r="81" spans="1:19" ht="15.75">
      <c r="A81" s="55">
        <f t="shared" si="3"/>
        <v>74</v>
      </c>
      <c r="B81" s="58">
        <v>45052</v>
      </c>
      <c r="C81" s="5" t="s">
        <v>1352</v>
      </c>
      <c r="D81" s="5" t="s">
        <v>1363</v>
      </c>
      <c r="E81" s="56" t="s">
        <v>1342</v>
      </c>
      <c r="F81" s="56" t="s">
        <v>110</v>
      </c>
      <c r="G81" s="7"/>
      <c r="H81" s="7"/>
      <c r="I81" s="7"/>
      <c r="J81" s="7">
        <v>100</v>
      </c>
      <c r="K81" s="7"/>
      <c r="L81" s="7"/>
      <c r="M81" s="7"/>
      <c r="N81" s="7"/>
      <c r="O81" s="56">
        <f t="shared" si="2"/>
        <v>9426</v>
      </c>
      <c r="P81" s="55" t="s">
        <v>269</v>
      </c>
      <c r="Q81" s="55">
        <v>2</v>
      </c>
      <c r="R81" s="55" t="s">
        <v>1343</v>
      </c>
      <c r="S81" s="23"/>
    </row>
    <row r="82" spans="1:19" ht="15.75">
      <c r="A82" s="55">
        <f t="shared" si="3"/>
        <v>75</v>
      </c>
      <c r="B82" s="58">
        <v>45052</v>
      </c>
      <c r="C82" s="5" t="s">
        <v>1185</v>
      </c>
      <c r="D82" s="5" t="s">
        <v>154</v>
      </c>
      <c r="E82" s="56" t="s">
        <v>1342</v>
      </c>
      <c r="F82" s="56" t="s">
        <v>110</v>
      </c>
      <c r="G82" s="7"/>
      <c r="H82" s="7"/>
      <c r="I82" s="7"/>
      <c r="J82" s="7">
        <v>150</v>
      </c>
      <c r="K82" s="7"/>
      <c r="L82" s="7"/>
      <c r="M82" s="7"/>
      <c r="N82" s="7"/>
      <c r="O82" s="56">
        <f t="shared" si="2"/>
        <v>9576</v>
      </c>
      <c r="P82" s="55" t="s">
        <v>269</v>
      </c>
      <c r="Q82" s="55">
        <v>2</v>
      </c>
      <c r="R82" s="55" t="s">
        <v>1343</v>
      </c>
      <c r="S82" s="23"/>
    </row>
    <row r="83" spans="1:19" ht="15.75">
      <c r="A83" s="55">
        <f t="shared" si="3"/>
        <v>76</v>
      </c>
      <c r="B83" s="58">
        <v>45052</v>
      </c>
      <c r="C83" s="5" t="s">
        <v>137</v>
      </c>
      <c r="D83" s="5" t="s">
        <v>211</v>
      </c>
      <c r="E83" s="56" t="s">
        <v>1342</v>
      </c>
      <c r="F83" s="56" t="s">
        <v>110</v>
      </c>
      <c r="G83" s="10"/>
      <c r="H83" s="10">
        <v>15</v>
      </c>
      <c r="I83" s="10"/>
      <c r="J83" s="10"/>
      <c r="K83" s="7"/>
      <c r="L83" s="7"/>
      <c r="M83" s="7"/>
      <c r="N83" s="7"/>
      <c r="O83" s="56">
        <f t="shared" si="2"/>
        <v>9591</v>
      </c>
      <c r="P83" s="55" t="s">
        <v>269</v>
      </c>
      <c r="Q83" s="55">
        <v>2</v>
      </c>
      <c r="R83" s="55" t="s">
        <v>1343</v>
      </c>
      <c r="S83" s="23"/>
    </row>
    <row r="84" spans="1:19" ht="15.75">
      <c r="A84" s="55">
        <f t="shared" si="3"/>
        <v>77</v>
      </c>
      <c r="B84" s="58">
        <v>45053</v>
      </c>
      <c r="C84" s="5" t="s">
        <v>1138</v>
      </c>
      <c r="D84" s="5" t="s">
        <v>1104</v>
      </c>
      <c r="E84" s="56" t="s">
        <v>1342</v>
      </c>
      <c r="F84" s="56" t="s">
        <v>110</v>
      </c>
      <c r="G84" s="10"/>
      <c r="H84" s="10"/>
      <c r="I84" s="10"/>
      <c r="J84" s="10">
        <v>30</v>
      </c>
      <c r="K84" s="7"/>
      <c r="L84" s="7"/>
      <c r="M84" s="7"/>
      <c r="N84" s="7"/>
      <c r="O84" s="56">
        <f t="shared" si="2"/>
        <v>9621</v>
      </c>
      <c r="P84" s="55" t="s">
        <v>269</v>
      </c>
      <c r="Q84" s="55">
        <v>2</v>
      </c>
      <c r="R84" s="55" t="s">
        <v>1343</v>
      </c>
      <c r="S84" s="23"/>
    </row>
    <row r="85" spans="1:19" ht="15.75">
      <c r="A85" s="55">
        <f t="shared" si="3"/>
        <v>78</v>
      </c>
      <c r="B85" s="58">
        <v>45053</v>
      </c>
      <c r="C85" s="5" t="s">
        <v>1364</v>
      </c>
      <c r="D85" s="5" t="s">
        <v>827</v>
      </c>
      <c r="E85" s="56" t="s">
        <v>1342</v>
      </c>
      <c r="F85" s="56" t="s">
        <v>110</v>
      </c>
      <c r="G85" s="10">
        <v>200</v>
      </c>
      <c r="H85" s="10"/>
      <c r="I85" s="10"/>
      <c r="J85" s="10"/>
      <c r="K85" s="7"/>
      <c r="L85" s="7"/>
      <c r="M85" s="7"/>
      <c r="N85" s="7"/>
      <c r="O85" s="56">
        <f t="shared" si="2"/>
        <v>9821</v>
      </c>
      <c r="P85" s="55" t="s">
        <v>269</v>
      </c>
      <c r="Q85" s="55">
        <v>2</v>
      </c>
      <c r="R85" s="55" t="s">
        <v>1343</v>
      </c>
      <c r="S85" s="23"/>
    </row>
    <row r="86" spans="1:19" ht="15.75">
      <c r="A86" s="55">
        <f t="shared" si="3"/>
        <v>79</v>
      </c>
      <c r="B86" s="58">
        <v>45053</v>
      </c>
      <c r="C86" s="5" t="s">
        <v>827</v>
      </c>
      <c r="D86" s="5" t="s">
        <v>813</v>
      </c>
      <c r="E86" s="56" t="s">
        <v>1342</v>
      </c>
      <c r="F86" s="56" t="s">
        <v>110</v>
      </c>
      <c r="G86" s="10">
        <v>40</v>
      </c>
      <c r="H86" s="10"/>
      <c r="I86" s="10"/>
      <c r="J86" s="10"/>
      <c r="K86" s="7"/>
      <c r="L86" s="7"/>
      <c r="M86" s="7"/>
      <c r="N86" s="7"/>
      <c r="O86" s="56">
        <f t="shared" si="2"/>
        <v>9861</v>
      </c>
      <c r="P86" s="55" t="s">
        <v>269</v>
      </c>
      <c r="Q86" s="55">
        <v>2</v>
      </c>
      <c r="R86" s="55" t="s">
        <v>1343</v>
      </c>
      <c r="S86" s="23"/>
    </row>
    <row r="87" spans="1:19" ht="15.75">
      <c r="A87" s="55">
        <f t="shared" si="3"/>
        <v>80</v>
      </c>
      <c r="B87" s="58">
        <v>45054</v>
      </c>
      <c r="C87" s="5" t="s">
        <v>827</v>
      </c>
      <c r="D87" s="5" t="s">
        <v>1102</v>
      </c>
      <c r="E87" s="56" t="s">
        <v>1342</v>
      </c>
      <c r="F87" s="56" t="s">
        <v>110</v>
      </c>
      <c r="G87" s="10">
        <v>167</v>
      </c>
      <c r="H87" s="7"/>
      <c r="I87" s="7"/>
      <c r="J87" s="7"/>
      <c r="K87" s="7"/>
      <c r="L87" s="7"/>
      <c r="M87" s="7"/>
      <c r="N87" s="7"/>
      <c r="O87" s="56">
        <f t="shared" si="2"/>
        <v>10028</v>
      </c>
      <c r="P87" s="55" t="s">
        <v>269</v>
      </c>
      <c r="Q87" s="55">
        <v>2</v>
      </c>
      <c r="R87" s="55" t="s">
        <v>1343</v>
      </c>
      <c r="S87" s="23"/>
    </row>
    <row r="88" spans="1:19" ht="15.75">
      <c r="A88" s="55">
        <f t="shared" si="3"/>
        <v>81</v>
      </c>
      <c r="B88" s="58">
        <v>45054</v>
      </c>
      <c r="C88" s="5" t="s">
        <v>1106</v>
      </c>
      <c r="D88" s="5" t="s">
        <v>1195</v>
      </c>
      <c r="E88" s="56" t="s">
        <v>1342</v>
      </c>
      <c r="F88" s="56" t="s">
        <v>110</v>
      </c>
      <c r="G88" s="10">
        <v>230</v>
      </c>
      <c r="H88" s="7"/>
      <c r="I88" s="7"/>
      <c r="J88" s="7"/>
      <c r="K88" s="7"/>
      <c r="L88" s="7"/>
      <c r="M88" s="7"/>
      <c r="N88" s="7"/>
      <c r="O88" s="56">
        <f t="shared" si="2"/>
        <v>10258</v>
      </c>
      <c r="P88" s="55" t="s">
        <v>269</v>
      </c>
      <c r="Q88" s="55">
        <v>2</v>
      </c>
      <c r="R88" s="55" t="s">
        <v>1343</v>
      </c>
      <c r="S88" s="23"/>
    </row>
    <row r="89" spans="1:19" ht="15.75">
      <c r="A89" s="55">
        <f t="shared" si="3"/>
        <v>82</v>
      </c>
      <c r="B89" s="58">
        <v>45056</v>
      </c>
      <c r="C89" s="5" t="s">
        <v>1126</v>
      </c>
      <c r="D89" s="5" t="s">
        <v>1365</v>
      </c>
      <c r="E89" s="56" t="s">
        <v>1342</v>
      </c>
      <c r="F89" s="56" t="s">
        <v>110</v>
      </c>
      <c r="H89" s="5">
        <v>100</v>
      </c>
      <c r="I89" s="7"/>
      <c r="J89" s="7"/>
      <c r="K89" s="7"/>
      <c r="L89" s="7"/>
      <c r="M89" s="7"/>
      <c r="N89" s="7"/>
      <c r="O89" s="56">
        <f t="shared" si="2"/>
        <v>10358</v>
      </c>
      <c r="P89" s="55" t="s">
        <v>269</v>
      </c>
      <c r="Q89" s="55">
        <v>2</v>
      </c>
      <c r="R89" s="55" t="s">
        <v>1343</v>
      </c>
      <c r="S89" s="23"/>
    </row>
    <row r="90" spans="1:19" ht="15.75">
      <c r="A90" s="55">
        <f t="shared" si="3"/>
        <v>83</v>
      </c>
      <c r="B90" s="58">
        <v>45058</v>
      </c>
      <c r="C90" s="5" t="s">
        <v>1366</v>
      </c>
      <c r="D90" s="5" t="s">
        <v>1367</v>
      </c>
      <c r="E90" s="56" t="s">
        <v>1342</v>
      </c>
      <c r="F90" s="56" t="s">
        <v>110</v>
      </c>
      <c r="G90" s="5"/>
      <c r="H90" s="5"/>
      <c r="I90" s="5"/>
      <c r="J90" s="5"/>
      <c r="K90" s="5"/>
      <c r="L90" s="5">
        <v>156</v>
      </c>
      <c r="M90" s="7"/>
      <c r="N90" s="7"/>
      <c r="O90" s="56">
        <f t="shared" si="2"/>
        <v>10514</v>
      </c>
      <c r="P90" s="55" t="s">
        <v>269</v>
      </c>
      <c r="Q90" s="55">
        <v>2</v>
      </c>
      <c r="R90" s="55" t="s">
        <v>1343</v>
      </c>
      <c r="S90" s="23"/>
    </row>
    <row r="91" spans="1:19" ht="15.75">
      <c r="A91" s="55">
        <f t="shared" si="3"/>
        <v>84</v>
      </c>
      <c r="B91" s="58">
        <v>45060</v>
      </c>
      <c r="C91" s="5" t="s">
        <v>1194</v>
      </c>
      <c r="D91" s="5" t="s">
        <v>1367</v>
      </c>
      <c r="E91" s="56" t="s">
        <v>1342</v>
      </c>
      <c r="F91" s="56" t="s">
        <v>110</v>
      </c>
      <c r="G91" s="5"/>
      <c r="H91" s="5"/>
      <c r="I91" s="5"/>
      <c r="J91" s="5"/>
      <c r="K91" s="5"/>
      <c r="L91" s="5">
        <v>120</v>
      </c>
      <c r="M91" s="7"/>
      <c r="N91" s="7"/>
      <c r="O91" s="56">
        <f t="shared" si="2"/>
        <v>10634</v>
      </c>
      <c r="P91" s="55" t="s">
        <v>269</v>
      </c>
      <c r="Q91" s="55">
        <v>2</v>
      </c>
      <c r="R91" s="55" t="s">
        <v>1343</v>
      </c>
      <c r="S91" s="23"/>
    </row>
    <row r="92" spans="1:19" ht="15.75">
      <c r="A92" s="55">
        <f t="shared" si="3"/>
        <v>85</v>
      </c>
      <c r="B92" s="58">
        <v>45060</v>
      </c>
      <c r="C92" s="5" t="s">
        <v>1368</v>
      </c>
      <c r="D92" s="5" t="s">
        <v>1369</v>
      </c>
      <c r="E92" s="56" t="s">
        <v>1342</v>
      </c>
      <c r="F92" s="56" t="s">
        <v>110</v>
      </c>
      <c r="G92" s="5">
        <v>240</v>
      </c>
      <c r="H92" s="5"/>
      <c r="I92" s="5"/>
      <c r="J92" s="5"/>
      <c r="K92" s="5"/>
      <c r="L92" s="5"/>
      <c r="M92" s="7"/>
      <c r="N92" s="7"/>
      <c r="O92" s="56">
        <f t="shared" si="2"/>
        <v>10874</v>
      </c>
      <c r="P92" s="55" t="s">
        <v>269</v>
      </c>
      <c r="Q92" s="55">
        <v>2</v>
      </c>
      <c r="R92" s="55" t="s">
        <v>1343</v>
      </c>
      <c r="S92" s="23"/>
    </row>
    <row r="93" spans="1:19" ht="15.75">
      <c r="A93" s="55">
        <f t="shared" si="3"/>
        <v>86</v>
      </c>
      <c r="B93" s="58">
        <v>45064</v>
      </c>
      <c r="C93" s="5" t="s">
        <v>1324</v>
      </c>
      <c r="D93" s="5" t="s">
        <v>1280</v>
      </c>
      <c r="E93" s="56" t="s">
        <v>1342</v>
      </c>
      <c r="F93" s="56" t="s">
        <v>110</v>
      </c>
      <c r="G93" s="7"/>
      <c r="H93" s="7"/>
      <c r="I93" s="7"/>
      <c r="J93" s="7"/>
      <c r="K93" s="7"/>
      <c r="L93" s="7">
        <v>200</v>
      </c>
      <c r="M93" s="7"/>
      <c r="N93" s="7"/>
      <c r="O93" s="56">
        <f t="shared" si="2"/>
        <v>11074</v>
      </c>
      <c r="P93" s="55" t="s">
        <v>269</v>
      </c>
      <c r="Q93" s="55">
        <v>2</v>
      </c>
      <c r="R93" s="55" t="s">
        <v>1343</v>
      </c>
      <c r="S93" s="23"/>
    </row>
    <row r="94" spans="1:19">
      <c r="A94" s="7"/>
      <c r="B94" s="7"/>
      <c r="C94" s="7"/>
      <c r="D94" s="7"/>
      <c r="E94" s="7"/>
      <c r="F94" s="7"/>
      <c r="G94" s="7"/>
      <c r="H94" s="7"/>
      <c r="I94" s="7"/>
      <c r="J94" s="7"/>
      <c r="K94" s="7"/>
      <c r="L94" s="7"/>
      <c r="M94" s="7"/>
      <c r="N94" s="7"/>
      <c r="O94" s="7"/>
      <c r="P94" s="7"/>
      <c r="Q94" s="7"/>
      <c r="R94" s="7"/>
      <c r="S94" s="23"/>
    </row>
    <row r="95" spans="1:19">
      <c r="A95" s="7"/>
      <c r="B95" s="7"/>
      <c r="C95" s="7"/>
      <c r="D95" s="7"/>
      <c r="E95" s="7"/>
      <c r="F95" s="7"/>
      <c r="G95" s="7"/>
      <c r="H95" s="7"/>
      <c r="I95" s="7"/>
      <c r="J95" s="7"/>
      <c r="K95" s="7"/>
      <c r="L95" s="7"/>
      <c r="M95" s="7"/>
      <c r="N95" s="7"/>
      <c r="O95" s="7"/>
      <c r="P95" s="7"/>
      <c r="Q95" s="7"/>
      <c r="R95" s="7"/>
      <c r="S95" s="23"/>
    </row>
    <row r="96" spans="1:19">
      <c r="A96" s="7"/>
      <c r="B96" s="7"/>
      <c r="C96" s="7"/>
      <c r="D96" s="7"/>
      <c r="E96" s="7"/>
      <c r="F96" s="7"/>
      <c r="G96" s="7"/>
      <c r="H96" s="7"/>
      <c r="I96" s="7"/>
      <c r="J96" s="7"/>
      <c r="K96" s="7"/>
      <c r="L96" s="7"/>
      <c r="M96" s="7"/>
      <c r="N96" s="7"/>
      <c r="O96" s="7"/>
      <c r="P96" s="7"/>
      <c r="Q96" s="7"/>
      <c r="R96" s="7"/>
      <c r="S96" s="23"/>
    </row>
    <row r="97" spans="1:19">
      <c r="A97" s="7"/>
      <c r="B97" s="7"/>
      <c r="C97" s="7"/>
      <c r="D97" s="7"/>
      <c r="E97" s="7"/>
      <c r="F97" s="7"/>
      <c r="G97" s="7"/>
      <c r="H97" s="7"/>
      <c r="I97" s="7"/>
      <c r="J97" s="7"/>
      <c r="K97" s="7"/>
      <c r="L97" s="7"/>
      <c r="M97" s="7"/>
      <c r="N97" s="7"/>
      <c r="O97" s="7"/>
      <c r="P97" s="7"/>
      <c r="Q97" s="7"/>
      <c r="R97" s="7"/>
      <c r="S97" s="23"/>
    </row>
    <row r="98" spans="1:19">
      <c r="A98" s="7"/>
      <c r="B98" s="7"/>
      <c r="C98" s="7"/>
      <c r="D98" s="7"/>
      <c r="E98" s="7"/>
      <c r="F98" s="7"/>
      <c r="G98" s="7"/>
      <c r="H98" s="7"/>
      <c r="I98" s="7"/>
      <c r="J98" s="7"/>
      <c r="K98" s="7"/>
      <c r="L98" s="7"/>
      <c r="M98" s="7"/>
      <c r="N98" s="7"/>
      <c r="O98" s="7"/>
      <c r="P98" s="7"/>
      <c r="Q98" s="7"/>
      <c r="R98" s="7"/>
      <c r="S98" s="23"/>
    </row>
    <row r="99" spans="1:19">
      <c r="A99" s="7"/>
      <c r="B99" s="7"/>
      <c r="C99" s="7"/>
      <c r="D99" s="7"/>
      <c r="E99" s="7"/>
      <c r="F99" s="7"/>
      <c r="G99" s="7"/>
      <c r="H99" s="7"/>
      <c r="I99" s="7"/>
      <c r="J99" s="7"/>
      <c r="K99" s="7"/>
      <c r="L99" s="7"/>
      <c r="M99" s="7"/>
      <c r="N99" s="7"/>
      <c r="O99" s="7"/>
      <c r="P99" s="7"/>
      <c r="Q99" s="7"/>
      <c r="R99" s="7"/>
      <c r="S99" s="23"/>
    </row>
    <row r="100" spans="1:19">
      <c r="A100" s="7"/>
      <c r="B100" s="7"/>
      <c r="C100" s="7"/>
      <c r="D100" s="7"/>
      <c r="E100" s="7"/>
      <c r="F100" s="7"/>
      <c r="G100" s="7"/>
      <c r="H100" s="7"/>
      <c r="I100" s="7"/>
      <c r="J100" s="7"/>
      <c r="K100" s="7"/>
      <c r="L100" s="7"/>
      <c r="M100" s="7"/>
      <c r="N100" s="7"/>
      <c r="O100" s="7"/>
      <c r="P100" s="7"/>
      <c r="Q100" s="7"/>
      <c r="R100" s="7"/>
      <c r="S100" s="23"/>
    </row>
    <row r="101" spans="1:19">
      <c r="A101" s="7"/>
      <c r="B101" s="7"/>
      <c r="C101" s="7"/>
      <c r="D101" s="7"/>
      <c r="E101" s="7"/>
      <c r="F101" s="7"/>
      <c r="G101" s="7"/>
      <c r="H101" s="7"/>
      <c r="I101" s="7"/>
      <c r="J101" s="7"/>
      <c r="K101" s="7"/>
      <c r="L101" s="7"/>
      <c r="M101" s="7"/>
      <c r="N101" s="7"/>
      <c r="O101" s="7"/>
      <c r="P101" s="7"/>
      <c r="Q101" s="7"/>
      <c r="R101" s="7"/>
      <c r="S101" s="23"/>
    </row>
    <row r="102" spans="1:19">
      <c r="A102" s="7"/>
      <c r="B102" s="7"/>
      <c r="C102" s="7"/>
      <c r="D102" s="7"/>
      <c r="E102" s="7"/>
      <c r="F102" s="7"/>
      <c r="G102" s="7"/>
      <c r="H102" s="7"/>
      <c r="I102" s="7"/>
      <c r="J102" s="7"/>
      <c r="K102" s="7"/>
      <c r="L102" s="7"/>
      <c r="M102" s="7"/>
      <c r="N102" s="7"/>
      <c r="O102" s="7"/>
      <c r="P102" s="7"/>
      <c r="Q102" s="7"/>
      <c r="R102" s="7"/>
      <c r="S102" s="23"/>
    </row>
    <row r="103" spans="1:19">
      <c r="A103" s="7"/>
      <c r="B103" s="7"/>
      <c r="C103" s="7"/>
      <c r="D103" s="7"/>
      <c r="E103" s="7"/>
      <c r="F103" s="7"/>
      <c r="G103" s="7"/>
      <c r="H103" s="7"/>
      <c r="I103" s="7"/>
      <c r="J103" s="7"/>
      <c r="K103" s="7"/>
      <c r="L103" s="7"/>
      <c r="M103" s="7"/>
      <c r="N103" s="7"/>
      <c r="O103" s="7"/>
      <c r="P103" s="7"/>
      <c r="Q103" s="7"/>
      <c r="R103" s="7"/>
      <c r="S103" s="23"/>
    </row>
    <row r="104" spans="1:19">
      <c r="A104" s="7"/>
      <c r="B104" s="7"/>
      <c r="C104" s="7"/>
      <c r="D104" s="7"/>
      <c r="E104" s="7"/>
      <c r="F104" s="7"/>
      <c r="G104" s="7"/>
      <c r="H104" s="7"/>
      <c r="I104" s="7"/>
      <c r="J104" s="7"/>
      <c r="K104" s="7"/>
      <c r="L104" s="7"/>
      <c r="M104" s="7"/>
      <c r="N104" s="7"/>
      <c r="O104" s="7"/>
      <c r="P104" s="7"/>
      <c r="Q104" s="7"/>
      <c r="R104" s="7"/>
      <c r="S104" s="23"/>
    </row>
    <row r="105" spans="1:19">
      <c r="A105" s="7"/>
      <c r="B105" s="7"/>
      <c r="C105" s="7"/>
      <c r="D105" s="7"/>
      <c r="E105" s="7"/>
      <c r="F105" s="7"/>
      <c r="G105" s="7"/>
      <c r="H105" s="7"/>
      <c r="I105" s="7"/>
      <c r="J105" s="7"/>
      <c r="K105" s="7"/>
      <c r="L105" s="7"/>
      <c r="M105" s="7"/>
      <c r="N105" s="7"/>
      <c r="O105" s="7"/>
      <c r="P105" s="7"/>
      <c r="Q105" s="7"/>
      <c r="R105" s="7"/>
      <c r="S105" s="23"/>
    </row>
    <row r="106" spans="1:19">
      <c r="A106" s="7"/>
      <c r="B106" s="7"/>
      <c r="C106" s="7"/>
      <c r="D106" s="7"/>
      <c r="E106" s="7"/>
      <c r="F106" s="7"/>
      <c r="G106" s="7"/>
      <c r="H106" s="7"/>
      <c r="I106" s="7"/>
      <c r="J106" s="7"/>
      <c r="K106" s="7"/>
      <c r="L106" s="7"/>
      <c r="M106" s="7"/>
      <c r="N106" s="7"/>
      <c r="O106" s="7"/>
      <c r="P106" s="7"/>
      <c r="Q106" s="7"/>
      <c r="R106" s="7"/>
      <c r="S106" s="23"/>
    </row>
    <row r="107" spans="1:19">
      <c r="A107" s="7"/>
      <c r="B107" s="7"/>
      <c r="C107" s="7"/>
      <c r="D107" s="7"/>
      <c r="E107" s="7"/>
      <c r="F107" s="7"/>
      <c r="G107" s="7"/>
      <c r="H107" s="7"/>
      <c r="I107" s="7"/>
      <c r="J107" s="7"/>
      <c r="K107" s="7"/>
      <c r="L107" s="7"/>
      <c r="M107" s="7"/>
      <c r="N107" s="7"/>
      <c r="O107" s="7"/>
      <c r="P107" s="7"/>
      <c r="Q107" s="7"/>
      <c r="R107" s="7"/>
      <c r="S107" s="23"/>
    </row>
    <row r="108" spans="1:19">
      <c r="A108" s="7"/>
      <c r="B108" s="7"/>
      <c r="C108" s="7"/>
      <c r="D108" s="7"/>
      <c r="E108" s="7"/>
      <c r="F108" s="7"/>
      <c r="G108" s="7"/>
      <c r="H108" s="7"/>
      <c r="I108" s="7"/>
      <c r="J108" s="7"/>
      <c r="K108" s="7"/>
      <c r="L108" s="7"/>
      <c r="M108" s="7"/>
      <c r="N108" s="7"/>
      <c r="O108" s="7"/>
      <c r="P108" s="7"/>
      <c r="Q108" s="7"/>
      <c r="R108" s="7"/>
      <c r="S108" s="23"/>
    </row>
    <row r="109" spans="1:19">
      <c r="A109" s="7"/>
      <c r="B109" s="7"/>
      <c r="C109" s="7"/>
      <c r="D109" s="7"/>
      <c r="E109" s="7"/>
      <c r="F109" s="7"/>
      <c r="G109" s="7"/>
      <c r="H109" s="7"/>
      <c r="I109" s="7"/>
      <c r="J109" s="7"/>
      <c r="K109" s="7"/>
      <c r="L109" s="7"/>
      <c r="M109" s="7"/>
      <c r="N109" s="7"/>
      <c r="O109" s="7"/>
      <c r="P109" s="7"/>
      <c r="Q109" s="7"/>
      <c r="R109" s="7"/>
      <c r="S109" s="23"/>
    </row>
    <row r="110" spans="1:19">
      <c r="A110" s="7"/>
      <c r="B110" s="7"/>
      <c r="C110" s="7"/>
      <c r="D110" s="7"/>
      <c r="E110" s="7"/>
      <c r="F110" s="7"/>
      <c r="G110" s="7"/>
      <c r="H110" s="7"/>
      <c r="I110" s="7"/>
      <c r="J110" s="7"/>
      <c r="K110" s="7"/>
      <c r="L110" s="7"/>
      <c r="M110" s="7"/>
      <c r="N110" s="7"/>
      <c r="O110" s="7"/>
      <c r="P110" s="7"/>
      <c r="Q110" s="7"/>
      <c r="R110" s="7"/>
      <c r="S110" s="23"/>
    </row>
    <row r="111" spans="1:19">
      <c r="A111" s="7"/>
      <c r="B111" s="7"/>
      <c r="C111" s="7"/>
      <c r="D111" s="7"/>
      <c r="E111" s="7"/>
      <c r="F111" s="7"/>
      <c r="G111" s="7"/>
      <c r="H111" s="7"/>
      <c r="I111" s="7"/>
      <c r="J111" s="7"/>
      <c r="K111" s="7"/>
      <c r="L111" s="7"/>
      <c r="M111" s="7"/>
      <c r="N111" s="7"/>
      <c r="O111" s="7"/>
      <c r="P111" s="7"/>
      <c r="Q111" s="7"/>
      <c r="R111" s="7"/>
      <c r="S111" s="23"/>
    </row>
    <row r="112" spans="1:19">
      <c r="A112" s="7"/>
      <c r="B112" s="7"/>
      <c r="C112" s="7"/>
      <c r="D112" s="7"/>
      <c r="E112" s="7"/>
      <c r="F112" s="7"/>
      <c r="G112" s="7"/>
      <c r="H112" s="7"/>
      <c r="I112" s="7"/>
      <c r="J112" s="7"/>
      <c r="K112" s="7"/>
      <c r="L112" s="7"/>
      <c r="M112" s="7"/>
      <c r="N112" s="7"/>
      <c r="O112" s="7"/>
      <c r="P112" s="7"/>
      <c r="Q112" s="7"/>
      <c r="R112" s="7"/>
      <c r="S112" s="23"/>
    </row>
    <row r="113" spans="1:19">
      <c r="A113" s="7"/>
      <c r="B113" s="7"/>
      <c r="C113" s="7"/>
      <c r="D113" s="7"/>
      <c r="E113" s="7"/>
      <c r="F113" s="7"/>
      <c r="G113" s="7"/>
      <c r="H113" s="7"/>
      <c r="I113" s="7"/>
      <c r="J113" s="7"/>
      <c r="K113" s="7"/>
      <c r="L113" s="7"/>
      <c r="M113" s="7"/>
      <c r="N113" s="7"/>
      <c r="O113" s="7"/>
      <c r="P113" s="7"/>
      <c r="Q113" s="7"/>
      <c r="R113" s="7"/>
      <c r="S113" s="23"/>
    </row>
    <row r="114" spans="1:19">
      <c r="A114" s="7"/>
      <c r="B114" s="7"/>
      <c r="C114" s="7"/>
      <c r="D114" s="7"/>
      <c r="E114" s="7"/>
      <c r="F114" s="7"/>
      <c r="G114" s="7"/>
      <c r="H114" s="7"/>
      <c r="I114" s="7"/>
      <c r="J114" s="7"/>
      <c r="K114" s="7"/>
      <c r="L114" s="7"/>
      <c r="M114" s="7"/>
      <c r="N114" s="7"/>
      <c r="O114" s="7"/>
      <c r="P114" s="7"/>
      <c r="Q114" s="7"/>
      <c r="R114" s="7"/>
      <c r="S114" s="23"/>
    </row>
    <row r="115" spans="1:19">
      <c r="A115" s="7"/>
      <c r="B115" s="7"/>
      <c r="C115" s="7"/>
      <c r="D115" s="7"/>
      <c r="E115" s="7"/>
      <c r="F115" s="7"/>
      <c r="G115" s="7"/>
      <c r="H115" s="7"/>
      <c r="I115" s="7"/>
      <c r="J115" s="7"/>
      <c r="K115" s="7"/>
      <c r="L115" s="7"/>
      <c r="M115" s="7"/>
      <c r="N115" s="7"/>
      <c r="O115" s="7"/>
      <c r="P115" s="7"/>
      <c r="Q115" s="7"/>
      <c r="R115" s="7"/>
      <c r="S115" s="23"/>
    </row>
    <row r="116" spans="1:19">
      <c r="A116" s="7"/>
      <c r="B116" s="7"/>
      <c r="C116" s="7"/>
      <c r="D116" s="7"/>
      <c r="E116" s="7"/>
      <c r="F116" s="7"/>
      <c r="G116" s="7"/>
      <c r="H116" s="7"/>
      <c r="I116" s="7"/>
      <c r="J116" s="7"/>
      <c r="K116" s="7"/>
      <c r="L116" s="7"/>
      <c r="M116" s="7"/>
      <c r="N116" s="7"/>
      <c r="O116" s="7"/>
      <c r="P116" s="7"/>
      <c r="Q116" s="7"/>
      <c r="R116" s="7"/>
      <c r="S116" s="23"/>
    </row>
    <row r="117" spans="1:19">
      <c r="A117" s="7"/>
      <c r="B117" s="7"/>
      <c r="C117" s="7"/>
      <c r="D117" s="7"/>
      <c r="E117" s="7"/>
      <c r="F117" s="7"/>
      <c r="G117" s="7"/>
      <c r="H117" s="7"/>
      <c r="I117" s="7"/>
      <c r="J117" s="7"/>
      <c r="K117" s="7"/>
      <c r="L117" s="7"/>
      <c r="M117" s="7"/>
      <c r="N117" s="7"/>
      <c r="O117" s="7"/>
      <c r="P117" s="7"/>
      <c r="Q117" s="7"/>
      <c r="R117" s="7"/>
      <c r="S117" s="23"/>
    </row>
    <row r="118" spans="1:19">
      <c r="A118" s="7"/>
      <c r="B118" s="7"/>
      <c r="C118" s="7"/>
      <c r="D118" s="7"/>
      <c r="E118" s="7"/>
      <c r="F118" s="7"/>
      <c r="G118" s="7"/>
      <c r="H118" s="7"/>
      <c r="I118" s="7"/>
      <c r="J118" s="7"/>
      <c r="K118" s="7"/>
      <c r="L118" s="7"/>
      <c r="M118" s="7"/>
      <c r="N118" s="7"/>
      <c r="O118" s="7"/>
      <c r="P118" s="7"/>
      <c r="Q118" s="7"/>
      <c r="R118" s="7"/>
      <c r="S118" s="23"/>
    </row>
    <row r="119" spans="1:19">
      <c r="A119" s="7"/>
      <c r="B119" s="7"/>
      <c r="C119" s="7"/>
      <c r="D119" s="7"/>
      <c r="E119" s="7"/>
      <c r="F119" s="7"/>
      <c r="G119" s="7"/>
      <c r="H119" s="7"/>
      <c r="I119" s="7"/>
      <c r="J119" s="7"/>
      <c r="K119" s="7"/>
      <c r="L119" s="7"/>
      <c r="M119" s="7"/>
      <c r="N119" s="7"/>
      <c r="O119" s="7"/>
      <c r="P119" s="7"/>
      <c r="Q119" s="7"/>
      <c r="R119" s="7"/>
      <c r="S119" s="23"/>
    </row>
    <row r="120" spans="1:19">
      <c r="A120" s="7"/>
      <c r="B120" s="7"/>
      <c r="C120" s="7"/>
      <c r="D120" s="7"/>
      <c r="E120" s="7"/>
      <c r="F120" s="7"/>
      <c r="G120" s="7"/>
      <c r="H120" s="7"/>
      <c r="I120" s="7"/>
      <c r="J120" s="7"/>
      <c r="K120" s="7"/>
      <c r="L120" s="7"/>
      <c r="M120" s="7"/>
      <c r="N120" s="7"/>
      <c r="O120" s="7"/>
      <c r="P120" s="7"/>
      <c r="Q120" s="7"/>
      <c r="R120" s="7"/>
      <c r="S120" s="23"/>
    </row>
    <row r="121" spans="1:19">
      <c r="A121" s="7"/>
      <c r="B121" s="7"/>
      <c r="C121" s="7"/>
      <c r="D121" s="7"/>
      <c r="E121" s="7"/>
      <c r="F121" s="7"/>
      <c r="G121" s="7"/>
      <c r="H121" s="7"/>
      <c r="I121" s="7"/>
      <c r="J121" s="7"/>
      <c r="K121" s="7"/>
      <c r="L121" s="7"/>
      <c r="M121" s="7"/>
      <c r="N121" s="7"/>
      <c r="O121" s="7"/>
      <c r="P121" s="7"/>
      <c r="Q121" s="7"/>
      <c r="R121" s="7"/>
      <c r="S121" s="23"/>
    </row>
    <row r="122" spans="1:19">
      <c r="A122" s="7"/>
      <c r="B122" s="7"/>
      <c r="C122" s="7"/>
      <c r="D122" s="7"/>
      <c r="E122" s="7"/>
      <c r="F122" s="7"/>
      <c r="G122" s="7"/>
      <c r="H122" s="7"/>
      <c r="I122" s="7"/>
      <c r="J122" s="7"/>
      <c r="K122" s="7"/>
      <c r="L122" s="7"/>
      <c r="M122" s="7"/>
      <c r="N122" s="7"/>
      <c r="O122" s="7"/>
      <c r="P122" s="7"/>
      <c r="Q122" s="7"/>
      <c r="R122" s="7"/>
      <c r="S122" s="23"/>
    </row>
    <row r="123" spans="1:19">
      <c r="A123" s="7"/>
      <c r="B123" s="7"/>
      <c r="C123" s="7"/>
      <c r="D123" s="7"/>
      <c r="E123" s="7"/>
      <c r="F123" s="7"/>
      <c r="G123" s="7"/>
      <c r="H123" s="7"/>
      <c r="I123" s="7"/>
      <c r="J123" s="7"/>
      <c r="K123" s="7"/>
      <c r="L123" s="7"/>
      <c r="M123" s="7"/>
      <c r="N123" s="7"/>
      <c r="O123" s="7"/>
      <c r="P123" s="7"/>
      <c r="Q123" s="7"/>
      <c r="R123" s="7"/>
      <c r="S123" s="23"/>
    </row>
    <row r="124" spans="1:19">
      <c r="A124" s="7"/>
      <c r="B124" s="7"/>
      <c r="C124" s="7"/>
      <c r="D124" s="7"/>
      <c r="E124" s="7"/>
      <c r="F124" s="7"/>
      <c r="G124" s="7"/>
      <c r="H124" s="7"/>
      <c r="I124" s="7"/>
      <c r="J124" s="7"/>
      <c r="K124" s="7"/>
      <c r="L124" s="7"/>
      <c r="M124" s="7"/>
      <c r="N124" s="7"/>
      <c r="O124" s="7"/>
      <c r="P124" s="7"/>
      <c r="Q124" s="7"/>
      <c r="R124" s="7"/>
      <c r="S124" s="23"/>
    </row>
    <row r="125" spans="1:19">
      <c r="A125" s="7"/>
      <c r="B125" s="7"/>
      <c r="C125" s="7"/>
      <c r="D125" s="7"/>
      <c r="E125" s="7"/>
      <c r="F125" s="7"/>
      <c r="G125" s="7"/>
      <c r="H125" s="7"/>
      <c r="I125" s="7"/>
      <c r="J125" s="7"/>
      <c r="K125" s="7"/>
      <c r="L125" s="7"/>
      <c r="M125" s="7"/>
      <c r="N125" s="7"/>
      <c r="O125" s="7"/>
      <c r="P125" s="7"/>
      <c r="Q125" s="7"/>
      <c r="R125" s="7"/>
      <c r="S125" s="23"/>
    </row>
    <row r="126" spans="1:19">
      <c r="A126" s="7"/>
      <c r="B126" s="7"/>
      <c r="C126" s="7"/>
      <c r="D126" s="7"/>
      <c r="E126" s="7"/>
      <c r="F126" s="7"/>
      <c r="G126" s="7"/>
      <c r="H126" s="7"/>
      <c r="I126" s="7"/>
      <c r="J126" s="7"/>
      <c r="K126" s="7"/>
      <c r="L126" s="7"/>
      <c r="M126" s="7"/>
      <c r="N126" s="7"/>
      <c r="O126" s="7"/>
      <c r="P126" s="7"/>
      <c r="Q126" s="7"/>
      <c r="R126" s="7"/>
      <c r="S126" s="23"/>
    </row>
    <row r="127" spans="1:19">
      <c r="A127" s="7"/>
      <c r="B127" s="7"/>
      <c r="C127" s="7"/>
      <c r="D127" s="7"/>
      <c r="E127" s="7"/>
      <c r="F127" s="7"/>
      <c r="G127" s="7"/>
      <c r="H127" s="7"/>
      <c r="I127" s="7"/>
      <c r="J127" s="7"/>
      <c r="K127" s="7"/>
      <c r="L127" s="7"/>
      <c r="M127" s="7"/>
      <c r="N127" s="7"/>
      <c r="O127" s="7"/>
      <c r="P127" s="7"/>
      <c r="Q127" s="7"/>
      <c r="R127" s="7"/>
      <c r="S127" s="23"/>
    </row>
    <row r="128" spans="1:19">
      <c r="A128" s="7"/>
      <c r="B128" s="7"/>
      <c r="C128" s="7"/>
      <c r="D128" s="7"/>
      <c r="E128" s="7"/>
      <c r="F128" s="7"/>
      <c r="G128" s="7"/>
      <c r="H128" s="7"/>
      <c r="I128" s="7"/>
      <c r="J128" s="7"/>
      <c r="K128" s="7"/>
      <c r="L128" s="7"/>
      <c r="M128" s="7"/>
      <c r="N128" s="7"/>
      <c r="O128" s="7"/>
      <c r="P128" s="7"/>
      <c r="Q128" s="7"/>
      <c r="R128" s="7"/>
      <c r="S128" s="23"/>
    </row>
    <row r="129" spans="1:19">
      <c r="A129" s="7"/>
      <c r="B129" s="7"/>
      <c r="C129" s="7"/>
      <c r="D129" s="7"/>
      <c r="E129" s="7"/>
      <c r="F129" s="7"/>
      <c r="G129" s="7"/>
      <c r="H129" s="7"/>
      <c r="I129" s="7"/>
      <c r="J129" s="7"/>
      <c r="K129" s="7"/>
      <c r="L129" s="7"/>
      <c r="M129" s="7"/>
      <c r="N129" s="7"/>
      <c r="O129" s="7"/>
      <c r="P129" s="7"/>
      <c r="Q129" s="7"/>
      <c r="R129" s="7"/>
      <c r="S129" s="23"/>
    </row>
    <row r="130" spans="1:19">
      <c r="A130" s="7"/>
      <c r="B130" s="7"/>
      <c r="C130" s="7"/>
      <c r="D130" s="7"/>
      <c r="E130" s="7"/>
      <c r="F130" s="7"/>
      <c r="G130" s="7"/>
      <c r="H130" s="7"/>
      <c r="I130" s="7"/>
      <c r="J130" s="7"/>
      <c r="K130" s="7"/>
      <c r="L130" s="7"/>
      <c r="M130" s="7"/>
      <c r="N130" s="7"/>
      <c r="O130" s="7"/>
      <c r="P130" s="7"/>
      <c r="Q130" s="7"/>
      <c r="R130" s="7"/>
      <c r="S130" s="23"/>
    </row>
    <row r="131" spans="1:19">
      <c r="A131" s="7"/>
      <c r="B131" s="7"/>
      <c r="C131" s="7"/>
      <c r="D131" s="7"/>
      <c r="E131" s="7"/>
      <c r="F131" s="7"/>
      <c r="G131" s="7"/>
      <c r="H131" s="7"/>
      <c r="I131" s="7"/>
      <c r="J131" s="7"/>
      <c r="K131" s="7"/>
      <c r="L131" s="7"/>
      <c r="M131" s="7"/>
      <c r="N131" s="7"/>
      <c r="O131" s="7"/>
      <c r="P131" s="7"/>
      <c r="Q131" s="7"/>
      <c r="R131" s="7"/>
      <c r="S131" s="23"/>
    </row>
    <row r="132" spans="1:19">
      <c r="A132" s="7"/>
      <c r="B132" s="7"/>
      <c r="C132" s="7"/>
      <c r="D132" s="7"/>
      <c r="E132" s="7"/>
      <c r="F132" s="7"/>
      <c r="G132" s="7"/>
      <c r="H132" s="7"/>
      <c r="I132" s="7"/>
      <c r="J132" s="7"/>
      <c r="K132" s="7"/>
      <c r="L132" s="7"/>
      <c r="M132" s="7"/>
      <c r="N132" s="7"/>
      <c r="O132" s="7"/>
      <c r="P132" s="7"/>
      <c r="Q132" s="7"/>
      <c r="R132" s="7"/>
      <c r="S132" s="23"/>
    </row>
    <row r="133" spans="1:19">
      <c r="A133" s="7"/>
      <c r="B133" s="7"/>
      <c r="C133" s="7"/>
      <c r="D133" s="7"/>
      <c r="E133" s="7"/>
      <c r="F133" s="7"/>
      <c r="G133" s="7"/>
      <c r="H133" s="7"/>
      <c r="I133" s="7"/>
      <c r="J133" s="7"/>
      <c r="K133" s="7"/>
      <c r="L133" s="7"/>
      <c r="M133" s="7"/>
      <c r="N133" s="7"/>
      <c r="O133" s="7"/>
      <c r="P133" s="7"/>
      <c r="Q133" s="7"/>
      <c r="R133" s="7"/>
      <c r="S133" s="23"/>
    </row>
    <row r="134" spans="1:19">
      <c r="A134" s="7"/>
      <c r="B134" s="7"/>
      <c r="C134" s="7"/>
      <c r="D134" s="7"/>
      <c r="E134" s="7"/>
      <c r="F134" s="7"/>
      <c r="G134" s="7"/>
      <c r="H134" s="7"/>
      <c r="I134" s="7"/>
      <c r="J134" s="7"/>
      <c r="K134" s="7"/>
      <c r="L134" s="7"/>
      <c r="M134" s="7"/>
      <c r="N134" s="7"/>
      <c r="O134" s="7"/>
      <c r="P134" s="7"/>
      <c r="Q134" s="7"/>
      <c r="R134" s="7"/>
      <c r="S134" s="23"/>
    </row>
    <row r="135" spans="1:19">
      <c r="A135" s="7"/>
      <c r="B135" s="7"/>
      <c r="C135" s="7"/>
      <c r="D135" s="7"/>
      <c r="E135" s="7"/>
      <c r="F135" s="7"/>
      <c r="G135" s="7"/>
      <c r="H135" s="7"/>
      <c r="I135" s="7"/>
      <c r="J135" s="7"/>
      <c r="K135" s="7"/>
      <c r="L135" s="7"/>
      <c r="M135" s="7"/>
      <c r="N135" s="7"/>
      <c r="O135" s="7"/>
      <c r="P135" s="7"/>
      <c r="Q135" s="7"/>
      <c r="R135" s="7"/>
      <c r="S135" s="23"/>
    </row>
    <row r="136" spans="1:19">
      <c r="A136" s="7"/>
      <c r="B136" s="7"/>
      <c r="C136" s="7"/>
      <c r="D136" s="7"/>
      <c r="E136" s="7"/>
      <c r="F136" s="7"/>
      <c r="G136" s="7"/>
      <c r="H136" s="7"/>
      <c r="I136" s="7"/>
      <c r="J136" s="7"/>
      <c r="K136" s="7"/>
      <c r="L136" s="7"/>
      <c r="M136" s="7"/>
      <c r="N136" s="7"/>
      <c r="O136" s="7"/>
      <c r="P136" s="7"/>
      <c r="Q136" s="7"/>
      <c r="R136" s="7"/>
      <c r="S136" s="23"/>
    </row>
    <row r="137" spans="1:19">
      <c r="A137" s="7"/>
      <c r="B137" s="7"/>
      <c r="C137" s="7"/>
      <c r="D137" s="7"/>
      <c r="E137" s="7"/>
      <c r="F137" s="7"/>
      <c r="G137" s="7"/>
      <c r="H137" s="7"/>
      <c r="I137" s="7"/>
      <c r="J137" s="7"/>
      <c r="K137" s="7"/>
      <c r="L137" s="7"/>
      <c r="M137" s="7"/>
      <c r="N137" s="7"/>
      <c r="O137" s="7"/>
      <c r="P137" s="7"/>
      <c r="Q137" s="7"/>
      <c r="R137" s="7"/>
      <c r="S137" s="23"/>
    </row>
    <row r="138" spans="1:19">
      <c r="A138" s="7"/>
      <c r="B138" s="7"/>
      <c r="C138" s="7"/>
      <c r="D138" s="7"/>
      <c r="E138" s="7"/>
      <c r="F138" s="7"/>
      <c r="G138" s="7"/>
      <c r="H138" s="7"/>
      <c r="I138" s="7"/>
      <c r="J138" s="7"/>
      <c r="K138" s="7"/>
      <c r="L138" s="7"/>
      <c r="M138" s="7"/>
      <c r="N138" s="7"/>
      <c r="O138" s="7"/>
      <c r="P138" s="7"/>
      <c r="Q138" s="7"/>
      <c r="R138" s="7"/>
      <c r="S138" s="23"/>
    </row>
    <row r="139" spans="1:19">
      <c r="A139" s="7"/>
      <c r="B139" s="7"/>
      <c r="C139" s="7"/>
      <c r="D139" s="7"/>
      <c r="E139" s="7"/>
      <c r="F139" s="7"/>
      <c r="G139" s="7"/>
      <c r="H139" s="7"/>
      <c r="I139" s="7"/>
      <c r="J139" s="7"/>
      <c r="K139" s="7"/>
      <c r="L139" s="7"/>
      <c r="M139" s="7"/>
      <c r="N139" s="7"/>
      <c r="O139" s="7"/>
      <c r="P139" s="7"/>
      <c r="Q139" s="7"/>
      <c r="R139" s="7"/>
      <c r="S139" s="23"/>
    </row>
    <row r="140" spans="1:19">
      <c r="A140" s="7"/>
      <c r="B140" s="7"/>
      <c r="C140" s="7"/>
      <c r="D140" s="7"/>
      <c r="E140" s="7"/>
      <c r="F140" s="7"/>
      <c r="G140" s="7"/>
      <c r="H140" s="7"/>
      <c r="I140" s="7"/>
      <c r="J140" s="7"/>
      <c r="K140" s="7"/>
      <c r="L140" s="7"/>
      <c r="M140" s="7"/>
      <c r="N140" s="7"/>
      <c r="O140" s="7"/>
      <c r="P140" s="7"/>
      <c r="Q140" s="7"/>
      <c r="R140" s="7"/>
      <c r="S140" s="23"/>
    </row>
    <row r="141" spans="1:19">
      <c r="A141" s="7"/>
      <c r="B141" s="7"/>
      <c r="C141" s="7"/>
      <c r="D141" s="7"/>
      <c r="E141" s="7"/>
      <c r="F141" s="7"/>
      <c r="G141" s="7"/>
      <c r="H141" s="7"/>
      <c r="I141" s="7"/>
      <c r="J141" s="7"/>
      <c r="K141" s="7"/>
      <c r="L141" s="7"/>
      <c r="M141" s="7"/>
      <c r="N141" s="7"/>
      <c r="O141" s="7"/>
      <c r="P141" s="7"/>
      <c r="Q141" s="7"/>
      <c r="R141" s="7"/>
      <c r="S141" s="23"/>
    </row>
    <row r="142" spans="1:19">
      <c r="A142" s="7"/>
      <c r="B142" s="7"/>
      <c r="C142" s="7"/>
      <c r="D142" s="7"/>
      <c r="E142" s="7"/>
      <c r="F142" s="7"/>
      <c r="G142" s="7"/>
      <c r="H142" s="7"/>
      <c r="I142" s="7"/>
      <c r="J142" s="7"/>
      <c r="K142" s="7"/>
      <c r="L142" s="7"/>
      <c r="M142" s="7"/>
      <c r="N142" s="7"/>
      <c r="O142" s="7"/>
      <c r="P142" s="7"/>
      <c r="Q142" s="7"/>
      <c r="R142" s="7"/>
      <c r="S142" s="23"/>
    </row>
    <row r="143" spans="1:19">
      <c r="A143" s="7"/>
      <c r="B143" s="7"/>
      <c r="C143" s="7"/>
      <c r="D143" s="7"/>
      <c r="E143" s="7"/>
      <c r="F143" s="7"/>
      <c r="G143" s="7"/>
      <c r="H143" s="7"/>
      <c r="I143" s="7"/>
      <c r="J143" s="7"/>
      <c r="K143" s="7"/>
      <c r="L143" s="7"/>
      <c r="M143" s="7"/>
      <c r="N143" s="7"/>
      <c r="O143" s="7"/>
      <c r="P143" s="7"/>
      <c r="Q143" s="7"/>
      <c r="R143" s="7"/>
      <c r="S143" s="23"/>
    </row>
    <row r="144" spans="1:19">
      <c r="A144" s="7"/>
      <c r="B144" s="7"/>
      <c r="C144" s="7"/>
      <c r="D144" s="7"/>
      <c r="E144" s="7"/>
      <c r="F144" s="7"/>
      <c r="G144" s="7"/>
      <c r="H144" s="7"/>
      <c r="I144" s="7"/>
      <c r="J144" s="7"/>
      <c r="K144" s="7"/>
      <c r="L144" s="7"/>
      <c r="M144" s="7"/>
      <c r="N144" s="7"/>
      <c r="O144" s="7"/>
      <c r="P144" s="7"/>
      <c r="Q144" s="7"/>
      <c r="R144" s="7"/>
      <c r="S144" s="23"/>
    </row>
    <row r="145" spans="1:19">
      <c r="A145" s="7"/>
      <c r="B145" s="7"/>
      <c r="C145" s="7"/>
      <c r="D145" s="7"/>
      <c r="E145" s="7"/>
      <c r="F145" s="7"/>
      <c r="G145" s="7"/>
      <c r="H145" s="7"/>
      <c r="I145" s="7"/>
      <c r="J145" s="7"/>
      <c r="K145" s="7"/>
      <c r="L145" s="7"/>
      <c r="M145" s="7"/>
      <c r="N145" s="7"/>
      <c r="O145" s="7"/>
      <c r="P145" s="7"/>
      <c r="Q145" s="7"/>
      <c r="R145" s="7"/>
      <c r="S145" s="23"/>
    </row>
    <row r="146" spans="1:19">
      <c r="A146" s="7"/>
      <c r="B146" s="7"/>
      <c r="C146" s="7"/>
      <c r="D146" s="7"/>
      <c r="E146" s="7"/>
      <c r="F146" s="7"/>
      <c r="G146" s="7"/>
      <c r="H146" s="7"/>
      <c r="I146" s="7"/>
      <c r="J146" s="7"/>
      <c r="K146" s="7"/>
      <c r="L146" s="7"/>
      <c r="M146" s="7"/>
      <c r="N146" s="7"/>
      <c r="O146" s="7"/>
      <c r="P146" s="7"/>
      <c r="Q146" s="7"/>
      <c r="R146" s="7"/>
      <c r="S146" s="23"/>
    </row>
    <row r="147" spans="1:19">
      <c r="A147" s="7"/>
      <c r="B147" s="7"/>
      <c r="C147" s="7"/>
      <c r="D147" s="7"/>
      <c r="E147" s="7"/>
      <c r="F147" s="7"/>
      <c r="G147" s="7"/>
      <c r="H147" s="7"/>
      <c r="I147" s="7"/>
      <c r="J147" s="7"/>
      <c r="K147" s="7"/>
      <c r="L147" s="7"/>
      <c r="M147" s="7"/>
      <c r="N147" s="7"/>
      <c r="O147" s="7"/>
      <c r="P147" s="7"/>
      <c r="Q147" s="7"/>
      <c r="R147" s="7"/>
      <c r="S147" s="23"/>
    </row>
    <row r="148" spans="1:19">
      <c r="A148" s="7"/>
      <c r="B148" s="7"/>
      <c r="C148" s="7"/>
      <c r="D148" s="7"/>
      <c r="E148" s="7"/>
      <c r="F148" s="7"/>
      <c r="G148" s="7"/>
      <c r="H148" s="7"/>
      <c r="I148" s="7"/>
      <c r="J148" s="7"/>
      <c r="K148" s="7"/>
      <c r="L148" s="7"/>
      <c r="M148" s="7"/>
      <c r="N148" s="7"/>
      <c r="O148" s="7"/>
      <c r="P148" s="7"/>
      <c r="Q148" s="7"/>
      <c r="R148" s="7"/>
      <c r="S148" s="23"/>
    </row>
    <row r="149" spans="1:19">
      <c r="A149" s="7"/>
      <c r="B149" s="7"/>
      <c r="C149" s="7"/>
      <c r="D149" s="7"/>
      <c r="E149" s="7"/>
      <c r="F149" s="7"/>
      <c r="G149" s="7"/>
      <c r="H149" s="7"/>
      <c r="I149" s="7"/>
      <c r="J149" s="7"/>
      <c r="K149" s="7"/>
      <c r="L149" s="7"/>
      <c r="M149" s="7"/>
      <c r="N149" s="7"/>
      <c r="O149" s="7"/>
      <c r="P149" s="7"/>
      <c r="Q149" s="7"/>
      <c r="R149" s="7"/>
      <c r="S149" s="23"/>
    </row>
    <row r="150" spans="1:19">
      <c r="A150" s="7"/>
      <c r="B150" s="7"/>
      <c r="C150" s="7"/>
      <c r="D150" s="7"/>
      <c r="E150" s="7"/>
      <c r="F150" s="7"/>
      <c r="G150" s="7"/>
      <c r="H150" s="7"/>
      <c r="I150" s="7"/>
      <c r="J150" s="7"/>
      <c r="K150" s="7"/>
      <c r="L150" s="7"/>
      <c r="M150" s="7"/>
      <c r="N150" s="7"/>
      <c r="O150" s="7"/>
      <c r="P150" s="7"/>
      <c r="Q150" s="7"/>
      <c r="R150" s="7"/>
      <c r="S150" s="23"/>
    </row>
    <row r="151" spans="1:19">
      <c r="A151" s="7"/>
      <c r="B151" s="7"/>
      <c r="C151" s="7"/>
      <c r="D151" s="7"/>
      <c r="E151" s="7"/>
      <c r="F151" s="7"/>
      <c r="G151" s="7"/>
      <c r="H151" s="7"/>
      <c r="I151" s="7"/>
      <c r="J151" s="7"/>
      <c r="K151" s="7"/>
      <c r="L151" s="7"/>
      <c r="M151" s="7"/>
      <c r="N151" s="7"/>
      <c r="O151" s="7"/>
      <c r="P151" s="7"/>
      <c r="Q151" s="7"/>
      <c r="R151" s="7"/>
      <c r="S151" s="23"/>
    </row>
    <row r="152" spans="1:19">
      <c r="A152" s="7"/>
      <c r="B152" s="7"/>
      <c r="C152" s="7"/>
      <c r="D152" s="7"/>
      <c r="E152" s="7"/>
      <c r="F152" s="7"/>
      <c r="G152" s="7"/>
      <c r="H152" s="7"/>
      <c r="I152" s="7"/>
      <c r="J152" s="7"/>
      <c r="K152" s="7"/>
      <c r="L152" s="7"/>
      <c r="M152" s="7"/>
      <c r="N152" s="7"/>
      <c r="O152" s="7"/>
      <c r="P152" s="7"/>
      <c r="Q152" s="7"/>
      <c r="R152" s="7"/>
      <c r="S152" s="23"/>
    </row>
    <row r="153" spans="1:19">
      <c r="A153" s="7"/>
      <c r="B153" s="7"/>
      <c r="C153" s="7"/>
      <c r="D153" s="7"/>
      <c r="E153" s="7"/>
      <c r="F153" s="7"/>
      <c r="G153" s="7"/>
      <c r="H153" s="7"/>
      <c r="I153" s="7"/>
      <c r="J153" s="7"/>
      <c r="K153" s="7"/>
      <c r="L153" s="7"/>
      <c r="M153" s="7"/>
      <c r="N153" s="7"/>
      <c r="O153" s="7"/>
      <c r="P153" s="7"/>
      <c r="Q153" s="7"/>
      <c r="R153" s="7"/>
      <c r="S153" s="23"/>
    </row>
    <row r="154" spans="1:19">
      <c r="A154" s="7"/>
      <c r="B154" s="7"/>
      <c r="C154" s="7"/>
      <c r="D154" s="7"/>
      <c r="E154" s="7"/>
      <c r="F154" s="7"/>
      <c r="G154" s="7"/>
      <c r="H154" s="7"/>
      <c r="I154" s="7"/>
      <c r="J154" s="7"/>
      <c r="K154" s="7"/>
      <c r="L154" s="7"/>
      <c r="M154" s="7"/>
      <c r="N154" s="7"/>
      <c r="O154" s="7"/>
      <c r="P154" s="7"/>
      <c r="Q154" s="7"/>
      <c r="R154" s="7"/>
      <c r="S154" s="23"/>
    </row>
    <row r="155" spans="1:19">
      <c r="A155" s="7"/>
      <c r="B155" s="7"/>
      <c r="C155" s="7"/>
      <c r="D155" s="7"/>
      <c r="E155" s="7"/>
      <c r="F155" s="7"/>
      <c r="G155" s="7"/>
      <c r="H155" s="7"/>
      <c r="I155" s="7"/>
      <c r="J155" s="7"/>
      <c r="K155" s="7"/>
      <c r="L155" s="7"/>
      <c r="M155" s="7"/>
      <c r="N155" s="7"/>
      <c r="O155" s="7"/>
      <c r="P155" s="7"/>
      <c r="Q155" s="7"/>
      <c r="R155" s="7"/>
      <c r="S155" s="23"/>
    </row>
    <row r="156" spans="1:19">
      <c r="A156" s="7"/>
      <c r="B156" s="7"/>
      <c r="C156" s="7"/>
      <c r="D156" s="7"/>
      <c r="E156" s="7"/>
      <c r="F156" s="7"/>
      <c r="G156" s="7"/>
      <c r="H156" s="7"/>
      <c r="I156" s="7"/>
      <c r="J156" s="7"/>
      <c r="K156" s="7"/>
      <c r="L156" s="7"/>
      <c r="M156" s="7"/>
      <c r="N156" s="7"/>
      <c r="O156" s="7"/>
      <c r="P156" s="7"/>
      <c r="Q156" s="7"/>
      <c r="R156" s="7"/>
      <c r="S156" s="23"/>
    </row>
    <row r="157" spans="1:19">
      <c r="A157" s="7"/>
      <c r="B157" s="7"/>
      <c r="C157" s="7"/>
      <c r="D157" s="7"/>
      <c r="E157" s="7"/>
      <c r="F157" s="7"/>
      <c r="G157" s="7"/>
      <c r="H157" s="7"/>
      <c r="I157" s="7"/>
      <c r="J157" s="7"/>
      <c r="K157" s="7"/>
      <c r="L157" s="7"/>
      <c r="M157" s="7"/>
      <c r="N157" s="7"/>
      <c r="O157" s="7"/>
      <c r="P157" s="7"/>
      <c r="Q157" s="7"/>
      <c r="R157" s="7"/>
      <c r="S157" s="23"/>
    </row>
    <row r="158" spans="1:19">
      <c r="A158" s="7"/>
      <c r="B158" s="7"/>
      <c r="C158" s="7"/>
      <c r="D158" s="7"/>
      <c r="E158" s="7"/>
      <c r="F158" s="7"/>
      <c r="G158" s="7"/>
      <c r="H158" s="7"/>
      <c r="I158" s="7"/>
      <c r="J158" s="7"/>
      <c r="K158" s="7"/>
      <c r="L158" s="7"/>
      <c r="M158" s="7"/>
      <c r="N158" s="7"/>
      <c r="O158" s="7"/>
      <c r="P158" s="7"/>
      <c r="Q158" s="7"/>
      <c r="R158" s="7"/>
      <c r="S158" s="23"/>
    </row>
    <row r="159" spans="1:19">
      <c r="A159" s="7"/>
      <c r="B159" s="7"/>
      <c r="C159" s="7"/>
      <c r="D159" s="7"/>
      <c r="E159" s="7"/>
      <c r="F159" s="7"/>
      <c r="G159" s="7"/>
      <c r="H159" s="7"/>
      <c r="I159" s="7"/>
      <c r="J159" s="7"/>
      <c r="K159" s="7"/>
      <c r="L159" s="7"/>
      <c r="M159" s="7"/>
      <c r="N159" s="7"/>
      <c r="O159" s="7"/>
      <c r="P159" s="7"/>
      <c r="Q159" s="7"/>
      <c r="R159" s="7"/>
      <c r="S159" s="23"/>
    </row>
    <row r="160" spans="1:19">
      <c r="A160" s="7"/>
      <c r="B160" s="7"/>
      <c r="C160" s="7"/>
      <c r="D160" s="7"/>
      <c r="E160" s="7"/>
      <c r="F160" s="7"/>
      <c r="G160" s="7"/>
      <c r="H160" s="7"/>
      <c r="I160" s="7"/>
      <c r="J160" s="7"/>
      <c r="K160" s="7"/>
      <c r="L160" s="7"/>
      <c r="M160" s="7"/>
      <c r="N160" s="7"/>
      <c r="O160" s="7"/>
      <c r="P160" s="7"/>
      <c r="Q160" s="7"/>
      <c r="R160" s="7"/>
      <c r="S160" s="23"/>
    </row>
    <row r="161" spans="1:19">
      <c r="A161" s="7"/>
      <c r="B161" s="7"/>
      <c r="C161" s="7"/>
      <c r="D161" s="7"/>
      <c r="E161" s="7"/>
      <c r="F161" s="7"/>
      <c r="G161" s="7"/>
      <c r="H161" s="7"/>
      <c r="I161" s="7"/>
      <c r="J161" s="7"/>
      <c r="K161" s="7"/>
      <c r="L161" s="7"/>
      <c r="M161" s="7"/>
      <c r="N161" s="7"/>
      <c r="O161" s="7"/>
      <c r="P161" s="7"/>
      <c r="Q161" s="7"/>
      <c r="R161" s="7"/>
      <c r="S161" s="23"/>
    </row>
    <row r="162" spans="1:19">
      <c r="A162" s="7"/>
      <c r="B162" s="7"/>
      <c r="C162" s="7"/>
      <c r="D162" s="7"/>
      <c r="E162" s="7"/>
      <c r="F162" s="7"/>
      <c r="G162" s="7"/>
      <c r="H162" s="7"/>
      <c r="I162" s="7"/>
      <c r="J162" s="7"/>
      <c r="K162" s="7"/>
      <c r="L162" s="7"/>
      <c r="M162" s="7"/>
      <c r="N162" s="7"/>
      <c r="O162" s="7"/>
      <c r="P162" s="7"/>
      <c r="Q162" s="7"/>
      <c r="R162" s="7"/>
      <c r="S162" s="23"/>
    </row>
    <row r="163" spans="1:19">
      <c r="A163" s="7"/>
      <c r="B163" s="7"/>
      <c r="C163" s="7"/>
      <c r="D163" s="7"/>
      <c r="E163" s="7"/>
      <c r="F163" s="7"/>
      <c r="G163" s="7"/>
      <c r="H163" s="7"/>
      <c r="I163" s="7"/>
      <c r="J163" s="7"/>
      <c r="K163" s="7"/>
      <c r="L163" s="7"/>
      <c r="M163" s="7"/>
      <c r="N163" s="7"/>
      <c r="O163" s="7"/>
      <c r="P163" s="7"/>
      <c r="Q163" s="7"/>
      <c r="R163" s="7"/>
      <c r="S163" s="23"/>
    </row>
    <row r="164" spans="1:19">
      <c r="A164" s="7"/>
      <c r="B164" s="7"/>
      <c r="C164" s="7"/>
      <c r="D164" s="7"/>
      <c r="E164" s="7"/>
      <c r="F164" s="7"/>
      <c r="G164" s="7"/>
      <c r="H164" s="7"/>
      <c r="I164" s="7"/>
      <c r="J164" s="7"/>
      <c r="K164" s="7"/>
      <c r="L164" s="7"/>
      <c r="M164" s="7"/>
      <c r="N164" s="7"/>
      <c r="O164" s="7"/>
      <c r="P164" s="7"/>
      <c r="Q164" s="7"/>
      <c r="R164" s="7"/>
      <c r="S164" s="23"/>
    </row>
    <row r="165" spans="1:19">
      <c r="A165" s="7"/>
      <c r="B165" s="7"/>
      <c r="C165" s="7"/>
      <c r="D165" s="7"/>
      <c r="E165" s="7"/>
      <c r="F165" s="7"/>
      <c r="G165" s="7"/>
      <c r="H165" s="7"/>
      <c r="I165" s="7"/>
      <c r="J165" s="7"/>
      <c r="K165" s="7"/>
      <c r="L165" s="7"/>
      <c r="M165" s="7"/>
      <c r="N165" s="7"/>
      <c r="O165" s="7"/>
      <c r="P165" s="7"/>
      <c r="Q165" s="7"/>
      <c r="R165" s="7"/>
      <c r="S165" s="23"/>
    </row>
    <row r="166" spans="1:19">
      <c r="A166" s="7"/>
      <c r="B166" s="7"/>
      <c r="C166" s="7"/>
      <c r="D166" s="7"/>
      <c r="E166" s="7"/>
      <c r="F166" s="7"/>
      <c r="G166" s="7"/>
      <c r="H166" s="7"/>
      <c r="I166" s="7"/>
      <c r="J166" s="7"/>
      <c r="K166" s="7"/>
      <c r="L166" s="7"/>
      <c r="M166" s="7"/>
      <c r="N166" s="7"/>
      <c r="O166" s="7"/>
      <c r="P166" s="7"/>
      <c r="Q166" s="7"/>
      <c r="R166" s="7"/>
      <c r="S166" s="23"/>
    </row>
    <row r="167" spans="1:19">
      <c r="A167" s="7"/>
      <c r="B167" s="7"/>
      <c r="C167" s="7"/>
      <c r="D167" s="7"/>
      <c r="E167" s="7"/>
      <c r="F167" s="7"/>
      <c r="G167" s="7"/>
      <c r="H167" s="7"/>
      <c r="I167" s="7"/>
      <c r="J167" s="7"/>
      <c r="K167" s="7"/>
      <c r="L167" s="7"/>
      <c r="M167" s="7"/>
      <c r="N167" s="7"/>
      <c r="O167" s="7"/>
      <c r="P167" s="7"/>
      <c r="Q167" s="7"/>
      <c r="R167" s="7"/>
      <c r="S167" s="23"/>
    </row>
    <row r="168" spans="1:19">
      <c r="A168" s="7"/>
      <c r="B168" s="7"/>
      <c r="C168" s="7"/>
      <c r="D168" s="7"/>
      <c r="E168" s="7"/>
      <c r="F168" s="7"/>
      <c r="G168" s="7"/>
      <c r="H168" s="7"/>
      <c r="I168" s="7"/>
      <c r="J168" s="7"/>
      <c r="K168" s="7"/>
      <c r="L168" s="7"/>
      <c r="M168" s="7"/>
      <c r="N168" s="7"/>
      <c r="O168" s="7"/>
      <c r="P168" s="7"/>
      <c r="Q168" s="7"/>
      <c r="R168" s="7"/>
      <c r="S168" s="23"/>
    </row>
    <row r="169" spans="1:19">
      <c r="A169" s="7"/>
      <c r="B169" s="7"/>
      <c r="C169" s="7"/>
      <c r="D169" s="7"/>
      <c r="E169" s="7"/>
      <c r="F169" s="7"/>
      <c r="G169" s="7"/>
      <c r="H169" s="7"/>
      <c r="I169" s="7"/>
      <c r="J169" s="7"/>
      <c r="K169" s="7"/>
      <c r="L169" s="7"/>
      <c r="M169" s="7"/>
      <c r="N169" s="7"/>
      <c r="O169" s="7"/>
      <c r="P169" s="7"/>
      <c r="Q169" s="7"/>
      <c r="R169" s="7"/>
      <c r="S169" s="23"/>
    </row>
    <row r="170" spans="1:19">
      <c r="A170" s="7"/>
      <c r="B170" s="7"/>
      <c r="C170" s="7"/>
      <c r="D170" s="7"/>
      <c r="E170" s="7"/>
      <c r="F170" s="7"/>
      <c r="G170" s="7"/>
      <c r="H170" s="7"/>
      <c r="I170" s="7"/>
      <c r="J170" s="7"/>
      <c r="K170" s="7"/>
      <c r="L170" s="7"/>
      <c r="M170" s="7"/>
      <c r="N170" s="7"/>
      <c r="O170" s="7"/>
      <c r="P170" s="7"/>
      <c r="Q170" s="7"/>
      <c r="R170" s="7"/>
      <c r="S170" s="23"/>
    </row>
    <row r="171" spans="1:19">
      <c r="A171" s="7"/>
      <c r="B171" s="7"/>
      <c r="C171" s="7"/>
      <c r="D171" s="7"/>
      <c r="E171" s="7"/>
      <c r="F171" s="7"/>
      <c r="G171" s="7"/>
      <c r="H171" s="7"/>
      <c r="I171" s="7"/>
      <c r="J171" s="7"/>
      <c r="K171" s="7"/>
      <c r="L171" s="7"/>
      <c r="M171" s="7"/>
      <c r="N171" s="7"/>
      <c r="O171" s="7"/>
      <c r="P171" s="7"/>
      <c r="Q171" s="7"/>
      <c r="R171" s="7"/>
      <c r="S171" s="23"/>
    </row>
    <row r="172" spans="1:19">
      <c r="A172" s="7"/>
      <c r="B172" s="7"/>
      <c r="C172" s="7"/>
      <c r="D172" s="7"/>
      <c r="E172" s="7"/>
      <c r="F172" s="7"/>
      <c r="G172" s="7"/>
      <c r="H172" s="7"/>
      <c r="I172" s="7"/>
      <c r="J172" s="7"/>
      <c r="K172" s="7"/>
      <c r="L172" s="7"/>
      <c r="M172" s="7"/>
      <c r="N172" s="7"/>
      <c r="O172" s="7"/>
      <c r="P172" s="7"/>
      <c r="Q172" s="7"/>
      <c r="R172" s="7"/>
      <c r="S172" s="23"/>
    </row>
    <row r="173" spans="1:19">
      <c r="A173" s="7"/>
      <c r="B173" s="7"/>
      <c r="C173" s="7"/>
      <c r="D173" s="7"/>
      <c r="E173" s="7"/>
      <c r="F173" s="7"/>
      <c r="G173" s="7"/>
      <c r="H173" s="7"/>
      <c r="I173" s="7"/>
      <c r="J173" s="7"/>
      <c r="K173" s="7"/>
      <c r="L173" s="7"/>
      <c r="M173" s="7"/>
      <c r="N173" s="7"/>
      <c r="O173" s="7"/>
      <c r="P173" s="7"/>
      <c r="Q173" s="7"/>
      <c r="R173" s="7"/>
      <c r="S173" s="23"/>
    </row>
    <row r="174" spans="1:19">
      <c r="A174" s="7"/>
      <c r="B174" s="7"/>
      <c r="C174" s="7"/>
      <c r="D174" s="7"/>
      <c r="E174" s="7"/>
      <c r="F174" s="7"/>
      <c r="G174" s="7"/>
      <c r="H174" s="7"/>
      <c r="I174" s="7"/>
      <c r="J174" s="7"/>
      <c r="K174" s="7"/>
      <c r="L174" s="7"/>
      <c r="M174" s="7"/>
      <c r="N174" s="7"/>
      <c r="O174" s="7"/>
      <c r="P174" s="7"/>
      <c r="Q174" s="7"/>
      <c r="R174" s="7"/>
      <c r="S174" s="23"/>
    </row>
    <row r="175" spans="1:19">
      <c r="A175" s="7"/>
      <c r="B175" s="7"/>
      <c r="C175" s="7"/>
      <c r="D175" s="7"/>
      <c r="E175" s="7"/>
      <c r="F175" s="7"/>
      <c r="G175" s="7"/>
      <c r="H175" s="7"/>
      <c r="I175" s="7"/>
      <c r="J175" s="7"/>
      <c r="K175" s="7"/>
      <c r="L175" s="7"/>
      <c r="M175" s="7"/>
      <c r="N175" s="7"/>
      <c r="O175" s="7"/>
      <c r="P175" s="7"/>
      <c r="Q175" s="7"/>
      <c r="R175" s="7"/>
      <c r="S175" s="23"/>
    </row>
    <row r="176" spans="1:19">
      <c r="A176" s="7"/>
      <c r="B176" s="7"/>
      <c r="C176" s="7"/>
      <c r="D176" s="7"/>
      <c r="E176" s="7"/>
      <c r="F176" s="7"/>
      <c r="G176" s="7"/>
      <c r="H176" s="7"/>
      <c r="I176" s="7"/>
      <c r="J176" s="7"/>
      <c r="K176" s="7"/>
      <c r="L176" s="7"/>
      <c r="M176" s="7"/>
      <c r="N176" s="7"/>
      <c r="O176" s="7"/>
      <c r="P176" s="7"/>
      <c r="Q176" s="7"/>
      <c r="R176" s="7"/>
      <c r="S176" s="23"/>
    </row>
    <row r="177" spans="1:19">
      <c r="A177" s="7"/>
      <c r="B177" s="7"/>
      <c r="C177" s="7"/>
      <c r="D177" s="7"/>
      <c r="E177" s="7"/>
      <c r="F177" s="7"/>
      <c r="G177" s="7"/>
      <c r="H177" s="7"/>
      <c r="I177" s="7"/>
      <c r="J177" s="7"/>
      <c r="K177" s="7"/>
      <c r="L177" s="7"/>
      <c r="M177" s="7"/>
      <c r="N177" s="7"/>
      <c r="O177" s="7"/>
      <c r="P177" s="7"/>
      <c r="Q177" s="7"/>
      <c r="R177" s="7"/>
      <c r="S177" s="23"/>
    </row>
    <row r="178" spans="1:19">
      <c r="A178" s="7"/>
      <c r="B178" s="7"/>
      <c r="C178" s="7"/>
      <c r="D178" s="7"/>
      <c r="E178" s="7"/>
      <c r="F178" s="7"/>
      <c r="G178" s="7"/>
      <c r="H178" s="7"/>
      <c r="I178" s="7"/>
      <c r="J178" s="7"/>
      <c r="K178" s="7"/>
      <c r="L178" s="7"/>
      <c r="M178" s="7"/>
      <c r="N178" s="7"/>
      <c r="O178" s="7"/>
      <c r="P178" s="7"/>
      <c r="Q178" s="7"/>
      <c r="R178" s="7"/>
      <c r="S178" s="23"/>
    </row>
    <row r="179" spans="1:19">
      <c r="A179" s="7"/>
      <c r="B179" s="7"/>
      <c r="C179" s="7"/>
      <c r="D179" s="7"/>
      <c r="E179" s="7"/>
      <c r="F179" s="7"/>
      <c r="G179" s="7"/>
      <c r="H179" s="7"/>
      <c r="I179" s="7"/>
      <c r="J179" s="7"/>
      <c r="K179" s="7"/>
      <c r="L179" s="7"/>
      <c r="M179" s="7"/>
      <c r="N179" s="7"/>
      <c r="O179" s="7"/>
      <c r="P179" s="7"/>
      <c r="Q179" s="7"/>
      <c r="R179" s="7"/>
      <c r="S179" s="23"/>
    </row>
    <row r="180" spans="1:19">
      <c r="A180" s="7"/>
      <c r="B180" s="7"/>
      <c r="C180" s="7"/>
      <c r="D180" s="7"/>
      <c r="E180" s="7"/>
      <c r="F180" s="7"/>
      <c r="G180" s="7"/>
      <c r="H180" s="7"/>
      <c r="I180" s="7"/>
      <c r="J180" s="7"/>
      <c r="K180" s="7"/>
      <c r="L180" s="7"/>
      <c r="M180" s="7"/>
      <c r="N180" s="7"/>
      <c r="O180" s="7"/>
      <c r="P180" s="7"/>
      <c r="Q180" s="7"/>
      <c r="R180" s="7"/>
      <c r="S180" s="23"/>
    </row>
    <row r="181" spans="1:19">
      <c r="A181" s="7"/>
      <c r="B181" s="7"/>
      <c r="C181" s="7"/>
      <c r="D181" s="7"/>
      <c r="E181" s="7"/>
      <c r="F181" s="7"/>
      <c r="G181" s="7"/>
      <c r="H181" s="7"/>
      <c r="I181" s="7"/>
      <c r="J181" s="7"/>
      <c r="K181" s="7"/>
      <c r="L181" s="7"/>
      <c r="M181" s="7"/>
      <c r="N181" s="7"/>
      <c r="O181" s="7"/>
      <c r="P181" s="7"/>
      <c r="Q181" s="7"/>
      <c r="R181" s="7"/>
      <c r="S181" s="23"/>
    </row>
    <row r="182" spans="1:19">
      <c r="A182" s="7"/>
      <c r="B182" s="7"/>
      <c r="C182" s="7"/>
      <c r="D182" s="7"/>
      <c r="E182" s="7"/>
      <c r="F182" s="7"/>
      <c r="G182" s="7"/>
      <c r="H182" s="7"/>
      <c r="I182" s="7"/>
      <c r="J182" s="7"/>
      <c r="K182" s="7"/>
      <c r="L182" s="7"/>
      <c r="M182" s="7"/>
      <c r="N182" s="7"/>
      <c r="O182" s="7"/>
      <c r="P182" s="7"/>
      <c r="Q182" s="7"/>
      <c r="R182" s="7"/>
      <c r="S182" s="23"/>
    </row>
    <row r="183" spans="1:19">
      <c r="A183" s="7"/>
      <c r="B183" s="7"/>
      <c r="C183" s="7"/>
      <c r="D183" s="7"/>
      <c r="E183" s="7"/>
      <c r="F183" s="7"/>
      <c r="G183" s="7"/>
      <c r="H183" s="7"/>
      <c r="I183" s="7"/>
      <c r="J183" s="7"/>
      <c r="K183" s="7"/>
      <c r="L183" s="7"/>
      <c r="M183" s="7"/>
      <c r="N183" s="7"/>
      <c r="O183" s="7"/>
      <c r="P183" s="7"/>
      <c r="Q183" s="7"/>
      <c r="R183" s="7"/>
      <c r="S183" s="23"/>
    </row>
    <row r="184" spans="1:19">
      <c r="A184" s="7"/>
      <c r="B184" s="7"/>
      <c r="C184" s="7"/>
      <c r="D184" s="7"/>
      <c r="E184" s="7"/>
      <c r="F184" s="7"/>
      <c r="G184" s="7"/>
      <c r="H184" s="7"/>
      <c r="I184" s="7"/>
      <c r="J184" s="7"/>
      <c r="K184" s="7"/>
      <c r="L184" s="7"/>
      <c r="M184" s="7"/>
      <c r="N184" s="7"/>
      <c r="O184" s="7"/>
      <c r="P184" s="7"/>
      <c r="Q184" s="7"/>
      <c r="R184" s="7"/>
      <c r="S184" s="23"/>
    </row>
    <row r="185" spans="1:19">
      <c r="A185" s="7"/>
      <c r="B185" s="7"/>
      <c r="C185" s="7"/>
      <c r="D185" s="7"/>
      <c r="E185" s="7"/>
      <c r="F185" s="7"/>
      <c r="G185" s="7"/>
      <c r="H185" s="7"/>
      <c r="I185" s="7"/>
      <c r="J185" s="7"/>
      <c r="K185" s="7"/>
      <c r="L185" s="7"/>
      <c r="M185" s="7"/>
      <c r="N185" s="7"/>
      <c r="O185" s="7"/>
      <c r="P185" s="7"/>
      <c r="Q185" s="7"/>
      <c r="R185" s="7"/>
      <c r="S185" s="23"/>
    </row>
    <row r="186" spans="1:19">
      <c r="A186" s="7"/>
      <c r="B186" s="7"/>
      <c r="C186" s="7"/>
      <c r="D186" s="7"/>
      <c r="E186" s="7"/>
      <c r="F186" s="7"/>
      <c r="G186" s="7"/>
      <c r="H186" s="7"/>
      <c r="I186" s="7"/>
      <c r="J186" s="7"/>
      <c r="K186" s="7"/>
      <c r="L186" s="7"/>
      <c r="M186" s="7"/>
      <c r="N186" s="7"/>
      <c r="O186" s="7"/>
      <c r="P186" s="7"/>
      <c r="Q186" s="7"/>
      <c r="R186" s="7"/>
      <c r="S186" s="23"/>
    </row>
    <row r="187" spans="1:19">
      <c r="A187" s="7"/>
      <c r="B187" s="7"/>
      <c r="C187" s="7"/>
      <c r="D187" s="7"/>
      <c r="E187" s="7"/>
      <c r="F187" s="7"/>
      <c r="G187" s="7"/>
      <c r="H187" s="7"/>
      <c r="I187" s="7"/>
      <c r="J187" s="7"/>
      <c r="K187" s="7"/>
      <c r="L187" s="7"/>
      <c r="M187" s="7"/>
      <c r="N187" s="7"/>
      <c r="O187" s="7"/>
      <c r="P187" s="7"/>
      <c r="Q187" s="7"/>
      <c r="R187" s="7"/>
      <c r="S187" s="23"/>
    </row>
    <row r="188" spans="1:19">
      <c r="A188" s="7"/>
      <c r="B188" s="7"/>
      <c r="C188" s="7"/>
      <c r="D188" s="7"/>
      <c r="E188" s="7"/>
      <c r="F188" s="7"/>
      <c r="G188" s="7"/>
      <c r="H188" s="7"/>
      <c r="I188" s="7"/>
      <c r="J188" s="7"/>
      <c r="K188" s="7"/>
      <c r="L188" s="7"/>
      <c r="M188" s="7"/>
      <c r="N188" s="7"/>
      <c r="O188" s="7"/>
      <c r="P188" s="7"/>
      <c r="Q188" s="7"/>
      <c r="R188" s="7"/>
      <c r="S188" s="23"/>
    </row>
    <row r="189" spans="1:19">
      <c r="A189" s="7"/>
      <c r="B189" s="7"/>
      <c r="C189" s="7"/>
      <c r="D189" s="7"/>
      <c r="E189" s="7"/>
      <c r="F189" s="7"/>
      <c r="G189" s="7"/>
      <c r="H189" s="7"/>
      <c r="I189" s="7"/>
      <c r="J189" s="7"/>
      <c r="K189" s="7"/>
      <c r="L189" s="7"/>
      <c r="M189" s="7"/>
      <c r="N189" s="7"/>
      <c r="O189" s="7"/>
      <c r="P189" s="7"/>
      <c r="Q189" s="7"/>
      <c r="R189" s="7"/>
      <c r="S189" s="23"/>
    </row>
    <row r="190" spans="1:19">
      <c r="A190" s="7"/>
      <c r="B190" s="7"/>
      <c r="C190" s="7"/>
      <c r="D190" s="7"/>
      <c r="E190" s="7"/>
      <c r="F190" s="7"/>
      <c r="G190" s="7"/>
      <c r="H190" s="7"/>
      <c r="I190" s="7"/>
      <c r="J190" s="7"/>
      <c r="K190" s="7"/>
      <c r="L190" s="7"/>
      <c r="M190" s="7"/>
      <c r="N190" s="7"/>
      <c r="O190" s="7"/>
      <c r="P190" s="7"/>
      <c r="Q190" s="7"/>
      <c r="R190" s="7"/>
      <c r="S190" s="23"/>
    </row>
    <row r="191" spans="1:19">
      <c r="A191" s="7"/>
      <c r="B191" s="7"/>
      <c r="C191" s="7"/>
      <c r="D191" s="7"/>
      <c r="E191" s="7"/>
      <c r="F191" s="7"/>
      <c r="G191" s="7"/>
      <c r="H191" s="7"/>
      <c r="I191" s="7"/>
      <c r="J191" s="7"/>
      <c r="K191" s="7"/>
      <c r="L191" s="7"/>
      <c r="M191" s="7"/>
      <c r="N191" s="7"/>
      <c r="O191" s="7"/>
      <c r="P191" s="7"/>
      <c r="Q191" s="7"/>
      <c r="R191" s="7"/>
      <c r="S191" s="23"/>
    </row>
    <row r="192" spans="1:19">
      <c r="A192" s="7"/>
      <c r="B192" s="7"/>
      <c r="C192" s="7"/>
      <c r="D192" s="7"/>
      <c r="E192" s="7"/>
      <c r="F192" s="7"/>
      <c r="G192" s="7"/>
      <c r="H192" s="7"/>
      <c r="I192" s="7"/>
      <c r="J192" s="7"/>
      <c r="K192" s="7"/>
      <c r="L192" s="7"/>
      <c r="M192" s="7"/>
      <c r="N192" s="7"/>
      <c r="O192" s="7"/>
      <c r="P192" s="7"/>
      <c r="Q192" s="7"/>
      <c r="R192" s="7"/>
      <c r="S192" s="23"/>
    </row>
    <row r="193" spans="1:19">
      <c r="A193" s="7"/>
      <c r="B193" s="7"/>
      <c r="C193" s="7"/>
      <c r="D193" s="7"/>
      <c r="E193" s="7"/>
      <c r="F193" s="7"/>
      <c r="G193" s="7"/>
      <c r="H193" s="7"/>
      <c r="I193" s="7"/>
      <c r="J193" s="7"/>
      <c r="K193" s="7"/>
      <c r="L193" s="7"/>
      <c r="M193" s="7"/>
      <c r="N193" s="7"/>
      <c r="O193" s="7"/>
      <c r="P193" s="7"/>
      <c r="Q193" s="7"/>
      <c r="R193" s="7"/>
      <c r="S193" s="23"/>
    </row>
    <row r="194" spans="1:19">
      <c r="A194" s="7"/>
      <c r="B194" s="7"/>
      <c r="C194" s="7"/>
      <c r="D194" s="7"/>
      <c r="E194" s="7"/>
      <c r="F194" s="7"/>
      <c r="G194" s="7"/>
      <c r="H194" s="7"/>
      <c r="I194" s="7"/>
      <c r="J194" s="7"/>
      <c r="K194" s="7"/>
      <c r="L194" s="7"/>
      <c r="M194" s="7"/>
      <c r="N194" s="7"/>
      <c r="O194" s="7"/>
      <c r="P194" s="7"/>
      <c r="Q194" s="7"/>
      <c r="R194" s="7"/>
      <c r="S194" s="23"/>
    </row>
    <row r="195" spans="1:19">
      <c r="A195" s="7"/>
      <c r="B195" s="7"/>
      <c r="C195" s="7"/>
      <c r="D195" s="7"/>
      <c r="E195" s="7"/>
      <c r="F195" s="7"/>
      <c r="G195" s="7"/>
      <c r="H195" s="7"/>
      <c r="I195" s="7"/>
      <c r="J195" s="7"/>
      <c r="K195" s="7"/>
      <c r="L195" s="7"/>
      <c r="M195" s="7"/>
      <c r="N195" s="7"/>
      <c r="O195" s="7"/>
      <c r="P195" s="7"/>
      <c r="Q195" s="7"/>
      <c r="R195" s="7"/>
      <c r="S195" s="23"/>
    </row>
    <row r="196" spans="1:19">
      <c r="A196" s="7"/>
      <c r="B196" s="7"/>
      <c r="C196" s="7"/>
      <c r="D196" s="7"/>
      <c r="E196" s="7"/>
      <c r="F196" s="7"/>
      <c r="G196" s="7"/>
      <c r="H196" s="7"/>
      <c r="I196" s="7"/>
      <c r="J196" s="7"/>
      <c r="K196" s="7"/>
      <c r="L196" s="7"/>
      <c r="M196" s="7"/>
      <c r="N196" s="7"/>
      <c r="O196" s="7"/>
      <c r="P196" s="7"/>
      <c r="Q196" s="7"/>
      <c r="R196" s="7"/>
      <c r="S196" s="23"/>
    </row>
    <row r="197" spans="1:19">
      <c r="A197" s="7"/>
      <c r="B197" s="7"/>
      <c r="C197" s="7"/>
      <c r="D197" s="7"/>
      <c r="E197" s="7"/>
      <c r="F197" s="7"/>
      <c r="G197" s="7"/>
      <c r="H197" s="7"/>
      <c r="I197" s="7"/>
      <c r="J197" s="7"/>
      <c r="K197" s="7"/>
      <c r="L197" s="7"/>
      <c r="M197" s="7"/>
      <c r="N197" s="7"/>
      <c r="O197" s="7"/>
      <c r="P197" s="7"/>
      <c r="Q197" s="7"/>
      <c r="R197" s="7"/>
      <c r="S197" s="23"/>
    </row>
    <row r="198" spans="1:19">
      <c r="A198" s="7"/>
      <c r="B198" s="7"/>
      <c r="C198" s="7"/>
      <c r="D198" s="7"/>
      <c r="E198" s="7"/>
      <c r="F198" s="7"/>
      <c r="G198" s="7"/>
      <c r="H198" s="7"/>
      <c r="I198" s="7"/>
      <c r="J198" s="7"/>
      <c r="K198" s="7"/>
      <c r="L198" s="7"/>
      <c r="M198" s="7"/>
      <c r="N198" s="7"/>
      <c r="O198" s="7"/>
      <c r="P198" s="7"/>
      <c r="Q198" s="7"/>
      <c r="R198" s="7"/>
      <c r="S198" s="23"/>
    </row>
    <row r="199" spans="1:19">
      <c r="A199" s="7"/>
      <c r="B199" s="7"/>
      <c r="C199" s="7"/>
      <c r="D199" s="7"/>
      <c r="E199" s="7"/>
      <c r="F199" s="7"/>
      <c r="G199" s="7"/>
      <c r="H199" s="7"/>
      <c r="I199" s="7"/>
      <c r="J199" s="7"/>
      <c r="K199" s="7"/>
      <c r="L199" s="7"/>
      <c r="M199" s="7"/>
      <c r="N199" s="7"/>
      <c r="O199" s="7"/>
      <c r="P199" s="7"/>
      <c r="Q199" s="7"/>
      <c r="R199" s="7"/>
      <c r="S199" s="23"/>
    </row>
    <row r="200" spans="1:19">
      <c r="A200" s="7"/>
      <c r="B200" s="7"/>
      <c r="C200" s="7"/>
      <c r="D200" s="7"/>
      <c r="E200" s="7"/>
      <c r="F200" s="7"/>
      <c r="G200" s="7"/>
      <c r="H200" s="7"/>
      <c r="I200" s="7"/>
      <c r="J200" s="7"/>
      <c r="K200" s="7"/>
      <c r="L200" s="7"/>
      <c r="M200" s="7"/>
      <c r="N200" s="7"/>
      <c r="O200" s="7"/>
      <c r="P200" s="7"/>
      <c r="Q200" s="7"/>
      <c r="R200" s="7"/>
      <c r="S200" s="23"/>
    </row>
    <row r="201" spans="1:19">
      <c r="A201" s="7"/>
      <c r="B201" s="7"/>
      <c r="C201" s="7"/>
      <c r="D201" s="7"/>
      <c r="E201" s="7"/>
      <c r="F201" s="7"/>
      <c r="G201" s="7"/>
      <c r="H201" s="7"/>
      <c r="I201" s="7"/>
      <c r="J201" s="7"/>
      <c r="K201" s="7"/>
      <c r="L201" s="7"/>
      <c r="M201" s="7"/>
      <c r="N201" s="7"/>
      <c r="O201" s="7"/>
      <c r="P201" s="7"/>
      <c r="Q201" s="7"/>
      <c r="R201" s="7"/>
      <c r="S201" s="23"/>
    </row>
    <row r="202" spans="1:19">
      <c r="A202" s="7"/>
      <c r="B202" s="7"/>
      <c r="C202" s="7"/>
      <c r="D202" s="7"/>
      <c r="E202" s="7"/>
      <c r="F202" s="7"/>
      <c r="G202" s="7"/>
      <c r="H202" s="7"/>
      <c r="I202" s="7"/>
      <c r="J202" s="7"/>
      <c r="K202" s="7"/>
      <c r="L202" s="7"/>
      <c r="M202" s="7"/>
      <c r="N202" s="7"/>
      <c r="O202" s="7"/>
      <c r="P202" s="7"/>
      <c r="Q202" s="7"/>
      <c r="R202" s="7"/>
      <c r="S202" s="23"/>
    </row>
    <row r="203" spans="1:19">
      <c r="A203" s="7"/>
      <c r="B203" s="7"/>
      <c r="C203" s="7"/>
      <c r="D203" s="7"/>
      <c r="E203" s="7"/>
      <c r="F203" s="7"/>
      <c r="G203" s="7"/>
      <c r="H203" s="7"/>
      <c r="I203" s="7"/>
      <c r="J203" s="7"/>
      <c r="K203" s="7"/>
      <c r="L203" s="7"/>
      <c r="M203" s="7"/>
      <c r="N203" s="7"/>
      <c r="O203" s="7"/>
      <c r="P203" s="7"/>
      <c r="Q203" s="7"/>
      <c r="R203" s="7"/>
      <c r="S203" s="23"/>
    </row>
    <row r="204" spans="1:19">
      <c r="A204" s="7"/>
      <c r="B204" s="7"/>
      <c r="C204" s="7"/>
      <c r="D204" s="7"/>
      <c r="E204" s="7"/>
      <c r="F204" s="7"/>
      <c r="G204" s="7"/>
      <c r="H204" s="7"/>
      <c r="I204" s="7"/>
      <c r="J204" s="7"/>
      <c r="K204" s="7"/>
      <c r="L204" s="7"/>
      <c r="M204" s="7"/>
      <c r="N204" s="7"/>
      <c r="O204" s="7"/>
      <c r="P204" s="7"/>
      <c r="Q204" s="7"/>
      <c r="R204" s="7"/>
      <c r="S204" s="23"/>
    </row>
    <row r="205" spans="1:19">
      <c r="A205" s="7"/>
      <c r="B205" s="7"/>
      <c r="C205" s="7"/>
      <c r="D205" s="7"/>
      <c r="E205" s="7"/>
      <c r="F205" s="7"/>
      <c r="G205" s="7"/>
      <c r="H205" s="7"/>
      <c r="I205" s="7"/>
      <c r="J205" s="7"/>
      <c r="K205" s="7"/>
      <c r="L205" s="7"/>
      <c r="M205" s="7"/>
      <c r="N205" s="7"/>
      <c r="O205" s="7"/>
      <c r="P205" s="7"/>
      <c r="Q205" s="7"/>
      <c r="R205" s="7"/>
      <c r="S205" s="23"/>
    </row>
    <row r="206" spans="1:19">
      <c r="A206" s="7"/>
      <c r="B206" s="7"/>
      <c r="C206" s="7"/>
      <c r="D206" s="7"/>
      <c r="E206" s="7"/>
      <c r="F206" s="7"/>
      <c r="G206" s="7"/>
      <c r="H206" s="7"/>
      <c r="I206" s="7"/>
      <c r="J206" s="7"/>
      <c r="K206" s="7"/>
      <c r="L206" s="7"/>
      <c r="M206" s="7"/>
      <c r="N206" s="7"/>
      <c r="O206" s="7"/>
      <c r="P206" s="7"/>
      <c r="Q206" s="7"/>
      <c r="R206" s="7"/>
      <c r="S206" s="23"/>
    </row>
    <row r="207" spans="1:19">
      <c r="A207" s="7"/>
      <c r="B207" s="7"/>
      <c r="C207" s="7"/>
      <c r="D207" s="7"/>
      <c r="E207" s="7"/>
      <c r="F207" s="7"/>
      <c r="G207" s="7"/>
      <c r="H207" s="7"/>
      <c r="I207" s="7"/>
      <c r="J207" s="7"/>
      <c r="K207" s="7"/>
      <c r="L207" s="7"/>
      <c r="M207" s="7"/>
      <c r="N207" s="7"/>
      <c r="O207" s="7"/>
      <c r="P207" s="7"/>
      <c r="Q207" s="7"/>
      <c r="R207" s="7"/>
      <c r="S207" s="23"/>
    </row>
    <row r="208" spans="1:19">
      <c r="A208" s="7"/>
      <c r="B208" s="7"/>
      <c r="C208" s="7"/>
      <c r="D208" s="7"/>
      <c r="E208" s="7"/>
      <c r="F208" s="7"/>
      <c r="G208" s="7"/>
      <c r="H208" s="7"/>
      <c r="I208" s="7"/>
      <c r="J208" s="7"/>
      <c r="K208" s="7"/>
      <c r="L208" s="7"/>
      <c r="M208" s="7"/>
      <c r="N208" s="7"/>
      <c r="O208" s="7"/>
      <c r="P208" s="7"/>
      <c r="Q208" s="7"/>
      <c r="R208" s="7"/>
      <c r="S208" s="23"/>
    </row>
    <row r="209" spans="1:19">
      <c r="A209" s="7"/>
      <c r="B209" s="7"/>
      <c r="C209" s="7"/>
      <c r="D209" s="7"/>
      <c r="E209" s="7"/>
      <c r="F209" s="7"/>
      <c r="G209" s="7"/>
      <c r="H209" s="7"/>
      <c r="I209" s="7"/>
      <c r="J209" s="7"/>
      <c r="K209" s="7"/>
      <c r="L209" s="7"/>
      <c r="M209" s="7"/>
      <c r="N209" s="7"/>
      <c r="O209" s="7"/>
      <c r="P209" s="7"/>
      <c r="Q209" s="7"/>
      <c r="R209" s="7"/>
      <c r="S209" s="23"/>
    </row>
    <row r="210" spans="1:19">
      <c r="A210" s="7"/>
      <c r="B210" s="7"/>
      <c r="C210" s="7"/>
      <c r="D210" s="7"/>
      <c r="E210" s="7"/>
      <c r="F210" s="7"/>
      <c r="G210" s="7"/>
      <c r="H210" s="7"/>
      <c r="I210" s="7"/>
      <c r="J210" s="7"/>
      <c r="K210" s="7"/>
      <c r="L210" s="7"/>
      <c r="M210" s="7"/>
      <c r="N210" s="7"/>
      <c r="O210" s="7"/>
      <c r="P210" s="7"/>
      <c r="Q210" s="7"/>
      <c r="R210" s="7"/>
      <c r="S210" s="23"/>
    </row>
    <row r="211" spans="1:19">
      <c r="A211" s="7"/>
      <c r="B211" s="7"/>
      <c r="C211" s="7"/>
      <c r="D211" s="7"/>
      <c r="E211" s="7"/>
      <c r="F211" s="7"/>
      <c r="G211" s="7"/>
      <c r="H211" s="7"/>
      <c r="I211" s="7"/>
      <c r="J211" s="7"/>
      <c r="K211" s="7"/>
      <c r="L211" s="7"/>
      <c r="M211" s="7"/>
      <c r="N211" s="7"/>
      <c r="O211" s="7"/>
      <c r="P211" s="7"/>
      <c r="Q211" s="7"/>
      <c r="R211" s="7"/>
      <c r="S211" s="23"/>
    </row>
    <row r="212" spans="1:19">
      <c r="A212" s="7"/>
      <c r="B212" s="7"/>
      <c r="C212" s="7"/>
      <c r="D212" s="7"/>
      <c r="E212" s="7"/>
      <c r="F212" s="7"/>
      <c r="G212" s="7"/>
      <c r="H212" s="7"/>
      <c r="I212" s="7"/>
      <c r="J212" s="7"/>
      <c r="K212" s="7"/>
      <c r="L212" s="7"/>
      <c r="M212" s="7"/>
      <c r="N212" s="7"/>
      <c r="O212" s="7"/>
      <c r="P212" s="7"/>
      <c r="Q212" s="7"/>
      <c r="R212" s="7"/>
      <c r="S212" s="23"/>
    </row>
    <row r="213" spans="1:19">
      <c r="A213" s="7"/>
      <c r="B213" s="7"/>
      <c r="C213" s="7"/>
      <c r="D213" s="7"/>
      <c r="E213" s="7"/>
      <c r="F213" s="7"/>
      <c r="G213" s="7"/>
      <c r="H213" s="7"/>
      <c r="I213" s="7"/>
      <c r="J213" s="7"/>
      <c r="K213" s="7"/>
      <c r="L213" s="7"/>
      <c r="M213" s="7"/>
      <c r="N213" s="7"/>
      <c r="O213" s="7"/>
      <c r="P213" s="7"/>
      <c r="Q213" s="7"/>
      <c r="R213" s="7"/>
      <c r="S213" s="23"/>
    </row>
    <row r="214" spans="1:19">
      <c r="A214" s="7"/>
      <c r="B214" s="7"/>
      <c r="C214" s="7"/>
      <c r="D214" s="7"/>
      <c r="E214" s="7"/>
      <c r="F214" s="7"/>
      <c r="G214" s="7"/>
      <c r="H214" s="7"/>
      <c r="I214" s="7"/>
      <c r="J214" s="7"/>
      <c r="K214" s="7"/>
      <c r="L214" s="7"/>
      <c r="M214" s="7"/>
      <c r="N214" s="7"/>
      <c r="O214" s="7"/>
      <c r="P214" s="7"/>
      <c r="Q214" s="7"/>
      <c r="R214" s="7"/>
      <c r="S214" s="23"/>
    </row>
    <row r="215" spans="1:19">
      <c r="A215" s="7"/>
      <c r="B215" s="7"/>
      <c r="C215" s="7"/>
      <c r="D215" s="7"/>
      <c r="E215" s="7"/>
      <c r="F215" s="7"/>
      <c r="G215" s="7"/>
      <c r="H215" s="7"/>
      <c r="I215" s="7"/>
      <c r="J215" s="7"/>
      <c r="K215" s="7"/>
      <c r="L215" s="7"/>
      <c r="M215" s="7"/>
      <c r="N215" s="7"/>
      <c r="O215" s="7"/>
      <c r="P215" s="7"/>
      <c r="Q215" s="7"/>
      <c r="R215" s="7"/>
      <c r="S215" s="23"/>
    </row>
    <row r="216" spans="1:19">
      <c r="A216" s="7"/>
      <c r="B216" s="7"/>
      <c r="C216" s="7"/>
      <c r="D216" s="7"/>
      <c r="E216" s="7"/>
      <c r="F216" s="7"/>
      <c r="G216" s="7"/>
      <c r="H216" s="7"/>
      <c r="I216" s="7"/>
      <c r="J216" s="7"/>
      <c r="K216" s="7"/>
      <c r="L216" s="7"/>
      <c r="M216" s="7"/>
      <c r="N216" s="7"/>
      <c r="O216" s="7"/>
      <c r="P216" s="7"/>
      <c r="Q216" s="7"/>
      <c r="R216" s="7"/>
      <c r="S216" s="23"/>
    </row>
    <row r="217" spans="1:19">
      <c r="A217" s="7"/>
      <c r="B217" s="7"/>
      <c r="C217" s="7"/>
      <c r="D217" s="7"/>
      <c r="E217" s="7"/>
      <c r="F217" s="7"/>
      <c r="G217" s="7"/>
      <c r="H217" s="7"/>
      <c r="I217" s="7"/>
      <c r="J217" s="7"/>
      <c r="K217" s="7"/>
      <c r="L217" s="7"/>
      <c r="M217" s="7"/>
      <c r="N217" s="7"/>
      <c r="O217" s="7"/>
      <c r="P217" s="7"/>
      <c r="Q217" s="7"/>
      <c r="R217" s="7"/>
      <c r="S217" s="23"/>
    </row>
    <row r="218" spans="1:19">
      <c r="A218" s="7"/>
      <c r="B218" s="7"/>
      <c r="C218" s="7"/>
      <c r="D218" s="7"/>
      <c r="E218" s="7"/>
      <c r="F218" s="7"/>
      <c r="G218" s="7"/>
      <c r="H218" s="7"/>
      <c r="I218" s="7"/>
      <c r="J218" s="7"/>
      <c r="K218" s="7"/>
      <c r="L218" s="7"/>
      <c r="M218" s="7"/>
      <c r="N218" s="7"/>
      <c r="O218" s="7"/>
      <c r="P218" s="7"/>
      <c r="Q218" s="7"/>
      <c r="R218" s="7"/>
      <c r="S218" s="23"/>
    </row>
    <row r="219" spans="1:19">
      <c r="A219" s="7"/>
      <c r="B219" s="7"/>
      <c r="C219" s="7"/>
      <c r="D219" s="7"/>
      <c r="E219" s="7"/>
      <c r="F219" s="7"/>
      <c r="G219" s="7"/>
      <c r="H219" s="7"/>
      <c r="I219" s="7"/>
      <c r="J219" s="7"/>
      <c r="K219" s="7"/>
      <c r="L219" s="7"/>
      <c r="M219" s="7"/>
      <c r="N219" s="7"/>
      <c r="O219" s="7"/>
      <c r="P219" s="7"/>
      <c r="Q219" s="7"/>
      <c r="R219" s="7"/>
      <c r="S219" s="23"/>
    </row>
    <row r="220" spans="1:19">
      <c r="A220" s="7"/>
      <c r="B220" s="7"/>
      <c r="C220" s="7"/>
      <c r="D220" s="7"/>
      <c r="E220" s="7"/>
      <c r="F220" s="7"/>
      <c r="G220" s="7"/>
      <c r="H220" s="7"/>
      <c r="I220" s="7"/>
      <c r="J220" s="7"/>
      <c r="K220" s="7"/>
      <c r="L220" s="7"/>
      <c r="M220" s="7"/>
      <c r="N220" s="7"/>
      <c r="O220" s="7"/>
      <c r="P220" s="7"/>
      <c r="Q220" s="7"/>
      <c r="R220" s="7"/>
      <c r="S220" s="23"/>
    </row>
    <row r="221" spans="1:19">
      <c r="A221" s="7"/>
      <c r="B221" s="7"/>
      <c r="C221" s="7"/>
      <c r="D221" s="7"/>
      <c r="E221" s="7"/>
      <c r="F221" s="7"/>
      <c r="G221" s="7"/>
      <c r="H221" s="7"/>
      <c r="I221" s="7"/>
      <c r="J221" s="7"/>
      <c r="K221" s="7"/>
      <c r="L221" s="7"/>
      <c r="M221" s="7"/>
      <c r="N221" s="7"/>
      <c r="O221" s="7"/>
      <c r="P221" s="7"/>
      <c r="Q221" s="7"/>
      <c r="R221" s="7"/>
      <c r="S221" s="23"/>
    </row>
    <row r="222" spans="1:19">
      <c r="A222" s="7"/>
      <c r="B222" s="7"/>
      <c r="C222" s="7"/>
      <c r="D222" s="7"/>
      <c r="E222" s="7"/>
      <c r="F222" s="7"/>
      <c r="G222" s="7"/>
      <c r="H222" s="7"/>
      <c r="I222" s="7"/>
      <c r="J222" s="7"/>
      <c r="K222" s="7"/>
      <c r="L222" s="7"/>
      <c r="M222" s="7"/>
      <c r="N222" s="7"/>
      <c r="O222" s="7"/>
      <c r="P222" s="7"/>
      <c r="Q222" s="7"/>
      <c r="R222" s="7"/>
      <c r="S222" s="23"/>
    </row>
    <row r="223" spans="1:19">
      <c r="A223" s="7"/>
      <c r="B223" s="7"/>
      <c r="C223" s="7"/>
      <c r="D223" s="7"/>
      <c r="E223" s="7"/>
      <c r="F223" s="7"/>
      <c r="G223" s="7"/>
      <c r="H223" s="7"/>
      <c r="I223" s="7"/>
      <c r="J223" s="7"/>
      <c r="K223" s="7"/>
      <c r="L223" s="7"/>
      <c r="M223" s="7"/>
      <c r="N223" s="7"/>
      <c r="O223" s="7"/>
      <c r="P223" s="7"/>
      <c r="Q223" s="7"/>
      <c r="R223" s="7"/>
      <c r="S223" s="23"/>
    </row>
    <row r="224" spans="1:19">
      <c r="A224" s="7"/>
      <c r="B224" s="7"/>
      <c r="C224" s="7"/>
      <c r="D224" s="7"/>
      <c r="E224" s="7"/>
      <c r="F224" s="7"/>
      <c r="G224" s="7"/>
      <c r="H224" s="7"/>
      <c r="I224" s="7"/>
      <c r="J224" s="7"/>
      <c r="K224" s="7"/>
      <c r="L224" s="7"/>
      <c r="M224" s="7"/>
      <c r="N224" s="7"/>
      <c r="O224" s="7"/>
      <c r="P224" s="7"/>
      <c r="Q224" s="7"/>
      <c r="R224" s="7"/>
      <c r="S224" s="23"/>
    </row>
    <row r="225" spans="1:19">
      <c r="A225" s="7"/>
      <c r="B225" s="7"/>
      <c r="C225" s="7"/>
      <c r="D225" s="7"/>
      <c r="E225" s="7"/>
      <c r="F225" s="7"/>
      <c r="G225" s="7"/>
      <c r="H225" s="7"/>
      <c r="I225" s="7"/>
      <c r="J225" s="7"/>
      <c r="K225" s="7"/>
      <c r="L225" s="7"/>
      <c r="M225" s="7"/>
      <c r="N225" s="7"/>
      <c r="O225" s="7"/>
      <c r="P225" s="7"/>
      <c r="Q225" s="7"/>
      <c r="R225" s="7"/>
      <c r="S225" s="23"/>
    </row>
    <row r="226" spans="1:19">
      <c r="A226" s="7"/>
      <c r="B226" s="7"/>
      <c r="C226" s="7"/>
      <c r="D226" s="7"/>
      <c r="E226" s="7"/>
      <c r="F226" s="7"/>
      <c r="G226" s="7"/>
      <c r="H226" s="7"/>
      <c r="I226" s="7"/>
      <c r="J226" s="7"/>
      <c r="K226" s="7"/>
      <c r="L226" s="7"/>
      <c r="M226" s="7"/>
      <c r="N226" s="7"/>
      <c r="O226" s="7"/>
      <c r="P226" s="7"/>
      <c r="Q226" s="7"/>
      <c r="R226" s="7"/>
      <c r="S226" s="23"/>
    </row>
    <row r="227" spans="1:19">
      <c r="A227" s="7"/>
      <c r="B227" s="7"/>
      <c r="C227" s="7"/>
      <c r="D227" s="7"/>
      <c r="E227" s="7"/>
      <c r="F227" s="7"/>
      <c r="G227" s="7"/>
      <c r="H227" s="7"/>
      <c r="I227" s="7"/>
      <c r="J227" s="7"/>
      <c r="K227" s="7"/>
      <c r="L227" s="7"/>
      <c r="M227" s="7"/>
      <c r="N227" s="7"/>
      <c r="O227" s="7"/>
      <c r="P227" s="7"/>
      <c r="Q227" s="7"/>
      <c r="R227" s="7"/>
      <c r="S227" s="23"/>
    </row>
    <row r="228" spans="1:19">
      <c r="A228" s="7"/>
      <c r="B228" s="7"/>
      <c r="C228" s="7"/>
      <c r="D228" s="7"/>
      <c r="E228" s="7"/>
      <c r="F228" s="7"/>
      <c r="G228" s="7"/>
      <c r="H228" s="7"/>
      <c r="I228" s="7"/>
      <c r="J228" s="7"/>
      <c r="K228" s="7"/>
      <c r="L228" s="7"/>
      <c r="M228" s="7"/>
      <c r="N228" s="7"/>
      <c r="O228" s="7"/>
      <c r="P228" s="7"/>
      <c r="Q228" s="7"/>
      <c r="R228" s="7"/>
      <c r="S228" s="23"/>
    </row>
    <row r="229" spans="1:19">
      <c r="A229" s="7"/>
      <c r="B229" s="7"/>
      <c r="C229" s="7"/>
      <c r="D229" s="7"/>
      <c r="E229" s="7"/>
      <c r="F229" s="7"/>
      <c r="G229" s="7"/>
      <c r="H229" s="7"/>
      <c r="I229" s="7"/>
      <c r="J229" s="7"/>
      <c r="K229" s="7"/>
      <c r="L229" s="7"/>
      <c r="M229" s="7"/>
      <c r="N229" s="7"/>
      <c r="O229" s="7"/>
      <c r="P229" s="7"/>
      <c r="Q229" s="7"/>
      <c r="R229" s="7"/>
      <c r="S229" s="23"/>
    </row>
    <row r="230" spans="1:19">
      <c r="A230" s="7"/>
      <c r="B230" s="7"/>
      <c r="C230" s="7"/>
      <c r="D230" s="7"/>
      <c r="E230" s="7"/>
      <c r="F230" s="7"/>
      <c r="G230" s="7"/>
      <c r="H230" s="7"/>
      <c r="I230" s="7"/>
      <c r="J230" s="7"/>
      <c r="K230" s="7"/>
      <c r="L230" s="7"/>
      <c r="M230" s="7"/>
      <c r="N230" s="7"/>
      <c r="O230" s="7"/>
      <c r="P230" s="7"/>
      <c r="Q230" s="7"/>
      <c r="R230" s="7"/>
      <c r="S230" s="23"/>
    </row>
    <row r="231" spans="1:19">
      <c r="A231" s="7"/>
      <c r="B231" s="7"/>
      <c r="C231" s="7"/>
      <c r="D231" s="7"/>
      <c r="E231" s="7"/>
      <c r="F231" s="7"/>
      <c r="G231" s="7"/>
      <c r="H231" s="7"/>
      <c r="I231" s="7"/>
      <c r="J231" s="7"/>
      <c r="K231" s="7"/>
      <c r="L231" s="7"/>
      <c r="M231" s="7"/>
      <c r="N231" s="7"/>
      <c r="O231" s="7"/>
      <c r="P231" s="7"/>
      <c r="Q231" s="7"/>
      <c r="R231" s="7"/>
      <c r="S231" s="23"/>
    </row>
    <row r="232" spans="1:19">
      <c r="A232" s="7"/>
      <c r="B232" s="7"/>
      <c r="C232" s="7"/>
      <c r="D232" s="7"/>
      <c r="E232" s="7"/>
      <c r="F232" s="7"/>
      <c r="G232" s="7"/>
      <c r="H232" s="7"/>
      <c r="I232" s="7"/>
      <c r="J232" s="7"/>
      <c r="K232" s="7"/>
      <c r="L232" s="7"/>
      <c r="M232" s="7"/>
      <c r="N232" s="7"/>
      <c r="O232" s="7"/>
      <c r="P232" s="7"/>
      <c r="Q232" s="7"/>
      <c r="R232" s="7"/>
      <c r="S232" s="23"/>
    </row>
    <row r="233" spans="1:19">
      <c r="A233" s="7"/>
      <c r="B233" s="7"/>
      <c r="C233" s="7"/>
      <c r="D233" s="7"/>
      <c r="E233" s="7"/>
      <c r="F233" s="7"/>
      <c r="G233" s="7"/>
      <c r="H233" s="7"/>
      <c r="I233" s="7"/>
      <c r="J233" s="7"/>
      <c r="K233" s="7"/>
      <c r="L233" s="7"/>
      <c r="M233" s="7"/>
      <c r="N233" s="7"/>
      <c r="O233" s="7"/>
      <c r="P233" s="7"/>
      <c r="Q233" s="7"/>
      <c r="R233" s="7"/>
      <c r="S233" s="23"/>
    </row>
    <row r="234" spans="1:19">
      <c r="A234" s="7"/>
      <c r="B234" s="7"/>
      <c r="C234" s="7"/>
      <c r="D234" s="7"/>
      <c r="E234" s="7"/>
      <c r="F234" s="7"/>
      <c r="G234" s="7"/>
      <c r="H234" s="7"/>
      <c r="I234" s="7"/>
      <c r="J234" s="7"/>
      <c r="K234" s="7"/>
      <c r="L234" s="7"/>
      <c r="M234" s="7"/>
      <c r="N234" s="7"/>
      <c r="O234" s="7"/>
      <c r="P234" s="7"/>
      <c r="Q234" s="7"/>
      <c r="R234" s="7"/>
      <c r="S234" s="23"/>
    </row>
    <row r="235" spans="1:19">
      <c r="A235" s="7"/>
      <c r="B235" s="7"/>
      <c r="C235" s="7"/>
      <c r="D235" s="7"/>
      <c r="E235" s="7"/>
      <c r="F235" s="7"/>
      <c r="G235" s="7"/>
      <c r="H235" s="7"/>
      <c r="I235" s="7"/>
      <c r="J235" s="7"/>
      <c r="K235" s="7"/>
      <c r="L235" s="7"/>
      <c r="M235" s="7"/>
      <c r="N235" s="7"/>
      <c r="O235" s="7"/>
      <c r="P235" s="7"/>
      <c r="Q235" s="7"/>
      <c r="R235" s="7"/>
      <c r="S235" s="23"/>
    </row>
    <row r="236" spans="1:19">
      <c r="A236" s="7"/>
      <c r="B236" s="7"/>
      <c r="C236" s="7"/>
      <c r="D236" s="7"/>
      <c r="E236" s="7"/>
      <c r="F236" s="7"/>
      <c r="G236" s="7"/>
      <c r="H236" s="7"/>
      <c r="I236" s="7"/>
      <c r="J236" s="7"/>
      <c r="K236" s="7"/>
      <c r="L236" s="7"/>
      <c r="M236" s="7"/>
      <c r="N236" s="7"/>
      <c r="O236" s="7"/>
      <c r="P236" s="7"/>
      <c r="Q236" s="7"/>
      <c r="R236" s="7"/>
      <c r="S236" s="23"/>
    </row>
    <row r="237" spans="1:19">
      <c r="A237" s="7"/>
      <c r="B237" s="7"/>
      <c r="C237" s="7"/>
      <c r="D237" s="7"/>
      <c r="E237" s="7"/>
      <c r="F237" s="7"/>
      <c r="G237" s="7"/>
      <c r="H237" s="7"/>
      <c r="I237" s="7"/>
      <c r="J237" s="7"/>
      <c r="K237" s="7"/>
      <c r="L237" s="7"/>
      <c r="M237" s="7"/>
      <c r="N237" s="7"/>
      <c r="O237" s="7"/>
      <c r="P237" s="7"/>
      <c r="Q237" s="7"/>
      <c r="R237" s="7"/>
      <c r="S237" s="23"/>
    </row>
    <row r="238" spans="1:19">
      <c r="A238" s="7"/>
      <c r="B238" s="7"/>
      <c r="C238" s="7"/>
      <c r="D238" s="7"/>
      <c r="E238" s="7"/>
      <c r="F238" s="7"/>
      <c r="G238" s="7"/>
      <c r="H238" s="7"/>
      <c r="I238" s="7"/>
      <c r="J238" s="7"/>
      <c r="K238" s="7"/>
      <c r="L238" s="7"/>
      <c r="M238" s="7"/>
      <c r="N238" s="7"/>
      <c r="O238" s="7"/>
      <c r="P238" s="7"/>
      <c r="Q238" s="7"/>
      <c r="R238" s="7"/>
      <c r="S238" s="23"/>
    </row>
    <row r="239" spans="1:19">
      <c r="A239" s="7"/>
      <c r="B239" s="7"/>
      <c r="C239" s="7"/>
      <c r="D239" s="7"/>
      <c r="E239" s="7"/>
      <c r="F239" s="7"/>
      <c r="G239" s="7"/>
      <c r="H239" s="7"/>
      <c r="I239" s="7"/>
      <c r="J239" s="7"/>
      <c r="K239" s="7"/>
      <c r="L239" s="7"/>
      <c r="M239" s="7"/>
      <c r="N239" s="7"/>
      <c r="O239" s="7"/>
      <c r="P239" s="7"/>
      <c r="Q239" s="7"/>
      <c r="R239" s="7"/>
      <c r="S239" s="23"/>
    </row>
    <row r="240" spans="1:19">
      <c r="A240" s="7"/>
      <c r="B240" s="7"/>
      <c r="C240" s="7"/>
      <c r="D240" s="7"/>
      <c r="E240" s="7"/>
      <c r="F240" s="7"/>
      <c r="G240" s="7"/>
      <c r="H240" s="7"/>
      <c r="I240" s="7"/>
      <c r="J240" s="7"/>
      <c r="K240" s="7"/>
      <c r="L240" s="7"/>
      <c r="M240" s="7"/>
      <c r="N240" s="7"/>
      <c r="O240" s="7"/>
      <c r="P240" s="7"/>
      <c r="Q240" s="7"/>
      <c r="R240" s="7"/>
      <c r="S240" s="23"/>
    </row>
    <row r="241" spans="1:19">
      <c r="A241" s="7"/>
      <c r="B241" s="7"/>
      <c r="C241" s="7"/>
      <c r="D241" s="7"/>
      <c r="E241" s="7"/>
      <c r="F241" s="7"/>
      <c r="G241" s="7"/>
      <c r="H241" s="7"/>
      <c r="I241" s="7"/>
      <c r="J241" s="7"/>
      <c r="K241" s="7"/>
      <c r="L241" s="7"/>
      <c r="M241" s="7"/>
      <c r="N241" s="7"/>
      <c r="O241" s="7"/>
      <c r="P241" s="7"/>
      <c r="Q241" s="7"/>
      <c r="R241" s="7"/>
      <c r="S241" s="23"/>
    </row>
    <row r="242" spans="1:19">
      <c r="A242" s="7"/>
      <c r="B242" s="7"/>
      <c r="C242" s="7"/>
      <c r="D242" s="7"/>
      <c r="E242" s="7"/>
      <c r="F242" s="7"/>
      <c r="G242" s="7"/>
      <c r="H242" s="7"/>
      <c r="I242" s="7"/>
      <c r="J242" s="7"/>
      <c r="K242" s="7"/>
      <c r="L242" s="7"/>
      <c r="M242" s="7"/>
      <c r="N242" s="7"/>
      <c r="O242" s="7"/>
      <c r="P242" s="7"/>
      <c r="Q242" s="7"/>
      <c r="R242" s="7"/>
      <c r="S242" s="23"/>
    </row>
    <row r="243" spans="1:19">
      <c r="A243" s="7"/>
      <c r="B243" s="7"/>
      <c r="C243" s="7"/>
      <c r="D243" s="7"/>
      <c r="E243" s="7"/>
      <c r="F243" s="7"/>
      <c r="G243" s="7"/>
      <c r="H243" s="7"/>
      <c r="I243" s="7"/>
      <c r="J243" s="7"/>
      <c r="K243" s="7"/>
      <c r="L243" s="7"/>
      <c r="M243" s="7"/>
      <c r="N243" s="7"/>
      <c r="O243" s="7"/>
      <c r="P243" s="7"/>
      <c r="Q243" s="7"/>
      <c r="R243" s="7"/>
      <c r="S243" s="23"/>
    </row>
    <row r="244" spans="1:19">
      <c r="A244" s="7"/>
      <c r="B244" s="7"/>
      <c r="C244" s="7"/>
      <c r="D244" s="7"/>
      <c r="E244" s="7"/>
      <c r="F244" s="7"/>
      <c r="G244" s="7"/>
      <c r="H244" s="7"/>
      <c r="I244" s="7"/>
      <c r="J244" s="7"/>
      <c r="K244" s="7"/>
      <c r="L244" s="7"/>
      <c r="M244" s="7"/>
      <c r="N244" s="7"/>
      <c r="O244" s="7"/>
      <c r="P244" s="7"/>
      <c r="Q244" s="7"/>
      <c r="R244" s="7"/>
      <c r="S244" s="23"/>
    </row>
    <row r="245" spans="1:19">
      <c r="A245" s="7"/>
      <c r="B245" s="7"/>
      <c r="C245" s="7"/>
      <c r="D245" s="7"/>
      <c r="E245" s="7"/>
      <c r="F245" s="7"/>
      <c r="G245" s="7"/>
      <c r="H245" s="7"/>
      <c r="I245" s="7"/>
      <c r="J245" s="7"/>
      <c r="K245" s="7"/>
      <c r="L245" s="7"/>
      <c r="M245" s="7"/>
      <c r="N245" s="7"/>
      <c r="O245" s="7"/>
      <c r="P245" s="7"/>
      <c r="Q245" s="7"/>
      <c r="R245" s="7"/>
      <c r="S245" s="23"/>
    </row>
    <row r="246" spans="1:19">
      <c r="A246" s="7"/>
      <c r="B246" s="7"/>
      <c r="C246" s="7"/>
      <c r="D246" s="7"/>
      <c r="E246" s="7"/>
      <c r="F246" s="7"/>
      <c r="G246" s="7"/>
      <c r="H246" s="7"/>
      <c r="I246" s="7"/>
      <c r="J246" s="7"/>
      <c r="K246" s="7"/>
      <c r="L246" s="7"/>
      <c r="M246" s="7"/>
      <c r="N246" s="7"/>
      <c r="O246" s="7"/>
      <c r="P246" s="7"/>
      <c r="Q246" s="7"/>
      <c r="R246" s="7"/>
      <c r="S246" s="23"/>
    </row>
    <row r="247" spans="1:19">
      <c r="A247" s="7"/>
      <c r="B247" s="7"/>
      <c r="C247" s="7"/>
      <c r="D247" s="7"/>
      <c r="E247" s="7"/>
      <c r="F247" s="7"/>
      <c r="G247" s="7"/>
      <c r="H247" s="7"/>
      <c r="I247" s="7"/>
      <c r="J247" s="7"/>
      <c r="K247" s="7"/>
      <c r="L247" s="7"/>
      <c r="M247" s="7"/>
      <c r="N247" s="7"/>
      <c r="O247" s="7"/>
      <c r="P247" s="7"/>
      <c r="Q247" s="7"/>
      <c r="R247" s="7"/>
      <c r="S247" s="23"/>
    </row>
    <row r="248" spans="1:19">
      <c r="A248" s="7"/>
      <c r="B248" s="7"/>
      <c r="C248" s="7"/>
      <c r="D248" s="7"/>
      <c r="E248" s="7"/>
      <c r="F248" s="7"/>
      <c r="G248" s="7"/>
      <c r="H248" s="7"/>
      <c r="I248" s="7"/>
      <c r="J248" s="7"/>
      <c r="K248" s="7"/>
      <c r="L248" s="7"/>
      <c r="M248" s="7"/>
      <c r="N248" s="7"/>
      <c r="O248" s="7"/>
      <c r="P248" s="7"/>
      <c r="Q248" s="7"/>
      <c r="R248" s="7"/>
      <c r="S248" s="23"/>
    </row>
    <row r="249" spans="1:19">
      <c r="A249" s="7"/>
      <c r="B249" s="7"/>
      <c r="C249" s="7"/>
      <c r="D249" s="7"/>
      <c r="E249" s="7"/>
      <c r="F249" s="7"/>
      <c r="G249" s="7"/>
      <c r="H249" s="7"/>
      <c r="I249" s="7"/>
      <c r="J249" s="7"/>
      <c r="K249" s="7"/>
      <c r="L249" s="7"/>
      <c r="M249" s="7"/>
      <c r="N249" s="7"/>
      <c r="O249" s="7"/>
      <c r="P249" s="7"/>
      <c r="Q249" s="7"/>
      <c r="R249" s="7"/>
      <c r="S249" s="23"/>
    </row>
    <row r="250" spans="1:19">
      <c r="A250" s="7"/>
      <c r="B250" s="7"/>
      <c r="C250" s="7"/>
      <c r="D250" s="7"/>
      <c r="E250" s="7"/>
      <c r="F250" s="7"/>
      <c r="G250" s="7"/>
      <c r="H250" s="7"/>
      <c r="I250" s="7"/>
      <c r="J250" s="7"/>
      <c r="K250" s="7"/>
      <c r="L250" s="7"/>
      <c r="M250" s="7"/>
      <c r="N250" s="7"/>
      <c r="O250" s="7"/>
      <c r="P250" s="7"/>
      <c r="Q250" s="7"/>
      <c r="R250" s="7"/>
      <c r="S250" s="23"/>
    </row>
    <row r="251" spans="1:19">
      <c r="A251" s="7"/>
      <c r="B251" s="7"/>
      <c r="C251" s="7"/>
      <c r="D251" s="7"/>
      <c r="E251" s="7"/>
      <c r="F251" s="7"/>
      <c r="G251" s="7"/>
      <c r="H251" s="7"/>
      <c r="I251" s="7"/>
      <c r="J251" s="7"/>
      <c r="K251" s="7"/>
      <c r="L251" s="7"/>
      <c r="M251" s="7"/>
      <c r="N251" s="7"/>
      <c r="O251" s="7"/>
      <c r="P251" s="7"/>
      <c r="Q251" s="7"/>
      <c r="R251" s="7"/>
      <c r="S251" s="23"/>
    </row>
    <row r="252" spans="1:19">
      <c r="A252" s="7"/>
      <c r="B252" s="7"/>
      <c r="C252" s="7"/>
      <c r="D252" s="7"/>
      <c r="E252" s="7"/>
      <c r="F252" s="7"/>
      <c r="G252" s="7"/>
      <c r="H252" s="7"/>
      <c r="I252" s="7"/>
      <c r="J252" s="7"/>
      <c r="K252" s="7"/>
      <c r="L252" s="7"/>
      <c r="M252" s="7"/>
      <c r="N252" s="7"/>
      <c r="O252" s="7"/>
      <c r="P252" s="7"/>
      <c r="Q252" s="7"/>
      <c r="R252" s="7"/>
      <c r="S252" s="23"/>
    </row>
    <row r="253" spans="1:19">
      <c r="A253" s="7"/>
      <c r="B253" s="7"/>
      <c r="C253" s="7"/>
      <c r="D253" s="7"/>
      <c r="E253" s="7"/>
      <c r="F253" s="7"/>
      <c r="G253" s="7"/>
      <c r="H253" s="7"/>
      <c r="I253" s="7"/>
      <c r="J253" s="7"/>
      <c r="K253" s="7"/>
      <c r="L253" s="7"/>
      <c r="M253" s="7"/>
      <c r="N253" s="7"/>
      <c r="O253" s="7"/>
      <c r="P253" s="7"/>
      <c r="Q253" s="7"/>
      <c r="R253" s="7"/>
      <c r="S253" s="23"/>
    </row>
    <row r="254" spans="1:19">
      <c r="A254" s="7"/>
      <c r="B254" s="7"/>
      <c r="C254" s="7"/>
      <c r="D254" s="7"/>
      <c r="E254" s="7"/>
      <c r="F254" s="7"/>
      <c r="G254" s="7"/>
      <c r="H254" s="7"/>
      <c r="I254" s="7"/>
      <c r="J254" s="7"/>
      <c r="K254" s="7"/>
      <c r="L254" s="7"/>
      <c r="M254" s="7"/>
      <c r="N254" s="7"/>
      <c r="O254" s="7"/>
      <c r="P254" s="7"/>
      <c r="Q254" s="7"/>
      <c r="R254" s="7"/>
      <c r="S254" s="23"/>
    </row>
    <row r="255" spans="1:19">
      <c r="A255" s="7"/>
      <c r="B255" s="7"/>
      <c r="C255" s="7"/>
      <c r="D255" s="7"/>
      <c r="E255" s="7"/>
      <c r="F255" s="7"/>
      <c r="G255" s="7"/>
      <c r="H255" s="7"/>
      <c r="I255" s="7"/>
      <c r="J255" s="7"/>
      <c r="K255" s="7"/>
      <c r="L255" s="7"/>
      <c r="M255" s="7"/>
      <c r="N255" s="7"/>
      <c r="O255" s="7"/>
      <c r="P255" s="7"/>
      <c r="Q255" s="7"/>
      <c r="R255" s="7"/>
      <c r="S255" s="23"/>
    </row>
    <row r="256" spans="1:19">
      <c r="A256" s="7"/>
      <c r="B256" s="7"/>
      <c r="C256" s="7"/>
      <c r="D256" s="7"/>
      <c r="E256" s="7"/>
      <c r="F256" s="7"/>
      <c r="G256" s="7"/>
      <c r="H256" s="7"/>
      <c r="I256" s="7"/>
      <c r="J256" s="7"/>
      <c r="K256" s="7"/>
      <c r="L256" s="7"/>
      <c r="M256" s="7"/>
      <c r="N256" s="7"/>
      <c r="O256" s="7"/>
      <c r="P256" s="7"/>
      <c r="Q256" s="7"/>
      <c r="R256" s="7"/>
      <c r="S256" s="23"/>
    </row>
    <row r="257" spans="1:19">
      <c r="A257" s="7"/>
      <c r="B257" s="7"/>
      <c r="C257" s="7"/>
      <c r="D257" s="7"/>
      <c r="E257" s="7"/>
      <c r="F257" s="7"/>
      <c r="G257" s="7"/>
      <c r="H257" s="7"/>
      <c r="I257" s="7"/>
      <c r="J257" s="7"/>
      <c r="K257" s="7"/>
      <c r="L257" s="7"/>
      <c r="M257" s="7"/>
      <c r="N257" s="7"/>
      <c r="O257" s="7"/>
      <c r="P257" s="7"/>
      <c r="Q257" s="7"/>
      <c r="R257" s="7"/>
      <c r="S257" s="23"/>
    </row>
    <row r="258" spans="1:19">
      <c r="A258" s="7"/>
      <c r="B258" s="7"/>
      <c r="C258" s="7"/>
      <c r="D258" s="7"/>
      <c r="E258" s="7"/>
      <c r="F258" s="7"/>
      <c r="G258" s="7"/>
      <c r="H258" s="7"/>
      <c r="I258" s="7"/>
      <c r="J258" s="7"/>
      <c r="K258" s="7"/>
      <c r="L258" s="7"/>
      <c r="M258" s="7"/>
      <c r="N258" s="7"/>
      <c r="O258" s="7"/>
      <c r="P258" s="7"/>
      <c r="Q258" s="7"/>
      <c r="R258" s="7"/>
      <c r="S258" s="23"/>
    </row>
    <row r="259" spans="1:19">
      <c r="A259" s="7"/>
      <c r="B259" s="7"/>
      <c r="C259" s="7"/>
      <c r="D259" s="7"/>
      <c r="E259" s="7"/>
      <c r="F259" s="7"/>
      <c r="G259" s="7"/>
      <c r="H259" s="7"/>
      <c r="I259" s="7"/>
      <c r="J259" s="7"/>
      <c r="K259" s="7"/>
      <c r="L259" s="7"/>
      <c r="M259" s="7"/>
      <c r="N259" s="7"/>
      <c r="O259" s="7"/>
      <c r="P259" s="7"/>
      <c r="Q259" s="7"/>
      <c r="R259" s="7"/>
      <c r="S259" s="23"/>
    </row>
    <row r="260" spans="1:19">
      <c r="A260" s="7"/>
      <c r="B260" s="7"/>
      <c r="C260" s="7"/>
      <c r="D260" s="7"/>
      <c r="E260" s="7"/>
      <c r="F260" s="7"/>
      <c r="G260" s="7"/>
      <c r="H260" s="7"/>
      <c r="I260" s="7"/>
      <c r="J260" s="7"/>
      <c r="K260" s="7"/>
      <c r="L260" s="7"/>
      <c r="M260" s="7"/>
      <c r="N260" s="7"/>
      <c r="O260" s="7"/>
      <c r="P260" s="7"/>
      <c r="Q260" s="7"/>
      <c r="R260" s="7"/>
      <c r="S260" s="23"/>
    </row>
    <row r="261" spans="1:19">
      <c r="A261" s="7"/>
      <c r="B261" s="7"/>
      <c r="C261" s="7"/>
      <c r="D261" s="7"/>
      <c r="E261" s="7"/>
      <c r="F261" s="7"/>
      <c r="G261" s="7"/>
      <c r="H261" s="7"/>
      <c r="I261" s="7"/>
      <c r="J261" s="7"/>
      <c r="K261" s="7"/>
      <c r="L261" s="7"/>
      <c r="M261" s="7"/>
      <c r="N261" s="7"/>
      <c r="O261" s="7"/>
      <c r="P261" s="7"/>
      <c r="Q261" s="7"/>
      <c r="R261" s="7"/>
      <c r="S261" s="23"/>
    </row>
    <row r="262" spans="1:19">
      <c r="A262" s="7"/>
      <c r="B262" s="7"/>
      <c r="C262" s="7"/>
      <c r="D262" s="7"/>
      <c r="E262" s="7"/>
      <c r="F262" s="7"/>
      <c r="G262" s="7"/>
      <c r="H262" s="7"/>
      <c r="I262" s="7"/>
      <c r="J262" s="7"/>
      <c r="K262" s="7"/>
      <c r="L262" s="7"/>
      <c r="M262" s="7"/>
      <c r="N262" s="7"/>
      <c r="O262" s="7"/>
      <c r="P262" s="7"/>
      <c r="Q262" s="7"/>
      <c r="R262" s="7"/>
      <c r="S262" s="23"/>
    </row>
    <row r="263" spans="1:19">
      <c r="A263" s="7"/>
      <c r="B263" s="7"/>
      <c r="C263" s="7"/>
      <c r="D263" s="7"/>
      <c r="E263" s="7"/>
      <c r="F263" s="7"/>
      <c r="G263" s="7"/>
      <c r="H263" s="7"/>
      <c r="I263" s="7"/>
      <c r="J263" s="7"/>
      <c r="K263" s="7"/>
      <c r="L263" s="7"/>
      <c r="M263" s="7"/>
      <c r="N263" s="7"/>
      <c r="O263" s="7"/>
      <c r="P263" s="7"/>
      <c r="Q263" s="7"/>
      <c r="R263" s="7"/>
      <c r="S263" s="23"/>
    </row>
    <row r="264" spans="1:19">
      <c r="A264" s="7"/>
      <c r="B264" s="7"/>
      <c r="C264" s="7"/>
      <c r="D264" s="7"/>
      <c r="E264" s="7"/>
      <c r="F264" s="7"/>
      <c r="G264" s="7"/>
      <c r="H264" s="7"/>
      <c r="I264" s="7"/>
      <c r="J264" s="7"/>
      <c r="K264" s="7"/>
      <c r="L264" s="7"/>
      <c r="M264" s="7"/>
      <c r="N264" s="7"/>
      <c r="O264" s="7"/>
      <c r="P264" s="7"/>
      <c r="Q264" s="7"/>
      <c r="R264" s="7"/>
      <c r="S264" s="23"/>
    </row>
    <row r="265" spans="1:19">
      <c r="A265" s="7"/>
      <c r="B265" s="7"/>
      <c r="C265" s="7"/>
      <c r="D265" s="7"/>
      <c r="E265" s="7"/>
      <c r="F265" s="7"/>
      <c r="G265" s="7"/>
      <c r="H265" s="7"/>
      <c r="I265" s="7"/>
      <c r="J265" s="7"/>
      <c r="K265" s="7"/>
      <c r="L265" s="7"/>
      <c r="M265" s="7"/>
      <c r="N265" s="7"/>
      <c r="O265" s="7"/>
      <c r="P265" s="7"/>
      <c r="Q265" s="7"/>
      <c r="R265" s="7"/>
      <c r="S265" s="23"/>
    </row>
    <row r="266" spans="1:19">
      <c r="A266" s="7"/>
      <c r="B266" s="7"/>
      <c r="C266" s="7"/>
      <c r="D266" s="7"/>
      <c r="E266" s="7"/>
      <c r="F266" s="7"/>
      <c r="G266" s="7"/>
      <c r="H266" s="7"/>
      <c r="I266" s="7"/>
      <c r="J266" s="7"/>
      <c r="K266" s="7"/>
      <c r="L266" s="7"/>
      <c r="M266" s="7"/>
      <c r="N266" s="7"/>
      <c r="O266" s="7"/>
      <c r="P266" s="7"/>
      <c r="Q266" s="7"/>
      <c r="R266" s="7"/>
      <c r="S266" s="23"/>
    </row>
    <row r="267" spans="1:19">
      <c r="A267" s="7"/>
      <c r="B267" s="7"/>
      <c r="C267" s="7"/>
      <c r="D267" s="7"/>
      <c r="E267" s="7"/>
      <c r="F267" s="7"/>
      <c r="G267" s="7"/>
      <c r="H267" s="7"/>
      <c r="I267" s="7"/>
      <c r="J267" s="7"/>
      <c r="K267" s="7"/>
      <c r="L267" s="7"/>
      <c r="M267" s="7"/>
      <c r="N267" s="7"/>
      <c r="O267" s="7"/>
      <c r="P267" s="7"/>
      <c r="Q267" s="7"/>
      <c r="R267" s="7"/>
      <c r="S267" s="23"/>
    </row>
    <row r="268" spans="1:19">
      <c r="A268" s="7"/>
      <c r="B268" s="7"/>
      <c r="C268" s="7"/>
      <c r="D268" s="7"/>
      <c r="E268" s="7"/>
      <c r="F268" s="7"/>
      <c r="G268" s="7"/>
      <c r="H268" s="7"/>
      <c r="I268" s="7"/>
      <c r="J268" s="7"/>
      <c r="K268" s="7"/>
      <c r="L268" s="7"/>
      <c r="M268" s="7"/>
      <c r="N268" s="7"/>
      <c r="O268" s="7"/>
      <c r="P268" s="7"/>
      <c r="Q268" s="7"/>
      <c r="R268" s="7"/>
      <c r="S268" s="23"/>
    </row>
    <row r="269" spans="1:19">
      <c r="A269" s="7"/>
      <c r="B269" s="7"/>
      <c r="C269" s="7"/>
      <c r="D269" s="7"/>
      <c r="E269" s="7"/>
      <c r="F269" s="7"/>
      <c r="G269" s="7"/>
      <c r="H269" s="7"/>
      <c r="I269" s="7"/>
      <c r="J269" s="7"/>
      <c r="K269" s="7"/>
      <c r="L269" s="7"/>
      <c r="M269" s="7"/>
      <c r="N269" s="7"/>
      <c r="O269" s="7"/>
      <c r="P269" s="7"/>
      <c r="Q269" s="7"/>
      <c r="R269" s="7"/>
      <c r="S269" s="23"/>
    </row>
    <row r="270" spans="1:19">
      <c r="A270" s="7"/>
      <c r="B270" s="7"/>
      <c r="C270" s="7"/>
      <c r="D270" s="7"/>
      <c r="E270" s="7"/>
      <c r="F270" s="7"/>
      <c r="G270" s="7"/>
      <c r="H270" s="7"/>
      <c r="I270" s="7"/>
      <c r="J270" s="7"/>
      <c r="K270" s="7"/>
      <c r="L270" s="7"/>
      <c r="M270" s="7"/>
      <c r="N270" s="7"/>
      <c r="O270" s="7"/>
      <c r="P270" s="7"/>
      <c r="Q270" s="7"/>
      <c r="R270" s="7"/>
      <c r="S270" s="23"/>
    </row>
    <row r="271" spans="1:19">
      <c r="A271" s="7"/>
      <c r="B271" s="7"/>
      <c r="C271" s="7"/>
      <c r="D271" s="7"/>
      <c r="E271" s="7"/>
      <c r="F271" s="7"/>
      <c r="G271" s="7"/>
      <c r="H271" s="7"/>
      <c r="I271" s="7"/>
      <c r="J271" s="7"/>
      <c r="K271" s="7"/>
      <c r="L271" s="7"/>
      <c r="M271" s="7"/>
      <c r="N271" s="7"/>
      <c r="O271" s="7"/>
      <c r="P271" s="7"/>
      <c r="Q271" s="7"/>
      <c r="R271" s="7"/>
      <c r="S271" s="23"/>
    </row>
    <row r="272" spans="1:19">
      <c r="A272" s="7"/>
      <c r="B272" s="7"/>
      <c r="C272" s="7"/>
      <c r="D272" s="7"/>
      <c r="E272" s="7"/>
      <c r="F272" s="7"/>
      <c r="G272" s="7"/>
      <c r="H272" s="7"/>
      <c r="I272" s="7"/>
      <c r="J272" s="7"/>
      <c r="K272" s="7"/>
      <c r="L272" s="7"/>
      <c r="M272" s="7"/>
      <c r="N272" s="7"/>
      <c r="O272" s="7"/>
      <c r="P272" s="7"/>
      <c r="Q272" s="7"/>
      <c r="R272" s="7"/>
      <c r="S272" s="23"/>
    </row>
    <row r="273" spans="1:19">
      <c r="A273" s="7"/>
      <c r="B273" s="7"/>
      <c r="C273" s="7"/>
      <c r="D273" s="7"/>
      <c r="E273" s="7"/>
      <c r="F273" s="7"/>
      <c r="G273" s="7"/>
      <c r="H273" s="7"/>
      <c r="I273" s="7"/>
      <c r="J273" s="7"/>
      <c r="K273" s="7"/>
      <c r="L273" s="7"/>
      <c r="M273" s="7"/>
      <c r="N273" s="7"/>
      <c r="O273" s="7"/>
      <c r="P273" s="7"/>
      <c r="Q273" s="7"/>
      <c r="R273" s="7"/>
      <c r="S273" s="23"/>
    </row>
    <row r="274" spans="1:19">
      <c r="A274" s="7"/>
      <c r="B274" s="7"/>
      <c r="C274" s="7"/>
      <c r="D274" s="7"/>
      <c r="E274" s="7"/>
      <c r="F274" s="7"/>
      <c r="G274" s="7"/>
      <c r="H274" s="7"/>
      <c r="I274" s="7"/>
      <c r="J274" s="7"/>
      <c r="K274" s="7"/>
      <c r="L274" s="7"/>
      <c r="M274" s="7"/>
      <c r="N274" s="7"/>
      <c r="O274" s="7"/>
      <c r="P274" s="7"/>
      <c r="Q274" s="7"/>
      <c r="R274" s="7"/>
      <c r="S274" s="23"/>
    </row>
    <row r="275" spans="1:19">
      <c r="A275" s="7"/>
      <c r="B275" s="7"/>
      <c r="C275" s="7"/>
      <c r="D275" s="7"/>
      <c r="E275" s="7"/>
      <c r="F275" s="7"/>
      <c r="G275" s="7"/>
      <c r="H275" s="7"/>
      <c r="I275" s="7"/>
      <c r="J275" s="7"/>
      <c r="K275" s="7"/>
      <c r="L275" s="7"/>
      <c r="M275" s="7"/>
      <c r="N275" s="7"/>
      <c r="O275" s="7"/>
      <c r="P275" s="7"/>
      <c r="Q275" s="7"/>
      <c r="R275" s="7"/>
      <c r="S275" s="23"/>
    </row>
    <row r="276" spans="1:19">
      <c r="A276" s="7"/>
      <c r="B276" s="7"/>
      <c r="C276" s="7"/>
      <c r="D276" s="7"/>
      <c r="E276" s="7"/>
      <c r="F276" s="7"/>
      <c r="G276" s="7"/>
      <c r="H276" s="7"/>
      <c r="I276" s="7"/>
      <c r="J276" s="7"/>
      <c r="K276" s="7"/>
      <c r="L276" s="7"/>
      <c r="M276" s="7"/>
      <c r="N276" s="7"/>
      <c r="O276" s="7"/>
      <c r="P276" s="7"/>
      <c r="Q276" s="7"/>
      <c r="R276" s="7"/>
      <c r="S276" s="23"/>
    </row>
    <row r="277" spans="1:19">
      <c r="A277" s="7"/>
      <c r="B277" s="7"/>
      <c r="C277" s="7"/>
      <c r="D277" s="7"/>
      <c r="E277" s="7"/>
      <c r="F277" s="7"/>
      <c r="G277" s="7"/>
      <c r="H277" s="7"/>
      <c r="I277" s="7"/>
      <c r="J277" s="7"/>
      <c r="K277" s="7"/>
      <c r="L277" s="7"/>
      <c r="M277" s="7"/>
      <c r="N277" s="7"/>
      <c r="O277" s="7"/>
      <c r="P277" s="7"/>
      <c r="Q277" s="7"/>
      <c r="R277" s="7"/>
      <c r="S277" s="23"/>
    </row>
    <row r="278" spans="1:19">
      <c r="A278" s="7"/>
      <c r="B278" s="7"/>
      <c r="C278" s="7"/>
      <c r="D278" s="7"/>
      <c r="E278" s="7"/>
      <c r="F278" s="7"/>
      <c r="G278" s="7"/>
      <c r="H278" s="7"/>
      <c r="I278" s="7"/>
      <c r="J278" s="7"/>
      <c r="K278" s="7"/>
      <c r="L278" s="7"/>
      <c r="M278" s="7"/>
      <c r="N278" s="7"/>
      <c r="O278" s="7"/>
      <c r="P278" s="7"/>
      <c r="Q278" s="7"/>
      <c r="R278" s="7"/>
      <c r="S278" s="23"/>
    </row>
    <row r="279" spans="1:19">
      <c r="A279" s="7"/>
      <c r="B279" s="7"/>
      <c r="C279" s="7"/>
      <c r="D279" s="7"/>
      <c r="E279" s="7"/>
      <c r="F279" s="7"/>
      <c r="G279" s="7"/>
      <c r="H279" s="7"/>
      <c r="I279" s="7"/>
      <c r="J279" s="7"/>
      <c r="K279" s="7"/>
      <c r="L279" s="7"/>
      <c r="M279" s="7"/>
      <c r="N279" s="7"/>
      <c r="O279" s="7"/>
      <c r="P279" s="7"/>
      <c r="Q279" s="7"/>
      <c r="R279" s="7"/>
      <c r="S279" s="23"/>
    </row>
    <row r="280" spans="1:19">
      <c r="A280" s="7"/>
      <c r="B280" s="7"/>
      <c r="C280" s="7"/>
      <c r="D280" s="7"/>
      <c r="E280" s="7"/>
      <c r="F280" s="7"/>
      <c r="G280" s="7"/>
      <c r="H280" s="7"/>
      <c r="I280" s="7"/>
      <c r="J280" s="7"/>
      <c r="K280" s="7"/>
      <c r="L280" s="7"/>
      <c r="M280" s="7"/>
      <c r="N280" s="7"/>
      <c r="O280" s="7"/>
      <c r="P280" s="7"/>
      <c r="Q280" s="7"/>
      <c r="R280" s="7"/>
      <c r="S280" s="23"/>
    </row>
    <row r="281" spans="1:19">
      <c r="A281" s="7"/>
      <c r="B281" s="7"/>
      <c r="C281" s="7"/>
      <c r="D281" s="7"/>
      <c r="E281" s="7"/>
      <c r="F281" s="7"/>
      <c r="G281" s="7"/>
      <c r="H281" s="7"/>
      <c r="I281" s="7"/>
      <c r="J281" s="7"/>
      <c r="K281" s="7"/>
      <c r="L281" s="7"/>
      <c r="M281" s="7"/>
      <c r="N281" s="7"/>
      <c r="O281" s="7"/>
      <c r="P281" s="7"/>
      <c r="Q281" s="7"/>
      <c r="R281" s="7"/>
      <c r="S281" s="23"/>
    </row>
    <row r="282" spans="1:19">
      <c r="A282" s="7"/>
      <c r="B282" s="7"/>
      <c r="C282" s="7"/>
      <c r="D282" s="7"/>
      <c r="E282" s="7"/>
      <c r="F282" s="7"/>
      <c r="G282" s="7"/>
      <c r="H282" s="7"/>
      <c r="I282" s="7"/>
      <c r="J282" s="7"/>
      <c r="K282" s="7"/>
      <c r="L282" s="7"/>
      <c r="M282" s="7"/>
      <c r="N282" s="7"/>
      <c r="O282" s="7"/>
      <c r="P282" s="7"/>
      <c r="Q282" s="7"/>
      <c r="R282" s="7"/>
      <c r="S282" s="23"/>
    </row>
    <row r="283" spans="1:19">
      <c r="A283" s="7"/>
      <c r="B283" s="7"/>
      <c r="C283" s="7"/>
      <c r="D283" s="7"/>
      <c r="E283" s="7"/>
      <c r="F283" s="7"/>
      <c r="G283" s="7"/>
      <c r="H283" s="7"/>
      <c r="I283" s="7"/>
      <c r="J283" s="7"/>
      <c r="K283" s="7"/>
      <c r="L283" s="7"/>
      <c r="M283" s="7"/>
      <c r="N283" s="7"/>
      <c r="O283" s="7"/>
      <c r="P283" s="7"/>
      <c r="Q283" s="7"/>
      <c r="R283" s="7"/>
      <c r="S283" s="23"/>
    </row>
    <row r="284" spans="1:19">
      <c r="A284" s="7"/>
      <c r="B284" s="7"/>
      <c r="C284" s="7"/>
      <c r="D284" s="7"/>
      <c r="E284" s="7"/>
      <c r="F284" s="7"/>
      <c r="G284" s="7"/>
      <c r="H284" s="7"/>
      <c r="I284" s="7"/>
      <c r="J284" s="7"/>
      <c r="K284" s="7"/>
      <c r="L284" s="7"/>
      <c r="M284" s="7"/>
      <c r="N284" s="7"/>
      <c r="O284" s="7"/>
      <c r="P284" s="7"/>
      <c r="Q284" s="7"/>
      <c r="R284" s="7"/>
      <c r="S284" s="23"/>
    </row>
    <row r="285" spans="1:19">
      <c r="A285" s="7"/>
      <c r="B285" s="7"/>
      <c r="C285" s="7"/>
      <c r="D285" s="7"/>
      <c r="E285" s="7"/>
      <c r="F285" s="7"/>
      <c r="G285" s="7"/>
      <c r="H285" s="7"/>
      <c r="I285" s="7"/>
      <c r="J285" s="7"/>
      <c r="K285" s="7"/>
      <c r="L285" s="7"/>
      <c r="M285" s="7"/>
      <c r="N285" s="7"/>
      <c r="O285" s="7"/>
      <c r="P285" s="7"/>
      <c r="Q285" s="7"/>
      <c r="R285" s="7"/>
      <c r="S285" s="23"/>
    </row>
    <row r="286" spans="1:19">
      <c r="A286" s="7"/>
      <c r="B286" s="7"/>
      <c r="C286" s="7"/>
      <c r="D286" s="7"/>
      <c r="E286" s="7"/>
      <c r="F286" s="7"/>
      <c r="G286" s="7"/>
      <c r="H286" s="7"/>
      <c r="I286" s="7"/>
      <c r="J286" s="7"/>
      <c r="K286" s="7"/>
      <c r="L286" s="7"/>
      <c r="M286" s="7"/>
      <c r="N286" s="7"/>
      <c r="O286" s="7"/>
      <c r="P286" s="7"/>
      <c r="Q286" s="7"/>
      <c r="R286" s="7"/>
      <c r="S286" s="23"/>
    </row>
    <row r="287" spans="1:19">
      <c r="A287" s="7"/>
      <c r="B287" s="7"/>
      <c r="C287" s="7"/>
      <c r="D287" s="7"/>
      <c r="E287" s="7"/>
      <c r="F287" s="7"/>
      <c r="G287" s="7"/>
      <c r="H287" s="7"/>
      <c r="I287" s="7"/>
      <c r="J287" s="7"/>
      <c r="K287" s="7"/>
      <c r="L287" s="7"/>
      <c r="M287" s="7"/>
      <c r="N287" s="7"/>
      <c r="O287" s="7"/>
      <c r="P287" s="7"/>
      <c r="Q287" s="7"/>
      <c r="R287" s="7"/>
      <c r="S287" s="23"/>
    </row>
    <row r="288" spans="1:19">
      <c r="A288" s="7"/>
      <c r="B288" s="7"/>
      <c r="C288" s="7"/>
      <c r="D288" s="7"/>
      <c r="E288" s="7"/>
      <c r="F288" s="7"/>
      <c r="G288" s="7"/>
      <c r="H288" s="7"/>
      <c r="I288" s="7"/>
      <c r="J288" s="7"/>
      <c r="K288" s="7"/>
      <c r="L288" s="7"/>
      <c r="M288" s="7"/>
      <c r="N288" s="7"/>
      <c r="O288" s="7"/>
      <c r="P288" s="7"/>
      <c r="Q288" s="7"/>
      <c r="R288" s="7"/>
      <c r="S288" s="23"/>
    </row>
    <row r="289" spans="1:19">
      <c r="A289" s="7"/>
      <c r="B289" s="7"/>
      <c r="C289" s="7"/>
      <c r="D289" s="7"/>
      <c r="E289" s="7"/>
      <c r="F289" s="7"/>
      <c r="G289" s="7"/>
      <c r="H289" s="7"/>
      <c r="I289" s="7"/>
      <c r="J289" s="7"/>
      <c r="K289" s="7"/>
      <c r="L289" s="7"/>
      <c r="M289" s="7"/>
      <c r="N289" s="7"/>
      <c r="O289" s="7"/>
      <c r="P289" s="7"/>
      <c r="Q289" s="7"/>
      <c r="R289" s="7"/>
      <c r="S289" s="23"/>
    </row>
    <row r="290" spans="1:19">
      <c r="A290" s="7"/>
      <c r="B290" s="7"/>
      <c r="C290" s="7"/>
      <c r="D290" s="7"/>
      <c r="E290" s="7"/>
      <c r="F290" s="7"/>
      <c r="G290" s="7"/>
      <c r="H290" s="7"/>
      <c r="I290" s="7"/>
      <c r="J290" s="7"/>
      <c r="K290" s="7"/>
      <c r="L290" s="7"/>
      <c r="M290" s="7"/>
      <c r="N290" s="7"/>
      <c r="O290" s="7"/>
      <c r="P290" s="7"/>
      <c r="Q290" s="7"/>
      <c r="R290" s="7"/>
      <c r="S290" s="23"/>
    </row>
    <row r="291" spans="1:19">
      <c r="A291" s="7"/>
      <c r="B291" s="7"/>
      <c r="C291" s="7"/>
      <c r="D291" s="7"/>
      <c r="E291" s="7"/>
      <c r="F291" s="7"/>
      <c r="G291" s="7"/>
      <c r="H291" s="7"/>
      <c r="I291" s="7"/>
      <c r="J291" s="7"/>
      <c r="K291" s="7"/>
      <c r="L291" s="7"/>
      <c r="M291" s="7"/>
      <c r="N291" s="7"/>
      <c r="O291" s="7"/>
      <c r="P291" s="7"/>
      <c r="Q291" s="7"/>
      <c r="R291" s="7"/>
      <c r="S291" s="23"/>
    </row>
    <row r="292" spans="1:19">
      <c r="A292" s="7"/>
      <c r="B292" s="7"/>
      <c r="C292" s="7"/>
      <c r="D292" s="7"/>
      <c r="E292" s="7"/>
      <c r="F292" s="7"/>
      <c r="G292" s="7"/>
      <c r="H292" s="7"/>
      <c r="I292" s="7"/>
      <c r="J292" s="7"/>
      <c r="K292" s="7"/>
      <c r="L292" s="7"/>
      <c r="M292" s="7"/>
      <c r="N292" s="7"/>
      <c r="O292" s="7"/>
      <c r="P292" s="7"/>
      <c r="Q292" s="7"/>
      <c r="R292" s="7"/>
      <c r="S292" s="23"/>
    </row>
    <row r="293" spans="1:19">
      <c r="A293" s="7"/>
      <c r="B293" s="7"/>
      <c r="C293" s="7"/>
      <c r="D293" s="7"/>
      <c r="E293" s="7"/>
      <c r="F293" s="7"/>
      <c r="G293" s="7"/>
      <c r="H293" s="7"/>
      <c r="I293" s="7"/>
      <c r="J293" s="7"/>
      <c r="K293" s="7"/>
      <c r="L293" s="7"/>
      <c r="M293" s="7"/>
      <c r="N293" s="7"/>
      <c r="O293" s="7"/>
      <c r="P293" s="7"/>
      <c r="Q293" s="7"/>
      <c r="R293" s="7"/>
      <c r="S293" s="23"/>
    </row>
    <row r="294" spans="1:19">
      <c r="A294" s="7"/>
      <c r="B294" s="7"/>
      <c r="C294" s="7"/>
      <c r="D294" s="7"/>
      <c r="E294" s="7"/>
      <c r="F294" s="7"/>
      <c r="G294" s="7"/>
      <c r="H294" s="7"/>
      <c r="I294" s="7"/>
      <c r="J294" s="7"/>
      <c r="K294" s="7"/>
      <c r="L294" s="7"/>
      <c r="M294" s="7"/>
      <c r="N294" s="7"/>
      <c r="O294" s="7"/>
      <c r="P294" s="7"/>
      <c r="Q294" s="7"/>
      <c r="R294" s="7"/>
      <c r="S294" s="23"/>
    </row>
    <row r="295" spans="1:19">
      <c r="A295" s="7"/>
      <c r="B295" s="7"/>
      <c r="C295" s="7"/>
      <c r="D295" s="7"/>
      <c r="E295" s="7"/>
      <c r="F295" s="7"/>
      <c r="G295" s="7"/>
      <c r="H295" s="7"/>
      <c r="I295" s="7"/>
      <c r="J295" s="7"/>
      <c r="K295" s="7"/>
      <c r="L295" s="7"/>
      <c r="M295" s="7"/>
      <c r="N295" s="7"/>
      <c r="O295" s="7"/>
      <c r="P295" s="7"/>
      <c r="Q295" s="7"/>
      <c r="R295" s="7"/>
      <c r="S295" s="23"/>
    </row>
    <row r="296" spans="1:19">
      <c r="A296" s="7"/>
      <c r="B296" s="7"/>
      <c r="C296" s="7"/>
      <c r="D296" s="7"/>
      <c r="E296" s="7"/>
      <c r="F296" s="7"/>
      <c r="G296" s="7"/>
      <c r="H296" s="7"/>
      <c r="I296" s="7"/>
      <c r="J296" s="7"/>
      <c r="K296" s="7"/>
      <c r="L296" s="7"/>
      <c r="M296" s="7"/>
      <c r="N296" s="7"/>
      <c r="O296" s="7"/>
      <c r="P296" s="7"/>
      <c r="Q296" s="7"/>
      <c r="R296" s="7"/>
      <c r="S296" s="23"/>
    </row>
    <row r="297" spans="1:19">
      <c r="A297" s="7"/>
      <c r="B297" s="7"/>
      <c r="C297" s="7"/>
      <c r="D297" s="7"/>
      <c r="E297" s="7"/>
      <c r="F297" s="7"/>
      <c r="G297" s="7"/>
      <c r="H297" s="7"/>
      <c r="I297" s="7"/>
      <c r="J297" s="7"/>
      <c r="K297" s="7"/>
      <c r="L297" s="7"/>
      <c r="M297" s="7"/>
      <c r="N297" s="7"/>
      <c r="O297" s="7"/>
      <c r="P297" s="7"/>
      <c r="Q297" s="7"/>
      <c r="R297" s="7"/>
      <c r="S297" s="23"/>
    </row>
    <row r="298" spans="1:19">
      <c r="A298" s="7"/>
      <c r="B298" s="7"/>
      <c r="C298" s="7"/>
      <c r="D298" s="7"/>
      <c r="E298" s="7"/>
      <c r="F298" s="7"/>
      <c r="G298" s="7"/>
      <c r="H298" s="7"/>
      <c r="I298" s="7"/>
      <c r="J298" s="7"/>
      <c r="K298" s="7"/>
      <c r="L298" s="7"/>
      <c r="M298" s="7"/>
      <c r="N298" s="7"/>
      <c r="O298" s="7"/>
      <c r="P298" s="7"/>
      <c r="Q298" s="7"/>
      <c r="R298" s="7"/>
      <c r="S298" s="23"/>
    </row>
    <row r="299" spans="1:19">
      <c r="A299" s="7"/>
      <c r="B299" s="7"/>
      <c r="C299" s="7"/>
      <c r="D299" s="7"/>
      <c r="E299" s="7"/>
      <c r="F299" s="7"/>
      <c r="G299" s="7"/>
      <c r="H299" s="7"/>
      <c r="I299" s="7"/>
      <c r="J299" s="7"/>
      <c r="K299" s="7"/>
      <c r="L299" s="7"/>
      <c r="M299" s="7"/>
      <c r="N299" s="7"/>
      <c r="O299" s="7"/>
      <c r="P299" s="7"/>
      <c r="Q299" s="7"/>
      <c r="R299" s="7"/>
      <c r="S299" s="23"/>
    </row>
    <row r="300" spans="1:19">
      <c r="A300" s="7"/>
      <c r="B300" s="7"/>
      <c r="C300" s="7"/>
      <c r="D300" s="7"/>
      <c r="E300" s="7"/>
      <c r="F300" s="7"/>
      <c r="G300" s="7"/>
      <c r="H300" s="7"/>
      <c r="I300" s="7"/>
      <c r="J300" s="7"/>
      <c r="K300" s="7"/>
      <c r="L300" s="7"/>
      <c r="M300" s="7"/>
      <c r="N300" s="7"/>
      <c r="O300" s="7"/>
      <c r="P300" s="7"/>
      <c r="Q300" s="7"/>
      <c r="R300" s="7"/>
      <c r="S300" s="23"/>
    </row>
    <row r="301" spans="1:19">
      <c r="A301" s="7"/>
      <c r="B301" s="7"/>
      <c r="C301" s="7"/>
      <c r="D301" s="7"/>
      <c r="E301" s="7"/>
      <c r="F301" s="7"/>
      <c r="G301" s="7"/>
      <c r="H301" s="7"/>
      <c r="I301" s="7"/>
      <c r="J301" s="7"/>
      <c r="K301" s="7"/>
      <c r="L301" s="7"/>
      <c r="M301" s="7"/>
      <c r="N301" s="7"/>
      <c r="O301" s="7"/>
      <c r="P301" s="7"/>
      <c r="Q301" s="7"/>
      <c r="R301" s="7"/>
      <c r="S301" s="23"/>
    </row>
    <row r="302" spans="1:19">
      <c r="A302" s="7"/>
      <c r="B302" s="7"/>
      <c r="C302" s="7"/>
      <c r="D302" s="7"/>
      <c r="E302" s="7"/>
      <c r="F302" s="7"/>
      <c r="G302" s="7"/>
      <c r="H302" s="7"/>
      <c r="I302" s="7"/>
      <c r="J302" s="7"/>
      <c r="K302" s="7"/>
      <c r="L302" s="7"/>
      <c r="M302" s="7"/>
      <c r="N302" s="7"/>
      <c r="O302" s="7"/>
      <c r="P302" s="7"/>
      <c r="Q302" s="7"/>
      <c r="R302" s="7"/>
      <c r="S302" s="23"/>
    </row>
    <row r="303" spans="1:19">
      <c r="A303" s="7"/>
      <c r="B303" s="7"/>
      <c r="C303" s="7"/>
      <c r="D303" s="7"/>
      <c r="E303" s="7"/>
      <c r="F303" s="7"/>
      <c r="G303" s="7"/>
      <c r="H303" s="7"/>
      <c r="I303" s="7"/>
      <c r="J303" s="7"/>
      <c r="K303" s="7"/>
      <c r="L303" s="7"/>
      <c r="M303" s="7"/>
      <c r="N303" s="7"/>
      <c r="O303" s="7"/>
      <c r="P303" s="7"/>
      <c r="Q303" s="7"/>
      <c r="R303" s="7"/>
      <c r="S303" s="23"/>
    </row>
    <row r="304" spans="1:19">
      <c r="A304" s="7"/>
      <c r="B304" s="7"/>
      <c r="C304" s="7"/>
      <c r="D304" s="7"/>
      <c r="E304" s="7"/>
      <c r="F304" s="7"/>
      <c r="G304" s="7"/>
      <c r="H304" s="7"/>
      <c r="I304" s="7"/>
      <c r="J304" s="7"/>
      <c r="K304" s="7"/>
      <c r="L304" s="7"/>
      <c r="M304" s="7"/>
      <c r="N304" s="7"/>
      <c r="O304" s="7"/>
      <c r="P304" s="7"/>
      <c r="Q304" s="7"/>
      <c r="R304" s="7"/>
      <c r="S304" s="23"/>
    </row>
    <row r="305" spans="1:19">
      <c r="A305" s="7"/>
      <c r="B305" s="7"/>
      <c r="C305" s="7"/>
      <c r="D305" s="7"/>
      <c r="E305" s="7"/>
      <c r="F305" s="7"/>
      <c r="G305" s="7"/>
      <c r="H305" s="7"/>
      <c r="I305" s="7"/>
      <c r="J305" s="7"/>
      <c r="K305" s="7"/>
      <c r="L305" s="7"/>
      <c r="M305" s="7"/>
      <c r="N305" s="7"/>
      <c r="O305" s="7"/>
      <c r="P305" s="7"/>
      <c r="Q305" s="7"/>
      <c r="R305" s="7"/>
      <c r="S305" s="23"/>
    </row>
    <row r="306" spans="1:19">
      <c r="A306" s="7"/>
      <c r="B306" s="7"/>
      <c r="C306" s="7"/>
      <c r="D306" s="7"/>
      <c r="E306" s="7"/>
      <c r="F306" s="7"/>
      <c r="G306" s="7"/>
      <c r="H306" s="7"/>
      <c r="I306" s="7"/>
      <c r="J306" s="7"/>
      <c r="K306" s="7"/>
      <c r="L306" s="7"/>
      <c r="M306" s="7"/>
      <c r="N306" s="7"/>
      <c r="O306" s="7"/>
      <c r="P306" s="7"/>
      <c r="Q306" s="7"/>
      <c r="R306" s="7"/>
      <c r="S306" s="23"/>
    </row>
    <row r="307" spans="1:19">
      <c r="A307" s="7"/>
      <c r="B307" s="7"/>
      <c r="C307" s="7"/>
      <c r="D307" s="7"/>
      <c r="E307" s="7"/>
      <c r="F307" s="7"/>
      <c r="G307" s="7"/>
      <c r="H307" s="7"/>
      <c r="I307" s="7"/>
      <c r="J307" s="7"/>
      <c r="K307" s="7"/>
      <c r="L307" s="7"/>
      <c r="M307" s="7"/>
      <c r="N307" s="7"/>
      <c r="O307" s="7"/>
      <c r="P307" s="7"/>
      <c r="Q307" s="7"/>
      <c r="R307" s="7"/>
      <c r="S307" s="23"/>
    </row>
    <row r="308" spans="1:19">
      <c r="A308" s="7"/>
      <c r="B308" s="7"/>
      <c r="C308" s="7"/>
      <c r="D308" s="7"/>
      <c r="E308" s="7"/>
      <c r="F308" s="7"/>
      <c r="G308" s="7"/>
      <c r="H308" s="7"/>
      <c r="I308" s="7"/>
      <c r="J308" s="7"/>
      <c r="K308" s="7"/>
      <c r="L308" s="7"/>
      <c r="M308" s="7"/>
      <c r="N308" s="7"/>
      <c r="O308" s="7"/>
      <c r="P308" s="7"/>
      <c r="Q308" s="7"/>
      <c r="R308" s="7"/>
      <c r="S308" s="23"/>
    </row>
    <row r="309" spans="1:19">
      <c r="A309" s="7"/>
      <c r="B309" s="7"/>
      <c r="C309" s="7"/>
      <c r="D309" s="7"/>
      <c r="E309" s="7"/>
      <c r="F309" s="7"/>
      <c r="G309" s="7"/>
      <c r="H309" s="7"/>
      <c r="I309" s="7"/>
      <c r="J309" s="7"/>
      <c r="K309" s="7"/>
      <c r="L309" s="7"/>
      <c r="M309" s="7"/>
      <c r="N309" s="7"/>
      <c r="O309" s="7"/>
      <c r="P309" s="7"/>
      <c r="Q309" s="7"/>
      <c r="R309" s="7"/>
      <c r="S309" s="23"/>
    </row>
    <row r="310" spans="1:19">
      <c r="A310" s="7"/>
      <c r="B310" s="7"/>
      <c r="C310" s="7"/>
      <c r="D310" s="7"/>
      <c r="E310" s="7"/>
      <c r="F310" s="7"/>
      <c r="G310" s="7"/>
      <c r="H310" s="7"/>
      <c r="I310" s="7"/>
      <c r="J310" s="7"/>
      <c r="K310" s="7"/>
      <c r="L310" s="7"/>
      <c r="M310" s="7"/>
      <c r="N310" s="7"/>
      <c r="O310" s="7"/>
      <c r="P310" s="7"/>
      <c r="Q310" s="7"/>
      <c r="R310" s="7"/>
      <c r="S310" s="23"/>
    </row>
    <row r="311" spans="1:19">
      <c r="A311" s="7"/>
      <c r="B311" s="7"/>
      <c r="C311" s="7"/>
      <c r="D311" s="7"/>
      <c r="E311" s="7"/>
      <c r="F311" s="7"/>
      <c r="G311" s="7"/>
      <c r="H311" s="7"/>
      <c r="I311" s="7"/>
      <c r="J311" s="7"/>
      <c r="K311" s="7"/>
      <c r="L311" s="7"/>
      <c r="M311" s="7"/>
      <c r="N311" s="7"/>
      <c r="O311" s="7"/>
      <c r="P311" s="7"/>
      <c r="Q311" s="7"/>
      <c r="R311" s="7"/>
      <c r="S311" s="23"/>
    </row>
    <row r="312" spans="1:19">
      <c r="A312" s="7"/>
      <c r="B312" s="7"/>
      <c r="C312" s="7"/>
      <c r="D312" s="7"/>
      <c r="E312" s="7"/>
      <c r="F312" s="7"/>
      <c r="G312" s="7"/>
      <c r="H312" s="7"/>
      <c r="I312" s="7"/>
      <c r="J312" s="7"/>
      <c r="K312" s="7"/>
      <c r="L312" s="7"/>
      <c r="M312" s="7"/>
      <c r="N312" s="7"/>
      <c r="O312" s="7"/>
      <c r="P312" s="7"/>
      <c r="Q312" s="7"/>
      <c r="R312" s="7"/>
      <c r="S312" s="23"/>
    </row>
    <row r="313" spans="1:19">
      <c r="A313" s="7"/>
      <c r="B313" s="7"/>
      <c r="C313" s="7"/>
      <c r="D313" s="7"/>
      <c r="E313" s="7"/>
      <c r="F313" s="7"/>
      <c r="G313" s="7"/>
      <c r="H313" s="7"/>
      <c r="I313" s="7"/>
      <c r="J313" s="7"/>
      <c r="K313" s="7"/>
      <c r="L313" s="7"/>
      <c r="M313" s="7"/>
      <c r="N313" s="7"/>
      <c r="O313" s="7"/>
      <c r="P313" s="7"/>
      <c r="Q313" s="7"/>
      <c r="R313" s="7"/>
      <c r="S313" s="23"/>
    </row>
    <row r="314" spans="1:19">
      <c r="A314" s="7"/>
      <c r="B314" s="7"/>
      <c r="C314" s="7"/>
      <c r="D314" s="7"/>
      <c r="E314" s="7"/>
      <c r="F314" s="7"/>
      <c r="G314" s="7"/>
      <c r="H314" s="7"/>
      <c r="I314" s="7"/>
      <c r="J314" s="7"/>
      <c r="K314" s="7"/>
      <c r="L314" s="7"/>
      <c r="M314" s="7"/>
      <c r="N314" s="7"/>
      <c r="O314" s="7"/>
      <c r="P314" s="7"/>
      <c r="Q314" s="7"/>
      <c r="R314" s="7"/>
      <c r="S314" s="23"/>
    </row>
    <row r="315" spans="1:19">
      <c r="A315" s="7"/>
      <c r="B315" s="7"/>
      <c r="C315" s="7"/>
      <c r="D315" s="7"/>
      <c r="E315" s="7"/>
      <c r="F315" s="7"/>
      <c r="G315" s="7"/>
      <c r="H315" s="7"/>
      <c r="I315" s="7"/>
      <c r="J315" s="7"/>
      <c r="K315" s="7"/>
      <c r="L315" s="7"/>
      <c r="M315" s="7"/>
      <c r="N315" s="7"/>
      <c r="O315" s="7"/>
      <c r="P315" s="7"/>
      <c r="Q315" s="7"/>
      <c r="R315" s="7"/>
      <c r="S315" s="23"/>
    </row>
    <row r="316" spans="1:19">
      <c r="A316" s="7"/>
      <c r="B316" s="7"/>
      <c r="C316" s="7"/>
      <c r="D316" s="7"/>
      <c r="E316" s="7"/>
      <c r="F316" s="7"/>
      <c r="G316" s="7"/>
      <c r="H316" s="7"/>
      <c r="I316" s="7"/>
      <c r="J316" s="7"/>
      <c r="K316" s="7"/>
      <c r="L316" s="7"/>
      <c r="M316" s="7"/>
      <c r="N316" s="7"/>
      <c r="O316" s="7"/>
      <c r="P316" s="7"/>
      <c r="Q316" s="7"/>
      <c r="R316" s="7"/>
      <c r="S316" s="23"/>
    </row>
    <row r="317" spans="1:19">
      <c r="A317" s="7"/>
      <c r="B317" s="7"/>
      <c r="C317" s="7"/>
      <c r="D317" s="7"/>
      <c r="E317" s="7"/>
      <c r="F317" s="7"/>
      <c r="G317" s="7"/>
      <c r="H317" s="7"/>
      <c r="I317" s="7"/>
      <c r="J317" s="7"/>
      <c r="K317" s="7"/>
      <c r="L317" s="7"/>
      <c r="M317" s="7"/>
      <c r="N317" s="7"/>
      <c r="O317" s="7"/>
      <c r="P317" s="7"/>
      <c r="Q317" s="7"/>
      <c r="R317" s="7"/>
      <c r="S317" s="23"/>
    </row>
    <row r="318" spans="1:19">
      <c r="A318" s="7"/>
      <c r="B318" s="7"/>
      <c r="C318" s="7"/>
      <c r="D318" s="7"/>
      <c r="E318" s="7"/>
      <c r="F318" s="7"/>
      <c r="G318" s="7"/>
      <c r="H318" s="7"/>
      <c r="I318" s="7"/>
      <c r="J318" s="7"/>
      <c r="K318" s="7"/>
      <c r="L318" s="7"/>
      <c r="M318" s="7"/>
      <c r="N318" s="7"/>
      <c r="O318" s="7"/>
      <c r="P318" s="7"/>
      <c r="Q318" s="7"/>
      <c r="R318" s="7"/>
      <c r="S318" s="23"/>
    </row>
    <row r="319" spans="1:19">
      <c r="A319" s="7"/>
      <c r="B319" s="7"/>
      <c r="C319" s="7"/>
      <c r="D319" s="7"/>
      <c r="E319" s="7"/>
      <c r="F319" s="7"/>
      <c r="G319" s="7"/>
      <c r="H319" s="7"/>
      <c r="I319" s="7"/>
      <c r="J319" s="7"/>
      <c r="K319" s="7"/>
      <c r="L319" s="7"/>
      <c r="M319" s="7"/>
      <c r="N319" s="7"/>
      <c r="O319" s="7"/>
      <c r="P319" s="7"/>
      <c r="Q319" s="7"/>
      <c r="R319" s="7"/>
      <c r="S319" s="23"/>
    </row>
    <row r="320" spans="1:19">
      <c r="A320" s="7"/>
      <c r="B320" s="7"/>
      <c r="C320" s="7"/>
      <c r="D320" s="7"/>
      <c r="E320" s="7"/>
      <c r="F320" s="7"/>
      <c r="G320" s="7"/>
      <c r="H320" s="7"/>
      <c r="I320" s="7"/>
      <c r="J320" s="7"/>
      <c r="K320" s="7"/>
      <c r="L320" s="7"/>
      <c r="M320" s="7"/>
      <c r="N320" s="7"/>
      <c r="O320" s="7"/>
      <c r="P320" s="7"/>
      <c r="Q320" s="7"/>
      <c r="R320" s="7"/>
      <c r="S320" s="23"/>
    </row>
    <row r="321" spans="1:19">
      <c r="A321" s="7"/>
      <c r="B321" s="7"/>
      <c r="C321" s="7"/>
      <c r="D321" s="7"/>
      <c r="E321" s="7"/>
      <c r="F321" s="7"/>
      <c r="G321" s="7"/>
      <c r="H321" s="7"/>
      <c r="I321" s="7"/>
      <c r="J321" s="7"/>
      <c r="K321" s="7"/>
      <c r="L321" s="7"/>
      <c r="M321" s="7"/>
      <c r="N321" s="7"/>
      <c r="O321" s="7"/>
      <c r="P321" s="7"/>
      <c r="Q321" s="7"/>
      <c r="R321" s="7"/>
      <c r="S321" s="23"/>
    </row>
    <row r="322" spans="1:19">
      <c r="A322" s="7"/>
      <c r="B322" s="7"/>
      <c r="C322" s="7"/>
      <c r="D322" s="7"/>
      <c r="E322" s="7"/>
      <c r="F322" s="7"/>
      <c r="G322" s="7"/>
      <c r="H322" s="7"/>
      <c r="I322" s="7"/>
      <c r="J322" s="7"/>
      <c r="K322" s="7"/>
      <c r="L322" s="7"/>
      <c r="M322" s="7"/>
      <c r="N322" s="7"/>
      <c r="O322" s="7"/>
      <c r="P322" s="7"/>
      <c r="Q322" s="7"/>
      <c r="R322" s="7"/>
      <c r="S322" s="23"/>
    </row>
    <row r="323" spans="1:19">
      <c r="A323" s="7"/>
      <c r="B323" s="7"/>
      <c r="C323" s="7"/>
      <c r="D323" s="7"/>
      <c r="E323" s="7"/>
      <c r="F323" s="7"/>
      <c r="G323" s="7"/>
      <c r="H323" s="7"/>
      <c r="I323" s="7"/>
      <c r="J323" s="7"/>
      <c r="K323" s="7"/>
      <c r="L323" s="7"/>
      <c r="M323" s="7"/>
      <c r="N323" s="7"/>
      <c r="O323" s="7"/>
      <c r="P323" s="7"/>
      <c r="Q323" s="7"/>
      <c r="R323" s="7"/>
      <c r="S323" s="23"/>
    </row>
    <row r="324" spans="1:19">
      <c r="A324" s="7"/>
      <c r="B324" s="7"/>
      <c r="C324" s="7"/>
      <c r="D324" s="7"/>
      <c r="E324" s="7"/>
      <c r="F324" s="7"/>
      <c r="G324" s="7"/>
      <c r="H324" s="7"/>
      <c r="I324" s="7"/>
      <c r="J324" s="7"/>
      <c r="K324" s="7"/>
      <c r="L324" s="7"/>
      <c r="M324" s="7"/>
      <c r="N324" s="7"/>
      <c r="O324" s="7"/>
      <c r="P324" s="7"/>
      <c r="Q324" s="7"/>
      <c r="R324" s="7"/>
      <c r="S324" s="23"/>
    </row>
    <row r="325" spans="1:19">
      <c r="A325" s="7"/>
      <c r="B325" s="7"/>
      <c r="C325" s="7"/>
      <c r="D325" s="7"/>
      <c r="E325" s="7"/>
      <c r="F325" s="7"/>
      <c r="G325" s="7"/>
      <c r="H325" s="7"/>
      <c r="I325" s="7"/>
      <c r="J325" s="7"/>
      <c r="K325" s="7"/>
      <c r="L325" s="7"/>
      <c r="M325" s="7"/>
      <c r="N325" s="7"/>
      <c r="O325" s="7"/>
      <c r="P325" s="7"/>
      <c r="Q325" s="7"/>
      <c r="R325" s="7"/>
      <c r="S325" s="23"/>
    </row>
    <row r="326" spans="1:19">
      <c r="A326" s="7"/>
      <c r="B326" s="7"/>
      <c r="C326" s="7"/>
      <c r="D326" s="7"/>
      <c r="E326" s="7"/>
      <c r="F326" s="7"/>
      <c r="G326" s="7"/>
      <c r="H326" s="7"/>
      <c r="I326" s="7"/>
      <c r="J326" s="7"/>
      <c r="K326" s="7"/>
      <c r="L326" s="7"/>
      <c r="M326" s="7"/>
      <c r="N326" s="7"/>
      <c r="O326" s="7"/>
      <c r="P326" s="7"/>
      <c r="Q326" s="7"/>
      <c r="R326" s="7"/>
      <c r="S326" s="23"/>
    </row>
    <row r="327" spans="1:19">
      <c r="A327" s="7"/>
      <c r="B327" s="7"/>
      <c r="C327" s="7"/>
      <c r="D327" s="7"/>
      <c r="E327" s="7"/>
      <c r="F327" s="7"/>
      <c r="G327" s="7"/>
      <c r="H327" s="7"/>
      <c r="I327" s="7"/>
      <c r="J327" s="7"/>
      <c r="K327" s="7"/>
      <c r="L327" s="7"/>
      <c r="M327" s="7"/>
      <c r="N327" s="7"/>
      <c r="O327" s="7"/>
      <c r="P327" s="7"/>
      <c r="Q327" s="7"/>
      <c r="R327" s="7"/>
      <c r="S327" s="23"/>
    </row>
    <row r="328" spans="1:19">
      <c r="A328" s="7"/>
      <c r="B328" s="7"/>
      <c r="C328" s="7"/>
      <c r="D328" s="7"/>
      <c r="E328" s="7"/>
      <c r="F328" s="7"/>
      <c r="G328" s="7"/>
      <c r="H328" s="7"/>
      <c r="I328" s="7"/>
      <c r="J328" s="7"/>
      <c r="K328" s="7"/>
      <c r="L328" s="7"/>
      <c r="M328" s="7"/>
      <c r="N328" s="7"/>
      <c r="O328" s="7"/>
      <c r="P328" s="7"/>
      <c r="Q328" s="7"/>
      <c r="R328" s="7"/>
      <c r="S328" s="23"/>
    </row>
    <row r="329" spans="1:19">
      <c r="A329" s="7"/>
      <c r="B329" s="7"/>
      <c r="C329" s="7"/>
      <c r="D329" s="7"/>
      <c r="E329" s="7"/>
      <c r="F329" s="7"/>
      <c r="G329" s="7"/>
      <c r="H329" s="7"/>
      <c r="I329" s="7"/>
      <c r="J329" s="7"/>
      <c r="K329" s="7"/>
      <c r="L329" s="7"/>
      <c r="M329" s="7"/>
      <c r="N329" s="7"/>
      <c r="O329" s="7"/>
      <c r="P329" s="7"/>
      <c r="Q329" s="7"/>
      <c r="R329" s="7"/>
      <c r="S329" s="23"/>
    </row>
    <row r="330" spans="1:19">
      <c r="A330" s="7"/>
      <c r="B330" s="7"/>
      <c r="C330" s="7"/>
      <c r="D330" s="7"/>
      <c r="E330" s="7"/>
      <c r="F330" s="7"/>
      <c r="G330" s="7"/>
      <c r="H330" s="7"/>
      <c r="I330" s="7"/>
      <c r="J330" s="7"/>
      <c r="K330" s="7"/>
      <c r="L330" s="7"/>
      <c r="M330" s="7"/>
      <c r="N330" s="7"/>
      <c r="O330" s="7"/>
      <c r="P330" s="7"/>
      <c r="Q330" s="7"/>
      <c r="R330" s="7"/>
      <c r="S330" s="23"/>
    </row>
    <row r="331" spans="1:19">
      <c r="A331" s="7"/>
      <c r="B331" s="7"/>
      <c r="C331" s="7"/>
      <c r="D331" s="7"/>
      <c r="E331" s="7"/>
      <c r="F331" s="7"/>
      <c r="G331" s="7"/>
      <c r="H331" s="7"/>
      <c r="I331" s="7"/>
      <c r="J331" s="7"/>
      <c r="K331" s="7"/>
      <c r="L331" s="7"/>
      <c r="M331" s="7"/>
      <c r="N331" s="7"/>
      <c r="O331" s="7"/>
      <c r="P331" s="7"/>
      <c r="Q331" s="7"/>
      <c r="R331" s="7"/>
      <c r="S331" s="23"/>
    </row>
    <row r="332" spans="1:19">
      <c r="A332" s="7"/>
      <c r="B332" s="7"/>
      <c r="C332" s="7"/>
      <c r="D332" s="7"/>
      <c r="E332" s="7"/>
      <c r="F332" s="7"/>
      <c r="G332" s="7"/>
      <c r="H332" s="7"/>
      <c r="I332" s="7"/>
      <c r="J332" s="7"/>
      <c r="K332" s="7"/>
      <c r="L332" s="7"/>
      <c r="M332" s="7"/>
      <c r="N332" s="7"/>
      <c r="O332" s="7"/>
      <c r="P332" s="7"/>
      <c r="Q332" s="7"/>
      <c r="R332" s="7"/>
      <c r="S332" s="23"/>
    </row>
    <row r="333" spans="1:19">
      <c r="A333" s="7"/>
      <c r="B333" s="7"/>
      <c r="C333" s="7"/>
      <c r="D333" s="7"/>
      <c r="E333" s="7"/>
      <c r="F333" s="7"/>
      <c r="G333" s="7"/>
      <c r="H333" s="7"/>
      <c r="I333" s="7"/>
      <c r="J333" s="7"/>
      <c r="K333" s="7"/>
      <c r="L333" s="7"/>
      <c r="M333" s="7"/>
      <c r="N333" s="7"/>
      <c r="O333" s="7"/>
      <c r="P333" s="7"/>
      <c r="Q333" s="7"/>
      <c r="R333" s="7"/>
      <c r="S333" s="23"/>
    </row>
    <row r="334" spans="1:19">
      <c r="A334" s="7"/>
      <c r="B334" s="7"/>
      <c r="C334" s="7"/>
      <c r="D334" s="7"/>
      <c r="E334" s="7"/>
      <c r="F334" s="7"/>
      <c r="G334" s="7"/>
      <c r="H334" s="7"/>
      <c r="I334" s="7"/>
      <c r="J334" s="7"/>
      <c r="K334" s="7"/>
      <c r="L334" s="7"/>
      <c r="M334" s="7"/>
      <c r="N334" s="7"/>
      <c r="O334" s="7"/>
      <c r="P334" s="7"/>
      <c r="Q334" s="7"/>
      <c r="R334" s="7"/>
      <c r="S334" s="23"/>
    </row>
    <row r="335" spans="1:19">
      <c r="A335" s="7"/>
      <c r="B335" s="7"/>
      <c r="C335" s="7"/>
      <c r="D335" s="7"/>
      <c r="E335" s="7"/>
      <c r="F335" s="7"/>
      <c r="G335" s="7"/>
      <c r="H335" s="7"/>
      <c r="I335" s="7"/>
      <c r="J335" s="7"/>
      <c r="K335" s="7"/>
      <c r="L335" s="7"/>
      <c r="M335" s="7"/>
      <c r="N335" s="7"/>
      <c r="O335" s="7"/>
      <c r="P335" s="7"/>
      <c r="Q335" s="7"/>
      <c r="R335" s="7"/>
      <c r="S335" s="23"/>
    </row>
    <row r="336" spans="1:19">
      <c r="A336" s="7"/>
      <c r="B336" s="7"/>
      <c r="C336" s="7"/>
      <c r="D336" s="7"/>
      <c r="E336" s="7"/>
      <c r="F336" s="7"/>
      <c r="G336" s="7"/>
      <c r="H336" s="7"/>
      <c r="I336" s="7"/>
      <c r="J336" s="7"/>
      <c r="K336" s="7"/>
      <c r="L336" s="7"/>
      <c r="M336" s="7"/>
      <c r="N336" s="7"/>
      <c r="O336" s="7"/>
      <c r="P336" s="7"/>
      <c r="Q336" s="7"/>
      <c r="R336" s="7"/>
      <c r="S336" s="23"/>
    </row>
    <row r="337" spans="1:19">
      <c r="A337" s="7"/>
      <c r="B337" s="7"/>
      <c r="C337" s="7"/>
      <c r="D337" s="7"/>
      <c r="E337" s="7"/>
      <c r="F337" s="7"/>
      <c r="G337" s="7"/>
      <c r="H337" s="7"/>
      <c r="I337" s="7"/>
      <c r="J337" s="7"/>
      <c r="K337" s="7"/>
      <c r="L337" s="7"/>
      <c r="M337" s="7"/>
      <c r="N337" s="7"/>
      <c r="O337" s="7"/>
      <c r="P337" s="7"/>
      <c r="Q337" s="7"/>
      <c r="R337" s="7"/>
      <c r="S337" s="23"/>
    </row>
    <row r="338" spans="1:19">
      <c r="A338" s="7"/>
      <c r="B338" s="7"/>
      <c r="C338" s="7"/>
      <c r="D338" s="7"/>
      <c r="E338" s="7"/>
      <c r="F338" s="7"/>
      <c r="G338" s="7"/>
      <c r="H338" s="7"/>
      <c r="I338" s="7"/>
      <c r="J338" s="7"/>
      <c r="K338" s="7"/>
      <c r="L338" s="7"/>
      <c r="M338" s="7"/>
      <c r="N338" s="7"/>
      <c r="O338" s="7"/>
      <c r="P338" s="7"/>
      <c r="Q338" s="7"/>
      <c r="R338" s="7"/>
      <c r="S338" s="23"/>
    </row>
    <row r="339" spans="1:19">
      <c r="A339" s="7"/>
      <c r="B339" s="7"/>
      <c r="C339" s="7"/>
      <c r="D339" s="7"/>
      <c r="E339" s="7"/>
      <c r="F339" s="7"/>
      <c r="G339" s="7"/>
      <c r="H339" s="7"/>
      <c r="I339" s="7"/>
      <c r="J339" s="7"/>
      <c r="K339" s="7"/>
      <c r="L339" s="7"/>
      <c r="M339" s="7"/>
      <c r="N339" s="7"/>
      <c r="O339" s="7"/>
      <c r="P339" s="7"/>
      <c r="Q339" s="7"/>
      <c r="R339" s="7"/>
      <c r="S339" s="23"/>
    </row>
    <row r="340" spans="1:19">
      <c r="A340" s="7"/>
      <c r="B340" s="7"/>
      <c r="C340" s="7"/>
      <c r="D340" s="7"/>
      <c r="E340" s="7"/>
      <c r="F340" s="7"/>
      <c r="G340" s="7"/>
      <c r="H340" s="7"/>
      <c r="I340" s="7"/>
      <c r="J340" s="7"/>
      <c r="K340" s="7"/>
      <c r="L340" s="7"/>
      <c r="M340" s="7"/>
      <c r="N340" s="7"/>
      <c r="O340" s="7"/>
      <c r="P340" s="7"/>
      <c r="Q340" s="7"/>
      <c r="R340" s="7"/>
      <c r="S340" s="23"/>
    </row>
    <row r="341" spans="1:19">
      <c r="A341" s="7"/>
      <c r="B341" s="7"/>
      <c r="C341" s="7"/>
      <c r="D341" s="7"/>
      <c r="E341" s="7"/>
      <c r="F341" s="7"/>
      <c r="G341" s="7"/>
      <c r="H341" s="7"/>
      <c r="I341" s="7"/>
      <c r="J341" s="7"/>
      <c r="K341" s="7"/>
      <c r="L341" s="7"/>
      <c r="M341" s="7"/>
      <c r="N341" s="7"/>
      <c r="O341" s="7"/>
      <c r="P341" s="7"/>
      <c r="Q341" s="7"/>
      <c r="R341" s="7"/>
      <c r="S341" s="23"/>
    </row>
    <row r="342" spans="1:19">
      <c r="A342" s="7"/>
      <c r="B342" s="7"/>
      <c r="C342" s="7"/>
      <c r="D342" s="7"/>
      <c r="E342" s="7"/>
      <c r="F342" s="7"/>
      <c r="G342" s="7"/>
      <c r="H342" s="7"/>
      <c r="I342" s="7"/>
      <c r="J342" s="7"/>
      <c r="K342" s="7"/>
      <c r="L342" s="7"/>
      <c r="M342" s="7"/>
      <c r="N342" s="7"/>
      <c r="O342" s="7"/>
      <c r="P342" s="7"/>
      <c r="Q342" s="7"/>
      <c r="R342" s="7"/>
      <c r="S342" s="23"/>
    </row>
    <row r="343" spans="1:19">
      <c r="A343" s="7"/>
      <c r="B343" s="7"/>
      <c r="C343" s="7"/>
      <c r="D343" s="7"/>
      <c r="E343" s="7"/>
      <c r="F343" s="7"/>
      <c r="G343" s="7"/>
      <c r="H343" s="7"/>
      <c r="I343" s="7"/>
      <c r="J343" s="7"/>
      <c r="K343" s="7"/>
      <c r="L343" s="7"/>
      <c r="M343" s="7"/>
      <c r="N343" s="7"/>
      <c r="O343" s="7"/>
      <c r="P343" s="7"/>
      <c r="Q343" s="7"/>
      <c r="R343" s="7"/>
      <c r="S343" s="23"/>
    </row>
    <row r="344" spans="1:19">
      <c r="A344" s="7"/>
      <c r="B344" s="7"/>
      <c r="C344" s="7"/>
      <c r="D344" s="7"/>
      <c r="E344" s="7"/>
      <c r="F344" s="7"/>
      <c r="G344" s="7"/>
      <c r="H344" s="7"/>
      <c r="I344" s="7"/>
      <c r="J344" s="7"/>
      <c r="K344" s="7"/>
      <c r="L344" s="7"/>
      <c r="M344" s="7"/>
      <c r="N344" s="7"/>
      <c r="O344" s="7"/>
      <c r="P344" s="7"/>
      <c r="Q344" s="7"/>
      <c r="R344" s="7"/>
      <c r="S344" s="23"/>
    </row>
    <row r="345" spans="1:19">
      <c r="A345" s="7"/>
      <c r="B345" s="7"/>
      <c r="C345" s="7"/>
      <c r="D345" s="7"/>
      <c r="E345" s="7"/>
      <c r="F345" s="7"/>
      <c r="G345" s="7"/>
      <c r="H345" s="7"/>
      <c r="I345" s="7"/>
      <c r="J345" s="7"/>
      <c r="K345" s="7"/>
      <c r="L345" s="7"/>
      <c r="M345" s="7"/>
      <c r="N345" s="7"/>
      <c r="O345" s="7"/>
      <c r="P345" s="7"/>
      <c r="Q345" s="7"/>
      <c r="R345" s="7"/>
      <c r="S345" s="23"/>
    </row>
    <row r="346" spans="1:19">
      <c r="A346" s="7"/>
      <c r="B346" s="7"/>
      <c r="C346" s="7"/>
      <c r="D346" s="7"/>
      <c r="E346" s="7"/>
      <c r="F346" s="7"/>
      <c r="G346" s="7"/>
      <c r="H346" s="7"/>
      <c r="I346" s="7"/>
      <c r="J346" s="7"/>
      <c r="K346" s="7"/>
      <c r="L346" s="7"/>
      <c r="M346" s="7"/>
      <c r="N346" s="7"/>
      <c r="O346" s="7"/>
      <c r="P346" s="7"/>
      <c r="Q346" s="7"/>
      <c r="R346" s="7"/>
      <c r="S346" s="23"/>
    </row>
    <row r="347" spans="1:19">
      <c r="A347" s="7"/>
      <c r="B347" s="7"/>
      <c r="C347" s="7"/>
      <c r="D347" s="7"/>
      <c r="E347" s="7"/>
      <c r="F347" s="7"/>
      <c r="G347" s="7"/>
      <c r="H347" s="7"/>
      <c r="I347" s="7"/>
      <c r="J347" s="7"/>
      <c r="K347" s="7"/>
      <c r="L347" s="7"/>
      <c r="M347" s="7"/>
      <c r="N347" s="7"/>
      <c r="O347" s="7"/>
      <c r="P347" s="7"/>
      <c r="Q347" s="7"/>
      <c r="R347" s="7"/>
      <c r="S347" s="23"/>
    </row>
    <row r="348" spans="1:19">
      <c r="A348" s="7"/>
      <c r="B348" s="7"/>
      <c r="C348" s="7"/>
      <c r="D348" s="7"/>
      <c r="E348" s="7"/>
      <c r="F348" s="7"/>
      <c r="G348" s="7"/>
      <c r="H348" s="7"/>
      <c r="I348" s="7"/>
      <c r="J348" s="7"/>
      <c r="K348" s="7"/>
      <c r="L348" s="7"/>
      <c r="M348" s="7"/>
      <c r="N348" s="7"/>
      <c r="O348" s="7"/>
      <c r="P348" s="7"/>
      <c r="Q348" s="7"/>
      <c r="R348" s="7"/>
      <c r="S348" s="23"/>
    </row>
    <row r="349" spans="1:19">
      <c r="A349" s="7"/>
      <c r="B349" s="7"/>
      <c r="C349" s="7"/>
      <c r="D349" s="7"/>
      <c r="E349" s="7"/>
      <c r="F349" s="7"/>
      <c r="G349" s="7"/>
      <c r="H349" s="7"/>
      <c r="I349" s="7"/>
      <c r="J349" s="7"/>
      <c r="K349" s="7"/>
      <c r="L349" s="7"/>
      <c r="M349" s="7"/>
      <c r="N349" s="7"/>
      <c r="O349" s="7"/>
      <c r="P349" s="7"/>
      <c r="Q349" s="7"/>
      <c r="R349" s="7"/>
      <c r="S349" s="23"/>
    </row>
    <row r="350" spans="1:19">
      <c r="A350" s="7"/>
      <c r="B350" s="7"/>
      <c r="C350" s="7"/>
      <c r="D350" s="7"/>
      <c r="E350" s="7"/>
      <c r="F350" s="7"/>
      <c r="G350" s="7"/>
      <c r="H350" s="7"/>
      <c r="I350" s="7"/>
      <c r="J350" s="7"/>
      <c r="K350" s="7"/>
      <c r="L350" s="7"/>
      <c r="M350" s="7"/>
      <c r="N350" s="7"/>
      <c r="O350" s="7"/>
      <c r="P350" s="7"/>
      <c r="Q350" s="7"/>
      <c r="R350" s="7"/>
      <c r="S350" s="23"/>
    </row>
    <row r="351" spans="1:19">
      <c r="A351" s="7"/>
      <c r="B351" s="7"/>
      <c r="C351" s="7"/>
      <c r="D351" s="7"/>
      <c r="E351" s="7"/>
      <c r="F351" s="7"/>
      <c r="G351" s="7"/>
      <c r="H351" s="7"/>
      <c r="I351" s="7"/>
      <c r="J351" s="7"/>
      <c r="K351" s="7"/>
      <c r="L351" s="7"/>
      <c r="M351" s="7"/>
      <c r="N351" s="7"/>
      <c r="O351" s="7"/>
      <c r="P351" s="7"/>
      <c r="Q351" s="7"/>
      <c r="R351" s="7"/>
      <c r="S351" s="23"/>
    </row>
    <row r="352" spans="1:19">
      <c r="A352" s="7"/>
      <c r="B352" s="7"/>
      <c r="C352" s="7"/>
      <c r="D352" s="7"/>
      <c r="E352" s="7"/>
      <c r="F352" s="7"/>
      <c r="G352" s="7"/>
      <c r="H352" s="7"/>
      <c r="I352" s="7"/>
      <c r="J352" s="7"/>
      <c r="K352" s="7"/>
      <c r="L352" s="7"/>
      <c r="M352" s="7"/>
      <c r="N352" s="7"/>
      <c r="O352" s="7"/>
      <c r="P352" s="7"/>
      <c r="Q352" s="7"/>
      <c r="R352" s="7"/>
      <c r="S352" s="23"/>
    </row>
    <row r="353" spans="1:19">
      <c r="A353" s="7"/>
      <c r="B353" s="7"/>
      <c r="C353" s="7"/>
      <c r="D353" s="7"/>
      <c r="E353" s="7"/>
      <c r="F353" s="7"/>
      <c r="G353" s="7"/>
      <c r="H353" s="7"/>
      <c r="I353" s="7"/>
      <c r="J353" s="7"/>
      <c r="K353" s="7"/>
      <c r="L353" s="7"/>
      <c r="M353" s="7"/>
      <c r="N353" s="7"/>
      <c r="O353" s="7"/>
      <c r="P353" s="7"/>
      <c r="Q353" s="7"/>
      <c r="R353" s="7"/>
      <c r="S353" s="23"/>
    </row>
    <row r="354" spans="1:19">
      <c r="A354" s="7"/>
      <c r="B354" s="7"/>
      <c r="C354" s="7"/>
      <c r="D354" s="7"/>
      <c r="E354" s="7"/>
      <c r="F354" s="7"/>
      <c r="G354" s="7"/>
      <c r="H354" s="7"/>
      <c r="I354" s="7"/>
      <c r="J354" s="7"/>
      <c r="K354" s="7"/>
      <c r="L354" s="7"/>
      <c r="M354" s="7"/>
      <c r="N354" s="7"/>
      <c r="O354" s="7"/>
      <c r="P354" s="7"/>
      <c r="Q354" s="7"/>
      <c r="R354" s="7"/>
      <c r="S354" s="23"/>
    </row>
    <row r="355" spans="1:19">
      <c r="A355" s="7"/>
      <c r="B355" s="7"/>
      <c r="C355" s="7"/>
      <c r="D355" s="7"/>
      <c r="E355" s="7"/>
      <c r="F355" s="7"/>
      <c r="G355" s="7"/>
      <c r="H355" s="7"/>
      <c r="I355" s="7"/>
      <c r="J355" s="7"/>
      <c r="K355" s="7"/>
      <c r="L355" s="7"/>
      <c r="M355" s="7"/>
      <c r="N355" s="7"/>
      <c r="O355" s="7"/>
      <c r="P355" s="7"/>
      <c r="Q355" s="7"/>
      <c r="R355" s="7"/>
      <c r="S355" s="23"/>
    </row>
    <row r="356" spans="1:19">
      <c r="A356" s="7"/>
      <c r="B356" s="7"/>
      <c r="C356" s="7"/>
      <c r="D356" s="7"/>
      <c r="E356" s="7"/>
      <c r="F356" s="7"/>
      <c r="G356" s="7"/>
      <c r="H356" s="7"/>
      <c r="I356" s="7"/>
      <c r="J356" s="7"/>
      <c r="K356" s="7"/>
      <c r="L356" s="7"/>
      <c r="M356" s="7"/>
      <c r="N356" s="7"/>
      <c r="O356" s="7"/>
      <c r="P356" s="7"/>
      <c r="Q356" s="7"/>
      <c r="R356" s="7"/>
      <c r="S356" s="23"/>
    </row>
    <row r="357" spans="1:19">
      <c r="A357" s="7"/>
      <c r="B357" s="7"/>
      <c r="C357" s="7"/>
      <c r="D357" s="7"/>
      <c r="E357" s="7"/>
      <c r="F357" s="7"/>
      <c r="G357" s="7"/>
      <c r="H357" s="7"/>
      <c r="I357" s="7"/>
      <c r="J357" s="7"/>
      <c r="K357" s="7"/>
      <c r="L357" s="7"/>
      <c r="M357" s="7"/>
      <c r="N357" s="7"/>
      <c r="O357" s="7"/>
      <c r="P357" s="7"/>
      <c r="Q357" s="7"/>
      <c r="R357" s="7"/>
      <c r="S357" s="23"/>
    </row>
    <row r="358" spans="1:19">
      <c r="A358" s="7"/>
      <c r="B358" s="7"/>
      <c r="C358" s="7"/>
      <c r="D358" s="7"/>
      <c r="E358" s="7"/>
      <c r="F358" s="7"/>
      <c r="G358" s="7"/>
      <c r="H358" s="7"/>
      <c r="I358" s="7"/>
      <c r="J358" s="7"/>
      <c r="K358" s="7"/>
      <c r="L358" s="7"/>
      <c r="M358" s="7"/>
      <c r="N358" s="7"/>
      <c r="O358" s="7"/>
      <c r="P358" s="7"/>
      <c r="Q358" s="7"/>
      <c r="R358" s="7"/>
      <c r="S358" s="23"/>
    </row>
    <row r="359" spans="1:19">
      <c r="A359" s="7"/>
      <c r="B359" s="7"/>
      <c r="C359" s="7"/>
      <c r="D359" s="7"/>
      <c r="E359" s="7"/>
      <c r="F359" s="7"/>
      <c r="G359" s="7"/>
      <c r="H359" s="7"/>
      <c r="I359" s="7"/>
      <c r="J359" s="7"/>
      <c r="K359" s="7"/>
      <c r="L359" s="7"/>
      <c r="M359" s="7"/>
      <c r="N359" s="7"/>
      <c r="O359" s="7"/>
      <c r="P359" s="7"/>
      <c r="Q359" s="7"/>
      <c r="R359" s="7"/>
      <c r="S359" s="23"/>
    </row>
    <row r="360" spans="1:19">
      <c r="A360" s="7"/>
      <c r="B360" s="7"/>
      <c r="C360" s="7"/>
      <c r="D360" s="7"/>
      <c r="E360" s="7"/>
      <c r="F360" s="7"/>
      <c r="G360" s="7"/>
      <c r="H360" s="7"/>
      <c r="I360" s="7"/>
      <c r="J360" s="7"/>
      <c r="K360" s="7"/>
      <c r="L360" s="7"/>
      <c r="M360" s="7"/>
      <c r="N360" s="7"/>
      <c r="O360" s="7"/>
      <c r="P360" s="7"/>
      <c r="Q360" s="7"/>
      <c r="R360" s="7"/>
      <c r="S360" s="23"/>
    </row>
    <row r="361" spans="1:19">
      <c r="A361" s="7"/>
      <c r="B361" s="7"/>
      <c r="C361" s="7"/>
      <c r="D361" s="7"/>
      <c r="E361" s="7"/>
      <c r="F361" s="7"/>
      <c r="G361" s="7"/>
      <c r="H361" s="7"/>
      <c r="I361" s="7"/>
      <c r="J361" s="7"/>
      <c r="K361" s="7"/>
      <c r="L361" s="7"/>
      <c r="M361" s="7"/>
      <c r="N361" s="7"/>
      <c r="O361" s="7"/>
      <c r="P361" s="7"/>
      <c r="Q361" s="7"/>
      <c r="R361" s="7"/>
      <c r="S361" s="23"/>
    </row>
    <row r="362" spans="1:19">
      <c r="A362" s="7"/>
      <c r="B362" s="7"/>
      <c r="C362" s="7"/>
      <c r="D362" s="7"/>
      <c r="E362" s="7"/>
      <c r="F362" s="7"/>
      <c r="G362" s="7"/>
      <c r="H362" s="7"/>
      <c r="I362" s="7"/>
      <c r="J362" s="7"/>
      <c r="K362" s="7"/>
      <c r="L362" s="7"/>
      <c r="M362" s="7"/>
      <c r="N362" s="7"/>
      <c r="O362" s="7"/>
      <c r="P362" s="7"/>
      <c r="Q362" s="7"/>
      <c r="R362" s="7"/>
      <c r="S362" s="23"/>
    </row>
    <row r="363" spans="1:19">
      <c r="A363" s="7"/>
      <c r="B363" s="7"/>
      <c r="C363" s="7"/>
      <c r="D363" s="7"/>
      <c r="E363" s="7"/>
      <c r="F363" s="7"/>
      <c r="G363" s="7"/>
      <c r="H363" s="7"/>
      <c r="I363" s="7"/>
      <c r="J363" s="7"/>
      <c r="K363" s="7"/>
      <c r="L363" s="7"/>
      <c r="M363" s="7"/>
      <c r="N363" s="7"/>
      <c r="O363" s="7"/>
      <c r="P363" s="7"/>
      <c r="Q363" s="7"/>
      <c r="R363" s="7"/>
      <c r="S363" s="23"/>
    </row>
    <row r="364" spans="1:19">
      <c r="A364" s="7"/>
      <c r="B364" s="7"/>
      <c r="C364" s="7"/>
      <c r="D364" s="7"/>
      <c r="E364" s="7"/>
      <c r="F364" s="7"/>
      <c r="G364" s="7"/>
      <c r="H364" s="7"/>
      <c r="I364" s="7"/>
      <c r="J364" s="7"/>
      <c r="K364" s="7"/>
      <c r="L364" s="7"/>
      <c r="M364" s="7"/>
      <c r="N364" s="7"/>
      <c r="O364" s="7"/>
      <c r="P364" s="7"/>
      <c r="Q364" s="7"/>
      <c r="R364" s="7"/>
      <c r="S364" s="23"/>
    </row>
    <row r="365" spans="1:19">
      <c r="A365" s="7"/>
      <c r="B365" s="7"/>
      <c r="C365" s="7"/>
      <c r="D365" s="7"/>
      <c r="E365" s="7"/>
      <c r="F365" s="7"/>
      <c r="G365" s="7"/>
      <c r="H365" s="7"/>
      <c r="I365" s="7"/>
      <c r="J365" s="7"/>
      <c r="K365" s="7"/>
      <c r="L365" s="7"/>
      <c r="M365" s="7"/>
      <c r="N365" s="7"/>
      <c r="O365" s="7"/>
      <c r="P365" s="7"/>
      <c r="Q365" s="7"/>
      <c r="R365" s="7"/>
      <c r="S365" s="23"/>
    </row>
    <row r="366" spans="1:19">
      <c r="A366" s="7"/>
      <c r="B366" s="7"/>
      <c r="C366" s="7"/>
      <c r="D366" s="7"/>
      <c r="E366" s="7"/>
      <c r="F366" s="7"/>
      <c r="G366" s="7"/>
      <c r="H366" s="7"/>
      <c r="I366" s="7"/>
      <c r="J366" s="7"/>
      <c r="K366" s="7"/>
      <c r="L366" s="7"/>
      <c r="M366" s="7"/>
      <c r="N366" s="7"/>
      <c r="O366" s="7"/>
      <c r="P366" s="7"/>
      <c r="Q366" s="7"/>
      <c r="R366" s="7"/>
      <c r="S366" s="23"/>
    </row>
    <row r="367" spans="1:19">
      <c r="A367" s="7"/>
      <c r="B367" s="7"/>
      <c r="C367" s="7"/>
      <c r="D367" s="7"/>
      <c r="E367" s="7"/>
      <c r="F367" s="7"/>
      <c r="G367" s="7"/>
      <c r="H367" s="7"/>
      <c r="I367" s="7"/>
      <c r="J367" s="7"/>
      <c r="K367" s="7"/>
      <c r="L367" s="7"/>
      <c r="M367" s="7"/>
      <c r="N367" s="7"/>
      <c r="O367" s="7"/>
      <c r="P367" s="7"/>
      <c r="Q367" s="7"/>
      <c r="R367" s="7"/>
      <c r="S367" s="23"/>
    </row>
    <row r="368" spans="1:19">
      <c r="A368" s="7"/>
      <c r="B368" s="7"/>
      <c r="C368" s="7"/>
      <c r="D368" s="7"/>
      <c r="E368" s="7"/>
      <c r="F368" s="7"/>
      <c r="G368" s="7"/>
      <c r="H368" s="7"/>
      <c r="I368" s="7"/>
      <c r="J368" s="7"/>
      <c r="K368" s="7"/>
      <c r="L368" s="7"/>
      <c r="M368" s="7"/>
      <c r="N368" s="7"/>
      <c r="O368" s="7"/>
      <c r="P368" s="7"/>
      <c r="Q368" s="7"/>
      <c r="R368" s="7"/>
      <c r="S368" s="23"/>
    </row>
    <row r="369" spans="1:19">
      <c r="A369" s="7"/>
      <c r="B369" s="7"/>
      <c r="C369" s="7"/>
      <c r="D369" s="7"/>
      <c r="E369" s="7"/>
      <c r="F369" s="7"/>
      <c r="G369" s="7"/>
      <c r="H369" s="7"/>
      <c r="I369" s="7"/>
      <c r="J369" s="7"/>
      <c r="K369" s="7"/>
      <c r="L369" s="7"/>
      <c r="M369" s="7"/>
      <c r="N369" s="7"/>
      <c r="O369" s="7"/>
      <c r="P369" s="7"/>
      <c r="Q369" s="7"/>
      <c r="R369" s="7"/>
      <c r="S369" s="23"/>
    </row>
    <row r="370" spans="1:19">
      <c r="A370" s="7"/>
      <c r="B370" s="7"/>
      <c r="C370" s="7"/>
      <c r="D370" s="7"/>
      <c r="E370" s="7"/>
      <c r="F370" s="7"/>
      <c r="G370" s="7"/>
      <c r="H370" s="7"/>
      <c r="I370" s="7"/>
      <c r="J370" s="7"/>
      <c r="K370" s="7"/>
      <c r="L370" s="7"/>
      <c r="M370" s="7"/>
      <c r="N370" s="7"/>
      <c r="O370" s="7"/>
      <c r="P370" s="7"/>
      <c r="Q370" s="7"/>
      <c r="R370" s="7"/>
      <c r="S370" s="23"/>
    </row>
    <row r="371" spans="1:19">
      <c r="A371" s="7"/>
      <c r="B371" s="7"/>
      <c r="C371" s="7"/>
      <c r="D371" s="7"/>
      <c r="E371" s="7"/>
      <c r="F371" s="7"/>
      <c r="G371" s="7"/>
      <c r="H371" s="7"/>
      <c r="I371" s="7"/>
      <c r="J371" s="7"/>
      <c r="K371" s="7"/>
      <c r="L371" s="7"/>
      <c r="M371" s="7"/>
      <c r="N371" s="7"/>
      <c r="O371" s="7"/>
      <c r="P371" s="7"/>
      <c r="Q371" s="7"/>
      <c r="R371" s="7"/>
      <c r="S371" s="23"/>
    </row>
    <row r="372" spans="1:19">
      <c r="A372" s="7"/>
      <c r="B372" s="7"/>
      <c r="C372" s="7"/>
      <c r="D372" s="7"/>
      <c r="E372" s="7"/>
      <c r="F372" s="7"/>
      <c r="G372" s="7"/>
      <c r="H372" s="7"/>
      <c r="I372" s="7"/>
      <c r="J372" s="7"/>
      <c r="K372" s="7"/>
      <c r="L372" s="7"/>
      <c r="M372" s="7"/>
      <c r="N372" s="7"/>
      <c r="O372" s="7"/>
      <c r="P372" s="7"/>
      <c r="Q372" s="7"/>
      <c r="R372" s="7"/>
      <c r="S372" s="23"/>
    </row>
    <row r="373" spans="1:19">
      <c r="A373" s="7"/>
      <c r="B373" s="7"/>
      <c r="C373" s="7"/>
      <c r="D373" s="7"/>
      <c r="E373" s="7"/>
      <c r="F373" s="7"/>
      <c r="G373" s="7"/>
      <c r="H373" s="7"/>
      <c r="I373" s="7"/>
      <c r="J373" s="7"/>
      <c r="K373" s="7"/>
      <c r="L373" s="7"/>
      <c r="M373" s="7"/>
      <c r="N373" s="7"/>
      <c r="O373" s="7"/>
      <c r="P373" s="7"/>
      <c r="Q373" s="7"/>
      <c r="R373" s="7"/>
      <c r="S373" s="23"/>
    </row>
    <row r="374" spans="1:19">
      <c r="A374" s="7"/>
      <c r="B374" s="7"/>
      <c r="C374" s="7"/>
      <c r="D374" s="7"/>
      <c r="E374" s="7"/>
      <c r="F374" s="7"/>
      <c r="G374" s="7"/>
      <c r="H374" s="7"/>
      <c r="I374" s="7"/>
      <c r="J374" s="7"/>
      <c r="K374" s="7"/>
      <c r="L374" s="7"/>
      <c r="M374" s="7"/>
      <c r="N374" s="7"/>
      <c r="O374" s="7"/>
      <c r="P374" s="7"/>
      <c r="Q374" s="7"/>
      <c r="R374" s="7"/>
      <c r="S374" s="23"/>
    </row>
    <row r="375" spans="1:19">
      <c r="A375" s="7"/>
      <c r="B375" s="7"/>
      <c r="C375" s="7"/>
      <c r="D375" s="7"/>
      <c r="E375" s="7"/>
      <c r="F375" s="7"/>
      <c r="G375" s="7"/>
      <c r="H375" s="7"/>
      <c r="I375" s="7"/>
      <c r="J375" s="7"/>
      <c r="K375" s="7"/>
      <c r="L375" s="7"/>
      <c r="M375" s="7"/>
      <c r="N375" s="7"/>
      <c r="O375" s="7"/>
      <c r="P375" s="7"/>
      <c r="Q375" s="7"/>
      <c r="R375" s="7"/>
      <c r="S375" s="23"/>
    </row>
    <row r="376" spans="1:19">
      <c r="A376" s="7"/>
      <c r="B376" s="7"/>
      <c r="C376" s="7"/>
      <c r="D376" s="7"/>
      <c r="E376" s="7"/>
      <c r="F376" s="7"/>
      <c r="G376" s="7"/>
      <c r="H376" s="7"/>
      <c r="I376" s="7"/>
      <c r="J376" s="7"/>
      <c r="K376" s="7"/>
      <c r="L376" s="7"/>
      <c r="M376" s="7"/>
      <c r="N376" s="7"/>
      <c r="O376" s="7"/>
      <c r="P376" s="7"/>
      <c r="Q376" s="7"/>
      <c r="R376" s="7"/>
      <c r="S376" s="23"/>
    </row>
    <row r="377" spans="1:19">
      <c r="A377" s="7"/>
      <c r="B377" s="7"/>
      <c r="C377" s="7"/>
      <c r="D377" s="7"/>
      <c r="E377" s="7"/>
      <c r="F377" s="7"/>
      <c r="G377" s="7"/>
      <c r="H377" s="7"/>
      <c r="I377" s="7"/>
      <c r="J377" s="7"/>
      <c r="K377" s="7"/>
      <c r="L377" s="7"/>
      <c r="M377" s="7"/>
      <c r="N377" s="7"/>
      <c r="O377" s="7"/>
      <c r="P377" s="7"/>
      <c r="Q377" s="7"/>
      <c r="R377" s="7"/>
      <c r="S377" s="23"/>
    </row>
    <row r="378" spans="1:19">
      <c r="A378" s="7"/>
      <c r="B378" s="7"/>
      <c r="C378" s="7"/>
      <c r="D378" s="7"/>
      <c r="E378" s="7"/>
      <c r="F378" s="7"/>
      <c r="G378" s="7"/>
      <c r="H378" s="7"/>
      <c r="I378" s="7"/>
      <c r="J378" s="7"/>
      <c r="K378" s="7"/>
      <c r="L378" s="7"/>
      <c r="M378" s="7"/>
      <c r="N378" s="7"/>
      <c r="O378" s="7"/>
      <c r="P378" s="7"/>
      <c r="Q378" s="7"/>
      <c r="R378" s="7"/>
      <c r="S378" s="23"/>
    </row>
    <row r="379" spans="1:19">
      <c r="A379" s="7"/>
      <c r="B379" s="7"/>
      <c r="C379" s="7"/>
      <c r="D379" s="7"/>
      <c r="E379" s="7"/>
      <c r="F379" s="7"/>
      <c r="G379" s="7"/>
      <c r="H379" s="7"/>
      <c r="I379" s="7"/>
      <c r="J379" s="7"/>
      <c r="K379" s="7"/>
      <c r="L379" s="7"/>
      <c r="M379" s="7"/>
      <c r="N379" s="7"/>
      <c r="O379" s="7"/>
      <c r="P379" s="7"/>
      <c r="Q379" s="7"/>
      <c r="R379" s="7"/>
      <c r="S379" s="23"/>
    </row>
    <row r="380" spans="1:19">
      <c r="A380" s="7"/>
      <c r="B380" s="7"/>
      <c r="C380" s="7"/>
      <c r="D380" s="7"/>
      <c r="E380" s="7"/>
      <c r="F380" s="7"/>
      <c r="G380" s="7"/>
      <c r="H380" s="7"/>
      <c r="I380" s="7"/>
      <c r="J380" s="7"/>
      <c r="K380" s="7"/>
      <c r="L380" s="7"/>
      <c r="M380" s="7"/>
      <c r="N380" s="7"/>
      <c r="O380" s="7"/>
      <c r="P380" s="7"/>
      <c r="Q380" s="7"/>
      <c r="R380" s="7"/>
      <c r="S380" s="23"/>
    </row>
    <row r="381" spans="1:19">
      <c r="A381" s="7"/>
      <c r="B381" s="7"/>
      <c r="C381" s="7"/>
      <c r="D381" s="7"/>
      <c r="E381" s="7"/>
      <c r="F381" s="7"/>
      <c r="G381" s="7"/>
      <c r="H381" s="7"/>
      <c r="I381" s="7"/>
      <c r="J381" s="7"/>
      <c r="K381" s="7"/>
      <c r="L381" s="7"/>
      <c r="M381" s="7"/>
      <c r="N381" s="7"/>
      <c r="O381" s="7"/>
      <c r="P381" s="7"/>
      <c r="Q381" s="7"/>
      <c r="R381" s="7"/>
      <c r="S381" s="23"/>
    </row>
    <row r="382" spans="1:19">
      <c r="A382" s="7"/>
      <c r="B382" s="7"/>
      <c r="C382" s="7"/>
      <c r="D382" s="7"/>
      <c r="E382" s="7"/>
      <c r="F382" s="7"/>
      <c r="G382" s="7"/>
      <c r="H382" s="7"/>
      <c r="I382" s="7"/>
      <c r="J382" s="7"/>
      <c r="K382" s="7"/>
      <c r="L382" s="7"/>
      <c r="M382" s="7"/>
      <c r="N382" s="7"/>
      <c r="O382" s="7"/>
      <c r="P382" s="7"/>
      <c r="Q382" s="7"/>
      <c r="R382" s="7"/>
      <c r="S382" s="23"/>
    </row>
    <row r="383" spans="1:19">
      <c r="A383" s="7"/>
      <c r="B383" s="7"/>
      <c r="C383" s="7"/>
      <c r="D383" s="7"/>
      <c r="E383" s="7"/>
      <c r="F383" s="7"/>
      <c r="G383" s="7"/>
      <c r="H383" s="7"/>
      <c r="I383" s="7"/>
      <c r="J383" s="7"/>
      <c r="K383" s="7"/>
      <c r="L383" s="7"/>
      <c r="M383" s="7"/>
      <c r="N383" s="7"/>
      <c r="O383" s="7"/>
      <c r="P383" s="7"/>
      <c r="Q383" s="7"/>
      <c r="R383" s="7"/>
      <c r="S383" s="23"/>
    </row>
    <row r="384" spans="1:19">
      <c r="A384" s="7"/>
      <c r="B384" s="7"/>
      <c r="C384" s="7"/>
      <c r="D384" s="7"/>
      <c r="E384" s="7"/>
      <c r="F384" s="7"/>
      <c r="G384" s="7"/>
      <c r="H384" s="7"/>
      <c r="I384" s="7"/>
      <c r="J384" s="7"/>
      <c r="K384" s="7"/>
      <c r="L384" s="7"/>
      <c r="M384" s="7"/>
      <c r="N384" s="7"/>
      <c r="O384" s="7"/>
      <c r="P384" s="7"/>
      <c r="Q384" s="7"/>
      <c r="R384" s="7"/>
      <c r="S384" s="23"/>
    </row>
    <row r="385" spans="1:19">
      <c r="A385" s="7"/>
      <c r="B385" s="7"/>
      <c r="C385" s="7"/>
      <c r="D385" s="7"/>
      <c r="E385" s="7"/>
      <c r="F385" s="7"/>
      <c r="G385" s="7"/>
      <c r="H385" s="7"/>
      <c r="I385" s="7"/>
      <c r="J385" s="7"/>
      <c r="K385" s="7"/>
      <c r="L385" s="7"/>
      <c r="M385" s="7"/>
      <c r="N385" s="7"/>
      <c r="O385" s="7"/>
      <c r="P385" s="7"/>
      <c r="Q385" s="7"/>
      <c r="R385" s="7"/>
      <c r="S385" s="23"/>
    </row>
    <row r="386" spans="1:19">
      <c r="A386" s="7"/>
      <c r="B386" s="7"/>
      <c r="C386" s="7"/>
      <c r="D386" s="7"/>
      <c r="E386" s="7"/>
      <c r="F386" s="7"/>
      <c r="G386" s="7"/>
      <c r="H386" s="7"/>
      <c r="I386" s="7"/>
      <c r="J386" s="7"/>
      <c r="K386" s="7"/>
      <c r="L386" s="7"/>
      <c r="M386" s="7"/>
      <c r="N386" s="7"/>
      <c r="O386" s="7"/>
      <c r="P386" s="7"/>
      <c r="Q386" s="7"/>
      <c r="R386" s="7"/>
      <c r="S386" s="23"/>
    </row>
    <row r="387" spans="1:19">
      <c r="A387" s="7"/>
      <c r="B387" s="7"/>
      <c r="C387" s="7"/>
      <c r="D387" s="7"/>
      <c r="E387" s="7"/>
      <c r="F387" s="7"/>
      <c r="G387" s="7"/>
      <c r="H387" s="7"/>
      <c r="I387" s="7"/>
      <c r="J387" s="7"/>
      <c r="K387" s="7"/>
      <c r="L387" s="7"/>
      <c r="M387" s="7"/>
      <c r="N387" s="7"/>
      <c r="O387" s="7"/>
      <c r="P387" s="7"/>
      <c r="Q387" s="7"/>
      <c r="R387" s="7"/>
      <c r="S387" s="23"/>
    </row>
    <row r="388" spans="1:19">
      <c r="A388" s="7"/>
      <c r="B388" s="7"/>
      <c r="C388" s="7"/>
      <c r="D388" s="7"/>
      <c r="E388" s="7"/>
      <c r="F388" s="7"/>
      <c r="G388" s="7"/>
      <c r="H388" s="7"/>
      <c r="I388" s="7"/>
      <c r="J388" s="7"/>
      <c r="K388" s="7"/>
      <c r="L388" s="7"/>
      <c r="M388" s="7"/>
      <c r="N388" s="7"/>
      <c r="O388" s="7"/>
      <c r="P388" s="7"/>
      <c r="Q388" s="7"/>
      <c r="R388" s="7"/>
      <c r="S388" s="23"/>
    </row>
    <row r="389" spans="1:19">
      <c r="A389" s="7"/>
      <c r="B389" s="7"/>
      <c r="C389" s="7"/>
      <c r="D389" s="7"/>
      <c r="E389" s="7"/>
      <c r="F389" s="7"/>
      <c r="G389" s="7"/>
      <c r="H389" s="7"/>
      <c r="I389" s="7"/>
      <c r="J389" s="7"/>
      <c r="K389" s="7"/>
      <c r="L389" s="7"/>
      <c r="M389" s="7"/>
      <c r="N389" s="7"/>
      <c r="O389" s="7"/>
      <c r="P389" s="7"/>
      <c r="Q389" s="7"/>
      <c r="R389" s="7"/>
      <c r="S389" s="23"/>
    </row>
    <row r="390" spans="1:19">
      <c r="A390" s="7"/>
      <c r="B390" s="7"/>
      <c r="C390" s="7"/>
      <c r="D390" s="7"/>
      <c r="E390" s="7"/>
      <c r="F390" s="7"/>
      <c r="G390" s="7"/>
      <c r="H390" s="7"/>
      <c r="I390" s="7"/>
      <c r="J390" s="7"/>
      <c r="K390" s="7"/>
      <c r="L390" s="7"/>
      <c r="M390" s="7"/>
      <c r="N390" s="7"/>
      <c r="O390" s="7"/>
      <c r="P390" s="7"/>
      <c r="Q390" s="7"/>
      <c r="R390" s="7"/>
      <c r="S390" s="23"/>
    </row>
    <row r="391" spans="1:19">
      <c r="A391" s="7"/>
      <c r="B391" s="7"/>
      <c r="C391" s="7"/>
      <c r="D391" s="7"/>
      <c r="E391" s="7"/>
      <c r="F391" s="7"/>
      <c r="G391" s="7"/>
      <c r="H391" s="7"/>
      <c r="I391" s="7"/>
      <c r="J391" s="7"/>
      <c r="K391" s="7"/>
      <c r="L391" s="7"/>
      <c r="M391" s="7"/>
      <c r="N391" s="7"/>
      <c r="O391" s="7"/>
      <c r="P391" s="7"/>
      <c r="Q391" s="7"/>
      <c r="R391" s="7"/>
      <c r="S391" s="23"/>
    </row>
    <row r="392" spans="1:19">
      <c r="A392" s="7"/>
      <c r="B392" s="7"/>
      <c r="C392" s="7"/>
      <c r="D392" s="7"/>
      <c r="E392" s="7"/>
      <c r="F392" s="7"/>
      <c r="G392" s="7"/>
      <c r="H392" s="7"/>
      <c r="I392" s="7"/>
      <c r="J392" s="7"/>
      <c r="K392" s="7"/>
      <c r="L392" s="7"/>
      <c r="M392" s="7"/>
      <c r="N392" s="7"/>
      <c r="O392" s="7"/>
      <c r="P392" s="7"/>
      <c r="Q392" s="7"/>
      <c r="R392" s="7"/>
      <c r="S392" s="23"/>
    </row>
    <row r="393" spans="1:19">
      <c r="A393" s="7"/>
      <c r="B393" s="7"/>
      <c r="C393" s="7"/>
      <c r="D393" s="7"/>
      <c r="E393" s="7"/>
      <c r="F393" s="7"/>
      <c r="G393" s="7"/>
      <c r="H393" s="7"/>
      <c r="I393" s="7"/>
      <c r="J393" s="7"/>
      <c r="K393" s="7"/>
      <c r="L393" s="7"/>
      <c r="M393" s="7"/>
      <c r="N393" s="7"/>
      <c r="O393" s="7"/>
      <c r="P393" s="7"/>
      <c r="Q393" s="7"/>
      <c r="R393" s="7"/>
      <c r="S393" s="23"/>
    </row>
    <row r="394" spans="1:19">
      <c r="A394" s="7"/>
      <c r="B394" s="7"/>
      <c r="C394" s="7"/>
      <c r="D394" s="7"/>
      <c r="E394" s="7"/>
      <c r="F394" s="7"/>
      <c r="G394" s="7"/>
      <c r="H394" s="7"/>
      <c r="I394" s="7"/>
      <c r="J394" s="7"/>
      <c r="K394" s="7"/>
      <c r="L394" s="7"/>
      <c r="M394" s="7"/>
      <c r="N394" s="7"/>
      <c r="O394" s="7"/>
      <c r="P394" s="7"/>
      <c r="Q394" s="7"/>
      <c r="R394" s="7"/>
      <c r="S394" s="23"/>
    </row>
    <row r="395" spans="1:19">
      <c r="A395" s="7"/>
      <c r="B395" s="7"/>
      <c r="C395" s="7"/>
      <c r="D395" s="7"/>
      <c r="E395" s="7"/>
      <c r="F395" s="7"/>
      <c r="G395" s="7"/>
      <c r="H395" s="7"/>
      <c r="I395" s="7"/>
      <c r="J395" s="7"/>
      <c r="K395" s="7"/>
      <c r="L395" s="7"/>
      <c r="M395" s="7"/>
      <c r="N395" s="7"/>
      <c r="O395" s="7"/>
      <c r="P395" s="7"/>
      <c r="Q395" s="7"/>
      <c r="R395" s="7"/>
      <c r="S395" s="23"/>
    </row>
    <row r="396" spans="1:19">
      <c r="A396" s="7"/>
      <c r="B396" s="7"/>
      <c r="C396" s="7"/>
      <c r="D396" s="7"/>
      <c r="E396" s="7"/>
      <c r="F396" s="7"/>
      <c r="G396" s="7"/>
      <c r="H396" s="7"/>
      <c r="I396" s="7"/>
      <c r="J396" s="7"/>
      <c r="K396" s="7"/>
      <c r="L396" s="7"/>
      <c r="M396" s="7"/>
      <c r="N396" s="7"/>
      <c r="O396" s="7"/>
      <c r="P396" s="7"/>
      <c r="Q396" s="7"/>
      <c r="R396" s="7"/>
      <c r="S396" s="23"/>
    </row>
    <row r="397" spans="1:19">
      <c r="A397" s="7"/>
      <c r="B397" s="7"/>
      <c r="C397" s="7"/>
      <c r="D397" s="7"/>
      <c r="E397" s="7"/>
      <c r="F397" s="7"/>
      <c r="G397" s="7"/>
      <c r="H397" s="7"/>
      <c r="I397" s="7"/>
      <c r="J397" s="7"/>
      <c r="K397" s="7"/>
      <c r="L397" s="7"/>
      <c r="M397" s="7"/>
      <c r="N397" s="7"/>
      <c r="O397" s="7"/>
      <c r="P397" s="7"/>
      <c r="Q397" s="7"/>
      <c r="R397" s="7"/>
      <c r="S397" s="23"/>
    </row>
    <row r="398" spans="1:19">
      <c r="A398" s="7"/>
      <c r="B398" s="7"/>
      <c r="C398" s="7"/>
      <c r="D398" s="7"/>
      <c r="E398" s="7"/>
      <c r="F398" s="7"/>
      <c r="G398" s="7"/>
      <c r="H398" s="7"/>
      <c r="I398" s="7"/>
      <c r="J398" s="7"/>
      <c r="K398" s="7"/>
      <c r="L398" s="7"/>
      <c r="M398" s="7"/>
      <c r="N398" s="7"/>
      <c r="O398" s="7"/>
      <c r="P398" s="7"/>
      <c r="Q398" s="7"/>
      <c r="R398" s="7"/>
      <c r="S398" s="23"/>
    </row>
    <row r="399" spans="1:19">
      <c r="A399" s="7"/>
      <c r="B399" s="7"/>
      <c r="C399" s="7"/>
      <c r="D399" s="7"/>
      <c r="E399" s="7"/>
      <c r="F399" s="7"/>
      <c r="G399" s="7"/>
      <c r="H399" s="7"/>
      <c r="I399" s="7"/>
      <c r="J399" s="7"/>
      <c r="K399" s="7"/>
      <c r="L399" s="7"/>
      <c r="M399" s="7"/>
      <c r="N399" s="7"/>
      <c r="O399" s="7"/>
      <c r="P399" s="7"/>
      <c r="Q399" s="7"/>
      <c r="R399" s="7"/>
      <c r="S399" s="23"/>
    </row>
    <row r="400" spans="1:19">
      <c r="A400" s="7"/>
      <c r="B400" s="7"/>
      <c r="C400" s="7"/>
      <c r="D400" s="7"/>
      <c r="E400" s="7"/>
      <c r="F400" s="7"/>
      <c r="G400" s="7"/>
      <c r="H400" s="7"/>
      <c r="I400" s="7"/>
      <c r="J400" s="7"/>
      <c r="K400" s="7"/>
      <c r="L400" s="7"/>
      <c r="M400" s="7"/>
      <c r="N400" s="7"/>
      <c r="O400" s="7"/>
      <c r="P400" s="7"/>
      <c r="Q400" s="7"/>
      <c r="R400" s="7"/>
      <c r="S400" s="23"/>
    </row>
    <row r="401" spans="1:21" ht="54">
      <c r="A401" s="7"/>
      <c r="B401" s="7"/>
      <c r="C401" s="7"/>
      <c r="D401" s="7"/>
      <c r="E401" s="7"/>
      <c r="F401" s="7"/>
      <c r="G401" s="11" t="s">
        <v>101</v>
      </c>
      <c r="H401" s="11" t="s">
        <v>102</v>
      </c>
      <c r="I401" s="11" t="s">
        <v>103</v>
      </c>
      <c r="J401" s="11" t="s">
        <v>104</v>
      </c>
      <c r="K401" s="11" t="s">
        <v>1067</v>
      </c>
      <c r="L401" s="11" t="s">
        <v>106</v>
      </c>
      <c r="M401" s="11" t="s">
        <v>107</v>
      </c>
      <c r="N401" s="62" t="s">
        <v>470</v>
      </c>
      <c r="O401" s="7"/>
      <c r="P401" s="7"/>
      <c r="Q401" s="7"/>
      <c r="R401" s="7"/>
      <c r="S401" s="23"/>
    </row>
    <row r="402" spans="1:21" ht="18.75">
      <c r="A402" s="7"/>
      <c r="B402" s="7"/>
      <c r="C402" s="7"/>
      <c r="D402" s="7"/>
      <c r="E402" s="7"/>
      <c r="F402" s="7"/>
      <c r="G402" s="1">
        <f t="shared" ref="G402:M402" si="4">+SUM(G8:G401)</f>
        <v>3424</v>
      </c>
      <c r="H402" s="1">
        <f t="shared" si="4"/>
        <v>1972</v>
      </c>
      <c r="I402" s="1">
        <f t="shared" si="4"/>
        <v>468</v>
      </c>
      <c r="J402" s="1">
        <f t="shared" si="4"/>
        <v>1840</v>
      </c>
      <c r="K402" s="1">
        <f t="shared" si="4"/>
        <v>0</v>
      </c>
      <c r="L402" s="1">
        <f t="shared" si="4"/>
        <v>2336</v>
      </c>
      <c r="M402" s="1">
        <f t="shared" si="4"/>
        <v>1034</v>
      </c>
      <c r="N402" s="1">
        <f t="shared" ref="N402" si="5">+SUM(N8:N401)</f>
        <v>0</v>
      </c>
      <c r="O402" s="1">
        <f>SUM(G402:M402)</f>
        <v>11074</v>
      </c>
      <c r="P402" s="7"/>
      <c r="Q402" s="7"/>
      <c r="R402" s="7"/>
      <c r="S402" s="23"/>
    </row>
    <row r="403" spans="1:21" ht="21">
      <c r="G403" s="64">
        <f>2595+2059</f>
        <v>4654</v>
      </c>
      <c r="H403" s="64">
        <f>2479+755</f>
        <v>3234</v>
      </c>
      <c r="I403" s="64">
        <f>905+962</f>
        <v>1867</v>
      </c>
      <c r="J403" s="64">
        <f>1570+627</f>
        <v>2197</v>
      </c>
      <c r="K403" s="64"/>
      <c r="L403" s="64">
        <f>1944+1269</f>
        <v>3213</v>
      </c>
      <c r="M403" s="64">
        <f>522+350</f>
        <v>872</v>
      </c>
      <c r="N403" s="18"/>
      <c r="O403" s="64">
        <f>+SUM(G403:M403)</f>
        <v>16037</v>
      </c>
    </row>
    <row r="407" spans="1:21">
      <c r="O407">
        <v>11162</v>
      </c>
      <c r="P407">
        <v>4576</v>
      </c>
      <c r="Q407">
        <f>+O407-P407</f>
        <v>6586</v>
      </c>
      <c r="R407">
        <v>63</v>
      </c>
      <c r="S407">
        <v>3424</v>
      </c>
      <c r="T407">
        <v>1152</v>
      </c>
      <c r="U407">
        <f>+S407+T407</f>
        <v>4576</v>
      </c>
    </row>
    <row r="408" spans="1:21">
      <c r="O408">
        <v>4969</v>
      </c>
      <c r="P408">
        <v>2302</v>
      </c>
      <c r="Q408">
        <f t="shared" ref="Q408:Q412" si="6">+O408-P408</f>
        <v>2667</v>
      </c>
      <c r="R408">
        <v>75</v>
      </c>
      <c r="S408">
        <v>1972</v>
      </c>
      <c r="T408">
        <v>330</v>
      </c>
      <c r="U408">
        <f t="shared" ref="U408:U412" si="7">+S408+T408</f>
        <v>2302</v>
      </c>
    </row>
    <row r="409" spans="1:21">
      <c r="O409">
        <v>3526</v>
      </c>
      <c r="P409">
        <v>806</v>
      </c>
      <c r="Q409">
        <f t="shared" si="6"/>
        <v>2720</v>
      </c>
      <c r="R409">
        <v>90</v>
      </c>
      <c r="S409">
        <v>468</v>
      </c>
      <c r="T409">
        <v>338</v>
      </c>
      <c r="U409">
        <f t="shared" si="7"/>
        <v>806</v>
      </c>
    </row>
    <row r="410" spans="1:21">
      <c r="O410">
        <v>2490</v>
      </c>
      <c r="P410">
        <v>1840</v>
      </c>
      <c r="Q410">
        <f t="shared" si="6"/>
        <v>650</v>
      </c>
      <c r="R410">
        <v>110</v>
      </c>
      <c r="S410">
        <v>1840</v>
      </c>
      <c r="U410">
        <f t="shared" si="7"/>
        <v>1840</v>
      </c>
    </row>
    <row r="411" spans="1:21">
      <c r="O411">
        <v>4516</v>
      </c>
      <c r="P411">
        <v>2959</v>
      </c>
      <c r="Q411">
        <f t="shared" si="6"/>
        <v>1557</v>
      </c>
      <c r="R411">
        <v>140</v>
      </c>
      <c r="S411">
        <v>2336</v>
      </c>
      <c r="T411">
        <v>623</v>
      </c>
      <c r="U411">
        <f t="shared" si="7"/>
        <v>2959</v>
      </c>
    </row>
    <row r="412" spans="1:21">
      <c r="O412">
        <v>3477</v>
      </c>
      <c r="P412">
        <v>2211</v>
      </c>
      <c r="Q412">
        <f t="shared" si="6"/>
        <v>1266</v>
      </c>
      <c r="R412">
        <v>160</v>
      </c>
      <c r="S412">
        <v>1034</v>
      </c>
      <c r="T412">
        <v>1577</v>
      </c>
      <c r="U412">
        <f t="shared" si="7"/>
        <v>2611</v>
      </c>
    </row>
    <row r="413" spans="1:21">
      <c r="U413">
        <f>SUM(U407:U412)</f>
        <v>15094</v>
      </c>
    </row>
  </sheetData>
  <mergeCells count="22">
    <mergeCell ref="C4:D4"/>
    <mergeCell ref="A5:B5"/>
    <mergeCell ref="C5:S5"/>
    <mergeCell ref="G6:N6"/>
    <mergeCell ref="A6:A7"/>
    <mergeCell ref="B6:B7"/>
    <mergeCell ref="C6:C7"/>
    <mergeCell ref="D6:D7"/>
    <mergeCell ref="E6:E7"/>
    <mergeCell ref="F6:F7"/>
    <mergeCell ref="O6:O7"/>
    <mergeCell ref="P6:P7"/>
    <mergeCell ref="Q6:Q7"/>
    <mergeCell ref="R6:R7"/>
    <mergeCell ref="S6:S7"/>
    <mergeCell ref="E1:S4"/>
    <mergeCell ref="A1:B1"/>
    <mergeCell ref="C1:D1"/>
    <mergeCell ref="A2:B2"/>
    <mergeCell ref="C2:D2"/>
    <mergeCell ref="A3:B3"/>
    <mergeCell ref="C3:D3"/>
  </mergeCells>
  <pageMargins left="0.7" right="0.7" top="0.75" bottom="0.75" header="0.3" footer="0.3"/>
  <pageSetup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8"/>
  <sheetViews>
    <sheetView topLeftCell="A52" workbookViewId="0">
      <selection activeCell="B76" sqref="B76"/>
    </sheetView>
  </sheetViews>
  <sheetFormatPr defaultColWidth="9" defaultRowHeight="15"/>
  <cols>
    <col min="2" max="2" width="18" customWidth="1"/>
    <col min="3" max="3" width="14.140625" customWidth="1"/>
    <col min="4" max="4" width="15.7109375" customWidth="1"/>
    <col min="5" max="5" width="11.5703125" customWidth="1"/>
    <col min="7" max="9" width="9.28515625" customWidth="1"/>
    <col min="10" max="10" width="11.42578125" customWidth="1"/>
    <col min="11" max="11" width="9" customWidth="1"/>
    <col min="12" max="13" width="10.85546875" customWidth="1"/>
    <col min="14" max="14" width="9" customWidth="1"/>
    <col min="15" max="15" width="22.5703125" customWidth="1"/>
    <col min="16" max="16" width="12.85546875" customWidth="1"/>
    <col min="17" max="17" width="12.7109375" customWidth="1"/>
    <col min="18" max="18" width="25.140625" customWidth="1"/>
    <col min="19" max="19" width="12.5703125" customWidth="1"/>
  </cols>
  <sheetData>
    <row r="1" spans="1:19" ht="18.75">
      <c r="A1" s="712" t="s">
        <v>261</v>
      </c>
      <c r="B1" s="712"/>
      <c r="C1" s="713" t="s">
        <v>22</v>
      </c>
      <c r="D1" s="713"/>
      <c r="E1" s="720"/>
      <c r="F1" s="720"/>
      <c r="G1" s="720"/>
      <c r="H1" s="720"/>
      <c r="I1" s="720"/>
      <c r="J1" s="720"/>
      <c r="K1" s="720"/>
      <c r="L1" s="720"/>
      <c r="M1" s="720"/>
      <c r="N1" s="720"/>
      <c r="O1" s="720"/>
      <c r="P1" s="720"/>
      <c r="Q1" s="720"/>
      <c r="R1" s="720"/>
      <c r="S1" s="720"/>
    </row>
    <row r="2" spans="1:19" ht="18.75">
      <c r="A2" s="712" t="s">
        <v>262</v>
      </c>
      <c r="B2" s="712"/>
      <c r="C2" s="713" t="s">
        <v>53</v>
      </c>
      <c r="D2" s="713"/>
      <c r="E2" s="720"/>
      <c r="F2" s="720"/>
      <c r="G2" s="720"/>
      <c r="H2" s="720"/>
      <c r="I2" s="720"/>
      <c r="J2" s="720"/>
      <c r="K2" s="720"/>
      <c r="L2" s="720"/>
      <c r="M2" s="720"/>
      <c r="N2" s="720"/>
      <c r="O2" s="720"/>
      <c r="P2" s="720"/>
      <c r="Q2" s="720"/>
      <c r="R2" s="720"/>
      <c r="S2" s="720"/>
    </row>
    <row r="3" spans="1:19" ht="18.75">
      <c r="A3" s="712" t="s">
        <v>263</v>
      </c>
      <c r="B3" s="712"/>
      <c r="C3" s="713">
        <v>20125</v>
      </c>
      <c r="D3" s="713"/>
      <c r="E3" s="720"/>
      <c r="F3" s="720"/>
      <c r="G3" s="720"/>
      <c r="H3" s="720"/>
      <c r="I3" s="720"/>
      <c r="J3" s="720"/>
      <c r="K3" s="720"/>
      <c r="L3" s="720"/>
      <c r="M3" s="720"/>
      <c r="N3" s="720"/>
      <c r="O3" s="720"/>
      <c r="P3" s="720"/>
      <c r="Q3" s="720"/>
      <c r="R3" s="720"/>
      <c r="S3" s="720"/>
    </row>
    <row r="4" spans="1:19" ht="18.75">
      <c r="A4" s="14" t="s">
        <v>264</v>
      </c>
      <c r="B4" s="14"/>
      <c r="C4" s="713"/>
      <c r="D4" s="713"/>
      <c r="E4" s="720"/>
      <c r="F4" s="720"/>
      <c r="G4" s="720"/>
      <c r="H4" s="720"/>
      <c r="I4" s="720"/>
      <c r="J4" s="720"/>
      <c r="K4" s="720"/>
      <c r="L4" s="720"/>
      <c r="M4" s="720"/>
      <c r="N4" s="720"/>
      <c r="O4" s="720"/>
      <c r="P4" s="720"/>
      <c r="Q4" s="720"/>
      <c r="R4" s="720"/>
      <c r="S4" s="720"/>
    </row>
    <row r="5" spans="1:19" ht="18.75">
      <c r="A5" s="714" t="s">
        <v>87</v>
      </c>
      <c r="B5" s="714"/>
      <c r="C5" s="715" t="s">
        <v>1370</v>
      </c>
      <c r="D5" s="715"/>
      <c r="E5" s="715"/>
      <c r="F5" s="715"/>
      <c r="G5" s="716"/>
      <c r="H5" s="716"/>
      <c r="I5" s="716"/>
      <c r="J5" s="716"/>
      <c r="K5" s="716"/>
      <c r="L5" s="716"/>
      <c r="M5" s="716"/>
      <c r="N5" s="716"/>
      <c r="O5" s="715"/>
      <c r="P5" s="715"/>
      <c r="Q5" s="715"/>
      <c r="R5" s="715"/>
      <c r="S5" s="715"/>
    </row>
    <row r="6" spans="1:19" ht="18">
      <c r="A6" s="718" t="s">
        <v>89</v>
      </c>
      <c r="B6" s="718" t="s">
        <v>90</v>
      </c>
      <c r="C6" s="719" t="s">
        <v>91</v>
      </c>
      <c r="D6" s="719" t="s">
        <v>92</v>
      </c>
      <c r="E6" s="719" t="s">
        <v>93</v>
      </c>
      <c r="F6" s="719" t="s">
        <v>94</v>
      </c>
      <c r="G6" s="764" t="s">
        <v>95</v>
      </c>
      <c r="H6" s="764"/>
      <c r="I6" s="764"/>
      <c r="J6" s="764"/>
      <c r="K6" s="764"/>
      <c r="L6" s="764"/>
      <c r="M6" s="764"/>
      <c r="N6" s="764"/>
      <c r="O6" s="719" t="s">
        <v>96</v>
      </c>
      <c r="P6" s="719" t="s">
        <v>97</v>
      </c>
      <c r="Q6" s="719" t="s">
        <v>98</v>
      </c>
      <c r="R6" s="719" t="s">
        <v>99</v>
      </c>
      <c r="S6" s="719" t="s">
        <v>265</v>
      </c>
    </row>
    <row r="7" spans="1:19" ht="56.25" customHeight="1">
      <c r="A7" s="718"/>
      <c r="B7" s="718"/>
      <c r="C7" s="719"/>
      <c r="D7" s="719"/>
      <c r="E7" s="719"/>
      <c r="F7" s="719"/>
      <c r="G7" s="4" t="s">
        <v>101</v>
      </c>
      <c r="H7" s="4" t="s">
        <v>102</v>
      </c>
      <c r="I7" s="4" t="s">
        <v>103</v>
      </c>
      <c r="J7" s="4" t="s">
        <v>104</v>
      </c>
      <c r="K7" s="4" t="s">
        <v>1067</v>
      </c>
      <c r="L7" s="4" t="s">
        <v>106</v>
      </c>
      <c r="M7" s="4" t="s">
        <v>107</v>
      </c>
      <c r="N7" s="3" t="s">
        <v>470</v>
      </c>
      <c r="O7" s="719"/>
      <c r="P7" s="719"/>
      <c r="Q7" s="719"/>
      <c r="R7" s="719"/>
      <c r="S7" s="719"/>
    </row>
    <row r="8" spans="1:19">
      <c r="A8" s="5">
        <v>1</v>
      </c>
      <c r="B8" s="6">
        <v>44980</v>
      </c>
      <c r="C8" s="5" t="s">
        <v>853</v>
      </c>
      <c r="D8" s="5" t="s">
        <v>1190</v>
      </c>
      <c r="E8" s="5" t="s">
        <v>1371</v>
      </c>
      <c r="F8" s="5" t="s">
        <v>110</v>
      </c>
      <c r="G8" s="5">
        <v>315</v>
      </c>
      <c r="H8" s="5"/>
      <c r="I8" s="5"/>
      <c r="J8" s="5"/>
      <c r="K8" s="5"/>
      <c r="L8" s="5"/>
      <c r="M8" s="5"/>
      <c r="N8" s="5"/>
      <c r="O8" s="5">
        <f>+G8</f>
        <v>315</v>
      </c>
      <c r="P8" s="5" t="s">
        <v>269</v>
      </c>
      <c r="Q8" s="5">
        <v>1.2</v>
      </c>
      <c r="R8" s="5" t="s">
        <v>1372</v>
      </c>
      <c r="S8" s="7"/>
    </row>
    <row r="9" spans="1:19">
      <c r="A9" s="5">
        <f>1+A8</f>
        <v>2</v>
      </c>
      <c r="B9" s="6">
        <v>44980</v>
      </c>
      <c r="C9" s="5" t="s">
        <v>881</v>
      </c>
      <c r="D9" s="5" t="s">
        <v>1373</v>
      </c>
      <c r="E9" s="5" t="s">
        <v>1371</v>
      </c>
      <c r="F9" s="5" t="s">
        <v>110</v>
      </c>
      <c r="G9" s="5">
        <v>98</v>
      </c>
      <c r="H9" s="5"/>
      <c r="I9" s="5"/>
      <c r="J9" s="5"/>
      <c r="K9" s="5"/>
      <c r="L9" s="5"/>
      <c r="M9" s="5"/>
      <c r="N9" s="5"/>
      <c r="O9" s="5">
        <f>+O8+G9+H9+I9+J9+L9+M9</f>
        <v>413</v>
      </c>
      <c r="P9" s="5" t="s">
        <v>269</v>
      </c>
      <c r="Q9" s="5">
        <v>1</v>
      </c>
      <c r="R9" s="5" t="s">
        <v>1372</v>
      </c>
      <c r="S9" s="7"/>
    </row>
    <row r="10" spans="1:19">
      <c r="A10" s="5">
        <f>1+A9</f>
        <v>3</v>
      </c>
      <c r="B10" s="6">
        <v>44980</v>
      </c>
      <c r="C10" s="5" t="s">
        <v>857</v>
      </c>
      <c r="D10" s="5" t="s">
        <v>1232</v>
      </c>
      <c r="E10" s="5" t="s">
        <v>1371</v>
      </c>
      <c r="F10" s="5" t="s">
        <v>110</v>
      </c>
      <c r="G10" s="5">
        <v>34</v>
      </c>
      <c r="H10" s="5"/>
      <c r="I10" s="5"/>
      <c r="J10" s="5"/>
      <c r="K10" s="5"/>
      <c r="L10" s="5"/>
      <c r="M10" s="5"/>
      <c r="N10" s="5"/>
      <c r="O10" s="5">
        <f>+O9+G10+H10+I10+J10+L10+M10</f>
        <v>447</v>
      </c>
      <c r="P10" s="5" t="s">
        <v>269</v>
      </c>
      <c r="Q10" s="5">
        <v>1</v>
      </c>
      <c r="R10" s="5" t="s">
        <v>1372</v>
      </c>
      <c r="S10" s="7"/>
    </row>
    <row r="11" spans="1:19">
      <c r="A11" s="5">
        <f>1+A10</f>
        <v>4</v>
      </c>
      <c r="B11" s="6">
        <v>44981</v>
      </c>
      <c r="C11" s="5" t="s">
        <v>1180</v>
      </c>
      <c r="D11" s="5" t="s">
        <v>885</v>
      </c>
      <c r="E11" s="5" t="s">
        <v>1371</v>
      </c>
      <c r="F11" s="5" t="s">
        <v>110</v>
      </c>
      <c r="G11" s="5">
        <v>110</v>
      </c>
      <c r="H11" s="5"/>
      <c r="I11" s="5"/>
      <c r="J11" s="5"/>
      <c r="K11" s="5"/>
      <c r="L11" s="5"/>
      <c r="M11" s="5"/>
      <c r="N11" s="5"/>
      <c r="O11" s="5">
        <f t="shared" ref="O11:O55" si="0">+O10+G11+H11+I11+J11+L11+M11</f>
        <v>557</v>
      </c>
      <c r="P11" s="5" t="s">
        <v>269</v>
      </c>
      <c r="Q11" s="5">
        <v>1.2</v>
      </c>
      <c r="R11" s="5" t="s">
        <v>1372</v>
      </c>
      <c r="S11" s="7"/>
    </row>
    <row r="12" spans="1:19">
      <c r="A12" s="5">
        <f>1+A11</f>
        <v>5</v>
      </c>
      <c r="B12" s="6">
        <v>44981</v>
      </c>
      <c r="C12" s="5" t="s">
        <v>1373</v>
      </c>
      <c r="D12" s="5" t="s">
        <v>885</v>
      </c>
      <c r="E12" s="5" t="s">
        <v>1371</v>
      </c>
      <c r="F12" s="5" t="s">
        <v>110</v>
      </c>
      <c r="G12" s="5">
        <v>67</v>
      </c>
      <c r="H12" s="5"/>
      <c r="I12" s="5"/>
      <c r="J12" s="5"/>
      <c r="K12" s="5"/>
      <c r="L12" s="5"/>
      <c r="M12" s="5"/>
      <c r="N12" s="5"/>
      <c r="O12" s="5">
        <f t="shared" si="0"/>
        <v>624</v>
      </c>
      <c r="P12" s="5" t="s">
        <v>269</v>
      </c>
      <c r="Q12" s="5">
        <v>1.2</v>
      </c>
      <c r="R12" s="5" t="s">
        <v>1372</v>
      </c>
      <c r="S12" s="7"/>
    </row>
    <row r="13" spans="1:19">
      <c r="A13" s="5">
        <f t="shared" ref="A13:A55" si="1">1+A12</f>
        <v>6</v>
      </c>
      <c r="B13" s="6">
        <v>44984</v>
      </c>
      <c r="C13" s="5" t="s">
        <v>885</v>
      </c>
      <c r="D13" s="5" t="s">
        <v>1212</v>
      </c>
      <c r="E13" s="5" t="s">
        <v>1371</v>
      </c>
      <c r="F13" s="5" t="s">
        <v>110</v>
      </c>
      <c r="G13" s="5">
        <v>30</v>
      </c>
      <c r="H13" s="5"/>
      <c r="I13" s="5"/>
      <c r="J13" s="5"/>
      <c r="K13" s="5"/>
      <c r="L13" s="5"/>
      <c r="M13" s="5"/>
      <c r="N13" s="5"/>
      <c r="O13" s="5">
        <f t="shared" si="0"/>
        <v>654</v>
      </c>
      <c r="P13" s="5" t="s">
        <v>269</v>
      </c>
      <c r="Q13" s="5">
        <v>1.2</v>
      </c>
      <c r="R13" s="5" t="s">
        <v>1372</v>
      </c>
      <c r="S13" s="7"/>
    </row>
    <row r="14" spans="1:19">
      <c r="A14" s="5">
        <f t="shared" si="1"/>
        <v>7</v>
      </c>
      <c r="B14" s="6">
        <v>44984</v>
      </c>
      <c r="C14" s="5" t="s">
        <v>1232</v>
      </c>
      <c r="D14" s="5" t="s">
        <v>1374</v>
      </c>
      <c r="E14" s="5" t="s">
        <v>1371</v>
      </c>
      <c r="F14" s="5" t="s">
        <v>110</v>
      </c>
      <c r="G14" s="5">
        <v>23</v>
      </c>
      <c r="H14" s="5"/>
      <c r="I14" s="5"/>
      <c r="J14" s="5"/>
      <c r="K14" s="5"/>
      <c r="L14" s="5"/>
      <c r="M14" s="5"/>
      <c r="N14" s="5"/>
      <c r="O14" s="5">
        <f t="shared" si="0"/>
        <v>677</v>
      </c>
      <c r="P14" s="5" t="s">
        <v>269</v>
      </c>
      <c r="Q14" s="5">
        <v>1.2</v>
      </c>
      <c r="R14" s="5" t="s">
        <v>1372</v>
      </c>
      <c r="S14" s="7"/>
    </row>
    <row r="15" spans="1:19">
      <c r="A15" s="5">
        <f t="shared" si="1"/>
        <v>8</v>
      </c>
      <c r="B15" s="6">
        <v>44984</v>
      </c>
      <c r="C15" s="5" t="s">
        <v>1220</v>
      </c>
      <c r="D15" s="5" t="s">
        <v>1375</v>
      </c>
      <c r="E15" s="5" t="s">
        <v>1371</v>
      </c>
      <c r="F15" s="5" t="s">
        <v>110</v>
      </c>
      <c r="G15" s="5">
        <v>34</v>
      </c>
      <c r="H15" s="5"/>
      <c r="I15" s="5"/>
      <c r="J15" s="5"/>
      <c r="K15" s="5"/>
      <c r="L15" s="5"/>
      <c r="M15" s="5"/>
      <c r="N15" s="5"/>
      <c r="O15" s="5">
        <f t="shared" si="0"/>
        <v>711</v>
      </c>
      <c r="P15" s="5" t="s">
        <v>269</v>
      </c>
      <c r="Q15" s="5">
        <v>1.2</v>
      </c>
      <c r="R15" s="5" t="s">
        <v>1372</v>
      </c>
      <c r="S15" s="7"/>
    </row>
    <row r="16" spans="1:19">
      <c r="A16" s="5">
        <f t="shared" si="1"/>
        <v>9</v>
      </c>
      <c r="B16" s="6">
        <v>44984</v>
      </c>
      <c r="C16" s="5" t="s">
        <v>1220</v>
      </c>
      <c r="D16" s="5" t="s">
        <v>1233</v>
      </c>
      <c r="E16" s="5" t="s">
        <v>1371</v>
      </c>
      <c r="F16" s="5" t="s">
        <v>110</v>
      </c>
      <c r="G16" s="5"/>
      <c r="H16" s="5"/>
      <c r="I16" s="5">
        <v>73</v>
      </c>
      <c r="J16" s="5"/>
      <c r="K16" s="5"/>
      <c r="L16" s="5"/>
      <c r="M16" s="5"/>
      <c r="N16" s="5"/>
      <c r="O16" s="5">
        <f t="shared" si="0"/>
        <v>784</v>
      </c>
      <c r="P16" s="5" t="s">
        <v>269</v>
      </c>
      <c r="Q16" s="5">
        <v>1.2</v>
      </c>
      <c r="R16" s="5" t="s">
        <v>1372</v>
      </c>
      <c r="S16" s="7"/>
    </row>
    <row r="17" spans="1:19">
      <c r="A17" s="5">
        <f t="shared" si="1"/>
        <v>10</v>
      </c>
      <c r="B17" s="6">
        <v>44985</v>
      </c>
      <c r="C17" s="5" t="s">
        <v>814</v>
      </c>
      <c r="D17" s="5" t="s">
        <v>1375</v>
      </c>
      <c r="E17" s="5" t="s">
        <v>1371</v>
      </c>
      <c r="F17" s="5" t="s">
        <v>110</v>
      </c>
      <c r="G17" s="5">
        <v>50</v>
      </c>
      <c r="H17" s="5"/>
      <c r="I17" s="5"/>
      <c r="J17" s="5"/>
      <c r="K17" s="5"/>
      <c r="L17" s="5"/>
      <c r="M17" s="5"/>
      <c r="N17" s="5"/>
      <c r="O17" s="5">
        <f t="shared" si="0"/>
        <v>834</v>
      </c>
      <c r="P17" s="5" t="s">
        <v>269</v>
      </c>
      <c r="Q17" s="5">
        <v>1.2</v>
      </c>
      <c r="R17" s="5" t="s">
        <v>1372</v>
      </c>
      <c r="S17" s="7"/>
    </row>
    <row r="18" spans="1:19">
      <c r="A18" s="5">
        <f t="shared" si="1"/>
        <v>11</v>
      </c>
      <c r="B18" s="6">
        <v>44985</v>
      </c>
      <c r="C18" s="5" t="s">
        <v>1233</v>
      </c>
      <c r="D18" s="5" t="s">
        <v>1218</v>
      </c>
      <c r="E18" s="5" t="s">
        <v>1371</v>
      </c>
      <c r="F18" s="5" t="s">
        <v>110</v>
      </c>
      <c r="G18" s="5"/>
      <c r="H18" s="5"/>
      <c r="I18" s="5">
        <v>70</v>
      </c>
      <c r="J18" s="5"/>
      <c r="K18" s="5"/>
      <c r="L18" s="5"/>
      <c r="M18" s="5"/>
      <c r="N18" s="5"/>
      <c r="O18" s="5">
        <f t="shared" si="0"/>
        <v>904</v>
      </c>
      <c r="P18" s="5" t="s">
        <v>269</v>
      </c>
      <c r="Q18" s="5">
        <v>1.2</v>
      </c>
      <c r="R18" s="5" t="s">
        <v>1372</v>
      </c>
      <c r="S18" s="7"/>
    </row>
    <row r="19" spans="1:19">
      <c r="A19" s="5">
        <f t="shared" si="1"/>
        <v>12</v>
      </c>
      <c r="B19" s="6">
        <v>44985</v>
      </c>
      <c r="C19" s="5" t="s">
        <v>1218</v>
      </c>
      <c r="D19" s="5" t="s">
        <v>1250</v>
      </c>
      <c r="E19" s="5" t="s">
        <v>1371</v>
      </c>
      <c r="F19" s="5" t="s">
        <v>110</v>
      </c>
      <c r="G19" s="5"/>
      <c r="H19" s="5"/>
      <c r="I19" s="5">
        <v>28</v>
      </c>
      <c r="J19" s="5"/>
      <c r="K19" s="5"/>
      <c r="L19" s="5"/>
      <c r="M19" s="5"/>
      <c r="N19" s="5"/>
      <c r="O19" s="5">
        <f t="shared" si="0"/>
        <v>932</v>
      </c>
      <c r="P19" s="5" t="s">
        <v>269</v>
      </c>
      <c r="Q19" s="5">
        <v>1.2</v>
      </c>
      <c r="R19" s="5" t="s">
        <v>1372</v>
      </c>
      <c r="S19" s="7"/>
    </row>
    <row r="20" spans="1:19">
      <c r="A20" s="5">
        <f t="shared" si="1"/>
        <v>13</v>
      </c>
      <c r="B20" s="6">
        <v>44986</v>
      </c>
      <c r="C20" s="5" t="s">
        <v>1194</v>
      </c>
      <c r="D20" s="5" t="s">
        <v>1257</v>
      </c>
      <c r="E20" s="5" t="s">
        <v>1371</v>
      </c>
      <c r="F20" s="5" t="s">
        <v>110</v>
      </c>
      <c r="G20" s="5"/>
      <c r="H20" s="5">
        <v>90</v>
      </c>
      <c r="I20" s="5"/>
      <c r="J20" s="5"/>
      <c r="K20" s="5"/>
      <c r="L20" s="5"/>
      <c r="M20" s="5"/>
      <c r="N20" s="5"/>
      <c r="O20" s="5">
        <f t="shared" si="0"/>
        <v>1022</v>
      </c>
      <c r="P20" s="5" t="s">
        <v>276</v>
      </c>
      <c r="Q20" s="5">
        <v>1.2</v>
      </c>
      <c r="R20" s="5" t="s">
        <v>1372</v>
      </c>
      <c r="S20" s="7"/>
    </row>
    <row r="21" spans="1:19">
      <c r="A21" s="5">
        <f t="shared" si="1"/>
        <v>14</v>
      </c>
      <c r="B21" s="6">
        <v>44987</v>
      </c>
      <c r="C21" s="5" t="s">
        <v>1245</v>
      </c>
      <c r="D21" s="5" t="s">
        <v>1258</v>
      </c>
      <c r="E21" s="5" t="s">
        <v>1371</v>
      </c>
      <c r="F21" s="5" t="s">
        <v>110</v>
      </c>
      <c r="G21" s="5"/>
      <c r="H21" s="5">
        <v>98</v>
      </c>
      <c r="I21" s="5"/>
      <c r="J21" s="5"/>
      <c r="K21" s="5"/>
      <c r="L21" s="5"/>
      <c r="M21" s="5"/>
      <c r="N21" s="5"/>
      <c r="O21" s="5">
        <f t="shared" si="0"/>
        <v>1120</v>
      </c>
      <c r="P21" s="5" t="s">
        <v>269</v>
      </c>
      <c r="Q21" s="5">
        <v>1.2</v>
      </c>
      <c r="R21" s="5" t="s">
        <v>1372</v>
      </c>
      <c r="S21" s="7"/>
    </row>
    <row r="22" spans="1:19">
      <c r="A22" s="5">
        <f t="shared" si="1"/>
        <v>15</v>
      </c>
      <c r="B22" s="6">
        <v>44987</v>
      </c>
      <c r="C22" s="5" t="s">
        <v>1258</v>
      </c>
      <c r="D22" s="5" t="s">
        <v>1376</v>
      </c>
      <c r="E22" s="5" t="s">
        <v>1371</v>
      </c>
      <c r="F22" s="5" t="s">
        <v>110</v>
      </c>
      <c r="G22" s="5"/>
      <c r="H22" s="5">
        <v>102</v>
      </c>
      <c r="I22" s="5"/>
      <c r="J22" s="5"/>
      <c r="K22" s="5"/>
      <c r="L22" s="5"/>
      <c r="M22" s="5"/>
      <c r="N22" s="5"/>
      <c r="O22" s="5">
        <f t="shared" si="0"/>
        <v>1222</v>
      </c>
      <c r="P22" s="5" t="s">
        <v>269</v>
      </c>
      <c r="Q22" s="5">
        <v>1.2</v>
      </c>
      <c r="R22" s="5" t="s">
        <v>1372</v>
      </c>
      <c r="S22" s="7"/>
    </row>
    <row r="23" spans="1:19" ht="15.75">
      <c r="A23" s="5">
        <f t="shared" si="1"/>
        <v>16</v>
      </c>
      <c r="B23" s="54">
        <v>44988</v>
      </c>
      <c r="C23" s="55" t="s">
        <v>1220</v>
      </c>
      <c r="D23" s="55" t="s">
        <v>740</v>
      </c>
      <c r="E23" s="56" t="s">
        <v>1342</v>
      </c>
      <c r="F23" s="56" t="s">
        <v>110</v>
      </c>
      <c r="G23" s="55">
        <v>25</v>
      </c>
      <c r="H23" s="57"/>
      <c r="I23" s="5"/>
      <c r="J23" s="5"/>
      <c r="K23" s="5"/>
      <c r="L23" s="5"/>
      <c r="M23" s="5"/>
      <c r="N23" s="5"/>
      <c r="O23" s="5">
        <f t="shared" si="0"/>
        <v>1247</v>
      </c>
      <c r="P23" s="5" t="s">
        <v>269</v>
      </c>
      <c r="Q23" s="5">
        <v>1.2</v>
      </c>
      <c r="R23" s="5" t="s">
        <v>1372</v>
      </c>
      <c r="S23" s="7"/>
    </row>
    <row r="24" spans="1:19" ht="15.75">
      <c r="A24" s="5">
        <f t="shared" si="1"/>
        <v>17</v>
      </c>
      <c r="B24" s="54">
        <v>44988</v>
      </c>
      <c r="C24" s="55" t="s">
        <v>755</v>
      </c>
      <c r="D24" s="55" t="s">
        <v>1377</v>
      </c>
      <c r="E24" s="56" t="s">
        <v>1342</v>
      </c>
      <c r="F24" s="56" t="s">
        <v>110</v>
      </c>
      <c r="G24" s="55">
        <v>20</v>
      </c>
      <c r="H24" s="57"/>
      <c r="I24" s="5"/>
      <c r="J24" s="5"/>
      <c r="K24" s="5"/>
      <c r="L24" s="5"/>
      <c r="M24" s="5"/>
      <c r="N24" s="5"/>
      <c r="O24" s="5">
        <f t="shared" si="0"/>
        <v>1267</v>
      </c>
      <c r="P24" s="5" t="s">
        <v>269</v>
      </c>
      <c r="Q24" s="5">
        <v>1.2</v>
      </c>
      <c r="R24" s="5" t="s">
        <v>1372</v>
      </c>
      <c r="S24" s="7"/>
    </row>
    <row r="25" spans="1:19" ht="15.75">
      <c r="A25" s="5">
        <f t="shared" si="1"/>
        <v>18</v>
      </c>
      <c r="B25" s="54">
        <v>44988</v>
      </c>
      <c r="C25" s="55" t="s">
        <v>755</v>
      </c>
      <c r="D25" s="55" t="s">
        <v>1219</v>
      </c>
      <c r="E25" s="56" t="s">
        <v>1342</v>
      </c>
      <c r="F25" s="56" t="s">
        <v>110</v>
      </c>
      <c r="G25" s="55">
        <v>13</v>
      </c>
      <c r="H25" s="57"/>
      <c r="I25" s="5"/>
      <c r="J25" s="5"/>
      <c r="K25" s="5"/>
      <c r="L25" s="5"/>
      <c r="M25" s="5"/>
      <c r="N25" s="5"/>
      <c r="O25" s="5">
        <f t="shared" si="0"/>
        <v>1280</v>
      </c>
      <c r="P25" s="5" t="s">
        <v>269</v>
      </c>
      <c r="Q25" s="5">
        <v>1.2</v>
      </c>
      <c r="R25" s="5" t="s">
        <v>1372</v>
      </c>
      <c r="S25" s="7"/>
    </row>
    <row r="26" spans="1:19" ht="15.75">
      <c r="A26" s="5">
        <f t="shared" si="1"/>
        <v>19</v>
      </c>
      <c r="B26" s="54">
        <v>44988</v>
      </c>
      <c r="C26" s="55" t="s">
        <v>1219</v>
      </c>
      <c r="D26" s="55" t="s">
        <v>1228</v>
      </c>
      <c r="E26" s="56" t="s">
        <v>1342</v>
      </c>
      <c r="F26" s="56" t="s">
        <v>110</v>
      </c>
      <c r="G26" s="55">
        <v>27</v>
      </c>
      <c r="H26" s="57"/>
      <c r="I26" s="5"/>
      <c r="J26" s="5"/>
      <c r="K26" s="5"/>
      <c r="L26" s="5"/>
      <c r="M26" s="5"/>
      <c r="N26" s="5"/>
      <c r="O26" s="5">
        <f t="shared" si="0"/>
        <v>1307</v>
      </c>
      <c r="P26" s="5" t="s">
        <v>269</v>
      </c>
      <c r="Q26" s="5">
        <v>1.2</v>
      </c>
      <c r="R26" s="5" t="s">
        <v>1372</v>
      </c>
      <c r="S26" s="7"/>
    </row>
    <row r="27" spans="1:19" ht="15.75">
      <c r="A27" s="5">
        <f t="shared" si="1"/>
        <v>20</v>
      </c>
      <c r="B27" s="54">
        <v>44988</v>
      </c>
      <c r="C27" s="55" t="s">
        <v>1245</v>
      </c>
      <c r="D27" s="55" t="s">
        <v>1247</v>
      </c>
      <c r="E27" s="56" t="s">
        <v>1342</v>
      </c>
      <c r="F27" s="56" t="s">
        <v>110</v>
      </c>
      <c r="G27" s="57"/>
      <c r="H27" s="55">
        <v>40</v>
      </c>
      <c r="I27" s="5"/>
      <c r="J27" s="5"/>
      <c r="K27" s="5"/>
      <c r="L27" s="5"/>
      <c r="M27" s="5"/>
      <c r="N27" s="5"/>
      <c r="O27" s="5">
        <f t="shared" si="0"/>
        <v>1347</v>
      </c>
      <c r="P27" s="5" t="s">
        <v>269</v>
      </c>
      <c r="Q27" s="5">
        <v>1.2</v>
      </c>
      <c r="R27" s="5" t="s">
        <v>1372</v>
      </c>
      <c r="S27" s="7"/>
    </row>
    <row r="28" spans="1:19" ht="15.75">
      <c r="A28" s="5">
        <f t="shared" si="1"/>
        <v>21</v>
      </c>
      <c r="B28" s="54">
        <v>44991</v>
      </c>
      <c r="C28" s="55" t="s">
        <v>881</v>
      </c>
      <c r="D28" s="55" t="s">
        <v>1263</v>
      </c>
      <c r="E28" s="56" t="s">
        <v>1342</v>
      </c>
      <c r="F28" s="56" t="s">
        <v>110</v>
      </c>
      <c r="G28" s="5"/>
      <c r="H28" s="5"/>
      <c r="I28" s="5"/>
      <c r="J28" s="5"/>
      <c r="K28" s="5"/>
      <c r="L28" s="5"/>
      <c r="M28" s="16">
        <v>177</v>
      </c>
      <c r="N28" s="5"/>
      <c r="O28" s="5">
        <f t="shared" si="0"/>
        <v>1524</v>
      </c>
      <c r="P28" s="5" t="s">
        <v>269</v>
      </c>
      <c r="Q28" s="5">
        <v>1.2</v>
      </c>
      <c r="R28" s="5" t="s">
        <v>1372</v>
      </c>
      <c r="S28" s="7"/>
    </row>
    <row r="29" spans="1:19" ht="15.75">
      <c r="A29" s="5">
        <f t="shared" si="1"/>
        <v>22</v>
      </c>
      <c r="B29" s="54">
        <v>44991</v>
      </c>
      <c r="C29" s="55" t="s">
        <v>1263</v>
      </c>
      <c r="D29" s="55" t="s">
        <v>1207</v>
      </c>
      <c r="E29" s="56" t="s">
        <v>1342</v>
      </c>
      <c r="F29" s="56" t="s">
        <v>110</v>
      </c>
      <c r="G29" s="5"/>
      <c r="H29" s="5"/>
      <c r="I29" s="5"/>
      <c r="J29" s="5"/>
      <c r="K29" s="5"/>
      <c r="L29" s="5"/>
      <c r="M29" s="16">
        <v>52</v>
      </c>
      <c r="N29" s="5"/>
      <c r="O29" s="5">
        <f t="shared" si="0"/>
        <v>1576</v>
      </c>
      <c r="P29" s="5" t="s">
        <v>269</v>
      </c>
      <c r="Q29" s="5">
        <v>1.2</v>
      </c>
      <c r="R29" s="5" t="s">
        <v>1372</v>
      </c>
      <c r="S29" s="7"/>
    </row>
    <row r="30" spans="1:19" ht="15.75">
      <c r="A30" s="5">
        <f t="shared" si="1"/>
        <v>23</v>
      </c>
      <c r="B30" s="54">
        <v>44991</v>
      </c>
      <c r="C30" s="55" t="s">
        <v>1207</v>
      </c>
      <c r="D30" s="55" t="s">
        <v>1110</v>
      </c>
      <c r="E30" s="56" t="s">
        <v>1342</v>
      </c>
      <c r="F30" s="56" t="s">
        <v>110</v>
      </c>
      <c r="G30" s="5"/>
      <c r="H30" s="5"/>
      <c r="I30" s="5"/>
      <c r="J30" s="5"/>
      <c r="K30" s="5"/>
      <c r="L30" s="5"/>
      <c r="M30" s="16">
        <v>71</v>
      </c>
      <c r="N30" s="5"/>
      <c r="O30" s="5">
        <f t="shared" si="0"/>
        <v>1647</v>
      </c>
      <c r="P30" s="5" t="s">
        <v>269</v>
      </c>
      <c r="Q30" s="5">
        <v>1.2</v>
      </c>
      <c r="R30" s="5" t="s">
        <v>1372</v>
      </c>
      <c r="S30" s="7"/>
    </row>
    <row r="31" spans="1:19" ht="15.75">
      <c r="A31" s="5">
        <f t="shared" si="1"/>
        <v>24</v>
      </c>
      <c r="B31" s="19">
        <v>44996</v>
      </c>
      <c r="C31" s="10" t="s">
        <v>1082</v>
      </c>
      <c r="D31" s="10" t="s">
        <v>1378</v>
      </c>
      <c r="E31" s="56" t="s">
        <v>1342</v>
      </c>
      <c r="F31" s="56" t="s">
        <v>110</v>
      </c>
      <c r="G31" s="7"/>
      <c r="H31" s="7"/>
      <c r="I31" s="7"/>
      <c r="J31" s="7"/>
      <c r="K31" s="7"/>
      <c r="L31" s="7"/>
      <c r="M31" s="41">
        <v>99</v>
      </c>
      <c r="N31" s="7"/>
      <c r="O31" s="5">
        <f t="shared" si="0"/>
        <v>1746</v>
      </c>
      <c r="P31" s="5" t="s">
        <v>463</v>
      </c>
      <c r="Q31" s="5">
        <v>0</v>
      </c>
      <c r="R31" s="5" t="s">
        <v>1372</v>
      </c>
      <c r="S31" s="7"/>
    </row>
    <row r="32" spans="1:19" ht="15.75">
      <c r="A32" s="5">
        <f t="shared" si="1"/>
        <v>25</v>
      </c>
      <c r="B32" s="19">
        <v>44996</v>
      </c>
      <c r="C32" s="10" t="s">
        <v>1378</v>
      </c>
      <c r="D32" s="10" t="s">
        <v>1330</v>
      </c>
      <c r="E32" s="56" t="s">
        <v>1342</v>
      </c>
      <c r="F32" s="56" t="s">
        <v>110</v>
      </c>
      <c r="G32" s="7"/>
      <c r="H32" s="7"/>
      <c r="I32" s="7"/>
      <c r="J32" s="7"/>
      <c r="K32" s="7"/>
      <c r="L32" s="7"/>
      <c r="M32" s="41">
        <v>11</v>
      </c>
      <c r="N32" s="7"/>
      <c r="O32" s="5">
        <f t="shared" si="0"/>
        <v>1757</v>
      </c>
      <c r="P32" s="5" t="s">
        <v>463</v>
      </c>
      <c r="Q32" s="5">
        <v>0</v>
      </c>
      <c r="R32" s="5" t="s">
        <v>1372</v>
      </c>
      <c r="S32" s="7"/>
    </row>
    <row r="33" spans="1:19" ht="15.75">
      <c r="A33" s="5">
        <f t="shared" si="1"/>
        <v>26</v>
      </c>
      <c r="B33" s="19">
        <v>44996</v>
      </c>
      <c r="C33" s="10" t="s">
        <v>1330</v>
      </c>
      <c r="D33" s="10" t="s">
        <v>1379</v>
      </c>
      <c r="E33" s="56" t="s">
        <v>1342</v>
      </c>
      <c r="F33" s="56" t="s">
        <v>110</v>
      </c>
      <c r="G33" s="5"/>
      <c r="H33" s="5"/>
      <c r="I33" s="5"/>
      <c r="J33" s="5"/>
      <c r="K33" s="5"/>
      <c r="L33" s="5"/>
      <c r="M33" s="41">
        <v>76</v>
      </c>
      <c r="N33" s="5"/>
      <c r="O33" s="5">
        <f t="shared" si="0"/>
        <v>1833</v>
      </c>
      <c r="P33" s="5" t="s">
        <v>463</v>
      </c>
      <c r="Q33" s="5">
        <v>0</v>
      </c>
      <c r="R33" s="5" t="s">
        <v>1372</v>
      </c>
      <c r="S33" s="7"/>
    </row>
    <row r="34" spans="1:19" ht="15.75">
      <c r="A34" s="5">
        <f t="shared" si="1"/>
        <v>27</v>
      </c>
      <c r="B34" s="58">
        <v>44999</v>
      </c>
      <c r="C34" s="55" t="s">
        <v>1197</v>
      </c>
      <c r="D34" s="55" t="s">
        <v>1380</v>
      </c>
      <c r="E34" s="56" t="s">
        <v>1342</v>
      </c>
      <c r="F34" s="56" t="s">
        <v>110</v>
      </c>
      <c r="G34" s="5"/>
      <c r="H34" s="5"/>
      <c r="I34" s="5"/>
      <c r="J34" s="5"/>
      <c r="K34" s="5"/>
      <c r="L34" s="5"/>
      <c r="M34" s="41">
        <v>77</v>
      </c>
      <c r="N34" s="5"/>
      <c r="O34" s="5">
        <f t="shared" si="0"/>
        <v>1910</v>
      </c>
      <c r="P34" s="5" t="s">
        <v>463</v>
      </c>
      <c r="Q34" s="5">
        <v>0</v>
      </c>
      <c r="R34" s="5" t="s">
        <v>1372</v>
      </c>
      <c r="S34" s="7"/>
    </row>
    <row r="35" spans="1:19" ht="15.75">
      <c r="A35" s="5">
        <f t="shared" si="1"/>
        <v>28</v>
      </c>
      <c r="B35" s="58">
        <v>44999</v>
      </c>
      <c r="C35" s="55" t="s">
        <v>1380</v>
      </c>
      <c r="D35" s="55" t="s">
        <v>1257</v>
      </c>
      <c r="E35" s="56" t="s">
        <v>1342</v>
      </c>
      <c r="F35" s="56" t="s">
        <v>110</v>
      </c>
      <c r="G35" s="5"/>
      <c r="H35" s="5"/>
      <c r="I35" s="5"/>
      <c r="J35" s="5"/>
      <c r="K35" s="5"/>
      <c r="L35" s="5"/>
      <c r="M35" s="41">
        <v>100</v>
      </c>
      <c r="N35" s="5"/>
      <c r="O35" s="5">
        <f t="shared" si="0"/>
        <v>2010</v>
      </c>
      <c r="P35" s="5" t="s">
        <v>463</v>
      </c>
      <c r="Q35" s="5">
        <v>0</v>
      </c>
      <c r="R35" s="5" t="s">
        <v>1372</v>
      </c>
      <c r="S35" s="7"/>
    </row>
    <row r="36" spans="1:19" ht="15.75">
      <c r="A36" s="5">
        <f t="shared" si="1"/>
        <v>29</v>
      </c>
      <c r="B36" s="58">
        <v>45001</v>
      </c>
      <c r="C36" s="55" t="s">
        <v>1380</v>
      </c>
      <c r="D36" s="55" t="s">
        <v>1257</v>
      </c>
      <c r="E36" s="56" t="s">
        <v>1342</v>
      </c>
      <c r="F36" s="56" t="s">
        <v>110</v>
      </c>
      <c r="G36" s="7"/>
      <c r="H36" s="7"/>
      <c r="I36" s="7"/>
      <c r="J36" s="7"/>
      <c r="K36" s="7"/>
      <c r="L36" s="7"/>
      <c r="M36" s="41">
        <v>55</v>
      </c>
      <c r="N36" s="7"/>
      <c r="O36" s="5">
        <f t="shared" si="0"/>
        <v>2065</v>
      </c>
      <c r="P36" s="5" t="s">
        <v>463</v>
      </c>
      <c r="Q36" s="5">
        <v>0</v>
      </c>
      <c r="R36" s="5" t="s">
        <v>1372</v>
      </c>
      <c r="S36" s="7"/>
    </row>
    <row r="37" spans="1:19" ht="15.75">
      <c r="A37" s="5">
        <f t="shared" si="1"/>
        <v>30</v>
      </c>
      <c r="B37" s="58">
        <v>45001</v>
      </c>
      <c r="C37" s="55" t="s">
        <v>1257</v>
      </c>
      <c r="D37" s="55" t="s">
        <v>1125</v>
      </c>
      <c r="E37" s="56" t="s">
        <v>1342</v>
      </c>
      <c r="F37" s="56" t="s">
        <v>110</v>
      </c>
      <c r="G37" s="7"/>
      <c r="H37" s="7"/>
      <c r="I37" s="7"/>
      <c r="J37" s="7"/>
      <c r="K37" s="7"/>
      <c r="L37" s="7"/>
      <c r="M37" s="41">
        <v>49</v>
      </c>
      <c r="N37" s="7"/>
      <c r="O37" s="5">
        <f t="shared" si="0"/>
        <v>2114</v>
      </c>
      <c r="P37" s="5" t="s">
        <v>463</v>
      </c>
      <c r="Q37" s="5">
        <v>0</v>
      </c>
      <c r="R37" s="5" t="s">
        <v>1372</v>
      </c>
      <c r="S37" s="7"/>
    </row>
    <row r="38" spans="1:19" ht="15.75">
      <c r="A38" s="5">
        <f t="shared" si="1"/>
        <v>31</v>
      </c>
      <c r="B38" s="58">
        <v>45002</v>
      </c>
      <c r="C38" s="55" t="s">
        <v>1380</v>
      </c>
      <c r="D38" s="55" t="s">
        <v>1381</v>
      </c>
      <c r="E38" s="56" t="s">
        <v>1342</v>
      </c>
      <c r="F38" s="56" t="s">
        <v>110</v>
      </c>
      <c r="G38" s="7"/>
      <c r="H38" s="7"/>
      <c r="I38" s="7"/>
      <c r="J38" s="7"/>
      <c r="K38" s="7"/>
      <c r="L38" s="7"/>
      <c r="M38" s="41">
        <v>200</v>
      </c>
      <c r="N38" s="7"/>
      <c r="O38" s="5">
        <f t="shared" si="0"/>
        <v>2314</v>
      </c>
      <c r="P38" s="5" t="s">
        <v>463</v>
      </c>
      <c r="Q38" s="5">
        <v>0</v>
      </c>
      <c r="R38" s="5" t="s">
        <v>1372</v>
      </c>
      <c r="S38" s="7"/>
    </row>
    <row r="39" spans="1:19" ht="15.75">
      <c r="A39" s="5">
        <f t="shared" si="1"/>
        <v>32</v>
      </c>
      <c r="B39" s="58">
        <v>45003</v>
      </c>
      <c r="C39" s="55" t="s">
        <v>1380</v>
      </c>
      <c r="D39" s="55" t="s">
        <v>1381</v>
      </c>
      <c r="E39" s="56" t="s">
        <v>1342</v>
      </c>
      <c r="F39" s="56" t="s">
        <v>110</v>
      </c>
      <c r="G39" s="7"/>
      <c r="H39" s="7"/>
      <c r="I39" s="7"/>
      <c r="J39" s="7"/>
      <c r="K39" s="7"/>
      <c r="L39" s="7"/>
      <c r="M39" s="41">
        <f>210+400</f>
        <v>610</v>
      </c>
      <c r="N39" s="7"/>
      <c r="O39" s="5">
        <f t="shared" si="0"/>
        <v>2924</v>
      </c>
      <c r="P39" s="5" t="s">
        <v>463</v>
      </c>
      <c r="Q39" s="5">
        <v>0</v>
      </c>
      <c r="R39" s="5" t="s">
        <v>1372</v>
      </c>
      <c r="S39" s="7"/>
    </row>
    <row r="40" spans="1:19" ht="15.75">
      <c r="A40" s="5">
        <f t="shared" si="1"/>
        <v>33</v>
      </c>
      <c r="B40" s="58">
        <v>45008</v>
      </c>
      <c r="C40" s="56" t="s">
        <v>1190</v>
      </c>
      <c r="D40" s="5" t="s">
        <v>1382</v>
      </c>
      <c r="E40" s="56" t="s">
        <v>1342</v>
      </c>
      <c r="F40" s="56" t="s">
        <v>110</v>
      </c>
      <c r="G40" s="7"/>
      <c r="H40" s="7"/>
      <c r="I40" s="7"/>
      <c r="J40" s="7"/>
      <c r="K40" s="7"/>
      <c r="L40" s="5">
        <v>59</v>
      </c>
      <c r="M40" s="7"/>
      <c r="N40" s="7"/>
      <c r="O40" s="5">
        <f t="shared" si="0"/>
        <v>2983</v>
      </c>
      <c r="P40" s="5" t="s">
        <v>269</v>
      </c>
      <c r="Q40" s="5">
        <v>1.2</v>
      </c>
      <c r="R40" s="5" t="s">
        <v>1372</v>
      </c>
      <c r="S40" s="7"/>
    </row>
    <row r="41" spans="1:19" ht="15.75">
      <c r="A41" s="5">
        <f t="shared" si="1"/>
        <v>34</v>
      </c>
      <c r="B41" s="58">
        <v>45008</v>
      </c>
      <c r="C41" s="56" t="s">
        <v>721</v>
      </c>
      <c r="D41" s="5" t="s">
        <v>1383</v>
      </c>
      <c r="E41" s="56" t="s">
        <v>1342</v>
      </c>
      <c r="F41" s="56" t="s">
        <v>110</v>
      </c>
      <c r="G41" s="7"/>
      <c r="H41" s="7"/>
      <c r="I41" s="7"/>
      <c r="J41" s="7"/>
      <c r="K41" s="7"/>
      <c r="L41" s="5">
        <v>178</v>
      </c>
      <c r="M41" s="7"/>
      <c r="N41" s="7"/>
      <c r="O41" s="5">
        <f t="shared" si="0"/>
        <v>3161</v>
      </c>
      <c r="P41" s="5" t="s">
        <v>269</v>
      </c>
      <c r="Q41" s="5">
        <v>1.2</v>
      </c>
      <c r="R41" s="5" t="s">
        <v>1372</v>
      </c>
      <c r="S41" s="7"/>
    </row>
    <row r="42" spans="1:19" ht="15.75">
      <c r="A42" s="5">
        <f t="shared" si="1"/>
        <v>35</v>
      </c>
      <c r="B42" s="58">
        <v>45008</v>
      </c>
      <c r="C42" s="56" t="s">
        <v>1190</v>
      </c>
      <c r="D42" s="5" t="s">
        <v>879</v>
      </c>
      <c r="E42" s="56" t="s">
        <v>1342</v>
      </c>
      <c r="F42" s="56" t="s">
        <v>110</v>
      </c>
      <c r="G42" s="7"/>
      <c r="H42" s="7"/>
      <c r="I42" s="7"/>
      <c r="J42" s="7"/>
      <c r="K42" s="7"/>
      <c r="L42" s="5">
        <v>129</v>
      </c>
      <c r="M42" s="7"/>
      <c r="N42" s="7"/>
      <c r="O42" s="5">
        <f t="shared" si="0"/>
        <v>3290</v>
      </c>
      <c r="P42" s="5" t="s">
        <v>269</v>
      </c>
      <c r="Q42" s="5">
        <v>1.2</v>
      </c>
      <c r="R42" s="5" t="s">
        <v>1372</v>
      </c>
      <c r="S42" s="7"/>
    </row>
    <row r="43" spans="1:19" ht="15.75">
      <c r="A43" s="5">
        <f t="shared" si="1"/>
        <v>36</v>
      </c>
      <c r="B43" s="58">
        <v>45009</v>
      </c>
      <c r="C43" s="56" t="s">
        <v>1315</v>
      </c>
      <c r="D43" s="5" t="s">
        <v>165</v>
      </c>
      <c r="E43" s="56" t="s">
        <v>1342</v>
      </c>
      <c r="F43" s="56" t="s">
        <v>110</v>
      </c>
      <c r="G43" s="5">
        <v>43</v>
      </c>
      <c r="H43" s="7"/>
      <c r="I43" s="7"/>
      <c r="J43" s="7"/>
      <c r="K43" s="7"/>
      <c r="L43" s="7"/>
      <c r="M43" s="7"/>
      <c r="N43" s="7"/>
      <c r="O43" s="5">
        <f t="shared" si="0"/>
        <v>3333</v>
      </c>
      <c r="P43" s="5" t="s">
        <v>269</v>
      </c>
      <c r="Q43" s="10">
        <v>1</v>
      </c>
      <c r="R43" s="5" t="s">
        <v>1372</v>
      </c>
      <c r="S43" s="7"/>
    </row>
    <row r="44" spans="1:19" ht="15.75">
      <c r="A44" s="5">
        <f t="shared" si="1"/>
        <v>37</v>
      </c>
      <c r="B44" s="58">
        <v>45009</v>
      </c>
      <c r="C44" s="56" t="s">
        <v>1373</v>
      </c>
      <c r="D44" s="5" t="s">
        <v>1384</v>
      </c>
      <c r="E44" s="56" t="s">
        <v>1342</v>
      </c>
      <c r="F44" s="56" t="s">
        <v>110</v>
      </c>
      <c r="G44" s="5">
        <v>34</v>
      </c>
      <c r="H44" s="7"/>
      <c r="I44" s="7"/>
      <c r="J44" s="7"/>
      <c r="K44" s="7"/>
      <c r="L44" s="7"/>
      <c r="M44" s="7"/>
      <c r="N44" s="7"/>
      <c r="O44" s="5">
        <f t="shared" si="0"/>
        <v>3367</v>
      </c>
      <c r="P44" s="5" t="s">
        <v>269</v>
      </c>
      <c r="Q44" s="10">
        <v>1</v>
      </c>
      <c r="R44" s="5" t="s">
        <v>1372</v>
      </c>
      <c r="S44" s="7"/>
    </row>
    <row r="45" spans="1:19" ht="15.75">
      <c r="A45" s="5">
        <f t="shared" si="1"/>
        <v>38</v>
      </c>
      <c r="B45" s="58">
        <v>45009</v>
      </c>
      <c r="C45" s="56" t="s">
        <v>1212</v>
      </c>
      <c r="D45" s="5" t="s">
        <v>1385</v>
      </c>
      <c r="E45" s="56" t="s">
        <v>1342</v>
      </c>
      <c r="F45" s="56" t="s">
        <v>110</v>
      </c>
      <c r="G45" s="5">
        <v>34</v>
      </c>
      <c r="H45" s="7"/>
      <c r="I45" s="7"/>
      <c r="J45" s="7"/>
      <c r="K45" s="7"/>
      <c r="L45" s="7"/>
      <c r="M45" s="7"/>
      <c r="N45" s="7"/>
      <c r="O45" s="5">
        <f t="shared" si="0"/>
        <v>3401</v>
      </c>
      <c r="P45" s="5" t="s">
        <v>269</v>
      </c>
      <c r="Q45" s="10">
        <v>1</v>
      </c>
      <c r="R45" s="5" t="s">
        <v>1372</v>
      </c>
      <c r="S45" s="7"/>
    </row>
    <row r="46" spans="1:19" ht="15.75">
      <c r="A46" s="5">
        <f t="shared" si="1"/>
        <v>39</v>
      </c>
      <c r="B46" s="58">
        <v>45009</v>
      </c>
      <c r="C46" s="56" t="s">
        <v>1212</v>
      </c>
      <c r="D46" s="5" t="s">
        <v>1386</v>
      </c>
      <c r="E46" s="56" t="s">
        <v>1342</v>
      </c>
      <c r="F46" s="56" t="s">
        <v>110</v>
      </c>
      <c r="G46" s="5">
        <v>12</v>
      </c>
      <c r="H46" s="7"/>
      <c r="I46" s="7"/>
      <c r="J46" s="7"/>
      <c r="K46" s="7"/>
      <c r="L46" s="7"/>
      <c r="M46" s="7"/>
      <c r="N46" s="7"/>
      <c r="O46" s="5">
        <f t="shared" si="0"/>
        <v>3413</v>
      </c>
      <c r="P46" s="5" t="s">
        <v>269</v>
      </c>
      <c r="Q46" s="10">
        <v>1</v>
      </c>
      <c r="R46" s="5" t="s">
        <v>1372</v>
      </c>
      <c r="S46" s="7"/>
    </row>
    <row r="47" spans="1:19" ht="15.75">
      <c r="A47" s="5">
        <f t="shared" si="1"/>
        <v>40</v>
      </c>
      <c r="B47" s="58">
        <v>45009</v>
      </c>
      <c r="C47" s="56" t="s">
        <v>1232</v>
      </c>
      <c r="D47" s="5" t="s">
        <v>1387</v>
      </c>
      <c r="E47" s="56" t="s">
        <v>1342</v>
      </c>
      <c r="F47" s="56" t="s">
        <v>110</v>
      </c>
      <c r="G47" s="5">
        <v>23</v>
      </c>
      <c r="H47" s="7"/>
      <c r="I47" s="7"/>
      <c r="J47" s="7"/>
      <c r="K47" s="7"/>
      <c r="L47" s="7"/>
      <c r="M47" s="7"/>
      <c r="N47" s="7"/>
      <c r="O47" s="5">
        <f t="shared" si="0"/>
        <v>3436</v>
      </c>
      <c r="P47" s="5" t="s">
        <v>269</v>
      </c>
      <c r="Q47" s="10">
        <v>1</v>
      </c>
      <c r="R47" s="5" t="s">
        <v>1372</v>
      </c>
      <c r="S47" s="7"/>
    </row>
    <row r="48" spans="1:19" ht="15.75">
      <c r="A48" s="5">
        <f t="shared" si="1"/>
        <v>41</v>
      </c>
      <c r="B48" s="58">
        <v>45009</v>
      </c>
      <c r="C48" s="56" t="s">
        <v>1232</v>
      </c>
      <c r="D48" s="5" t="s">
        <v>124</v>
      </c>
      <c r="E48" s="56" t="s">
        <v>1342</v>
      </c>
      <c r="F48" s="56" t="s">
        <v>110</v>
      </c>
      <c r="G48" s="5">
        <v>59</v>
      </c>
      <c r="H48" s="7"/>
      <c r="I48" s="7"/>
      <c r="J48" s="7"/>
      <c r="K48" s="7"/>
      <c r="L48" s="7"/>
      <c r="M48" s="7"/>
      <c r="N48" s="7"/>
      <c r="O48" s="5">
        <f t="shared" si="0"/>
        <v>3495</v>
      </c>
      <c r="P48" s="5" t="s">
        <v>269</v>
      </c>
      <c r="Q48" s="10">
        <v>1</v>
      </c>
      <c r="R48" s="5" t="s">
        <v>1372</v>
      </c>
      <c r="S48" s="7"/>
    </row>
    <row r="49" spans="1:19" ht="15.75">
      <c r="A49" s="5">
        <f t="shared" si="1"/>
        <v>42</v>
      </c>
      <c r="B49" s="58">
        <v>45009</v>
      </c>
      <c r="C49" s="56" t="s">
        <v>1250</v>
      </c>
      <c r="D49" s="5" t="s">
        <v>1388</v>
      </c>
      <c r="E49" s="56" t="s">
        <v>1342</v>
      </c>
      <c r="F49" s="56" t="s">
        <v>110</v>
      </c>
      <c r="G49" s="5">
        <v>51</v>
      </c>
      <c r="H49" s="7"/>
      <c r="I49" s="7"/>
      <c r="J49" s="7"/>
      <c r="K49" s="7"/>
      <c r="L49" s="7"/>
      <c r="M49" s="7"/>
      <c r="N49" s="7"/>
      <c r="O49" s="5">
        <f t="shared" si="0"/>
        <v>3546</v>
      </c>
      <c r="P49" s="5" t="s">
        <v>269</v>
      </c>
      <c r="Q49" s="10">
        <v>1</v>
      </c>
      <c r="R49" s="5" t="s">
        <v>1372</v>
      </c>
      <c r="S49" s="7"/>
    </row>
    <row r="50" spans="1:19" ht="15.75">
      <c r="A50" s="5">
        <f t="shared" si="1"/>
        <v>43</v>
      </c>
      <c r="B50" s="58">
        <v>45009</v>
      </c>
      <c r="C50" s="56" t="s">
        <v>1247</v>
      </c>
      <c r="D50" s="5" t="s">
        <v>213</v>
      </c>
      <c r="E50" s="56" t="s">
        <v>1342</v>
      </c>
      <c r="F50" s="56" t="s">
        <v>110</v>
      </c>
      <c r="G50" s="5">
        <v>50</v>
      </c>
      <c r="H50" s="7"/>
      <c r="I50" s="7"/>
      <c r="J50" s="7"/>
      <c r="K50" s="7"/>
      <c r="L50" s="7"/>
      <c r="M50" s="7"/>
      <c r="N50" s="7"/>
      <c r="O50" s="5">
        <f t="shared" si="0"/>
        <v>3596</v>
      </c>
      <c r="P50" s="5" t="s">
        <v>269</v>
      </c>
      <c r="Q50" s="10">
        <v>1</v>
      </c>
      <c r="R50" s="5" t="s">
        <v>1372</v>
      </c>
      <c r="S50" s="7"/>
    </row>
    <row r="51" spans="1:19" ht="15.75">
      <c r="A51" s="5">
        <f t="shared" si="1"/>
        <v>44</v>
      </c>
      <c r="B51" s="58">
        <v>45017</v>
      </c>
      <c r="C51" s="56" t="s">
        <v>1131</v>
      </c>
      <c r="D51" s="56" t="s">
        <v>1133</v>
      </c>
      <c r="E51" s="56" t="s">
        <v>1342</v>
      </c>
      <c r="F51" s="56" t="s">
        <v>110</v>
      </c>
      <c r="G51" s="10"/>
      <c r="H51" s="7"/>
      <c r="I51" s="7"/>
      <c r="J51" s="7"/>
      <c r="K51" s="7"/>
      <c r="L51" s="10">
        <v>147</v>
      </c>
      <c r="M51" s="7"/>
      <c r="N51" s="7"/>
      <c r="O51" s="5">
        <f t="shared" si="0"/>
        <v>3743</v>
      </c>
      <c r="P51" s="5" t="s">
        <v>269</v>
      </c>
      <c r="Q51" s="10">
        <v>1</v>
      </c>
      <c r="R51" s="5" t="s">
        <v>1372</v>
      </c>
      <c r="S51" s="7"/>
    </row>
    <row r="52" spans="1:19" ht="15.75">
      <c r="A52" s="5">
        <f t="shared" si="1"/>
        <v>45</v>
      </c>
      <c r="B52" s="58">
        <v>45017</v>
      </c>
      <c r="C52" s="56" t="s">
        <v>1133</v>
      </c>
      <c r="D52" s="56" t="s">
        <v>1125</v>
      </c>
      <c r="E52" s="56" t="s">
        <v>1342</v>
      </c>
      <c r="F52" s="56" t="s">
        <v>110</v>
      </c>
      <c r="G52" s="10"/>
      <c r="H52" s="7"/>
      <c r="I52" s="7"/>
      <c r="J52" s="7"/>
      <c r="K52" s="7"/>
      <c r="L52" s="10">
        <v>37</v>
      </c>
      <c r="M52" s="7"/>
      <c r="N52" s="7"/>
      <c r="O52" s="5">
        <f t="shared" si="0"/>
        <v>3780</v>
      </c>
      <c r="P52" s="5" t="s">
        <v>269</v>
      </c>
      <c r="Q52" s="10">
        <v>1</v>
      </c>
      <c r="R52" s="5" t="s">
        <v>1372</v>
      </c>
      <c r="S52" s="7"/>
    </row>
    <row r="53" spans="1:19" ht="15.75">
      <c r="A53" s="5">
        <f t="shared" si="1"/>
        <v>46</v>
      </c>
      <c r="B53" s="58">
        <v>45017</v>
      </c>
      <c r="C53" s="56" t="s">
        <v>1125</v>
      </c>
      <c r="D53" s="56" t="s">
        <v>1105</v>
      </c>
      <c r="E53" s="56" t="s">
        <v>1342</v>
      </c>
      <c r="F53" s="56" t="s">
        <v>110</v>
      </c>
      <c r="G53" s="10"/>
      <c r="H53" s="7"/>
      <c r="I53" s="7"/>
      <c r="J53" s="7"/>
      <c r="K53" s="7"/>
      <c r="L53" s="10">
        <v>17</v>
      </c>
      <c r="M53" s="7"/>
      <c r="N53" s="7"/>
      <c r="O53" s="5">
        <f t="shared" si="0"/>
        <v>3797</v>
      </c>
      <c r="P53" s="5" t="s">
        <v>269</v>
      </c>
      <c r="Q53" s="10">
        <v>1</v>
      </c>
      <c r="R53" s="5" t="s">
        <v>1372</v>
      </c>
      <c r="S53" s="7"/>
    </row>
    <row r="54" spans="1:19" ht="15.75">
      <c r="A54" s="5">
        <f t="shared" si="1"/>
        <v>47</v>
      </c>
      <c r="B54" s="58">
        <v>45017</v>
      </c>
      <c r="C54" s="56" t="s">
        <v>1105</v>
      </c>
      <c r="D54" s="56" t="s">
        <v>1113</v>
      </c>
      <c r="E54" s="56" t="s">
        <v>1342</v>
      </c>
      <c r="F54" s="56" t="s">
        <v>110</v>
      </c>
      <c r="G54" s="10"/>
      <c r="H54" s="7"/>
      <c r="I54" s="7"/>
      <c r="J54" s="7"/>
      <c r="K54" s="7"/>
      <c r="L54" s="10">
        <v>56</v>
      </c>
      <c r="M54" s="7"/>
      <c r="N54" s="7"/>
      <c r="O54" s="5">
        <f t="shared" si="0"/>
        <v>3853</v>
      </c>
      <c r="P54" s="5" t="s">
        <v>269</v>
      </c>
      <c r="Q54" s="10">
        <v>1</v>
      </c>
      <c r="R54" s="5" t="s">
        <v>1372</v>
      </c>
      <c r="S54" s="7"/>
    </row>
    <row r="55" spans="1:19" ht="15.75">
      <c r="A55" s="5">
        <f t="shared" si="1"/>
        <v>48</v>
      </c>
      <c r="B55" s="58">
        <v>45033</v>
      </c>
      <c r="C55" s="56" t="s">
        <v>1317</v>
      </c>
      <c r="D55" s="5" t="s">
        <v>1161</v>
      </c>
      <c r="E55" s="56" t="s">
        <v>1342</v>
      </c>
      <c r="F55" s="56" t="s">
        <v>110</v>
      </c>
      <c r="G55" s="10"/>
      <c r="H55" s="7"/>
      <c r="I55" s="5">
        <v>167</v>
      </c>
      <c r="J55" s="7"/>
      <c r="K55" s="7"/>
      <c r="L55" s="7"/>
      <c r="M55" s="7"/>
      <c r="N55" s="7"/>
      <c r="O55" s="5">
        <f t="shared" si="0"/>
        <v>4020</v>
      </c>
      <c r="P55" s="5" t="s">
        <v>269</v>
      </c>
      <c r="Q55" s="10">
        <v>1</v>
      </c>
      <c r="R55" s="5" t="s">
        <v>1372</v>
      </c>
      <c r="S55" s="7"/>
    </row>
    <row r="56" spans="1:19" ht="15.75">
      <c r="A56" s="5"/>
      <c r="B56" s="58"/>
      <c r="C56" s="56"/>
      <c r="D56" s="5"/>
      <c r="E56" s="56"/>
      <c r="F56" s="56"/>
      <c r="G56" s="10"/>
      <c r="H56" s="7"/>
      <c r="I56" s="7"/>
      <c r="J56" s="7"/>
      <c r="K56" s="7"/>
      <c r="L56" s="7"/>
      <c r="M56" s="7"/>
      <c r="N56" s="7"/>
      <c r="O56" s="5"/>
      <c r="P56" s="5"/>
      <c r="Q56" s="10"/>
      <c r="R56" s="5"/>
      <c r="S56" s="7"/>
    </row>
    <row r="57" spans="1:19" ht="15.75">
      <c r="A57" s="5"/>
      <c r="B57" s="58"/>
      <c r="C57" s="56"/>
      <c r="D57" s="5"/>
      <c r="E57" s="56"/>
      <c r="F57" s="56"/>
      <c r="G57" s="10"/>
      <c r="H57" s="7"/>
      <c r="I57" s="7"/>
      <c r="J57" s="7"/>
      <c r="K57" s="7"/>
      <c r="L57" s="7"/>
      <c r="M57" s="7"/>
      <c r="N57" s="7"/>
      <c r="O57" s="5"/>
      <c r="P57" s="5"/>
      <c r="Q57" s="10"/>
      <c r="R57" s="5"/>
      <c r="S57" s="7"/>
    </row>
    <row r="58" spans="1:19" ht="15.75">
      <c r="A58" s="5"/>
      <c r="B58" s="58"/>
      <c r="C58" s="7"/>
      <c r="D58" s="7"/>
      <c r="E58" s="56"/>
      <c r="F58" s="56"/>
      <c r="G58" s="10"/>
      <c r="H58" s="7"/>
      <c r="I58" s="7"/>
      <c r="J58" s="7"/>
      <c r="K58" s="7"/>
      <c r="L58" s="7"/>
      <c r="M58" s="7"/>
      <c r="N58" s="7"/>
      <c r="O58" s="5"/>
      <c r="P58" s="5"/>
      <c r="Q58" s="10"/>
      <c r="R58" s="5"/>
      <c r="S58" s="7"/>
    </row>
    <row r="59" spans="1:19">
      <c r="A59" s="7"/>
      <c r="B59" s="7"/>
      <c r="C59" s="7"/>
      <c r="D59" s="7"/>
      <c r="E59" s="7"/>
      <c r="F59" s="7"/>
      <c r="G59" s="7"/>
      <c r="H59" s="7"/>
      <c r="I59" s="7"/>
      <c r="J59" s="7"/>
      <c r="K59" s="7"/>
      <c r="L59" s="7"/>
      <c r="M59" s="7"/>
      <c r="N59" s="7"/>
      <c r="O59" s="7"/>
      <c r="P59" s="7"/>
      <c r="Q59" s="7"/>
      <c r="R59" s="7"/>
      <c r="S59" s="7"/>
    </row>
    <row r="60" spans="1:19">
      <c r="A60" s="7"/>
      <c r="B60" s="7"/>
      <c r="C60" s="7"/>
      <c r="D60" s="7"/>
      <c r="E60" s="7"/>
      <c r="F60" s="7"/>
      <c r="G60" s="7"/>
      <c r="H60" s="7"/>
      <c r="I60" s="7"/>
      <c r="J60" s="7"/>
      <c r="K60" s="7"/>
      <c r="L60" s="7"/>
      <c r="M60" s="7"/>
      <c r="N60" s="7"/>
      <c r="O60" s="7"/>
      <c r="P60" s="7"/>
      <c r="Q60" s="7"/>
      <c r="R60" s="7"/>
      <c r="S60" s="7"/>
    </row>
    <row r="61" spans="1:19">
      <c r="A61" s="7"/>
      <c r="B61" s="7"/>
      <c r="C61" s="7"/>
      <c r="D61" s="7"/>
      <c r="E61" s="7"/>
      <c r="F61" s="7"/>
      <c r="G61" s="7"/>
      <c r="H61" s="7"/>
      <c r="I61" s="7"/>
      <c r="J61" s="7"/>
      <c r="K61" s="7"/>
      <c r="L61" s="7"/>
      <c r="M61" s="7"/>
      <c r="N61" s="7"/>
      <c r="O61" s="7"/>
      <c r="P61" s="7"/>
      <c r="Q61" s="7"/>
      <c r="R61" s="7"/>
      <c r="S61" s="7"/>
    </row>
    <row r="62" spans="1:19">
      <c r="A62" s="7"/>
      <c r="B62" s="7"/>
      <c r="C62" s="7"/>
      <c r="D62" s="7"/>
      <c r="E62" s="7"/>
      <c r="F62" s="7"/>
      <c r="G62" s="7"/>
      <c r="H62" s="7"/>
      <c r="I62" s="7"/>
      <c r="J62" s="7"/>
      <c r="K62" s="7"/>
      <c r="L62" s="7"/>
      <c r="M62" s="7"/>
      <c r="N62" s="7"/>
      <c r="O62" s="7"/>
      <c r="P62" s="7"/>
      <c r="Q62" s="7"/>
      <c r="R62" s="7"/>
      <c r="S62" s="7"/>
    </row>
    <row r="63" spans="1:19">
      <c r="A63" s="7"/>
      <c r="B63" s="7"/>
      <c r="C63" s="7"/>
      <c r="D63" s="7"/>
      <c r="E63" s="7"/>
      <c r="F63" s="7"/>
      <c r="G63" s="7"/>
      <c r="H63" s="7"/>
      <c r="I63" s="7"/>
      <c r="J63" s="7"/>
      <c r="K63" s="7"/>
      <c r="L63" s="7"/>
      <c r="M63" s="7"/>
      <c r="N63" s="7"/>
      <c r="O63" s="7"/>
      <c r="P63" s="7"/>
      <c r="Q63" s="7"/>
      <c r="R63" s="7"/>
      <c r="S63" s="7"/>
    </row>
    <row r="64" spans="1:19" ht="18">
      <c r="A64" s="7"/>
      <c r="B64" s="7"/>
      <c r="C64" s="7"/>
      <c r="D64" s="7"/>
      <c r="E64" s="7"/>
      <c r="F64" s="7"/>
      <c r="G64" s="4" t="s">
        <v>101</v>
      </c>
      <c r="H64" s="4" t="s">
        <v>102</v>
      </c>
      <c r="I64" s="4" t="s">
        <v>103</v>
      </c>
      <c r="J64" s="4" t="s">
        <v>104</v>
      </c>
      <c r="K64" s="4" t="s">
        <v>1067</v>
      </c>
      <c r="L64" s="4" t="s">
        <v>106</v>
      </c>
      <c r="M64" s="4" t="s">
        <v>107</v>
      </c>
      <c r="N64" s="7"/>
      <c r="O64" s="7"/>
      <c r="P64" s="7"/>
      <c r="Q64" s="7"/>
      <c r="R64" s="7"/>
      <c r="S64" s="7"/>
    </row>
    <row r="65" spans="1:19" ht="15.75">
      <c r="A65" s="7"/>
      <c r="B65" s="7"/>
      <c r="C65" s="7"/>
      <c r="D65" s="7"/>
      <c r="E65" s="7"/>
      <c r="F65" s="7"/>
      <c r="G65" s="55">
        <f>+SUM(G8:G64)</f>
        <v>1152</v>
      </c>
      <c r="H65" s="55">
        <f t="shared" ref="H65:M65" si="2">+SUM(H8:H64)</f>
        <v>330</v>
      </c>
      <c r="I65" s="55">
        <f t="shared" si="2"/>
        <v>338</v>
      </c>
      <c r="J65" s="55">
        <f t="shared" si="2"/>
        <v>0</v>
      </c>
      <c r="K65" s="55">
        <f t="shared" si="2"/>
        <v>0</v>
      </c>
      <c r="L65" s="55">
        <f t="shared" si="2"/>
        <v>623</v>
      </c>
      <c r="M65" s="55">
        <f t="shared" si="2"/>
        <v>1577</v>
      </c>
      <c r="N65" s="55"/>
      <c r="O65" s="55">
        <f>+G65+H65+I65+J65+L65+M65</f>
        <v>4020</v>
      </c>
      <c r="P65" s="7"/>
      <c r="Q65" s="7"/>
      <c r="R65" s="7"/>
      <c r="S65" s="7"/>
    </row>
    <row r="66" spans="1:19" ht="18.75">
      <c r="G66" s="59">
        <v>8570</v>
      </c>
      <c r="H66" s="59">
        <v>2490</v>
      </c>
      <c r="I66" s="59">
        <v>2621</v>
      </c>
      <c r="J66" s="59">
        <v>920</v>
      </c>
      <c r="K66" s="59"/>
      <c r="L66" s="59">
        <v>2569</v>
      </c>
      <c r="M66" s="59">
        <v>2955</v>
      </c>
      <c r="N66" s="59"/>
      <c r="O66" s="59">
        <f>+G66+H66+I66+J66+L66+M66</f>
        <v>20125</v>
      </c>
    </row>
    <row r="73" spans="1:19">
      <c r="L73">
        <f>4654+8570</f>
        <v>13224</v>
      </c>
    </row>
    <row r="74" spans="1:19">
      <c r="L74">
        <f>3234+2490</f>
        <v>5724</v>
      </c>
    </row>
    <row r="75" spans="1:19">
      <c r="L75">
        <f>1867+2621</f>
        <v>4488</v>
      </c>
    </row>
    <row r="76" spans="1:19">
      <c r="L76">
        <f>2197+920</f>
        <v>3117</v>
      </c>
    </row>
    <row r="77" spans="1:19">
      <c r="L77">
        <f>3213+2955</f>
        <v>6168</v>
      </c>
    </row>
    <row r="78" spans="1:19">
      <c r="L78">
        <f>872+2955</f>
        <v>3827</v>
      </c>
    </row>
  </sheetData>
  <autoFilter ref="A7:S7"/>
  <mergeCells count="22">
    <mergeCell ref="C4:D4"/>
    <mergeCell ref="A5:B5"/>
    <mergeCell ref="C5:S5"/>
    <mergeCell ref="G6:N6"/>
    <mergeCell ref="A6:A7"/>
    <mergeCell ref="B6:B7"/>
    <mergeCell ref="C6:C7"/>
    <mergeCell ref="D6:D7"/>
    <mergeCell ref="E6:E7"/>
    <mergeCell ref="F6:F7"/>
    <mergeCell ref="O6:O7"/>
    <mergeCell ref="P6:P7"/>
    <mergeCell ref="Q6:Q7"/>
    <mergeCell ref="R6:R7"/>
    <mergeCell ref="S6:S7"/>
    <mergeCell ref="E1:S4"/>
    <mergeCell ref="A1:B1"/>
    <mergeCell ref="C1:D1"/>
    <mergeCell ref="A2:B2"/>
    <mergeCell ref="C2:D2"/>
    <mergeCell ref="A3:B3"/>
    <mergeCell ref="C3:D3"/>
  </mergeCells>
  <pageMargins left="0.7" right="0.7" top="0.75" bottom="0.75" header="0.3" footer="0.3"/>
  <pageSetup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7"/>
  <sheetViews>
    <sheetView topLeftCell="A307" workbookViewId="0">
      <selection activeCell="J49" sqref="J49"/>
    </sheetView>
  </sheetViews>
  <sheetFormatPr defaultColWidth="9" defaultRowHeight="15"/>
  <cols>
    <col min="2" max="2" width="13.7109375" customWidth="1"/>
    <col min="3" max="3" width="16.42578125" customWidth="1"/>
    <col min="4" max="4" width="20.28515625" customWidth="1"/>
    <col min="5" max="5" width="14.7109375" customWidth="1"/>
    <col min="6" max="6" width="12.7109375" customWidth="1"/>
    <col min="7" max="8" width="9.28515625" customWidth="1"/>
    <col min="10" max="10" width="11.42578125" customWidth="1"/>
    <col min="11" max="13" width="10.85546875" customWidth="1"/>
    <col min="14" max="14" width="12.28515625" hidden="1" customWidth="1"/>
    <col min="15" max="15" width="22" customWidth="1"/>
    <col min="16" max="16" width="10.7109375" customWidth="1"/>
    <col min="17" max="17" width="15.7109375" customWidth="1"/>
    <col min="18" max="18" width="25.140625" customWidth="1"/>
    <col min="19" max="19" width="12.5703125" customWidth="1"/>
  </cols>
  <sheetData>
    <row r="1" spans="1:19" ht="18.75">
      <c r="A1" s="712" t="s">
        <v>261</v>
      </c>
      <c r="B1" s="712"/>
      <c r="C1" s="713" t="s">
        <v>22</v>
      </c>
      <c r="D1" s="713"/>
      <c r="E1" s="720"/>
      <c r="F1" s="720"/>
      <c r="G1" s="720"/>
      <c r="H1" s="720"/>
      <c r="I1" s="720"/>
      <c r="J1" s="720"/>
      <c r="K1" s="720"/>
      <c r="L1" s="720"/>
      <c r="M1" s="720"/>
      <c r="N1" s="720"/>
      <c r="O1" s="720"/>
      <c r="P1" s="720"/>
      <c r="Q1" s="720"/>
      <c r="R1" s="720"/>
      <c r="S1" s="720"/>
    </row>
    <row r="2" spans="1:19" ht="18.75">
      <c r="A2" s="712" t="s">
        <v>262</v>
      </c>
      <c r="B2" s="712"/>
      <c r="C2" s="713" t="s">
        <v>1389</v>
      </c>
      <c r="D2" s="713"/>
      <c r="E2" s="720"/>
      <c r="F2" s="720"/>
      <c r="G2" s="720"/>
      <c r="H2" s="720"/>
      <c r="I2" s="720"/>
      <c r="J2" s="720"/>
      <c r="K2" s="720"/>
      <c r="L2" s="720"/>
      <c r="M2" s="720"/>
      <c r="N2" s="720"/>
      <c r="O2" s="720"/>
      <c r="P2" s="720"/>
      <c r="Q2" s="720"/>
      <c r="R2" s="720"/>
      <c r="S2" s="720"/>
    </row>
    <row r="3" spans="1:19" ht="18.75">
      <c r="A3" s="712" t="s">
        <v>263</v>
      </c>
      <c r="B3" s="712"/>
      <c r="C3" s="713">
        <v>29373</v>
      </c>
      <c r="D3" s="713"/>
      <c r="E3" s="720"/>
      <c r="F3" s="720"/>
      <c r="G3" s="720"/>
      <c r="H3" s="720"/>
      <c r="I3" s="720"/>
      <c r="J3" s="720"/>
      <c r="K3" s="720"/>
      <c r="L3" s="720"/>
      <c r="M3" s="720"/>
      <c r="N3" s="720"/>
      <c r="O3" s="720"/>
      <c r="P3" s="720"/>
      <c r="Q3" s="720"/>
      <c r="R3" s="720"/>
      <c r="S3" s="720"/>
    </row>
    <row r="4" spans="1:19" ht="18.75">
      <c r="A4" s="14" t="s">
        <v>264</v>
      </c>
      <c r="B4" s="14"/>
      <c r="C4" s="713"/>
      <c r="D4" s="713"/>
      <c r="E4" s="720"/>
      <c r="F4" s="720"/>
      <c r="G4" s="720"/>
      <c r="H4" s="720"/>
      <c r="I4" s="720"/>
      <c r="J4" s="720"/>
      <c r="K4" s="720"/>
      <c r="L4" s="720"/>
      <c r="M4" s="720"/>
      <c r="N4" s="720"/>
      <c r="O4" s="720"/>
      <c r="P4" s="720"/>
      <c r="Q4" s="720"/>
      <c r="R4" s="720"/>
      <c r="S4" s="720"/>
    </row>
    <row r="5" spans="1:19" ht="18.75">
      <c r="A5" s="714" t="s">
        <v>87</v>
      </c>
      <c r="B5" s="714"/>
      <c r="C5" s="715" t="s">
        <v>1390</v>
      </c>
      <c r="D5" s="715"/>
      <c r="E5" s="715"/>
      <c r="F5" s="715"/>
      <c r="G5" s="716"/>
      <c r="H5" s="716"/>
      <c r="I5" s="716"/>
      <c r="J5" s="716"/>
      <c r="K5" s="716"/>
      <c r="L5" s="716"/>
      <c r="M5" s="716"/>
      <c r="N5" s="716"/>
      <c r="O5" s="715"/>
      <c r="P5" s="715"/>
      <c r="Q5" s="715"/>
      <c r="R5" s="715"/>
      <c r="S5" s="715"/>
    </row>
    <row r="6" spans="1:19" ht="18">
      <c r="A6" s="718" t="s">
        <v>89</v>
      </c>
      <c r="B6" s="718" t="s">
        <v>90</v>
      </c>
      <c r="C6" s="719" t="s">
        <v>91</v>
      </c>
      <c r="D6" s="719" t="s">
        <v>92</v>
      </c>
      <c r="E6" s="719" t="s">
        <v>93</v>
      </c>
      <c r="F6" s="719" t="s">
        <v>94</v>
      </c>
      <c r="G6" s="764" t="s">
        <v>95</v>
      </c>
      <c r="H6" s="764"/>
      <c r="I6" s="764"/>
      <c r="J6" s="764"/>
      <c r="K6" s="764"/>
      <c r="L6" s="764"/>
      <c r="M6" s="764"/>
      <c r="N6" s="764"/>
      <c r="O6" s="719" t="s">
        <v>96</v>
      </c>
      <c r="P6" s="719" t="s">
        <v>97</v>
      </c>
      <c r="Q6" s="719" t="s">
        <v>98</v>
      </c>
      <c r="R6" s="719" t="s">
        <v>99</v>
      </c>
      <c r="S6" s="719" t="s">
        <v>265</v>
      </c>
    </row>
    <row r="7" spans="1:19" ht="36">
      <c r="A7" s="718"/>
      <c r="B7" s="718"/>
      <c r="C7" s="719"/>
      <c r="D7" s="719"/>
      <c r="E7" s="719"/>
      <c r="F7" s="719"/>
      <c r="G7" s="4" t="s">
        <v>101</v>
      </c>
      <c r="H7" s="4" t="s">
        <v>102</v>
      </c>
      <c r="I7" s="4" t="s">
        <v>103</v>
      </c>
      <c r="J7" s="4" t="s">
        <v>104</v>
      </c>
      <c r="K7" s="4" t="s">
        <v>1067</v>
      </c>
      <c r="L7" s="4" t="s">
        <v>106</v>
      </c>
      <c r="M7" s="4" t="s">
        <v>107</v>
      </c>
      <c r="N7" s="3" t="s">
        <v>470</v>
      </c>
      <c r="O7" s="719"/>
      <c r="P7" s="719"/>
      <c r="Q7" s="719"/>
      <c r="R7" s="719"/>
      <c r="S7" s="719"/>
    </row>
    <row r="8" spans="1:19">
      <c r="A8" s="48">
        <v>1</v>
      </c>
      <c r="B8" s="19">
        <v>44988</v>
      </c>
      <c r="C8" s="10" t="s">
        <v>1317</v>
      </c>
      <c r="D8" s="10" t="s">
        <v>1365</v>
      </c>
      <c r="E8" s="10" t="s">
        <v>1391</v>
      </c>
      <c r="F8" s="10" t="s">
        <v>110</v>
      </c>
      <c r="G8" s="10">
        <v>60</v>
      </c>
      <c r="H8" s="10"/>
      <c r="I8" s="7"/>
      <c r="J8" s="7"/>
      <c r="K8" s="7"/>
      <c r="L8" s="7"/>
      <c r="M8" s="7"/>
      <c r="N8" s="7"/>
      <c r="O8" s="5">
        <f>+G8</f>
        <v>60</v>
      </c>
      <c r="P8" s="10" t="s">
        <v>269</v>
      </c>
      <c r="Q8" s="10">
        <v>1</v>
      </c>
      <c r="R8" s="10" t="s">
        <v>1392</v>
      </c>
      <c r="S8" s="7"/>
    </row>
    <row r="9" spans="1:19">
      <c r="A9" s="48">
        <v>2</v>
      </c>
      <c r="B9" s="19">
        <v>44988</v>
      </c>
      <c r="C9" s="10" t="s">
        <v>1365</v>
      </c>
      <c r="D9" s="10" t="s">
        <v>1393</v>
      </c>
      <c r="E9" s="10" t="s">
        <v>1391</v>
      </c>
      <c r="F9" s="10" t="s">
        <v>110</v>
      </c>
      <c r="G9" s="10">
        <v>170</v>
      </c>
      <c r="H9" s="10"/>
      <c r="I9" s="7"/>
      <c r="J9" s="7"/>
      <c r="K9" s="7"/>
      <c r="L9" s="7"/>
      <c r="M9" s="7"/>
      <c r="N9" s="7"/>
      <c r="O9" s="5">
        <f>+O8+G9+H9+I9+J9+K9+L9+M9+N9</f>
        <v>230</v>
      </c>
      <c r="P9" s="10" t="s">
        <v>269</v>
      </c>
      <c r="Q9" s="10">
        <v>1</v>
      </c>
      <c r="R9" s="10" t="s">
        <v>1392</v>
      </c>
      <c r="S9" s="7"/>
    </row>
    <row r="10" spans="1:19">
      <c r="A10" s="48">
        <f>1+A9</f>
        <v>3</v>
      </c>
      <c r="B10" s="19">
        <v>44989</v>
      </c>
      <c r="C10" s="41" t="s">
        <v>1164</v>
      </c>
      <c r="D10" s="41" t="s">
        <v>1394</v>
      </c>
      <c r="E10" s="10" t="s">
        <v>1391</v>
      </c>
      <c r="F10" s="10" t="s">
        <v>110</v>
      </c>
      <c r="G10" s="10"/>
      <c r="H10" s="10">
        <v>560</v>
      </c>
      <c r="I10" s="7"/>
      <c r="J10" s="7"/>
      <c r="K10" s="7"/>
      <c r="L10" s="7"/>
      <c r="M10" s="7"/>
      <c r="N10" s="7"/>
      <c r="O10" s="5">
        <f t="shared" ref="O10:O73" si="0">+O9+G10+H10+I10+J10+K10+L10+M10+N10</f>
        <v>790</v>
      </c>
      <c r="P10" s="10" t="s">
        <v>269</v>
      </c>
      <c r="Q10" s="10">
        <v>1</v>
      </c>
      <c r="R10" s="10" t="s">
        <v>1392</v>
      </c>
      <c r="S10" s="7"/>
    </row>
    <row r="11" spans="1:19">
      <c r="A11" s="48">
        <f t="shared" ref="A11:A74" si="1">1+A10</f>
        <v>4</v>
      </c>
      <c r="B11" s="19">
        <v>44989</v>
      </c>
      <c r="C11" s="41" t="s">
        <v>1394</v>
      </c>
      <c r="D11" s="41" t="s">
        <v>1395</v>
      </c>
      <c r="E11" s="10" t="s">
        <v>1391</v>
      </c>
      <c r="F11" s="10" t="s">
        <v>110</v>
      </c>
      <c r="G11" s="10"/>
      <c r="H11" s="10">
        <v>100</v>
      </c>
      <c r="I11" s="7"/>
      <c r="J11" s="7"/>
      <c r="K11" s="7"/>
      <c r="L11" s="7"/>
      <c r="M11" s="7"/>
      <c r="N11" s="7"/>
      <c r="O11" s="5">
        <f t="shared" si="0"/>
        <v>890</v>
      </c>
      <c r="P11" s="10" t="s">
        <v>269</v>
      </c>
      <c r="Q11" s="10">
        <v>1</v>
      </c>
      <c r="R11" s="10" t="s">
        <v>1392</v>
      </c>
      <c r="S11" s="7"/>
    </row>
    <row r="12" spans="1:19">
      <c r="A12" s="48">
        <f t="shared" si="1"/>
        <v>5</v>
      </c>
      <c r="B12" s="19">
        <v>44989</v>
      </c>
      <c r="C12" s="10" t="s">
        <v>1394</v>
      </c>
      <c r="D12" s="10" t="s">
        <v>1122</v>
      </c>
      <c r="E12" s="10" t="s">
        <v>1391</v>
      </c>
      <c r="F12" s="10" t="s">
        <v>110</v>
      </c>
      <c r="G12" s="10">
        <v>55</v>
      </c>
      <c r="H12" s="10"/>
      <c r="I12" s="7"/>
      <c r="J12" s="7"/>
      <c r="K12" s="7"/>
      <c r="L12" s="7"/>
      <c r="M12" s="7"/>
      <c r="N12" s="7"/>
      <c r="O12" s="5">
        <f t="shared" si="0"/>
        <v>945</v>
      </c>
      <c r="P12" s="10" t="s">
        <v>269</v>
      </c>
      <c r="Q12" s="10">
        <v>1</v>
      </c>
      <c r="R12" s="10" t="s">
        <v>1392</v>
      </c>
      <c r="S12" s="7"/>
    </row>
    <row r="13" spans="1:19">
      <c r="A13" s="48">
        <f t="shared" si="1"/>
        <v>6</v>
      </c>
      <c r="B13" s="19">
        <v>44990</v>
      </c>
      <c r="C13" s="10" t="s">
        <v>1395</v>
      </c>
      <c r="D13" s="10" t="s">
        <v>1125</v>
      </c>
      <c r="E13" s="10" t="s">
        <v>1391</v>
      </c>
      <c r="F13" s="10" t="s">
        <v>110</v>
      </c>
      <c r="G13" s="10">
        <v>534</v>
      </c>
      <c r="H13" s="10"/>
      <c r="I13" s="7"/>
      <c r="J13" s="7"/>
      <c r="K13" s="7"/>
      <c r="L13" s="7"/>
      <c r="M13" s="7"/>
      <c r="N13" s="7"/>
      <c r="O13" s="5">
        <f t="shared" si="0"/>
        <v>1479</v>
      </c>
      <c r="P13" s="10" t="s">
        <v>269</v>
      </c>
      <c r="Q13" s="10">
        <v>1</v>
      </c>
      <c r="R13" s="10" t="s">
        <v>1392</v>
      </c>
      <c r="S13" s="7"/>
    </row>
    <row r="14" spans="1:19">
      <c r="A14" s="48">
        <f t="shared" si="1"/>
        <v>7</v>
      </c>
      <c r="B14" s="19">
        <v>44991</v>
      </c>
      <c r="C14" s="10" t="s">
        <v>1168</v>
      </c>
      <c r="D14" s="10" t="s">
        <v>1134</v>
      </c>
      <c r="E14" s="10" t="s">
        <v>1391</v>
      </c>
      <c r="F14" s="10" t="s">
        <v>110</v>
      </c>
      <c r="G14" s="5">
        <v>212</v>
      </c>
      <c r="H14" s="7"/>
      <c r="I14" s="7"/>
      <c r="J14" s="7"/>
      <c r="K14" s="7"/>
      <c r="L14" s="7"/>
      <c r="M14" s="7"/>
      <c r="N14" s="7"/>
      <c r="O14" s="5">
        <f t="shared" si="0"/>
        <v>1691</v>
      </c>
      <c r="P14" s="10" t="s">
        <v>269</v>
      </c>
      <c r="Q14" s="10">
        <v>1</v>
      </c>
      <c r="R14" s="10" t="s">
        <v>1392</v>
      </c>
      <c r="S14" s="7"/>
    </row>
    <row r="15" spans="1:19">
      <c r="A15" s="48">
        <f t="shared" si="1"/>
        <v>8</v>
      </c>
      <c r="B15" s="19">
        <v>44991</v>
      </c>
      <c r="C15" s="10" t="s">
        <v>1134</v>
      </c>
      <c r="D15" s="10" t="s">
        <v>1327</v>
      </c>
      <c r="E15" s="10" t="s">
        <v>1391</v>
      </c>
      <c r="F15" s="10" t="s">
        <v>110</v>
      </c>
      <c r="G15" s="5">
        <v>100</v>
      </c>
      <c r="H15" s="7"/>
      <c r="I15" s="7"/>
      <c r="J15" s="7"/>
      <c r="K15" s="7"/>
      <c r="L15" s="7"/>
      <c r="M15" s="7"/>
      <c r="N15" s="7"/>
      <c r="O15" s="5">
        <f t="shared" si="0"/>
        <v>1791</v>
      </c>
      <c r="P15" s="10" t="s">
        <v>269</v>
      </c>
      <c r="Q15" s="10">
        <v>1</v>
      </c>
      <c r="R15" s="10" t="s">
        <v>1392</v>
      </c>
      <c r="S15" s="7"/>
    </row>
    <row r="16" spans="1:19">
      <c r="A16" s="48">
        <f t="shared" si="1"/>
        <v>9</v>
      </c>
      <c r="B16" s="19">
        <v>44991</v>
      </c>
      <c r="C16" s="10" t="s">
        <v>1323</v>
      </c>
      <c r="D16" s="10" t="s">
        <v>1396</v>
      </c>
      <c r="E16" s="10" t="s">
        <v>1391</v>
      </c>
      <c r="F16" s="10" t="s">
        <v>110</v>
      </c>
      <c r="G16" s="5">
        <v>98</v>
      </c>
      <c r="H16" s="7"/>
      <c r="I16" s="7"/>
      <c r="J16" s="7"/>
      <c r="K16" s="7"/>
      <c r="L16" s="7"/>
      <c r="M16" s="7"/>
      <c r="N16" s="7"/>
      <c r="O16" s="5">
        <f t="shared" si="0"/>
        <v>1889</v>
      </c>
      <c r="P16" s="10" t="s">
        <v>269</v>
      </c>
      <c r="Q16" s="10">
        <v>1</v>
      </c>
      <c r="R16" s="10" t="s">
        <v>1392</v>
      </c>
      <c r="S16" s="7"/>
    </row>
    <row r="17" spans="1:19">
      <c r="A17" s="48">
        <f t="shared" si="1"/>
        <v>10</v>
      </c>
      <c r="B17" s="19">
        <v>44992</v>
      </c>
      <c r="C17" s="10" t="s">
        <v>1139</v>
      </c>
      <c r="D17" s="10" t="s">
        <v>814</v>
      </c>
      <c r="E17" s="10" t="s">
        <v>1391</v>
      </c>
      <c r="F17" s="10" t="s">
        <v>110</v>
      </c>
      <c r="G17" s="10">
        <v>170</v>
      </c>
      <c r="H17" s="7"/>
      <c r="I17" s="7"/>
      <c r="J17" s="7"/>
      <c r="K17" s="7"/>
      <c r="L17" s="7"/>
      <c r="M17" s="7"/>
      <c r="N17" s="7"/>
      <c r="O17" s="5">
        <f t="shared" si="0"/>
        <v>2059</v>
      </c>
      <c r="P17" s="10" t="s">
        <v>269</v>
      </c>
      <c r="Q17" s="10">
        <v>2.5</v>
      </c>
      <c r="R17" s="10" t="s">
        <v>1392</v>
      </c>
      <c r="S17" s="7"/>
    </row>
    <row r="18" spans="1:19">
      <c r="A18" s="48">
        <f t="shared" si="1"/>
        <v>11</v>
      </c>
      <c r="B18" s="19">
        <v>44992</v>
      </c>
      <c r="C18" s="10" t="s">
        <v>814</v>
      </c>
      <c r="D18" s="10" t="s">
        <v>1183</v>
      </c>
      <c r="E18" s="10" t="s">
        <v>1391</v>
      </c>
      <c r="F18" s="10" t="s">
        <v>110</v>
      </c>
      <c r="G18" s="10">
        <v>118</v>
      </c>
      <c r="H18" s="7"/>
      <c r="I18" s="7"/>
      <c r="J18" s="7"/>
      <c r="K18" s="7"/>
      <c r="L18" s="7"/>
      <c r="M18" s="7"/>
      <c r="N18" s="7"/>
      <c r="O18" s="5">
        <f t="shared" si="0"/>
        <v>2177</v>
      </c>
      <c r="P18" s="10" t="s">
        <v>269</v>
      </c>
      <c r="Q18" s="10">
        <v>2.5</v>
      </c>
      <c r="R18" s="10" t="s">
        <v>1392</v>
      </c>
      <c r="S18" s="7"/>
    </row>
    <row r="19" spans="1:19">
      <c r="A19" s="48">
        <f t="shared" si="1"/>
        <v>12</v>
      </c>
      <c r="B19" s="19">
        <v>44992</v>
      </c>
      <c r="C19" s="10" t="s">
        <v>1183</v>
      </c>
      <c r="D19" s="10" t="s">
        <v>1116</v>
      </c>
      <c r="E19" s="10" t="s">
        <v>1391</v>
      </c>
      <c r="F19" s="10" t="s">
        <v>110</v>
      </c>
      <c r="G19" s="10">
        <v>140</v>
      </c>
      <c r="H19" s="7"/>
      <c r="I19" s="7"/>
      <c r="J19" s="7"/>
      <c r="K19" s="7"/>
      <c r="L19" s="7"/>
      <c r="M19" s="7"/>
      <c r="N19" s="7"/>
      <c r="O19" s="5">
        <f t="shared" si="0"/>
        <v>2317</v>
      </c>
      <c r="P19" s="10" t="s">
        <v>269</v>
      </c>
      <c r="Q19" s="10">
        <v>2.5</v>
      </c>
      <c r="R19" s="10" t="s">
        <v>1392</v>
      </c>
      <c r="S19" s="7"/>
    </row>
    <row r="20" spans="1:19">
      <c r="A20" s="48">
        <f t="shared" si="1"/>
        <v>13</v>
      </c>
      <c r="B20" s="19">
        <v>44992</v>
      </c>
      <c r="C20" s="10" t="s">
        <v>1183</v>
      </c>
      <c r="D20" s="10" t="s">
        <v>1141</v>
      </c>
      <c r="E20" s="10" t="s">
        <v>1391</v>
      </c>
      <c r="F20" s="10" t="s">
        <v>110</v>
      </c>
      <c r="G20" s="10">
        <v>90</v>
      </c>
      <c r="H20" s="7"/>
      <c r="I20" s="7"/>
      <c r="J20" s="7"/>
      <c r="K20" s="7"/>
      <c r="L20" s="7"/>
      <c r="M20" s="7"/>
      <c r="N20" s="7"/>
      <c r="O20" s="5">
        <f t="shared" si="0"/>
        <v>2407</v>
      </c>
      <c r="P20" s="10" t="s">
        <v>269</v>
      </c>
      <c r="Q20" s="10">
        <v>2.5</v>
      </c>
      <c r="R20" s="10" t="s">
        <v>1392</v>
      </c>
      <c r="S20" s="7"/>
    </row>
    <row r="21" spans="1:19">
      <c r="A21" s="48">
        <f t="shared" si="1"/>
        <v>14</v>
      </c>
      <c r="B21" s="19">
        <v>44995</v>
      </c>
      <c r="C21" s="10" t="s">
        <v>1139</v>
      </c>
      <c r="D21" s="10" t="s">
        <v>1396</v>
      </c>
      <c r="E21" s="10" t="s">
        <v>1391</v>
      </c>
      <c r="F21" s="10" t="s">
        <v>110</v>
      </c>
      <c r="G21" s="5">
        <v>95</v>
      </c>
      <c r="H21" s="7"/>
      <c r="I21" s="7"/>
      <c r="J21" s="7"/>
      <c r="K21" s="7"/>
      <c r="L21" s="7"/>
      <c r="M21" s="7"/>
      <c r="N21" s="7"/>
      <c r="O21" s="5">
        <f t="shared" si="0"/>
        <v>2502</v>
      </c>
      <c r="P21" s="10" t="s">
        <v>276</v>
      </c>
      <c r="Q21" s="10">
        <v>1.2</v>
      </c>
      <c r="R21" s="10" t="s">
        <v>1392</v>
      </c>
      <c r="S21" s="7"/>
    </row>
    <row r="22" spans="1:19">
      <c r="A22" s="48">
        <f t="shared" si="1"/>
        <v>15</v>
      </c>
      <c r="B22" s="19">
        <v>44995</v>
      </c>
      <c r="C22" s="10" t="s">
        <v>1269</v>
      </c>
      <c r="D22" s="10" t="s">
        <v>1205</v>
      </c>
      <c r="E22" s="10" t="s">
        <v>1391</v>
      </c>
      <c r="F22" s="10" t="s">
        <v>110</v>
      </c>
      <c r="G22" s="5">
        <v>25</v>
      </c>
      <c r="H22" s="7"/>
      <c r="I22" s="7"/>
      <c r="J22" s="7"/>
      <c r="K22" s="7"/>
      <c r="L22" s="7"/>
      <c r="M22" s="7"/>
      <c r="N22" s="7"/>
      <c r="O22" s="5">
        <f t="shared" si="0"/>
        <v>2527</v>
      </c>
      <c r="P22" s="5" t="s">
        <v>463</v>
      </c>
      <c r="Q22" s="10">
        <v>0</v>
      </c>
      <c r="R22" s="10" t="s">
        <v>1392</v>
      </c>
      <c r="S22" s="7"/>
    </row>
    <row r="23" spans="1:19">
      <c r="A23" s="48">
        <f t="shared" si="1"/>
        <v>16</v>
      </c>
      <c r="B23" s="19">
        <v>44995</v>
      </c>
      <c r="C23" s="10" t="s">
        <v>852</v>
      </c>
      <c r="D23" s="10" t="s">
        <v>1170</v>
      </c>
      <c r="E23" s="10" t="s">
        <v>1391</v>
      </c>
      <c r="F23" s="10" t="s">
        <v>110</v>
      </c>
      <c r="G23" s="5">
        <v>55</v>
      </c>
      <c r="H23" s="7"/>
      <c r="I23" s="7"/>
      <c r="J23" s="7"/>
      <c r="K23" s="7"/>
      <c r="L23" s="7"/>
      <c r="M23" s="7"/>
      <c r="N23" s="7"/>
      <c r="O23" s="5">
        <f t="shared" si="0"/>
        <v>2582</v>
      </c>
      <c r="P23" s="5" t="s">
        <v>463</v>
      </c>
      <c r="Q23" s="5">
        <v>0</v>
      </c>
      <c r="R23" s="10" t="s">
        <v>1392</v>
      </c>
      <c r="S23" s="7"/>
    </row>
    <row r="24" spans="1:19">
      <c r="A24" s="48">
        <f t="shared" si="1"/>
        <v>17</v>
      </c>
      <c r="B24" s="19">
        <v>44995</v>
      </c>
      <c r="C24" s="10" t="s">
        <v>1397</v>
      </c>
      <c r="D24" s="10" t="s">
        <v>1398</v>
      </c>
      <c r="E24" s="10" t="s">
        <v>1391</v>
      </c>
      <c r="F24" s="10" t="s">
        <v>110</v>
      </c>
      <c r="G24" s="5">
        <v>140</v>
      </c>
      <c r="H24" s="7"/>
      <c r="I24" s="7"/>
      <c r="J24" s="7"/>
      <c r="K24" s="7"/>
      <c r="L24" s="7"/>
      <c r="M24" s="7"/>
      <c r="N24" s="7"/>
      <c r="O24" s="5">
        <f t="shared" si="0"/>
        <v>2722</v>
      </c>
      <c r="P24" s="10" t="s">
        <v>269</v>
      </c>
      <c r="Q24" s="10">
        <v>2.5</v>
      </c>
      <c r="R24" s="10" t="s">
        <v>1392</v>
      </c>
      <c r="S24" s="7"/>
    </row>
    <row r="25" spans="1:19">
      <c r="A25" s="48">
        <f t="shared" si="1"/>
        <v>18</v>
      </c>
      <c r="B25" s="19">
        <v>44997</v>
      </c>
      <c r="C25" s="10" t="s">
        <v>1397</v>
      </c>
      <c r="D25" s="10" t="s">
        <v>1399</v>
      </c>
      <c r="E25" s="10" t="s">
        <v>1391</v>
      </c>
      <c r="F25" s="10" t="s">
        <v>110</v>
      </c>
      <c r="G25" s="10">
        <v>210</v>
      </c>
      <c r="H25" s="7"/>
      <c r="I25" s="7"/>
      <c r="J25" s="7"/>
      <c r="K25" s="7"/>
      <c r="L25" s="7"/>
      <c r="M25" s="7"/>
      <c r="N25" s="7"/>
      <c r="O25" s="5">
        <f t="shared" si="0"/>
        <v>2932</v>
      </c>
      <c r="P25" s="10" t="s">
        <v>276</v>
      </c>
      <c r="Q25" s="10">
        <v>2</v>
      </c>
      <c r="R25" s="10" t="s">
        <v>1392</v>
      </c>
      <c r="S25" s="7"/>
    </row>
    <row r="26" spans="1:19">
      <c r="A26" s="48">
        <f t="shared" si="1"/>
        <v>19</v>
      </c>
      <c r="B26" s="19">
        <v>44997</v>
      </c>
      <c r="C26" s="10" t="s">
        <v>1399</v>
      </c>
      <c r="D26" s="10" t="s">
        <v>1400</v>
      </c>
      <c r="E26" s="10" t="s">
        <v>1391</v>
      </c>
      <c r="F26" s="10" t="s">
        <v>110</v>
      </c>
      <c r="G26" s="10">
        <v>240</v>
      </c>
      <c r="H26" s="7"/>
      <c r="I26" s="7"/>
      <c r="J26" s="7"/>
      <c r="K26" s="7"/>
      <c r="L26" s="7"/>
      <c r="M26" s="7"/>
      <c r="N26" s="7"/>
      <c r="O26" s="5">
        <f t="shared" si="0"/>
        <v>3172</v>
      </c>
      <c r="P26" s="10" t="s">
        <v>276</v>
      </c>
      <c r="Q26" s="10">
        <v>2</v>
      </c>
      <c r="R26" s="10" t="s">
        <v>1392</v>
      </c>
      <c r="S26" s="7"/>
    </row>
    <row r="27" spans="1:19">
      <c r="A27" s="48">
        <f t="shared" si="1"/>
        <v>20</v>
      </c>
      <c r="B27" s="19">
        <v>44997</v>
      </c>
      <c r="C27" s="10" t="s">
        <v>828</v>
      </c>
      <c r="D27" s="10" t="s">
        <v>1251</v>
      </c>
      <c r="E27" s="10" t="s">
        <v>1391</v>
      </c>
      <c r="F27" s="10" t="s">
        <v>110</v>
      </c>
      <c r="G27" s="10">
        <v>130</v>
      </c>
      <c r="H27" s="7"/>
      <c r="I27" s="7"/>
      <c r="J27" s="7"/>
      <c r="K27" s="7"/>
      <c r="L27" s="7"/>
      <c r="M27" s="7"/>
      <c r="N27" s="7"/>
      <c r="O27" s="5">
        <f t="shared" si="0"/>
        <v>3302</v>
      </c>
      <c r="P27" s="10" t="s">
        <v>276</v>
      </c>
      <c r="Q27" s="10">
        <v>2</v>
      </c>
      <c r="R27" s="10" t="s">
        <v>1392</v>
      </c>
      <c r="S27" s="7"/>
    </row>
    <row r="28" spans="1:19">
      <c r="A28" s="48">
        <f t="shared" si="1"/>
        <v>21</v>
      </c>
      <c r="B28" s="19">
        <v>44997</v>
      </c>
      <c r="C28" s="10" t="s">
        <v>828</v>
      </c>
      <c r="D28" s="10" t="s">
        <v>1354</v>
      </c>
      <c r="E28" s="10" t="s">
        <v>1391</v>
      </c>
      <c r="F28" s="10" t="s">
        <v>110</v>
      </c>
      <c r="G28" s="10">
        <v>230</v>
      </c>
      <c r="H28" s="7"/>
      <c r="I28" s="7"/>
      <c r="J28" s="7"/>
      <c r="K28" s="7"/>
      <c r="L28" s="7"/>
      <c r="M28" s="7"/>
      <c r="N28" s="7"/>
      <c r="O28" s="5">
        <f t="shared" si="0"/>
        <v>3532</v>
      </c>
      <c r="P28" s="10" t="s">
        <v>269</v>
      </c>
      <c r="Q28" s="10">
        <v>2</v>
      </c>
      <c r="R28" s="10" t="s">
        <v>1392</v>
      </c>
      <c r="S28" s="7"/>
    </row>
    <row r="29" spans="1:19">
      <c r="A29" s="48">
        <f t="shared" si="1"/>
        <v>22</v>
      </c>
      <c r="B29" s="19">
        <v>44997</v>
      </c>
      <c r="C29" s="10" t="s">
        <v>1354</v>
      </c>
      <c r="D29" s="10" t="s">
        <v>1401</v>
      </c>
      <c r="E29" s="10" t="s">
        <v>1391</v>
      </c>
      <c r="F29" s="10" t="s">
        <v>110</v>
      </c>
      <c r="G29" s="10">
        <v>200</v>
      </c>
      <c r="H29" s="7"/>
      <c r="I29" s="7"/>
      <c r="J29" s="7"/>
      <c r="K29" s="7"/>
      <c r="L29" s="7"/>
      <c r="M29" s="7"/>
      <c r="N29" s="7"/>
      <c r="O29" s="5">
        <f t="shared" si="0"/>
        <v>3732</v>
      </c>
      <c r="P29" s="10" t="s">
        <v>269</v>
      </c>
      <c r="Q29" s="10">
        <v>2</v>
      </c>
      <c r="R29" s="10" t="s">
        <v>1392</v>
      </c>
      <c r="S29" s="7"/>
    </row>
    <row r="30" spans="1:19">
      <c r="A30" s="48">
        <f t="shared" si="1"/>
        <v>23</v>
      </c>
      <c r="B30" s="19">
        <v>44997</v>
      </c>
      <c r="C30" s="10" t="s">
        <v>1402</v>
      </c>
      <c r="D30" s="10" t="s">
        <v>760</v>
      </c>
      <c r="E30" s="10" t="s">
        <v>1391</v>
      </c>
      <c r="F30" s="10" t="s">
        <v>110</v>
      </c>
      <c r="G30" s="10">
        <v>120</v>
      </c>
      <c r="H30" s="7"/>
      <c r="I30" s="7"/>
      <c r="J30" s="7"/>
      <c r="K30" s="7"/>
      <c r="L30" s="7"/>
      <c r="M30" s="7"/>
      <c r="N30" s="7"/>
      <c r="O30" s="5">
        <f t="shared" si="0"/>
        <v>3852</v>
      </c>
      <c r="P30" s="10" t="s">
        <v>269</v>
      </c>
      <c r="Q30" s="10">
        <v>2</v>
      </c>
      <c r="R30" s="10" t="s">
        <v>1392</v>
      </c>
      <c r="S30" s="7"/>
    </row>
    <row r="31" spans="1:19">
      <c r="A31" s="48">
        <f t="shared" si="1"/>
        <v>24</v>
      </c>
      <c r="B31" s="19">
        <v>44998</v>
      </c>
      <c r="C31" s="10" t="s">
        <v>1397</v>
      </c>
      <c r="D31" s="10" t="s">
        <v>741</v>
      </c>
      <c r="E31" s="10" t="s">
        <v>1391</v>
      </c>
      <c r="F31" s="10" t="s">
        <v>110</v>
      </c>
      <c r="G31" s="10"/>
      <c r="H31" s="10"/>
      <c r="I31" s="10">
        <v>190</v>
      </c>
      <c r="J31" s="7"/>
      <c r="K31" s="7"/>
      <c r="L31" s="7"/>
      <c r="M31" s="7"/>
      <c r="N31" s="7"/>
      <c r="O31" s="5">
        <f t="shared" si="0"/>
        <v>4042</v>
      </c>
      <c r="P31" s="10" t="s">
        <v>276</v>
      </c>
      <c r="Q31" s="10">
        <v>2</v>
      </c>
      <c r="R31" s="10" t="s">
        <v>1392</v>
      </c>
      <c r="S31" s="7"/>
    </row>
    <row r="32" spans="1:19">
      <c r="A32" s="48">
        <f t="shared" si="1"/>
        <v>25</v>
      </c>
      <c r="B32" s="19">
        <v>44998</v>
      </c>
      <c r="C32" s="10" t="s">
        <v>741</v>
      </c>
      <c r="D32" s="10" t="s">
        <v>880</v>
      </c>
      <c r="E32" s="10" t="s">
        <v>1391</v>
      </c>
      <c r="F32" s="10" t="s">
        <v>110</v>
      </c>
      <c r="G32" s="10"/>
      <c r="H32" s="10"/>
      <c r="I32" s="10">
        <v>280</v>
      </c>
      <c r="J32" s="7"/>
      <c r="K32" s="7"/>
      <c r="L32" s="7"/>
      <c r="M32" s="7"/>
      <c r="N32" s="7"/>
      <c r="O32" s="5">
        <f t="shared" si="0"/>
        <v>4322</v>
      </c>
      <c r="P32" s="10" t="s">
        <v>276</v>
      </c>
      <c r="Q32" s="10">
        <v>2</v>
      </c>
      <c r="R32" s="10" t="s">
        <v>1392</v>
      </c>
      <c r="S32" s="7"/>
    </row>
    <row r="33" spans="1:19">
      <c r="A33" s="48">
        <f t="shared" si="1"/>
        <v>26</v>
      </c>
      <c r="B33" s="19">
        <v>44998</v>
      </c>
      <c r="C33" s="10" t="s">
        <v>1403</v>
      </c>
      <c r="D33" s="10" t="s">
        <v>1404</v>
      </c>
      <c r="E33" s="10" t="s">
        <v>1391</v>
      </c>
      <c r="F33" s="10" t="s">
        <v>110</v>
      </c>
      <c r="G33" s="10">
        <v>40</v>
      </c>
      <c r="H33" s="10"/>
      <c r="I33" s="10"/>
      <c r="J33" s="7"/>
      <c r="K33" s="7"/>
      <c r="L33" s="7"/>
      <c r="M33" s="7"/>
      <c r="N33" s="7"/>
      <c r="O33" s="5">
        <f t="shared" si="0"/>
        <v>4362</v>
      </c>
      <c r="P33" s="10" t="s">
        <v>466</v>
      </c>
      <c r="Q33" s="10">
        <v>0</v>
      </c>
      <c r="R33" s="10" t="s">
        <v>1392</v>
      </c>
      <c r="S33" s="7"/>
    </row>
    <row r="34" spans="1:19">
      <c r="A34" s="48">
        <f t="shared" si="1"/>
        <v>27</v>
      </c>
      <c r="B34" s="19">
        <v>44998</v>
      </c>
      <c r="C34" s="10" t="s">
        <v>1404</v>
      </c>
      <c r="D34" s="10" t="s">
        <v>1405</v>
      </c>
      <c r="E34" s="10" t="s">
        <v>1391</v>
      </c>
      <c r="F34" s="10" t="s">
        <v>110</v>
      </c>
      <c r="G34" s="10">
        <v>35</v>
      </c>
      <c r="H34" s="10"/>
      <c r="I34" s="10"/>
      <c r="J34" s="7"/>
      <c r="K34" s="7"/>
      <c r="L34" s="7"/>
      <c r="M34" s="7"/>
      <c r="N34" s="7"/>
      <c r="O34" s="5">
        <f t="shared" si="0"/>
        <v>4397</v>
      </c>
      <c r="P34" s="10" t="s">
        <v>466</v>
      </c>
      <c r="Q34" s="10">
        <v>0</v>
      </c>
      <c r="R34" s="10" t="s">
        <v>1392</v>
      </c>
      <c r="S34" s="7"/>
    </row>
    <row r="35" spans="1:19">
      <c r="A35" s="48">
        <f t="shared" si="1"/>
        <v>28</v>
      </c>
      <c r="B35" s="19">
        <v>44998</v>
      </c>
      <c r="C35" s="10" t="s">
        <v>1406</v>
      </c>
      <c r="D35" s="10" t="s">
        <v>1407</v>
      </c>
      <c r="E35" s="10" t="s">
        <v>1391</v>
      </c>
      <c r="F35" s="10" t="s">
        <v>110</v>
      </c>
      <c r="G35" s="10">
        <v>15</v>
      </c>
      <c r="H35" s="10"/>
      <c r="I35" s="10"/>
      <c r="J35" s="7"/>
      <c r="K35" s="7"/>
      <c r="L35" s="7"/>
      <c r="M35" s="7"/>
      <c r="N35" s="7"/>
      <c r="O35" s="5">
        <f t="shared" si="0"/>
        <v>4412</v>
      </c>
      <c r="P35" s="10" t="s">
        <v>466</v>
      </c>
      <c r="Q35" s="10">
        <v>0</v>
      </c>
      <c r="R35" s="10" t="s">
        <v>1392</v>
      </c>
      <c r="S35" s="7"/>
    </row>
    <row r="36" spans="1:19">
      <c r="A36" s="48">
        <f t="shared" si="1"/>
        <v>29</v>
      </c>
      <c r="B36" s="19">
        <v>44998</v>
      </c>
      <c r="C36" s="10" t="s">
        <v>1408</v>
      </c>
      <c r="D36" s="10" t="s">
        <v>1060</v>
      </c>
      <c r="E36" s="10" t="s">
        <v>1391</v>
      </c>
      <c r="F36" s="10" t="s">
        <v>110</v>
      </c>
      <c r="G36" s="10">
        <v>15</v>
      </c>
      <c r="H36" s="10"/>
      <c r="I36" s="10"/>
      <c r="J36" s="7"/>
      <c r="K36" s="7"/>
      <c r="L36" s="7"/>
      <c r="M36" s="7"/>
      <c r="N36" s="7"/>
      <c r="O36" s="5">
        <f t="shared" si="0"/>
        <v>4427</v>
      </c>
      <c r="P36" s="10" t="s">
        <v>466</v>
      </c>
      <c r="Q36" s="10">
        <v>0</v>
      </c>
      <c r="R36" s="10" t="s">
        <v>1392</v>
      </c>
      <c r="S36" s="7"/>
    </row>
    <row r="37" spans="1:19">
      <c r="A37" s="48">
        <f t="shared" si="1"/>
        <v>30</v>
      </c>
      <c r="B37" s="19">
        <v>44999</v>
      </c>
      <c r="C37" s="10" t="s">
        <v>1409</v>
      </c>
      <c r="D37" s="10" t="s">
        <v>1410</v>
      </c>
      <c r="E37" s="10" t="s">
        <v>1391</v>
      </c>
      <c r="F37" s="10" t="s">
        <v>110</v>
      </c>
      <c r="G37" s="10">
        <v>54</v>
      </c>
      <c r="H37" s="7"/>
      <c r="I37" s="7"/>
      <c r="J37" s="7"/>
      <c r="K37" s="7"/>
      <c r="L37" s="7"/>
      <c r="M37" s="7"/>
      <c r="N37" s="7"/>
      <c r="O37" s="5">
        <f t="shared" si="0"/>
        <v>4481</v>
      </c>
      <c r="P37" s="10" t="s">
        <v>466</v>
      </c>
      <c r="Q37" s="10">
        <v>0</v>
      </c>
      <c r="R37" s="10" t="s">
        <v>1392</v>
      </c>
      <c r="S37" s="7"/>
    </row>
    <row r="38" spans="1:19">
      <c r="A38" s="48">
        <f t="shared" si="1"/>
        <v>31</v>
      </c>
      <c r="B38" s="19">
        <v>44999</v>
      </c>
      <c r="C38" s="10" t="s">
        <v>1410</v>
      </c>
      <c r="D38" s="10" t="s">
        <v>169</v>
      </c>
      <c r="E38" s="10" t="s">
        <v>1391</v>
      </c>
      <c r="F38" s="10" t="s">
        <v>110</v>
      </c>
      <c r="G38" s="10">
        <v>69</v>
      </c>
      <c r="H38" s="7"/>
      <c r="I38" s="7"/>
      <c r="J38" s="7"/>
      <c r="K38" s="7"/>
      <c r="L38" s="7"/>
      <c r="M38" s="7"/>
      <c r="N38" s="7"/>
      <c r="O38" s="5">
        <f t="shared" si="0"/>
        <v>4550</v>
      </c>
      <c r="P38" s="10" t="s">
        <v>466</v>
      </c>
      <c r="Q38" s="10">
        <v>0</v>
      </c>
      <c r="R38" s="10" t="s">
        <v>1392</v>
      </c>
      <c r="S38" s="7"/>
    </row>
    <row r="39" spans="1:19">
      <c r="A39" s="48">
        <f t="shared" si="1"/>
        <v>32</v>
      </c>
      <c r="B39" s="19">
        <v>44999</v>
      </c>
      <c r="C39" s="10" t="s">
        <v>1411</v>
      </c>
      <c r="D39" s="10" t="s">
        <v>1412</v>
      </c>
      <c r="E39" s="10" t="s">
        <v>1391</v>
      </c>
      <c r="F39" s="10" t="s">
        <v>110</v>
      </c>
      <c r="G39" s="10">
        <v>39</v>
      </c>
      <c r="H39" s="7"/>
      <c r="I39" s="7"/>
      <c r="J39" s="7"/>
      <c r="K39" s="7"/>
      <c r="L39" s="7"/>
      <c r="M39" s="7"/>
      <c r="N39" s="7"/>
      <c r="O39" s="5">
        <f t="shared" si="0"/>
        <v>4589</v>
      </c>
      <c r="P39" s="10" t="s">
        <v>466</v>
      </c>
      <c r="Q39" s="10">
        <v>0</v>
      </c>
      <c r="R39" s="10" t="s">
        <v>1392</v>
      </c>
      <c r="S39" s="7"/>
    </row>
    <row r="40" spans="1:19">
      <c r="A40" s="48">
        <f t="shared" si="1"/>
        <v>33</v>
      </c>
      <c r="B40" s="19">
        <v>44999</v>
      </c>
      <c r="C40" s="10" t="s">
        <v>1411</v>
      </c>
      <c r="D40" s="10" t="s">
        <v>228</v>
      </c>
      <c r="E40" s="10" t="s">
        <v>1391</v>
      </c>
      <c r="F40" s="10" t="s">
        <v>110</v>
      </c>
      <c r="G40" s="10">
        <v>28</v>
      </c>
      <c r="H40" s="7"/>
      <c r="I40" s="7"/>
      <c r="J40" s="7"/>
      <c r="K40" s="7"/>
      <c r="L40" s="7"/>
      <c r="M40" s="7"/>
      <c r="N40" s="7"/>
      <c r="O40" s="5">
        <f t="shared" si="0"/>
        <v>4617</v>
      </c>
      <c r="P40" s="10" t="s">
        <v>466</v>
      </c>
      <c r="Q40" s="10">
        <v>0</v>
      </c>
      <c r="R40" s="10" t="s">
        <v>1392</v>
      </c>
      <c r="S40" s="7"/>
    </row>
    <row r="41" spans="1:19">
      <c r="A41" s="48">
        <f t="shared" si="1"/>
        <v>34</v>
      </c>
      <c r="B41" s="19">
        <v>44999</v>
      </c>
      <c r="C41" s="10" t="s">
        <v>1413</v>
      </c>
      <c r="D41" s="10" t="s">
        <v>213</v>
      </c>
      <c r="E41" s="10" t="s">
        <v>1391</v>
      </c>
      <c r="F41" s="10" t="s">
        <v>110</v>
      </c>
      <c r="G41" s="10">
        <v>40</v>
      </c>
      <c r="H41" s="7"/>
      <c r="I41" s="7"/>
      <c r="J41" s="7"/>
      <c r="K41" s="7"/>
      <c r="L41" s="7"/>
      <c r="M41" s="7"/>
      <c r="N41" s="7"/>
      <c r="O41" s="5">
        <f t="shared" si="0"/>
        <v>4657</v>
      </c>
      <c r="P41" s="10" t="s">
        <v>466</v>
      </c>
      <c r="Q41" s="10">
        <v>0</v>
      </c>
      <c r="R41" s="10" t="s">
        <v>1392</v>
      </c>
      <c r="S41" s="7"/>
    </row>
    <row r="42" spans="1:19">
      <c r="A42" s="48">
        <f t="shared" si="1"/>
        <v>35</v>
      </c>
      <c r="B42" s="19">
        <v>44999</v>
      </c>
      <c r="C42" s="10" t="s">
        <v>1414</v>
      </c>
      <c r="D42" s="10" t="s">
        <v>764</v>
      </c>
      <c r="E42" s="10" t="s">
        <v>1391</v>
      </c>
      <c r="F42" s="10" t="s">
        <v>110</v>
      </c>
      <c r="G42" s="10">
        <v>80</v>
      </c>
      <c r="H42" s="7"/>
      <c r="I42" s="7"/>
      <c r="J42" s="7"/>
      <c r="K42" s="7"/>
      <c r="L42" s="7"/>
      <c r="M42" s="7"/>
      <c r="N42" s="7"/>
      <c r="O42" s="5">
        <f t="shared" si="0"/>
        <v>4737</v>
      </c>
      <c r="P42" s="10" t="s">
        <v>466</v>
      </c>
      <c r="Q42" s="10">
        <v>0</v>
      </c>
      <c r="R42" s="10" t="s">
        <v>1392</v>
      </c>
      <c r="S42" s="7"/>
    </row>
    <row r="43" spans="1:19">
      <c r="A43" s="48">
        <f t="shared" si="1"/>
        <v>36</v>
      </c>
      <c r="B43" s="19">
        <v>45000</v>
      </c>
      <c r="C43" s="41" t="s">
        <v>227</v>
      </c>
      <c r="D43" s="41" t="s">
        <v>782</v>
      </c>
      <c r="E43" s="10" t="s">
        <v>1391</v>
      </c>
      <c r="F43" s="10" t="s">
        <v>110</v>
      </c>
      <c r="G43" s="7"/>
      <c r="H43" s="10">
        <v>120</v>
      </c>
      <c r="I43" s="7"/>
      <c r="J43" s="7"/>
      <c r="K43" s="7"/>
      <c r="L43" s="7"/>
      <c r="M43" s="7"/>
      <c r="N43" s="7"/>
      <c r="O43" s="5">
        <f t="shared" si="0"/>
        <v>4857</v>
      </c>
      <c r="P43" s="10" t="s">
        <v>269</v>
      </c>
      <c r="Q43" s="10">
        <v>2</v>
      </c>
      <c r="R43" s="10" t="s">
        <v>1392</v>
      </c>
      <c r="S43" s="7"/>
    </row>
    <row r="44" spans="1:19">
      <c r="A44" s="48">
        <f t="shared" si="1"/>
        <v>37</v>
      </c>
      <c r="B44" s="19">
        <v>45000</v>
      </c>
      <c r="C44" s="10" t="s">
        <v>1415</v>
      </c>
      <c r="D44" s="10" t="s">
        <v>1383</v>
      </c>
      <c r="E44" s="10" t="s">
        <v>1391</v>
      </c>
      <c r="F44" s="10" t="s">
        <v>110</v>
      </c>
      <c r="G44" s="10">
        <v>20</v>
      </c>
      <c r="H44" s="7"/>
      <c r="I44" s="7"/>
      <c r="J44" s="7"/>
      <c r="K44" s="7"/>
      <c r="L44" s="7"/>
      <c r="M44" s="7"/>
      <c r="N44" s="7"/>
      <c r="O44" s="5">
        <f t="shared" si="0"/>
        <v>4877</v>
      </c>
      <c r="P44" s="10" t="s">
        <v>276</v>
      </c>
      <c r="Q44" s="10">
        <v>1.2</v>
      </c>
      <c r="R44" s="10" t="s">
        <v>1392</v>
      </c>
      <c r="S44" s="7"/>
    </row>
    <row r="45" spans="1:19">
      <c r="A45" s="48">
        <f t="shared" si="1"/>
        <v>38</v>
      </c>
      <c r="B45" s="19">
        <v>45000</v>
      </c>
      <c r="C45" s="10" t="s">
        <v>1383</v>
      </c>
      <c r="D45" s="10" t="s">
        <v>1416</v>
      </c>
      <c r="E45" s="10" t="s">
        <v>1391</v>
      </c>
      <c r="F45" s="10" t="s">
        <v>110</v>
      </c>
      <c r="G45" s="10">
        <v>136</v>
      </c>
      <c r="H45" s="7"/>
      <c r="I45" s="7"/>
      <c r="J45" s="7"/>
      <c r="K45" s="7"/>
      <c r="L45" s="7"/>
      <c r="M45" s="7"/>
      <c r="N45" s="7"/>
      <c r="O45" s="5">
        <f t="shared" si="0"/>
        <v>5013</v>
      </c>
      <c r="P45" s="10" t="s">
        <v>276</v>
      </c>
      <c r="Q45" s="10">
        <v>1.2</v>
      </c>
      <c r="R45" s="10" t="s">
        <v>1392</v>
      </c>
      <c r="S45" s="7"/>
    </row>
    <row r="46" spans="1:19">
      <c r="A46" s="48">
        <f t="shared" si="1"/>
        <v>39</v>
      </c>
      <c r="B46" s="19">
        <v>45000</v>
      </c>
      <c r="C46" s="10" t="s">
        <v>1417</v>
      </c>
      <c r="D46" s="10" t="s">
        <v>1418</v>
      </c>
      <c r="E46" s="10" t="s">
        <v>1391</v>
      </c>
      <c r="F46" s="10" t="s">
        <v>110</v>
      </c>
      <c r="G46" s="10">
        <v>30</v>
      </c>
      <c r="H46" s="7"/>
      <c r="I46" s="7"/>
      <c r="J46" s="7"/>
      <c r="K46" s="7"/>
      <c r="L46" s="7"/>
      <c r="M46" s="7"/>
      <c r="N46" s="7"/>
      <c r="O46" s="5">
        <f t="shared" si="0"/>
        <v>5043</v>
      </c>
      <c r="P46" s="10" t="s">
        <v>276</v>
      </c>
      <c r="Q46" s="10">
        <v>1.2</v>
      </c>
      <c r="R46" s="10" t="s">
        <v>1392</v>
      </c>
      <c r="S46" s="7"/>
    </row>
    <row r="47" spans="1:19">
      <c r="A47" s="48">
        <f t="shared" si="1"/>
        <v>40</v>
      </c>
      <c r="B47" s="19">
        <v>45001</v>
      </c>
      <c r="C47" s="10" t="s">
        <v>142</v>
      </c>
      <c r="D47" s="10" t="s">
        <v>1331</v>
      </c>
      <c r="E47" s="10" t="s">
        <v>1391</v>
      </c>
      <c r="F47" s="10" t="s">
        <v>110</v>
      </c>
      <c r="G47" s="10">
        <v>32</v>
      </c>
      <c r="H47" s="7"/>
      <c r="I47" s="7"/>
      <c r="J47" s="7"/>
      <c r="K47" s="7"/>
      <c r="L47" s="7"/>
      <c r="M47" s="7"/>
      <c r="N47" s="7"/>
      <c r="O47" s="5">
        <f t="shared" si="0"/>
        <v>5075</v>
      </c>
      <c r="P47" s="7"/>
      <c r="Q47" s="7"/>
      <c r="R47" s="7"/>
      <c r="S47" s="7"/>
    </row>
    <row r="48" spans="1:19">
      <c r="A48" s="48">
        <f t="shared" si="1"/>
        <v>41</v>
      </c>
      <c r="B48" s="19">
        <v>45001</v>
      </c>
      <c r="C48" s="10" t="s">
        <v>1331</v>
      </c>
      <c r="D48" s="10" t="s">
        <v>850</v>
      </c>
      <c r="E48" s="10" t="s">
        <v>1391</v>
      </c>
      <c r="F48" s="10" t="s">
        <v>110</v>
      </c>
      <c r="G48" s="10">
        <v>168</v>
      </c>
      <c r="H48" s="7"/>
      <c r="I48" s="7"/>
      <c r="J48" s="7"/>
      <c r="K48" s="7"/>
      <c r="L48" s="7"/>
      <c r="M48" s="7"/>
      <c r="N48" s="7"/>
      <c r="O48" s="5">
        <f t="shared" si="0"/>
        <v>5243</v>
      </c>
      <c r="P48" s="7"/>
      <c r="Q48" s="7"/>
      <c r="R48" s="7"/>
      <c r="S48" s="7"/>
    </row>
    <row r="49" spans="1:19">
      <c r="A49" s="48">
        <f t="shared" si="1"/>
        <v>42</v>
      </c>
      <c r="B49" s="19">
        <v>45001</v>
      </c>
      <c r="C49" s="10" t="s">
        <v>1419</v>
      </c>
      <c r="D49" s="10" t="s">
        <v>850</v>
      </c>
      <c r="E49" s="10" t="s">
        <v>1391</v>
      </c>
      <c r="F49" s="10" t="s">
        <v>110</v>
      </c>
      <c r="G49" s="10">
        <v>74</v>
      </c>
      <c r="H49" s="7"/>
      <c r="I49" s="7"/>
      <c r="J49" s="7"/>
      <c r="K49" s="7"/>
      <c r="L49" s="7"/>
      <c r="M49" s="7"/>
      <c r="N49" s="7"/>
      <c r="O49" s="5">
        <f t="shared" si="0"/>
        <v>5317</v>
      </c>
      <c r="P49" s="7"/>
      <c r="Q49" s="7"/>
      <c r="R49" s="7"/>
      <c r="S49" s="7"/>
    </row>
    <row r="50" spans="1:19">
      <c r="A50" s="48">
        <f t="shared" si="1"/>
        <v>43</v>
      </c>
      <c r="B50" s="19">
        <v>45001</v>
      </c>
      <c r="C50" s="10" t="s">
        <v>850</v>
      </c>
      <c r="D50" s="10" t="s">
        <v>1213</v>
      </c>
      <c r="E50" s="10" t="s">
        <v>1391</v>
      </c>
      <c r="F50" s="10" t="s">
        <v>110</v>
      </c>
      <c r="G50" s="10">
        <v>131</v>
      </c>
      <c r="H50" s="7"/>
      <c r="I50" s="7"/>
      <c r="J50" s="7"/>
      <c r="K50" s="7"/>
      <c r="L50" s="7"/>
      <c r="M50" s="7"/>
      <c r="N50" s="7"/>
      <c r="O50" s="5">
        <f t="shared" si="0"/>
        <v>5448</v>
      </c>
      <c r="P50" s="7"/>
      <c r="Q50" s="7"/>
      <c r="R50" s="7"/>
      <c r="S50" s="7"/>
    </row>
    <row r="51" spans="1:19">
      <c r="A51" s="48">
        <f t="shared" si="1"/>
        <v>44</v>
      </c>
      <c r="B51" s="19">
        <v>45001</v>
      </c>
      <c r="C51" s="10" t="s">
        <v>199</v>
      </c>
      <c r="D51" s="10" t="s">
        <v>1338</v>
      </c>
      <c r="E51" s="10" t="s">
        <v>1391</v>
      </c>
      <c r="F51" s="10" t="s">
        <v>110</v>
      </c>
      <c r="G51" s="10">
        <v>55</v>
      </c>
      <c r="H51" s="7"/>
      <c r="I51" s="7"/>
      <c r="J51" s="7"/>
      <c r="K51" s="7"/>
      <c r="L51" s="7"/>
      <c r="M51" s="7"/>
      <c r="N51" s="7"/>
      <c r="O51" s="5">
        <f t="shared" si="0"/>
        <v>5503</v>
      </c>
      <c r="P51" s="7"/>
      <c r="Q51" s="7"/>
      <c r="R51" s="7"/>
      <c r="S51" s="7"/>
    </row>
    <row r="52" spans="1:19">
      <c r="A52" s="48">
        <f t="shared" si="1"/>
        <v>45</v>
      </c>
      <c r="B52" s="19">
        <v>45002</v>
      </c>
      <c r="C52" s="10" t="s">
        <v>1184</v>
      </c>
      <c r="D52" s="10" t="s">
        <v>215</v>
      </c>
      <c r="E52" s="10" t="s">
        <v>1391</v>
      </c>
      <c r="F52" s="10" t="s">
        <v>110</v>
      </c>
      <c r="G52" s="10">
        <v>9</v>
      </c>
      <c r="H52" s="7"/>
      <c r="I52" s="7"/>
      <c r="J52" s="7"/>
      <c r="K52" s="7"/>
      <c r="L52" s="7"/>
      <c r="M52" s="7"/>
      <c r="N52" s="7"/>
      <c r="O52" s="5">
        <f t="shared" si="0"/>
        <v>5512</v>
      </c>
      <c r="P52" s="7"/>
      <c r="Q52" s="7"/>
      <c r="R52" s="7"/>
      <c r="S52" s="7"/>
    </row>
    <row r="53" spans="1:19">
      <c r="A53" s="48">
        <f t="shared" si="1"/>
        <v>46</v>
      </c>
      <c r="B53" s="19">
        <v>45003</v>
      </c>
      <c r="C53" s="10" t="s">
        <v>1338</v>
      </c>
      <c r="D53" s="10" t="s">
        <v>1087</v>
      </c>
      <c r="E53" s="10" t="s">
        <v>1391</v>
      </c>
      <c r="F53" s="10" t="s">
        <v>110</v>
      </c>
      <c r="G53" s="5">
        <v>86</v>
      </c>
      <c r="H53" s="7"/>
      <c r="I53" s="7"/>
      <c r="J53" s="7"/>
      <c r="K53" s="7"/>
      <c r="L53" s="7"/>
      <c r="M53" s="7"/>
      <c r="N53" s="7"/>
      <c r="O53" s="5">
        <f t="shared" si="0"/>
        <v>5598</v>
      </c>
      <c r="P53" s="7"/>
      <c r="Q53" s="7"/>
      <c r="R53" s="7"/>
      <c r="S53" s="7"/>
    </row>
    <row r="54" spans="1:19">
      <c r="A54" s="48">
        <f t="shared" si="1"/>
        <v>47</v>
      </c>
      <c r="B54" s="19">
        <v>45008</v>
      </c>
      <c r="C54" s="10" t="s">
        <v>1419</v>
      </c>
      <c r="D54" s="10" t="s">
        <v>1213</v>
      </c>
      <c r="E54" s="10" t="s">
        <v>1391</v>
      </c>
      <c r="F54" s="10" t="s">
        <v>110</v>
      </c>
      <c r="G54" s="10">
        <v>100</v>
      </c>
      <c r="H54" s="7"/>
      <c r="I54" s="7"/>
      <c r="J54" s="7"/>
      <c r="K54" s="7"/>
      <c r="L54" s="7"/>
      <c r="M54" s="7"/>
      <c r="N54" s="7"/>
      <c r="O54" s="5">
        <f t="shared" si="0"/>
        <v>5698</v>
      </c>
      <c r="P54" s="7"/>
      <c r="Q54" s="7"/>
      <c r="R54" s="7"/>
      <c r="S54" s="7"/>
    </row>
    <row r="55" spans="1:19">
      <c r="A55" s="48">
        <f t="shared" si="1"/>
        <v>48</v>
      </c>
      <c r="B55" s="19">
        <v>45008</v>
      </c>
      <c r="C55" s="10" t="s">
        <v>766</v>
      </c>
      <c r="D55" s="10" t="s">
        <v>899</v>
      </c>
      <c r="E55" s="10" t="s">
        <v>1391</v>
      </c>
      <c r="F55" s="10" t="s">
        <v>110</v>
      </c>
      <c r="G55" s="10">
        <v>43</v>
      </c>
      <c r="H55" s="7"/>
      <c r="I55" s="7"/>
      <c r="J55" s="7"/>
      <c r="K55" s="7"/>
      <c r="L55" s="7"/>
      <c r="M55" s="7"/>
      <c r="N55" s="7"/>
      <c r="O55" s="5">
        <f t="shared" si="0"/>
        <v>5741</v>
      </c>
      <c r="P55" s="7"/>
      <c r="Q55" s="7"/>
      <c r="R55" s="7"/>
      <c r="S55" s="7"/>
    </row>
    <row r="56" spans="1:19">
      <c r="A56" s="48">
        <f t="shared" si="1"/>
        <v>49</v>
      </c>
      <c r="B56" s="19">
        <v>45008</v>
      </c>
      <c r="C56" s="10" t="s">
        <v>899</v>
      </c>
      <c r="D56" s="10" t="s">
        <v>1335</v>
      </c>
      <c r="E56" s="10" t="s">
        <v>1391</v>
      </c>
      <c r="F56" s="10" t="s">
        <v>110</v>
      </c>
      <c r="G56" s="10">
        <v>50</v>
      </c>
      <c r="H56" s="7"/>
      <c r="I56" s="7"/>
      <c r="J56" s="7"/>
      <c r="K56" s="7"/>
      <c r="L56" s="7"/>
      <c r="M56" s="7"/>
      <c r="N56" s="7"/>
      <c r="O56" s="5">
        <f t="shared" si="0"/>
        <v>5791</v>
      </c>
      <c r="P56" s="7"/>
      <c r="Q56" s="7"/>
      <c r="R56" s="7"/>
      <c r="S56" s="7"/>
    </row>
    <row r="57" spans="1:19">
      <c r="A57" s="48">
        <f t="shared" si="1"/>
        <v>50</v>
      </c>
      <c r="B57" s="19">
        <v>45008</v>
      </c>
      <c r="C57" s="10" t="s">
        <v>899</v>
      </c>
      <c r="D57" s="10" t="s">
        <v>244</v>
      </c>
      <c r="E57" s="10" t="s">
        <v>1391</v>
      </c>
      <c r="F57" s="10" t="s">
        <v>110</v>
      </c>
      <c r="G57" s="10">
        <v>107</v>
      </c>
      <c r="H57" s="7"/>
      <c r="I57" s="7"/>
      <c r="J57" s="7"/>
      <c r="K57" s="7"/>
      <c r="L57" s="7"/>
      <c r="M57" s="7"/>
      <c r="N57" s="7"/>
      <c r="O57" s="5">
        <f t="shared" si="0"/>
        <v>5898</v>
      </c>
      <c r="P57" s="7"/>
      <c r="Q57" s="7"/>
      <c r="R57" s="7"/>
      <c r="S57" s="7"/>
    </row>
    <row r="58" spans="1:19">
      <c r="A58" s="48">
        <f t="shared" si="1"/>
        <v>51</v>
      </c>
      <c r="B58" s="19">
        <v>45008</v>
      </c>
      <c r="C58" s="10" t="s">
        <v>244</v>
      </c>
      <c r="D58" s="10" t="s">
        <v>1338</v>
      </c>
      <c r="E58" s="10" t="s">
        <v>1391</v>
      </c>
      <c r="F58" s="10" t="s">
        <v>110</v>
      </c>
      <c r="G58" s="10">
        <v>112</v>
      </c>
      <c r="H58" s="7"/>
      <c r="I58" s="7"/>
      <c r="J58" s="7"/>
      <c r="K58" s="7"/>
      <c r="L58" s="7"/>
      <c r="M58" s="7"/>
      <c r="N58" s="7"/>
      <c r="O58" s="5">
        <f t="shared" si="0"/>
        <v>6010</v>
      </c>
      <c r="P58" s="7"/>
      <c r="Q58" s="7"/>
      <c r="R58" s="7"/>
      <c r="S58" s="7"/>
    </row>
    <row r="59" spans="1:19">
      <c r="A59" s="48">
        <f t="shared" si="1"/>
        <v>52</v>
      </c>
      <c r="B59" s="19">
        <v>45008</v>
      </c>
      <c r="C59" s="10" t="s">
        <v>1338</v>
      </c>
      <c r="D59" s="10" t="s">
        <v>1087</v>
      </c>
      <c r="E59" s="10" t="s">
        <v>1391</v>
      </c>
      <c r="F59" s="10" t="s">
        <v>110</v>
      </c>
      <c r="G59" s="10">
        <v>86</v>
      </c>
      <c r="H59" s="7"/>
      <c r="I59" s="7"/>
      <c r="J59" s="7"/>
      <c r="K59" s="7"/>
      <c r="L59" s="7"/>
      <c r="M59" s="7"/>
      <c r="N59" s="7"/>
      <c r="O59" s="5">
        <f t="shared" si="0"/>
        <v>6096</v>
      </c>
      <c r="P59" s="7"/>
      <c r="Q59" s="7"/>
      <c r="R59" s="7"/>
      <c r="S59" s="7"/>
    </row>
    <row r="60" spans="1:19" s="47" customFormat="1">
      <c r="A60" s="48">
        <f t="shared" si="1"/>
        <v>53</v>
      </c>
      <c r="B60" s="49">
        <v>45009</v>
      </c>
      <c r="C60" s="41" t="s">
        <v>244</v>
      </c>
      <c r="D60" s="41" t="s">
        <v>801</v>
      </c>
      <c r="E60" s="41" t="s">
        <v>1391</v>
      </c>
      <c r="F60" s="41" t="s">
        <v>110</v>
      </c>
      <c r="G60" s="41">
        <v>39</v>
      </c>
      <c r="H60" s="50"/>
      <c r="I60" s="50"/>
      <c r="J60" s="50"/>
      <c r="K60" s="50"/>
      <c r="L60" s="50"/>
      <c r="M60" s="50"/>
      <c r="N60" s="50"/>
      <c r="O60" s="5">
        <f t="shared" si="0"/>
        <v>6135</v>
      </c>
      <c r="P60" s="50"/>
      <c r="Q60" s="50"/>
      <c r="R60" s="50"/>
      <c r="S60" s="50"/>
    </row>
    <row r="61" spans="1:19">
      <c r="A61" s="48">
        <f t="shared" si="1"/>
        <v>54</v>
      </c>
      <c r="B61" s="19">
        <v>45013</v>
      </c>
      <c r="C61" s="10" t="s">
        <v>1250</v>
      </c>
      <c r="D61" s="10" t="s">
        <v>1268</v>
      </c>
      <c r="E61" s="5" t="s">
        <v>1391</v>
      </c>
      <c r="F61" s="5" t="s">
        <v>110</v>
      </c>
      <c r="G61" s="10">
        <v>67</v>
      </c>
      <c r="H61" s="7"/>
      <c r="I61" s="7"/>
      <c r="J61" s="7"/>
      <c r="K61" s="7"/>
      <c r="L61" s="7"/>
      <c r="M61" s="7"/>
      <c r="N61" s="7"/>
      <c r="O61" s="5">
        <f t="shared" si="0"/>
        <v>6202</v>
      </c>
      <c r="P61" s="7"/>
      <c r="Q61" s="7"/>
      <c r="R61" s="7"/>
      <c r="S61" s="7"/>
    </row>
    <row r="62" spans="1:19">
      <c r="A62" s="48">
        <f t="shared" si="1"/>
        <v>55</v>
      </c>
      <c r="B62" s="19">
        <v>45013</v>
      </c>
      <c r="C62" s="10" t="s">
        <v>1268</v>
      </c>
      <c r="D62" s="10" t="s">
        <v>752</v>
      </c>
      <c r="E62" s="5" t="s">
        <v>1391</v>
      </c>
      <c r="F62" s="5" t="s">
        <v>110</v>
      </c>
      <c r="G62" s="10">
        <v>119</v>
      </c>
      <c r="H62" s="7"/>
      <c r="I62" s="7"/>
      <c r="J62" s="7"/>
      <c r="K62" s="7"/>
      <c r="L62" s="7"/>
      <c r="M62" s="7"/>
      <c r="N62" s="7"/>
      <c r="O62" s="5">
        <f t="shared" si="0"/>
        <v>6321</v>
      </c>
      <c r="P62" s="7"/>
      <c r="Q62" s="7"/>
      <c r="R62" s="7"/>
      <c r="S62" s="7"/>
    </row>
    <row r="63" spans="1:19">
      <c r="A63" s="48">
        <f t="shared" si="1"/>
        <v>56</v>
      </c>
      <c r="B63" s="19">
        <v>45013</v>
      </c>
      <c r="C63" s="10" t="s">
        <v>752</v>
      </c>
      <c r="D63" s="10" t="s">
        <v>1354</v>
      </c>
      <c r="E63" s="5" t="s">
        <v>1391</v>
      </c>
      <c r="F63" s="5" t="s">
        <v>110</v>
      </c>
      <c r="G63" s="10">
        <v>100</v>
      </c>
      <c r="H63" s="7"/>
      <c r="I63" s="7"/>
      <c r="J63" s="7"/>
      <c r="K63" s="7"/>
      <c r="L63" s="7"/>
      <c r="M63" s="7"/>
      <c r="N63" s="7"/>
      <c r="O63" s="5">
        <f t="shared" si="0"/>
        <v>6421</v>
      </c>
      <c r="P63" s="7"/>
      <c r="Q63" s="7"/>
      <c r="R63" s="7"/>
      <c r="S63" s="7"/>
    </row>
    <row r="64" spans="1:19">
      <c r="A64" s="48">
        <f t="shared" si="1"/>
        <v>57</v>
      </c>
      <c r="B64" s="19">
        <v>45013</v>
      </c>
      <c r="C64" s="10" t="s">
        <v>752</v>
      </c>
      <c r="D64" s="10" t="s">
        <v>754</v>
      </c>
      <c r="E64" s="5" t="s">
        <v>1391</v>
      </c>
      <c r="F64" s="5" t="s">
        <v>110</v>
      </c>
      <c r="G64" s="10">
        <v>232</v>
      </c>
      <c r="H64" s="7"/>
      <c r="I64" s="7"/>
      <c r="J64" s="7"/>
      <c r="K64" s="7"/>
      <c r="L64" s="7"/>
      <c r="M64" s="7"/>
      <c r="N64" s="7"/>
      <c r="O64" s="5">
        <f t="shared" si="0"/>
        <v>6653</v>
      </c>
      <c r="P64" s="7"/>
      <c r="Q64" s="7"/>
      <c r="R64" s="7"/>
      <c r="S64" s="7"/>
    </row>
    <row r="65" spans="1:19">
      <c r="A65" s="48">
        <f t="shared" si="1"/>
        <v>58</v>
      </c>
      <c r="B65" s="19">
        <v>45013</v>
      </c>
      <c r="C65" s="10" t="s">
        <v>1380</v>
      </c>
      <c r="D65" s="10" t="s">
        <v>1117</v>
      </c>
      <c r="E65" s="5" t="s">
        <v>1391</v>
      </c>
      <c r="F65" s="5" t="s">
        <v>110</v>
      </c>
      <c r="G65" s="10">
        <v>34</v>
      </c>
      <c r="H65" s="7"/>
      <c r="I65" s="7"/>
      <c r="J65" s="7"/>
      <c r="K65" s="7"/>
      <c r="L65" s="7"/>
      <c r="M65" s="7"/>
      <c r="N65" s="7"/>
      <c r="O65" s="5">
        <f t="shared" si="0"/>
        <v>6687</v>
      </c>
      <c r="P65" s="7"/>
      <c r="Q65" s="7"/>
      <c r="R65" s="7"/>
      <c r="S65" s="7"/>
    </row>
    <row r="66" spans="1:19">
      <c r="A66" s="48">
        <f t="shared" si="1"/>
        <v>59</v>
      </c>
      <c r="B66" s="19">
        <v>45013</v>
      </c>
      <c r="C66" s="10" t="s">
        <v>1117</v>
      </c>
      <c r="D66" s="10" t="s">
        <v>1267</v>
      </c>
      <c r="E66" s="5" t="s">
        <v>1391</v>
      </c>
      <c r="F66" s="5" t="s">
        <v>110</v>
      </c>
      <c r="G66" s="10">
        <v>65</v>
      </c>
      <c r="H66" s="7"/>
      <c r="I66" s="7"/>
      <c r="J66" s="7"/>
      <c r="K66" s="7"/>
      <c r="L66" s="7"/>
      <c r="M66" s="7"/>
      <c r="N66" s="7"/>
      <c r="O66" s="5">
        <f t="shared" si="0"/>
        <v>6752</v>
      </c>
      <c r="P66" s="7"/>
      <c r="Q66" s="7"/>
      <c r="R66" s="7"/>
      <c r="S66" s="7"/>
    </row>
    <row r="67" spans="1:19">
      <c r="A67" s="48">
        <f t="shared" si="1"/>
        <v>60</v>
      </c>
      <c r="B67" s="19">
        <v>45013</v>
      </c>
      <c r="C67" s="10" t="s">
        <v>1267</v>
      </c>
      <c r="D67" s="10" t="s">
        <v>1260</v>
      </c>
      <c r="E67" s="5" t="s">
        <v>1391</v>
      </c>
      <c r="F67" s="5" t="s">
        <v>110</v>
      </c>
      <c r="G67" s="10">
        <v>84</v>
      </c>
      <c r="H67" s="7"/>
      <c r="I67" s="7"/>
      <c r="J67" s="7"/>
      <c r="K67" s="7"/>
      <c r="L67" s="7"/>
      <c r="M67" s="7"/>
      <c r="N67" s="7"/>
      <c r="O67" s="5">
        <f t="shared" si="0"/>
        <v>6836</v>
      </c>
      <c r="P67" s="7"/>
      <c r="Q67" s="7"/>
      <c r="R67" s="7"/>
      <c r="S67" s="7"/>
    </row>
    <row r="68" spans="1:19">
      <c r="A68" s="48">
        <f t="shared" si="1"/>
        <v>61</v>
      </c>
      <c r="B68" s="19">
        <v>45014</v>
      </c>
      <c r="C68" s="10" t="s">
        <v>1267</v>
      </c>
      <c r="D68" s="10" t="s">
        <v>1163</v>
      </c>
      <c r="E68" s="5" t="s">
        <v>1391</v>
      </c>
      <c r="F68" s="5" t="s">
        <v>110</v>
      </c>
      <c r="G68" s="10">
        <v>119</v>
      </c>
      <c r="H68" s="7"/>
      <c r="I68" s="7"/>
      <c r="J68" s="7"/>
      <c r="K68" s="7"/>
      <c r="L68" s="7"/>
      <c r="M68" s="7"/>
      <c r="N68" s="7"/>
      <c r="O68" s="5">
        <f t="shared" si="0"/>
        <v>6955</v>
      </c>
      <c r="P68" s="7"/>
      <c r="Q68" s="7"/>
      <c r="R68" s="7"/>
      <c r="S68" s="7"/>
    </row>
    <row r="69" spans="1:19">
      <c r="A69" s="48">
        <f t="shared" si="1"/>
        <v>62</v>
      </c>
      <c r="B69" s="19">
        <v>45014</v>
      </c>
      <c r="C69" s="10" t="s">
        <v>1163</v>
      </c>
      <c r="D69" s="10" t="s">
        <v>1189</v>
      </c>
      <c r="E69" s="5" t="s">
        <v>1391</v>
      </c>
      <c r="F69" s="5" t="s">
        <v>110</v>
      </c>
      <c r="G69" s="10">
        <v>49</v>
      </c>
      <c r="H69" s="7"/>
      <c r="I69" s="7"/>
      <c r="J69" s="7"/>
      <c r="K69" s="7"/>
      <c r="L69" s="7"/>
      <c r="M69" s="7"/>
      <c r="N69" s="7"/>
      <c r="O69" s="5">
        <f t="shared" si="0"/>
        <v>7004</v>
      </c>
      <c r="P69" s="7"/>
      <c r="Q69" s="7"/>
      <c r="R69" s="7"/>
      <c r="S69" s="7"/>
    </row>
    <row r="70" spans="1:19">
      <c r="A70" s="48">
        <f t="shared" si="1"/>
        <v>63</v>
      </c>
      <c r="B70" s="19">
        <v>45014</v>
      </c>
      <c r="C70" s="10" t="s">
        <v>1189</v>
      </c>
      <c r="D70" s="10" t="s">
        <v>1420</v>
      </c>
      <c r="E70" s="5" t="s">
        <v>1391</v>
      </c>
      <c r="F70" s="5" t="s">
        <v>110</v>
      </c>
      <c r="G70" s="10">
        <v>32</v>
      </c>
      <c r="H70" s="7"/>
      <c r="I70" s="7"/>
      <c r="J70" s="7"/>
      <c r="K70" s="7"/>
      <c r="L70" s="7"/>
      <c r="M70" s="7"/>
      <c r="N70" s="7"/>
      <c r="O70" s="5">
        <f t="shared" si="0"/>
        <v>7036</v>
      </c>
      <c r="P70" s="7"/>
      <c r="Q70" s="7"/>
      <c r="R70" s="7"/>
      <c r="S70" s="7"/>
    </row>
    <row r="71" spans="1:19">
      <c r="A71" s="48">
        <f t="shared" si="1"/>
        <v>64</v>
      </c>
      <c r="B71" s="19">
        <v>45014</v>
      </c>
      <c r="C71" s="10" t="s">
        <v>1189</v>
      </c>
      <c r="D71" s="10" t="s">
        <v>1136</v>
      </c>
      <c r="E71" s="5" t="s">
        <v>1391</v>
      </c>
      <c r="F71" s="5" t="s">
        <v>110</v>
      </c>
      <c r="G71" s="10">
        <v>48</v>
      </c>
      <c r="H71" s="7"/>
      <c r="I71" s="7"/>
      <c r="J71" s="7"/>
      <c r="K71" s="7"/>
      <c r="L71" s="7"/>
      <c r="M71" s="7"/>
      <c r="N71" s="7"/>
      <c r="O71" s="5">
        <f t="shared" si="0"/>
        <v>7084</v>
      </c>
      <c r="P71" s="7"/>
      <c r="Q71" s="7"/>
      <c r="R71" s="7"/>
      <c r="S71" s="7"/>
    </row>
    <row r="72" spans="1:19">
      <c r="A72" s="48">
        <f t="shared" si="1"/>
        <v>65</v>
      </c>
      <c r="B72" s="19">
        <v>45014</v>
      </c>
      <c r="C72" s="10" t="s">
        <v>1136</v>
      </c>
      <c r="D72" s="10" t="s">
        <v>1279</v>
      </c>
      <c r="E72" s="5" t="s">
        <v>1391</v>
      </c>
      <c r="F72" s="5" t="s">
        <v>110</v>
      </c>
      <c r="G72" s="10">
        <v>18</v>
      </c>
      <c r="H72" s="7"/>
      <c r="I72" s="7"/>
      <c r="J72" s="7"/>
      <c r="K72" s="7"/>
      <c r="L72" s="7"/>
      <c r="M72" s="7"/>
      <c r="N72" s="7"/>
      <c r="O72" s="5">
        <f t="shared" si="0"/>
        <v>7102</v>
      </c>
      <c r="P72" s="7"/>
      <c r="Q72" s="7"/>
      <c r="R72" s="7"/>
      <c r="S72" s="7"/>
    </row>
    <row r="73" spans="1:19">
      <c r="A73" s="48">
        <f t="shared" si="1"/>
        <v>66</v>
      </c>
      <c r="B73" s="19">
        <v>45014</v>
      </c>
      <c r="C73" s="10" t="s">
        <v>1136</v>
      </c>
      <c r="D73" s="10" t="s">
        <v>1195</v>
      </c>
      <c r="E73" s="5" t="s">
        <v>1391</v>
      </c>
      <c r="F73" s="5" t="s">
        <v>110</v>
      </c>
      <c r="G73" s="10">
        <v>88</v>
      </c>
      <c r="H73" s="7"/>
      <c r="I73" s="7"/>
      <c r="J73" s="7"/>
      <c r="K73" s="7"/>
      <c r="L73" s="7"/>
      <c r="M73" s="7"/>
      <c r="N73" s="7"/>
      <c r="O73" s="5">
        <f t="shared" si="0"/>
        <v>7190</v>
      </c>
      <c r="P73" s="7"/>
      <c r="Q73" s="7"/>
      <c r="R73" s="7"/>
      <c r="S73" s="7"/>
    </row>
    <row r="74" spans="1:19">
      <c r="A74" s="48">
        <f t="shared" si="1"/>
        <v>67</v>
      </c>
      <c r="B74" s="19">
        <v>45014</v>
      </c>
      <c r="C74" s="10" t="s">
        <v>1163</v>
      </c>
      <c r="D74" s="10" t="s">
        <v>1166</v>
      </c>
      <c r="E74" s="5" t="s">
        <v>1391</v>
      </c>
      <c r="F74" s="5" t="s">
        <v>110</v>
      </c>
      <c r="G74" s="10">
        <v>80</v>
      </c>
      <c r="H74" s="7"/>
      <c r="I74" s="7"/>
      <c r="J74" s="7"/>
      <c r="K74" s="7"/>
      <c r="L74" s="7"/>
      <c r="M74" s="7"/>
      <c r="N74" s="7"/>
      <c r="O74" s="5">
        <f t="shared" ref="O74:O137" si="2">+O73+G74+H74+I74+J74+K74+L74+M74+N74</f>
        <v>7270</v>
      </c>
      <c r="P74" s="7"/>
      <c r="Q74" s="7"/>
      <c r="R74" s="7"/>
      <c r="S74" s="7"/>
    </row>
    <row r="75" spans="1:19">
      <c r="A75" s="48">
        <f t="shared" ref="A75:A138" si="3">1+A74</f>
        <v>68</v>
      </c>
      <c r="B75" s="19">
        <v>45014</v>
      </c>
      <c r="C75" s="10" t="s">
        <v>1166</v>
      </c>
      <c r="D75" s="10" t="s">
        <v>1332</v>
      </c>
      <c r="E75" s="5" t="s">
        <v>1391</v>
      </c>
      <c r="F75" s="5" t="s">
        <v>110</v>
      </c>
      <c r="G75" s="10">
        <v>60</v>
      </c>
      <c r="H75" s="7"/>
      <c r="I75" s="7"/>
      <c r="J75" s="7"/>
      <c r="K75" s="7"/>
      <c r="L75" s="7"/>
      <c r="M75" s="7"/>
      <c r="N75" s="7"/>
      <c r="O75" s="5">
        <f t="shared" si="2"/>
        <v>7330</v>
      </c>
      <c r="P75" s="7"/>
      <c r="Q75" s="7"/>
      <c r="R75" s="7"/>
      <c r="S75" s="7"/>
    </row>
    <row r="76" spans="1:19">
      <c r="A76" s="48">
        <f t="shared" si="3"/>
        <v>69</v>
      </c>
      <c r="B76" s="19">
        <v>45016</v>
      </c>
      <c r="C76" s="10" t="s">
        <v>1421</v>
      </c>
      <c r="D76" s="10" t="s">
        <v>1422</v>
      </c>
      <c r="E76" s="5" t="s">
        <v>1391</v>
      </c>
      <c r="F76" s="5" t="s">
        <v>110</v>
      </c>
      <c r="G76" s="10">
        <v>11</v>
      </c>
      <c r="H76" s="7"/>
      <c r="I76" s="7"/>
      <c r="J76" s="7"/>
      <c r="K76" s="7"/>
      <c r="L76" s="7"/>
      <c r="M76" s="7"/>
      <c r="N76" s="7"/>
      <c r="O76" s="5">
        <f t="shared" si="2"/>
        <v>7341</v>
      </c>
      <c r="P76" s="7"/>
      <c r="Q76" s="7"/>
      <c r="R76" s="7"/>
      <c r="S76" s="7"/>
    </row>
    <row r="77" spans="1:19">
      <c r="A77" s="48">
        <f t="shared" si="3"/>
        <v>70</v>
      </c>
      <c r="B77" s="19">
        <v>45016</v>
      </c>
      <c r="C77" s="10" t="s">
        <v>1422</v>
      </c>
      <c r="D77" s="10" t="s">
        <v>1423</v>
      </c>
      <c r="E77" s="5" t="s">
        <v>1391</v>
      </c>
      <c r="F77" s="5" t="s">
        <v>110</v>
      </c>
      <c r="G77" s="10">
        <v>69</v>
      </c>
      <c r="H77" s="7"/>
      <c r="I77" s="7"/>
      <c r="J77" s="7"/>
      <c r="K77" s="7"/>
      <c r="L77" s="7"/>
      <c r="M77" s="7"/>
      <c r="N77" s="7"/>
      <c r="O77" s="5">
        <f t="shared" si="2"/>
        <v>7410</v>
      </c>
      <c r="P77" s="7"/>
      <c r="Q77" s="7"/>
      <c r="R77" s="7"/>
      <c r="S77" s="7"/>
    </row>
    <row r="78" spans="1:19">
      <c r="A78" s="48">
        <f t="shared" si="3"/>
        <v>71</v>
      </c>
      <c r="B78" s="19">
        <v>45016</v>
      </c>
      <c r="C78" s="10" t="s">
        <v>1423</v>
      </c>
      <c r="D78" s="10" t="s">
        <v>1424</v>
      </c>
      <c r="E78" s="5" t="s">
        <v>1391</v>
      </c>
      <c r="F78" s="5" t="s">
        <v>110</v>
      </c>
      <c r="G78" s="10">
        <v>38</v>
      </c>
      <c r="H78" s="7"/>
      <c r="I78" s="7"/>
      <c r="J78" s="7"/>
      <c r="K78" s="7"/>
      <c r="L78" s="7"/>
      <c r="M78" s="7"/>
      <c r="N78" s="7"/>
      <c r="O78" s="5">
        <f t="shared" si="2"/>
        <v>7448</v>
      </c>
      <c r="P78" s="7"/>
      <c r="Q78" s="7"/>
      <c r="R78" s="7"/>
      <c r="S78" s="7"/>
    </row>
    <row r="79" spans="1:19">
      <c r="A79" s="48">
        <f t="shared" si="3"/>
        <v>72</v>
      </c>
      <c r="B79" s="19">
        <v>45016</v>
      </c>
      <c r="C79" s="10" t="s">
        <v>1423</v>
      </c>
      <c r="D79" s="10" t="s">
        <v>1318</v>
      </c>
      <c r="E79" s="5" t="s">
        <v>1391</v>
      </c>
      <c r="F79" s="5" t="s">
        <v>110</v>
      </c>
      <c r="G79" s="10">
        <v>47</v>
      </c>
      <c r="H79" s="7"/>
      <c r="I79" s="7"/>
      <c r="J79" s="7"/>
      <c r="K79" s="7"/>
      <c r="L79" s="7"/>
      <c r="M79" s="7"/>
      <c r="N79" s="7"/>
      <c r="O79" s="5">
        <f t="shared" si="2"/>
        <v>7495</v>
      </c>
      <c r="P79" s="7"/>
      <c r="Q79" s="7"/>
      <c r="R79" s="7"/>
      <c r="S79" s="7"/>
    </row>
    <row r="80" spans="1:19">
      <c r="A80" s="48">
        <f t="shared" si="3"/>
        <v>73</v>
      </c>
      <c r="B80" s="19">
        <v>45016</v>
      </c>
      <c r="C80" s="10" t="s">
        <v>1318</v>
      </c>
      <c r="D80" s="10" t="s">
        <v>1257</v>
      </c>
      <c r="E80" s="5" t="s">
        <v>1391</v>
      </c>
      <c r="F80" s="5" t="s">
        <v>110</v>
      </c>
      <c r="G80" s="10">
        <v>69</v>
      </c>
      <c r="H80" s="7"/>
      <c r="I80" s="7"/>
      <c r="J80" s="7"/>
      <c r="K80" s="7"/>
      <c r="L80" s="7"/>
      <c r="M80" s="7"/>
      <c r="N80" s="7"/>
      <c r="O80" s="5">
        <f t="shared" si="2"/>
        <v>7564</v>
      </c>
      <c r="P80" s="7"/>
      <c r="Q80" s="7"/>
      <c r="R80" s="7"/>
      <c r="S80" s="7"/>
    </row>
    <row r="81" spans="1:19">
      <c r="A81" s="48">
        <f t="shared" si="3"/>
        <v>74</v>
      </c>
      <c r="B81" s="19">
        <v>45016</v>
      </c>
      <c r="C81" s="10" t="s">
        <v>1424</v>
      </c>
      <c r="D81" s="10" t="s">
        <v>1425</v>
      </c>
      <c r="E81" s="5" t="s">
        <v>1391</v>
      </c>
      <c r="F81" s="5" t="s">
        <v>110</v>
      </c>
      <c r="G81" s="10">
        <v>189</v>
      </c>
      <c r="H81" s="7"/>
      <c r="I81" s="7"/>
      <c r="J81" s="7"/>
      <c r="K81" s="7"/>
      <c r="L81" s="7"/>
      <c r="M81" s="7"/>
      <c r="N81" s="7"/>
      <c r="O81" s="5">
        <f t="shared" si="2"/>
        <v>7753</v>
      </c>
      <c r="P81" s="7"/>
      <c r="Q81" s="7"/>
      <c r="R81" s="7"/>
      <c r="S81" s="7"/>
    </row>
    <row r="82" spans="1:19">
      <c r="A82" s="48">
        <f t="shared" si="3"/>
        <v>75</v>
      </c>
      <c r="B82" s="19">
        <v>45016</v>
      </c>
      <c r="C82" s="10" t="s">
        <v>1425</v>
      </c>
      <c r="D82" s="10" t="s">
        <v>1174</v>
      </c>
      <c r="E82" s="5" t="s">
        <v>1391</v>
      </c>
      <c r="F82" s="5" t="s">
        <v>110</v>
      </c>
      <c r="G82" s="10">
        <v>21</v>
      </c>
      <c r="H82" s="7"/>
      <c r="I82" s="7"/>
      <c r="J82" s="7"/>
      <c r="K82" s="7"/>
      <c r="L82" s="7"/>
      <c r="M82" s="7"/>
      <c r="N82" s="7"/>
      <c r="O82" s="5">
        <f t="shared" si="2"/>
        <v>7774</v>
      </c>
      <c r="P82" s="7"/>
      <c r="Q82" s="7"/>
      <c r="R82" s="7"/>
      <c r="S82" s="7"/>
    </row>
    <row r="83" spans="1:19">
      <c r="A83" s="48">
        <f t="shared" si="3"/>
        <v>76</v>
      </c>
      <c r="B83" s="19">
        <v>45016</v>
      </c>
      <c r="C83" s="10" t="s">
        <v>851</v>
      </c>
      <c r="D83" s="10" t="s">
        <v>1426</v>
      </c>
      <c r="E83" s="5" t="s">
        <v>1391</v>
      </c>
      <c r="F83" s="5" t="s">
        <v>110</v>
      </c>
      <c r="G83" s="10">
        <v>111</v>
      </c>
      <c r="H83" s="7"/>
      <c r="I83" s="7"/>
      <c r="J83" s="7"/>
      <c r="K83" s="7"/>
      <c r="L83" s="7"/>
      <c r="M83" s="7"/>
      <c r="N83" s="7"/>
      <c r="O83" s="5">
        <f t="shared" si="2"/>
        <v>7885</v>
      </c>
      <c r="P83" s="7"/>
      <c r="Q83" s="7"/>
      <c r="R83" s="7"/>
      <c r="S83" s="7"/>
    </row>
    <row r="84" spans="1:19">
      <c r="A84" s="48">
        <f t="shared" si="3"/>
        <v>77</v>
      </c>
      <c r="B84" s="19">
        <v>45016</v>
      </c>
      <c r="C84" s="10" t="s">
        <v>1400</v>
      </c>
      <c r="D84" s="10" t="s">
        <v>751</v>
      </c>
      <c r="E84" s="5" t="s">
        <v>1391</v>
      </c>
      <c r="F84" s="5" t="s">
        <v>110</v>
      </c>
      <c r="G84" s="10">
        <v>39</v>
      </c>
      <c r="H84" s="7"/>
      <c r="I84" s="7"/>
      <c r="J84" s="7"/>
      <c r="K84" s="7"/>
      <c r="L84" s="7"/>
      <c r="M84" s="7"/>
      <c r="N84" s="7"/>
      <c r="O84" s="5">
        <f t="shared" si="2"/>
        <v>7924</v>
      </c>
      <c r="P84" s="7"/>
      <c r="Q84" s="7"/>
      <c r="R84" s="7"/>
      <c r="S84" s="7"/>
    </row>
    <row r="85" spans="1:19">
      <c r="A85" s="48">
        <f t="shared" si="3"/>
        <v>78</v>
      </c>
      <c r="B85" s="19">
        <v>45016</v>
      </c>
      <c r="C85" s="10" t="s">
        <v>751</v>
      </c>
      <c r="D85" s="10" t="s">
        <v>1427</v>
      </c>
      <c r="E85" s="5" t="s">
        <v>1391</v>
      </c>
      <c r="F85" s="5" t="s">
        <v>110</v>
      </c>
      <c r="G85" s="10">
        <v>34</v>
      </c>
      <c r="H85" s="7"/>
      <c r="I85" s="7"/>
      <c r="J85" s="7"/>
      <c r="K85" s="7"/>
      <c r="L85" s="7"/>
      <c r="M85" s="7"/>
      <c r="N85" s="7"/>
      <c r="O85" s="5">
        <f t="shared" si="2"/>
        <v>7958</v>
      </c>
      <c r="P85" s="7"/>
      <c r="Q85" s="7"/>
      <c r="R85" s="7"/>
      <c r="S85" s="7"/>
    </row>
    <row r="86" spans="1:19">
      <c r="A86" s="48">
        <f t="shared" si="3"/>
        <v>79</v>
      </c>
      <c r="B86" s="19">
        <v>45016</v>
      </c>
      <c r="C86" s="10" t="s">
        <v>1427</v>
      </c>
      <c r="D86" s="10" t="s">
        <v>1428</v>
      </c>
      <c r="E86" s="5" t="s">
        <v>1391</v>
      </c>
      <c r="F86" s="5" t="s">
        <v>110</v>
      </c>
      <c r="G86" s="10">
        <v>76</v>
      </c>
      <c r="H86" s="7"/>
      <c r="I86" s="7"/>
      <c r="J86" s="7"/>
      <c r="K86" s="7"/>
      <c r="L86" s="7"/>
      <c r="M86" s="7"/>
      <c r="N86" s="7"/>
      <c r="O86" s="5">
        <f t="shared" si="2"/>
        <v>8034</v>
      </c>
      <c r="P86" s="7"/>
      <c r="Q86" s="7"/>
      <c r="R86" s="7"/>
      <c r="S86" s="7"/>
    </row>
    <row r="87" spans="1:19">
      <c r="A87" s="48">
        <f t="shared" si="3"/>
        <v>80</v>
      </c>
      <c r="B87" s="19">
        <v>45016</v>
      </c>
      <c r="C87" s="10" t="s">
        <v>1427</v>
      </c>
      <c r="D87" s="10" t="s">
        <v>1353</v>
      </c>
      <c r="E87" s="5" t="s">
        <v>1391</v>
      </c>
      <c r="F87" s="5" t="s">
        <v>110</v>
      </c>
      <c r="G87" s="10">
        <v>34</v>
      </c>
      <c r="H87" s="7"/>
      <c r="I87" s="7"/>
      <c r="J87" s="7"/>
      <c r="K87" s="7"/>
      <c r="L87" s="7"/>
      <c r="M87" s="7"/>
      <c r="N87" s="7"/>
      <c r="O87" s="5">
        <f t="shared" si="2"/>
        <v>8068</v>
      </c>
      <c r="P87" s="7"/>
      <c r="Q87" s="7"/>
      <c r="R87" s="7"/>
      <c r="S87" s="7"/>
    </row>
    <row r="88" spans="1:19">
      <c r="A88" s="48">
        <f t="shared" si="3"/>
        <v>81</v>
      </c>
      <c r="B88" s="19">
        <v>45016</v>
      </c>
      <c r="C88" s="10" t="s">
        <v>1353</v>
      </c>
      <c r="D88" s="10" t="s">
        <v>758</v>
      </c>
      <c r="E88" s="5" t="s">
        <v>1391</v>
      </c>
      <c r="F88" s="5" t="s">
        <v>110</v>
      </c>
      <c r="G88" s="10">
        <v>46</v>
      </c>
      <c r="H88" s="7"/>
      <c r="I88" s="7"/>
      <c r="J88" s="7"/>
      <c r="K88" s="7"/>
      <c r="L88" s="7"/>
      <c r="M88" s="7"/>
      <c r="N88" s="7"/>
      <c r="O88" s="5">
        <f t="shared" si="2"/>
        <v>8114</v>
      </c>
      <c r="P88" s="7"/>
      <c r="Q88" s="7"/>
      <c r="R88" s="7"/>
      <c r="S88" s="7"/>
    </row>
    <row r="89" spans="1:19">
      <c r="A89" s="48">
        <f t="shared" si="3"/>
        <v>82</v>
      </c>
      <c r="B89" s="19">
        <v>45016</v>
      </c>
      <c r="C89" s="10" t="s">
        <v>1428</v>
      </c>
      <c r="D89" s="10" t="s">
        <v>1230</v>
      </c>
      <c r="E89" s="5" t="s">
        <v>1391</v>
      </c>
      <c r="F89" s="5" t="s">
        <v>110</v>
      </c>
      <c r="G89" s="10">
        <v>46</v>
      </c>
      <c r="H89" s="7"/>
      <c r="I89" s="7"/>
      <c r="J89" s="7"/>
      <c r="K89" s="7"/>
      <c r="L89" s="7"/>
      <c r="M89" s="7"/>
      <c r="N89" s="7"/>
      <c r="O89" s="5">
        <f t="shared" si="2"/>
        <v>8160</v>
      </c>
      <c r="P89" s="7"/>
      <c r="Q89" s="7"/>
      <c r="R89" s="7"/>
      <c r="S89" s="7"/>
    </row>
    <row r="90" spans="1:19">
      <c r="A90" s="48">
        <f t="shared" si="3"/>
        <v>83</v>
      </c>
      <c r="B90" s="19">
        <v>45016</v>
      </c>
      <c r="C90" s="10" t="s">
        <v>1353</v>
      </c>
      <c r="D90" s="10" t="s">
        <v>1423</v>
      </c>
      <c r="E90" s="5" t="s">
        <v>1391</v>
      </c>
      <c r="F90" s="5" t="s">
        <v>110</v>
      </c>
      <c r="G90" s="10">
        <v>87</v>
      </c>
      <c r="H90" s="7"/>
      <c r="I90" s="7"/>
      <c r="J90" s="7"/>
      <c r="K90" s="7"/>
      <c r="L90" s="7"/>
      <c r="M90" s="7"/>
      <c r="N90" s="7"/>
      <c r="O90" s="5">
        <f t="shared" si="2"/>
        <v>8247</v>
      </c>
      <c r="P90" s="7"/>
      <c r="Q90" s="7"/>
      <c r="R90" s="7"/>
      <c r="S90" s="7"/>
    </row>
    <row r="91" spans="1:19">
      <c r="A91" s="48">
        <f t="shared" si="3"/>
        <v>84</v>
      </c>
      <c r="B91" s="19">
        <v>45016</v>
      </c>
      <c r="C91" s="10" t="s">
        <v>1423</v>
      </c>
      <c r="D91" s="10" t="s">
        <v>1403</v>
      </c>
      <c r="E91" s="5" t="s">
        <v>1391</v>
      </c>
      <c r="F91" s="5" t="s">
        <v>110</v>
      </c>
      <c r="G91" s="10">
        <v>37</v>
      </c>
      <c r="H91" s="7"/>
      <c r="I91" s="7"/>
      <c r="J91" s="7"/>
      <c r="K91" s="7"/>
      <c r="L91" s="7"/>
      <c r="M91" s="7"/>
      <c r="N91" s="7"/>
      <c r="O91" s="5">
        <f t="shared" si="2"/>
        <v>8284</v>
      </c>
      <c r="P91" s="7"/>
      <c r="Q91" s="7"/>
      <c r="R91" s="7"/>
      <c r="S91" s="7"/>
    </row>
    <row r="92" spans="1:19">
      <c r="A92" s="48">
        <f t="shared" si="3"/>
        <v>85</v>
      </c>
      <c r="B92" s="19">
        <v>45017</v>
      </c>
      <c r="C92" s="10" t="s">
        <v>741</v>
      </c>
      <c r="D92" s="10" t="s">
        <v>1429</v>
      </c>
      <c r="E92" s="5" t="s">
        <v>1391</v>
      </c>
      <c r="F92" s="5" t="s">
        <v>110</v>
      </c>
      <c r="G92" s="5">
        <v>118</v>
      </c>
      <c r="H92" s="7"/>
      <c r="I92" s="7"/>
      <c r="J92" s="7"/>
      <c r="K92" s="7"/>
      <c r="L92" s="7"/>
      <c r="M92" s="7"/>
      <c r="N92" s="7"/>
      <c r="O92" s="5">
        <f t="shared" si="2"/>
        <v>8402</v>
      </c>
      <c r="P92" s="7"/>
      <c r="Q92" s="7"/>
      <c r="R92" s="7"/>
      <c r="S92" s="7"/>
    </row>
    <row r="93" spans="1:19">
      <c r="A93" s="48">
        <f t="shared" si="3"/>
        <v>86</v>
      </c>
      <c r="B93" s="19">
        <v>45017</v>
      </c>
      <c r="C93" s="10" t="s">
        <v>1429</v>
      </c>
      <c r="D93" s="10" t="s">
        <v>1112</v>
      </c>
      <c r="E93" s="5" t="s">
        <v>1391</v>
      </c>
      <c r="F93" s="5" t="s">
        <v>110</v>
      </c>
      <c r="G93" s="5">
        <v>82</v>
      </c>
      <c r="H93" s="7"/>
      <c r="I93" s="7"/>
      <c r="J93" s="7"/>
      <c r="K93" s="7"/>
      <c r="L93" s="7"/>
      <c r="M93" s="7"/>
      <c r="N93" s="7"/>
      <c r="O93" s="5">
        <f t="shared" si="2"/>
        <v>8484</v>
      </c>
      <c r="P93" s="7"/>
      <c r="Q93" s="7"/>
      <c r="R93" s="7"/>
      <c r="S93" s="7"/>
    </row>
    <row r="94" spans="1:19">
      <c r="A94" s="48">
        <f t="shared" si="3"/>
        <v>87</v>
      </c>
      <c r="B94" s="19">
        <v>45017</v>
      </c>
      <c r="C94" s="10" t="s">
        <v>1429</v>
      </c>
      <c r="D94" s="10" t="s">
        <v>1058</v>
      </c>
      <c r="E94" s="5" t="s">
        <v>1391</v>
      </c>
      <c r="F94" s="5" t="s">
        <v>110</v>
      </c>
      <c r="G94" s="5">
        <v>21</v>
      </c>
      <c r="H94" s="7"/>
      <c r="I94" s="7"/>
      <c r="J94" s="7"/>
      <c r="K94" s="7"/>
      <c r="L94" s="7"/>
      <c r="M94" s="7"/>
      <c r="N94" s="7"/>
      <c r="O94" s="5">
        <f t="shared" si="2"/>
        <v>8505</v>
      </c>
      <c r="P94" s="7"/>
      <c r="Q94" s="7"/>
      <c r="R94" s="7"/>
      <c r="S94" s="7"/>
    </row>
    <row r="95" spans="1:19">
      <c r="A95" s="48">
        <f t="shared" si="3"/>
        <v>88</v>
      </c>
      <c r="B95" s="19">
        <v>45017</v>
      </c>
      <c r="C95" s="10" t="s">
        <v>1058</v>
      </c>
      <c r="D95" s="10" t="s">
        <v>1266</v>
      </c>
      <c r="E95" s="5" t="s">
        <v>1391</v>
      </c>
      <c r="F95" s="5" t="s">
        <v>110</v>
      </c>
      <c r="G95" s="5">
        <v>33</v>
      </c>
      <c r="H95" s="7"/>
      <c r="I95" s="7"/>
      <c r="J95" s="7"/>
      <c r="K95" s="7"/>
      <c r="L95" s="7"/>
      <c r="M95" s="7"/>
      <c r="N95" s="7"/>
      <c r="O95" s="5">
        <f t="shared" si="2"/>
        <v>8538</v>
      </c>
      <c r="P95" s="7"/>
      <c r="Q95" s="7"/>
      <c r="R95" s="7"/>
      <c r="S95" s="7"/>
    </row>
    <row r="96" spans="1:19">
      <c r="A96" s="48">
        <f t="shared" si="3"/>
        <v>89</v>
      </c>
      <c r="B96" s="19">
        <v>45017</v>
      </c>
      <c r="C96" s="10" t="s">
        <v>1058</v>
      </c>
      <c r="D96" s="10" t="s">
        <v>1110</v>
      </c>
      <c r="E96" s="5" t="s">
        <v>1391</v>
      </c>
      <c r="F96" s="5" t="s">
        <v>110</v>
      </c>
      <c r="G96" s="5">
        <v>65</v>
      </c>
      <c r="H96" s="7"/>
      <c r="I96" s="7"/>
      <c r="J96" s="7"/>
      <c r="K96" s="7"/>
      <c r="L96" s="7"/>
      <c r="M96" s="7"/>
      <c r="N96" s="7"/>
      <c r="O96" s="5">
        <f t="shared" si="2"/>
        <v>8603</v>
      </c>
      <c r="P96" s="7"/>
      <c r="Q96" s="7"/>
      <c r="R96" s="7"/>
      <c r="S96" s="7"/>
    </row>
    <row r="97" spans="1:19">
      <c r="A97" s="48">
        <f t="shared" si="3"/>
        <v>90</v>
      </c>
      <c r="B97" s="19">
        <v>45017</v>
      </c>
      <c r="C97" s="10" t="s">
        <v>718</v>
      </c>
      <c r="D97" s="10" t="s">
        <v>1110</v>
      </c>
      <c r="E97" s="5" t="s">
        <v>1391</v>
      </c>
      <c r="F97" s="5" t="s">
        <v>110</v>
      </c>
      <c r="G97" s="5">
        <v>32</v>
      </c>
      <c r="H97" s="7"/>
      <c r="I97" s="7"/>
      <c r="J97" s="7"/>
      <c r="K97" s="7"/>
      <c r="L97" s="7"/>
      <c r="M97" s="7"/>
      <c r="N97" s="7"/>
      <c r="O97" s="5">
        <f t="shared" si="2"/>
        <v>8635</v>
      </c>
      <c r="P97" s="7"/>
      <c r="Q97" s="7"/>
      <c r="R97" s="7"/>
      <c r="S97" s="7"/>
    </row>
    <row r="98" spans="1:19">
      <c r="A98" s="48">
        <f t="shared" si="3"/>
        <v>91</v>
      </c>
      <c r="B98" s="19">
        <v>45017</v>
      </c>
      <c r="C98" s="10" t="s">
        <v>741</v>
      </c>
      <c r="D98" s="10" t="s">
        <v>1430</v>
      </c>
      <c r="E98" s="5" t="s">
        <v>1391</v>
      </c>
      <c r="F98" s="5" t="s">
        <v>110</v>
      </c>
      <c r="G98" s="5">
        <v>35</v>
      </c>
      <c r="H98" s="7"/>
      <c r="I98" s="7"/>
      <c r="J98" s="7"/>
      <c r="K98" s="7"/>
      <c r="L98" s="7"/>
      <c r="M98" s="7"/>
      <c r="N98" s="7"/>
      <c r="O98" s="5">
        <f t="shared" si="2"/>
        <v>8670</v>
      </c>
      <c r="P98" s="7"/>
      <c r="Q98" s="7"/>
      <c r="R98" s="7"/>
      <c r="S98" s="7"/>
    </row>
    <row r="99" spans="1:19">
      <c r="A99" s="48">
        <f t="shared" si="3"/>
        <v>92</v>
      </c>
      <c r="B99" s="19">
        <v>45017</v>
      </c>
      <c r="C99" s="10" t="s">
        <v>1430</v>
      </c>
      <c r="D99" s="10" t="s">
        <v>1214</v>
      </c>
      <c r="E99" s="5" t="s">
        <v>1391</v>
      </c>
      <c r="F99" s="5" t="s">
        <v>110</v>
      </c>
      <c r="G99" s="5">
        <v>32</v>
      </c>
      <c r="H99" s="7"/>
      <c r="I99" s="7"/>
      <c r="J99" s="7"/>
      <c r="K99" s="7"/>
      <c r="L99" s="7"/>
      <c r="M99" s="7"/>
      <c r="N99" s="7"/>
      <c r="O99" s="5">
        <f t="shared" si="2"/>
        <v>8702</v>
      </c>
      <c r="P99" s="7"/>
      <c r="Q99" s="7"/>
      <c r="R99" s="7"/>
      <c r="S99" s="7"/>
    </row>
    <row r="100" spans="1:19">
      <c r="A100" s="48">
        <f t="shared" si="3"/>
        <v>93</v>
      </c>
      <c r="B100" s="19">
        <v>45017</v>
      </c>
      <c r="C100" s="10" t="s">
        <v>1214</v>
      </c>
      <c r="D100" s="10" t="s">
        <v>1431</v>
      </c>
      <c r="E100" s="5" t="s">
        <v>1391</v>
      </c>
      <c r="F100" s="5" t="s">
        <v>110</v>
      </c>
      <c r="G100" s="5">
        <v>33</v>
      </c>
      <c r="H100" s="7"/>
      <c r="I100" s="7"/>
      <c r="J100" s="7"/>
      <c r="K100" s="7"/>
      <c r="L100" s="7"/>
      <c r="M100" s="7"/>
      <c r="N100" s="7"/>
      <c r="O100" s="5">
        <f t="shared" si="2"/>
        <v>8735</v>
      </c>
      <c r="P100" s="7"/>
      <c r="Q100" s="7"/>
      <c r="R100" s="7"/>
      <c r="S100" s="7"/>
    </row>
    <row r="101" spans="1:19">
      <c r="A101" s="48">
        <f t="shared" si="3"/>
        <v>94</v>
      </c>
      <c r="B101" s="19">
        <v>45017</v>
      </c>
      <c r="C101" s="10" t="s">
        <v>1431</v>
      </c>
      <c r="D101" s="10" t="s">
        <v>1421</v>
      </c>
      <c r="E101" s="5" t="s">
        <v>1391</v>
      </c>
      <c r="F101" s="5" t="s">
        <v>110</v>
      </c>
      <c r="G101" s="5">
        <v>36</v>
      </c>
      <c r="H101" s="7"/>
      <c r="I101" s="7"/>
      <c r="J101" s="7"/>
      <c r="K101" s="7"/>
      <c r="L101" s="7"/>
      <c r="M101" s="7"/>
      <c r="N101" s="7"/>
      <c r="O101" s="5">
        <f t="shared" si="2"/>
        <v>8771</v>
      </c>
      <c r="P101" s="7"/>
      <c r="Q101" s="7"/>
      <c r="R101" s="7"/>
      <c r="S101" s="7"/>
    </row>
    <row r="102" spans="1:19">
      <c r="A102" s="48">
        <f t="shared" si="3"/>
        <v>95</v>
      </c>
      <c r="B102" s="19">
        <v>45017</v>
      </c>
      <c r="C102" s="10" t="s">
        <v>1214</v>
      </c>
      <c r="D102" s="10" t="s">
        <v>1258</v>
      </c>
      <c r="E102" s="5" t="s">
        <v>1391</v>
      </c>
      <c r="F102" s="5" t="s">
        <v>110</v>
      </c>
      <c r="G102" s="5">
        <v>28</v>
      </c>
      <c r="H102" s="7"/>
      <c r="I102" s="7"/>
      <c r="J102" s="7"/>
      <c r="K102" s="7"/>
      <c r="L102" s="7"/>
      <c r="M102" s="7"/>
      <c r="N102" s="7"/>
      <c r="O102" s="5">
        <f t="shared" si="2"/>
        <v>8799</v>
      </c>
      <c r="P102" s="7"/>
      <c r="Q102" s="7"/>
      <c r="R102" s="7"/>
      <c r="S102" s="7"/>
    </row>
    <row r="103" spans="1:19">
      <c r="A103" s="48">
        <f t="shared" si="3"/>
        <v>96</v>
      </c>
      <c r="B103" s="19">
        <v>45017</v>
      </c>
      <c r="C103" s="10" t="s">
        <v>1430</v>
      </c>
      <c r="D103" s="10" t="s">
        <v>1258</v>
      </c>
      <c r="E103" s="5" t="s">
        <v>1391</v>
      </c>
      <c r="F103" s="5" t="s">
        <v>110</v>
      </c>
      <c r="G103" s="5">
        <v>42</v>
      </c>
      <c r="H103" s="7"/>
      <c r="I103" s="7"/>
      <c r="J103" s="7"/>
      <c r="K103" s="7"/>
      <c r="L103" s="7"/>
      <c r="M103" s="7"/>
      <c r="N103" s="7"/>
      <c r="O103" s="5">
        <f t="shared" si="2"/>
        <v>8841</v>
      </c>
      <c r="P103" s="7"/>
      <c r="Q103" s="7"/>
      <c r="R103" s="7"/>
      <c r="S103" s="7"/>
    </row>
    <row r="104" spans="1:19">
      <c r="A104" s="48">
        <f t="shared" si="3"/>
        <v>97</v>
      </c>
      <c r="B104" s="19">
        <v>45017</v>
      </c>
      <c r="C104" s="10" t="s">
        <v>1258</v>
      </c>
      <c r="D104" s="10" t="s">
        <v>1216</v>
      </c>
      <c r="E104" s="5" t="s">
        <v>1391</v>
      </c>
      <c r="F104" s="5" t="s">
        <v>110</v>
      </c>
      <c r="G104" s="5">
        <v>7</v>
      </c>
      <c r="H104" s="7"/>
      <c r="I104" s="7"/>
      <c r="J104" s="7"/>
      <c r="K104" s="7"/>
      <c r="L104" s="7"/>
      <c r="M104" s="7"/>
      <c r="N104" s="7"/>
      <c r="O104" s="5">
        <f t="shared" si="2"/>
        <v>8848</v>
      </c>
      <c r="P104" s="7"/>
      <c r="Q104" s="7"/>
      <c r="R104" s="7"/>
      <c r="S104" s="7"/>
    </row>
    <row r="105" spans="1:19">
      <c r="A105" s="48">
        <f t="shared" si="3"/>
        <v>98</v>
      </c>
      <c r="B105" s="19">
        <v>45017</v>
      </c>
      <c r="C105" s="10" t="s">
        <v>1216</v>
      </c>
      <c r="D105" s="10" t="s">
        <v>1432</v>
      </c>
      <c r="E105" s="5" t="s">
        <v>1391</v>
      </c>
      <c r="F105" s="5" t="s">
        <v>110</v>
      </c>
      <c r="G105" s="5">
        <v>34</v>
      </c>
      <c r="H105" s="7"/>
      <c r="I105" s="7"/>
      <c r="J105" s="7"/>
      <c r="K105" s="7"/>
      <c r="L105" s="7"/>
      <c r="M105" s="7"/>
      <c r="N105" s="7"/>
      <c r="O105" s="5">
        <f t="shared" si="2"/>
        <v>8882</v>
      </c>
      <c r="P105" s="7"/>
      <c r="Q105" s="7"/>
      <c r="R105" s="7"/>
      <c r="S105" s="7"/>
    </row>
    <row r="106" spans="1:19">
      <c r="A106" s="48">
        <f t="shared" si="3"/>
        <v>99</v>
      </c>
      <c r="B106" s="19">
        <v>45017</v>
      </c>
      <c r="C106" s="10" t="s">
        <v>1216</v>
      </c>
      <c r="D106" s="10" t="s">
        <v>1433</v>
      </c>
      <c r="E106" s="5" t="s">
        <v>1391</v>
      </c>
      <c r="F106" s="5" t="s">
        <v>110</v>
      </c>
      <c r="G106" s="5">
        <v>52</v>
      </c>
      <c r="H106" s="7"/>
      <c r="I106" s="7"/>
      <c r="J106" s="7"/>
      <c r="K106" s="7"/>
      <c r="L106" s="7"/>
      <c r="M106" s="7"/>
      <c r="N106" s="7"/>
      <c r="O106" s="5">
        <f t="shared" si="2"/>
        <v>8934</v>
      </c>
      <c r="P106" s="7"/>
      <c r="Q106" s="7"/>
      <c r="R106" s="7"/>
      <c r="S106" s="7"/>
    </row>
    <row r="107" spans="1:19">
      <c r="A107" s="48">
        <f t="shared" si="3"/>
        <v>100</v>
      </c>
      <c r="B107" s="19">
        <v>45018</v>
      </c>
      <c r="C107" s="10" t="s">
        <v>1434</v>
      </c>
      <c r="D107" s="10" t="s">
        <v>1435</v>
      </c>
      <c r="E107" s="5" t="s">
        <v>1391</v>
      </c>
      <c r="F107" s="5" t="s">
        <v>110</v>
      </c>
      <c r="G107" s="5">
        <v>89</v>
      </c>
      <c r="H107" s="7"/>
      <c r="I107" s="7"/>
      <c r="J107" s="7"/>
      <c r="K107" s="7"/>
      <c r="L107" s="7"/>
      <c r="M107" s="7"/>
      <c r="N107" s="7"/>
      <c r="O107" s="5">
        <f t="shared" si="2"/>
        <v>9023</v>
      </c>
      <c r="P107" s="7"/>
      <c r="Q107" s="7"/>
      <c r="R107" s="7"/>
      <c r="S107" s="7"/>
    </row>
    <row r="108" spans="1:19">
      <c r="A108" s="48">
        <f t="shared" si="3"/>
        <v>101</v>
      </c>
      <c r="B108" s="19">
        <v>45018</v>
      </c>
      <c r="C108" s="10" t="s">
        <v>1435</v>
      </c>
      <c r="D108" s="10" t="s">
        <v>1436</v>
      </c>
      <c r="E108" s="5" t="s">
        <v>1391</v>
      </c>
      <c r="F108" s="5" t="s">
        <v>110</v>
      </c>
      <c r="G108" s="5">
        <v>147</v>
      </c>
      <c r="H108" s="7"/>
      <c r="I108" s="7"/>
      <c r="J108" s="7"/>
      <c r="K108" s="7"/>
      <c r="L108" s="7"/>
      <c r="M108" s="7"/>
      <c r="N108" s="7"/>
      <c r="O108" s="5">
        <f t="shared" si="2"/>
        <v>9170</v>
      </c>
      <c r="P108" s="7"/>
      <c r="Q108" s="7"/>
      <c r="R108" s="7"/>
      <c r="S108" s="7"/>
    </row>
    <row r="109" spans="1:19">
      <c r="A109" s="48">
        <f t="shared" si="3"/>
        <v>102</v>
      </c>
      <c r="B109" s="19">
        <v>45018</v>
      </c>
      <c r="C109" s="10" t="s">
        <v>1436</v>
      </c>
      <c r="D109" s="10" t="s">
        <v>1437</v>
      </c>
      <c r="E109" s="5" t="s">
        <v>1391</v>
      </c>
      <c r="F109" s="5" t="s">
        <v>110</v>
      </c>
      <c r="G109" s="5">
        <v>55</v>
      </c>
      <c r="H109" s="7"/>
      <c r="I109" s="7"/>
      <c r="J109" s="7"/>
      <c r="K109" s="7"/>
      <c r="L109" s="7"/>
      <c r="M109" s="7"/>
      <c r="N109" s="7"/>
      <c r="O109" s="5">
        <f t="shared" si="2"/>
        <v>9225</v>
      </c>
      <c r="P109" s="7"/>
      <c r="Q109" s="7"/>
      <c r="R109" s="7"/>
      <c r="S109" s="7"/>
    </row>
    <row r="110" spans="1:19">
      <c r="A110" s="48">
        <f t="shared" si="3"/>
        <v>103</v>
      </c>
      <c r="B110" s="19">
        <v>45018</v>
      </c>
      <c r="C110" s="10" t="s">
        <v>1437</v>
      </c>
      <c r="D110" s="10" t="s">
        <v>1408</v>
      </c>
      <c r="E110" s="5" t="s">
        <v>1391</v>
      </c>
      <c r="F110" s="5" t="s">
        <v>110</v>
      </c>
      <c r="G110" s="5">
        <v>137</v>
      </c>
      <c r="H110" s="7"/>
      <c r="I110" s="7"/>
      <c r="J110" s="7"/>
      <c r="K110" s="7"/>
      <c r="L110" s="7"/>
      <c r="M110" s="7"/>
      <c r="N110" s="7"/>
      <c r="O110" s="5">
        <f t="shared" si="2"/>
        <v>9362</v>
      </c>
      <c r="P110" s="7"/>
      <c r="Q110" s="7"/>
      <c r="R110" s="7"/>
      <c r="S110" s="7"/>
    </row>
    <row r="111" spans="1:19">
      <c r="A111" s="48">
        <f t="shared" si="3"/>
        <v>104</v>
      </c>
      <c r="B111" s="19">
        <v>45018</v>
      </c>
      <c r="C111" s="10" t="s">
        <v>1408</v>
      </c>
      <c r="D111" s="10" t="s">
        <v>747</v>
      </c>
      <c r="E111" s="5" t="s">
        <v>1391</v>
      </c>
      <c r="F111" s="5" t="s">
        <v>110</v>
      </c>
      <c r="G111" s="5">
        <v>153</v>
      </c>
      <c r="H111" s="7"/>
      <c r="I111" s="7"/>
      <c r="J111" s="7"/>
      <c r="K111" s="7"/>
      <c r="L111" s="7"/>
      <c r="M111" s="7"/>
      <c r="N111" s="7"/>
      <c r="O111" s="5">
        <f t="shared" si="2"/>
        <v>9515</v>
      </c>
      <c r="P111" s="7"/>
      <c r="Q111" s="7"/>
      <c r="R111" s="7"/>
      <c r="S111" s="7"/>
    </row>
    <row r="112" spans="1:19">
      <c r="A112" s="48">
        <f t="shared" si="3"/>
        <v>105</v>
      </c>
      <c r="B112" s="19">
        <v>45019</v>
      </c>
      <c r="C112" s="10" t="s">
        <v>1438</v>
      </c>
      <c r="D112" s="10" t="s">
        <v>861</v>
      </c>
      <c r="E112" s="5" t="s">
        <v>1391</v>
      </c>
      <c r="F112" s="5" t="s">
        <v>110</v>
      </c>
      <c r="G112" s="5">
        <v>100</v>
      </c>
      <c r="H112" s="7"/>
      <c r="I112" s="7"/>
      <c r="J112" s="7"/>
      <c r="K112" s="7"/>
      <c r="L112" s="7"/>
      <c r="M112" s="7"/>
      <c r="N112" s="7"/>
      <c r="O112" s="5">
        <f t="shared" si="2"/>
        <v>9615</v>
      </c>
      <c r="P112" s="7"/>
      <c r="Q112" s="7"/>
      <c r="R112" s="7"/>
      <c r="S112" s="7"/>
    </row>
    <row r="113" spans="1:19">
      <c r="A113" s="48">
        <f t="shared" si="3"/>
        <v>106</v>
      </c>
      <c r="B113" s="19">
        <v>45019</v>
      </c>
      <c r="C113" s="10" t="s">
        <v>1368</v>
      </c>
      <c r="D113" s="10" t="s">
        <v>1439</v>
      </c>
      <c r="E113" s="5" t="s">
        <v>1391</v>
      </c>
      <c r="F113" s="5" t="s">
        <v>110</v>
      </c>
      <c r="G113" s="5">
        <v>59</v>
      </c>
      <c r="H113" s="7"/>
      <c r="I113" s="7"/>
      <c r="J113" s="7"/>
      <c r="K113" s="7"/>
      <c r="L113" s="7"/>
      <c r="M113" s="7"/>
      <c r="N113" s="7"/>
      <c r="O113" s="5">
        <f t="shared" si="2"/>
        <v>9674</v>
      </c>
      <c r="P113" s="7"/>
      <c r="Q113" s="7"/>
      <c r="R113" s="7"/>
      <c r="S113" s="7"/>
    </row>
    <row r="114" spans="1:19">
      <c r="A114" s="48">
        <f t="shared" si="3"/>
        <v>107</v>
      </c>
      <c r="B114" s="19">
        <v>45019</v>
      </c>
      <c r="C114" s="10" t="s">
        <v>861</v>
      </c>
      <c r="D114" s="10" t="s">
        <v>1061</v>
      </c>
      <c r="E114" s="5" t="s">
        <v>1391</v>
      </c>
      <c r="F114" s="5" t="s">
        <v>110</v>
      </c>
      <c r="G114" s="5">
        <v>166</v>
      </c>
      <c r="H114" s="7"/>
      <c r="I114" s="7"/>
      <c r="J114" s="7"/>
      <c r="K114" s="7"/>
      <c r="L114" s="7"/>
      <c r="M114" s="7"/>
      <c r="N114" s="7"/>
      <c r="O114" s="5">
        <f t="shared" si="2"/>
        <v>9840</v>
      </c>
      <c r="P114" s="7"/>
      <c r="Q114" s="7"/>
      <c r="R114" s="7"/>
      <c r="S114" s="7"/>
    </row>
    <row r="115" spans="1:19">
      <c r="A115" s="48">
        <f t="shared" si="3"/>
        <v>108</v>
      </c>
      <c r="B115" s="19">
        <v>45019</v>
      </c>
      <c r="C115" s="10" t="s">
        <v>1440</v>
      </c>
      <c r="D115" s="10" t="s">
        <v>1438</v>
      </c>
      <c r="E115" s="5" t="s">
        <v>1391</v>
      </c>
      <c r="F115" s="5" t="s">
        <v>110</v>
      </c>
      <c r="G115" s="5">
        <v>275</v>
      </c>
      <c r="H115" s="7"/>
      <c r="I115" s="7"/>
      <c r="J115" s="7"/>
      <c r="K115" s="7"/>
      <c r="L115" s="7"/>
      <c r="M115" s="7"/>
      <c r="N115" s="7"/>
      <c r="O115" s="5">
        <f t="shared" si="2"/>
        <v>10115</v>
      </c>
      <c r="P115" s="7"/>
      <c r="Q115" s="7"/>
      <c r="R115" s="7"/>
      <c r="S115" s="7"/>
    </row>
    <row r="116" spans="1:19">
      <c r="A116" s="48">
        <f t="shared" si="3"/>
        <v>109</v>
      </c>
      <c r="B116" s="19">
        <v>45019</v>
      </c>
      <c r="C116" s="10" t="s">
        <v>1440</v>
      </c>
      <c r="D116" s="10" t="s">
        <v>1441</v>
      </c>
      <c r="E116" s="5" t="s">
        <v>1391</v>
      </c>
      <c r="F116" s="5" t="s">
        <v>110</v>
      </c>
      <c r="G116" s="5">
        <v>52</v>
      </c>
      <c r="H116" s="7"/>
      <c r="I116" s="7"/>
      <c r="J116" s="7"/>
      <c r="K116" s="7"/>
      <c r="L116" s="7"/>
      <c r="M116" s="7"/>
      <c r="N116" s="7"/>
      <c r="O116" s="5">
        <f t="shared" si="2"/>
        <v>10167</v>
      </c>
      <c r="P116" s="7"/>
      <c r="Q116" s="7"/>
      <c r="R116" s="7"/>
      <c r="S116" s="7"/>
    </row>
    <row r="117" spans="1:19">
      <c r="A117" s="48">
        <f t="shared" si="3"/>
        <v>110</v>
      </c>
      <c r="B117" s="19">
        <v>45020</v>
      </c>
      <c r="C117" s="41" t="s">
        <v>1442</v>
      </c>
      <c r="D117" s="41" t="s">
        <v>1443</v>
      </c>
      <c r="E117" s="5" t="s">
        <v>1391</v>
      </c>
      <c r="F117" s="5" t="s">
        <v>110</v>
      </c>
      <c r="G117" s="10"/>
      <c r="H117" s="10">
        <v>50</v>
      </c>
      <c r="I117" s="10"/>
      <c r="J117" s="7"/>
      <c r="K117" s="7"/>
      <c r="L117" s="7"/>
      <c r="M117" s="7"/>
      <c r="N117" s="7"/>
      <c r="O117" s="5">
        <f t="shared" si="2"/>
        <v>10217</v>
      </c>
      <c r="P117" s="7"/>
      <c r="Q117" s="7"/>
      <c r="R117" s="7"/>
      <c r="S117" s="7"/>
    </row>
    <row r="118" spans="1:19">
      <c r="A118" s="48">
        <f t="shared" si="3"/>
        <v>111</v>
      </c>
      <c r="B118" s="19">
        <v>45020</v>
      </c>
      <c r="C118" s="41" t="s">
        <v>1443</v>
      </c>
      <c r="D118" s="41" t="s">
        <v>1444</v>
      </c>
      <c r="E118" s="5" t="s">
        <v>1391</v>
      </c>
      <c r="F118" s="5" t="s">
        <v>110</v>
      </c>
      <c r="G118" s="10"/>
      <c r="H118" s="10">
        <v>129</v>
      </c>
      <c r="I118" s="10"/>
      <c r="J118" s="7"/>
      <c r="K118" s="7"/>
      <c r="L118" s="7"/>
      <c r="M118" s="7"/>
      <c r="N118" s="7"/>
      <c r="O118" s="5">
        <f t="shared" si="2"/>
        <v>10346</v>
      </c>
      <c r="P118" s="7"/>
      <c r="Q118" s="7"/>
      <c r="R118" s="7"/>
      <c r="S118" s="7"/>
    </row>
    <row r="119" spans="1:19">
      <c r="A119" s="48">
        <f t="shared" si="3"/>
        <v>112</v>
      </c>
      <c r="B119" s="19">
        <v>45020</v>
      </c>
      <c r="C119" s="41" t="s">
        <v>1444</v>
      </c>
      <c r="D119" s="41" t="s">
        <v>1441</v>
      </c>
      <c r="E119" s="5" t="s">
        <v>1391</v>
      </c>
      <c r="F119" s="5" t="s">
        <v>110</v>
      </c>
      <c r="G119" s="10"/>
      <c r="H119" s="10">
        <v>20</v>
      </c>
      <c r="I119" s="10"/>
      <c r="J119" s="7"/>
      <c r="K119" s="7"/>
      <c r="L119" s="7"/>
      <c r="M119" s="7"/>
      <c r="N119" s="7"/>
      <c r="O119" s="5">
        <f t="shared" si="2"/>
        <v>10366</v>
      </c>
      <c r="P119" s="7"/>
      <c r="Q119" s="7"/>
      <c r="R119" s="7"/>
      <c r="S119" s="7"/>
    </row>
    <row r="120" spans="1:19">
      <c r="A120" s="48">
        <f t="shared" si="3"/>
        <v>113</v>
      </c>
      <c r="B120" s="19">
        <v>45020</v>
      </c>
      <c r="C120" s="41" t="s">
        <v>1441</v>
      </c>
      <c r="D120" s="41" t="s">
        <v>1445</v>
      </c>
      <c r="E120" s="5" t="s">
        <v>1391</v>
      </c>
      <c r="F120" s="5" t="s">
        <v>110</v>
      </c>
      <c r="G120" s="10"/>
      <c r="H120" s="10">
        <v>91</v>
      </c>
      <c r="I120" s="10"/>
      <c r="J120" s="7"/>
      <c r="K120" s="7"/>
      <c r="L120" s="7"/>
      <c r="M120" s="7"/>
      <c r="N120" s="7"/>
      <c r="O120" s="5">
        <f t="shared" si="2"/>
        <v>10457</v>
      </c>
      <c r="P120" s="7"/>
      <c r="Q120" s="7"/>
      <c r="R120" s="7"/>
      <c r="S120" s="7"/>
    </row>
    <row r="121" spans="1:19">
      <c r="A121" s="48">
        <f t="shared" si="3"/>
        <v>114</v>
      </c>
      <c r="B121" s="19">
        <v>45020</v>
      </c>
      <c r="C121" s="41" t="s">
        <v>1445</v>
      </c>
      <c r="D121" s="41" t="s">
        <v>1446</v>
      </c>
      <c r="E121" s="5" t="s">
        <v>1391</v>
      </c>
      <c r="F121" s="5" t="s">
        <v>110</v>
      </c>
      <c r="G121" s="10"/>
      <c r="H121" s="10">
        <v>18</v>
      </c>
      <c r="I121" s="10"/>
      <c r="J121" s="7"/>
      <c r="K121" s="7"/>
      <c r="L121" s="7"/>
      <c r="M121" s="7"/>
      <c r="N121" s="7"/>
      <c r="O121" s="5">
        <f t="shared" si="2"/>
        <v>10475</v>
      </c>
      <c r="P121" s="7"/>
      <c r="Q121" s="7"/>
      <c r="R121" s="7"/>
      <c r="S121" s="7"/>
    </row>
    <row r="122" spans="1:19">
      <c r="A122" s="48">
        <f t="shared" si="3"/>
        <v>115</v>
      </c>
      <c r="B122" s="19">
        <v>45020</v>
      </c>
      <c r="C122" s="41" t="s">
        <v>1446</v>
      </c>
      <c r="D122" s="41" t="s">
        <v>1447</v>
      </c>
      <c r="E122" s="5" t="s">
        <v>1391</v>
      </c>
      <c r="F122" s="5" t="s">
        <v>110</v>
      </c>
      <c r="G122" s="10"/>
      <c r="H122" s="10">
        <v>27</v>
      </c>
      <c r="I122" s="10"/>
      <c r="J122" s="7"/>
      <c r="K122" s="7"/>
      <c r="L122" s="7"/>
      <c r="M122" s="7"/>
      <c r="N122" s="7"/>
      <c r="O122" s="5">
        <f t="shared" si="2"/>
        <v>10502</v>
      </c>
      <c r="P122" s="7"/>
      <c r="Q122" s="7"/>
      <c r="R122" s="7"/>
      <c r="S122" s="7"/>
    </row>
    <row r="123" spans="1:19">
      <c r="A123" s="48">
        <f t="shared" si="3"/>
        <v>116</v>
      </c>
      <c r="B123" s="19">
        <v>45020</v>
      </c>
      <c r="C123" s="41" t="s">
        <v>1447</v>
      </c>
      <c r="D123" s="41" t="s">
        <v>1448</v>
      </c>
      <c r="E123" s="5" t="s">
        <v>1391</v>
      </c>
      <c r="F123" s="5" t="s">
        <v>110</v>
      </c>
      <c r="G123" s="10"/>
      <c r="H123" s="10">
        <v>81</v>
      </c>
      <c r="I123" s="10"/>
      <c r="J123" s="7"/>
      <c r="K123" s="7"/>
      <c r="L123" s="7"/>
      <c r="M123" s="7"/>
      <c r="N123" s="7"/>
      <c r="O123" s="5">
        <f t="shared" si="2"/>
        <v>10583</v>
      </c>
      <c r="P123" s="7"/>
      <c r="Q123" s="7"/>
      <c r="R123" s="7"/>
      <c r="S123" s="7"/>
    </row>
    <row r="124" spans="1:19">
      <c r="A124" s="48">
        <f t="shared" si="3"/>
        <v>117</v>
      </c>
      <c r="B124" s="19">
        <v>45020</v>
      </c>
      <c r="C124" s="41" t="s">
        <v>1448</v>
      </c>
      <c r="D124" s="41" t="s">
        <v>1449</v>
      </c>
      <c r="E124" s="5" t="s">
        <v>1391</v>
      </c>
      <c r="F124" s="5" t="s">
        <v>110</v>
      </c>
      <c r="G124" s="10"/>
      <c r="H124" s="10">
        <v>42</v>
      </c>
      <c r="I124" s="10"/>
      <c r="J124" s="7"/>
      <c r="K124" s="7"/>
      <c r="L124" s="7"/>
      <c r="M124" s="7"/>
      <c r="N124" s="7"/>
      <c r="O124" s="5">
        <f t="shared" si="2"/>
        <v>10625</v>
      </c>
      <c r="P124" s="7"/>
      <c r="Q124" s="7"/>
      <c r="R124" s="7"/>
      <c r="S124" s="7"/>
    </row>
    <row r="125" spans="1:19">
      <c r="A125" s="48">
        <f t="shared" si="3"/>
        <v>118</v>
      </c>
      <c r="B125" s="19">
        <v>45020</v>
      </c>
      <c r="C125" s="41" t="s">
        <v>1449</v>
      </c>
      <c r="D125" s="41" t="s">
        <v>1450</v>
      </c>
      <c r="E125" s="5" t="s">
        <v>1391</v>
      </c>
      <c r="F125" s="5" t="s">
        <v>110</v>
      </c>
      <c r="G125" s="10"/>
      <c r="H125" s="10">
        <v>103</v>
      </c>
      <c r="I125" s="10"/>
      <c r="J125" s="7"/>
      <c r="K125" s="7"/>
      <c r="L125" s="7"/>
      <c r="M125" s="7"/>
      <c r="N125" s="7"/>
      <c r="O125" s="5">
        <f t="shared" si="2"/>
        <v>10728</v>
      </c>
      <c r="P125" s="7"/>
      <c r="Q125" s="7"/>
      <c r="R125" s="7"/>
      <c r="S125" s="7"/>
    </row>
    <row r="126" spans="1:19">
      <c r="A126" s="48">
        <f t="shared" si="3"/>
        <v>119</v>
      </c>
      <c r="B126" s="19">
        <v>45020</v>
      </c>
      <c r="C126" s="10" t="s">
        <v>1442</v>
      </c>
      <c r="D126" s="10" t="s">
        <v>1451</v>
      </c>
      <c r="E126" s="5" t="s">
        <v>1391</v>
      </c>
      <c r="F126" s="5" t="s">
        <v>110</v>
      </c>
      <c r="G126" s="10">
        <v>81</v>
      </c>
      <c r="H126" s="10"/>
      <c r="I126" s="10"/>
      <c r="J126" s="7"/>
      <c r="K126" s="7"/>
      <c r="L126" s="7"/>
      <c r="M126" s="7"/>
      <c r="N126" s="7"/>
      <c r="O126" s="5">
        <f t="shared" si="2"/>
        <v>10809</v>
      </c>
      <c r="P126" s="7"/>
      <c r="Q126" s="7"/>
      <c r="R126" s="7"/>
      <c r="S126" s="7"/>
    </row>
    <row r="127" spans="1:19">
      <c r="A127" s="48">
        <f t="shared" si="3"/>
        <v>120</v>
      </c>
      <c r="B127" s="19">
        <v>45021</v>
      </c>
      <c r="C127" s="10" t="s">
        <v>1440</v>
      </c>
      <c r="D127" s="10" t="s">
        <v>711</v>
      </c>
      <c r="E127" s="5" t="s">
        <v>1391</v>
      </c>
      <c r="F127" s="5" t="s">
        <v>110</v>
      </c>
      <c r="G127" s="10">
        <v>129</v>
      </c>
      <c r="H127" s="10"/>
      <c r="I127" s="10"/>
      <c r="J127" s="7"/>
      <c r="K127" s="7"/>
      <c r="L127" s="7"/>
      <c r="M127" s="7"/>
      <c r="N127" s="7"/>
      <c r="O127" s="5">
        <f t="shared" si="2"/>
        <v>10938</v>
      </c>
      <c r="P127" s="7"/>
      <c r="Q127" s="7"/>
      <c r="R127" s="7"/>
      <c r="S127" s="7"/>
    </row>
    <row r="128" spans="1:19">
      <c r="A128" s="48">
        <f t="shared" si="3"/>
        <v>121</v>
      </c>
      <c r="B128" s="19">
        <v>45021</v>
      </c>
      <c r="C128" s="10" t="s">
        <v>711</v>
      </c>
      <c r="D128" s="10" t="s">
        <v>1447</v>
      </c>
      <c r="E128" s="5" t="s">
        <v>1391</v>
      </c>
      <c r="F128" s="5" t="s">
        <v>110</v>
      </c>
      <c r="G128" s="10">
        <v>81</v>
      </c>
      <c r="H128" s="10"/>
      <c r="I128" s="10"/>
      <c r="J128" s="7"/>
      <c r="K128" s="7"/>
      <c r="L128" s="7"/>
      <c r="M128" s="7"/>
      <c r="N128" s="7"/>
      <c r="O128" s="5">
        <f t="shared" si="2"/>
        <v>11019</v>
      </c>
      <c r="P128" s="7"/>
      <c r="Q128" s="7"/>
      <c r="R128" s="7"/>
      <c r="S128" s="7"/>
    </row>
    <row r="129" spans="1:19">
      <c r="A129" s="48">
        <f t="shared" si="3"/>
        <v>122</v>
      </c>
      <c r="B129" s="19">
        <v>45021</v>
      </c>
      <c r="C129" s="10" t="s">
        <v>1452</v>
      </c>
      <c r="D129" s="10" t="s">
        <v>1453</v>
      </c>
      <c r="E129" s="5" t="s">
        <v>1391</v>
      </c>
      <c r="F129" s="5" t="s">
        <v>110</v>
      </c>
      <c r="G129" s="10">
        <v>14</v>
      </c>
      <c r="H129" s="10"/>
      <c r="I129" s="10"/>
      <c r="J129" s="7"/>
      <c r="K129" s="7"/>
      <c r="L129" s="7"/>
      <c r="M129" s="7"/>
      <c r="N129" s="7"/>
      <c r="O129" s="5">
        <f t="shared" si="2"/>
        <v>11033</v>
      </c>
      <c r="P129" s="7"/>
      <c r="Q129" s="7"/>
      <c r="R129" s="7"/>
      <c r="S129" s="7"/>
    </row>
    <row r="130" spans="1:19">
      <c r="A130" s="48">
        <f t="shared" si="3"/>
        <v>123</v>
      </c>
      <c r="B130" s="19">
        <v>45021</v>
      </c>
      <c r="C130" s="10" t="s">
        <v>1449</v>
      </c>
      <c r="D130" s="10" t="s">
        <v>1454</v>
      </c>
      <c r="E130" s="5" t="s">
        <v>1391</v>
      </c>
      <c r="F130" s="5" t="s">
        <v>110</v>
      </c>
      <c r="G130" s="10">
        <v>78</v>
      </c>
      <c r="H130" s="10"/>
      <c r="I130" s="10"/>
      <c r="J130" s="7"/>
      <c r="K130" s="7"/>
      <c r="L130" s="7"/>
      <c r="M130" s="7"/>
      <c r="N130" s="7"/>
      <c r="O130" s="5">
        <f t="shared" si="2"/>
        <v>11111</v>
      </c>
      <c r="P130" s="7"/>
      <c r="Q130" s="7"/>
      <c r="R130" s="7"/>
      <c r="S130" s="7"/>
    </row>
    <row r="131" spans="1:19">
      <c r="A131" s="48">
        <f t="shared" si="3"/>
        <v>124</v>
      </c>
      <c r="B131" s="19">
        <v>45021</v>
      </c>
      <c r="C131" s="10" t="s">
        <v>1454</v>
      </c>
      <c r="D131" s="10" t="s">
        <v>712</v>
      </c>
      <c r="E131" s="5" t="s">
        <v>1391</v>
      </c>
      <c r="F131" s="5" t="s">
        <v>110</v>
      </c>
      <c r="G131" s="10">
        <v>40</v>
      </c>
      <c r="H131" s="10"/>
      <c r="I131" s="10"/>
      <c r="J131" s="7"/>
      <c r="K131" s="7"/>
      <c r="L131" s="7"/>
      <c r="M131" s="7"/>
      <c r="N131" s="7"/>
      <c r="O131" s="5">
        <f t="shared" si="2"/>
        <v>11151</v>
      </c>
      <c r="P131" s="7"/>
      <c r="Q131" s="7"/>
      <c r="R131" s="7"/>
      <c r="S131" s="7"/>
    </row>
    <row r="132" spans="1:19">
      <c r="A132" s="48">
        <f t="shared" si="3"/>
        <v>125</v>
      </c>
      <c r="B132" s="19">
        <v>45022</v>
      </c>
      <c r="C132" s="10" t="s">
        <v>1448</v>
      </c>
      <c r="D132" s="10" t="s">
        <v>1455</v>
      </c>
      <c r="E132" s="5" t="s">
        <v>1391</v>
      </c>
      <c r="F132" s="5" t="s">
        <v>110</v>
      </c>
      <c r="G132" s="10">
        <v>94</v>
      </c>
      <c r="H132" s="10"/>
      <c r="I132" s="10"/>
      <c r="J132" s="7"/>
      <c r="K132" s="7"/>
      <c r="L132" s="7"/>
      <c r="M132" s="7"/>
      <c r="N132" s="7"/>
      <c r="O132" s="5">
        <f t="shared" si="2"/>
        <v>11245</v>
      </c>
      <c r="P132" s="7"/>
      <c r="Q132" s="7"/>
      <c r="R132" s="7"/>
      <c r="S132" s="7"/>
    </row>
    <row r="133" spans="1:19">
      <c r="A133" s="48">
        <f t="shared" si="3"/>
        <v>126</v>
      </c>
      <c r="B133" s="19">
        <v>45022</v>
      </c>
      <c r="C133" s="10" t="s">
        <v>1455</v>
      </c>
      <c r="D133" s="10" t="s">
        <v>1456</v>
      </c>
      <c r="E133" s="5" t="s">
        <v>1391</v>
      </c>
      <c r="F133" s="5" t="s">
        <v>110</v>
      </c>
      <c r="G133" s="10">
        <v>77</v>
      </c>
      <c r="H133" s="10"/>
      <c r="I133" s="10"/>
      <c r="J133" s="7"/>
      <c r="K133" s="7"/>
      <c r="L133" s="7"/>
      <c r="M133" s="7"/>
      <c r="N133" s="7"/>
      <c r="O133" s="5">
        <f t="shared" si="2"/>
        <v>11322</v>
      </c>
      <c r="P133" s="7"/>
      <c r="Q133" s="7"/>
      <c r="R133" s="7"/>
      <c r="S133" s="7"/>
    </row>
    <row r="134" spans="1:19">
      <c r="A134" s="48">
        <f t="shared" si="3"/>
        <v>127</v>
      </c>
      <c r="B134" s="19">
        <v>45022</v>
      </c>
      <c r="C134" s="10" t="s">
        <v>1456</v>
      </c>
      <c r="D134" s="10" t="s">
        <v>1446</v>
      </c>
      <c r="E134" s="5" t="s">
        <v>1391</v>
      </c>
      <c r="F134" s="5" t="s">
        <v>110</v>
      </c>
      <c r="G134" s="10">
        <v>81</v>
      </c>
      <c r="H134" s="10"/>
      <c r="I134" s="10"/>
      <c r="J134" s="7"/>
      <c r="K134" s="7"/>
      <c r="L134" s="7"/>
      <c r="M134" s="7"/>
      <c r="N134" s="7"/>
      <c r="O134" s="5">
        <f t="shared" si="2"/>
        <v>11403</v>
      </c>
      <c r="P134" s="7"/>
      <c r="Q134" s="7"/>
      <c r="R134" s="7"/>
      <c r="S134" s="7"/>
    </row>
    <row r="135" spans="1:19">
      <c r="A135" s="48">
        <f t="shared" si="3"/>
        <v>128</v>
      </c>
      <c r="B135" s="19">
        <v>45022</v>
      </c>
      <c r="C135" s="10" t="s">
        <v>1457</v>
      </c>
      <c r="D135" s="10" t="s">
        <v>1456</v>
      </c>
      <c r="E135" s="5" t="s">
        <v>1391</v>
      </c>
      <c r="F135" s="5" t="s">
        <v>110</v>
      </c>
      <c r="G135" s="10">
        <v>40</v>
      </c>
      <c r="H135" s="10"/>
      <c r="I135" s="10"/>
      <c r="J135" s="7"/>
      <c r="K135" s="7"/>
      <c r="L135" s="7"/>
      <c r="M135" s="7"/>
      <c r="N135" s="7"/>
      <c r="O135" s="5">
        <f t="shared" si="2"/>
        <v>11443</v>
      </c>
      <c r="P135" s="7"/>
      <c r="Q135" s="7"/>
      <c r="R135" s="7"/>
      <c r="S135" s="7"/>
    </row>
    <row r="136" spans="1:19">
      <c r="A136" s="48">
        <f t="shared" si="3"/>
        <v>129</v>
      </c>
      <c r="B136" s="19">
        <v>45022</v>
      </c>
      <c r="C136" s="10" t="s">
        <v>1457</v>
      </c>
      <c r="D136" s="10" t="s">
        <v>1458</v>
      </c>
      <c r="E136" s="5" t="s">
        <v>1391</v>
      </c>
      <c r="F136" s="5" t="s">
        <v>110</v>
      </c>
      <c r="G136" s="10">
        <v>75</v>
      </c>
      <c r="H136" s="10"/>
      <c r="I136" s="10"/>
      <c r="J136" s="7"/>
      <c r="K136" s="7"/>
      <c r="L136" s="7"/>
      <c r="M136" s="7"/>
      <c r="N136" s="7"/>
      <c r="O136" s="5">
        <f t="shared" si="2"/>
        <v>11518</v>
      </c>
      <c r="P136" s="7"/>
      <c r="Q136" s="7"/>
      <c r="R136" s="7"/>
      <c r="S136" s="7"/>
    </row>
    <row r="137" spans="1:19">
      <c r="A137" s="48">
        <f t="shared" si="3"/>
        <v>130</v>
      </c>
      <c r="B137" s="19">
        <v>45022</v>
      </c>
      <c r="C137" s="10" t="s">
        <v>1458</v>
      </c>
      <c r="D137" s="10" t="s">
        <v>1455</v>
      </c>
      <c r="E137" s="5" t="s">
        <v>1391</v>
      </c>
      <c r="F137" s="5" t="s">
        <v>110</v>
      </c>
      <c r="G137" s="10">
        <v>44</v>
      </c>
      <c r="H137" s="10"/>
      <c r="I137" s="10"/>
      <c r="J137" s="7"/>
      <c r="K137" s="7"/>
      <c r="L137" s="7"/>
      <c r="M137" s="7"/>
      <c r="N137" s="7"/>
      <c r="O137" s="5">
        <f t="shared" si="2"/>
        <v>11562</v>
      </c>
      <c r="P137" s="7"/>
      <c r="Q137" s="7"/>
      <c r="R137" s="7"/>
      <c r="S137" s="7"/>
    </row>
    <row r="138" spans="1:19">
      <c r="A138" s="48">
        <f t="shared" si="3"/>
        <v>131</v>
      </c>
      <c r="B138" s="19">
        <v>45022</v>
      </c>
      <c r="C138" s="10" t="s">
        <v>1458</v>
      </c>
      <c r="D138" s="10" t="s">
        <v>1459</v>
      </c>
      <c r="E138" s="5" t="s">
        <v>1391</v>
      </c>
      <c r="F138" s="5" t="s">
        <v>110</v>
      </c>
      <c r="G138" s="10">
        <v>41</v>
      </c>
      <c r="H138" s="10"/>
      <c r="I138" s="10"/>
      <c r="J138" s="7"/>
      <c r="K138" s="7"/>
      <c r="L138" s="7"/>
      <c r="M138" s="7"/>
      <c r="N138" s="7"/>
      <c r="O138" s="5">
        <f t="shared" ref="O138:O201" si="4">+O137+G138+H138+I138+J138+K138+L138+M138+N138</f>
        <v>11603</v>
      </c>
      <c r="P138" s="7"/>
      <c r="Q138" s="7"/>
      <c r="R138" s="7"/>
      <c r="S138" s="7"/>
    </row>
    <row r="139" spans="1:19">
      <c r="A139" s="48">
        <f t="shared" ref="A139:A202" si="5">1+A138</f>
        <v>132</v>
      </c>
      <c r="B139" s="19">
        <v>45022</v>
      </c>
      <c r="C139" s="10" t="s">
        <v>1459</v>
      </c>
      <c r="D139" s="10" t="s">
        <v>1457</v>
      </c>
      <c r="E139" s="5" t="s">
        <v>1391</v>
      </c>
      <c r="F139" s="5" t="s">
        <v>110</v>
      </c>
      <c r="G139" s="10">
        <v>42</v>
      </c>
      <c r="H139" s="10"/>
      <c r="I139" s="10"/>
      <c r="J139" s="7"/>
      <c r="K139" s="7"/>
      <c r="L139" s="7"/>
      <c r="M139" s="7"/>
      <c r="N139" s="7"/>
      <c r="O139" s="5">
        <f t="shared" si="4"/>
        <v>11645</v>
      </c>
      <c r="P139" s="7"/>
      <c r="Q139" s="7"/>
      <c r="R139" s="7"/>
      <c r="S139" s="7"/>
    </row>
    <row r="140" spans="1:19">
      <c r="A140" s="48">
        <f t="shared" si="5"/>
        <v>133</v>
      </c>
      <c r="B140" s="19">
        <v>45023</v>
      </c>
      <c r="C140" s="10" t="s">
        <v>739</v>
      </c>
      <c r="D140" s="10" t="s">
        <v>1182</v>
      </c>
      <c r="E140" s="5" t="s">
        <v>1391</v>
      </c>
      <c r="F140" s="5" t="s">
        <v>110</v>
      </c>
      <c r="G140" s="5">
        <v>61</v>
      </c>
      <c r="H140" s="7"/>
      <c r="I140" s="7"/>
      <c r="J140" s="7"/>
      <c r="K140" s="7"/>
      <c r="L140" s="7"/>
      <c r="M140" s="7"/>
      <c r="N140" s="7"/>
      <c r="O140" s="5">
        <f t="shared" si="4"/>
        <v>11706</v>
      </c>
      <c r="P140" s="7"/>
      <c r="Q140" s="7"/>
      <c r="R140" s="7"/>
      <c r="S140" s="7"/>
    </row>
    <row r="141" spans="1:19">
      <c r="A141" s="48">
        <f t="shared" si="5"/>
        <v>134</v>
      </c>
      <c r="B141" s="19">
        <v>45023</v>
      </c>
      <c r="C141" s="10" t="s">
        <v>1182</v>
      </c>
      <c r="D141" s="10" t="s">
        <v>1460</v>
      </c>
      <c r="E141" s="5" t="s">
        <v>1391</v>
      </c>
      <c r="F141" s="5" t="s">
        <v>110</v>
      </c>
      <c r="G141" s="5">
        <v>51</v>
      </c>
      <c r="H141" s="7"/>
      <c r="I141" s="7"/>
      <c r="J141" s="7"/>
      <c r="K141" s="7"/>
      <c r="L141" s="7"/>
      <c r="M141" s="7"/>
      <c r="N141" s="7"/>
      <c r="O141" s="5">
        <f t="shared" si="4"/>
        <v>11757</v>
      </c>
      <c r="P141" s="7"/>
      <c r="Q141" s="7"/>
      <c r="R141" s="7"/>
      <c r="S141" s="7"/>
    </row>
    <row r="142" spans="1:19">
      <c r="A142" s="48">
        <f t="shared" si="5"/>
        <v>135</v>
      </c>
      <c r="B142" s="19">
        <v>45023</v>
      </c>
      <c r="C142" s="10" t="s">
        <v>1460</v>
      </c>
      <c r="D142" s="10" t="s">
        <v>1376</v>
      </c>
      <c r="E142" s="5" t="s">
        <v>1391</v>
      </c>
      <c r="F142" s="5" t="s">
        <v>110</v>
      </c>
      <c r="G142" s="5">
        <v>55</v>
      </c>
      <c r="H142" s="7"/>
      <c r="I142" s="7"/>
      <c r="J142" s="7"/>
      <c r="K142" s="7"/>
      <c r="L142" s="7"/>
      <c r="M142" s="7"/>
      <c r="N142" s="7"/>
      <c r="O142" s="5">
        <f t="shared" si="4"/>
        <v>11812</v>
      </c>
      <c r="P142" s="7"/>
      <c r="Q142" s="7"/>
      <c r="R142" s="7"/>
      <c r="S142" s="7"/>
    </row>
    <row r="143" spans="1:19">
      <c r="A143" s="48">
        <f t="shared" si="5"/>
        <v>136</v>
      </c>
      <c r="B143" s="19">
        <v>45023</v>
      </c>
      <c r="C143" s="10" t="s">
        <v>1460</v>
      </c>
      <c r="D143" s="10" t="s">
        <v>722</v>
      </c>
      <c r="E143" s="5" t="s">
        <v>1391</v>
      </c>
      <c r="F143" s="5" t="s">
        <v>110</v>
      </c>
      <c r="G143" s="5">
        <v>106</v>
      </c>
      <c r="H143" s="7"/>
      <c r="I143" s="7"/>
      <c r="J143" s="7"/>
      <c r="K143" s="7"/>
      <c r="L143" s="7"/>
      <c r="M143" s="7"/>
      <c r="N143" s="7"/>
      <c r="O143" s="5">
        <f t="shared" si="4"/>
        <v>11918</v>
      </c>
      <c r="P143" s="7"/>
      <c r="Q143" s="7"/>
      <c r="R143" s="7"/>
      <c r="S143" s="7"/>
    </row>
    <row r="144" spans="1:19">
      <c r="A144" s="48">
        <f t="shared" si="5"/>
        <v>137</v>
      </c>
      <c r="B144" s="19">
        <v>45023</v>
      </c>
      <c r="C144" s="10" t="s">
        <v>722</v>
      </c>
      <c r="D144" s="10" t="s">
        <v>1461</v>
      </c>
      <c r="E144" s="5" t="s">
        <v>1391</v>
      </c>
      <c r="F144" s="5" t="s">
        <v>110</v>
      </c>
      <c r="G144" s="5">
        <v>110</v>
      </c>
      <c r="H144" s="7"/>
      <c r="I144" s="7"/>
      <c r="J144" s="7"/>
      <c r="K144" s="7"/>
      <c r="L144" s="7"/>
      <c r="M144" s="7"/>
      <c r="N144" s="7"/>
      <c r="O144" s="5">
        <f t="shared" si="4"/>
        <v>12028</v>
      </c>
      <c r="P144" s="7"/>
      <c r="Q144" s="7"/>
      <c r="R144" s="7"/>
      <c r="S144" s="7"/>
    </row>
    <row r="145" spans="1:19">
      <c r="A145" s="48">
        <f t="shared" si="5"/>
        <v>138</v>
      </c>
      <c r="B145" s="19">
        <v>45023</v>
      </c>
      <c r="C145" s="10" t="s">
        <v>1376</v>
      </c>
      <c r="D145" s="10" t="s">
        <v>721</v>
      </c>
      <c r="E145" s="5" t="s">
        <v>1391</v>
      </c>
      <c r="F145" s="5" t="s">
        <v>110</v>
      </c>
      <c r="G145" s="5">
        <v>107</v>
      </c>
      <c r="H145" s="7"/>
      <c r="I145" s="7"/>
      <c r="J145" s="7"/>
      <c r="K145" s="7"/>
      <c r="L145" s="7"/>
      <c r="M145" s="7"/>
      <c r="N145" s="7"/>
      <c r="O145" s="5">
        <f t="shared" si="4"/>
        <v>12135</v>
      </c>
      <c r="P145" s="7"/>
      <c r="Q145" s="7"/>
      <c r="R145" s="7"/>
      <c r="S145" s="7"/>
    </row>
    <row r="146" spans="1:19">
      <c r="A146" s="48">
        <f t="shared" si="5"/>
        <v>139</v>
      </c>
      <c r="B146" s="19">
        <v>45023</v>
      </c>
      <c r="C146" s="10" t="s">
        <v>721</v>
      </c>
      <c r="D146" s="10" t="s">
        <v>1462</v>
      </c>
      <c r="E146" s="5" t="s">
        <v>1391</v>
      </c>
      <c r="F146" s="5" t="s">
        <v>110</v>
      </c>
      <c r="G146" s="5">
        <v>24</v>
      </c>
      <c r="H146" s="7"/>
      <c r="I146" s="7"/>
      <c r="J146" s="7"/>
      <c r="K146" s="7"/>
      <c r="L146" s="7"/>
      <c r="M146" s="7"/>
      <c r="N146" s="7"/>
      <c r="O146" s="5">
        <f t="shared" si="4"/>
        <v>12159</v>
      </c>
      <c r="P146" s="7"/>
      <c r="Q146" s="7"/>
      <c r="R146" s="7"/>
      <c r="S146" s="7"/>
    </row>
    <row r="147" spans="1:19">
      <c r="A147" s="48">
        <f t="shared" si="5"/>
        <v>140</v>
      </c>
      <c r="B147" s="19">
        <v>45023</v>
      </c>
      <c r="C147" s="10" t="s">
        <v>721</v>
      </c>
      <c r="D147" s="10" t="s">
        <v>750</v>
      </c>
      <c r="E147" s="5" t="s">
        <v>1391</v>
      </c>
      <c r="F147" s="5" t="s">
        <v>110</v>
      </c>
      <c r="G147" s="5">
        <v>64</v>
      </c>
      <c r="H147" s="7"/>
      <c r="I147" s="7"/>
      <c r="J147" s="7"/>
      <c r="K147" s="7"/>
      <c r="L147" s="7"/>
      <c r="M147" s="7"/>
      <c r="N147" s="7"/>
      <c r="O147" s="5">
        <f t="shared" si="4"/>
        <v>12223</v>
      </c>
      <c r="P147" s="7"/>
      <c r="Q147" s="7"/>
      <c r="R147" s="7"/>
      <c r="S147" s="7"/>
    </row>
    <row r="148" spans="1:19">
      <c r="A148" s="48">
        <f t="shared" si="5"/>
        <v>141</v>
      </c>
      <c r="B148" s="19">
        <v>45023</v>
      </c>
      <c r="C148" s="10" t="s">
        <v>1376</v>
      </c>
      <c r="D148" s="10" t="s">
        <v>1367</v>
      </c>
      <c r="E148" s="5" t="s">
        <v>1391</v>
      </c>
      <c r="F148" s="5" t="s">
        <v>110</v>
      </c>
      <c r="G148" s="5">
        <v>21</v>
      </c>
      <c r="H148" s="7"/>
      <c r="I148" s="7"/>
      <c r="J148" s="7"/>
      <c r="K148" s="7"/>
      <c r="L148" s="7"/>
      <c r="M148" s="7"/>
      <c r="N148" s="7"/>
      <c r="O148" s="5">
        <f t="shared" si="4"/>
        <v>12244</v>
      </c>
      <c r="P148" s="7"/>
      <c r="Q148" s="7"/>
      <c r="R148" s="7"/>
      <c r="S148" s="7"/>
    </row>
    <row r="149" spans="1:19">
      <c r="A149" s="48">
        <f t="shared" si="5"/>
        <v>142</v>
      </c>
      <c r="B149" s="19">
        <v>45023</v>
      </c>
      <c r="C149" s="10" t="s">
        <v>1367</v>
      </c>
      <c r="D149" s="10" t="s">
        <v>1463</v>
      </c>
      <c r="E149" s="5" t="s">
        <v>1391</v>
      </c>
      <c r="F149" s="5" t="s">
        <v>110</v>
      </c>
      <c r="G149" s="5">
        <v>37</v>
      </c>
      <c r="H149" s="7"/>
      <c r="I149" s="7"/>
      <c r="J149" s="7"/>
      <c r="K149" s="7"/>
      <c r="L149" s="7"/>
      <c r="M149" s="7"/>
      <c r="N149" s="7"/>
      <c r="O149" s="5">
        <f t="shared" si="4"/>
        <v>12281</v>
      </c>
      <c r="P149" s="7"/>
      <c r="Q149" s="7"/>
      <c r="R149" s="7"/>
      <c r="S149" s="7"/>
    </row>
    <row r="150" spans="1:19">
      <c r="A150" s="48">
        <f t="shared" si="5"/>
        <v>143</v>
      </c>
      <c r="B150" s="19">
        <v>45023</v>
      </c>
      <c r="C150" s="10" t="s">
        <v>1367</v>
      </c>
      <c r="D150" s="10" t="s">
        <v>858</v>
      </c>
      <c r="E150" s="5" t="s">
        <v>1391</v>
      </c>
      <c r="F150" s="5" t="s">
        <v>110</v>
      </c>
      <c r="G150" s="5">
        <v>12</v>
      </c>
      <c r="H150" s="7"/>
      <c r="I150" s="7"/>
      <c r="J150" s="7"/>
      <c r="K150" s="7"/>
      <c r="L150" s="7"/>
      <c r="M150" s="7"/>
      <c r="N150" s="7"/>
      <c r="O150" s="5">
        <f t="shared" si="4"/>
        <v>12293</v>
      </c>
      <c r="P150" s="7"/>
      <c r="Q150" s="7"/>
      <c r="R150" s="7"/>
      <c r="S150" s="7"/>
    </row>
    <row r="151" spans="1:19">
      <c r="A151" s="48">
        <f t="shared" si="5"/>
        <v>144</v>
      </c>
      <c r="B151" s="19">
        <v>45026</v>
      </c>
      <c r="C151" s="10" t="s">
        <v>1133</v>
      </c>
      <c r="D151" s="10" t="s">
        <v>1249</v>
      </c>
      <c r="E151" s="5" t="s">
        <v>1391</v>
      </c>
      <c r="F151" s="5" t="s">
        <v>110</v>
      </c>
      <c r="G151" s="10"/>
      <c r="H151" s="10"/>
      <c r="I151" s="10"/>
      <c r="J151" s="10">
        <v>251</v>
      </c>
      <c r="K151" s="7"/>
      <c r="L151" s="7"/>
      <c r="M151" s="7"/>
      <c r="N151" s="7"/>
      <c r="O151" s="5">
        <f t="shared" si="4"/>
        <v>12544</v>
      </c>
      <c r="P151" s="7"/>
      <c r="Q151" s="7"/>
      <c r="R151" s="7"/>
      <c r="S151" s="7"/>
    </row>
    <row r="152" spans="1:19">
      <c r="A152" s="48">
        <f t="shared" si="5"/>
        <v>145</v>
      </c>
      <c r="B152" s="19">
        <v>45026</v>
      </c>
      <c r="C152" s="10" t="s">
        <v>1249</v>
      </c>
      <c r="D152" s="10" t="s">
        <v>739</v>
      </c>
      <c r="E152" s="5" t="s">
        <v>1391</v>
      </c>
      <c r="F152" s="5" t="s">
        <v>110</v>
      </c>
      <c r="G152" s="10"/>
      <c r="H152" s="10"/>
      <c r="I152" s="10"/>
      <c r="J152" s="10">
        <v>97</v>
      </c>
      <c r="K152" s="7"/>
      <c r="L152" s="7"/>
      <c r="M152" s="7"/>
      <c r="N152" s="7"/>
      <c r="O152" s="5">
        <f t="shared" si="4"/>
        <v>12641</v>
      </c>
      <c r="P152" s="7"/>
      <c r="Q152" s="7"/>
      <c r="R152" s="7"/>
      <c r="S152" s="7"/>
    </row>
    <row r="153" spans="1:19">
      <c r="A153" s="48">
        <f t="shared" si="5"/>
        <v>146</v>
      </c>
      <c r="B153" s="19">
        <v>45026</v>
      </c>
      <c r="C153" s="10" t="s">
        <v>739</v>
      </c>
      <c r="D153" s="10" t="s">
        <v>1251</v>
      </c>
      <c r="E153" s="5" t="s">
        <v>1391</v>
      </c>
      <c r="F153" s="5" t="s">
        <v>110</v>
      </c>
      <c r="G153" s="10"/>
      <c r="H153" s="10"/>
      <c r="I153" s="10"/>
      <c r="J153" s="10">
        <v>192</v>
      </c>
      <c r="K153" s="7"/>
      <c r="L153" s="7"/>
      <c r="M153" s="7"/>
      <c r="N153" s="7"/>
      <c r="O153" s="5">
        <f t="shared" si="4"/>
        <v>12833</v>
      </c>
      <c r="P153" s="7"/>
      <c r="Q153" s="7"/>
      <c r="R153" s="7"/>
      <c r="S153" s="7"/>
    </row>
    <row r="154" spans="1:19">
      <c r="A154" s="48">
        <f t="shared" si="5"/>
        <v>147</v>
      </c>
      <c r="B154" s="19">
        <v>45026</v>
      </c>
      <c r="C154" s="10" t="s">
        <v>1249</v>
      </c>
      <c r="D154" s="10" t="s">
        <v>1109</v>
      </c>
      <c r="E154" s="5" t="s">
        <v>1391</v>
      </c>
      <c r="F154" s="5" t="s">
        <v>110</v>
      </c>
      <c r="G154" s="10">
        <v>41</v>
      </c>
      <c r="H154" s="10"/>
      <c r="I154" s="10"/>
      <c r="J154" s="10"/>
      <c r="K154" s="7"/>
      <c r="L154" s="7"/>
      <c r="M154" s="7"/>
      <c r="N154" s="7"/>
      <c r="O154" s="5">
        <f t="shared" si="4"/>
        <v>12874</v>
      </c>
      <c r="P154" s="10" t="s">
        <v>1080</v>
      </c>
      <c r="Q154" s="7"/>
      <c r="R154" s="7"/>
      <c r="S154" s="7"/>
    </row>
    <row r="155" spans="1:19">
      <c r="A155" s="48">
        <f t="shared" si="5"/>
        <v>148</v>
      </c>
      <c r="B155" s="19">
        <v>45026</v>
      </c>
      <c r="C155" s="10" t="s">
        <v>1251</v>
      </c>
      <c r="D155" s="10" t="s">
        <v>1345</v>
      </c>
      <c r="E155" s="5" t="s">
        <v>1391</v>
      </c>
      <c r="F155" s="5" t="s">
        <v>110</v>
      </c>
      <c r="G155" s="10">
        <v>69</v>
      </c>
      <c r="H155" s="10"/>
      <c r="I155" s="10"/>
      <c r="J155" s="10"/>
      <c r="K155" s="7"/>
      <c r="L155" s="7"/>
      <c r="M155" s="7"/>
      <c r="N155" s="7"/>
      <c r="O155" s="5">
        <f t="shared" si="4"/>
        <v>12943</v>
      </c>
      <c r="P155" s="10" t="s">
        <v>1080</v>
      </c>
      <c r="Q155" s="7"/>
      <c r="R155" s="7"/>
      <c r="S155" s="7"/>
    </row>
    <row r="156" spans="1:19">
      <c r="A156" s="48">
        <f t="shared" si="5"/>
        <v>149</v>
      </c>
      <c r="B156" s="19">
        <v>45026</v>
      </c>
      <c r="C156" s="10" t="s">
        <v>1345</v>
      </c>
      <c r="D156" s="10" t="s">
        <v>1348</v>
      </c>
      <c r="E156" s="5" t="s">
        <v>1391</v>
      </c>
      <c r="F156" s="5" t="s">
        <v>110</v>
      </c>
      <c r="G156" s="10">
        <v>219</v>
      </c>
      <c r="H156" s="10"/>
      <c r="I156" s="10"/>
      <c r="J156" s="10"/>
      <c r="K156" s="7"/>
      <c r="L156" s="7"/>
      <c r="M156" s="7"/>
      <c r="N156" s="7"/>
      <c r="O156" s="5">
        <f t="shared" si="4"/>
        <v>13162</v>
      </c>
      <c r="P156" s="10" t="s">
        <v>1080</v>
      </c>
      <c r="Q156" s="7"/>
      <c r="R156" s="7"/>
      <c r="S156" s="7"/>
    </row>
    <row r="157" spans="1:19">
      <c r="A157" s="48">
        <f t="shared" si="5"/>
        <v>150</v>
      </c>
      <c r="B157" s="19">
        <v>45027</v>
      </c>
      <c r="C157" s="10" t="s">
        <v>1251</v>
      </c>
      <c r="D157" s="10" t="s">
        <v>881</v>
      </c>
      <c r="E157" s="5" t="s">
        <v>1391</v>
      </c>
      <c r="F157" s="5" t="s">
        <v>110</v>
      </c>
      <c r="G157" s="10"/>
      <c r="H157" s="10"/>
      <c r="I157" s="10">
        <v>45</v>
      </c>
      <c r="J157" s="10"/>
      <c r="K157" s="7"/>
      <c r="L157" s="7"/>
      <c r="M157" s="7"/>
      <c r="N157" s="7"/>
      <c r="O157" s="5">
        <f t="shared" si="4"/>
        <v>13207</v>
      </c>
      <c r="P157" s="10" t="s">
        <v>1464</v>
      </c>
      <c r="Q157" s="7"/>
      <c r="R157" s="7"/>
      <c r="S157" s="7"/>
    </row>
    <row r="158" spans="1:19">
      <c r="A158" s="48">
        <f t="shared" si="5"/>
        <v>151</v>
      </c>
      <c r="B158" s="19">
        <v>45027</v>
      </c>
      <c r="C158" s="10" t="s">
        <v>881</v>
      </c>
      <c r="D158" s="10" t="s">
        <v>1461</v>
      </c>
      <c r="E158" s="5" t="s">
        <v>1391</v>
      </c>
      <c r="F158" s="5" t="s">
        <v>110</v>
      </c>
      <c r="G158" s="10"/>
      <c r="H158" s="10"/>
      <c r="I158" s="10">
        <v>90</v>
      </c>
      <c r="J158" s="10"/>
      <c r="K158" s="7"/>
      <c r="L158" s="7"/>
      <c r="M158" s="7"/>
      <c r="N158" s="7"/>
      <c r="O158" s="5">
        <f t="shared" si="4"/>
        <v>13297</v>
      </c>
      <c r="P158" s="10" t="s">
        <v>1464</v>
      </c>
      <c r="Q158" s="7"/>
      <c r="R158" s="7"/>
      <c r="S158" s="7"/>
    </row>
    <row r="159" spans="1:19">
      <c r="A159" s="48">
        <f t="shared" si="5"/>
        <v>152</v>
      </c>
      <c r="B159" s="19">
        <v>45027</v>
      </c>
      <c r="C159" s="10" t="s">
        <v>1461</v>
      </c>
      <c r="D159" s="10" t="s">
        <v>1465</v>
      </c>
      <c r="E159" s="5" t="s">
        <v>1391</v>
      </c>
      <c r="F159" s="5" t="s">
        <v>110</v>
      </c>
      <c r="G159" s="10"/>
      <c r="H159" s="10"/>
      <c r="I159" s="10">
        <v>151</v>
      </c>
      <c r="J159" s="10"/>
      <c r="K159" s="7"/>
      <c r="L159" s="7"/>
      <c r="M159" s="7"/>
      <c r="N159" s="7"/>
      <c r="O159" s="5">
        <f t="shared" si="4"/>
        <v>13448</v>
      </c>
      <c r="P159" s="10" t="s">
        <v>1080</v>
      </c>
      <c r="Q159" s="7"/>
      <c r="R159" s="7"/>
      <c r="S159" s="7"/>
    </row>
    <row r="160" spans="1:19">
      <c r="A160" s="48">
        <f t="shared" si="5"/>
        <v>153</v>
      </c>
      <c r="B160" s="19">
        <v>45027</v>
      </c>
      <c r="C160" s="10" t="s">
        <v>1466</v>
      </c>
      <c r="D160" s="10" t="s">
        <v>1442</v>
      </c>
      <c r="E160" s="5" t="s">
        <v>1391</v>
      </c>
      <c r="F160" s="5" t="s">
        <v>110</v>
      </c>
      <c r="G160" s="10"/>
      <c r="H160" s="10"/>
      <c r="I160" s="10">
        <v>174</v>
      </c>
      <c r="J160" s="10"/>
      <c r="K160" s="7"/>
      <c r="L160" s="7"/>
      <c r="M160" s="7"/>
      <c r="N160" s="7"/>
      <c r="O160" s="5">
        <f t="shared" si="4"/>
        <v>13622</v>
      </c>
      <c r="P160" s="10" t="s">
        <v>1080</v>
      </c>
      <c r="Q160" s="7"/>
      <c r="R160" s="7"/>
      <c r="S160" s="7"/>
    </row>
    <row r="161" spans="1:19">
      <c r="A161" s="48">
        <f t="shared" si="5"/>
        <v>154</v>
      </c>
      <c r="B161" s="19">
        <v>45027</v>
      </c>
      <c r="C161" s="10" t="s">
        <v>1450</v>
      </c>
      <c r="D161" s="10" t="s">
        <v>1467</v>
      </c>
      <c r="E161" s="5" t="s">
        <v>1391</v>
      </c>
      <c r="F161" s="5" t="s">
        <v>110</v>
      </c>
      <c r="G161" s="10">
        <v>44</v>
      </c>
      <c r="H161" s="10"/>
      <c r="I161" s="10"/>
      <c r="J161" s="10"/>
      <c r="K161" s="7"/>
      <c r="L161" s="7"/>
      <c r="M161" s="7"/>
      <c r="N161" s="7"/>
      <c r="O161" s="5">
        <f t="shared" si="4"/>
        <v>13666</v>
      </c>
      <c r="P161" s="7"/>
      <c r="Q161" s="7"/>
      <c r="R161" s="7"/>
      <c r="S161" s="7"/>
    </row>
    <row r="162" spans="1:19">
      <c r="A162" s="48">
        <f t="shared" si="5"/>
        <v>155</v>
      </c>
      <c r="B162" s="19">
        <v>45027</v>
      </c>
      <c r="C162" s="10" t="s">
        <v>1450</v>
      </c>
      <c r="D162" s="10" t="s">
        <v>1468</v>
      </c>
      <c r="E162" s="5" t="s">
        <v>1391</v>
      </c>
      <c r="F162" s="5" t="s">
        <v>110</v>
      </c>
      <c r="G162" s="10">
        <v>104</v>
      </c>
      <c r="H162" s="10"/>
      <c r="I162" s="10"/>
      <c r="J162" s="10"/>
      <c r="K162" s="7"/>
      <c r="L162" s="7"/>
      <c r="M162" s="7"/>
      <c r="N162" s="7"/>
      <c r="O162" s="5">
        <f t="shared" si="4"/>
        <v>13770</v>
      </c>
      <c r="P162" s="7"/>
      <c r="Q162" s="7"/>
      <c r="R162" s="7"/>
      <c r="S162" s="7"/>
    </row>
    <row r="163" spans="1:19">
      <c r="A163" s="48">
        <f t="shared" si="5"/>
        <v>156</v>
      </c>
      <c r="B163" s="19">
        <v>45027</v>
      </c>
      <c r="C163" s="10" t="s">
        <v>1468</v>
      </c>
      <c r="D163" s="10" t="s">
        <v>1469</v>
      </c>
      <c r="E163" s="5" t="s">
        <v>1391</v>
      </c>
      <c r="F163" s="5" t="s">
        <v>110</v>
      </c>
      <c r="G163" s="10">
        <v>37</v>
      </c>
      <c r="H163" s="10"/>
      <c r="I163" s="10"/>
      <c r="J163" s="10"/>
      <c r="K163" s="7"/>
      <c r="L163" s="7"/>
      <c r="M163" s="7"/>
      <c r="N163" s="7"/>
      <c r="O163" s="5">
        <f t="shared" si="4"/>
        <v>13807</v>
      </c>
      <c r="P163" s="7"/>
      <c r="Q163" s="7"/>
      <c r="R163" s="7"/>
      <c r="S163" s="7"/>
    </row>
    <row r="164" spans="1:19">
      <c r="A164" s="48">
        <f t="shared" si="5"/>
        <v>157</v>
      </c>
      <c r="B164" s="19">
        <v>45027</v>
      </c>
      <c r="C164" s="10" t="s">
        <v>1450</v>
      </c>
      <c r="D164" s="10" t="s">
        <v>1470</v>
      </c>
      <c r="E164" s="5" t="s">
        <v>1391</v>
      </c>
      <c r="F164" s="5" t="s">
        <v>110</v>
      </c>
      <c r="G164" s="10">
        <v>187</v>
      </c>
      <c r="H164" s="10"/>
      <c r="I164" s="10"/>
      <c r="J164" s="10"/>
      <c r="K164" s="7"/>
      <c r="L164" s="7"/>
      <c r="M164" s="7"/>
      <c r="N164" s="7"/>
      <c r="O164" s="5">
        <f t="shared" si="4"/>
        <v>13994</v>
      </c>
      <c r="P164" s="7"/>
      <c r="Q164" s="7"/>
      <c r="R164" s="7"/>
      <c r="S164" s="7"/>
    </row>
    <row r="165" spans="1:19">
      <c r="A165" s="48">
        <f t="shared" si="5"/>
        <v>158</v>
      </c>
      <c r="B165" s="19">
        <v>45027</v>
      </c>
      <c r="C165" s="10" t="s">
        <v>1470</v>
      </c>
      <c r="D165" s="10" t="s">
        <v>1471</v>
      </c>
      <c r="E165" s="5" t="s">
        <v>1391</v>
      </c>
      <c r="F165" s="5" t="s">
        <v>110</v>
      </c>
      <c r="G165" s="10">
        <v>14</v>
      </c>
      <c r="H165" s="10"/>
      <c r="I165" s="10"/>
      <c r="J165" s="10"/>
      <c r="K165" s="7"/>
      <c r="L165" s="7"/>
      <c r="M165" s="7"/>
      <c r="N165" s="7"/>
      <c r="O165" s="5">
        <f t="shared" si="4"/>
        <v>14008</v>
      </c>
      <c r="P165" s="7"/>
      <c r="Q165" s="7"/>
      <c r="R165" s="7"/>
      <c r="S165" s="7"/>
    </row>
    <row r="166" spans="1:19">
      <c r="A166" s="48">
        <f t="shared" si="5"/>
        <v>159</v>
      </c>
      <c r="B166" s="19">
        <v>45027</v>
      </c>
      <c r="C166" s="10" t="s">
        <v>1471</v>
      </c>
      <c r="D166" s="10" t="s">
        <v>1472</v>
      </c>
      <c r="E166" s="5" t="s">
        <v>1391</v>
      </c>
      <c r="F166" s="5" t="s">
        <v>110</v>
      </c>
      <c r="G166" s="10">
        <v>105</v>
      </c>
      <c r="H166" s="10"/>
      <c r="I166" s="10"/>
      <c r="J166" s="10"/>
      <c r="K166" s="7"/>
      <c r="L166" s="7"/>
      <c r="M166" s="7"/>
      <c r="N166" s="7"/>
      <c r="O166" s="5">
        <f t="shared" si="4"/>
        <v>14113</v>
      </c>
      <c r="P166" s="7"/>
      <c r="Q166" s="7"/>
      <c r="R166" s="7"/>
      <c r="S166" s="7"/>
    </row>
    <row r="167" spans="1:19">
      <c r="A167" s="48">
        <f t="shared" si="5"/>
        <v>160</v>
      </c>
      <c r="B167" s="19">
        <v>45028</v>
      </c>
      <c r="C167" s="10" t="s">
        <v>1473</v>
      </c>
      <c r="D167" s="10" t="s">
        <v>1474</v>
      </c>
      <c r="E167" s="5" t="s">
        <v>1391</v>
      </c>
      <c r="F167" s="5" t="s">
        <v>110</v>
      </c>
      <c r="G167" s="10">
        <v>134</v>
      </c>
      <c r="H167" s="7"/>
      <c r="I167" s="7"/>
      <c r="J167" s="7"/>
      <c r="K167" s="7"/>
      <c r="L167" s="7"/>
      <c r="M167" s="7"/>
      <c r="N167" s="7"/>
      <c r="O167" s="5">
        <f t="shared" si="4"/>
        <v>14247</v>
      </c>
      <c r="P167" s="7"/>
      <c r="Q167" s="7"/>
      <c r="R167" s="7"/>
      <c r="S167" s="7"/>
    </row>
    <row r="168" spans="1:19">
      <c r="A168" s="48">
        <f t="shared" si="5"/>
        <v>161</v>
      </c>
      <c r="B168" s="19">
        <v>45028</v>
      </c>
      <c r="C168" s="10" t="s">
        <v>1472</v>
      </c>
      <c r="D168" s="10" t="s">
        <v>1475</v>
      </c>
      <c r="E168" s="5" t="s">
        <v>1391</v>
      </c>
      <c r="F168" s="5" t="s">
        <v>110</v>
      </c>
      <c r="G168" s="10">
        <v>11</v>
      </c>
      <c r="H168" s="7"/>
      <c r="I168" s="7"/>
      <c r="J168" s="7"/>
      <c r="K168" s="7"/>
      <c r="L168" s="7"/>
      <c r="M168" s="7"/>
      <c r="N168" s="7"/>
      <c r="O168" s="5">
        <f t="shared" si="4"/>
        <v>14258</v>
      </c>
      <c r="P168" s="7"/>
      <c r="Q168" s="7"/>
      <c r="R168" s="7"/>
      <c r="S168" s="7"/>
    </row>
    <row r="169" spans="1:19">
      <c r="A169" s="48">
        <f t="shared" si="5"/>
        <v>162</v>
      </c>
      <c r="B169" s="19">
        <v>45028</v>
      </c>
      <c r="C169" s="10" t="s">
        <v>1475</v>
      </c>
      <c r="D169" s="10" t="s">
        <v>1476</v>
      </c>
      <c r="E169" s="5" t="s">
        <v>1391</v>
      </c>
      <c r="F169" s="5" t="s">
        <v>110</v>
      </c>
      <c r="G169" s="10">
        <v>21</v>
      </c>
      <c r="H169" s="7"/>
      <c r="I169" s="7"/>
      <c r="J169" s="7"/>
      <c r="K169" s="7"/>
      <c r="L169" s="7"/>
      <c r="M169" s="7"/>
      <c r="N169" s="7"/>
      <c r="O169" s="5">
        <f t="shared" si="4"/>
        <v>14279</v>
      </c>
      <c r="P169" s="7"/>
      <c r="Q169" s="7"/>
      <c r="R169" s="7"/>
      <c r="S169" s="7"/>
    </row>
    <row r="170" spans="1:19">
      <c r="A170" s="48">
        <f t="shared" si="5"/>
        <v>163</v>
      </c>
      <c r="B170" s="19">
        <v>45028</v>
      </c>
      <c r="C170" s="10" t="s">
        <v>1476</v>
      </c>
      <c r="D170" s="10" t="s">
        <v>1477</v>
      </c>
      <c r="E170" s="5" t="s">
        <v>1391</v>
      </c>
      <c r="F170" s="5" t="s">
        <v>110</v>
      </c>
      <c r="G170" s="10">
        <v>22</v>
      </c>
      <c r="H170" s="7"/>
      <c r="I170" s="7"/>
      <c r="J170" s="7"/>
      <c r="K170" s="7"/>
      <c r="L170" s="7"/>
      <c r="M170" s="7"/>
      <c r="N170" s="7"/>
      <c r="O170" s="5">
        <f t="shared" si="4"/>
        <v>14301</v>
      </c>
      <c r="P170" s="7"/>
      <c r="Q170" s="7"/>
      <c r="R170" s="7"/>
      <c r="S170" s="7"/>
    </row>
    <row r="171" spans="1:19">
      <c r="A171" s="48">
        <f t="shared" si="5"/>
        <v>164</v>
      </c>
      <c r="B171" s="19">
        <v>45028</v>
      </c>
      <c r="C171" s="10" t="s">
        <v>1476</v>
      </c>
      <c r="D171" s="10" t="s">
        <v>1478</v>
      </c>
      <c r="E171" s="5" t="s">
        <v>1391</v>
      </c>
      <c r="F171" s="5" t="s">
        <v>110</v>
      </c>
      <c r="G171" s="10">
        <v>44</v>
      </c>
      <c r="H171" s="7"/>
      <c r="I171" s="7"/>
      <c r="J171" s="7"/>
      <c r="K171" s="7"/>
      <c r="L171" s="7"/>
      <c r="M171" s="7"/>
      <c r="N171" s="7"/>
      <c r="O171" s="5">
        <f t="shared" si="4"/>
        <v>14345</v>
      </c>
      <c r="P171" s="7"/>
      <c r="Q171" s="7"/>
      <c r="R171" s="7"/>
      <c r="S171" s="7"/>
    </row>
    <row r="172" spans="1:19">
      <c r="A172" s="48">
        <f t="shared" si="5"/>
        <v>165</v>
      </c>
      <c r="B172" s="19">
        <v>45028</v>
      </c>
      <c r="C172" s="10" t="s">
        <v>1478</v>
      </c>
      <c r="D172" s="10" t="s">
        <v>1479</v>
      </c>
      <c r="E172" s="5" t="s">
        <v>1391</v>
      </c>
      <c r="F172" s="5" t="s">
        <v>110</v>
      </c>
      <c r="G172" s="10">
        <v>14</v>
      </c>
      <c r="H172" s="7"/>
      <c r="I172" s="7"/>
      <c r="J172" s="7"/>
      <c r="K172" s="7"/>
      <c r="L172" s="7"/>
      <c r="M172" s="7"/>
      <c r="N172" s="7"/>
      <c r="O172" s="5">
        <f t="shared" si="4"/>
        <v>14359</v>
      </c>
      <c r="P172" s="7"/>
      <c r="Q172" s="7"/>
      <c r="R172" s="7"/>
      <c r="S172" s="7"/>
    </row>
    <row r="173" spans="1:19">
      <c r="A173" s="48">
        <f t="shared" si="5"/>
        <v>166</v>
      </c>
      <c r="B173" s="19">
        <v>45028</v>
      </c>
      <c r="C173" s="10" t="s">
        <v>1478</v>
      </c>
      <c r="D173" s="10" t="s">
        <v>1480</v>
      </c>
      <c r="E173" s="5" t="s">
        <v>1391</v>
      </c>
      <c r="F173" s="5" t="s">
        <v>110</v>
      </c>
      <c r="G173" s="10">
        <v>52</v>
      </c>
      <c r="H173" s="7"/>
      <c r="I173" s="7"/>
      <c r="J173" s="7"/>
      <c r="K173" s="7"/>
      <c r="L173" s="7"/>
      <c r="M173" s="7"/>
      <c r="N173" s="7"/>
      <c r="O173" s="5">
        <f t="shared" si="4"/>
        <v>14411</v>
      </c>
      <c r="P173" s="7"/>
      <c r="Q173" s="7"/>
      <c r="R173" s="7"/>
      <c r="S173" s="7"/>
    </row>
    <row r="174" spans="1:19">
      <c r="A174" s="48">
        <f t="shared" si="5"/>
        <v>167</v>
      </c>
      <c r="B174" s="19">
        <v>45028</v>
      </c>
      <c r="C174" s="10" t="s">
        <v>1476</v>
      </c>
      <c r="D174" s="10" t="s">
        <v>1481</v>
      </c>
      <c r="E174" s="5" t="s">
        <v>1391</v>
      </c>
      <c r="F174" s="5" t="s">
        <v>110</v>
      </c>
      <c r="G174" s="10">
        <v>120</v>
      </c>
      <c r="H174" s="7"/>
      <c r="I174" s="7"/>
      <c r="J174" s="7"/>
      <c r="K174" s="7"/>
      <c r="L174" s="7"/>
      <c r="M174" s="7"/>
      <c r="N174" s="7"/>
      <c r="O174" s="5">
        <f t="shared" si="4"/>
        <v>14531</v>
      </c>
      <c r="P174" s="7"/>
      <c r="Q174" s="7"/>
      <c r="R174" s="7"/>
      <c r="S174" s="7"/>
    </row>
    <row r="175" spans="1:19">
      <c r="A175" s="48">
        <f t="shared" si="5"/>
        <v>168</v>
      </c>
      <c r="B175" s="19">
        <v>45028</v>
      </c>
      <c r="C175" s="10" t="s">
        <v>1480</v>
      </c>
      <c r="D175" s="10" t="s">
        <v>1482</v>
      </c>
      <c r="E175" s="5" t="s">
        <v>1391</v>
      </c>
      <c r="F175" s="5" t="s">
        <v>110</v>
      </c>
      <c r="G175" s="10">
        <v>72</v>
      </c>
      <c r="H175" s="7"/>
      <c r="I175" s="7"/>
      <c r="J175" s="7"/>
      <c r="K175" s="7"/>
      <c r="L175" s="7"/>
      <c r="M175" s="7"/>
      <c r="N175" s="7"/>
      <c r="O175" s="5">
        <f t="shared" si="4"/>
        <v>14603</v>
      </c>
      <c r="P175" s="7"/>
      <c r="Q175" s="7"/>
      <c r="R175" s="7"/>
      <c r="S175" s="7"/>
    </row>
    <row r="176" spans="1:19">
      <c r="A176" s="48">
        <f t="shared" si="5"/>
        <v>169</v>
      </c>
      <c r="B176" s="19">
        <v>45028</v>
      </c>
      <c r="C176" s="10" t="s">
        <v>1480</v>
      </c>
      <c r="D176" s="10" t="s">
        <v>1483</v>
      </c>
      <c r="E176" s="5" t="s">
        <v>1391</v>
      </c>
      <c r="F176" s="5" t="s">
        <v>110</v>
      </c>
      <c r="G176" s="10">
        <v>40</v>
      </c>
      <c r="H176" s="7"/>
      <c r="I176" s="7"/>
      <c r="J176" s="7"/>
      <c r="K176" s="7"/>
      <c r="L176" s="7"/>
      <c r="M176" s="7"/>
      <c r="N176" s="7"/>
      <c r="O176" s="5">
        <f t="shared" si="4"/>
        <v>14643</v>
      </c>
      <c r="P176" s="7"/>
      <c r="Q176" s="7"/>
      <c r="R176" s="7"/>
      <c r="S176" s="7"/>
    </row>
    <row r="177" spans="1:19">
      <c r="A177" s="48">
        <f t="shared" si="5"/>
        <v>170</v>
      </c>
      <c r="B177" s="19">
        <v>45028</v>
      </c>
      <c r="C177" s="10" t="s">
        <v>1483</v>
      </c>
      <c r="D177" s="10" t="s">
        <v>724</v>
      </c>
      <c r="E177" s="5" t="s">
        <v>1391</v>
      </c>
      <c r="F177" s="5" t="s">
        <v>110</v>
      </c>
      <c r="G177" s="10">
        <v>49</v>
      </c>
      <c r="H177" s="7"/>
      <c r="I177" s="7"/>
      <c r="J177" s="7"/>
      <c r="K177" s="7"/>
      <c r="L177" s="7"/>
      <c r="M177" s="7"/>
      <c r="N177" s="7"/>
      <c r="O177" s="5">
        <f t="shared" si="4"/>
        <v>14692</v>
      </c>
      <c r="P177" s="7"/>
      <c r="Q177" s="7"/>
      <c r="R177" s="7"/>
      <c r="S177" s="7"/>
    </row>
    <row r="178" spans="1:19">
      <c r="A178" s="48">
        <f t="shared" si="5"/>
        <v>171</v>
      </c>
      <c r="B178" s="19">
        <v>45028</v>
      </c>
      <c r="C178" s="10" t="s">
        <v>724</v>
      </c>
      <c r="D178" s="10" t="s">
        <v>1484</v>
      </c>
      <c r="E178" s="5" t="s">
        <v>1391</v>
      </c>
      <c r="F178" s="5" t="s">
        <v>110</v>
      </c>
      <c r="G178" s="10">
        <v>37</v>
      </c>
      <c r="H178" s="7"/>
      <c r="I178" s="7"/>
      <c r="J178" s="7"/>
      <c r="K178" s="7"/>
      <c r="L178" s="7"/>
      <c r="M178" s="7"/>
      <c r="N178" s="7"/>
      <c r="O178" s="5">
        <f t="shared" si="4"/>
        <v>14729</v>
      </c>
      <c r="P178" s="7"/>
      <c r="Q178" s="7"/>
      <c r="R178" s="7"/>
      <c r="S178" s="7"/>
    </row>
    <row r="179" spans="1:19">
      <c r="A179" s="48">
        <f t="shared" si="5"/>
        <v>172</v>
      </c>
      <c r="B179" s="19">
        <v>45028</v>
      </c>
      <c r="C179" s="10" t="s">
        <v>724</v>
      </c>
      <c r="D179" s="10" t="s">
        <v>1484</v>
      </c>
      <c r="E179" s="5" t="s">
        <v>1391</v>
      </c>
      <c r="F179" s="5" t="s">
        <v>110</v>
      </c>
      <c r="G179" s="10">
        <v>55</v>
      </c>
      <c r="H179" s="7"/>
      <c r="I179" s="7"/>
      <c r="J179" s="7"/>
      <c r="K179" s="7"/>
      <c r="L179" s="7"/>
      <c r="M179" s="7"/>
      <c r="N179" s="7"/>
      <c r="O179" s="5">
        <f t="shared" si="4"/>
        <v>14784</v>
      </c>
      <c r="P179" s="7"/>
      <c r="Q179" s="7"/>
      <c r="R179" s="7"/>
      <c r="S179" s="7"/>
    </row>
    <row r="180" spans="1:19">
      <c r="A180" s="48">
        <f t="shared" si="5"/>
        <v>173</v>
      </c>
      <c r="B180" s="19">
        <v>45028</v>
      </c>
      <c r="C180" s="10" t="s">
        <v>724</v>
      </c>
      <c r="D180" s="10" t="s">
        <v>1485</v>
      </c>
      <c r="E180" s="5" t="s">
        <v>1391</v>
      </c>
      <c r="F180" s="5" t="s">
        <v>110</v>
      </c>
      <c r="G180" s="10">
        <v>135</v>
      </c>
      <c r="H180" s="7"/>
      <c r="I180" s="7"/>
      <c r="J180" s="7"/>
      <c r="K180" s="7"/>
      <c r="L180" s="7"/>
      <c r="M180" s="7"/>
      <c r="N180" s="7"/>
      <c r="O180" s="5">
        <f t="shared" si="4"/>
        <v>14919</v>
      </c>
      <c r="P180" s="7"/>
      <c r="Q180" s="7"/>
      <c r="R180" s="7"/>
      <c r="S180" s="7"/>
    </row>
    <row r="181" spans="1:19">
      <c r="A181" s="48">
        <f t="shared" si="5"/>
        <v>174</v>
      </c>
      <c r="B181" s="19">
        <v>45028</v>
      </c>
      <c r="C181" s="10" t="s">
        <v>1459</v>
      </c>
      <c r="D181" s="10" t="s">
        <v>726</v>
      </c>
      <c r="E181" s="5" t="s">
        <v>1391</v>
      </c>
      <c r="F181" s="5" t="s">
        <v>110</v>
      </c>
      <c r="G181" s="10">
        <v>14</v>
      </c>
      <c r="H181" s="7"/>
      <c r="I181" s="7"/>
      <c r="J181" s="7"/>
      <c r="K181" s="7"/>
      <c r="L181" s="7"/>
      <c r="M181" s="7"/>
      <c r="N181" s="7"/>
      <c r="O181" s="5">
        <f t="shared" si="4"/>
        <v>14933</v>
      </c>
      <c r="P181" s="7"/>
      <c r="Q181" s="7"/>
      <c r="R181" s="7"/>
      <c r="S181" s="7"/>
    </row>
    <row r="182" spans="1:19">
      <c r="A182" s="48">
        <f t="shared" si="5"/>
        <v>175</v>
      </c>
      <c r="B182" s="19">
        <v>45029</v>
      </c>
      <c r="C182" s="10" t="s">
        <v>1486</v>
      </c>
      <c r="D182" s="10" t="s">
        <v>1359</v>
      </c>
      <c r="E182" s="5" t="s">
        <v>1391</v>
      </c>
      <c r="F182" s="5" t="s">
        <v>110</v>
      </c>
      <c r="G182" s="10">
        <v>59</v>
      </c>
      <c r="H182" s="7"/>
      <c r="I182" s="7"/>
      <c r="J182" s="7"/>
      <c r="K182" s="7"/>
      <c r="L182" s="7"/>
      <c r="M182" s="7"/>
      <c r="N182" s="7"/>
      <c r="O182" s="5">
        <f t="shared" si="4"/>
        <v>14992</v>
      </c>
      <c r="P182" s="7"/>
      <c r="Q182" s="7"/>
      <c r="R182" s="7"/>
      <c r="S182" s="7"/>
    </row>
    <row r="183" spans="1:19">
      <c r="A183" s="48">
        <f t="shared" si="5"/>
        <v>176</v>
      </c>
      <c r="B183" s="19">
        <v>45029</v>
      </c>
      <c r="C183" s="10" t="s">
        <v>1486</v>
      </c>
      <c r="D183" s="10" t="s">
        <v>1487</v>
      </c>
      <c r="E183" s="5" t="s">
        <v>1391</v>
      </c>
      <c r="F183" s="5" t="s">
        <v>110</v>
      </c>
      <c r="G183" s="10">
        <v>77</v>
      </c>
      <c r="H183" s="7"/>
      <c r="I183" s="7"/>
      <c r="J183" s="7"/>
      <c r="K183" s="7"/>
      <c r="L183" s="7"/>
      <c r="M183" s="7"/>
      <c r="N183" s="7"/>
      <c r="O183" s="5">
        <f t="shared" si="4"/>
        <v>15069</v>
      </c>
      <c r="P183" s="7"/>
      <c r="Q183" s="7"/>
      <c r="R183" s="7"/>
      <c r="S183" s="7"/>
    </row>
    <row r="184" spans="1:19">
      <c r="A184" s="48">
        <f t="shared" si="5"/>
        <v>177</v>
      </c>
      <c r="B184" s="19">
        <v>45029</v>
      </c>
      <c r="C184" s="10" t="s">
        <v>1488</v>
      </c>
      <c r="D184" s="10" t="s">
        <v>1489</v>
      </c>
      <c r="E184" s="5" t="s">
        <v>1391</v>
      </c>
      <c r="F184" s="5" t="s">
        <v>110</v>
      </c>
      <c r="G184" s="10">
        <v>76</v>
      </c>
      <c r="H184" s="7"/>
      <c r="I184" s="7"/>
      <c r="J184" s="7"/>
      <c r="K184" s="7"/>
      <c r="L184" s="7"/>
      <c r="M184" s="7"/>
      <c r="N184" s="7"/>
      <c r="O184" s="5">
        <f t="shared" si="4"/>
        <v>15145</v>
      </c>
      <c r="P184" s="7"/>
      <c r="Q184" s="7"/>
      <c r="R184" s="7"/>
      <c r="S184" s="7"/>
    </row>
    <row r="185" spans="1:19">
      <c r="A185" s="48">
        <f t="shared" si="5"/>
        <v>178</v>
      </c>
      <c r="B185" s="19">
        <v>45033</v>
      </c>
      <c r="C185" s="10" t="s">
        <v>813</v>
      </c>
      <c r="D185" s="10" t="s">
        <v>1207</v>
      </c>
      <c r="E185" s="7"/>
      <c r="F185" s="5" t="s">
        <v>110</v>
      </c>
      <c r="G185" s="10">
        <v>124</v>
      </c>
      <c r="H185" s="7"/>
      <c r="I185" s="7"/>
      <c r="J185" s="7"/>
      <c r="K185" s="7"/>
      <c r="L185" s="7"/>
      <c r="M185" s="7"/>
      <c r="N185" s="7"/>
      <c r="O185" s="5">
        <f t="shared" si="4"/>
        <v>15269</v>
      </c>
      <c r="P185" s="7"/>
      <c r="Q185" s="7"/>
      <c r="R185" s="7"/>
      <c r="S185" s="7"/>
    </row>
    <row r="186" spans="1:19">
      <c r="A186" s="48">
        <f t="shared" si="5"/>
        <v>179</v>
      </c>
      <c r="B186" s="19">
        <v>45033</v>
      </c>
      <c r="C186" s="10" t="s">
        <v>1207</v>
      </c>
      <c r="D186" s="10" t="s">
        <v>1246</v>
      </c>
      <c r="E186" s="7"/>
      <c r="F186" s="5" t="s">
        <v>110</v>
      </c>
      <c r="G186" s="10">
        <v>56</v>
      </c>
      <c r="H186" s="7"/>
      <c r="I186" s="7"/>
      <c r="J186" s="7"/>
      <c r="K186" s="7"/>
      <c r="L186" s="7"/>
      <c r="M186" s="7"/>
      <c r="N186" s="7"/>
      <c r="O186" s="5">
        <f t="shared" si="4"/>
        <v>15325</v>
      </c>
      <c r="P186" s="7"/>
      <c r="Q186" s="7"/>
      <c r="R186" s="7"/>
      <c r="S186" s="7"/>
    </row>
    <row r="187" spans="1:19">
      <c r="A187" s="48">
        <f t="shared" si="5"/>
        <v>180</v>
      </c>
      <c r="B187" s="19">
        <v>45033</v>
      </c>
      <c r="C187" s="10" t="s">
        <v>1166</v>
      </c>
      <c r="D187" s="10" t="s">
        <v>1246</v>
      </c>
      <c r="E187" s="7"/>
      <c r="F187" s="5" t="s">
        <v>110</v>
      </c>
      <c r="G187" s="10">
        <v>111</v>
      </c>
      <c r="H187" s="7"/>
      <c r="I187" s="7"/>
      <c r="J187" s="7"/>
      <c r="K187" s="7"/>
      <c r="L187" s="7"/>
      <c r="M187" s="7"/>
      <c r="N187" s="7"/>
      <c r="O187" s="5">
        <f t="shared" si="4"/>
        <v>15436</v>
      </c>
      <c r="P187" s="7"/>
      <c r="Q187" s="7"/>
      <c r="R187" s="7"/>
      <c r="S187" s="7"/>
    </row>
    <row r="188" spans="1:19">
      <c r="A188" s="48">
        <f t="shared" si="5"/>
        <v>181</v>
      </c>
      <c r="B188" s="19">
        <v>45033</v>
      </c>
      <c r="C188" s="10" t="s">
        <v>1487</v>
      </c>
      <c r="D188" s="10" t="s">
        <v>758</v>
      </c>
      <c r="E188" s="7"/>
      <c r="F188" s="5" t="s">
        <v>110</v>
      </c>
      <c r="G188" s="10">
        <v>77</v>
      </c>
      <c r="H188" s="7"/>
      <c r="I188" s="7"/>
      <c r="J188" s="7"/>
      <c r="K188" s="7"/>
      <c r="L188" s="7"/>
      <c r="M188" s="7"/>
      <c r="N188" s="7"/>
      <c r="O188" s="5">
        <f t="shared" si="4"/>
        <v>15513</v>
      </c>
      <c r="P188" s="7"/>
      <c r="Q188" s="7"/>
      <c r="R188" s="7"/>
      <c r="S188" s="7"/>
    </row>
    <row r="189" spans="1:19">
      <c r="A189" s="48">
        <f t="shared" si="5"/>
        <v>182</v>
      </c>
      <c r="B189" s="19">
        <v>45033</v>
      </c>
      <c r="C189" s="10" t="s">
        <v>1487</v>
      </c>
      <c r="D189" s="10" t="s">
        <v>1490</v>
      </c>
      <c r="E189" s="7"/>
      <c r="F189" s="5" t="s">
        <v>110</v>
      </c>
      <c r="G189" s="10">
        <v>27</v>
      </c>
      <c r="H189" s="7"/>
      <c r="I189" s="7"/>
      <c r="J189" s="7"/>
      <c r="K189" s="7"/>
      <c r="L189" s="7"/>
      <c r="M189" s="7"/>
      <c r="N189" s="7"/>
      <c r="O189" s="5">
        <f t="shared" si="4"/>
        <v>15540</v>
      </c>
      <c r="P189" s="7"/>
      <c r="Q189" s="7"/>
      <c r="R189" s="7"/>
      <c r="S189" s="7"/>
    </row>
    <row r="190" spans="1:19">
      <c r="A190" s="48">
        <f t="shared" si="5"/>
        <v>183</v>
      </c>
      <c r="B190" s="19">
        <v>45033</v>
      </c>
      <c r="C190" s="10" t="s">
        <v>1490</v>
      </c>
      <c r="D190" s="10" t="s">
        <v>1488</v>
      </c>
      <c r="E190" s="7"/>
      <c r="F190" s="5" t="s">
        <v>110</v>
      </c>
      <c r="G190" s="10">
        <v>36</v>
      </c>
      <c r="H190" s="7"/>
      <c r="I190" s="7"/>
      <c r="J190" s="7"/>
      <c r="K190" s="7"/>
      <c r="L190" s="7"/>
      <c r="M190" s="7"/>
      <c r="N190" s="7"/>
      <c r="O190" s="5">
        <f t="shared" si="4"/>
        <v>15576</v>
      </c>
      <c r="P190" s="7"/>
      <c r="Q190" s="7"/>
      <c r="R190" s="7"/>
      <c r="S190" s="7"/>
    </row>
    <row r="191" spans="1:19">
      <c r="A191" s="48">
        <f t="shared" si="5"/>
        <v>184</v>
      </c>
      <c r="B191" s="19">
        <v>45033</v>
      </c>
      <c r="C191" s="10" t="s">
        <v>759</v>
      </c>
      <c r="D191" s="10" t="s">
        <v>720</v>
      </c>
      <c r="E191" s="7"/>
      <c r="F191" s="5" t="s">
        <v>110</v>
      </c>
      <c r="G191" s="10">
        <v>115</v>
      </c>
      <c r="H191" s="7"/>
      <c r="I191" s="7"/>
      <c r="J191" s="7"/>
      <c r="K191" s="7"/>
      <c r="L191" s="7"/>
      <c r="M191" s="7"/>
      <c r="N191" s="7"/>
      <c r="O191" s="5">
        <f t="shared" si="4"/>
        <v>15691</v>
      </c>
      <c r="P191" s="7" t="s">
        <v>1491</v>
      </c>
      <c r="Q191" s="7"/>
      <c r="R191" s="7"/>
      <c r="S191" s="7"/>
    </row>
    <row r="192" spans="1:19">
      <c r="A192" s="48">
        <f t="shared" si="5"/>
        <v>185</v>
      </c>
      <c r="B192" s="19">
        <v>45033</v>
      </c>
      <c r="C192" s="10" t="s">
        <v>722</v>
      </c>
      <c r="D192" s="10" t="s">
        <v>1399</v>
      </c>
      <c r="E192" s="7"/>
      <c r="F192" s="5" t="s">
        <v>110</v>
      </c>
      <c r="G192" s="10">
        <v>36</v>
      </c>
      <c r="H192" s="7"/>
      <c r="I192" s="7"/>
      <c r="J192" s="7"/>
      <c r="K192" s="7"/>
      <c r="L192" s="7"/>
      <c r="M192" s="7"/>
      <c r="N192" s="7"/>
      <c r="O192" s="5">
        <f t="shared" si="4"/>
        <v>15727</v>
      </c>
      <c r="P192" s="7"/>
      <c r="Q192" s="7"/>
      <c r="R192" s="7"/>
      <c r="S192" s="7"/>
    </row>
    <row r="193" spans="1:19">
      <c r="A193" s="48">
        <f t="shared" si="5"/>
        <v>186</v>
      </c>
      <c r="B193" s="19">
        <v>45033</v>
      </c>
      <c r="C193" s="10" t="s">
        <v>1399</v>
      </c>
      <c r="D193" s="10" t="s">
        <v>834</v>
      </c>
      <c r="E193" s="7"/>
      <c r="F193" s="5" t="s">
        <v>110</v>
      </c>
      <c r="G193" s="10">
        <v>28</v>
      </c>
      <c r="H193" s="7"/>
      <c r="I193" s="7"/>
      <c r="J193" s="7"/>
      <c r="K193" s="7"/>
      <c r="L193" s="7"/>
      <c r="M193" s="7"/>
      <c r="N193" s="7"/>
      <c r="O193" s="5">
        <f t="shared" si="4"/>
        <v>15755</v>
      </c>
      <c r="P193" s="7"/>
      <c r="Q193" s="7"/>
      <c r="R193" s="7"/>
      <c r="S193" s="7"/>
    </row>
    <row r="194" spans="1:19">
      <c r="A194" s="48">
        <f t="shared" si="5"/>
        <v>187</v>
      </c>
      <c r="B194" s="19">
        <v>45033</v>
      </c>
      <c r="C194" s="10" t="s">
        <v>834</v>
      </c>
      <c r="D194" s="10" t="s">
        <v>1359</v>
      </c>
      <c r="E194" s="7"/>
      <c r="F194" s="5" t="s">
        <v>110</v>
      </c>
      <c r="G194" s="10">
        <v>26</v>
      </c>
      <c r="H194" s="7"/>
      <c r="I194" s="7"/>
      <c r="J194" s="7"/>
      <c r="K194" s="7"/>
      <c r="L194" s="7"/>
      <c r="M194" s="7"/>
      <c r="N194" s="7"/>
      <c r="O194" s="5">
        <f t="shared" si="4"/>
        <v>15781</v>
      </c>
      <c r="P194" s="7"/>
      <c r="Q194" s="7"/>
      <c r="R194" s="7"/>
      <c r="S194" s="7"/>
    </row>
    <row r="195" spans="1:19">
      <c r="A195" s="48">
        <f t="shared" si="5"/>
        <v>188</v>
      </c>
      <c r="B195" s="19">
        <v>45033</v>
      </c>
      <c r="C195" s="10" t="s">
        <v>1492</v>
      </c>
      <c r="D195" s="10" t="s">
        <v>1493</v>
      </c>
      <c r="E195" s="7"/>
      <c r="F195" s="5" t="s">
        <v>110</v>
      </c>
      <c r="G195" s="10">
        <v>82</v>
      </c>
      <c r="H195" s="7"/>
      <c r="I195" s="7"/>
      <c r="J195" s="7"/>
      <c r="K195" s="7"/>
      <c r="L195" s="7"/>
      <c r="M195" s="7"/>
      <c r="N195" s="7"/>
      <c r="O195" s="5">
        <f t="shared" si="4"/>
        <v>15863</v>
      </c>
      <c r="P195" s="7"/>
      <c r="Q195" s="7"/>
      <c r="R195" s="7"/>
      <c r="S195" s="7"/>
    </row>
    <row r="196" spans="1:19">
      <c r="A196" s="48">
        <f t="shared" si="5"/>
        <v>189</v>
      </c>
      <c r="B196" s="19">
        <v>45033</v>
      </c>
      <c r="C196" s="10" t="s">
        <v>1493</v>
      </c>
      <c r="D196" s="10" t="s">
        <v>1494</v>
      </c>
      <c r="E196" s="7"/>
      <c r="F196" s="5" t="s">
        <v>110</v>
      </c>
      <c r="G196" s="10">
        <v>42</v>
      </c>
      <c r="H196" s="7"/>
      <c r="I196" s="7"/>
      <c r="J196" s="7"/>
      <c r="K196" s="7"/>
      <c r="L196" s="7"/>
      <c r="M196" s="7"/>
      <c r="N196" s="7"/>
      <c r="O196" s="5">
        <f t="shared" si="4"/>
        <v>15905</v>
      </c>
      <c r="P196" s="7"/>
      <c r="Q196" s="7"/>
      <c r="R196" s="7"/>
      <c r="S196" s="7"/>
    </row>
    <row r="197" spans="1:19">
      <c r="A197" s="48">
        <f t="shared" si="5"/>
        <v>190</v>
      </c>
      <c r="B197" s="19">
        <v>45033</v>
      </c>
      <c r="C197" s="10" t="s">
        <v>1493</v>
      </c>
      <c r="D197" s="10" t="s">
        <v>1495</v>
      </c>
      <c r="E197" s="7"/>
      <c r="F197" s="5" t="s">
        <v>110</v>
      </c>
      <c r="G197" s="10">
        <v>100</v>
      </c>
      <c r="H197" s="7"/>
      <c r="I197" s="7"/>
      <c r="J197" s="7"/>
      <c r="K197" s="7"/>
      <c r="L197" s="7"/>
      <c r="M197" s="7"/>
      <c r="N197" s="7"/>
      <c r="O197" s="5">
        <f t="shared" si="4"/>
        <v>16005</v>
      </c>
      <c r="P197" s="7"/>
      <c r="Q197" s="7"/>
      <c r="R197" s="7"/>
      <c r="S197" s="7"/>
    </row>
    <row r="198" spans="1:19">
      <c r="A198" s="48">
        <f t="shared" si="5"/>
        <v>191</v>
      </c>
      <c r="B198" s="19">
        <v>45033</v>
      </c>
      <c r="C198" s="10" t="s">
        <v>1495</v>
      </c>
      <c r="D198" s="10" t="s">
        <v>699</v>
      </c>
      <c r="E198" s="7"/>
      <c r="F198" s="5" t="s">
        <v>110</v>
      </c>
      <c r="G198" s="10">
        <v>41</v>
      </c>
      <c r="H198" s="7"/>
      <c r="I198" s="7"/>
      <c r="J198" s="7"/>
      <c r="K198" s="7"/>
      <c r="L198" s="7"/>
      <c r="M198" s="7"/>
      <c r="N198" s="7"/>
      <c r="O198" s="5">
        <f t="shared" si="4"/>
        <v>16046</v>
      </c>
      <c r="P198" s="7"/>
      <c r="Q198" s="7"/>
      <c r="R198" s="7"/>
      <c r="S198" s="7"/>
    </row>
    <row r="199" spans="1:19">
      <c r="A199" s="48">
        <f t="shared" si="5"/>
        <v>192</v>
      </c>
      <c r="B199" s="19">
        <v>45033</v>
      </c>
      <c r="C199" s="10" t="s">
        <v>699</v>
      </c>
      <c r="D199" s="10" t="s">
        <v>1496</v>
      </c>
      <c r="E199" s="7"/>
      <c r="F199" s="5" t="s">
        <v>110</v>
      </c>
      <c r="G199" s="10">
        <v>20</v>
      </c>
      <c r="H199" s="7"/>
      <c r="I199" s="7"/>
      <c r="J199" s="7"/>
      <c r="K199" s="7"/>
      <c r="L199" s="7"/>
      <c r="M199" s="7"/>
      <c r="N199" s="7"/>
      <c r="O199" s="5">
        <f t="shared" si="4"/>
        <v>16066</v>
      </c>
      <c r="P199" s="7"/>
      <c r="Q199" s="7"/>
      <c r="R199" s="7"/>
      <c r="S199" s="7"/>
    </row>
    <row r="200" spans="1:19">
      <c r="A200" s="48">
        <f t="shared" si="5"/>
        <v>193</v>
      </c>
      <c r="B200" s="19">
        <v>45033</v>
      </c>
      <c r="C200" s="10" t="s">
        <v>1444</v>
      </c>
      <c r="D200" s="10" t="s">
        <v>1497</v>
      </c>
      <c r="E200" s="7"/>
      <c r="F200" s="5" t="s">
        <v>110</v>
      </c>
      <c r="G200" s="10">
        <v>60</v>
      </c>
      <c r="H200" s="7"/>
      <c r="I200" s="7"/>
      <c r="J200" s="7"/>
      <c r="K200" s="7"/>
      <c r="L200" s="7"/>
      <c r="M200" s="7"/>
      <c r="N200" s="7"/>
      <c r="O200" s="5">
        <f t="shared" si="4"/>
        <v>16126</v>
      </c>
      <c r="P200" s="7"/>
      <c r="Q200" s="7"/>
      <c r="R200" s="7"/>
      <c r="S200" s="7"/>
    </row>
    <row r="201" spans="1:19">
      <c r="A201" s="48">
        <f t="shared" si="5"/>
        <v>194</v>
      </c>
      <c r="B201" s="19">
        <v>45034</v>
      </c>
      <c r="C201" s="10" t="s">
        <v>1133</v>
      </c>
      <c r="D201" s="10" t="s">
        <v>774</v>
      </c>
      <c r="E201" s="7"/>
      <c r="F201" s="5" t="s">
        <v>110</v>
      </c>
      <c r="G201" s="10"/>
      <c r="H201" s="10"/>
      <c r="I201" s="10">
        <v>28</v>
      </c>
      <c r="J201" s="10"/>
      <c r="K201" s="10"/>
      <c r="L201" s="10"/>
      <c r="M201" s="7"/>
      <c r="N201" s="7"/>
      <c r="O201" s="5">
        <f t="shared" si="4"/>
        <v>16154</v>
      </c>
      <c r="P201" s="7"/>
      <c r="Q201" s="7"/>
      <c r="R201" s="7"/>
      <c r="S201" s="7"/>
    </row>
    <row r="202" spans="1:19">
      <c r="A202" s="48">
        <f t="shared" si="5"/>
        <v>195</v>
      </c>
      <c r="B202" s="19">
        <v>45034</v>
      </c>
      <c r="C202" s="10" t="s">
        <v>774</v>
      </c>
      <c r="D202" s="10" t="s">
        <v>1250</v>
      </c>
      <c r="E202" s="7"/>
      <c r="F202" s="5" t="s">
        <v>110</v>
      </c>
      <c r="G202" s="10"/>
      <c r="H202" s="10"/>
      <c r="I202" s="10">
        <v>169</v>
      </c>
      <c r="J202" s="10"/>
      <c r="K202" s="10"/>
      <c r="L202" s="10"/>
      <c r="M202" s="7"/>
      <c r="N202" s="7"/>
      <c r="O202" s="5">
        <f t="shared" ref="O202:O265" si="6">+O201+G202+H202+I202+J202+K202+L202+M202+N202</f>
        <v>16323</v>
      </c>
      <c r="P202" s="7"/>
      <c r="Q202" s="7"/>
      <c r="R202" s="7"/>
      <c r="S202" s="7"/>
    </row>
    <row r="203" spans="1:19">
      <c r="A203" s="48">
        <f t="shared" ref="A203:A266" si="7">1+A202</f>
        <v>196</v>
      </c>
      <c r="B203" s="19">
        <v>45034</v>
      </c>
      <c r="C203" s="10" t="s">
        <v>1462</v>
      </c>
      <c r="D203" s="10" t="s">
        <v>1234</v>
      </c>
      <c r="E203" s="7"/>
      <c r="F203" s="5" t="s">
        <v>110</v>
      </c>
      <c r="G203" s="10"/>
      <c r="H203" s="10"/>
      <c r="I203" s="10">
        <v>21</v>
      </c>
      <c r="J203" s="10"/>
      <c r="K203" s="10"/>
      <c r="L203" s="10"/>
      <c r="M203" s="7"/>
      <c r="N203" s="7"/>
      <c r="O203" s="5">
        <f t="shared" si="6"/>
        <v>16344</v>
      </c>
      <c r="P203" s="7"/>
      <c r="Q203" s="7"/>
      <c r="R203" s="7"/>
      <c r="S203" s="7"/>
    </row>
    <row r="204" spans="1:19">
      <c r="A204" s="48">
        <f t="shared" si="7"/>
        <v>197</v>
      </c>
      <c r="B204" s="19">
        <v>45034</v>
      </c>
      <c r="C204" s="10" t="s">
        <v>1234</v>
      </c>
      <c r="D204" s="10" t="s">
        <v>1229</v>
      </c>
      <c r="E204" s="7"/>
      <c r="F204" s="5" t="s">
        <v>110</v>
      </c>
      <c r="G204" s="10"/>
      <c r="H204" s="10"/>
      <c r="I204" s="10">
        <v>69</v>
      </c>
      <c r="J204" s="10"/>
      <c r="K204" s="10"/>
      <c r="L204" s="10"/>
      <c r="M204" s="7"/>
      <c r="N204" s="7"/>
      <c r="O204" s="5">
        <f t="shared" si="6"/>
        <v>16413</v>
      </c>
      <c r="P204" s="7"/>
      <c r="Q204" s="7"/>
      <c r="R204" s="7"/>
      <c r="S204" s="7"/>
    </row>
    <row r="205" spans="1:19">
      <c r="A205" s="48">
        <f t="shared" si="7"/>
        <v>198</v>
      </c>
      <c r="B205" s="19">
        <v>45034</v>
      </c>
      <c r="C205" s="10" t="s">
        <v>1229</v>
      </c>
      <c r="D205" s="10" t="s">
        <v>1496</v>
      </c>
      <c r="E205" s="7"/>
      <c r="F205" s="5" t="s">
        <v>110</v>
      </c>
      <c r="G205" s="10"/>
      <c r="H205" s="10"/>
      <c r="I205" s="10">
        <v>152</v>
      </c>
      <c r="J205" s="10"/>
      <c r="K205" s="10"/>
      <c r="L205" s="10"/>
      <c r="M205" s="7"/>
      <c r="N205" s="7"/>
      <c r="O205" s="5">
        <f t="shared" si="6"/>
        <v>16565</v>
      </c>
      <c r="P205" s="7"/>
      <c r="Q205" s="7"/>
      <c r="R205" s="7"/>
      <c r="S205" s="7"/>
    </row>
    <row r="206" spans="1:19">
      <c r="A206" s="48">
        <f t="shared" si="7"/>
        <v>199</v>
      </c>
      <c r="B206" s="19">
        <v>45034</v>
      </c>
      <c r="C206" s="41" t="s">
        <v>1229</v>
      </c>
      <c r="D206" s="41" t="s">
        <v>759</v>
      </c>
      <c r="E206" s="7"/>
      <c r="F206" s="5" t="s">
        <v>110</v>
      </c>
      <c r="G206" s="10"/>
      <c r="H206" s="10">
        <v>119</v>
      </c>
      <c r="I206" s="10"/>
      <c r="J206" s="10"/>
      <c r="K206" s="10"/>
      <c r="L206" s="10"/>
      <c r="M206" s="7"/>
      <c r="N206" s="7"/>
      <c r="O206" s="5">
        <f t="shared" si="6"/>
        <v>16684</v>
      </c>
      <c r="P206" s="7"/>
      <c r="Q206" s="7"/>
      <c r="R206" s="7"/>
      <c r="S206" s="7"/>
    </row>
    <row r="207" spans="1:19">
      <c r="A207" s="48">
        <f t="shared" si="7"/>
        <v>200</v>
      </c>
      <c r="B207" s="19">
        <v>45035</v>
      </c>
      <c r="C207" s="10" t="s">
        <v>152</v>
      </c>
      <c r="D207" s="10" t="s">
        <v>162</v>
      </c>
      <c r="E207" s="7"/>
      <c r="F207" s="5" t="s">
        <v>110</v>
      </c>
      <c r="G207" s="10">
        <v>51</v>
      </c>
      <c r="H207" s="10"/>
      <c r="I207" s="10"/>
      <c r="J207" s="10"/>
      <c r="K207" s="10"/>
      <c r="L207" s="10"/>
      <c r="M207" s="7"/>
      <c r="N207" s="7"/>
      <c r="O207" s="5">
        <f t="shared" si="6"/>
        <v>16735</v>
      </c>
      <c r="P207" s="10" t="s">
        <v>269</v>
      </c>
      <c r="Q207" s="7"/>
      <c r="R207" s="7"/>
      <c r="S207" s="7"/>
    </row>
    <row r="208" spans="1:19">
      <c r="A208" s="48">
        <f t="shared" si="7"/>
        <v>201</v>
      </c>
      <c r="B208" s="19">
        <v>45035</v>
      </c>
      <c r="C208" s="10" t="s">
        <v>162</v>
      </c>
      <c r="D208" s="10" t="s">
        <v>1304</v>
      </c>
      <c r="E208" s="7"/>
      <c r="F208" s="5" t="s">
        <v>110</v>
      </c>
      <c r="G208" s="10">
        <v>54</v>
      </c>
      <c r="H208" s="10"/>
      <c r="I208" s="10"/>
      <c r="J208" s="10"/>
      <c r="K208" s="10"/>
      <c r="L208" s="10"/>
      <c r="M208" s="7"/>
      <c r="N208" s="7"/>
      <c r="O208" s="5">
        <f t="shared" si="6"/>
        <v>16789</v>
      </c>
      <c r="P208" s="10" t="s">
        <v>269</v>
      </c>
      <c r="Q208" s="7"/>
      <c r="R208" s="7"/>
      <c r="S208" s="7"/>
    </row>
    <row r="209" spans="1:19">
      <c r="A209" s="48">
        <f t="shared" si="7"/>
        <v>202</v>
      </c>
      <c r="B209" s="19">
        <v>45035</v>
      </c>
      <c r="C209" s="10" t="s">
        <v>1304</v>
      </c>
      <c r="D209" s="10" t="s">
        <v>1498</v>
      </c>
      <c r="E209" s="7"/>
      <c r="F209" s="5" t="s">
        <v>110</v>
      </c>
      <c r="G209" s="10">
        <v>44</v>
      </c>
      <c r="H209" s="10"/>
      <c r="I209" s="10"/>
      <c r="J209" s="10"/>
      <c r="K209" s="10"/>
      <c r="L209" s="10"/>
      <c r="M209" s="7"/>
      <c r="N209" s="7"/>
      <c r="O209" s="5">
        <f t="shared" si="6"/>
        <v>16833</v>
      </c>
      <c r="P209" s="10" t="s">
        <v>269</v>
      </c>
      <c r="Q209" s="7"/>
      <c r="R209" s="7"/>
      <c r="S209" s="7"/>
    </row>
    <row r="210" spans="1:19">
      <c r="A210" s="48">
        <f t="shared" si="7"/>
        <v>203</v>
      </c>
      <c r="B210" s="19">
        <v>45035</v>
      </c>
      <c r="C210" s="10" t="s">
        <v>1498</v>
      </c>
      <c r="D210" s="10" t="s">
        <v>1499</v>
      </c>
      <c r="E210" s="7"/>
      <c r="F210" s="5" t="s">
        <v>110</v>
      </c>
      <c r="G210" s="10">
        <v>135</v>
      </c>
      <c r="H210" s="10"/>
      <c r="I210" s="10"/>
      <c r="J210" s="10"/>
      <c r="K210" s="10"/>
      <c r="L210" s="10"/>
      <c r="M210" s="7"/>
      <c r="N210" s="7"/>
      <c r="O210" s="5">
        <f t="shared" si="6"/>
        <v>16968</v>
      </c>
      <c r="P210" s="10" t="s">
        <v>276</v>
      </c>
      <c r="Q210" s="7"/>
      <c r="R210" s="7"/>
      <c r="S210" s="7"/>
    </row>
    <row r="211" spans="1:19">
      <c r="A211" s="48">
        <f t="shared" si="7"/>
        <v>204</v>
      </c>
      <c r="B211" s="19">
        <v>45037</v>
      </c>
      <c r="C211" s="10" t="s">
        <v>1500</v>
      </c>
      <c r="D211" s="10" t="s">
        <v>1501</v>
      </c>
      <c r="E211" s="7"/>
      <c r="F211" s="5" t="s">
        <v>110</v>
      </c>
      <c r="G211" s="10"/>
      <c r="H211" s="10"/>
      <c r="I211" s="10">
        <v>246</v>
      </c>
      <c r="J211" s="10"/>
      <c r="K211" s="10"/>
      <c r="L211" s="10"/>
      <c r="M211" s="7"/>
      <c r="N211" s="7"/>
      <c r="O211" s="5">
        <f t="shared" si="6"/>
        <v>17214</v>
      </c>
      <c r="P211" s="10"/>
      <c r="Q211" s="7"/>
      <c r="R211" s="7"/>
      <c r="S211" s="7"/>
    </row>
    <row r="212" spans="1:19">
      <c r="A212" s="48">
        <f t="shared" si="7"/>
        <v>205</v>
      </c>
      <c r="B212" s="19">
        <v>45038</v>
      </c>
      <c r="C212" s="10" t="s">
        <v>1502</v>
      </c>
      <c r="D212" s="10" t="s">
        <v>1503</v>
      </c>
      <c r="E212" s="7"/>
      <c r="F212" s="5" t="s">
        <v>110</v>
      </c>
      <c r="G212" s="10">
        <v>81</v>
      </c>
      <c r="H212" s="10"/>
      <c r="I212" s="10"/>
      <c r="J212" s="10"/>
      <c r="K212" s="10"/>
      <c r="L212" s="10"/>
      <c r="M212" s="7"/>
      <c r="N212" s="7"/>
      <c r="O212" s="5">
        <f t="shared" si="6"/>
        <v>17295</v>
      </c>
      <c r="P212" s="10"/>
      <c r="Q212" s="7"/>
      <c r="R212" s="7"/>
      <c r="S212" s="7"/>
    </row>
    <row r="213" spans="1:19">
      <c r="A213" s="48">
        <f t="shared" si="7"/>
        <v>206</v>
      </c>
      <c r="B213" s="19">
        <v>45038</v>
      </c>
      <c r="C213" s="10" t="s">
        <v>1504</v>
      </c>
      <c r="D213" s="10" t="s">
        <v>1505</v>
      </c>
      <c r="E213" s="7"/>
      <c r="F213" s="5" t="s">
        <v>110</v>
      </c>
      <c r="G213" s="10">
        <v>49</v>
      </c>
      <c r="H213" s="10"/>
      <c r="I213" s="10"/>
      <c r="J213" s="10"/>
      <c r="K213" s="10"/>
      <c r="L213" s="10"/>
      <c r="M213" s="7"/>
      <c r="N213" s="7"/>
      <c r="O213" s="5">
        <f t="shared" si="6"/>
        <v>17344</v>
      </c>
      <c r="P213" s="10"/>
      <c r="Q213" s="7"/>
      <c r="R213" s="7"/>
      <c r="S213" s="7"/>
    </row>
    <row r="214" spans="1:19">
      <c r="A214" s="48">
        <f t="shared" si="7"/>
        <v>207</v>
      </c>
      <c r="B214" s="19">
        <v>45038</v>
      </c>
      <c r="C214" s="10" t="s">
        <v>1504</v>
      </c>
      <c r="D214" s="10" t="s">
        <v>1506</v>
      </c>
      <c r="E214" s="7"/>
      <c r="F214" s="5" t="s">
        <v>110</v>
      </c>
      <c r="G214" s="10">
        <v>17</v>
      </c>
      <c r="H214" s="10"/>
      <c r="I214" s="10"/>
      <c r="J214" s="10"/>
      <c r="K214" s="10"/>
      <c r="L214" s="10"/>
      <c r="M214" s="7"/>
      <c r="N214" s="7"/>
      <c r="O214" s="5">
        <f t="shared" si="6"/>
        <v>17361</v>
      </c>
      <c r="P214" s="10"/>
      <c r="Q214" s="7"/>
      <c r="R214" s="7"/>
      <c r="S214" s="7"/>
    </row>
    <row r="215" spans="1:19">
      <c r="A215" s="48">
        <f t="shared" si="7"/>
        <v>208</v>
      </c>
      <c r="B215" s="19">
        <v>45038</v>
      </c>
      <c r="C215" s="10" t="s">
        <v>1507</v>
      </c>
      <c r="D215" s="10" t="s">
        <v>1508</v>
      </c>
      <c r="E215" s="7"/>
      <c r="F215" s="5" t="s">
        <v>110</v>
      </c>
      <c r="G215" s="10">
        <v>34</v>
      </c>
      <c r="H215" s="10"/>
      <c r="I215" s="10"/>
      <c r="J215" s="10"/>
      <c r="K215" s="10"/>
      <c r="L215" s="10"/>
      <c r="M215" s="7"/>
      <c r="N215" s="7"/>
      <c r="O215" s="5">
        <f t="shared" si="6"/>
        <v>17395</v>
      </c>
      <c r="P215" s="10"/>
      <c r="Q215" s="7"/>
      <c r="R215" s="7"/>
      <c r="S215" s="7"/>
    </row>
    <row r="216" spans="1:19">
      <c r="A216" s="48">
        <f t="shared" si="7"/>
        <v>209</v>
      </c>
      <c r="B216" s="19">
        <v>45038</v>
      </c>
      <c r="C216" s="10" t="s">
        <v>1508</v>
      </c>
      <c r="D216" s="10" t="s">
        <v>112</v>
      </c>
      <c r="E216" s="7"/>
      <c r="F216" s="5" t="s">
        <v>110</v>
      </c>
      <c r="G216" s="10">
        <v>75</v>
      </c>
      <c r="H216" s="10"/>
      <c r="I216" s="10"/>
      <c r="J216" s="10"/>
      <c r="K216" s="10"/>
      <c r="L216" s="10"/>
      <c r="M216" s="7"/>
      <c r="N216" s="7"/>
      <c r="O216" s="5">
        <f t="shared" si="6"/>
        <v>17470</v>
      </c>
      <c r="P216" s="10"/>
      <c r="Q216" s="7"/>
      <c r="R216" s="7"/>
      <c r="S216" s="7"/>
    </row>
    <row r="217" spans="1:19">
      <c r="A217" s="48">
        <f t="shared" si="7"/>
        <v>210</v>
      </c>
      <c r="B217" s="19">
        <v>45038</v>
      </c>
      <c r="C217" s="10" t="s">
        <v>112</v>
      </c>
      <c r="D217" s="10" t="s">
        <v>1023</v>
      </c>
      <c r="E217" s="7"/>
      <c r="F217" s="5" t="s">
        <v>110</v>
      </c>
      <c r="G217" s="10">
        <v>46</v>
      </c>
      <c r="H217" s="10"/>
      <c r="I217" s="10"/>
      <c r="J217" s="10"/>
      <c r="K217" s="10"/>
      <c r="L217" s="10"/>
      <c r="M217" s="7"/>
      <c r="N217" s="7"/>
      <c r="O217" s="5">
        <f t="shared" si="6"/>
        <v>17516</v>
      </c>
      <c r="P217" s="10"/>
      <c r="Q217" s="7"/>
      <c r="R217" s="7"/>
      <c r="S217" s="7"/>
    </row>
    <row r="218" spans="1:19">
      <c r="A218" s="48">
        <f t="shared" si="7"/>
        <v>211</v>
      </c>
      <c r="B218" s="19">
        <v>45038</v>
      </c>
      <c r="C218" s="10" t="s">
        <v>162</v>
      </c>
      <c r="D218" s="10" t="s">
        <v>114</v>
      </c>
      <c r="E218" s="7"/>
      <c r="F218" s="5" t="s">
        <v>110</v>
      </c>
      <c r="G218" s="10">
        <v>50</v>
      </c>
      <c r="H218" s="10"/>
      <c r="I218" s="10"/>
      <c r="J218" s="10"/>
      <c r="K218" s="10"/>
      <c r="L218" s="10"/>
      <c r="M218" s="7"/>
      <c r="N218" s="7"/>
      <c r="O218" s="5">
        <f t="shared" si="6"/>
        <v>17566</v>
      </c>
      <c r="P218" s="10" t="s">
        <v>269</v>
      </c>
      <c r="Q218" s="7"/>
      <c r="R218" s="7"/>
      <c r="S218" s="7"/>
    </row>
    <row r="219" spans="1:19">
      <c r="A219" s="48">
        <f t="shared" si="7"/>
        <v>212</v>
      </c>
      <c r="B219" s="19">
        <v>45039</v>
      </c>
      <c r="C219" s="10" t="s">
        <v>1509</v>
      </c>
      <c r="D219" s="10" t="s">
        <v>1510</v>
      </c>
      <c r="E219" s="7"/>
      <c r="F219" s="5" t="s">
        <v>110</v>
      </c>
      <c r="G219" s="10">
        <v>115</v>
      </c>
      <c r="H219" s="10"/>
      <c r="I219" s="10"/>
      <c r="J219" s="10"/>
      <c r="K219" s="10"/>
      <c r="L219" s="10"/>
      <c r="M219" s="7"/>
      <c r="N219" s="7"/>
      <c r="O219" s="5">
        <f t="shared" si="6"/>
        <v>17681</v>
      </c>
      <c r="P219" s="10" t="s">
        <v>276</v>
      </c>
      <c r="Q219" s="7"/>
      <c r="R219" s="7"/>
      <c r="S219" s="7"/>
    </row>
    <row r="220" spans="1:19">
      <c r="A220" s="48">
        <f t="shared" si="7"/>
        <v>213</v>
      </c>
      <c r="B220" s="19">
        <v>45040</v>
      </c>
      <c r="C220" s="10" t="s">
        <v>827</v>
      </c>
      <c r="D220" s="10" t="s">
        <v>1103</v>
      </c>
      <c r="E220" s="7"/>
      <c r="F220" s="5" t="s">
        <v>110</v>
      </c>
      <c r="G220" s="10"/>
      <c r="H220" s="10"/>
      <c r="I220" s="10"/>
      <c r="J220" s="10"/>
      <c r="K220" s="10"/>
      <c r="L220" s="10">
        <v>153</v>
      </c>
      <c r="M220" s="7"/>
      <c r="N220" s="7"/>
      <c r="O220" s="5">
        <f t="shared" si="6"/>
        <v>17834</v>
      </c>
      <c r="P220" s="10" t="s">
        <v>276</v>
      </c>
      <c r="Q220" s="7"/>
      <c r="R220" s="7"/>
      <c r="S220" s="7"/>
    </row>
    <row r="221" spans="1:19">
      <c r="A221" s="48">
        <f t="shared" si="7"/>
        <v>214</v>
      </c>
      <c r="B221" s="19">
        <v>45040</v>
      </c>
      <c r="C221" s="10" t="s">
        <v>827</v>
      </c>
      <c r="D221" s="10" t="s">
        <v>1167</v>
      </c>
      <c r="E221" s="7"/>
      <c r="F221" s="5" t="s">
        <v>110</v>
      </c>
      <c r="G221" s="10"/>
      <c r="H221" s="10"/>
      <c r="I221" s="10"/>
      <c r="J221" s="10"/>
      <c r="K221" s="10"/>
      <c r="L221" s="10">
        <v>412</v>
      </c>
      <c r="M221" s="7"/>
      <c r="N221" s="7"/>
      <c r="O221" s="5">
        <f t="shared" si="6"/>
        <v>18246</v>
      </c>
      <c r="P221" s="10" t="s">
        <v>276</v>
      </c>
      <c r="Q221" s="7"/>
      <c r="R221" s="7"/>
      <c r="S221" s="7"/>
    </row>
    <row r="222" spans="1:19">
      <c r="A222" s="48">
        <f t="shared" si="7"/>
        <v>215</v>
      </c>
      <c r="B222" s="19">
        <v>45041</v>
      </c>
      <c r="C222" s="10" t="s">
        <v>837</v>
      </c>
      <c r="D222" s="10" t="s">
        <v>149</v>
      </c>
      <c r="E222" s="10" t="s">
        <v>1342</v>
      </c>
      <c r="F222" s="5" t="s">
        <v>110</v>
      </c>
      <c r="G222" s="7"/>
      <c r="H222" s="7"/>
      <c r="I222" s="7"/>
      <c r="J222" s="7"/>
      <c r="K222" s="7"/>
      <c r="L222" s="10">
        <v>94</v>
      </c>
      <c r="M222" s="7"/>
      <c r="N222" s="7"/>
      <c r="O222" s="5">
        <f t="shared" si="6"/>
        <v>18340</v>
      </c>
      <c r="P222" s="7"/>
      <c r="Q222" s="7"/>
      <c r="R222" s="7"/>
      <c r="S222" s="7"/>
    </row>
    <row r="223" spans="1:19">
      <c r="A223" s="48">
        <f t="shared" si="7"/>
        <v>216</v>
      </c>
      <c r="B223" s="19">
        <v>45041</v>
      </c>
      <c r="C223" s="10" t="s">
        <v>149</v>
      </c>
      <c r="D223" s="10" t="s">
        <v>865</v>
      </c>
      <c r="E223" s="10" t="s">
        <v>1342</v>
      </c>
      <c r="F223" s="5" t="s">
        <v>110</v>
      </c>
      <c r="G223" s="7"/>
      <c r="H223" s="7"/>
      <c r="I223" s="7"/>
      <c r="J223" s="7"/>
      <c r="K223" s="7"/>
      <c r="L223" s="10">
        <v>63</v>
      </c>
      <c r="M223" s="7"/>
      <c r="N223" s="7"/>
      <c r="O223" s="5">
        <f t="shared" si="6"/>
        <v>18403</v>
      </c>
      <c r="P223" s="7"/>
      <c r="Q223" s="7"/>
      <c r="R223" s="7"/>
      <c r="S223" s="7"/>
    </row>
    <row r="224" spans="1:19">
      <c r="A224" s="48">
        <f t="shared" si="7"/>
        <v>217</v>
      </c>
      <c r="B224" s="19">
        <v>45041</v>
      </c>
      <c r="C224" s="10" t="s">
        <v>244</v>
      </c>
      <c r="D224" s="10" t="s">
        <v>899</v>
      </c>
      <c r="E224" s="10" t="s">
        <v>1342</v>
      </c>
      <c r="F224" s="5" t="s">
        <v>110</v>
      </c>
      <c r="G224" s="10">
        <v>107</v>
      </c>
      <c r="H224" s="7"/>
      <c r="I224" s="7"/>
      <c r="J224" s="7"/>
      <c r="K224" s="7"/>
      <c r="L224" s="7"/>
      <c r="M224" s="7"/>
      <c r="N224" s="7"/>
      <c r="O224" s="5">
        <f t="shared" si="6"/>
        <v>18510</v>
      </c>
      <c r="P224" s="7"/>
      <c r="Q224" s="7"/>
      <c r="R224" s="7"/>
      <c r="S224" s="7"/>
    </row>
    <row r="225" spans="1:19">
      <c r="A225" s="48">
        <f t="shared" si="7"/>
        <v>218</v>
      </c>
      <c r="B225" s="19">
        <v>45041</v>
      </c>
      <c r="C225" s="10" t="s">
        <v>899</v>
      </c>
      <c r="D225" s="10" t="s">
        <v>1335</v>
      </c>
      <c r="E225" s="10" t="s">
        <v>1342</v>
      </c>
      <c r="F225" s="5" t="s">
        <v>110</v>
      </c>
      <c r="G225" s="10">
        <v>50</v>
      </c>
      <c r="H225" s="7"/>
      <c r="I225" s="7"/>
      <c r="J225" s="7"/>
      <c r="K225" s="7"/>
      <c r="L225" s="7"/>
      <c r="M225" s="7"/>
      <c r="N225" s="7"/>
      <c r="O225" s="5">
        <f t="shared" si="6"/>
        <v>18560</v>
      </c>
      <c r="P225" s="7"/>
      <c r="Q225" s="7"/>
      <c r="R225" s="7"/>
      <c r="S225" s="7"/>
    </row>
    <row r="226" spans="1:19">
      <c r="A226" s="48">
        <f t="shared" si="7"/>
        <v>219</v>
      </c>
      <c r="B226" s="19">
        <v>45041</v>
      </c>
      <c r="C226" s="10" t="s">
        <v>899</v>
      </c>
      <c r="D226" s="10" t="s">
        <v>766</v>
      </c>
      <c r="E226" s="10" t="s">
        <v>1342</v>
      </c>
      <c r="F226" s="5" t="s">
        <v>110</v>
      </c>
      <c r="G226" s="10">
        <v>43</v>
      </c>
      <c r="H226" s="7"/>
      <c r="I226" s="7"/>
      <c r="J226" s="7"/>
      <c r="K226" s="7"/>
      <c r="L226" s="7"/>
      <c r="M226" s="7"/>
      <c r="N226" s="7"/>
      <c r="O226" s="5">
        <f t="shared" si="6"/>
        <v>18603</v>
      </c>
      <c r="P226" s="7"/>
      <c r="Q226" s="7"/>
      <c r="R226" s="7"/>
      <c r="S226" s="7"/>
    </row>
    <row r="227" spans="1:19">
      <c r="A227" s="48">
        <f t="shared" si="7"/>
        <v>220</v>
      </c>
      <c r="B227" s="19">
        <v>45041</v>
      </c>
      <c r="C227" s="10" t="s">
        <v>806</v>
      </c>
      <c r="D227" s="10" t="s">
        <v>116</v>
      </c>
      <c r="E227" s="10" t="s">
        <v>1342</v>
      </c>
      <c r="F227" s="5" t="s">
        <v>110</v>
      </c>
      <c r="G227" s="10">
        <v>131</v>
      </c>
      <c r="H227" s="7"/>
      <c r="I227" s="7"/>
      <c r="J227" s="7"/>
      <c r="K227" s="7"/>
      <c r="L227" s="7"/>
      <c r="M227" s="7"/>
      <c r="N227" s="7"/>
      <c r="O227" s="5">
        <f t="shared" si="6"/>
        <v>18734</v>
      </c>
      <c r="P227" s="7"/>
      <c r="Q227" s="7"/>
      <c r="R227" s="7"/>
      <c r="S227" s="7"/>
    </row>
    <row r="228" spans="1:19">
      <c r="A228" s="48">
        <f t="shared" si="7"/>
        <v>221</v>
      </c>
      <c r="B228" s="19">
        <v>45041</v>
      </c>
      <c r="C228" s="10" t="s">
        <v>116</v>
      </c>
      <c r="D228" s="10" t="s">
        <v>1185</v>
      </c>
      <c r="E228" s="10" t="s">
        <v>1342</v>
      </c>
      <c r="F228" s="5" t="s">
        <v>110</v>
      </c>
      <c r="G228" s="10">
        <v>20</v>
      </c>
      <c r="H228" s="7"/>
      <c r="I228" s="7"/>
      <c r="J228" s="7"/>
      <c r="K228" s="7"/>
      <c r="L228" s="7"/>
      <c r="M228" s="7"/>
      <c r="N228" s="7"/>
      <c r="O228" s="5">
        <f t="shared" si="6"/>
        <v>18754</v>
      </c>
      <c r="P228" s="7"/>
      <c r="Q228" s="7"/>
      <c r="R228" s="7"/>
      <c r="S228" s="7"/>
    </row>
    <row r="229" spans="1:19">
      <c r="A229" s="48">
        <f t="shared" si="7"/>
        <v>222</v>
      </c>
      <c r="B229" s="19">
        <v>45041</v>
      </c>
      <c r="C229" s="10" t="s">
        <v>1185</v>
      </c>
      <c r="D229" s="10" t="s">
        <v>183</v>
      </c>
      <c r="E229" s="10" t="s">
        <v>1342</v>
      </c>
      <c r="F229" s="5" t="s">
        <v>110</v>
      </c>
      <c r="G229" s="10">
        <v>38</v>
      </c>
      <c r="H229" s="7"/>
      <c r="I229" s="7"/>
      <c r="J229" s="7"/>
      <c r="K229" s="7"/>
      <c r="L229" s="7"/>
      <c r="M229" s="7"/>
      <c r="N229" s="7"/>
      <c r="O229" s="5">
        <f t="shared" si="6"/>
        <v>18792</v>
      </c>
      <c r="P229" s="7"/>
      <c r="Q229" s="7"/>
      <c r="R229" s="7"/>
      <c r="S229" s="7"/>
    </row>
    <row r="230" spans="1:19">
      <c r="A230" s="48">
        <f t="shared" si="7"/>
        <v>223</v>
      </c>
      <c r="B230" s="19">
        <v>45041</v>
      </c>
      <c r="C230" s="10" t="s">
        <v>116</v>
      </c>
      <c r="D230" s="10" t="s">
        <v>174</v>
      </c>
      <c r="E230" s="10" t="s">
        <v>1342</v>
      </c>
      <c r="F230" s="5" t="s">
        <v>110</v>
      </c>
      <c r="G230" s="10">
        <v>103</v>
      </c>
      <c r="H230" s="7"/>
      <c r="I230" s="7"/>
      <c r="J230" s="7"/>
      <c r="K230" s="7"/>
      <c r="L230" s="7"/>
      <c r="M230" s="7"/>
      <c r="N230" s="7"/>
      <c r="O230" s="5">
        <f t="shared" si="6"/>
        <v>18895</v>
      </c>
      <c r="P230" s="5" t="s">
        <v>1464</v>
      </c>
      <c r="Q230" s="5">
        <v>1.2</v>
      </c>
      <c r="R230" s="10" t="s">
        <v>1511</v>
      </c>
      <c r="S230" s="7"/>
    </row>
    <row r="231" spans="1:19">
      <c r="A231" s="48">
        <f t="shared" si="7"/>
        <v>224</v>
      </c>
      <c r="B231" s="19">
        <v>45042</v>
      </c>
      <c r="C231" s="10" t="s">
        <v>212</v>
      </c>
      <c r="D231" s="10" t="s">
        <v>243</v>
      </c>
      <c r="E231" s="10" t="s">
        <v>1342</v>
      </c>
      <c r="F231" s="5" t="s">
        <v>110</v>
      </c>
      <c r="G231" s="43">
        <v>73</v>
      </c>
      <c r="H231" s="7"/>
      <c r="I231" s="7"/>
      <c r="J231" s="7"/>
      <c r="K231" s="7"/>
      <c r="L231" s="7"/>
      <c r="M231" s="7"/>
      <c r="N231" s="7"/>
      <c r="O231" s="5">
        <f t="shared" si="6"/>
        <v>18968</v>
      </c>
      <c r="P231" s="5" t="s">
        <v>1080</v>
      </c>
      <c r="Q231" s="5">
        <v>1</v>
      </c>
      <c r="R231" s="10" t="s">
        <v>1511</v>
      </c>
      <c r="S231" s="7"/>
    </row>
    <row r="232" spans="1:19">
      <c r="A232" s="48">
        <f t="shared" si="7"/>
        <v>225</v>
      </c>
      <c r="B232" s="19">
        <v>45042</v>
      </c>
      <c r="C232" s="10" t="s">
        <v>243</v>
      </c>
      <c r="D232" s="10" t="s">
        <v>788</v>
      </c>
      <c r="E232" s="10" t="s">
        <v>1342</v>
      </c>
      <c r="F232" s="5" t="s">
        <v>110</v>
      </c>
      <c r="G232" s="5">
        <v>45</v>
      </c>
      <c r="H232" s="7"/>
      <c r="I232" s="7"/>
      <c r="J232" s="7"/>
      <c r="K232" s="7"/>
      <c r="L232" s="7"/>
      <c r="M232" s="7"/>
      <c r="N232" s="7"/>
      <c r="O232" s="5">
        <f t="shared" si="6"/>
        <v>19013</v>
      </c>
      <c r="P232" s="5" t="s">
        <v>1080</v>
      </c>
      <c r="Q232" s="5">
        <v>1</v>
      </c>
      <c r="R232" s="10" t="s">
        <v>1511</v>
      </c>
      <c r="S232" s="7"/>
    </row>
    <row r="233" spans="1:19">
      <c r="A233" s="48">
        <f t="shared" si="7"/>
        <v>226</v>
      </c>
      <c r="B233" s="19">
        <v>45042</v>
      </c>
      <c r="C233" s="10" t="s">
        <v>788</v>
      </c>
      <c r="D233" s="10" t="s">
        <v>182</v>
      </c>
      <c r="E233" s="10" t="s">
        <v>1342</v>
      </c>
      <c r="F233" s="5" t="s">
        <v>110</v>
      </c>
      <c r="G233" s="5">
        <v>50</v>
      </c>
      <c r="H233" s="7"/>
      <c r="I233" s="7"/>
      <c r="J233" s="7"/>
      <c r="K233" s="7"/>
      <c r="L233" s="7"/>
      <c r="M233" s="7"/>
      <c r="N233" s="7"/>
      <c r="O233" s="5">
        <f t="shared" si="6"/>
        <v>19063</v>
      </c>
      <c r="P233" s="5" t="s">
        <v>1512</v>
      </c>
      <c r="Q233" s="5">
        <v>1</v>
      </c>
      <c r="R233" s="10" t="s">
        <v>1511</v>
      </c>
      <c r="S233" s="7"/>
    </row>
    <row r="234" spans="1:19">
      <c r="A234" s="48">
        <f t="shared" si="7"/>
        <v>227</v>
      </c>
      <c r="B234" s="19">
        <v>45042</v>
      </c>
      <c r="C234" s="10" t="s">
        <v>788</v>
      </c>
      <c r="D234" s="10" t="s">
        <v>120</v>
      </c>
      <c r="E234" s="10" t="s">
        <v>1342</v>
      </c>
      <c r="F234" s="5" t="s">
        <v>110</v>
      </c>
      <c r="G234" s="5">
        <v>55</v>
      </c>
      <c r="H234" s="7"/>
      <c r="I234" s="7"/>
      <c r="J234" s="7"/>
      <c r="K234" s="7"/>
      <c r="L234" s="7"/>
      <c r="M234" s="7"/>
      <c r="N234" s="7"/>
      <c r="O234" s="5">
        <f t="shared" si="6"/>
        <v>19118</v>
      </c>
      <c r="P234" s="5" t="s">
        <v>1464</v>
      </c>
      <c r="Q234" s="5">
        <v>1</v>
      </c>
      <c r="R234" s="10" t="s">
        <v>1511</v>
      </c>
      <c r="S234" s="7"/>
    </row>
    <row r="235" spans="1:19">
      <c r="A235" s="48">
        <f t="shared" si="7"/>
        <v>228</v>
      </c>
      <c r="B235" s="19">
        <v>45042</v>
      </c>
      <c r="C235" s="10" t="s">
        <v>128</v>
      </c>
      <c r="D235" s="10" t="s">
        <v>211</v>
      </c>
      <c r="E235" s="10" t="s">
        <v>1342</v>
      </c>
      <c r="F235" s="5" t="s">
        <v>110</v>
      </c>
      <c r="G235" s="5">
        <v>40</v>
      </c>
      <c r="H235" s="7"/>
      <c r="I235" s="7"/>
      <c r="J235" s="7"/>
      <c r="K235" s="7"/>
      <c r="L235" s="7"/>
      <c r="M235" s="7"/>
      <c r="N235" s="7"/>
      <c r="O235" s="5">
        <f t="shared" si="6"/>
        <v>19158</v>
      </c>
      <c r="P235" s="5" t="s">
        <v>1464</v>
      </c>
      <c r="Q235" s="5">
        <v>1</v>
      </c>
      <c r="R235" s="10" t="s">
        <v>1511</v>
      </c>
      <c r="S235" s="7"/>
    </row>
    <row r="236" spans="1:19">
      <c r="A236" s="48">
        <f t="shared" si="7"/>
        <v>229</v>
      </c>
      <c r="B236" s="19">
        <v>45042</v>
      </c>
      <c r="C236" s="10" t="s">
        <v>806</v>
      </c>
      <c r="D236" s="10" t="s">
        <v>210</v>
      </c>
      <c r="E236" s="10" t="s">
        <v>1342</v>
      </c>
      <c r="F236" s="5" t="s">
        <v>110</v>
      </c>
      <c r="G236" s="5">
        <v>50</v>
      </c>
      <c r="H236" s="7"/>
      <c r="I236" s="7"/>
      <c r="J236" s="7"/>
      <c r="K236" s="7"/>
      <c r="L236" s="7"/>
      <c r="M236" s="7"/>
      <c r="N236" s="7"/>
      <c r="O236" s="5">
        <f t="shared" si="6"/>
        <v>19208</v>
      </c>
      <c r="P236" s="5" t="s">
        <v>1464</v>
      </c>
      <c r="Q236" s="5">
        <v>1</v>
      </c>
      <c r="R236" s="10" t="s">
        <v>1511</v>
      </c>
      <c r="S236" s="7"/>
    </row>
    <row r="237" spans="1:19">
      <c r="A237" s="48">
        <f t="shared" si="7"/>
        <v>230</v>
      </c>
      <c r="B237" s="19">
        <v>45043</v>
      </c>
      <c r="C237" s="10" t="s">
        <v>1233</v>
      </c>
      <c r="D237" s="10" t="s">
        <v>923</v>
      </c>
      <c r="E237" s="10" t="s">
        <v>1342</v>
      </c>
      <c r="F237" s="5" t="s">
        <v>110</v>
      </c>
      <c r="G237" s="5">
        <v>73</v>
      </c>
      <c r="H237" s="7"/>
      <c r="I237" s="7"/>
      <c r="J237" s="7"/>
      <c r="K237" s="7"/>
      <c r="L237" s="7"/>
      <c r="M237" s="7"/>
      <c r="N237" s="7"/>
      <c r="O237" s="5">
        <f t="shared" si="6"/>
        <v>19281</v>
      </c>
      <c r="P237" s="5" t="s">
        <v>1464</v>
      </c>
      <c r="Q237" s="5">
        <v>1.2</v>
      </c>
      <c r="R237" s="10" t="s">
        <v>1511</v>
      </c>
      <c r="S237" s="7"/>
    </row>
    <row r="238" spans="1:19">
      <c r="A238" s="48">
        <f t="shared" si="7"/>
        <v>231</v>
      </c>
      <c r="B238" s="19">
        <v>45043</v>
      </c>
      <c r="C238" s="10" t="s">
        <v>1346</v>
      </c>
      <c r="D238" s="10" t="s">
        <v>923</v>
      </c>
      <c r="E238" s="10" t="s">
        <v>1342</v>
      </c>
      <c r="F238" s="5" t="s">
        <v>110</v>
      </c>
      <c r="G238" s="5">
        <v>141</v>
      </c>
      <c r="H238" s="7"/>
      <c r="I238" s="7"/>
      <c r="J238" s="7"/>
      <c r="K238" s="7"/>
      <c r="L238" s="7"/>
      <c r="M238" s="7"/>
      <c r="N238" s="7"/>
      <c r="O238" s="5">
        <f t="shared" si="6"/>
        <v>19422</v>
      </c>
      <c r="P238" s="5" t="s">
        <v>1080</v>
      </c>
      <c r="Q238" s="5">
        <v>1</v>
      </c>
      <c r="R238" s="10" t="s">
        <v>1511</v>
      </c>
      <c r="S238" s="7"/>
    </row>
    <row r="239" spans="1:19">
      <c r="A239" s="48">
        <f t="shared" si="7"/>
        <v>232</v>
      </c>
      <c r="B239" s="19">
        <v>45043</v>
      </c>
      <c r="C239" s="10" t="s">
        <v>1233</v>
      </c>
      <c r="D239" s="10" t="s">
        <v>1244</v>
      </c>
      <c r="E239" s="10" t="s">
        <v>1342</v>
      </c>
      <c r="F239" s="5" t="s">
        <v>110</v>
      </c>
      <c r="G239" s="5">
        <v>22</v>
      </c>
      <c r="H239" s="7"/>
      <c r="I239" s="7"/>
      <c r="J239" s="7"/>
      <c r="K239" s="7"/>
      <c r="L239" s="7"/>
      <c r="M239" s="7"/>
      <c r="N239" s="7"/>
      <c r="O239" s="5">
        <f t="shared" si="6"/>
        <v>19444</v>
      </c>
      <c r="P239" s="5" t="s">
        <v>1080</v>
      </c>
      <c r="Q239" s="5">
        <v>1</v>
      </c>
      <c r="R239" s="10" t="s">
        <v>1511</v>
      </c>
      <c r="S239" s="7"/>
    </row>
    <row r="240" spans="1:19">
      <c r="A240" s="48">
        <f t="shared" si="7"/>
        <v>233</v>
      </c>
      <c r="B240" s="19">
        <v>45043</v>
      </c>
      <c r="C240" s="10" t="s">
        <v>1172</v>
      </c>
      <c r="D240" s="10" t="s">
        <v>1513</v>
      </c>
      <c r="E240" s="10" t="s">
        <v>1342</v>
      </c>
      <c r="F240" s="5" t="s">
        <v>110</v>
      </c>
      <c r="G240" s="5">
        <v>55</v>
      </c>
      <c r="H240" s="7"/>
      <c r="I240" s="7"/>
      <c r="J240" s="7"/>
      <c r="K240" s="7"/>
      <c r="L240" s="7"/>
      <c r="M240" s="7"/>
      <c r="N240" s="7"/>
      <c r="O240" s="5">
        <f t="shared" si="6"/>
        <v>19499</v>
      </c>
      <c r="P240" s="5" t="s">
        <v>1464</v>
      </c>
      <c r="Q240" s="5">
        <v>1</v>
      </c>
      <c r="R240" s="10" t="s">
        <v>1511</v>
      </c>
      <c r="S240" s="7"/>
    </row>
    <row r="241" spans="1:19">
      <c r="A241" s="48">
        <f t="shared" si="7"/>
        <v>234</v>
      </c>
      <c r="B241" s="19">
        <v>45043</v>
      </c>
      <c r="C241" s="10" t="s">
        <v>740</v>
      </c>
      <c r="D241" s="10" t="s">
        <v>923</v>
      </c>
      <c r="E241" s="10" t="s">
        <v>1342</v>
      </c>
      <c r="F241" s="5" t="s">
        <v>110</v>
      </c>
      <c r="G241" s="5">
        <v>150</v>
      </c>
      <c r="H241" s="7"/>
      <c r="I241" s="7"/>
      <c r="J241" s="7"/>
      <c r="K241" s="7"/>
      <c r="L241" s="7"/>
      <c r="M241" s="7"/>
      <c r="N241" s="7"/>
      <c r="O241" s="5">
        <f t="shared" si="6"/>
        <v>19649</v>
      </c>
      <c r="P241" s="5" t="s">
        <v>1464</v>
      </c>
      <c r="Q241" s="5">
        <v>1</v>
      </c>
      <c r="R241" s="10" t="s">
        <v>1511</v>
      </c>
      <c r="S241" s="7"/>
    </row>
    <row r="242" spans="1:19">
      <c r="A242" s="48">
        <f t="shared" si="7"/>
        <v>235</v>
      </c>
      <c r="B242" s="19">
        <v>45044</v>
      </c>
      <c r="C242" s="10" t="s">
        <v>1264</v>
      </c>
      <c r="D242" s="10" t="s">
        <v>1175</v>
      </c>
      <c r="E242" s="10" t="s">
        <v>1342</v>
      </c>
      <c r="F242" s="5" t="s">
        <v>110</v>
      </c>
      <c r="G242" s="5">
        <v>54</v>
      </c>
      <c r="H242" s="7"/>
      <c r="I242" s="7"/>
      <c r="J242" s="7"/>
      <c r="K242" s="7"/>
      <c r="L242" s="7"/>
      <c r="M242" s="7"/>
      <c r="N242" s="7"/>
      <c r="O242" s="5">
        <f t="shared" si="6"/>
        <v>19703</v>
      </c>
      <c r="P242" s="5" t="s">
        <v>1080</v>
      </c>
      <c r="Q242" s="5">
        <v>1</v>
      </c>
      <c r="R242" s="10" t="s">
        <v>1511</v>
      </c>
      <c r="S242" s="7"/>
    </row>
    <row r="243" spans="1:19">
      <c r="A243" s="48">
        <f t="shared" si="7"/>
        <v>236</v>
      </c>
      <c r="B243" s="19">
        <v>45044</v>
      </c>
      <c r="C243" s="10" t="s">
        <v>1514</v>
      </c>
      <c r="D243" s="10" t="s">
        <v>1333</v>
      </c>
      <c r="E243" s="10" t="s">
        <v>1342</v>
      </c>
      <c r="F243" s="5" t="s">
        <v>110</v>
      </c>
      <c r="G243" s="5">
        <v>115</v>
      </c>
      <c r="H243" s="7"/>
      <c r="I243" s="7"/>
      <c r="J243" s="7"/>
      <c r="K243" s="7"/>
      <c r="L243" s="7"/>
      <c r="M243" s="7"/>
      <c r="N243" s="7"/>
      <c r="O243" s="5">
        <f t="shared" si="6"/>
        <v>19818</v>
      </c>
      <c r="P243" s="5" t="s">
        <v>1080</v>
      </c>
      <c r="Q243" s="5">
        <v>1</v>
      </c>
      <c r="R243" s="10" t="s">
        <v>1511</v>
      </c>
      <c r="S243" s="7"/>
    </row>
    <row r="244" spans="1:19">
      <c r="A244" s="48">
        <f t="shared" si="7"/>
        <v>237</v>
      </c>
      <c r="B244" s="19">
        <v>45044</v>
      </c>
      <c r="C244" s="10" t="s">
        <v>1271</v>
      </c>
      <c r="D244" s="10" t="s">
        <v>1264</v>
      </c>
      <c r="E244" s="10" t="s">
        <v>1342</v>
      </c>
      <c r="F244" s="5" t="s">
        <v>110</v>
      </c>
      <c r="G244" s="5">
        <v>40</v>
      </c>
      <c r="H244" s="7"/>
      <c r="I244" s="7"/>
      <c r="J244" s="7"/>
      <c r="K244" s="7"/>
      <c r="L244" s="7"/>
      <c r="M244" s="7"/>
      <c r="N244" s="7"/>
      <c r="O244" s="5">
        <f t="shared" si="6"/>
        <v>19858</v>
      </c>
      <c r="P244" s="5" t="s">
        <v>1464</v>
      </c>
      <c r="Q244" s="5">
        <v>1</v>
      </c>
      <c r="R244" s="10" t="s">
        <v>1511</v>
      </c>
      <c r="S244" s="7"/>
    </row>
    <row r="245" spans="1:19">
      <c r="A245" s="48">
        <f t="shared" si="7"/>
        <v>238</v>
      </c>
      <c r="B245" s="19">
        <v>45044</v>
      </c>
      <c r="C245" s="10" t="s">
        <v>1264</v>
      </c>
      <c r="D245" s="10" t="s">
        <v>1209</v>
      </c>
      <c r="E245" s="10" t="s">
        <v>1342</v>
      </c>
      <c r="F245" s="5" t="s">
        <v>110</v>
      </c>
      <c r="G245" s="5">
        <v>23</v>
      </c>
      <c r="H245" s="7"/>
      <c r="I245" s="7"/>
      <c r="J245" s="7"/>
      <c r="K245" s="7"/>
      <c r="L245" s="7"/>
      <c r="M245" s="7"/>
      <c r="N245" s="7"/>
      <c r="O245" s="5">
        <f t="shared" si="6"/>
        <v>19881</v>
      </c>
      <c r="P245" s="5" t="s">
        <v>1464</v>
      </c>
      <c r="Q245" s="5">
        <v>1</v>
      </c>
      <c r="R245" s="10" t="s">
        <v>1511</v>
      </c>
      <c r="S245" s="7"/>
    </row>
    <row r="246" spans="1:19">
      <c r="A246" s="48">
        <f t="shared" si="7"/>
        <v>239</v>
      </c>
      <c r="B246" s="19">
        <v>45045</v>
      </c>
      <c r="C246" s="10" t="s">
        <v>1323</v>
      </c>
      <c r="D246" s="10" t="s">
        <v>1395</v>
      </c>
      <c r="E246" s="10" t="s">
        <v>1342</v>
      </c>
      <c r="F246" s="5" t="s">
        <v>110</v>
      </c>
      <c r="G246" s="7"/>
      <c r="H246" s="10"/>
      <c r="I246" s="10"/>
      <c r="J246" s="10">
        <v>30</v>
      </c>
      <c r="K246" s="7"/>
      <c r="L246" s="7"/>
      <c r="M246" s="7"/>
      <c r="N246" s="7"/>
      <c r="O246" s="5">
        <f t="shared" si="6"/>
        <v>19911</v>
      </c>
      <c r="P246" s="5" t="s">
        <v>1464</v>
      </c>
      <c r="Q246" s="5">
        <v>2</v>
      </c>
      <c r="R246" s="10" t="s">
        <v>1511</v>
      </c>
      <c r="S246" s="7"/>
    </row>
    <row r="247" spans="1:19">
      <c r="A247" s="48">
        <f t="shared" si="7"/>
        <v>240</v>
      </c>
      <c r="B247" s="19">
        <v>45045</v>
      </c>
      <c r="C247" s="10" t="s">
        <v>1316</v>
      </c>
      <c r="D247" s="10" t="s">
        <v>1323</v>
      </c>
      <c r="E247" s="10" t="s">
        <v>1342</v>
      </c>
      <c r="F247" s="5" t="s">
        <v>110</v>
      </c>
      <c r="G247" s="7"/>
      <c r="H247" s="10"/>
      <c r="I247" s="10"/>
      <c r="J247" s="10">
        <v>117</v>
      </c>
      <c r="K247" s="7"/>
      <c r="L247" s="7"/>
      <c r="M247" s="7"/>
      <c r="N247" s="7"/>
      <c r="O247" s="5">
        <f t="shared" si="6"/>
        <v>20028</v>
      </c>
      <c r="P247" s="5" t="s">
        <v>1464</v>
      </c>
      <c r="Q247" s="5">
        <v>2</v>
      </c>
      <c r="R247" s="10" t="s">
        <v>1511</v>
      </c>
      <c r="S247" s="7"/>
    </row>
    <row r="248" spans="1:19">
      <c r="A248" s="48">
        <f t="shared" si="7"/>
        <v>241</v>
      </c>
      <c r="B248" s="19">
        <v>45045</v>
      </c>
      <c r="C248" s="41" t="s">
        <v>1139</v>
      </c>
      <c r="D248" s="41" t="s">
        <v>1223</v>
      </c>
      <c r="E248" s="10" t="s">
        <v>1342</v>
      </c>
      <c r="F248" s="5" t="s">
        <v>110</v>
      </c>
      <c r="G248" s="7"/>
      <c r="H248" s="10">
        <v>117</v>
      </c>
      <c r="I248" s="10"/>
      <c r="J248" s="10"/>
      <c r="K248" s="7"/>
      <c r="L248" s="7"/>
      <c r="M248" s="7"/>
      <c r="N248" s="7"/>
      <c r="O248" s="5">
        <f t="shared" si="6"/>
        <v>20145</v>
      </c>
      <c r="P248" s="5" t="s">
        <v>1464</v>
      </c>
      <c r="Q248" s="5">
        <v>2</v>
      </c>
      <c r="R248" s="10" t="s">
        <v>1511</v>
      </c>
      <c r="S248" s="7"/>
    </row>
    <row r="249" spans="1:19">
      <c r="A249" s="48">
        <f t="shared" si="7"/>
        <v>242</v>
      </c>
      <c r="B249" s="19">
        <v>45045</v>
      </c>
      <c r="C249" s="41" t="s">
        <v>1223</v>
      </c>
      <c r="D249" s="41" t="s">
        <v>1167</v>
      </c>
      <c r="E249" s="10" t="s">
        <v>1342</v>
      </c>
      <c r="F249" s="5" t="s">
        <v>110</v>
      </c>
      <c r="G249" s="7"/>
      <c r="H249" s="10">
        <v>127</v>
      </c>
      <c r="I249" s="10"/>
      <c r="J249" s="10"/>
      <c r="K249" s="7"/>
      <c r="L249" s="7"/>
      <c r="M249" s="7"/>
      <c r="N249" s="7"/>
      <c r="O249" s="5">
        <f t="shared" si="6"/>
        <v>20272</v>
      </c>
      <c r="P249" s="5" t="s">
        <v>1464</v>
      </c>
      <c r="Q249" s="5">
        <v>2</v>
      </c>
      <c r="R249" s="10" t="s">
        <v>1511</v>
      </c>
      <c r="S249" s="7"/>
    </row>
    <row r="250" spans="1:19">
      <c r="A250" s="48">
        <f t="shared" si="7"/>
        <v>243</v>
      </c>
      <c r="B250" s="19">
        <v>45046</v>
      </c>
      <c r="C250" s="10" t="s">
        <v>1103</v>
      </c>
      <c r="D250" s="10" t="s">
        <v>1176</v>
      </c>
      <c r="E250" s="10" t="s">
        <v>1342</v>
      </c>
      <c r="F250" s="5" t="s">
        <v>110</v>
      </c>
      <c r="G250" s="7"/>
      <c r="H250" s="5"/>
      <c r="I250" s="5"/>
      <c r="J250" s="5">
        <v>131</v>
      </c>
      <c r="K250" s="7"/>
      <c r="L250" s="7"/>
      <c r="M250" s="7"/>
      <c r="N250" s="7"/>
      <c r="O250" s="5">
        <f t="shared" si="6"/>
        <v>20403</v>
      </c>
      <c r="P250" s="10" t="s">
        <v>1080</v>
      </c>
      <c r="Q250" s="5">
        <v>2</v>
      </c>
      <c r="R250" s="10" t="s">
        <v>1511</v>
      </c>
      <c r="S250" s="7"/>
    </row>
    <row r="251" spans="1:19">
      <c r="A251" s="48">
        <f t="shared" si="7"/>
        <v>244</v>
      </c>
      <c r="B251" s="19">
        <v>45046</v>
      </c>
      <c r="C251" s="10" t="s">
        <v>1176</v>
      </c>
      <c r="D251" s="10" t="s">
        <v>1346</v>
      </c>
      <c r="E251" s="10" t="s">
        <v>1342</v>
      </c>
      <c r="F251" s="5" t="s">
        <v>110</v>
      </c>
      <c r="G251" s="7"/>
      <c r="H251" s="5"/>
      <c r="I251" s="5"/>
      <c r="J251" s="5">
        <v>59</v>
      </c>
      <c r="K251" s="7"/>
      <c r="L251" s="7"/>
      <c r="M251" s="7"/>
      <c r="N251" s="7"/>
      <c r="O251" s="5">
        <f t="shared" si="6"/>
        <v>20462</v>
      </c>
      <c r="P251" s="10" t="s">
        <v>1080</v>
      </c>
      <c r="Q251" s="5">
        <v>2</v>
      </c>
      <c r="R251" s="10" t="s">
        <v>1511</v>
      </c>
      <c r="S251" s="7"/>
    </row>
    <row r="252" spans="1:19">
      <c r="A252" s="48">
        <f t="shared" si="7"/>
        <v>245</v>
      </c>
      <c r="B252" s="19">
        <v>45046</v>
      </c>
      <c r="C252" s="10" t="s">
        <v>1161</v>
      </c>
      <c r="D252" s="10" t="s">
        <v>1316</v>
      </c>
      <c r="E252" s="10" t="s">
        <v>1342</v>
      </c>
      <c r="F252" s="5" t="s">
        <v>110</v>
      </c>
      <c r="G252" s="7"/>
      <c r="H252" s="5"/>
      <c r="I252" s="5"/>
      <c r="J252" s="5"/>
      <c r="K252" s="7"/>
      <c r="L252" s="7">
        <v>116</v>
      </c>
      <c r="M252" s="7"/>
      <c r="N252" s="7"/>
      <c r="O252" s="5">
        <f t="shared" si="6"/>
        <v>20578</v>
      </c>
      <c r="P252" s="10" t="s">
        <v>1080</v>
      </c>
      <c r="Q252" s="5">
        <v>1.5</v>
      </c>
      <c r="R252" s="10" t="s">
        <v>1511</v>
      </c>
      <c r="S252" s="7">
        <v>140</v>
      </c>
    </row>
    <row r="253" spans="1:19">
      <c r="A253" s="48">
        <f t="shared" si="7"/>
        <v>246</v>
      </c>
      <c r="B253" s="19">
        <v>45048</v>
      </c>
      <c r="C253" s="10" t="s">
        <v>1515</v>
      </c>
      <c r="D253" s="10" t="s">
        <v>1516</v>
      </c>
      <c r="E253" s="10" t="s">
        <v>1342</v>
      </c>
      <c r="F253" s="5" t="s">
        <v>110</v>
      </c>
      <c r="G253" s="10">
        <v>65</v>
      </c>
      <c r="H253" s="10"/>
      <c r="I253" s="10"/>
      <c r="J253" s="10"/>
      <c r="K253" s="10"/>
      <c r="L253" s="7"/>
      <c r="M253" s="7"/>
      <c r="N253" s="7"/>
      <c r="O253" s="5">
        <f t="shared" si="6"/>
        <v>20643</v>
      </c>
      <c r="P253" s="5" t="s">
        <v>1464</v>
      </c>
      <c r="Q253" s="5">
        <v>2</v>
      </c>
      <c r="R253" s="10" t="s">
        <v>1511</v>
      </c>
      <c r="S253" s="7"/>
    </row>
    <row r="254" spans="1:19">
      <c r="A254" s="48">
        <f t="shared" si="7"/>
        <v>247</v>
      </c>
      <c r="B254" s="19">
        <v>45048</v>
      </c>
      <c r="C254" s="10" t="s">
        <v>1517</v>
      </c>
      <c r="D254" s="10" t="s">
        <v>1347</v>
      </c>
      <c r="E254" s="10" t="s">
        <v>1342</v>
      </c>
      <c r="F254" s="5" t="s">
        <v>110</v>
      </c>
      <c r="G254" s="10">
        <v>200</v>
      </c>
      <c r="H254" s="10"/>
      <c r="I254" s="10"/>
      <c r="J254" s="10"/>
      <c r="K254" s="10"/>
      <c r="L254" s="7"/>
      <c r="M254" s="7"/>
      <c r="N254" s="7"/>
      <c r="O254" s="5">
        <f t="shared" si="6"/>
        <v>20843</v>
      </c>
      <c r="P254" s="5" t="s">
        <v>1464</v>
      </c>
      <c r="Q254" s="5">
        <v>2</v>
      </c>
      <c r="R254" s="10" t="s">
        <v>1511</v>
      </c>
      <c r="S254" s="7"/>
    </row>
    <row r="255" spans="1:19">
      <c r="A255" s="48">
        <f t="shared" si="7"/>
        <v>248</v>
      </c>
      <c r="B255" s="19">
        <v>45048</v>
      </c>
      <c r="C255" s="10" t="s">
        <v>193</v>
      </c>
      <c r="D255" s="10" t="s">
        <v>154</v>
      </c>
      <c r="E255" s="10" t="s">
        <v>1342</v>
      </c>
      <c r="F255" s="5" t="s">
        <v>110</v>
      </c>
      <c r="G255" s="10"/>
      <c r="H255" s="10"/>
      <c r="I255" s="10"/>
      <c r="J255" s="10"/>
      <c r="K255" s="10">
        <v>61</v>
      </c>
      <c r="L255" s="7"/>
      <c r="M255" s="7"/>
      <c r="N255" s="7"/>
      <c r="O255" s="5">
        <f t="shared" si="6"/>
        <v>20904</v>
      </c>
      <c r="P255" s="5" t="s">
        <v>1464</v>
      </c>
      <c r="Q255" s="5">
        <v>1.5</v>
      </c>
      <c r="R255" s="10" t="s">
        <v>1511</v>
      </c>
      <c r="S255" s="7"/>
    </row>
    <row r="256" spans="1:19">
      <c r="A256" s="48">
        <f t="shared" si="7"/>
        <v>249</v>
      </c>
      <c r="B256" s="19">
        <v>45048</v>
      </c>
      <c r="C256" s="10" t="s">
        <v>154</v>
      </c>
      <c r="D256" s="10" t="s">
        <v>232</v>
      </c>
      <c r="E256" s="10" t="s">
        <v>1342</v>
      </c>
      <c r="F256" s="5" t="s">
        <v>110</v>
      </c>
      <c r="G256" s="10"/>
      <c r="H256" s="10"/>
      <c r="I256" s="10"/>
      <c r="J256" s="10"/>
      <c r="K256" s="10">
        <v>68</v>
      </c>
      <c r="L256" s="7"/>
      <c r="M256" s="7"/>
      <c r="N256" s="7"/>
      <c r="O256" s="5">
        <f t="shared" si="6"/>
        <v>20972</v>
      </c>
      <c r="P256" s="5" t="s">
        <v>1464</v>
      </c>
      <c r="Q256" s="5">
        <v>1.5</v>
      </c>
      <c r="R256" s="10" t="s">
        <v>1511</v>
      </c>
      <c r="S256" s="7"/>
    </row>
    <row r="257" spans="1:19">
      <c r="A257" s="48">
        <f t="shared" si="7"/>
        <v>250</v>
      </c>
      <c r="B257" s="19">
        <v>45049</v>
      </c>
      <c r="C257" s="10" t="s">
        <v>177</v>
      </c>
      <c r="D257" s="10" t="s">
        <v>765</v>
      </c>
      <c r="E257" s="10" t="s">
        <v>1342</v>
      </c>
      <c r="F257" s="5" t="s">
        <v>110</v>
      </c>
      <c r="G257" s="10">
        <v>49</v>
      </c>
      <c r="H257" s="10"/>
      <c r="I257" s="7"/>
      <c r="J257" s="7"/>
      <c r="K257" s="7"/>
      <c r="L257" s="7"/>
      <c r="M257" s="7"/>
      <c r="N257" s="7"/>
      <c r="O257" s="5">
        <f t="shared" si="6"/>
        <v>21021</v>
      </c>
      <c r="P257" s="5" t="s">
        <v>1464</v>
      </c>
      <c r="Q257" s="5">
        <v>1.5</v>
      </c>
      <c r="R257" s="10" t="s">
        <v>1511</v>
      </c>
      <c r="S257" s="7"/>
    </row>
    <row r="258" spans="1:19">
      <c r="A258" s="48">
        <f t="shared" si="7"/>
        <v>251</v>
      </c>
      <c r="B258" s="19">
        <v>45049</v>
      </c>
      <c r="C258" s="10" t="s">
        <v>765</v>
      </c>
      <c r="D258" s="10" t="s">
        <v>1283</v>
      </c>
      <c r="E258" s="10" t="s">
        <v>1342</v>
      </c>
      <c r="F258" s="5" t="s">
        <v>110</v>
      </c>
      <c r="G258" s="10">
        <v>24</v>
      </c>
      <c r="H258" s="10"/>
      <c r="I258" s="7"/>
      <c r="J258" s="7"/>
      <c r="K258" s="7"/>
      <c r="L258" s="7"/>
      <c r="M258" s="7"/>
      <c r="N258" s="7"/>
      <c r="O258" s="5">
        <f t="shared" si="6"/>
        <v>21045</v>
      </c>
      <c r="P258" s="5" t="s">
        <v>1464</v>
      </c>
      <c r="Q258" s="5">
        <v>1.5</v>
      </c>
      <c r="R258" s="10" t="s">
        <v>1511</v>
      </c>
      <c r="S258" s="7"/>
    </row>
    <row r="259" spans="1:19">
      <c r="A259" s="48">
        <f t="shared" si="7"/>
        <v>252</v>
      </c>
      <c r="B259" s="19">
        <v>45049</v>
      </c>
      <c r="C259" s="10" t="s">
        <v>879</v>
      </c>
      <c r="D259" s="10" t="s">
        <v>1086</v>
      </c>
      <c r="E259" s="10" t="s">
        <v>1342</v>
      </c>
      <c r="F259" s="5" t="s">
        <v>110</v>
      </c>
      <c r="G259" s="10">
        <v>70</v>
      </c>
      <c r="H259" s="10"/>
      <c r="I259" s="7"/>
      <c r="J259" s="7"/>
      <c r="K259" s="7"/>
      <c r="L259" s="7"/>
      <c r="M259" s="7"/>
      <c r="N259" s="7"/>
      <c r="O259" s="5">
        <f t="shared" si="6"/>
        <v>21115</v>
      </c>
      <c r="P259" s="5" t="s">
        <v>1464</v>
      </c>
      <c r="Q259" s="5">
        <v>1.5</v>
      </c>
      <c r="R259" s="10" t="s">
        <v>1511</v>
      </c>
      <c r="S259" s="7"/>
    </row>
    <row r="260" spans="1:19">
      <c r="A260" s="48">
        <f t="shared" si="7"/>
        <v>253</v>
      </c>
      <c r="B260" s="19">
        <v>45049</v>
      </c>
      <c r="C260" s="42" t="s">
        <v>232</v>
      </c>
      <c r="D260" s="42" t="s">
        <v>1379</v>
      </c>
      <c r="E260" s="10" t="s">
        <v>1342</v>
      </c>
      <c r="F260" s="5" t="s">
        <v>110</v>
      </c>
      <c r="G260" s="10"/>
      <c r="H260" s="10"/>
      <c r="I260" s="7"/>
      <c r="J260" s="7"/>
      <c r="K260" s="10">
        <v>87</v>
      </c>
      <c r="L260" s="7"/>
      <c r="M260" s="7"/>
      <c r="N260" s="7"/>
      <c r="O260" s="5">
        <f t="shared" si="6"/>
        <v>21202</v>
      </c>
      <c r="P260" s="5" t="s">
        <v>1464</v>
      </c>
      <c r="Q260" s="5">
        <v>1.5</v>
      </c>
      <c r="R260" s="10" t="s">
        <v>1511</v>
      </c>
      <c r="S260" s="7">
        <v>125</v>
      </c>
    </row>
    <row r="261" spans="1:19">
      <c r="A261" s="48">
        <f t="shared" si="7"/>
        <v>254</v>
      </c>
      <c r="B261" s="19">
        <v>45049</v>
      </c>
      <c r="C261" s="10" t="s">
        <v>1379</v>
      </c>
      <c r="D261" s="10" t="s">
        <v>207</v>
      </c>
      <c r="E261" s="10" t="s">
        <v>1342</v>
      </c>
      <c r="F261" s="5" t="s">
        <v>110</v>
      </c>
      <c r="G261" s="10"/>
      <c r="H261" s="10"/>
      <c r="I261" s="7"/>
      <c r="J261" s="7"/>
      <c r="K261" s="10">
        <v>113</v>
      </c>
      <c r="L261" s="7"/>
      <c r="M261" s="7"/>
      <c r="N261" s="7"/>
      <c r="O261" s="5">
        <f t="shared" si="6"/>
        <v>21315</v>
      </c>
      <c r="P261" s="5" t="s">
        <v>1464</v>
      </c>
      <c r="Q261" s="5">
        <v>1.5</v>
      </c>
      <c r="R261" s="10" t="s">
        <v>1511</v>
      </c>
      <c r="S261" s="7">
        <v>125</v>
      </c>
    </row>
    <row r="262" spans="1:19">
      <c r="A262" s="48">
        <f t="shared" si="7"/>
        <v>255</v>
      </c>
      <c r="B262" s="19">
        <v>45050</v>
      </c>
      <c r="C262" s="10" t="s">
        <v>813</v>
      </c>
      <c r="D262" s="10" t="s">
        <v>1164</v>
      </c>
      <c r="E262" s="10" t="s">
        <v>1342</v>
      </c>
      <c r="F262" s="5" t="s">
        <v>110</v>
      </c>
      <c r="G262" s="5"/>
      <c r="H262" s="5"/>
      <c r="I262" s="5"/>
      <c r="J262" s="5"/>
      <c r="K262" s="5">
        <v>9</v>
      </c>
      <c r="L262" s="5"/>
      <c r="M262" s="7"/>
      <c r="N262" s="7"/>
      <c r="O262" s="5">
        <f t="shared" si="6"/>
        <v>21324</v>
      </c>
      <c r="P262" s="5" t="s">
        <v>1464</v>
      </c>
      <c r="Q262" s="5">
        <v>1</v>
      </c>
      <c r="R262" s="10" t="s">
        <v>1511</v>
      </c>
      <c r="S262" s="7"/>
    </row>
    <row r="263" spans="1:19">
      <c r="A263" s="48">
        <f t="shared" si="7"/>
        <v>256</v>
      </c>
      <c r="B263" s="19">
        <v>45050</v>
      </c>
      <c r="C263" s="10" t="s">
        <v>1164</v>
      </c>
      <c r="D263" s="10" t="s">
        <v>1133</v>
      </c>
      <c r="E263" s="10" t="s">
        <v>1342</v>
      </c>
      <c r="F263" s="5" t="s">
        <v>110</v>
      </c>
      <c r="G263" s="5"/>
      <c r="H263" s="5"/>
      <c r="I263" s="5"/>
      <c r="J263" s="5"/>
      <c r="K263" s="5">
        <v>58</v>
      </c>
      <c r="L263" s="5"/>
      <c r="M263" s="7"/>
      <c r="N263" s="7"/>
      <c r="O263" s="5">
        <f t="shared" si="6"/>
        <v>21382</v>
      </c>
      <c r="P263" s="5" t="s">
        <v>1464</v>
      </c>
      <c r="Q263" s="5">
        <v>1</v>
      </c>
      <c r="R263" s="10" t="s">
        <v>1511</v>
      </c>
      <c r="S263" s="7"/>
    </row>
    <row r="264" spans="1:19">
      <c r="A264" s="48">
        <f t="shared" si="7"/>
        <v>257</v>
      </c>
      <c r="B264" s="19">
        <v>45050</v>
      </c>
      <c r="C264" s="41" t="s">
        <v>1397</v>
      </c>
      <c r="D264" s="41" t="s">
        <v>1238</v>
      </c>
      <c r="E264" s="10" t="s">
        <v>1342</v>
      </c>
      <c r="F264" s="5" t="s">
        <v>110</v>
      </c>
      <c r="G264" s="5"/>
      <c r="H264" s="5">
        <v>68</v>
      </c>
      <c r="I264" s="5"/>
      <c r="J264" s="5"/>
      <c r="K264" s="5"/>
      <c r="L264" s="5"/>
      <c r="M264" s="7"/>
      <c r="N264" s="7"/>
      <c r="O264" s="5">
        <f t="shared" si="6"/>
        <v>21450</v>
      </c>
      <c r="P264" s="5" t="s">
        <v>1464</v>
      </c>
      <c r="Q264" s="5">
        <v>1</v>
      </c>
      <c r="R264" s="10" t="s">
        <v>1511</v>
      </c>
      <c r="S264" s="7"/>
    </row>
    <row r="265" spans="1:19">
      <c r="A265" s="48">
        <f t="shared" si="7"/>
        <v>258</v>
      </c>
      <c r="B265" s="19">
        <v>45050</v>
      </c>
      <c r="C265" s="41" t="s">
        <v>1394</v>
      </c>
      <c r="D265" s="41" t="s">
        <v>1395</v>
      </c>
      <c r="E265" s="10" t="s">
        <v>1342</v>
      </c>
      <c r="F265" s="5" t="s">
        <v>110</v>
      </c>
      <c r="G265" s="5"/>
      <c r="H265" s="5">
        <v>48</v>
      </c>
      <c r="I265" s="5"/>
      <c r="J265" s="5"/>
      <c r="K265" s="5"/>
      <c r="L265" s="5"/>
      <c r="M265" s="7"/>
      <c r="N265" s="7"/>
      <c r="O265" s="5">
        <f t="shared" si="6"/>
        <v>21498</v>
      </c>
      <c r="P265" s="5" t="s">
        <v>1464</v>
      </c>
      <c r="Q265" s="5">
        <v>1</v>
      </c>
      <c r="R265" s="10" t="s">
        <v>1511</v>
      </c>
      <c r="S265" s="7"/>
    </row>
    <row r="266" spans="1:19">
      <c r="A266" s="48">
        <f t="shared" si="7"/>
        <v>259</v>
      </c>
      <c r="B266" s="19">
        <v>45050</v>
      </c>
      <c r="C266" s="10" t="s">
        <v>1191</v>
      </c>
      <c r="D266" s="10" t="s">
        <v>1518</v>
      </c>
      <c r="E266" s="10" t="s">
        <v>1342</v>
      </c>
      <c r="F266" s="5" t="s">
        <v>110</v>
      </c>
      <c r="G266" s="5">
        <v>50</v>
      </c>
      <c r="H266" s="5"/>
      <c r="I266" s="5"/>
      <c r="J266" s="5"/>
      <c r="K266" s="5"/>
      <c r="L266" s="5"/>
      <c r="M266" s="7"/>
      <c r="N266" s="7"/>
      <c r="O266" s="5">
        <f t="shared" ref="O266:O317" si="8">+O265+G266+H266+I266+J266+K266+L266+M266+N266</f>
        <v>21548</v>
      </c>
      <c r="P266" s="5" t="s">
        <v>1464</v>
      </c>
      <c r="Q266" s="5">
        <v>1</v>
      </c>
      <c r="R266" s="10" t="s">
        <v>1511</v>
      </c>
      <c r="S266" s="7"/>
    </row>
    <row r="267" spans="1:19">
      <c r="A267" s="48">
        <f t="shared" ref="A267:A318" si="9">1+A266</f>
        <v>260</v>
      </c>
      <c r="B267" s="19">
        <v>45050</v>
      </c>
      <c r="C267" s="10" t="s">
        <v>1253</v>
      </c>
      <c r="D267" s="10" t="s">
        <v>750</v>
      </c>
      <c r="E267" s="10" t="s">
        <v>1342</v>
      </c>
      <c r="F267" s="5" t="s">
        <v>110</v>
      </c>
      <c r="G267" s="5">
        <v>62</v>
      </c>
      <c r="H267" s="5"/>
      <c r="I267" s="5"/>
      <c r="J267" s="5"/>
      <c r="K267" s="5"/>
      <c r="L267" s="5"/>
      <c r="M267" s="7"/>
      <c r="N267" s="7"/>
      <c r="O267" s="5">
        <f t="shared" si="8"/>
        <v>21610</v>
      </c>
      <c r="P267" s="5" t="s">
        <v>1464</v>
      </c>
      <c r="Q267" s="5">
        <v>1</v>
      </c>
      <c r="R267" s="10" t="s">
        <v>1511</v>
      </c>
      <c r="S267" s="7"/>
    </row>
    <row r="268" spans="1:19">
      <c r="A268" s="48">
        <f t="shared" si="9"/>
        <v>261</v>
      </c>
      <c r="B268" s="19">
        <v>45050</v>
      </c>
      <c r="C268" s="10" t="s">
        <v>1519</v>
      </c>
      <c r="D268" s="10" t="s">
        <v>1520</v>
      </c>
      <c r="E268" s="10" t="s">
        <v>1342</v>
      </c>
      <c r="F268" s="5" t="s">
        <v>110</v>
      </c>
      <c r="G268" s="5">
        <v>38</v>
      </c>
      <c r="H268" s="5"/>
      <c r="I268" s="5"/>
      <c r="J268" s="5"/>
      <c r="K268" s="5"/>
      <c r="L268" s="5"/>
      <c r="M268" s="7"/>
      <c r="N268" s="7"/>
      <c r="O268" s="5">
        <f t="shared" si="8"/>
        <v>21648</v>
      </c>
      <c r="P268" s="5" t="s">
        <v>1464</v>
      </c>
      <c r="Q268" s="5">
        <v>1</v>
      </c>
      <c r="R268" s="10" t="s">
        <v>1511</v>
      </c>
      <c r="S268" s="7"/>
    </row>
    <row r="269" spans="1:19">
      <c r="A269" s="48">
        <f t="shared" si="9"/>
        <v>262</v>
      </c>
      <c r="B269" s="19">
        <v>45050</v>
      </c>
      <c r="C269" s="5" t="s">
        <v>775</v>
      </c>
      <c r="D269" s="5" t="s">
        <v>1238</v>
      </c>
      <c r="E269" s="10" t="s">
        <v>1342</v>
      </c>
      <c r="F269" s="5" t="s">
        <v>110</v>
      </c>
      <c r="G269" s="5">
        <v>40</v>
      </c>
      <c r="H269" s="5"/>
      <c r="I269" s="5"/>
      <c r="J269" s="5"/>
      <c r="K269" s="5"/>
      <c r="L269" s="5"/>
      <c r="M269" s="7"/>
      <c r="N269" s="7"/>
      <c r="O269" s="5">
        <f t="shared" si="8"/>
        <v>21688</v>
      </c>
      <c r="P269" s="5" t="s">
        <v>1464</v>
      </c>
      <c r="Q269" s="5">
        <v>1</v>
      </c>
      <c r="R269" s="10" t="s">
        <v>1511</v>
      </c>
      <c r="S269" s="7"/>
    </row>
    <row r="270" spans="1:19">
      <c r="A270" s="48">
        <f t="shared" si="9"/>
        <v>263</v>
      </c>
      <c r="B270" s="19">
        <v>45051</v>
      </c>
      <c r="C270" s="10" t="s">
        <v>1521</v>
      </c>
      <c r="D270" s="10" t="s">
        <v>1411</v>
      </c>
      <c r="E270" s="10" t="s">
        <v>1342</v>
      </c>
      <c r="F270" s="5" t="s">
        <v>110</v>
      </c>
      <c r="G270" s="10">
        <v>124</v>
      </c>
      <c r="H270" s="7"/>
      <c r="I270" s="7"/>
      <c r="J270" s="7"/>
      <c r="K270" s="7"/>
      <c r="L270" s="7"/>
      <c r="M270" s="7"/>
      <c r="N270" s="7"/>
      <c r="O270" s="5">
        <f t="shared" si="8"/>
        <v>21812</v>
      </c>
      <c r="P270" s="5" t="s">
        <v>1464</v>
      </c>
      <c r="Q270" s="5">
        <v>1</v>
      </c>
      <c r="R270" s="10" t="s">
        <v>1511</v>
      </c>
      <c r="S270" s="7"/>
    </row>
    <row r="271" spans="1:19">
      <c r="A271" s="48">
        <f t="shared" si="9"/>
        <v>264</v>
      </c>
      <c r="B271" s="19">
        <v>45051</v>
      </c>
      <c r="C271" s="10" t="s">
        <v>1411</v>
      </c>
      <c r="D271" s="10" t="s">
        <v>1412</v>
      </c>
      <c r="E271" s="10" t="s">
        <v>1342</v>
      </c>
      <c r="F271" s="5" t="s">
        <v>110</v>
      </c>
      <c r="G271" s="10">
        <v>37</v>
      </c>
      <c r="H271" s="7"/>
      <c r="I271" s="7"/>
      <c r="J271" s="7"/>
      <c r="K271" s="7"/>
      <c r="L271" s="7"/>
      <c r="M271" s="7"/>
      <c r="N271" s="7"/>
      <c r="O271" s="5">
        <f t="shared" si="8"/>
        <v>21849</v>
      </c>
      <c r="P271" s="5" t="s">
        <v>1464</v>
      </c>
      <c r="Q271" s="5">
        <v>1</v>
      </c>
      <c r="R271" s="10" t="s">
        <v>1511</v>
      </c>
      <c r="S271" s="7"/>
    </row>
    <row r="272" spans="1:19">
      <c r="A272" s="48">
        <f t="shared" si="9"/>
        <v>265</v>
      </c>
      <c r="B272" s="19">
        <v>45051</v>
      </c>
      <c r="C272" s="10" t="s">
        <v>1411</v>
      </c>
      <c r="D272" s="10" t="s">
        <v>228</v>
      </c>
      <c r="E272" s="10" t="s">
        <v>1342</v>
      </c>
      <c r="F272" s="5" t="s">
        <v>110</v>
      </c>
      <c r="G272" s="10">
        <v>38</v>
      </c>
      <c r="H272" s="7"/>
      <c r="I272" s="7"/>
      <c r="J272" s="7"/>
      <c r="K272" s="7"/>
      <c r="L272" s="7"/>
      <c r="M272" s="7"/>
      <c r="N272" s="7"/>
      <c r="O272" s="5">
        <f t="shared" si="8"/>
        <v>21887</v>
      </c>
      <c r="P272" s="5" t="s">
        <v>1464</v>
      </c>
      <c r="Q272" s="5">
        <v>1</v>
      </c>
      <c r="R272" s="10" t="s">
        <v>1511</v>
      </c>
      <c r="S272" s="7"/>
    </row>
    <row r="273" spans="1:19">
      <c r="A273" s="48">
        <f t="shared" si="9"/>
        <v>266</v>
      </c>
      <c r="B273" s="19">
        <v>45051</v>
      </c>
      <c r="C273" s="10" t="s">
        <v>1521</v>
      </c>
      <c r="D273" s="10" t="s">
        <v>1409</v>
      </c>
      <c r="E273" s="10" t="s">
        <v>1342</v>
      </c>
      <c r="F273" s="5" t="s">
        <v>110</v>
      </c>
      <c r="G273" s="10">
        <v>14</v>
      </c>
      <c r="H273" s="7"/>
      <c r="I273" s="7"/>
      <c r="J273" s="7"/>
      <c r="K273" s="7"/>
      <c r="L273" s="7"/>
      <c r="M273" s="7"/>
      <c r="N273" s="7"/>
      <c r="O273" s="5">
        <f t="shared" si="8"/>
        <v>21901</v>
      </c>
      <c r="P273" s="5" t="s">
        <v>1464</v>
      </c>
      <c r="Q273" s="5">
        <v>1</v>
      </c>
      <c r="R273" s="10" t="s">
        <v>1511</v>
      </c>
      <c r="S273" s="7"/>
    </row>
    <row r="274" spans="1:19">
      <c r="A274" s="48">
        <f t="shared" si="9"/>
        <v>267</v>
      </c>
      <c r="B274" s="19">
        <v>45051</v>
      </c>
      <c r="C274" s="10" t="s">
        <v>1409</v>
      </c>
      <c r="D274" s="10" t="s">
        <v>1410</v>
      </c>
      <c r="E274" s="10" t="s">
        <v>1342</v>
      </c>
      <c r="F274" s="5" t="s">
        <v>110</v>
      </c>
      <c r="G274" s="10">
        <v>54</v>
      </c>
      <c r="H274" s="7"/>
      <c r="I274" s="7"/>
      <c r="J274" s="7"/>
      <c r="K274" s="7"/>
      <c r="L274" s="7"/>
      <c r="M274" s="7"/>
      <c r="N274" s="7"/>
      <c r="O274" s="5">
        <f t="shared" si="8"/>
        <v>21955</v>
      </c>
      <c r="P274" s="5" t="s">
        <v>1464</v>
      </c>
      <c r="Q274" s="5">
        <v>1</v>
      </c>
      <c r="R274" s="10" t="s">
        <v>1511</v>
      </c>
      <c r="S274" s="7"/>
    </row>
    <row r="275" spans="1:19">
      <c r="A275" s="48">
        <f t="shared" si="9"/>
        <v>268</v>
      </c>
      <c r="B275" s="19">
        <v>45051</v>
      </c>
      <c r="C275" s="10" t="s">
        <v>229</v>
      </c>
      <c r="D275" s="10" t="s">
        <v>1023</v>
      </c>
      <c r="E275" s="10" t="s">
        <v>1342</v>
      </c>
      <c r="F275" s="5" t="s">
        <v>110</v>
      </c>
      <c r="G275" s="10">
        <v>27</v>
      </c>
      <c r="H275" s="7"/>
      <c r="I275" s="7"/>
      <c r="J275" s="7"/>
      <c r="K275" s="7"/>
      <c r="L275" s="7"/>
      <c r="M275" s="7"/>
      <c r="N275" s="7"/>
      <c r="O275" s="5">
        <f t="shared" si="8"/>
        <v>21982</v>
      </c>
      <c r="P275" s="5" t="s">
        <v>1464</v>
      </c>
      <c r="Q275" s="5">
        <v>1</v>
      </c>
      <c r="R275" s="10" t="s">
        <v>1511</v>
      </c>
      <c r="S275" s="7"/>
    </row>
    <row r="276" spans="1:19">
      <c r="A276" s="48">
        <f t="shared" si="9"/>
        <v>269</v>
      </c>
      <c r="B276" s="19">
        <v>45051</v>
      </c>
      <c r="C276" s="10" t="s">
        <v>229</v>
      </c>
      <c r="D276" s="10" t="s">
        <v>1235</v>
      </c>
      <c r="E276" s="10" t="s">
        <v>1342</v>
      </c>
      <c r="F276" s="5" t="s">
        <v>110</v>
      </c>
      <c r="G276" s="10">
        <v>17</v>
      </c>
      <c r="H276" s="7"/>
      <c r="I276" s="7"/>
      <c r="J276" s="7"/>
      <c r="K276" s="7"/>
      <c r="L276" s="7"/>
      <c r="M276" s="7"/>
      <c r="N276" s="7"/>
      <c r="O276" s="5">
        <f t="shared" si="8"/>
        <v>21999</v>
      </c>
      <c r="P276" s="5" t="s">
        <v>1464</v>
      </c>
      <c r="Q276" s="5">
        <v>1</v>
      </c>
      <c r="R276" s="10" t="s">
        <v>1511</v>
      </c>
      <c r="S276" s="7"/>
    </row>
    <row r="277" spans="1:19">
      <c r="A277" s="48">
        <f t="shared" si="9"/>
        <v>270</v>
      </c>
      <c r="B277" s="19">
        <v>45051</v>
      </c>
      <c r="C277" s="10" t="s">
        <v>1235</v>
      </c>
      <c r="D277" s="10" t="s">
        <v>1522</v>
      </c>
      <c r="E277" s="10" t="s">
        <v>1342</v>
      </c>
      <c r="F277" s="5" t="s">
        <v>110</v>
      </c>
      <c r="G277" s="10">
        <v>30</v>
      </c>
      <c r="H277" s="7"/>
      <c r="I277" s="7"/>
      <c r="J277" s="7"/>
      <c r="K277" s="7"/>
      <c r="L277" s="7"/>
      <c r="M277" s="7"/>
      <c r="N277" s="7"/>
      <c r="O277" s="5">
        <f t="shared" si="8"/>
        <v>22029</v>
      </c>
      <c r="P277" s="5" t="s">
        <v>1464</v>
      </c>
      <c r="Q277" s="5">
        <v>1</v>
      </c>
      <c r="R277" s="10" t="s">
        <v>1511</v>
      </c>
      <c r="S277" s="7"/>
    </row>
    <row r="278" spans="1:19">
      <c r="A278" s="48">
        <f t="shared" si="9"/>
        <v>271</v>
      </c>
      <c r="B278" s="19">
        <v>45052</v>
      </c>
      <c r="C278" s="5" t="s">
        <v>1088</v>
      </c>
      <c r="D278" s="5" t="s">
        <v>1090</v>
      </c>
      <c r="E278" s="10" t="s">
        <v>1342</v>
      </c>
      <c r="F278" s="5" t="s">
        <v>110</v>
      </c>
      <c r="G278" s="10">
        <v>20</v>
      </c>
      <c r="H278" s="7"/>
      <c r="I278" s="7"/>
      <c r="J278" s="7"/>
      <c r="K278" s="7"/>
      <c r="L278" s="7"/>
      <c r="M278" s="7"/>
      <c r="N278" s="7"/>
      <c r="O278" s="5">
        <f t="shared" si="8"/>
        <v>22049</v>
      </c>
      <c r="P278" s="5" t="s">
        <v>1464</v>
      </c>
      <c r="Q278" s="5">
        <v>1</v>
      </c>
      <c r="R278" s="10" t="s">
        <v>1511</v>
      </c>
      <c r="S278" s="7"/>
    </row>
    <row r="279" spans="1:19">
      <c r="A279" s="48">
        <f t="shared" si="9"/>
        <v>272</v>
      </c>
      <c r="B279" s="19">
        <v>45052</v>
      </c>
      <c r="C279" s="5" t="s">
        <v>1090</v>
      </c>
      <c r="D279" s="5" t="s">
        <v>790</v>
      </c>
      <c r="E279" s="10" t="s">
        <v>1342</v>
      </c>
      <c r="F279" s="5" t="s">
        <v>110</v>
      </c>
      <c r="G279" s="10">
        <v>34</v>
      </c>
      <c r="H279" s="7"/>
      <c r="I279" s="7"/>
      <c r="J279" s="7"/>
      <c r="K279" s="7"/>
      <c r="L279" s="7"/>
      <c r="M279" s="7"/>
      <c r="N279" s="7"/>
      <c r="O279" s="5">
        <f t="shared" si="8"/>
        <v>22083</v>
      </c>
      <c r="P279" s="5" t="s">
        <v>1464</v>
      </c>
      <c r="Q279" s="5">
        <v>1</v>
      </c>
      <c r="R279" s="10" t="s">
        <v>1511</v>
      </c>
      <c r="S279" s="7"/>
    </row>
    <row r="280" spans="1:19">
      <c r="A280" s="48">
        <f t="shared" si="9"/>
        <v>273</v>
      </c>
      <c r="B280" s="19">
        <v>45052</v>
      </c>
      <c r="C280" s="5" t="s">
        <v>790</v>
      </c>
      <c r="D280" s="5" t="s">
        <v>1085</v>
      </c>
      <c r="E280" s="10" t="s">
        <v>1342</v>
      </c>
      <c r="F280" s="5" t="s">
        <v>110</v>
      </c>
      <c r="G280" s="10">
        <v>27</v>
      </c>
      <c r="H280" s="7"/>
      <c r="I280" s="7"/>
      <c r="J280" s="7"/>
      <c r="K280" s="7"/>
      <c r="L280" s="7"/>
      <c r="M280" s="7"/>
      <c r="N280" s="7"/>
      <c r="O280" s="5">
        <f t="shared" si="8"/>
        <v>22110</v>
      </c>
      <c r="P280" s="5" t="s">
        <v>1464</v>
      </c>
      <c r="Q280" s="5">
        <v>1</v>
      </c>
      <c r="R280" s="10" t="s">
        <v>1511</v>
      </c>
      <c r="S280" s="7"/>
    </row>
    <row r="281" spans="1:19">
      <c r="A281" s="48">
        <f t="shared" si="9"/>
        <v>274</v>
      </c>
      <c r="B281" s="19">
        <v>45052</v>
      </c>
      <c r="C281" s="5" t="s">
        <v>790</v>
      </c>
      <c r="D281" s="5" t="s">
        <v>238</v>
      </c>
      <c r="E281" s="10" t="s">
        <v>1342</v>
      </c>
      <c r="F281" s="5" t="s">
        <v>110</v>
      </c>
      <c r="G281" s="10">
        <v>53</v>
      </c>
      <c r="H281" s="7"/>
      <c r="I281" s="7"/>
      <c r="J281" s="7"/>
      <c r="K281" s="7"/>
      <c r="L281" s="7"/>
      <c r="M281" s="7"/>
      <c r="N281" s="7"/>
      <c r="O281" s="5">
        <f t="shared" si="8"/>
        <v>22163</v>
      </c>
      <c r="P281" s="5" t="s">
        <v>1464</v>
      </c>
      <c r="Q281" s="5">
        <v>1</v>
      </c>
      <c r="R281" s="10" t="s">
        <v>1511</v>
      </c>
      <c r="S281" s="7"/>
    </row>
    <row r="282" spans="1:19">
      <c r="A282" s="48">
        <f t="shared" si="9"/>
        <v>275</v>
      </c>
      <c r="B282" s="19">
        <v>45052</v>
      </c>
      <c r="C282" s="5" t="s">
        <v>169</v>
      </c>
      <c r="D282" s="5" t="s">
        <v>1410</v>
      </c>
      <c r="E282" s="10" t="s">
        <v>1342</v>
      </c>
      <c r="F282" s="5" t="s">
        <v>110</v>
      </c>
      <c r="G282" s="10">
        <v>69</v>
      </c>
      <c r="H282" s="7"/>
      <c r="I282" s="7"/>
      <c r="J282" s="7"/>
      <c r="K282" s="7"/>
      <c r="L282" s="7"/>
      <c r="M282" s="7"/>
      <c r="N282" s="7"/>
      <c r="O282" s="5">
        <f t="shared" si="8"/>
        <v>22232</v>
      </c>
      <c r="P282" s="5" t="s">
        <v>1464</v>
      </c>
      <c r="Q282" s="5">
        <v>1</v>
      </c>
      <c r="R282" s="10" t="s">
        <v>1511</v>
      </c>
      <c r="S282" s="7"/>
    </row>
    <row r="283" spans="1:19">
      <c r="A283" s="48">
        <f t="shared" si="9"/>
        <v>276</v>
      </c>
      <c r="B283" s="19">
        <v>45052</v>
      </c>
      <c r="C283" s="5" t="s">
        <v>1523</v>
      </c>
      <c r="D283" s="5" t="s">
        <v>229</v>
      </c>
      <c r="E283" s="10" t="s">
        <v>1342</v>
      </c>
      <c r="F283" s="5" t="s">
        <v>110</v>
      </c>
      <c r="G283" s="10">
        <v>22</v>
      </c>
      <c r="H283" s="7"/>
      <c r="I283" s="7"/>
      <c r="J283" s="7"/>
      <c r="K283" s="7"/>
      <c r="L283" s="7"/>
      <c r="M283" s="7"/>
      <c r="N283" s="7"/>
      <c r="O283" s="5">
        <f t="shared" si="8"/>
        <v>22254</v>
      </c>
      <c r="P283" s="5" t="s">
        <v>1464</v>
      </c>
      <c r="Q283" s="5">
        <v>1</v>
      </c>
      <c r="R283" s="10" t="s">
        <v>1511</v>
      </c>
      <c r="S283" s="7"/>
    </row>
    <row r="284" spans="1:19">
      <c r="A284" s="48">
        <f t="shared" si="9"/>
        <v>277</v>
      </c>
      <c r="B284" s="19">
        <v>45052</v>
      </c>
      <c r="C284" s="5" t="s">
        <v>244</v>
      </c>
      <c r="D284" s="5" t="s">
        <v>801</v>
      </c>
      <c r="E284" s="10" t="s">
        <v>1342</v>
      </c>
      <c r="F284" s="5" t="s">
        <v>110</v>
      </c>
      <c r="G284" s="10">
        <v>39</v>
      </c>
      <c r="H284" s="7"/>
      <c r="I284" s="7"/>
      <c r="J284" s="7"/>
      <c r="K284" s="7"/>
      <c r="L284" s="7"/>
      <c r="M284" s="7"/>
      <c r="N284" s="7"/>
      <c r="O284" s="5">
        <f t="shared" si="8"/>
        <v>22293</v>
      </c>
      <c r="P284" s="5" t="s">
        <v>1464</v>
      </c>
      <c r="Q284" s="5">
        <v>1</v>
      </c>
      <c r="R284" s="10" t="s">
        <v>1511</v>
      </c>
      <c r="S284" s="7"/>
    </row>
    <row r="285" spans="1:19">
      <c r="A285" s="48">
        <f t="shared" si="9"/>
        <v>278</v>
      </c>
      <c r="B285" s="19">
        <v>45052</v>
      </c>
      <c r="C285" s="5" t="s">
        <v>801</v>
      </c>
      <c r="D285" s="5" t="s">
        <v>1091</v>
      </c>
      <c r="E285" s="10" t="s">
        <v>1342</v>
      </c>
      <c r="F285" s="5" t="s">
        <v>110</v>
      </c>
      <c r="G285" s="10">
        <v>23</v>
      </c>
      <c r="H285" s="7"/>
      <c r="I285" s="7"/>
      <c r="J285" s="7"/>
      <c r="K285" s="7"/>
      <c r="L285" s="7"/>
      <c r="M285" s="7"/>
      <c r="N285" s="7"/>
      <c r="O285" s="5">
        <f t="shared" si="8"/>
        <v>22316</v>
      </c>
      <c r="P285" s="5" t="s">
        <v>1464</v>
      </c>
      <c r="Q285" s="5">
        <v>1</v>
      </c>
      <c r="R285" s="10" t="s">
        <v>1511</v>
      </c>
      <c r="S285" s="7"/>
    </row>
    <row r="286" spans="1:19">
      <c r="A286" s="48">
        <f t="shared" si="9"/>
        <v>279</v>
      </c>
      <c r="B286" s="19">
        <v>45052</v>
      </c>
      <c r="C286" s="5" t="s">
        <v>801</v>
      </c>
      <c r="D286" s="5" t="s">
        <v>118</v>
      </c>
      <c r="E286" s="10" t="s">
        <v>1342</v>
      </c>
      <c r="F286" s="5" t="s">
        <v>110</v>
      </c>
      <c r="G286" s="10">
        <v>20</v>
      </c>
      <c r="H286" s="7"/>
      <c r="I286" s="7"/>
      <c r="J286" s="7"/>
      <c r="K286" s="7"/>
      <c r="L286" s="7"/>
      <c r="M286" s="7"/>
      <c r="N286" s="7"/>
      <c r="O286" s="5">
        <f t="shared" si="8"/>
        <v>22336</v>
      </c>
      <c r="P286" s="5" t="s">
        <v>1464</v>
      </c>
      <c r="Q286" s="5">
        <v>1</v>
      </c>
      <c r="R286" s="10" t="s">
        <v>1511</v>
      </c>
      <c r="S286" s="7"/>
    </row>
    <row r="287" spans="1:19">
      <c r="A287" s="48">
        <f t="shared" si="9"/>
        <v>280</v>
      </c>
      <c r="B287" s="19">
        <v>45053</v>
      </c>
      <c r="C287" s="10" t="s">
        <v>1524</v>
      </c>
      <c r="D287" s="10" t="s">
        <v>1525</v>
      </c>
      <c r="E287" s="10" t="s">
        <v>1342</v>
      </c>
      <c r="F287" s="5" t="s">
        <v>110</v>
      </c>
      <c r="G287" s="5">
        <v>230</v>
      </c>
      <c r="H287" s="7"/>
      <c r="I287" s="7"/>
      <c r="J287" s="7"/>
      <c r="K287" s="7"/>
      <c r="L287" s="7"/>
      <c r="M287" s="7"/>
      <c r="N287" s="7"/>
      <c r="O287" s="5">
        <f t="shared" si="8"/>
        <v>22566</v>
      </c>
      <c r="P287" s="5" t="s">
        <v>1464</v>
      </c>
      <c r="Q287" s="5">
        <v>1</v>
      </c>
      <c r="R287" s="10" t="s">
        <v>1511</v>
      </c>
      <c r="S287" s="7"/>
    </row>
    <row r="288" spans="1:19">
      <c r="A288" s="48">
        <f t="shared" si="9"/>
        <v>281</v>
      </c>
      <c r="B288" s="19">
        <v>45053</v>
      </c>
      <c r="C288" s="10" t="s">
        <v>1525</v>
      </c>
      <c r="D288" s="10" t="s">
        <v>1526</v>
      </c>
      <c r="E288" s="10" t="s">
        <v>1342</v>
      </c>
      <c r="F288" s="5" t="s">
        <v>110</v>
      </c>
      <c r="G288" s="5">
        <v>60</v>
      </c>
      <c r="H288" s="7"/>
      <c r="I288" s="7"/>
      <c r="J288" s="7"/>
      <c r="K288" s="7"/>
      <c r="L288" s="7"/>
      <c r="M288" s="7"/>
      <c r="N288" s="7"/>
      <c r="O288" s="5">
        <f t="shared" si="8"/>
        <v>22626</v>
      </c>
      <c r="P288" s="5" t="s">
        <v>1464</v>
      </c>
      <c r="Q288" s="5">
        <v>1</v>
      </c>
      <c r="R288" s="10" t="s">
        <v>1511</v>
      </c>
      <c r="S288" s="7"/>
    </row>
    <row r="289" spans="1:19">
      <c r="A289" s="48">
        <f t="shared" si="9"/>
        <v>282</v>
      </c>
      <c r="B289" s="19">
        <v>45053</v>
      </c>
      <c r="C289" s="10" t="s">
        <v>1525</v>
      </c>
      <c r="D289" s="10" t="s">
        <v>1527</v>
      </c>
      <c r="E289" s="10" t="s">
        <v>1342</v>
      </c>
      <c r="F289" s="5" t="s">
        <v>110</v>
      </c>
      <c r="G289" s="5">
        <v>40</v>
      </c>
      <c r="H289" s="7"/>
      <c r="I289" s="7"/>
      <c r="J289" s="7"/>
      <c r="K289" s="7"/>
      <c r="L289" s="7"/>
      <c r="M289" s="7"/>
      <c r="N289" s="7"/>
      <c r="O289" s="5">
        <f t="shared" si="8"/>
        <v>22666</v>
      </c>
      <c r="P289" s="5" t="s">
        <v>1464</v>
      </c>
      <c r="Q289" s="5">
        <v>1</v>
      </c>
      <c r="R289" s="10" t="s">
        <v>1511</v>
      </c>
      <c r="S289" s="7"/>
    </row>
    <row r="290" spans="1:19">
      <c r="A290" s="48">
        <f t="shared" si="9"/>
        <v>283</v>
      </c>
      <c r="B290" s="19">
        <v>45053</v>
      </c>
      <c r="C290" s="10" t="s">
        <v>1527</v>
      </c>
      <c r="D290" s="10" t="s">
        <v>1528</v>
      </c>
      <c r="E290" s="10" t="s">
        <v>1342</v>
      </c>
      <c r="F290" s="5" t="s">
        <v>110</v>
      </c>
      <c r="G290" s="5">
        <v>50</v>
      </c>
      <c r="H290" s="7"/>
      <c r="I290" s="7"/>
      <c r="J290" s="7"/>
      <c r="K290" s="7"/>
      <c r="L290" s="7"/>
      <c r="M290" s="7"/>
      <c r="N290" s="7"/>
      <c r="O290" s="5">
        <f t="shared" si="8"/>
        <v>22716</v>
      </c>
      <c r="P290" s="5" t="s">
        <v>1464</v>
      </c>
      <c r="Q290" s="5">
        <v>1</v>
      </c>
      <c r="R290" s="10" t="s">
        <v>1511</v>
      </c>
      <c r="S290" s="7"/>
    </row>
    <row r="291" spans="1:19">
      <c r="A291" s="48">
        <f t="shared" si="9"/>
        <v>284</v>
      </c>
      <c r="B291" s="19">
        <v>45054</v>
      </c>
      <c r="C291" s="5" t="s">
        <v>1105</v>
      </c>
      <c r="D291" s="5" t="s">
        <v>1117</v>
      </c>
      <c r="E291" s="10" t="s">
        <v>1342</v>
      </c>
      <c r="F291" s="5" t="s">
        <v>110</v>
      </c>
      <c r="G291" s="5">
        <v>93</v>
      </c>
      <c r="H291" s="7"/>
      <c r="I291" s="7"/>
      <c r="J291" s="7"/>
      <c r="K291" s="7"/>
      <c r="L291" s="7"/>
      <c r="M291" s="7"/>
      <c r="N291" s="7"/>
      <c r="O291" s="5">
        <f t="shared" si="8"/>
        <v>22809</v>
      </c>
      <c r="P291" s="5" t="s">
        <v>1464</v>
      </c>
      <c r="Q291" s="5">
        <v>0.5</v>
      </c>
      <c r="R291" s="10" t="s">
        <v>1511</v>
      </c>
      <c r="S291" s="7"/>
    </row>
    <row r="292" spans="1:19">
      <c r="A292" s="48">
        <f t="shared" si="9"/>
        <v>285</v>
      </c>
      <c r="B292" s="19">
        <v>45054</v>
      </c>
      <c r="C292" s="5" t="s">
        <v>1380</v>
      </c>
      <c r="D292" s="5" t="s">
        <v>1118</v>
      </c>
      <c r="E292" s="10" t="s">
        <v>1342</v>
      </c>
      <c r="F292" s="5" t="s">
        <v>110</v>
      </c>
      <c r="G292" s="5">
        <v>96</v>
      </c>
      <c r="H292" s="7"/>
      <c r="I292" s="7"/>
      <c r="J292" s="7"/>
      <c r="K292" s="7"/>
      <c r="L292" s="7"/>
      <c r="M292" s="7"/>
      <c r="N292" s="7"/>
      <c r="O292" s="5">
        <f t="shared" si="8"/>
        <v>22905</v>
      </c>
      <c r="P292" s="5" t="s">
        <v>1464</v>
      </c>
      <c r="Q292" s="5">
        <v>1</v>
      </c>
      <c r="R292" s="10" t="s">
        <v>1511</v>
      </c>
      <c r="S292" s="7"/>
    </row>
    <row r="293" spans="1:19">
      <c r="A293" s="48">
        <f t="shared" si="9"/>
        <v>286</v>
      </c>
      <c r="B293" s="19">
        <v>45054</v>
      </c>
      <c r="C293" s="5" t="s">
        <v>1259</v>
      </c>
      <c r="D293" s="5" t="s">
        <v>1171</v>
      </c>
      <c r="E293" s="10" t="s">
        <v>1342</v>
      </c>
      <c r="F293" s="5" t="s">
        <v>110</v>
      </c>
      <c r="G293" s="5">
        <v>33</v>
      </c>
      <c r="H293" s="7"/>
      <c r="I293" s="7"/>
      <c r="J293" s="7"/>
      <c r="K293" s="7"/>
      <c r="L293" s="7"/>
      <c r="M293" s="7"/>
      <c r="N293" s="7"/>
      <c r="O293" s="5">
        <f t="shared" si="8"/>
        <v>22938</v>
      </c>
      <c r="P293" s="5" t="s">
        <v>1464</v>
      </c>
      <c r="Q293" s="5">
        <v>1</v>
      </c>
      <c r="R293" s="10" t="s">
        <v>1511</v>
      </c>
      <c r="S293" s="7"/>
    </row>
    <row r="294" spans="1:19">
      <c r="A294" s="48">
        <f t="shared" si="9"/>
        <v>287</v>
      </c>
      <c r="B294" s="19">
        <v>45054</v>
      </c>
      <c r="C294" s="5" t="s">
        <v>1259</v>
      </c>
      <c r="D294" s="5" t="s">
        <v>1529</v>
      </c>
      <c r="E294" s="10" t="s">
        <v>1342</v>
      </c>
      <c r="F294" s="5" t="s">
        <v>110</v>
      </c>
      <c r="G294" s="5">
        <v>55</v>
      </c>
      <c r="H294" s="7"/>
      <c r="I294" s="7"/>
      <c r="J294" s="7"/>
      <c r="K294" s="7"/>
      <c r="L294" s="7"/>
      <c r="M294" s="7"/>
      <c r="N294" s="7"/>
      <c r="O294" s="5">
        <f t="shared" si="8"/>
        <v>22993</v>
      </c>
      <c r="P294" s="5" t="s">
        <v>1464</v>
      </c>
      <c r="Q294" s="5">
        <v>1</v>
      </c>
      <c r="R294" s="10" t="s">
        <v>1511</v>
      </c>
      <c r="S294" s="7"/>
    </row>
    <row r="295" spans="1:19">
      <c r="A295" s="48">
        <f t="shared" si="9"/>
        <v>288</v>
      </c>
      <c r="B295" s="19">
        <v>45055</v>
      </c>
      <c r="C295" s="5" t="s">
        <v>827</v>
      </c>
      <c r="D295" s="5" t="s">
        <v>1113</v>
      </c>
      <c r="E295" s="10" t="s">
        <v>1342</v>
      </c>
      <c r="F295" s="5" t="s">
        <v>110</v>
      </c>
      <c r="G295" s="5">
        <v>74</v>
      </c>
      <c r="H295" s="7"/>
      <c r="I295" s="7"/>
      <c r="J295" s="7"/>
      <c r="K295" s="7"/>
      <c r="L295" s="7"/>
      <c r="M295" s="7"/>
      <c r="N295" s="7"/>
      <c r="O295" s="5">
        <f t="shared" si="8"/>
        <v>23067</v>
      </c>
      <c r="P295" s="5" t="s">
        <v>1464</v>
      </c>
      <c r="Q295" s="5">
        <v>1</v>
      </c>
      <c r="R295" s="10" t="s">
        <v>1511</v>
      </c>
      <c r="S295" s="7"/>
    </row>
    <row r="296" spans="1:19">
      <c r="A296" s="48">
        <f t="shared" si="9"/>
        <v>289</v>
      </c>
      <c r="B296" s="19">
        <v>45055</v>
      </c>
      <c r="C296" s="5" t="s">
        <v>1244</v>
      </c>
      <c r="D296" s="5" t="s">
        <v>1530</v>
      </c>
      <c r="E296" s="10" t="s">
        <v>1342</v>
      </c>
      <c r="F296" s="5" t="s">
        <v>110</v>
      </c>
      <c r="G296" s="5">
        <v>22</v>
      </c>
      <c r="H296" s="7"/>
      <c r="I296" s="7"/>
      <c r="J296" s="7"/>
      <c r="K296" s="7"/>
      <c r="L296" s="7"/>
      <c r="M296" s="7"/>
      <c r="N296" s="7"/>
      <c r="O296" s="5">
        <f t="shared" si="8"/>
        <v>23089</v>
      </c>
      <c r="P296" s="5" t="s">
        <v>1464</v>
      </c>
      <c r="Q296" s="5">
        <v>1</v>
      </c>
      <c r="R296" s="10" t="s">
        <v>1511</v>
      </c>
      <c r="S296" s="7"/>
    </row>
    <row r="297" spans="1:19">
      <c r="A297" s="48">
        <f t="shared" si="9"/>
        <v>290</v>
      </c>
      <c r="B297" s="19">
        <v>45055</v>
      </c>
      <c r="C297" s="5" t="s">
        <v>1264</v>
      </c>
      <c r="D297" s="5" t="s">
        <v>1175</v>
      </c>
      <c r="E297" s="10" t="s">
        <v>1342</v>
      </c>
      <c r="F297" s="5" t="s">
        <v>110</v>
      </c>
      <c r="G297" s="5">
        <v>54</v>
      </c>
      <c r="H297" s="7"/>
      <c r="I297" s="7"/>
      <c r="J297" s="7"/>
      <c r="K297" s="7"/>
      <c r="L297" s="7"/>
      <c r="M297" s="7"/>
      <c r="N297" s="7"/>
      <c r="O297" s="5">
        <f t="shared" si="8"/>
        <v>23143</v>
      </c>
      <c r="P297" s="5" t="s">
        <v>1464</v>
      </c>
      <c r="Q297" s="5">
        <v>1</v>
      </c>
      <c r="R297" s="10" t="s">
        <v>1511</v>
      </c>
      <c r="S297" s="7"/>
    </row>
    <row r="298" spans="1:19">
      <c r="A298" s="48">
        <f t="shared" si="9"/>
        <v>291</v>
      </c>
      <c r="B298" s="19">
        <v>45055</v>
      </c>
      <c r="C298" s="5" t="s">
        <v>1531</v>
      </c>
      <c r="D298" s="5" t="s">
        <v>1262</v>
      </c>
      <c r="E298" s="10" t="s">
        <v>1342</v>
      </c>
      <c r="F298" s="5" t="s">
        <v>110</v>
      </c>
      <c r="G298" s="5">
        <v>27</v>
      </c>
      <c r="H298" s="7"/>
      <c r="I298" s="7"/>
      <c r="J298" s="7"/>
      <c r="K298" s="7"/>
      <c r="L298" s="7"/>
      <c r="M298" s="7"/>
      <c r="N298" s="7"/>
      <c r="O298" s="5">
        <f t="shared" si="8"/>
        <v>23170</v>
      </c>
      <c r="P298" s="5" t="s">
        <v>1464</v>
      </c>
      <c r="Q298" s="5">
        <v>1</v>
      </c>
      <c r="R298" s="10" t="s">
        <v>1511</v>
      </c>
      <c r="S298" s="7"/>
    </row>
    <row r="299" spans="1:19">
      <c r="A299" s="48">
        <f t="shared" si="9"/>
        <v>292</v>
      </c>
      <c r="B299" s="19">
        <v>45055</v>
      </c>
      <c r="C299" s="5" t="s">
        <v>1244</v>
      </c>
      <c r="D299" s="5" t="s">
        <v>1262</v>
      </c>
      <c r="E299" s="10" t="s">
        <v>1342</v>
      </c>
      <c r="F299" s="5" t="s">
        <v>110</v>
      </c>
      <c r="G299" s="5">
        <v>32</v>
      </c>
      <c r="H299" s="7"/>
      <c r="I299" s="7"/>
      <c r="J299" s="7"/>
      <c r="K299" s="7"/>
      <c r="L299" s="7"/>
      <c r="M299" s="7"/>
      <c r="N299" s="7"/>
      <c r="O299" s="5">
        <f t="shared" si="8"/>
        <v>23202</v>
      </c>
      <c r="P299" s="5" t="s">
        <v>1464</v>
      </c>
      <c r="Q299" s="5">
        <v>1</v>
      </c>
      <c r="R299" s="10" t="s">
        <v>1511</v>
      </c>
      <c r="S299" s="7"/>
    </row>
    <row r="300" spans="1:19">
      <c r="A300" s="48">
        <f t="shared" si="9"/>
        <v>293</v>
      </c>
      <c r="B300" s="19">
        <v>45055</v>
      </c>
      <c r="C300" s="5" t="s">
        <v>1164</v>
      </c>
      <c r="D300" s="5" t="s">
        <v>1106</v>
      </c>
      <c r="E300" s="10" t="s">
        <v>1342</v>
      </c>
      <c r="F300" s="5" t="s">
        <v>110</v>
      </c>
      <c r="G300" s="10">
        <v>15</v>
      </c>
      <c r="H300" s="7"/>
      <c r="I300" s="7"/>
      <c r="J300" s="7"/>
      <c r="K300" s="7"/>
      <c r="L300" s="7"/>
      <c r="M300" s="7"/>
      <c r="N300" s="7"/>
      <c r="O300" s="5">
        <f t="shared" si="8"/>
        <v>23217</v>
      </c>
      <c r="P300" s="5" t="s">
        <v>1464</v>
      </c>
      <c r="Q300" s="5">
        <v>1</v>
      </c>
      <c r="R300" s="10" t="s">
        <v>1511</v>
      </c>
      <c r="S300" s="7"/>
    </row>
    <row r="301" spans="1:19">
      <c r="A301" s="48">
        <f t="shared" si="9"/>
        <v>294</v>
      </c>
      <c r="B301" s="19">
        <v>45056</v>
      </c>
      <c r="C301" s="5" t="s">
        <v>1529</v>
      </c>
      <c r="D301" s="5" t="s">
        <v>1173</v>
      </c>
      <c r="E301" s="10" t="s">
        <v>1342</v>
      </c>
      <c r="F301" s="5" t="s">
        <v>110</v>
      </c>
      <c r="G301" s="10">
        <v>33</v>
      </c>
      <c r="H301" s="7"/>
      <c r="I301" s="7"/>
      <c r="J301" s="7"/>
      <c r="K301" s="7"/>
      <c r="L301" s="7"/>
      <c r="M301" s="7"/>
      <c r="N301" s="7"/>
      <c r="O301" s="5">
        <f t="shared" si="8"/>
        <v>23250</v>
      </c>
      <c r="P301" s="5" t="s">
        <v>1080</v>
      </c>
      <c r="Q301" s="5">
        <v>1</v>
      </c>
      <c r="R301" s="10" t="s">
        <v>1511</v>
      </c>
      <c r="S301" s="7"/>
    </row>
    <row r="302" spans="1:19">
      <c r="A302" s="48">
        <f t="shared" si="9"/>
        <v>295</v>
      </c>
      <c r="B302" s="19">
        <v>45056</v>
      </c>
      <c r="C302" s="5" t="s">
        <v>1141</v>
      </c>
      <c r="D302" s="5" t="s">
        <v>1171</v>
      </c>
      <c r="E302" s="10" t="s">
        <v>1342</v>
      </c>
      <c r="F302" s="5" t="s">
        <v>110</v>
      </c>
      <c r="G302" s="10">
        <v>42</v>
      </c>
      <c r="H302" s="7"/>
      <c r="I302" s="7"/>
      <c r="J302" s="7"/>
      <c r="K302" s="7"/>
      <c r="L302" s="7"/>
      <c r="M302" s="7"/>
      <c r="N302" s="7"/>
      <c r="O302" s="5">
        <f t="shared" si="8"/>
        <v>23292</v>
      </c>
      <c r="P302" s="5" t="s">
        <v>1080</v>
      </c>
      <c r="Q302" s="5">
        <v>1</v>
      </c>
      <c r="R302" s="10" t="s">
        <v>1511</v>
      </c>
      <c r="S302" s="7"/>
    </row>
    <row r="303" spans="1:19">
      <c r="A303" s="48">
        <f t="shared" si="9"/>
        <v>296</v>
      </c>
      <c r="B303" s="19">
        <v>45056</v>
      </c>
      <c r="C303" s="5" t="s">
        <v>1171</v>
      </c>
      <c r="D303" s="5" t="s">
        <v>1211</v>
      </c>
      <c r="E303" s="10" t="s">
        <v>1342</v>
      </c>
      <c r="F303" s="5" t="s">
        <v>110</v>
      </c>
      <c r="G303" s="10">
        <v>55</v>
      </c>
      <c r="H303" s="7"/>
      <c r="I303" s="7"/>
      <c r="J303" s="7"/>
      <c r="K303" s="7"/>
      <c r="L303" s="7"/>
      <c r="M303" s="7"/>
      <c r="N303" s="7"/>
      <c r="O303" s="5">
        <f t="shared" si="8"/>
        <v>23347</v>
      </c>
      <c r="P303" s="5" t="s">
        <v>1464</v>
      </c>
      <c r="Q303" s="5">
        <v>0.5</v>
      </c>
      <c r="R303" s="10" t="s">
        <v>1511</v>
      </c>
      <c r="S303" s="7"/>
    </row>
    <row r="304" spans="1:19">
      <c r="A304" s="48">
        <f t="shared" si="9"/>
        <v>297</v>
      </c>
      <c r="B304" s="19">
        <v>45056</v>
      </c>
      <c r="C304" s="10" t="s">
        <v>1211</v>
      </c>
      <c r="D304" s="10" t="s">
        <v>1529</v>
      </c>
      <c r="E304" s="10" t="s">
        <v>1342</v>
      </c>
      <c r="F304" s="5" t="s">
        <v>110</v>
      </c>
      <c r="G304" s="10">
        <v>20</v>
      </c>
      <c r="H304" s="7"/>
      <c r="I304" s="7"/>
      <c r="J304" s="7"/>
      <c r="K304" s="7"/>
      <c r="L304" s="7"/>
      <c r="M304" s="7"/>
      <c r="N304" s="7"/>
      <c r="O304" s="5">
        <f t="shared" si="8"/>
        <v>23367</v>
      </c>
      <c r="P304" s="5" t="s">
        <v>1464</v>
      </c>
      <c r="Q304" s="5">
        <v>1</v>
      </c>
      <c r="R304" s="10" t="s">
        <v>1511</v>
      </c>
      <c r="S304" s="7"/>
    </row>
    <row r="305" spans="1:19">
      <c r="A305" s="48">
        <f t="shared" si="9"/>
        <v>298</v>
      </c>
      <c r="B305" s="19">
        <v>45056</v>
      </c>
      <c r="C305" s="10" t="s">
        <v>1163</v>
      </c>
      <c r="D305" s="10" t="s">
        <v>1105</v>
      </c>
      <c r="E305" s="10" t="s">
        <v>1342</v>
      </c>
      <c r="F305" s="5" t="s">
        <v>110</v>
      </c>
      <c r="G305" s="10">
        <v>67</v>
      </c>
      <c r="H305" s="7"/>
      <c r="I305" s="7"/>
      <c r="J305" s="7"/>
      <c r="K305" s="7"/>
      <c r="L305" s="7"/>
      <c r="M305" s="7"/>
      <c r="N305" s="7"/>
      <c r="O305" s="5">
        <f t="shared" si="8"/>
        <v>23434</v>
      </c>
      <c r="P305" s="5" t="s">
        <v>1464</v>
      </c>
      <c r="Q305" s="5">
        <v>0.5</v>
      </c>
      <c r="R305" s="10" t="s">
        <v>1511</v>
      </c>
      <c r="S305" s="7"/>
    </row>
    <row r="306" spans="1:19">
      <c r="A306" s="48">
        <f t="shared" si="9"/>
        <v>299</v>
      </c>
      <c r="B306" s="19">
        <v>45057</v>
      </c>
      <c r="C306" s="10" t="s">
        <v>1271</v>
      </c>
      <c r="D306" s="10" t="s">
        <v>1264</v>
      </c>
      <c r="E306" s="10" t="s">
        <v>1342</v>
      </c>
      <c r="F306" s="5" t="s">
        <v>110</v>
      </c>
      <c r="G306" s="10">
        <v>40</v>
      </c>
      <c r="H306" s="7"/>
      <c r="I306" s="7"/>
      <c r="J306" s="7"/>
      <c r="K306" s="7"/>
      <c r="L306" s="7"/>
      <c r="M306" s="7"/>
      <c r="N306" s="7"/>
      <c r="O306" s="5">
        <f t="shared" si="8"/>
        <v>23474</v>
      </c>
      <c r="P306" s="5" t="s">
        <v>1464</v>
      </c>
      <c r="Q306" s="5">
        <v>0.5</v>
      </c>
      <c r="R306" s="10" t="s">
        <v>1511</v>
      </c>
      <c r="S306" s="7"/>
    </row>
    <row r="307" spans="1:19">
      <c r="A307" s="48">
        <f t="shared" si="9"/>
        <v>300</v>
      </c>
      <c r="B307" s="19">
        <v>45057</v>
      </c>
      <c r="C307" s="10" t="s">
        <v>1264</v>
      </c>
      <c r="D307" s="10" t="s">
        <v>1209</v>
      </c>
      <c r="E307" s="10" t="s">
        <v>1342</v>
      </c>
      <c r="F307" s="5" t="s">
        <v>110</v>
      </c>
      <c r="G307" s="10">
        <v>24</v>
      </c>
      <c r="H307" s="7"/>
      <c r="I307" s="7"/>
      <c r="J307" s="7"/>
      <c r="K307" s="7"/>
      <c r="L307" s="7"/>
      <c r="M307" s="7"/>
      <c r="N307" s="7"/>
      <c r="O307" s="5">
        <f t="shared" si="8"/>
        <v>23498</v>
      </c>
      <c r="P307" s="5" t="s">
        <v>1464</v>
      </c>
      <c r="Q307" s="5">
        <v>0.5</v>
      </c>
      <c r="R307" s="10" t="s">
        <v>1511</v>
      </c>
      <c r="S307" s="7"/>
    </row>
    <row r="308" spans="1:19">
      <c r="A308" s="48">
        <f t="shared" si="9"/>
        <v>301</v>
      </c>
      <c r="B308" s="19">
        <v>45057</v>
      </c>
      <c r="C308" s="10" t="s">
        <v>1209</v>
      </c>
      <c r="D308" s="10" t="s">
        <v>1299</v>
      </c>
      <c r="E308" s="10" t="s">
        <v>1342</v>
      </c>
      <c r="F308" s="5" t="s">
        <v>110</v>
      </c>
      <c r="G308" s="10">
        <v>37</v>
      </c>
      <c r="H308" s="7"/>
      <c r="I308" s="7"/>
      <c r="J308" s="7"/>
      <c r="K308" s="7"/>
      <c r="L308" s="7"/>
      <c r="M308" s="7"/>
      <c r="N308" s="7"/>
      <c r="O308" s="5">
        <f t="shared" si="8"/>
        <v>23535</v>
      </c>
      <c r="P308" s="5" t="s">
        <v>1464</v>
      </c>
      <c r="Q308" s="5">
        <v>0.5</v>
      </c>
      <c r="R308" s="10" t="s">
        <v>1511</v>
      </c>
      <c r="S308" s="7"/>
    </row>
    <row r="309" spans="1:19">
      <c r="A309" s="48">
        <f t="shared" si="9"/>
        <v>302</v>
      </c>
      <c r="B309" s="19">
        <v>45057</v>
      </c>
      <c r="C309" s="10" t="s">
        <v>1299</v>
      </c>
      <c r="D309" s="10" t="s">
        <v>1333</v>
      </c>
      <c r="E309" s="10" t="s">
        <v>1342</v>
      </c>
      <c r="F309" s="5" t="s">
        <v>110</v>
      </c>
      <c r="G309" s="10">
        <v>50</v>
      </c>
      <c r="H309" s="7"/>
      <c r="I309" s="7"/>
      <c r="J309" s="7"/>
      <c r="K309" s="7"/>
      <c r="L309" s="7"/>
      <c r="M309" s="7"/>
      <c r="N309" s="7"/>
      <c r="O309" s="5">
        <f t="shared" si="8"/>
        <v>23585</v>
      </c>
      <c r="P309" s="5" t="s">
        <v>1464</v>
      </c>
      <c r="Q309" s="5">
        <v>0.5</v>
      </c>
      <c r="R309" s="10" t="s">
        <v>1511</v>
      </c>
      <c r="S309" s="7"/>
    </row>
    <row r="310" spans="1:19">
      <c r="A310" s="48">
        <f t="shared" si="9"/>
        <v>303</v>
      </c>
      <c r="B310" s="19">
        <v>45057</v>
      </c>
      <c r="C310" s="10" t="s">
        <v>1531</v>
      </c>
      <c r="D310" s="10" t="s">
        <v>1532</v>
      </c>
      <c r="E310" s="10" t="s">
        <v>1342</v>
      </c>
      <c r="F310" s="5" t="s">
        <v>110</v>
      </c>
      <c r="G310" s="10">
        <v>55</v>
      </c>
      <c r="H310" s="7"/>
      <c r="I310" s="7"/>
      <c r="J310" s="7"/>
      <c r="K310" s="7"/>
      <c r="L310" s="7"/>
      <c r="M310" s="7"/>
      <c r="N310" s="7"/>
      <c r="O310" s="5">
        <f t="shared" si="8"/>
        <v>23640</v>
      </c>
      <c r="P310" s="5" t="s">
        <v>1464</v>
      </c>
      <c r="Q310" s="5">
        <v>0.5</v>
      </c>
      <c r="R310" s="10" t="s">
        <v>1511</v>
      </c>
      <c r="S310" s="7"/>
    </row>
    <row r="311" spans="1:19">
      <c r="A311" s="48">
        <f t="shared" si="9"/>
        <v>304</v>
      </c>
      <c r="B311" s="19">
        <v>45060</v>
      </c>
      <c r="C311" s="10" t="s">
        <v>1393</v>
      </c>
      <c r="D311" s="10" t="s">
        <v>1533</v>
      </c>
      <c r="E311" s="10" t="s">
        <v>1342</v>
      </c>
      <c r="F311" s="5" t="s">
        <v>110</v>
      </c>
      <c r="G311" s="10">
        <v>45</v>
      </c>
      <c r="H311" s="7"/>
      <c r="I311" s="7"/>
      <c r="J311" s="7"/>
      <c r="K311" s="7"/>
      <c r="L311" s="7"/>
      <c r="M311" s="7"/>
      <c r="N311" s="7"/>
      <c r="O311" s="5">
        <f t="shared" si="8"/>
        <v>23685</v>
      </c>
      <c r="P311" s="5" t="s">
        <v>1464</v>
      </c>
      <c r="Q311" s="5">
        <v>2</v>
      </c>
      <c r="R311" s="10" t="s">
        <v>1511</v>
      </c>
      <c r="S311" s="29"/>
    </row>
    <row r="312" spans="1:19">
      <c r="A312" s="48">
        <f t="shared" si="9"/>
        <v>305</v>
      </c>
      <c r="B312" s="19">
        <v>45060</v>
      </c>
      <c r="C312" s="10" t="s">
        <v>1533</v>
      </c>
      <c r="D312" s="10" t="s">
        <v>852</v>
      </c>
      <c r="E312" s="10" t="s">
        <v>1342</v>
      </c>
      <c r="F312" s="5" t="s">
        <v>110</v>
      </c>
      <c r="G312" s="10">
        <v>67</v>
      </c>
      <c r="H312" s="7"/>
      <c r="I312" s="7"/>
      <c r="J312" s="7"/>
      <c r="K312" s="7"/>
      <c r="L312" s="7"/>
      <c r="M312" s="7"/>
      <c r="N312" s="7"/>
      <c r="O312" s="5">
        <f t="shared" si="8"/>
        <v>23752</v>
      </c>
      <c r="P312" s="5" t="s">
        <v>1464</v>
      </c>
      <c r="Q312" s="5">
        <v>2</v>
      </c>
      <c r="R312" s="10" t="s">
        <v>1511</v>
      </c>
      <c r="S312" s="29"/>
    </row>
    <row r="313" spans="1:19">
      <c r="A313" s="48">
        <f t="shared" si="9"/>
        <v>306</v>
      </c>
      <c r="B313" s="19">
        <v>45060</v>
      </c>
      <c r="C313" s="10" t="s">
        <v>852</v>
      </c>
      <c r="D313" s="10" t="s">
        <v>1534</v>
      </c>
      <c r="E313" s="10" t="s">
        <v>1342</v>
      </c>
      <c r="F313" s="5" t="s">
        <v>110</v>
      </c>
      <c r="G313" s="10">
        <v>33</v>
      </c>
      <c r="H313" s="7"/>
      <c r="I313" s="7"/>
      <c r="J313" s="7"/>
      <c r="K313" s="7"/>
      <c r="L313" s="7"/>
      <c r="M313" s="7"/>
      <c r="N313" s="7"/>
      <c r="O313" s="5">
        <f t="shared" si="8"/>
        <v>23785</v>
      </c>
      <c r="P313" s="5" t="s">
        <v>1464</v>
      </c>
      <c r="Q313" s="5">
        <v>2</v>
      </c>
      <c r="R313" s="10" t="s">
        <v>1511</v>
      </c>
      <c r="S313" s="29"/>
    </row>
    <row r="314" spans="1:19">
      <c r="A314" s="48">
        <f t="shared" si="9"/>
        <v>307</v>
      </c>
      <c r="B314" s="19">
        <v>45060</v>
      </c>
      <c r="C314" s="10" t="s">
        <v>1534</v>
      </c>
      <c r="D314" s="10" t="s">
        <v>1270</v>
      </c>
      <c r="E314" s="10" t="s">
        <v>1342</v>
      </c>
      <c r="F314" s="5" t="s">
        <v>110</v>
      </c>
      <c r="G314" s="10">
        <v>66</v>
      </c>
      <c r="H314" s="7"/>
      <c r="I314" s="7"/>
      <c r="J314" s="7"/>
      <c r="K314" s="7"/>
      <c r="L314" s="7"/>
      <c r="M314" s="7"/>
      <c r="N314" s="7"/>
      <c r="O314" s="5">
        <f t="shared" si="8"/>
        <v>23851</v>
      </c>
      <c r="P314" s="5" t="s">
        <v>1464</v>
      </c>
      <c r="Q314" s="5">
        <v>2</v>
      </c>
      <c r="R314" s="10" t="s">
        <v>1511</v>
      </c>
      <c r="S314" s="29"/>
    </row>
    <row r="315" spans="1:19">
      <c r="A315" s="48">
        <f t="shared" si="9"/>
        <v>308</v>
      </c>
      <c r="B315" s="19">
        <v>45061</v>
      </c>
      <c r="C315" s="10" t="s">
        <v>1270</v>
      </c>
      <c r="D315" s="10" t="s">
        <v>1329</v>
      </c>
      <c r="E315" s="10" t="s">
        <v>1342</v>
      </c>
      <c r="F315" s="5" t="s">
        <v>110</v>
      </c>
      <c r="G315" s="10">
        <v>32</v>
      </c>
      <c r="H315" s="7"/>
      <c r="I315" s="7"/>
      <c r="J315" s="7"/>
      <c r="K315" s="7"/>
      <c r="L315" s="7"/>
      <c r="M315" s="7"/>
      <c r="N315" s="7"/>
      <c r="O315" s="5">
        <f t="shared" si="8"/>
        <v>23883</v>
      </c>
      <c r="P315" s="5" t="s">
        <v>1464</v>
      </c>
      <c r="Q315" s="5">
        <v>2</v>
      </c>
      <c r="R315" s="10" t="s">
        <v>1511</v>
      </c>
      <c r="S315" s="29"/>
    </row>
    <row r="316" spans="1:19">
      <c r="A316" s="48">
        <f t="shared" si="9"/>
        <v>309</v>
      </c>
      <c r="B316" s="19">
        <v>45061</v>
      </c>
      <c r="C316" s="10" t="s">
        <v>1329</v>
      </c>
      <c r="D316" s="10" t="s">
        <v>1161</v>
      </c>
      <c r="E316" s="10" t="s">
        <v>1342</v>
      </c>
      <c r="F316" s="5" t="s">
        <v>110</v>
      </c>
      <c r="G316" s="10"/>
      <c r="H316" s="7"/>
      <c r="I316" s="5">
        <v>60</v>
      </c>
      <c r="J316" s="7"/>
      <c r="K316" s="7"/>
      <c r="L316" s="7"/>
      <c r="M316" s="7"/>
      <c r="N316" s="7"/>
      <c r="O316" s="5">
        <f t="shared" si="8"/>
        <v>23943</v>
      </c>
      <c r="P316" s="5" t="s">
        <v>1464</v>
      </c>
      <c r="Q316" s="5">
        <v>2</v>
      </c>
      <c r="R316" s="10" t="s">
        <v>1511</v>
      </c>
      <c r="S316" s="29"/>
    </row>
    <row r="317" spans="1:19">
      <c r="A317" s="48">
        <f t="shared" si="9"/>
        <v>310</v>
      </c>
      <c r="B317" s="19">
        <v>45061</v>
      </c>
      <c r="C317" s="10" t="s">
        <v>1398</v>
      </c>
      <c r="D317" s="10" t="s">
        <v>828</v>
      </c>
      <c r="E317" s="10" t="s">
        <v>1342</v>
      </c>
      <c r="F317" s="5" t="s">
        <v>110</v>
      </c>
      <c r="G317" s="10">
        <v>150</v>
      </c>
      <c r="H317" s="7"/>
      <c r="I317" s="7"/>
      <c r="J317" s="7"/>
      <c r="K317" s="7"/>
      <c r="L317" s="7"/>
      <c r="M317" s="7"/>
      <c r="N317" s="7"/>
      <c r="O317" s="5">
        <f t="shared" si="8"/>
        <v>24093</v>
      </c>
      <c r="P317" s="5" t="s">
        <v>1464</v>
      </c>
      <c r="Q317" s="5">
        <v>2</v>
      </c>
      <c r="R317" s="10" t="s">
        <v>1511</v>
      </c>
      <c r="S317" s="29"/>
    </row>
    <row r="318" spans="1:19">
      <c r="A318" s="48">
        <f t="shared" si="9"/>
        <v>311</v>
      </c>
      <c r="B318" s="19"/>
      <c r="C318" s="10"/>
      <c r="D318" s="10"/>
      <c r="E318" s="10"/>
      <c r="F318" s="5"/>
      <c r="G318" s="10"/>
      <c r="H318" s="7"/>
      <c r="I318" s="7"/>
      <c r="J318" s="7"/>
      <c r="K318" s="7"/>
      <c r="L318" s="7"/>
      <c r="M318" s="7"/>
      <c r="N318" s="7"/>
      <c r="O318" s="5"/>
      <c r="P318" s="5"/>
      <c r="Q318" s="5"/>
      <c r="R318" s="10"/>
      <c r="S318" s="29"/>
    </row>
    <row r="319" spans="1:19">
      <c r="A319" s="48"/>
      <c r="B319" s="19"/>
      <c r="C319" s="10"/>
      <c r="D319" s="10"/>
      <c r="E319" s="10"/>
      <c r="F319" s="5"/>
      <c r="G319" s="10"/>
      <c r="H319" s="7"/>
      <c r="I319" s="7"/>
      <c r="J319" s="7"/>
      <c r="K319" s="7"/>
      <c r="L319" s="7"/>
      <c r="M319" s="7"/>
      <c r="N319" s="7"/>
      <c r="O319" s="5"/>
      <c r="P319" s="5"/>
      <c r="Q319" s="5"/>
      <c r="R319" s="10"/>
      <c r="S319" s="29"/>
    </row>
    <row r="320" spans="1:19">
      <c r="A320" s="48"/>
      <c r="B320" s="19"/>
      <c r="C320" s="10"/>
      <c r="D320" s="10"/>
      <c r="E320" s="10"/>
      <c r="F320" s="5"/>
      <c r="G320" s="10"/>
      <c r="H320" s="7"/>
      <c r="I320" s="7"/>
      <c r="J320" s="7"/>
      <c r="K320" s="7"/>
      <c r="L320" s="7"/>
      <c r="M320" s="7"/>
      <c r="N320" s="7"/>
      <c r="O320" s="5"/>
      <c r="P320" s="5"/>
      <c r="Q320" s="5"/>
      <c r="R320" s="10"/>
      <c r="S320" s="29"/>
    </row>
    <row r="321" spans="1:19">
      <c r="A321" s="48"/>
      <c r="B321" s="19"/>
      <c r="C321" s="10"/>
      <c r="D321" s="10"/>
      <c r="E321" s="10"/>
      <c r="F321" s="5"/>
      <c r="G321" s="10"/>
      <c r="H321" s="7"/>
      <c r="I321" s="7"/>
      <c r="J321" s="7"/>
      <c r="K321" s="7"/>
      <c r="L321" s="7"/>
      <c r="M321" s="7"/>
      <c r="N321" s="7"/>
      <c r="O321" s="5"/>
      <c r="P321" s="5"/>
      <c r="Q321" s="5"/>
      <c r="R321" s="10"/>
      <c r="S321" s="29"/>
    </row>
    <row r="322" spans="1:19">
      <c r="A322" s="48"/>
      <c r="B322" s="19"/>
      <c r="C322" s="10"/>
      <c r="D322" s="10"/>
      <c r="E322" s="10"/>
      <c r="F322" s="5"/>
      <c r="G322" s="10"/>
      <c r="H322" s="7"/>
      <c r="I322" s="7"/>
      <c r="J322" s="7"/>
      <c r="K322" s="7"/>
      <c r="L322" s="7"/>
      <c r="M322" s="7"/>
      <c r="N322" s="7"/>
      <c r="O322" s="5"/>
      <c r="P322" s="5"/>
      <c r="Q322" s="5"/>
      <c r="R322" s="10"/>
      <c r="S322" s="29"/>
    </row>
    <row r="323" spans="1:19">
      <c r="A323" s="48"/>
      <c r="B323" s="19"/>
      <c r="C323" s="10"/>
      <c r="D323" s="10"/>
      <c r="E323" s="10"/>
      <c r="F323" s="5"/>
      <c r="G323" s="10"/>
      <c r="H323" s="7"/>
      <c r="I323" s="7"/>
      <c r="J323" s="7"/>
      <c r="K323" s="7"/>
      <c r="L323" s="7"/>
      <c r="M323" s="7"/>
      <c r="N323" s="7"/>
      <c r="O323" s="5"/>
      <c r="P323" s="5"/>
      <c r="Q323" s="5"/>
      <c r="R323" s="10"/>
      <c r="S323" s="29"/>
    </row>
    <row r="324" spans="1:19">
      <c r="A324" s="48"/>
      <c r="B324" s="19"/>
      <c r="C324" s="10"/>
      <c r="D324" s="10"/>
      <c r="E324" s="10"/>
      <c r="F324" s="5"/>
      <c r="G324" s="10"/>
      <c r="H324" s="7"/>
      <c r="I324" s="7"/>
      <c r="J324" s="7"/>
      <c r="K324" s="7"/>
      <c r="L324" s="7"/>
      <c r="M324" s="7"/>
      <c r="N324" s="7"/>
      <c r="O324" s="5"/>
      <c r="P324" s="5"/>
      <c r="Q324" s="5"/>
      <c r="R324" s="10"/>
      <c r="S324" s="29"/>
    </row>
    <row r="325" spans="1:19">
      <c r="A325" s="48"/>
      <c r="B325" s="19"/>
      <c r="C325" s="10"/>
      <c r="D325" s="10"/>
      <c r="E325" s="10"/>
      <c r="F325" s="5"/>
      <c r="G325" s="10"/>
      <c r="H325" s="7"/>
      <c r="I325" s="7"/>
      <c r="J325" s="7"/>
      <c r="K325" s="7"/>
      <c r="L325" s="7"/>
      <c r="M325" s="7"/>
      <c r="N325" s="7"/>
      <c r="O325" s="5"/>
      <c r="P325" s="5"/>
      <c r="Q325" s="5"/>
      <c r="R325" s="10"/>
      <c r="S325" s="29"/>
    </row>
    <row r="326" spans="1:19">
      <c r="A326" s="48"/>
      <c r="B326" s="19"/>
      <c r="C326" s="10"/>
      <c r="D326" s="10"/>
      <c r="E326" s="10"/>
      <c r="F326" s="5"/>
      <c r="G326" s="10"/>
      <c r="H326" s="7"/>
      <c r="I326" s="7"/>
      <c r="J326" s="7"/>
      <c r="K326" s="7"/>
      <c r="L326" s="7"/>
      <c r="M326" s="7"/>
      <c r="N326" s="7"/>
      <c r="O326" s="5"/>
      <c r="P326" s="5"/>
      <c r="Q326" s="5"/>
      <c r="R326" s="10"/>
      <c r="S326" s="29"/>
    </row>
    <row r="327" spans="1:19">
      <c r="A327" s="48"/>
      <c r="B327" s="19"/>
      <c r="C327" s="10"/>
      <c r="D327" s="10"/>
      <c r="E327" s="10"/>
      <c r="F327" s="5"/>
      <c r="G327" s="10"/>
      <c r="H327" s="7"/>
      <c r="I327" s="7"/>
      <c r="J327" s="7"/>
      <c r="K327" s="7"/>
      <c r="L327" s="7"/>
      <c r="M327" s="7"/>
      <c r="N327" s="7"/>
      <c r="O327" s="5"/>
      <c r="P327" s="5"/>
      <c r="Q327" s="5"/>
      <c r="R327" s="10"/>
      <c r="S327" s="29"/>
    </row>
    <row r="328" spans="1:19">
      <c r="A328" s="48"/>
      <c r="B328" s="19"/>
      <c r="C328" s="10"/>
      <c r="D328" s="10"/>
      <c r="E328" s="10"/>
      <c r="F328" s="5"/>
      <c r="G328" s="10"/>
      <c r="H328" s="7"/>
      <c r="I328" s="7"/>
      <c r="J328" s="7"/>
      <c r="K328" s="7"/>
      <c r="L328" s="7"/>
      <c r="M328" s="7"/>
      <c r="N328" s="7"/>
      <c r="O328" s="5"/>
      <c r="P328" s="5"/>
      <c r="Q328" s="5"/>
      <c r="R328" s="10"/>
      <c r="S328" s="29"/>
    </row>
    <row r="329" spans="1:19">
      <c r="A329" s="48"/>
      <c r="B329" s="19"/>
      <c r="C329" s="7"/>
      <c r="D329" s="7"/>
      <c r="E329" s="7"/>
      <c r="F329" s="7"/>
      <c r="G329" s="7"/>
      <c r="H329" s="7"/>
      <c r="I329" s="7"/>
      <c r="J329" s="7"/>
      <c r="K329" s="7"/>
      <c r="L329" s="7"/>
      <c r="M329" s="7"/>
      <c r="N329" s="7"/>
      <c r="O329" s="7"/>
      <c r="P329" s="7"/>
      <c r="Q329" s="7"/>
      <c r="R329" s="7"/>
      <c r="S329" s="29"/>
    </row>
    <row r="330" spans="1:19">
      <c r="G330" s="51">
        <f>+SUM(G8:G329)</f>
        <v>18487</v>
      </c>
      <c r="H330" s="51">
        <f t="shared" ref="H330:N330" si="10">+SUM(H8:H269)</f>
        <v>1820</v>
      </c>
      <c r="I330" s="51">
        <f t="shared" si="10"/>
        <v>1615</v>
      </c>
      <c r="J330" s="51">
        <f t="shared" si="10"/>
        <v>877</v>
      </c>
      <c r="K330" s="51">
        <f t="shared" si="10"/>
        <v>396</v>
      </c>
      <c r="L330" s="51">
        <f t="shared" si="10"/>
        <v>838</v>
      </c>
      <c r="M330" s="51">
        <f t="shared" si="10"/>
        <v>0</v>
      </c>
      <c r="N330" s="53">
        <f t="shared" si="10"/>
        <v>0</v>
      </c>
      <c r="O330" s="51">
        <f>+SUM(G330+H330+I330+J330+K330+L330+M330+N330)</f>
        <v>24033</v>
      </c>
      <c r="P330" s="7"/>
      <c r="Q330" s="7"/>
      <c r="R330" s="7"/>
    </row>
    <row r="331" spans="1:19" ht="18.75">
      <c r="G331" s="17">
        <v>23628</v>
      </c>
      <c r="H331" s="17">
        <v>1864</v>
      </c>
      <c r="I331" s="17">
        <v>1675</v>
      </c>
      <c r="J331" s="17">
        <v>939</v>
      </c>
      <c r="K331" s="17">
        <v>396</v>
      </c>
      <c r="L331" s="17">
        <v>845</v>
      </c>
      <c r="M331" s="17">
        <v>26</v>
      </c>
      <c r="O331" s="45">
        <f>+G331+H331+I331+J331+K331+L331+M331</f>
        <v>29373</v>
      </c>
      <c r="P331" s="7"/>
      <c r="Q331" s="7"/>
      <c r="R331" s="7"/>
    </row>
    <row r="335" spans="1:19">
      <c r="E335" s="18"/>
      <c r="F335" s="18"/>
      <c r="H335" s="52"/>
    </row>
    <row r="336" spans="1:19">
      <c r="E336" s="18"/>
      <c r="F336" s="18"/>
      <c r="H336" s="52"/>
    </row>
    <row r="337" spans="5:16">
      <c r="E337" s="18"/>
      <c r="F337" s="18"/>
      <c r="H337" s="52"/>
    </row>
    <row r="338" spans="5:16">
      <c r="E338" s="18"/>
      <c r="F338" s="18"/>
      <c r="H338" s="52"/>
    </row>
    <row r="339" spans="5:16">
      <c r="E339" s="18"/>
      <c r="F339" s="18"/>
    </row>
    <row r="340" spans="5:16">
      <c r="E340" s="18"/>
      <c r="F340" s="18"/>
    </row>
    <row r="341" spans="5:16">
      <c r="E341" s="18"/>
      <c r="F341" s="18"/>
    </row>
    <row r="346" spans="5:16">
      <c r="K346">
        <f>150+93+96+230+124</f>
        <v>693</v>
      </c>
      <c r="O346">
        <f>116+65</f>
        <v>181</v>
      </c>
      <c r="P346">
        <v>5852</v>
      </c>
    </row>
    <row r="347" spans="5:16">
      <c r="O347">
        <v>3815</v>
      </c>
    </row>
  </sheetData>
  <autoFilter ref="G7:M318"/>
  <mergeCells count="22">
    <mergeCell ref="C4:D4"/>
    <mergeCell ref="A5:B5"/>
    <mergeCell ref="C5:S5"/>
    <mergeCell ref="G6:N6"/>
    <mergeCell ref="A6:A7"/>
    <mergeCell ref="B6:B7"/>
    <mergeCell ref="C6:C7"/>
    <mergeCell ref="D6:D7"/>
    <mergeCell ref="E6:E7"/>
    <mergeCell ref="F6:F7"/>
    <mergeCell ref="O6:O7"/>
    <mergeCell ref="P6:P7"/>
    <mergeCell ref="Q6:Q7"/>
    <mergeCell ref="R6:R7"/>
    <mergeCell ref="S6:S7"/>
    <mergeCell ref="E1:S4"/>
    <mergeCell ref="A1:B1"/>
    <mergeCell ref="C1:D1"/>
    <mergeCell ref="A2:B2"/>
    <mergeCell ref="C2:D2"/>
    <mergeCell ref="A3:B3"/>
    <mergeCell ref="C3:D3"/>
  </mergeCells>
  <pageMargins left="0.7" right="0.7" top="0.75" bottom="0.75" header="0.3" footer="0.3"/>
  <pageSetup scale="50" orientation="portrait"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86"/>
  <sheetViews>
    <sheetView topLeftCell="A82" workbookViewId="0">
      <selection activeCell="J49" sqref="J49"/>
    </sheetView>
  </sheetViews>
  <sheetFormatPr defaultColWidth="9" defaultRowHeight="15"/>
  <cols>
    <col min="1" max="1" width="9.28515625" customWidth="1"/>
    <col min="2" max="2" width="15.28515625" customWidth="1"/>
    <col min="4" max="4" width="12.42578125" customWidth="1"/>
    <col min="5" max="5" width="11.42578125" customWidth="1"/>
    <col min="6" max="6" width="10.140625" customWidth="1"/>
    <col min="7" max="9" width="9.28515625" customWidth="1"/>
    <col min="10" max="10" width="9.85546875" customWidth="1"/>
    <col min="11" max="11" width="10.5703125" customWidth="1"/>
    <col min="12" max="12" width="9.85546875" customWidth="1"/>
    <col min="13" max="13" width="10.85546875" customWidth="1"/>
    <col min="14" max="14" width="10.140625" customWidth="1"/>
    <col min="15" max="15" width="0.140625" customWidth="1"/>
    <col min="16" max="16" width="9.140625" customWidth="1"/>
    <col min="17" max="17" width="10.28515625" customWidth="1"/>
    <col min="18" max="18" width="0.140625" customWidth="1"/>
  </cols>
  <sheetData>
    <row r="1" spans="1:18" ht="18.75">
      <c r="A1" s="712" t="s">
        <v>261</v>
      </c>
      <c r="B1" s="712"/>
      <c r="C1" s="713" t="s">
        <v>22</v>
      </c>
      <c r="D1" s="713"/>
      <c r="E1" s="720"/>
      <c r="F1" s="720"/>
      <c r="G1" s="720"/>
      <c r="H1" s="720"/>
      <c r="I1" s="720"/>
      <c r="J1" s="720"/>
      <c r="K1" s="720"/>
      <c r="L1" s="720"/>
      <c r="M1" s="720"/>
      <c r="N1" s="720"/>
      <c r="O1" s="720"/>
      <c r="P1" s="720"/>
      <c r="Q1" s="720"/>
      <c r="R1" s="720"/>
    </row>
    <row r="2" spans="1:18" ht="18.75">
      <c r="A2" s="712" t="s">
        <v>262</v>
      </c>
      <c r="B2" s="712"/>
      <c r="C2" s="713" t="s">
        <v>34</v>
      </c>
      <c r="D2" s="713"/>
      <c r="E2" s="720"/>
      <c r="F2" s="720"/>
      <c r="G2" s="720"/>
      <c r="H2" s="720"/>
      <c r="I2" s="720"/>
      <c r="J2" s="720"/>
      <c r="K2" s="720"/>
      <c r="L2" s="720"/>
      <c r="M2" s="720"/>
      <c r="N2" s="720"/>
      <c r="O2" s="720"/>
      <c r="P2" s="720"/>
      <c r="Q2" s="720"/>
      <c r="R2" s="720"/>
    </row>
    <row r="3" spans="1:18" ht="18.75">
      <c r="A3" s="712" t="s">
        <v>263</v>
      </c>
      <c r="B3" s="712"/>
      <c r="C3" s="713">
        <v>13834</v>
      </c>
      <c r="D3" s="713"/>
      <c r="E3" s="720"/>
      <c r="F3" s="720"/>
      <c r="G3" s="720"/>
      <c r="H3" s="720"/>
      <c r="I3" s="720"/>
      <c r="J3" s="720"/>
      <c r="K3" s="720"/>
      <c r="L3" s="720"/>
      <c r="M3" s="720"/>
      <c r="N3" s="720"/>
      <c r="O3" s="720"/>
      <c r="P3" s="720"/>
      <c r="Q3" s="720"/>
      <c r="R3" s="720"/>
    </row>
    <row r="4" spans="1:18" ht="18.75">
      <c r="A4" s="14" t="s">
        <v>264</v>
      </c>
      <c r="B4" s="14"/>
      <c r="C4" s="713"/>
      <c r="D4" s="713"/>
      <c r="E4" s="720"/>
      <c r="F4" s="720"/>
      <c r="G4" s="720"/>
      <c r="H4" s="720"/>
      <c r="I4" s="720"/>
      <c r="J4" s="720"/>
      <c r="K4" s="720"/>
      <c r="L4" s="720"/>
      <c r="M4" s="720"/>
      <c r="N4" s="720"/>
      <c r="O4" s="720"/>
      <c r="P4" s="720"/>
      <c r="Q4" s="720"/>
      <c r="R4" s="720"/>
    </row>
    <row r="5" spans="1:18" ht="18.75">
      <c r="A5" s="714" t="s">
        <v>87</v>
      </c>
      <c r="B5" s="714"/>
      <c r="C5" s="715" t="s">
        <v>1535</v>
      </c>
      <c r="D5" s="715"/>
      <c r="E5" s="715"/>
      <c r="F5" s="715"/>
      <c r="G5" s="716"/>
      <c r="H5" s="716"/>
      <c r="I5" s="716"/>
      <c r="J5" s="716"/>
      <c r="K5" s="716"/>
      <c r="L5" s="716"/>
      <c r="M5" s="716"/>
      <c r="N5" s="715"/>
      <c r="O5" s="715"/>
      <c r="P5" s="715"/>
      <c r="Q5" s="715"/>
      <c r="R5" s="715"/>
    </row>
    <row r="6" spans="1:18" ht="18">
      <c r="A6" s="718" t="s">
        <v>89</v>
      </c>
      <c r="B6" s="718" t="s">
        <v>90</v>
      </c>
      <c r="C6" s="719" t="s">
        <v>91</v>
      </c>
      <c r="D6" s="719" t="s">
        <v>92</v>
      </c>
      <c r="E6" s="719" t="s">
        <v>93</v>
      </c>
      <c r="F6" s="719" t="s">
        <v>94</v>
      </c>
      <c r="G6" s="764" t="s">
        <v>95</v>
      </c>
      <c r="H6" s="764"/>
      <c r="I6" s="764"/>
      <c r="J6" s="764"/>
      <c r="K6" s="764"/>
      <c r="L6" s="764"/>
      <c r="M6" s="764"/>
      <c r="N6" s="719" t="s">
        <v>96</v>
      </c>
      <c r="O6" s="719" t="s">
        <v>97</v>
      </c>
      <c r="P6" s="719" t="s">
        <v>98</v>
      </c>
      <c r="Q6" s="719" t="s">
        <v>99</v>
      </c>
      <c r="R6" s="719" t="s">
        <v>265</v>
      </c>
    </row>
    <row r="7" spans="1:18" ht="18">
      <c r="A7" s="718"/>
      <c r="B7" s="718"/>
      <c r="C7" s="719"/>
      <c r="D7" s="719"/>
      <c r="E7" s="719"/>
      <c r="F7" s="719"/>
      <c r="G7" s="4" t="s">
        <v>101</v>
      </c>
      <c r="H7" s="4" t="s">
        <v>102</v>
      </c>
      <c r="I7" s="4" t="s">
        <v>103</v>
      </c>
      <c r="J7" s="4" t="s">
        <v>104</v>
      </c>
      <c r="K7" s="4" t="s">
        <v>1067</v>
      </c>
      <c r="L7" s="4" t="s">
        <v>106</v>
      </c>
      <c r="M7" s="4" t="s">
        <v>107</v>
      </c>
      <c r="N7" s="719"/>
      <c r="O7" s="719"/>
      <c r="P7" s="719"/>
      <c r="Q7" s="719"/>
      <c r="R7" s="719"/>
    </row>
    <row r="8" spans="1:18">
      <c r="A8" s="10">
        <v>1</v>
      </c>
      <c r="B8" s="19">
        <v>45012</v>
      </c>
      <c r="C8" s="10" t="s">
        <v>116</v>
      </c>
      <c r="D8" s="10" t="s">
        <v>137</v>
      </c>
      <c r="E8" s="10" t="s">
        <v>1092</v>
      </c>
      <c r="F8" s="10" t="s">
        <v>110</v>
      </c>
      <c r="G8" s="10">
        <v>106</v>
      </c>
      <c r="H8" s="10"/>
      <c r="I8" s="10"/>
      <c r="J8" s="10"/>
      <c r="K8" s="10"/>
      <c r="L8" s="10"/>
      <c r="M8" s="10"/>
      <c r="N8" s="10">
        <f>+G8</f>
        <v>106</v>
      </c>
      <c r="O8" s="10"/>
      <c r="P8" s="10"/>
      <c r="Q8" s="10"/>
      <c r="R8" s="10"/>
    </row>
    <row r="9" spans="1:18">
      <c r="A9" s="10">
        <f>A8+1</f>
        <v>2</v>
      </c>
      <c r="B9" s="19">
        <v>45012</v>
      </c>
      <c r="C9" s="10" t="s">
        <v>116</v>
      </c>
      <c r="D9" s="10" t="s">
        <v>865</v>
      </c>
      <c r="E9" s="10" t="s">
        <v>1092</v>
      </c>
      <c r="F9" s="10" t="s">
        <v>110</v>
      </c>
      <c r="G9" s="10">
        <v>153</v>
      </c>
      <c r="H9" s="10"/>
      <c r="I9" s="10"/>
      <c r="J9" s="10"/>
      <c r="K9" s="10"/>
      <c r="L9" s="10"/>
      <c r="M9" s="10"/>
      <c r="N9" s="10">
        <f>+N8+G9+H9+I9+J9+K9+L9+M9</f>
        <v>259</v>
      </c>
      <c r="O9" s="10"/>
      <c r="P9" s="10"/>
      <c r="Q9" s="10"/>
      <c r="R9" s="10"/>
    </row>
    <row r="10" spans="1:18">
      <c r="A10" s="10">
        <f t="shared" ref="A10:A73" si="0">A9+1</f>
        <v>3</v>
      </c>
      <c r="B10" s="19">
        <v>45013</v>
      </c>
      <c r="C10" s="10" t="s">
        <v>195</v>
      </c>
      <c r="D10" s="10" t="s">
        <v>1099</v>
      </c>
      <c r="E10" s="10" t="s">
        <v>1092</v>
      </c>
      <c r="F10" s="10" t="s">
        <v>110</v>
      </c>
      <c r="G10" s="10">
        <v>134</v>
      </c>
      <c r="H10" s="10"/>
      <c r="I10" s="10"/>
      <c r="J10" s="10"/>
      <c r="K10" s="10"/>
      <c r="L10" s="10"/>
      <c r="M10" s="10"/>
      <c r="N10" s="10">
        <f>+N9+G10+H10+I10+J10+K10+L10+M10</f>
        <v>393</v>
      </c>
      <c r="O10" s="10"/>
      <c r="P10" s="10"/>
      <c r="Q10" s="10"/>
      <c r="R10" s="10"/>
    </row>
    <row r="11" spans="1:18">
      <c r="A11" s="10">
        <f t="shared" si="0"/>
        <v>4</v>
      </c>
      <c r="B11" s="19">
        <v>45013</v>
      </c>
      <c r="C11" s="10" t="s">
        <v>1099</v>
      </c>
      <c r="D11" s="10" t="s">
        <v>790</v>
      </c>
      <c r="E11" s="10" t="s">
        <v>1092</v>
      </c>
      <c r="F11" s="10" t="s">
        <v>110</v>
      </c>
      <c r="G11" s="10">
        <v>147</v>
      </c>
      <c r="H11" s="10"/>
      <c r="I11" s="10"/>
      <c r="J11" s="10"/>
      <c r="K11" s="10"/>
      <c r="L11" s="10"/>
      <c r="M11" s="10"/>
      <c r="N11" s="10">
        <f t="shared" ref="N11:N75" si="1">+N10+G11+H11+I11+J11+K11+L11+M11</f>
        <v>540</v>
      </c>
      <c r="O11" s="10"/>
      <c r="P11" s="10"/>
      <c r="Q11" s="10"/>
      <c r="R11" s="10"/>
    </row>
    <row r="12" spans="1:18">
      <c r="A12" s="10">
        <f t="shared" si="0"/>
        <v>5</v>
      </c>
      <c r="B12" s="19">
        <v>45013</v>
      </c>
      <c r="C12" s="10" t="s">
        <v>790</v>
      </c>
      <c r="D12" s="10" t="s">
        <v>1283</v>
      </c>
      <c r="E12" s="10" t="s">
        <v>1092</v>
      </c>
      <c r="F12" s="10" t="s">
        <v>110</v>
      </c>
      <c r="G12" s="10">
        <v>67</v>
      </c>
      <c r="H12" s="10"/>
      <c r="I12" s="10"/>
      <c r="J12" s="10"/>
      <c r="K12" s="10"/>
      <c r="L12" s="10"/>
      <c r="M12" s="10"/>
      <c r="N12" s="10">
        <f t="shared" si="1"/>
        <v>607</v>
      </c>
      <c r="O12" s="10"/>
      <c r="P12" s="10"/>
      <c r="Q12" s="10"/>
      <c r="R12" s="10"/>
    </row>
    <row r="13" spans="1:18">
      <c r="A13" s="10">
        <f t="shared" si="0"/>
        <v>6</v>
      </c>
      <c r="B13" s="19">
        <v>45016</v>
      </c>
      <c r="C13" s="10" t="s">
        <v>1283</v>
      </c>
      <c r="D13" s="10" t="s">
        <v>168</v>
      </c>
      <c r="E13" s="10" t="s">
        <v>1092</v>
      </c>
      <c r="F13" s="10" t="s">
        <v>110</v>
      </c>
      <c r="G13" s="10">
        <v>62</v>
      </c>
      <c r="H13" s="10"/>
      <c r="I13" s="10"/>
      <c r="J13" s="10"/>
      <c r="K13" s="10"/>
      <c r="L13" s="10"/>
      <c r="M13" s="10"/>
      <c r="N13" s="10">
        <f t="shared" si="1"/>
        <v>669</v>
      </c>
      <c r="O13" s="10"/>
      <c r="P13" s="10"/>
      <c r="Q13" s="10"/>
      <c r="R13" s="10"/>
    </row>
    <row r="14" spans="1:18">
      <c r="A14" s="10">
        <f t="shared" si="0"/>
        <v>7</v>
      </c>
      <c r="B14" s="19">
        <v>45016</v>
      </c>
      <c r="C14" s="10" t="s">
        <v>168</v>
      </c>
      <c r="D14" s="10" t="s">
        <v>177</v>
      </c>
      <c r="E14" s="10" t="s">
        <v>1092</v>
      </c>
      <c r="F14" s="10" t="s">
        <v>110</v>
      </c>
      <c r="G14" s="10">
        <v>220</v>
      </c>
      <c r="H14" s="10"/>
      <c r="I14" s="10"/>
      <c r="J14" s="10"/>
      <c r="K14" s="10"/>
      <c r="L14" s="10"/>
      <c r="M14" s="10"/>
      <c r="N14" s="10">
        <f t="shared" si="1"/>
        <v>889</v>
      </c>
      <c r="O14" s="10"/>
      <c r="P14" s="10"/>
      <c r="Q14" s="10"/>
      <c r="R14" s="10"/>
    </row>
    <row r="15" spans="1:18">
      <c r="A15" s="10">
        <f t="shared" si="0"/>
        <v>8</v>
      </c>
      <c r="B15" s="19">
        <v>45016</v>
      </c>
      <c r="C15" s="10" t="s">
        <v>1099</v>
      </c>
      <c r="D15" s="10" t="s">
        <v>839</v>
      </c>
      <c r="E15" s="10" t="s">
        <v>1092</v>
      </c>
      <c r="F15" s="10" t="s">
        <v>110</v>
      </c>
      <c r="G15" s="10">
        <v>118</v>
      </c>
      <c r="H15" s="10"/>
      <c r="I15" s="10"/>
      <c r="J15" s="10"/>
      <c r="K15" s="10"/>
      <c r="L15" s="10"/>
      <c r="M15" s="10"/>
      <c r="N15" s="10">
        <f t="shared" si="1"/>
        <v>1007</v>
      </c>
      <c r="O15" s="10"/>
      <c r="P15" s="10"/>
      <c r="Q15" s="10"/>
      <c r="R15" s="10"/>
    </row>
    <row r="16" spans="1:18">
      <c r="A16" s="10">
        <f t="shared" si="0"/>
        <v>9</v>
      </c>
      <c r="B16" s="19">
        <v>45016</v>
      </c>
      <c r="C16" s="10" t="s">
        <v>839</v>
      </c>
      <c r="D16" s="10" t="s">
        <v>244</v>
      </c>
      <c r="E16" s="10" t="s">
        <v>1092</v>
      </c>
      <c r="F16" s="10" t="s">
        <v>110</v>
      </c>
      <c r="G16" s="10">
        <v>160</v>
      </c>
      <c r="H16" s="10"/>
      <c r="I16" s="10"/>
      <c r="J16" s="10"/>
      <c r="K16" s="10"/>
      <c r="L16" s="10"/>
      <c r="M16" s="10"/>
      <c r="N16" s="10">
        <f t="shared" si="1"/>
        <v>1167</v>
      </c>
      <c r="O16" s="10"/>
      <c r="P16" s="10"/>
      <c r="Q16" s="10"/>
      <c r="R16" s="10"/>
    </row>
    <row r="17" spans="1:20">
      <c r="A17" s="10">
        <f t="shared" si="0"/>
        <v>10</v>
      </c>
      <c r="B17" s="19">
        <v>45018</v>
      </c>
      <c r="C17" s="10" t="s">
        <v>1139</v>
      </c>
      <c r="D17" s="10" t="s">
        <v>1173</v>
      </c>
      <c r="E17" s="10" t="s">
        <v>1092</v>
      </c>
      <c r="F17" s="10" t="s">
        <v>110</v>
      </c>
      <c r="G17" s="10">
        <v>73</v>
      </c>
      <c r="H17" s="10"/>
      <c r="I17" s="10"/>
      <c r="J17" s="10"/>
      <c r="K17" s="10"/>
      <c r="L17" s="10"/>
      <c r="M17" s="10"/>
      <c r="N17" s="10">
        <f t="shared" si="1"/>
        <v>1240</v>
      </c>
      <c r="O17" s="10"/>
      <c r="P17" s="10"/>
      <c r="Q17" s="10"/>
      <c r="R17" s="10"/>
    </row>
    <row r="18" spans="1:20">
      <c r="A18" s="10">
        <f t="shared" si="0"/>
        <v>11</v>
      </c>
      <c r="B18" s="19">
        <v>45018</v>
      </c>
      <c r="C18" s="10" t="s">
        <v>1173</v>
      </c>
      <c r="D18" s="10" t="s">
        <v>1224</v>
      </c>
      <c r="E18" s="10" t="s">
        <v>1092</v>
      </c>
      <c r="F18" s="10" t="s">
        <v>110</v>
      </c>
      <c r="G18" s="10">
        <v>14</v>
      </c>
      <c r="H18" s="10"/>
      <c r="I18" s="10"/>
      <c r="J18" s="10"/>
      <c r="K18" s="10"/>
      <c r="L18" s="10"/>
      <c r="M18" s="10"/>
      <c r="N18" s="10">
        <f t="shared" si="1"/>
        <v>1254</v>
      </c>
      <c r="O18" s="10"/>
      <c r="P18" s="10"/>
      <c r="Q18" s="10"/>
      <c r="R18" s="10"/>
    </row>
    <row r="19" spans="1:20">
      <c r="A19" s="10">
        <f t="shared" si="0"/>
        <v>12</v>
      </c>
      <c r="B19" s="19">
        <v>45018</v>
      </c>
      <c r="C19" s="10" t="s">
        <v>1224</v>
      </c>
      <c r="D19" s="10" t="s">
        <v>1317</v>
      </c>
      <c r="E19" s="10" t="s">
        <v>1092</v>
      </c>
      <c r="F19" s="10" t="s">
        <v>110</v>
      </c>
      <c r="G19" s="10">
        <v>116</v>
      </c>
      <c r="H19" s="10"/>
      <c r="I19" s="10"/>
      <c r="J19" s="10"/>
      <c r="K19" s="10"/>
      <c r="L19" s="10"/>
      <c r="M19" s="10"/>
      <c r="N19" s="10">
        <f t="shared" si="1"/>
        <v>1370</v>
      </c>
      <c r="O19" s="10"/>
      <c r="P19" s="10"/>
      <c r="Q19" s="10"/>
      <c r="R19" s="10"/>
    </row>
    <row r="20" spans="1:20">
      <c r="A20" s="10">
        <f t="shared" si="0"/>
        <v>13</v>
      </c>
      <c r="B20" s="19">
        <v>45019</v>
      </c>
      <c r="C20" s="10" t="s">
        <v>1114</v>
      </c>
      <c r="D20" s="10" t="s">
        <v>1174</v>
      </c>
      <c r="E20" s="10" t="s">
        <v>1092</v>
      </c>
      <c r="F20" s="10" t="s">
        <v>110</v>
      </c>
      <c r="G20" s="10">
        <v>121</v>
      </c>
      <c r="H20" s="10"/>
      <c r="I20" s="10"/>
      <c r="J20" s="10"/>
      <c r="K20" s="10"/>
      <c r="L20" s="10"/>
      <c r="M20" s="10"/>
      <c r="N20" s="10">
        <f t="shared" si="1"/>
        <v>1491</v>
      </c>
      <c r="O20" s="10"/>
      <c r="P20" s="10"/>
      <c r="Q20" s="10"/>
      <c r="R20" s="10"/>
    </row>
    <row r="21" spans="1:20">
      <c r="A21" s="10">
        <f t="shared" si="0"/>
        <v>14</v>
      </c>
      <c r="B21" s="19">
        <v>45019</v>
      </c>
      <c r="C21" s="10" t="s">
        <v>1174</v>
      </c>
      <c r="D21" s="10" t="s">
        <v>811</v>
      </c>
      <c r="E21" s="10" t="s">
        <v>1092</v>
      </c>
      <c r="F21" s="10" t="s">
        <v>110</v>
      </c>
      <c r="G21" s="10">
        <v>108</v>
      </c>
      <c r="H21" s="10"/>
      <c r="I21" s="10"/>
      <c r="J21" s="10"/>
      <c r="K21" s="10"/>
      <c r="L21" s="10"/>
      <c r="M21" s="10"/>
      <c r="N21" s="10">
        <f t="shared" si="1"/>
        <v>1599</v>
      </c>
      <c r="O21" s="10"/>
      <c r="P21" s="10"/>
      <c r="Q21" s="10"/>
      <c r="R21" s="10"/>
    </row>
    <row r="22" spans="1:20">
      <c r="A22" s="10">
        <f t="shared" si="0"/>
        <v>15</v>
      </c>
      <c r="B22" s="19">
        <v>45019</v>
      </c>
      <c r="C22" s="10" t="s">
        <v>811</v>
      </c>
      <c r="D22" s="10" t="s">
        <v>1261</v>
      </c>
      <c r="E22" s="10" t="s">
        <v>1092</v>
      </c>
      <c r="F22" s="10" t="s">
        <v>110</v>
      </c>
      <c r="G22" s="10">
        <v>86</v>
      </c>
      <c r="H22" s="10"/>
      <c r="I22" s="10"/>
      <c r="J22" s="10"/>
      <c r="K22" s="10"/>
      <c r="L22" s="10"/>
      <c r="M22" s="10"/>
      <c r="N22" s="10">
        <f t="shared" si="1"/>
        <v>1685</v>
      </c>
      <c r="O22" s="10"/>
      <c r="P22" s="10"/>
      <c r="Q22" s="10"/>
      <c r="R22" s="10"/>
    </row>
    <row r="23" spans="1:20">
      <c r="A23" s="10">
        <f t="shared" si="0"/>
        <v>16</v>
      </c>
      <c r="B23" s="19">
        <v>45024</v>
      </c>
      <c r="C23" s="41" t="s">
        <v>1189</v>
      </c>
      <c r="D23" s="41" t="s">
        <v>1133</v>
      </c>
      <c r="E23" s="10" t="s">
        <v>1092</v>
      </c>
      <c r="F23" s="10" t="s">
        <v>110</v>
      </c>
      <c r="G23" s="10"/>
      <c r="H23" s="10"/>
      <c r="I23" s="10">
        <v>100</v>
      </c>
      <c r="J23" s="10"/>
      <c r="K23" s="10"/>
      <c r="L23" s="10"/>
      <c r="M23" s="10"/>
      <c r="N23" s="10">
        <f t="shared" si="1"/>
        <v>1785</v>
      </c>
      <c r="O23" s="10"/>
      <c r="P23" s="10"/>
      <c r="Q23" s="10"/>
      <c r="R23" s="10"/>
    </row>
    <row r="24" spans="1:20">
      <c r="A24" s="10">
        <f t="shared" si="0"/>
        <v>17</v>
      </c>
      <c r="B24" s="19">
        <v>45024</v>
      </c>
      <c r="C24" s="42" t="s">
        <v>1133</v>
      </c>
      <c r="D24" s="42" t="s">
        <v>825</v>
      </c>
      <c r="E24" s="10" t="s">
        <v>1092</v>
      </c>
      <c r="F24" s="10" t="s">
        <v>110</v>
      </c>
      <c r="G24" s="10"/>
      <c r="H24" s="10"/>
      <c r="I24" s="10">
        <v>60</v>
      </c>
      <c r="J24" s="10"/>
      <c r="K24" s="10"/>
      <c r="L24" s="10"/>
      <c r="M24" s="10"/>
      <c r="N24" s="10">
        <f t="shared" si="1"/>
        <v>1845</v>
      </c>
      <c r="O24" s="10"/>
      <c r="P24" s="10"/>
      <c r="Q24" s="10"/>
      <c r="R24" s="10"/>
    </row>
    <row r="25" spans="1:20">
      <c r="A25" s="10">
        <f t="shared" si="0"/>
        <v>18</v>
      </c>
      <c r="B25" s="19">
        <v>45024</v>
      </c>
      <c r="C25" s="41" t="s">
        <v>825</v>
      </c>
      <c r="D25" s="41" t="s">
        <v>1102</v>
      </c>
      <c r="E25" s="10" t="s">
        <v>1092</v>
      </c>
      <c r="F25" s="10" t="s">
        <v>110</v>
      </c>
      <c r="G25" s="10"/>
      <c r="H25" s="10"/>
      <c r="I25" s="10">
        <v>57</v>
      </c>
      <c r="J25" s="10"/>
      <c r="K25" s="10"/>
      <c r="L25" s="10"/>
      <c r="M25" s="10"/>
      <c r="N25" s="10">
        <f t="shared" si="1"/>
        <v>1902</v>
      </c>
      <c r="O25" s="10"/>
      <c r="P25" s="10"/>
      <c r="Q25" s="10"/>
      <c r="R25" s="10"/>
    </row>
    <row r="26" spans="1:20">
      <c r="A26" s="10">
        <f t="shared" si="0"/>
        <v>19</v>
      </c>
      <c r="B26" s="19">
        <v>45024</v>
      </c>
      <c r="C26" s="42" t="s">
        <v>1102</v>
      </c>
      <c r="D26" s="42" t="s">
        <v>851</v>
      </c>
      <c r="E26" s="10" t="s">
        <v>1092</v>
      </c>
      <c r="F26" s="10" t="s">
        <v>110</v>
      </c>
      <c r="G26" s="10"/>
      <c r="H26" s="10"/>
      <c r="I26" s="10">
        <v>55</v>
      </c>
      <c r="J26" s="10"/>
      <c r="K26" s="10"/>
      <c r="L26" s="10"/>
      <c r="M26" s="10"/>
      <c r="N26" s="10">
        <f t="shared" si="1"/>
        <v>1957</v>
      </c>
      <c r="O26" s="10"/>
      <c r="P26" s="10"/>
      <c r="Q26" s="10"/>
      <c r="R26" s="10"/>
      <c r="T26">
        <f>181+48+53</f>
        <v>282</v>
      </c>
    </row>
    <row r="27" spans="1:20">
      <c r="A27" s="10">
        <f t="shared" si="0"/>
        <v>20</v>
      </c>
      <c r="B27" s="19">
        <v>45025</v>
      </c>
      <c r="C27" s="10" t="s">
        <v>1294</v>
      </c>
      <c r="D27" s="10" t="s">
        <v>1176</v>
      </c>
      <c r="E27" s="10" t="s">
        <v>1092</v>
      </c>
      <c r="F27" s="10" t="s">
        <v>110</v>
      </c>
      <c r="G27" s="10">
        <v>60</v>
      </c>
      <c r="H27" s="10"/>
      <c r="I27" s="10"/>
      <c r="J27" s="10"/>
      <c r="K27" s="10"/>
      <c r="L27" s="10"/>
      <c r="M27" s="10"/>
      <c r="N27" s="10">
        <f t="shared" si="1"/>
        <v>2017</v>
      </c>
      <c r="O27" s="10"/>
      <c r="P27" s="10"/>
      <c r="Q27" s="10"/>
      <c r="R27" s="10"/>
      <c r="T27">
        <f>3833+282</f>
        <v>4115</v>
      </c>
    </row>
    <row r="28" spans="1:20">
      <c r="A28" s="10">
        <f t="shared" si="0"/>
        <v>21</v>
      </c>
      <c r="B28" s="19">
        <v>45025</v>
      </c>
      <c r="C28" s="10" t="s">
        <v>1176</v>
      </c>
      <c r="D28" s="10" t="s">
        <v>1323</v>
      </c>
      <c r="E28" s="10" t="s">
        <v>1092</v>
      </c>
      <c r="F28" s="10" t="s">
        <v>110</v>
      </c>
      <c r="G28" s="10">
        <v>80</v>
      </c>
      <c r="H28" s="10"/>
      <c r="I28" s="10"/>
      <c r="J28" s="10"/>
      <c r="K28" s="10"/>
      <c r="L28" s="10"/>
      <c r="M28" s="10"/>
      <c r="N28" s="10">
        <f t="shared" si="1"/>
        <v>2097</v>
      </c>
      <c r="O28" s="10"/>
      <c r="P28" s="10"/>
      <c r="Q28" s="10"/>
      <c r="R28" s="10"/>
    </row>
    <row r="29" spans="1:20">
      <c r="A29" s="10">
        <f t="shared" si="0"/>
        <v>22</v>
      </c>
      <c r="B29" s="19">
        <v>45025</v>
      </c>
      <c r="C29" s="10" t="s">
        <v>1323</v>
      </c>
      <c r="D29" s="10" t="s">
        <v>1135</v>
      </c>
      <c r="E29" s="10" t="s">
        <v>1092</v>
      </c>
      <c r="F29" s="10" t="s">
        <v>110</v>
      </c>
      <c r="G29" s="10">
        <v>22</v>
      </c>
      <c r="H29" s="10"/>
      <c r="I29" s="10"/>
      <c r="J29" s="10"/>
      <c r="K29" s="10"/>
      <c r="L29" s="10"/>
      <c r="M29" s="10"/>
      <c r="N29" s="10">
        <f t="shared" si="1"/>
        <v>2119</v>
      </c>
      <c r="O29" s="10"/>
      <c r="P29" s="10"/>
      <c r="Q29" s="10"/>
      <c r="R29" s="10"/>
      <c r="T29">
        <f>4577+282</f>
        <v>4859</v>
      </c>
    </row>
    <row r="30" spans="1:20">
      <c r="A30" s="10">
        <f t="shared" si="0"/>
        <v>23</v>
      </c>
      <c r="B30" s="19">
        <v>45025</v>
      </c>
      <c r="C30" s="10" t="s">
        <v>1135</v>
      </c>
      <c r="D30" s="10" t="s">
        <v>826</v>
      </c>
      <c r="E30" s="10" t="s">
        <v>1092</v>
      </c>
      <c r="F30" s="10" t="s">
        <v>110</v>
      </c>
      <c r="G30" s="10">
        <v>17</v>
      </c>
      <c r="H30" s="10"/>
      <c r="I30" s="10"/>
      <c r="J30" s="10"/>
      <c r="K30" s="10"/>
      <c r="L30" s="10"/>
      <c r="M30" s="10"/>
      <c r="N30" s="10">
        <f t="shared" si="1"/>
        <v>2136</v>
      </c>
      <c r="O30" s="10"/>
      <c r="P30" s="10"/>
      <c r="Q30" s="10"/>
      <c r="R30" s="10"/>
    </row>
    <row r="31" spans="1:20">
      <c r="A31" s="10">
        <f t="shared" si="0"/>
        <v>24</v>
      </c>
      <c r="B31" s="19">
        <v>45025</v>
      </c>
      <c r="C31" s="10" t="s">
        <v>826</v>
      </c>
      <c r="D31" s="10" t="s">
        <v>1208</v>
      </c>
      <c r="E31" s="10" t="s">
        <v>1092</v>
      </c>
      <c r="F31" s="10" t="s">
        <v>110</v>
      </c>
      <c r="G31" s="10">
        <v>96</v>
      </c>
      <c r="H31" s="10"/>
      <c r="I31" s="10"/>
      <c r="J31" s="10"/>
      <c r="K31" s="10"/>
      <c r="L31" s="10"/>
      <c r="M31" s="10"/>
      <c r="N31" s="10">
        <f t="shared" si="1"/>
        <v>2232</v>
      </c>
      <c r="O31" s="10"/>
      <c r="P31" s="10"/>
      <c r="Q31" s="10"/>
      <c r="R31" s="10"/>
    </row>
    <row r="32" spans="1:20">
      <c r="A32" s="10">
        <f t="shared" si="0"/>
        <v>25</v>
      </c>
      <c r="B32" s="19">
        <v>45025</v>
      </c>
      <c r="C32" s="10" t="s">
        <v>1135</v>
      </c>
      <c r="D32" s="10" t="s">
        <v>827</v>
      </c>
      <c r="E32" s="10" t="s">
        <v>1092</v>
      </c>
      <c r="F32" s="10" t="s">
        <v>110</v>
      </c>
      <c r="G32" s="10">
        <v>72</v>
      </c>
      <c r="H32" s="10"/>
      <c r="I32" s="10"/>
      <c r="J32" s="10"/>
      <c r="K32" s="10"/>
      <c r="L32" s="10"/>
      <c r="M32" s="10"/>
      <c r="N32" s="10">
        <f t="shared" si="1"/>
        <v>2304</v>
      </c>
      <c r="O32" s="10"/>
      <c r="P32" s="10"/>
      <c r="Q32" s="10"/>
      <c r="R32" s="10"/>
    </row>
    <row r="33" spans="1:18">
      <c r="A33" s="10">
        <f t="shared" si="0"/>
        <v>26</v>
      </c>
      <c r="B33" s="19">
        <v>45025</v>
      </c>
      <c r="C33" s="10" t="s">
        <v>827</v>
      </c>
      <c r="D33" s="10" t="s">
        <v>1104</v>
      </c>
      <c r="E33" s="10" t="s">
        <v>1092</v>
      </c>
      <c r="F33" s="10" t="s">
        <v>110</v>
      </c>
      <c r="G33" s="10">
        <v>27</v>
      </c>
      <c r="H33" s="10"/>
      <c r="I33" s="10"/>
      <c r="J33" s="10"/>
      <c r="K33" s="10"/>
      <c r="L33" s="10"/>
      <c r="M33" s="10"/>
      <c r="N33" s="10">
        <f t="shared" si="1"/>
        <v>2331</v>
      </c>
      <c r="O33" s="10"/>
      <c r="P33" s="10"/>
      <c r="Q33" s="10"/>
      <c r="R33" s="10"/>
    </row>
    <row r="34" spans="1:18">
      <c r="A34" s="10">
        <f t="shared" si="0"/>
        <v>27</v>
      </c>
      <c r="B34" s="19">
        <v>45025</v>
      </c>
      <c r="C34" s="10" t="s">
        <v>1104</v>
      </c>
      <c r="D34" s="10" t="s">
        <v>1175</v>
      </c>
      <c r="E34" s="10" t="s">
        <v>1092</v>
      </c>
      <c r="F34" s="10" t="s">
        <v>110</v>
      </c>
      <c r="G34" s="10">
        <v>140</v>
      </c>
      <c r="H34" s="10"/>
      <c r="I34" s="10"/>
      <c r="J34" s="10"/>
      <c r="K34" s="10"/>
      <c r="L34" s="10"/>
      <c r="M34" s="10"/>
      <c r="N34" s="10">
        <f t="shared" si="1"/>
        <v>2471</v>
      </c>
      <c r="O34" s="10"/>
      <c r="P34" s="10"/>
      <c r="Q34" s="10"/>
      <c r="R34" s="10"/>
    </row>
    <row r="35" spans="1:18">
      <c r="A35" s="10">
        <f t="shared" si="0"/>
        <v>28</v>
      </c>
      <c r="B35" s="19">
        <v>45028</v>
      </c>
      <c r="C35" s="10" t="s">
        <v>718</v>
      </c>
      <c r="D35" s="10" t="s">
        <v>1536</v>
      </c>
      <c r="E35" s="10" t="s">
        <v>1092</v>
      </c>
      <c r="F35" s="10" t="s">
        <v>110</v>
      </c>
      <c r="G35" s="10">
        <v>148</v>
      </c>
      <c r="H35" s="10"/>
      <c r="I35" s="10"/>
      <c r="J35" s="10"/>
      <c r="K35" s="10"/>
      <c r="L35" s="10"/>
      <c r="M35" s="10"/>
      <c r="N35" s="10">
        <f t="shared" si="1"/>
        <v>2619</v>
      </c>
      <c r="O35" s="10"/>
      <c r="P35" s="10"/>
      <c r="Q35" s="10"/>
      <c r="R35" s="10"/>
    </row>
    <row r="36" spans="1:18">
      <c r="A36" s="10">
        <f t="shared" si="0"/>
        <v>29</v>
      </c>
      <c r="B36" s="19">
        <v>45028</v>
      </c>
      <c r="C36" s="10" t="s">
        <v>718</v>
      </c>
      <c r="D36" s="10" t="s">
        <v>753</v>
      </c>
      <c r="E36" s="10" t="s">
        <v>1092</v>
      </c>
      <c r="F36" s="10" t="s">
        <v>110</v>
      </c>
      <c r="G36" s="10">
        <v>179</v>
      </c>
      <c r="H36" s="10"/>
      <c r="I36" s="10"/>
      <c r="J36" s="10"/>
      <c r="K36" s="10"/>
      <c r="L36" s="10"/>
      <c r="M36" s="10"/>
      <c r="N36" s="10">
        <f t="shared" si="1"/>
        <v>2798</v>
      </c>
      <c r="O36" s="10"/>
      <c r="P36" s="10"/>
      <c r="Q36" s="10"/>
      <c r="R36" s="10"/>
    </row>
    <row r="37" spans="1:18">
      <c r="A37" s="10">
        <f t="shared" si="0"/>
        <v>30</v>
      </c>
      <c r="B37" s="19">
        <v>45028</v>
      </c>
      <c r="C37" s="10" t="s">
        <v>753</v>
      </c>
      <c r="D37" s="10" t="s">
        <v>750</v>
      </c>
      <c r="E37" s="10" t="s">
        <v>1092</v>
      </c>
      <c r="F37" s="10" t="s">
        <v>110</v>
      </c>
      <c r="G37" s="10">
        <v>30</v>
      </c>
      <c r="H37" s="10"/>
      <c r="I37" s="10"/>
      <c r="J37" s="10"/>
      <c r="K37" s="10"/>
      <c r="L37" s="10"/>
      <c r="M37" s="10"/>
      <c r="N37" s="10">
        <f t="shared" si="1"/>
        <v>2828</v>
      </c>
      <c r="O37" s="10"/>
      <c r="P37" s="10"/>
      <c r="Q37" s="10"/>
      <c r="R37" s="10"/>
    </row>
    <row r="38" spans="1:18">
      <c r="A38" s="10">
        <f t="shared" si="0"/>
        <v>31</v>
      </c>
      <c r="B38" s="19">
        <v>45028</v>
      </c>
      <c r="C38" s="10" t="s">
        <v>750</v>
      </c>
      <c r="D38" s="10" t="s">
        <v>1111</v>
      </c>
      <c r="E38" s="10" t="s">
        <v>1092</v>
      </c>
      <c r="F38" s="10" t="s">
        <v>110</v>
      </c>
      <c r="G38" s="10">
        <v>35</v>
      </c>
      <c r="H38" s="10"/>
      <c r="I38" s="10"/>
      <c r="J38" s="10"/>
      <c r="K38" s="10"/>
      <c r="L38" s="10"/>
      <c r="M38" s="10"/>
      <c r="N38" s="10">
        <f t="shared" si="1"/>
        <v>2863</v>
      </c>
      <c r="O38" s="10"/>
      <c r="P38" s="10"/>
      <c r="Q38" s="10"/>
      <c r="R38" s="10"/>
    </row>
    <row r="39" spans="1:18">
      <c r="A39" s="10">
        <f t="shared" si="0"/>
        <v>32</v>
      </c>
      <c r="B39" s="19">
        <v>45028</v>
      </c>
      <c r="C39" s="10" t="s">
        <v>750</v>
      </c>
      <c r="D39" s="10" t="s">
        <v>1257</v>
      </c>
      <c r="E39" s="10" t="s">
        <v>1092</v>
      </c>
      <c r="F39" s="10" t="s">
        <v>110</v>
      </c>
      <c r="G39" s="10">
        <v>361</v>
      </c>
      <c r="H39" s="10"/>
      <c r="I39" s="10"/>
      <c r="J39" s="10"/>
      <c r="K39" s="10"/>
      <c r="L39" s="10"/>
      <c r="M39" s="10"/>
      <c r="N39" s="10">
        <f t="shared" si="1"/>
        <v>3224</v>
      </c>
      <c r="O39" s="10"/>
      <c r="P39" s="10"/>
      <c r="Q39" s="10"/>
      <c r="R39" s="10"/>
    </row>
    <row r="40" spans="1:18">
      <c r="A40" s="10">
        <f t="shared" si="0"/>
        <v>33</v>
      </c>
      <c r="B40" s="19">
        <v>45029</v>
      </c>
      <c r="C40" s="10" t="s">
        <v>826</v>
      </c>
      <c r="D40" s="10" t="s">
        <v>1268</v>
      </c>
      <c r="E40" s="10" t="s">
        <v>1092</v>
      </c>
      <c r="F40" s="10" t="s">
        <v>110</v>
      </c>
      <c r="G40" s="10">
        <v>160</v>
      </c>
      <c r="H40" s="10"/>
      <c r="I40" s="10"/>
      <c r="J40" s="10"/>
      <c r="K40" s="10"/>
      <c r="L40" s="10"/>
      <c r="M40" s="10"/>
      <c r="N40" s="10">
        <f t="shared" si="1"/>
        <v>3384</v>
      </c>
      <c r="O40" s="10"/>
      <c r="P40" s="10"/>
      <c r="Q40" s="10"/>
      <c r="R40" s="10"/>
    </row>
    <row r="41" spans="1:18">
      <c r="A41" s="10">
        <f t="shared" si="0"/>
        <v>34</v>
      </c>
      <c r="B41" s="19">
        <v>45033</v>
      </c>
      <c r="C41" s="10" t="s">
        <v>825</v>
      </c>
      <c r="D41" s="10" t="s">
        <v>814</v>
      </c>
      <c r="E41" s="10" t="s">
        <v>1092</v>
      </c>
      <c r="F41" s="10" t="s">
        <v>110</v>
      </c>
      <c r="G41" s="10">
        <v>128</v>
      </c>
      <c r="H41" s="10"/>
      <c r="I41" s="10"/>
      <c r="J41" s="10"/>
      <c r="K41" s="10"/>
      <c r="L41" s="10"/>
      <c r="M41" s="10"/>
      <c r="N41" s="10">
        <f t="shared" si="1"/>
        <v>3512</v>
      </c>
      <c r="O41" s="10"/>
      <c r="P41" s="10"/>
      <c r="Q41" s="10"/>
      <c r="R41" s="10"/>
    </row>
    <row r="42" spans="1:18">
      <c r="A42" s="10">
        <f t="shared" si="0"/>
        <v>35</v>
      </c>
      <c r="B42" s="19">
        <v>45033</v>
      </c>
      <c r="C42" s="10" t="s">
        <v>814</v>
      </c>
      <c r="D42" s="10" t="s">
        <v>1116</v>
      </c>
      <c r="E42" s="10" t="s">
        <v>1092</v>
      </c>
      <c r="F42" s="10" t="s">
        <v>110</v>
      </c>
      <c r="G42" s="10">
        <v>34</v>
      </c>
      <c r="H42" s="10"/>
      <c r="I42" s="10"/>
      <c r="J42" s="10"/>
      <c r="K42" s="10"/>
      <c r="L42" s="10"/>
      <c r="M42" s="10"/>
      <c r="N42" s="10">
        <f t="shared" si="1"/>
        <v>3546</v>
      </c>
      <c r="O42" s="10"/>
      <c r="P42" s="10"/>
      <c r="Q42" s="10"/>
      <c r="R42" s="10"/>
    </row>
    <row r="43" spans="1:18">
      <c r="A43" s="10">
        <f t="shared" si="0"/>
        <v>36</v>
      </c>
      <c r="B43" s="19">
        <v>45037</v>
      </c>
      <c r="C43" s="10" t="s">
        <v>182</v>
      </c>
      <c r="D43" s="10" t="s">
        <v>792</v>
      </c>
      <c r="E43" s="10" t="s">
        <v>1092</v>
      </c>
      <c r="F43" s="10" t="s">
        <v>110</v>
      </c>
      <c r="G43" s="10">
        <v>608</v>
      </c>
      <c r="H43" s="10"/>
      <c r="I43" s="10"/>
      <c r="J43" s="10"/>
      <c r="K43" s="10"/>
      <c r="L43" s="10"/>
      <c r="M43" s="10"/>
      <c r="N43" s="10">
        <f t="shared" si="1"/>
        <v>4154</v>
      </c>
      <c r="O43" s="10"/>
      <c r="P43" s="10"/>
      <c r="Q43" s="10"/>
      <c r="R43" s="10"/>
    </row>
    <row r="44" spans="1:18">
      <c r="A44" s="10">
        <f t="shared" si="0"/>
        <v>37</v>
      </c>
      <c r="B44" s="19">
        <v>45038</v>
      </c>
      <c r="C44" s="10" t="s">
        <v>792</v>
      </c>
      <c r="D44" s="10" t="s">
        <v>123</v>
      </c>
      <c r="E44" s="10" t="s">
        <v>1092</v>
      </c>
      <c r="F44" s="10" t="s">
        <v>110</v>
      </c>
      <c r="G44" s="10">
        <v>54</v>
      </c>
      <c r="H44" s="10"/>
      <c r="I44" s="10"/>
      <c r="J44" s="10"/>
      <c r="K44" s="10"/>
      <c r="L44" s="10"/>
      <c r="M44" s="10"/>
      <c r="N44" s="10">
        <f t="shared" si="1"/>
        <v>4208</v>
      </c>
      <c r="O44" s="10"/>
      <c r="P44" s="10"/>
      <c r="Q44" s="10"/>
      <c r="R44" s="10"/>
    </row>
    <row r="45" spans="1:18">
      <c r="A45" s="10">
        <f t="shared" si="0"/>
        <v>38</v>
      </c>
      <c r="B45" s="19">
        <v>45038</v>
      </c>
      <c r="C45" s="10" t="s">
        <v>792</v>
      </c>
      <c r="D45" s="10" t="s">
        <v>161</v>
      </c>
      <c r="E45" s="10" t="s">
        <v>1092</v>
      </c>
      <c r="F45" s="10" t="s">
        <v>110</v>
      </c>
      <c r="G45" s="10">
        <v>80</v>
      </c>
      <c r="H45" s="10"/>
      <c r="I45" s="10"/>
      <c r="J45" s="10"/>
      <c r="K45" s="10"/>
      <c r="L45" s="10"/>
      <c r="M45" s="10"/>
      <c r="N45" s="10">
        <f t="shared" si="1"/>
        <v>4288</v>
      </c>
      <c r="O45" s="10"/>
      <c r="P45" s="10"/>
      <c r="Q45" s="10"/>
      <c r="R45" s="10"/>
    </row>
    <row r="46" spans="1:18">
      <c r="A46" s="10">
        <f t="shared" si="0"/>
        <v>39</v>
      </c>
      <c r="B46" s="19">
        <v>45039</v>
      </c>
      <c r="C46" s="10" t="s">
        <v>1537</v>
      </c>
      <c r="D46" s="10" t="s">
        <v>718</v>
      </c>
      <c r="E46" s="10" t="s">
        <v>1092</v>
      </c>
      <c r="F46" s="10" t="s">
        <v>110</v>
      </c>
      <c r="G46" s="10"/>
      <c r="H46" s="10">
        <v>373</v>
      </c>
      <c r="I46" s="10"/>
      <c r="J46" s="10"/>
      <c r="K46" s="10"/>
      <c r="L46" s="10"/>
      <c r="M46" s="10"/>
      <c r="N46" s="10">
        <f t="shared" si="1"/>
        <v>4661</v>
      </c>
      <c r="O46" s="10"/>
      <c r="P46" s="10"/>
      <c r="Q46" s="10"/>
      <c r="R46" s="10"/>
    </row>
    <row r="47" spans="1:18">
      <c r="A47" s="10">
        <f t="shared" si="0"/>
        <v>40</v>
      </c>
      <c r="B47" s="19">
        <v>45039</v>
      </c>
      <c r="C47" s="10" t="s">
        <v>1189</v>
      </c>
      <c r="D47" s="10" t="s">
        <v>1537</v>
      </c>
      <c r="E47" s="10" t="s">
        <v>1092</v>
      </c>
      <c r="F47" s="10" t="s">
        <v>110</v>
      </c>
      <c r="G47" s="10"/>
      <c r="H47" s="10">
        <v>124</v>
      </c>
      <c r="I47" s="10"/>
      <c r="J47" s="10"/>
      <c r="K47" s="10"/>
      <c r="L47" s="10"/>
      <c r="M47" s="10"/>
      <c r="N47" s="10">
        <f t="shared" si="1"/>
        <v>4785</v>
      </c>
      <c r="O47" s="10"/>
      <c r="P47" s="10"/>
      <c r="Q47" s="10"/>
      <c r="R47" s="10"/>
    </row>
    <row r="48" spans="1:18">
      <c r="A48" s="10">
        <f t="shared" si="0"/>
        <v>41</v>
      </c>
      <c r="B48" s="19">
        <v>45039</v>
      </c>
      <c r="C48" s="10" t="s">
        <v>1189</v>
      </c>
      <c r="D48" s="10" t="s">
        <v>1106</v>
      </c>
      <c r="E48" s="10" t="s">
        <v>1092</v>
      </c>
      <c r="F48" s="10" t="s">
        <v>110</v>
      </c>
      <c r="G48" s="10">
        <v>76</v>
      </c>
      <c r="H48" s="10"/>
      <c r="I48" s="10"/>
      <c r="J48" s="10"/>
      <c r="K48" s="10"/>
      <c r="L48" s="10"/>
      <c r="M48" s="10"/>
      <c r="N48" s="10">
        <f t="shared" si="1"/>
        <v>4861</v>
      </c>
      <c r="O48" s="10"/>
      <c r="P48" s="10"/>
      <c r="Q48" s="10"/>
      <c r="R48" s="10"/>
    </row>
    <row r="49" spans="1:18">
      <c r="A49" s="10">
        <f t="shared" si="0"/>
        <v>42</v>
      </c>
      <c r="B49" s="19">
        <v>45039</v>
      </c>
      <c r="C49" s="41" t="s">
        <v>1102</v>
      </c>
      <c r="D49" s="41" t="s">
        <v>1131</v>
      </c>
      <c r="E49" s="10" t="s">
        <v>1092</v>
      </c>
      <c r="F49" s="10" t="s">
        <v>110</v>
      </c>
      <c r="G49" s="10"/>
      <c r="H49" s="10"/>
      <c r="I49" s="10">
        <v>142</v>
      </c>
      <c r="J49" s="10"/>
      <c r="K49" s="10"/>
      <c r="L49" s="10"/>
      <c r="M49" s="10"/>
      <c r="N49" s="10">
        <f t="shared" si="1"/>
        <v>5003</v>
      </c>
      <c r="O49" s="10"/>
      <c r="P49" s="10"/>
      <c r="Q49" s="10"/>
      <c r="R49" s="10"/>
    </row>
    <row r="50" spans="1:18">
      <c r="A50" s="10">
        <f t="shared" si="0"/>
        <v>43</v>
      </c>
      <c r="B50" s="19">
        <v>45040</v>
      </c>
      <c r="C50" s="10" t="s">
        <v>1223</v>
      </c>
      <c r="D50" s="10" t="s">
        <v>1246</v>
      </c>
      <c r="E50" s="10" t="s">
        <v>1092</v>
      </c>
      <c r="F50" s="10" t="s">
        <v>110</v>
      </c>
      <c r="G50" s="10">
        <v>138</v>
      </c>
      <c r="H50" s="10"/>
      <c r="I50" s="10"/>
      <c r="J50" s="10"/>
      <c r="K50" s="10"/>
      <c r="L50" s="10"/>
      <c r="M50" s="10"/>
      <c r="N50" s="10">
        <f t="shared" si="1"/>
        <v>5141</v>
      </c>
      <c r="O50" s="10"/>
      <c r="P50" s="10"/>
      <c r="Q50" s="10"/>
      <c r="R50" s="10"/>
    </row>
    <row r="51" spans="1:18">
      <c r="A51" s="10">
        <f t="shared" si="0"/>
        <v>44</v>
      </c>
      <c r="B51" s="19">
        <v>45040</v>
      </c>
      <c r="C51" s="10" t="s">
        <v>1223</v>
      </c>
      <c r="D51" s="10" t="s">
        <v>852</v>
      </c>
      <c r="E51" s="10" t="s">
        <v>1092</v>
      </c>
      <c r="F51" s="10" t="s">
        <v>110</v>
      </c>
      <c r="G51" s="10">
        <v>121</v>
      </c>
      <c r="H51" s="10"/>
      <c r="I51" s="10"/>
      <c r="J51" s="10"/>
      <c r="K51" s="10"/>
      <c r="L51" s="10"/>
      <c r="M51" s="10"/>
      <c r="N51" s="10">
        <f t="shared" si="1"/>
        <v>5262</v>
      </c>
      <c r="O51" s="10"/>
      <c r="P51" s="10"/>
      <c r="Q51" s="10"/>
      <c r="R51" s="10"/>
    </row>
    <row r="52" spans="1:18">
      <c r="A52" s="10">
        <f t="shared" si="0"/>
        <v>45</v>
      </c>
      <c r="B52" s="19">
        <v>45040</v>
      </c>
      <c r="C52" s="10" t="s">
        <v>814</v>
      </c>
      <c r="D52" s="10" t="s">
        <v>1167</v>
      </c>
      <c r="E52" s="10" t="s">
        <v>1092</v>
      </c>
      <c r="F52" s="10" t="s">
        <v>110</v>
      </c>
      <c r="G52" s="10">
        <v>250</v>
      </c>
      <c r="H52" s="10"/>
      <c r="I52" s="10"/>
      <c r="J52" s="10"/>
      <c r="K52" s="10"/>
      <c r="L52" s="10"/>
      <c r="M52" s="10"/>
      <c r="N52" s="10">
        <f t="shared" si="1"/>
        <v>5512</v>
      </c>
      <c r="O52" s="10"/>
      <c r="P52" s="10"/>
      <c r="Q52" s="10"/>
      <c r="R52" s="10"/>
    </row>
    <row r="53" spans="1:18">
      <c r="A53" s="10">
        <f t="shared" si="0"/>
        <v>46</v>
      </c>
      <c r="B53" s="19">
        <v>45040</v>
      </c>
      <c r="C53" s="10" t="s">
        <v>1105</v>
      </c>
      <c r="D53" s="10" t="s">
        <v>1261</v>
      </c>
      <c r="E53" s="10" t="s">
        <v>1092</v>
      </c>
      <c r="F53" s="10" t="s">
        <v>110</v>
      </c>
      <c r="G53" s="10"/>
      <c r="H53" s="10">
        <v>93</v>
      </c>
      <c r="I53" s="10"/>
      <c r="J53" s="10"/>
      <c r="K53" s="10"/>
      <c r="L53" s="10"/>
      <c r="M53" s="10"/>
      <c r="N53" s="10">
        <f t="shared" si="1"/>
        <v>5605</v>
      </c>
      <c r="O53" s="10"/>
      <c r="P53" s="10"/>
      <c r="Q53" s="10"/>
      <c r="R53" s="10"/>
    </row>
    <row r="54" spans="1:18">
      <c r="A54" s="10">
        <f t="shared" si="0"/>
        <v>47</v>
      </c>
      <c r="B54" s="19">
        <v>45040</v>
      </c>
      <c r="C54" s="41" t="s">
        <v>1261</v>
      </c>
      <c r="D54" s="41" t="s">
        <v>809</v>
      </c>
      <c r="E54" s="10" t="s">
        <v>1092</v>
      </c>
      <c r="F54" s="10" t="s">
        <v>110</v>
      </c>
      <c r="G54" s="10"/>
      <c r="H54" s="10">
        <v>37</v>
      </c>
      <c r="I54" s="10"/>
      <c r="J54" s="10"/>
      <c r="K54" s="10"/>
      <c r="L54" s="10"/>
      <c r="M54" s="10"/>
      <c r="N54" s="10">
        <f t="shared" si="1"/>
        <v>5642</v>
      </c>
      <c r="O54" s="10"/>
      <c r="P54" s="10"/>
      <c r="Q54" s="10"/>
      <c r="R54" s="10"/>
    </row>
    <row r="55" spans="1:18">
      <c r="A55" s="10">
        <f t="shared" si="0"/>
        <v>48</v>
      </c>
      <c r="B55" s="19">
        <v>45040</v>
      </c>
      <c r="C55" s="41" t="s">
        <v>851</v>
      </c>
      <c r="D55" s="41" t="s">
        <v>1294</v>
      </c>
      <c r="E55" s="10" t="s">
        <v>1092</v>
      </c>
      <c r="F55" s="10" t="s">
        <v>110</v>
      </c>
      <c r="G55" s="10"/>
      <c r="H55" s="10"/>
      <c r="I55" s="10">
        <v>75</v>
      </c>
      <c r="J55" s="10"/>
      <c r="K55" s="10"/>
      <c r="L55" s="10"/>
      <c r="M55" s="10"/>
      <c r="N55" s="10">
        <f t="shared" si="1"/>
        <v>5717</v>
      </c>
      <c r="O55" s="10"/>
      <c r="P55" s="10"/>
      <c r="Q55" s="10"/>
      <c r="R55" s="10"/>
    </row>
    <row r="56" spans="1:18">
      <c r="A56" s="10">
        <f t="shared" si="0"/>
        <v>49</v>
      </c>
      <c r="B56" s="19">
        <v>45040</v>
      </c>
      <c r="C56" s="10" t="s">
        <v>1294</v>
      </c>
      <c r="D56" s="10" t="s">
        <v>853</v>
      </c>
      <c r="E56" s="10" t="s">
        <v>1092</v>
      </c>
      <c r="F56" s="10" t="s">
        <v>110</v>
      </c>
      <c r="G56" s="10"/>
      <c r="H56" s="10"/>
      <c r="I56" s="10"/>
      <c r="J56" s="10">
        <v>195</v>
      </c>
      <c r="K56" s="10"/>
      <c r="L56" s="10"/>
      <c r="M56" s="10"/>
      <c r="N56" s="10">
        <f t="shared" si="1"/>
        <v>5912</v>
      </c>
      <c r="O56" s="10"/>
      <c r="P56" s="10"/>
      <c r="Q56" s="10"/>
      <c r="R56" s="10"/>
    </row>
    <row r="57" spans="1:18">
      <c r="A57" s="10">
        <f t="shared" si="0"/>
        <v>50</v>
      </c>
      <c r="B57" s="19">
        <v>45040</v>
      </c>
      <c r="C57" s="10" t="s">
        <v>853</v>
      </c>
      <c r="D57" s="10" t="s">
        <v>1205</v>
      </c>
      <c r="E57" s="10" t="s">
        <v>1092</v>
      </c>
      <c r="F57" s="10" t="s">
        <v>110</v>
      </c>
      <c r="G57" s="10"/>
      <c r="H57" s="10"/>
      <c r="I57" s="10"/>
      <c r="J57" s="10">
        <v>83</v>
      </c>
      <c r="K57" s="10"/>
      <c r="L57" s="10"/>
      <c r="M57" s="10"/>
      <c r="N57" s="10">
        <f t="shared" si="1"/>
        <v>5995</v>
      </c>
      <c r="O57" s="10"/>
      <c r="P57" s="10"/>
      <c r="Q57" s="10"/>
      <c r="R57" s="10"/>
    </row>
    <row r="58" spans="1:18">
      <c r="A58" s="10">
        <f t="shared" si="0"/>
        <v>51</v>
      </c>
      <c r="B58" s="19">
        <v>45040</v>
      </c>
      <c r="C58" s="10" t="s">
        <v>1205</v>
      </c>
      <c r="D58" s="10" t="s">
        <v>1271</v>
      </c>
      <c r="E58" s="10" t="s">
        <v>1092</v>
      </c>
      <c r="F58" s="10" t="s">
        <v>110</v>
      </c>
      <c r="G58" s="10"/>
      <c r="H58" s="10"/>
      <c r="I58" s="10"/>
      <c r="J58" s="10">
        <v>69</v>
      </c>
      <c r="K58" s="10"/>
      <c r="L58" s="10"/>
      <c r="M58" s="10"/>
      <c r="N58" s="10">
        <f t="shared" si="1"/>
        <v>6064</v>
      </c>
      <c r="O58" s="10"/>
      <c r="P58" s="10"/>
      <c r="Q58" s="10"/>
      <c r="R58" s="10"/>
    </row>
    <row r="59" spans="1:18">
      <c r="A59" s="10">
        <f t="shared" si="0"/>
        <v>52</v>
      </c>
      <c r="B59" s="19">
        <v>45041</v>
      </c>
      <c r="C59" s="10" t="s">
        <v>872</v>
      </c>
      <c r="D59" s="10" t="s">
        <v>795</v>
      </c>
      <c r="E59" s="10" t="s">
        <v>1092</v>
      </c>
      <c r="F59" s="10" t="s">
        <v>110</v>
      </c>
      <c r="G59" s="10">
        <v>40</v>
      </c>
      <c r="H59" s="10"/>
      <c r="I59" s="10"/>
      <c r="J59" s="10"/>
      <c r="K59" s="10"/>
      <c r="L59" s="10"/>
      <c r="M59" s="10"/>
      <c r="N59" s="10">
        <f t="shared" si="1"/>
        <v>6104</v>
      </c>
      <c r="O59" s="10"/>
      <c r="P59" s="10"/>
      <c r="Q59" s="10"/>
      <c r="R59" s="10"/>
    </row>
    <row r="60" spans="1:18">
      <c r="A60" s="10">
        <f t="shared" si="0"/>
        <v>53</v>
      </c>
      <c r="B60" s="19">
        <v>45041</v>
      </c>
      <c r="C60" s="10" t="s">
        <v>205</v>
      </c>
      <c r="D60" s="10" t="s">
        <v>250</v>
      </c>
      <c r="E60" s="10" t="s">
        <v>1092</v>
      </c>
      <c r="F60" s="10" t="s">
        <v>110</v>
      </c>
      <c r="G60" s="10">
        <v>104</v>
      </c>
      <c r="H60" s="10"/>
      <c r="I60" s="10"/>
      <c r="J60" s="10"/>
      <c r="K60" s="10"/>
      <c r="L60" s="10"/>
      <c r="M60" s="10"/>
      <c r="N60" s="10">
        <f t="shared" si="1"/>
        <v>6208</v>
      </c>
      <c r="O60" s="10"/>
      <c r="P60" s="10"/>
      <c r="Q60" s="10"/>
      <c r="R60" s="10"/>
    </row>
    <row r="61" spans="1:18">
      <c r="A61" s="10">
        <f t="shared" si="0"/>
        <v>54</v>
      </c>
      <c r="B61" s="19">
        <v>45041</v>
      </c>
      <c r="C61" s="10" t="s">
        <v>1280</v>
      </c>
      <c r="D61" s="10" t="s">
        <v>188</v>
      </c>
      <c r="E61" s="10" t="s">
        <v>1092</v>
      </c>
      <c r="F61" s="10" t="s">
        <v>110</v>
      </c>
      <c r="G61" s="10">
        <v>97</v>
      </c>
      <c r="H61" s="10"/>
      <c r="I61" s="10"/>
      <c r="J61" s="10"/>
      <c r="K61" s="10"/>
      <c r="L61" s="10"/>
      <c r="M61" s="10"/>
      <c r="N61" s="10">
        <f t="shared" si="1"/>
        <v>6305</v>
      </c>
      <c r="O61" s="10"/>
      <c r="P61" s="10"/>
      <c r="Q61" s="10"/>
      <c r="R61" s="10"/>
    </row>
    <row r="62" spans="1:18">
      <c r="A62" s="10">
        <f t="shared" si="0"/>
        <v>55</v>
      </c>
      <c r="B62" s="19">
        <v>45041</v>
      </c>
      <c r="C62" s="10" t="s">
        <v>243</v>
      </c>
      <c r="D62" s="10" t="s">
        <v>109</v>
      </c>
      <c r="E62" s="10" t="s">
        <v>1092</v>
      </c>
      <c r="F62" s="10" t="s">
        <v>110</v>
      </c>
      <c r="G62" s="10">
        <v>388</v>
      </c>
      <c r="H62" s="10"/>
      <c r="I62" s="10"/>
      <c r="J62" s="10"/>
      <c r="K62" s="10"/>
      <c r="L62" s="10"/>
      <c r="M62" s="10"/>
      <c r="N62" s="10">
        <f t="shared" si="1"/>
        <v>6693</v>
      </c>
      <c r="O62" s="10"/>
      <c r="P62" s="10"/>
      <c r="Q62" s="10"/>
      <c r="R62" s="10"/>
    </row>
    <row r="63" spans="1:18">
      <c r="A63" s="10">
        <f t="shared" si="0"/>
        <v>56</v>
      </c>
      <c r="B63" s="19">
        <v>45041</v>
      </c>
      <c r="C63" s="10" t="s">
        <v>243</v>
      </c>
      <c r="D63" s="10" t="s">
        <v>150</v>
      </c>
      <c r="E63" s="10" t="s">
        <v>1092</v>
      </c>
      <c r="F63" s="10" t="s">
        <v>110</v>
      </c>
      <c r="G63" s="10"/>
      <c r="H63" s="10"/>
      <c r="I63" s="10"/>
      <c r="J63" s="10"/>
      <c r="K63" s="10">
        <v>202</v>
      </c>
      <c r="L63" s="10"/>
      <c r="M63" s="10"/>
      <c r="N63" s="10">
        <f t="shared" si="1"/>
        <v>6895</v>
      </c>
      <c r="O63" s="10"/>
      <c r="P63" s="10"/>
      <c r="Q63" s="10"/>
      <c r="R63" s="10"/>
    </row>
    <row r="64" spans="1:18">
      <c r="A64" s="10">
        <f t="shared" si="0"/>
        <v>57</v>
      </c>
      <c r="B64" s="19">
        <v>45041</v>
      </c>
      <c r="C64" s="10" t="s">
        <v>150</v>
      </c>
      <c r="D64" s="10" t="s">
        <v>1185</v>
      </c>
      <c r="E64" s="10" t="s">
        <v>1092</v>
      </c>
      <c r="F64" s="10" t="s">
        <v>110</v>
      </c>
      <c r="G64" s="10"/>
      <c r="H64" s="10"/>
      <c r="I64" s="10"/>
      <c r="J64" s="10"/>
      <c r="K64" s="10">
        <v>156</v>
      </c>
      <c r="L64" s="10"/>
      <c r="M64" s="10"/>
      <c r="N64" s="10">
        <f t="shared" si="1"/>
        <v>7051</v>
      </c>
      <c r="O64" s="10"/>
      <c r="P64" s="10"/>
      <c r="Q64" s="10"/>
      <c r="R64" s="10"/>
    </row>
    <row r="65" spans="1:18">
      <c r="A65" s="10">
        <f t="shared" si="0"/>
        <v>58</v>
      </c>
      <c r="B65" s="19">
        <v>45041</v>
      </c>
      <c r="C65" s="10" t="s">
        <v>1185</v>
      </c>
      <c r="D65" s="10" t="s">
        <v>217</v>
      </c>
      <c r="E65" s="10" t="s">
        <v>1092</v>
      </c>
      <c r="F65" s="10" t="s">
        <v>110</v>
      </c>
      <c r="G65" s="10"/>
      <c r="H65" s="10"/>
      <c r="I65" s="10"/>
      <c r="J65" s="10"/>
      <c r="K65" s="10">
        <v>50</v>
      </c>
      <c r="L65" s="10"/>
      <c r="M65" s="10"/>
      <c r="N65" s="10">
        <f t="shared" si="1"/>
        <v>7101</v>
      </c>
      <c r="O65" s="10"/>
      <c r="P65" s="10"/>
      <c r="Q65" s="10"/>
      <c r="R65" s="10"/>
    </row>
    <row r="66" spans="1:18">
      <c r="A66" s="10">
        <f t="shared" si="0"/>
        <v>59</v>
      </c>
      <c r="B66" s="19">
        <v>45047</v>
      </c>
      <c r="C66" s="10" t="s">
        <v>1257</v>
      </c>
      <c r="D66" s="10" t="s">
        <v>1112</v>
      </c>
      <c r="E66" s="10" t="s">
        <v>1092</v>
      </c>
      <c r="F66" s="10" t="s">
        <v>110</v>
      </c>
      <c r="G66" s="10">
        <v>117</v>
      </c>
      <c r="H66" s="10"/>
      <c r="I66" s="10"/>
      <c r="J66" s="10"/>
      <c r="K66" s="10"/>
      <c r="L66" s="10"/>
      <c r="M66" s="10"/>
      <c r="N66" s="10">
        <f t="shared" si="1"/>
        <v>7218</v>
      </c>
      <c r="O66" s="10"/>
      <c r="P66" s="10"/>
      <c r="Q66" s="10"/>
      <c r="R66" s="10"/>
    </row>
    <row r="67" spans="1:18">
      <c r="A67" s="10">
        <f t="shared" si="0"/>
        <v>60</v>
      </c>
      <c r="B67" s="19">
        <v>45048</v>
      </c>
      <c r="C67" s="10" t="s">
        <v>804</v>
      </c>
      <c r="D67" s="43" t="s">
        <v>217</v>
      </c>
      <c r="E67" s="10" t="s">
        <v>1092</v>
      </c>
      <c r="F67" s="10" t="s">
        <v>110</v>
      </c>
      <c r="G67" s="10"/>
      <c r="H67" s="10"/>
      <c r="I67" s="10"/>
      <c r="J67" s="10"/>
      <c r="K67" s="10"/>
      <c r="L67" s="10">
        <v>123</v>
      </c>
      <c r="M67" s="10"/>
      <c r="N67" s="10">
        <f t="shared" si="1"/>
        <v>7341</v>
      </c>
      <c r="O67" s="10"/>
      <c r="P67" s="10"/>
      <c r="Q67" s="10"/>
      <c r="R67" s="10"/>
    </row>
    <row r="68" spans="1:18">
      <c r="A68" s="10">
        <f t="shared" si="0"/>
        <v>61</v>
      </c>
      <c r="B68" s="19">
        <v>45048</v>
      </c>
      <c r="C68" s="43" t="s">
        <v>804</v>
      </c>
      <c r="D68" s="10" t="s">
        <v>126</v>
      </c>
      <c r="E68" s="10" t="s">
        <v>1092</v>
      </c>
      <c r="F68" s="10" t="s">
        <v>110</v>
      </c>
      <c r="G68" s="10"/>
      <c r="H68" s="10"/>
      <c r="I68" s="10"/>
      <c r="J68" s="10"/>
      <c r="K68" s="10"/>
      <c r="L68" s="10">
        <v>77</v>
      </c>
      <c r="M68" s="10"/>
      <c r="N68" s="10">
        <f t="shared" si="1"/>
        <v>7418</v>
      </c>
      <c r="O68" s="10"/>
      <c r="P68" s="10"/>
      <c r="Q68" s="10"/>
      <c r="R68" s="10"/>
    </row>
    <row r="69" spans="1:18">
      <c r="A69" s="10">
        <f t="shared" si="0"/>
        <v>62</v>
      </c>
      <c r="B69" s="19">
        <v>45050</v>
      </c>
      <c r="C69" s="10" t="s">
        <v>1257</v>
      </c>
      <c r="D69" s="10" t="s">
        <v>1538</v>
      </c>
      <c r="E69" s="10" t="s">
        <v>1092</v>
      </c>
      <c r="F69" s="10" t="s">
        <v>110</v>
      </c>
      <c r="G69" s="10">
        <v>49</v>
      </c>
      <c r="H69" s="10"/>
      <c r="I69" s="10"/>
      <c r="J69" s="10"/>
      <c r="K69" s="10"/>
      <c r="L69" s="10"/>
      <c r="M69" s="10"/>
      <c r="N69" s="10">
        <f t="shared" si="1"/>
        <v>7467</v>
      </c>
      <c r="O69" s="10"/>
      <c r="P69" s="10"/>
      <c r="Q69" s="10"/>
      <c r="R69" s="10"/>
    </row>
    <row r="70" spans="1:18">
      <c r="A70" s="10">
        <f t="shared" si="0"/>
        <v>63</v>
      </c>
      <c r="B70" s="19">
        <v>45050</v>
      </c>
      <c r="C70" s="10" t="s">
        <v>1538</v>
      </c>
      <c r="D70" s="10" t="s">
        <v>1250</v>
      </c>
      <c r="E70" s="10" t="s">
        <v>1092</v>
      </c>
      <c r="F70" s="10" t="s">
        <v>110</v>
      </c>
      <c r="G70" s="10">
        <v>14</v>
      </c>
      <c r="H70" s="10"/>
      <c r="I70" s="10"/>
      <c r="J70" s="10"/>
      <c r="K70" s="10"/>
      <c r="L70" s="10"/>
      <c r="M70" s="10"/>
      <c r="N70" s="10">
        <f t="shared" si="1"/>
        <v>7481</v>
      </c>
      <c r="O70" s="10"/>
      <c r="P70" s="10"/>
      <c r="Q70" s="10"/>
      <c r="R70" s="10"/>
    </row>
    <row r="71" spans="1:18">
      <c r="A71" s="10">
        <f t="shared" si="0"/>
        <v>64</v>
      </c>
      <c r="B71" s="19">
        <v>45050</v>
      </c>
      <c r="C71" s="10" t="s">
        <v>1538</v>
      </c>
      <c r="D71" s="10" t="s">
        <v>752</v>
      </c>
      <c r="E71" s="10" t="s">
        <v>1092</v>
      </c>
      <c r="F71" s="10" t="s">
        <v>110</v>
      </c>
      <c r="G71" s="10">
        <v>52</v>
      </c>
      <c r="H71" s="10"/>
      <c r="I71" s="10"/>
      <c r="J71" s="10"/>
      <c r="K71" s="10"/>
      <c r="L71" s="10"/>
      <c r="M71" s="10"/>
      <c r="N71" s="10">
        <f t="shared" si="1"/>
        <v>7533</v>
      </c>
      <c r="O71" s="10"/>
      <c r="P71" s="10"/>
      <c r="Q71" s="10"/>
      <c r="R71" s="10"/>
    </row>
    <row r="72" spans="1:18">
      <c r="A72" s="10">
        <f t="shared" si="0"/>
        <v>65</v>
      </c>
      <c r="B72" s="19">
        <v>45050</v>
      </c>
      <c r="C72" s="10" t="s">
        <v>752</v>
      </c>
      <c r="D72" s="10" t="s">
        <v>881</v>
      </c>
      <c r="E72" s="10" t="s">
        <v>1092</v>
      </c>
      <c r="F72" s="10" t="s">
        <v>110</v>
      </c>
      <c r="G72" s="10">
        <v>6</v>
      </c>
      <c r="H72" s="10"/>
      <c r="I72" s="10"/>
      <c r="J72" s="10"/>
      <c r="K72" s="10"/>
      <c r="L72" s="10"/>
      <c r="M72" s="10"/>
      <c r="N72" s="10">
        <f t="shared" si="1"/>
        <v>7539</v>
      </c>
      <c r="O72" s="10"/>
      <c r="P72" s="10"/>
      <c r="Q72" s="10"/>
      <c r="R72" s="10"/>
    </row>
    <row r="73" spans="1:18">
      <c r="A73" s="10">
        <f t="shared" si="0"/>
        <v>66</v>
      </c>
      <c r="B73" s="19">
        <v>45050</v>
      </c>
      <c r="C73" s="10" t="s">
        <v>752</v>
      </c>
      <c r="D73" s="10" t="s">
        <v>1260</v>
      </c>
      <c r="E73" s="10" t="s">
        <v>1092</v>
      </c>
      <c r="F73" s="10" t="s">
        <v>110</v>
      </c>
      <c r="G73" s="10">
        <v>25</v>
      </c>
      <c r="H73" s="10"/>
      <c r="I73" s="10"/>
      <c r="J73" s="10"/>
      <c r="K73" s="10"/>
      <c r="L73" s="10"/>
      <c r="M73" s="10"/>
      <c r="N73" s="10">
        <f t="shared" si="1"/>
        <v>7564</v>
      </c>
      <c r="O73" s="10"/>
      <c r="P73" s="10"/>
      <c r="Q73" s="10"/>
      <c r="R73" s="10"/>
    </row>
    <row r="74" spans="1:18">
      <c r="A74" s="10">
        <f t="shared" ref="A74:A116" si="2">A73+1</f>
        <v>67</v>
      </c>
      <c r="B74" s="19">
        <v>45050</v>
      </c>
      <c r="C74" s="10" t="s">
        <v>853</v>
      </c>
      <c r="D74" s="10" t="s">
        <v>852</v>
      </c>
      <c r="E74" s="10" t="s">
        <v>1092</v>
      </c>
      <c r="F74" s="10" t="s">
        <v>110</v>
      </c>
      <c r="G74" s="10">
        <v>71</v>
      </c>
      <c r="H74" s="10"/>
      <c r="I74" s="10"/>
      <c r="J74" s="10"/>
      <c r="K74" s="10"/>
      <c r="L74" s="10"/>
      <c r="M74" s="10"/>
      <c r="N74" s="10">
        <f t="shared" si="1"/>
        <v>7635</v>
      </c>
      <c r="O74" s="10"/>
      <c r="P74" s="10"/>
      <c r="Q74" s="10"/>
      <c r="R74" s="10"/>
    </row>
    <row r="75" spans="1:18">
      <c r="A75" s="10">
        <f t="shared" si="2"/>
        <v>68</v>
      </c>
      <c r="B75" s="19">
        <v>45063</v>
      </c>
      <c r="C75" s="10" t="s">
        <v>813</v>
      </c>
      <c r="D75" s="10" t="s">
        <v>1131</v>
      </c>
      <c r="E75" s="10" t="s">
        <v>1092</v>
      </c>
      <c r="F75" s="10" t="s">
        <v>110</v>
      </c>
      <c r="G75" s="10"/>
      <c r="H75" s="10">
        <v>108</v>
      </c>
      <c r="I75" s="10"/>
      <c r="J75" s="10"/>
      <c r="K75" s="10"/>
      <c r="L75" s="10"/>
      <c r="M75" s="10"/>
      <c r="N75" s="10">
        <f t="shared" si="1"/>
        <v>7743</v>
      </c>
      <c r="O75" s="10"/>
      <c r="P75" s="10"/>
      <c r="Q75" s="10"/>
      <c r="R75" s="10"/>
    </row>
    <row r="76" spans="1:18">
      <c r="A76" s="10">
        <f t="shared" si="2"/>
        <v>69</v>
      </c>
      <c r="B76" s="19">
        <v>45063</v>
      </c>
      <c r="C76" s="10" t="s">
        <v>1346</v>
      </c>
      <c r="D76" s="10" t="s">
        <v>1249</v>
      </c>
      <c r="E76" s="10" t="s">
        <v>1092</v>
      </c>
      <c r="F76" s="10" t="s">
        <v>110</v>
      </c>
      <c r="G76" s="10">
        <v>103</v>
      </c>
      <c r="H76" s="10"/>
      <c r="I76" s="10"/>
      <c r="J76" s="10"/>
      <c r="K76" s="10"/>
      <c r="L76" s="10"/>
      <c r="M76" s="10"/>
      <c r="N76" s="10">
        <f t="shared" ref="N76:N116" si="3">+N75+G76+H76+I76+J76+K76+L76+M76</f>
        <v>7846</v>
      </c>
      <c r="O76" s="10"/>
      <c r="P76" s="10"/>
      <c r="Q76" s="10"/>
      <c r="R76" s="10"/>
    </row>
    <row r="77" spans="1:18">
      <c r="A77" s="10">
        <f t="shared" si="2"/>
        <v>70</v>
      </c>
      <c r="B77" s="19">
        <v>45063</v>
      </c>
      <c r="C77" s="10" t="s">
        <v>1346</v>
      </c>
      <c r="D77" s="10" t="s">
        <v>1113</v>
      </c>
      <c r="E77" s="10" t="s">
        <v>1092</v>
      </c>
      <c r="F77" s="10" t="s">
        <v>110</v>
      </c>
      <c r="G77" s="10">
        <v>86</v>
      </c>
      <c r="H77" s="10"/>
      <c r="I77" s="10"/>
      <c r="J77" s="10"/>
      <c r="K77" s="10"/>
      <c r="L77" s="10"/>
      <c r="M77" s="10"/>
      <c r="N77" s="10">
        <f t="shared" si="3"/>
        <v>7932</v>
      </c>
      <c r="O77" s="10"/>
      <c r="P77" s="10"/>
      <c r="Q77" s="10"/>
      <c r="R77" s="10"/>
    </row>
    <row r="78" spans="1:18">
      <c r="A78" s="10">
        <f t="shared" si="2"/>
        <v>71</v>
      </c>
      <c r="B78" s="19">
        <v>45063</v>
      </c>
      <c r="C78" s="10" t="s">
        <v>1217</v>
      </c>
      <c r="D78" s="10" t="s">
        <v>1279</v>
      </c>
      <c r="E78" s="10" t="s">
        <v>1092</v>
      </c>
      <c r="F78" s="10" t="s">
        <v>110</v>
      </c>
      <c r="G78" s="10">
        <v>93</v>
      </c>
      <c r="H78" s="10"/>
      <c r="I78" s="10"/>
      <c r="J78" s="10"/>
      <c r="K78" s="10"/>
      <c r="L78" s="10"/>
      <c r="M78" s="10"/>
      <c r="N78" s="10">
        <f t="shared" si="3"/>
        <v>8025</v>
      </c>
      <c r="O78" s="10"/>
      <c r="P78" s="10"/>
      <c r="Q78" s="10"/>
      <c r="R78" s="10"/>
    </row>
    <row r="79" spans="1:18">
      <c r="A79" s="10">
        <f t="shared" si="2"/>
        <v>72</v>
      </c>
      <c r="B79" s="19">
        <v>45065</v>
      </c>
      <c r="C79" s="10" t="s">
        <v>1085</v>
      </c>
      <c r="D79" s="10" t="s">
        <v>782</v>
      </c>
      <c r="E79" s="10" t="s">
        <v>1092</v>
      </c>
      <c r="F79" s="10" t="s">
        <v>110</v>
      </c>
      <c r="G79" s="10">
        <v>300</v>
      </c>
      <c r="H79" s="10"/>
      <c r="I79" s="10"/>
      <c r="J79" s="10"/>
      <c r="K79" s="10"/>
      <c r="L79" s="10"/>
      <c r="M79" s="10"/>
      <c r="N79" s="10">
        <f t="shared" si="3"/>
        <v>8325</v>
      </c>
      <c r="O79" s="10"/>
      <c r="P79" s="10"/>
      <c r="Q79" s="10"/>
      <c r="R79" s="10"/>
    </row>
    <row r="80" spans="1:18">
      <c r="A80" s="10">
        <f t="shared" si="2"/>
        <v>73</v>
      </c>
      <c r="B80" s="19">
        <v>45066</v>
      </c>
      <c r="C80" s="10" t="s">
        <v>1084</v>
      </c>
      <c r="D80" s="10" t="s">
        <v>207</v>
      </c>
      <c r="E80" s="10" t="s">
        <v>1092</v>
      </c>
      <c r="F80" s="10" t="s">
        <v>110</v>
      </c>
      <c r="G80" s="10"/>
      <c r="H80" s="10">
        <v>108</v>
      </c>
      <c r="I80" s="10"/>
      <c r="J80" s="10"/>
      <c r="K80" s="10"/>
      <c r="L80" s="10"/>
      <c r="M80" s="10"/>
      <c r="N80" s="10">
        <f t="shared" si="3"/>
        <v>8433</v>
      </c>
      <c r="O80" s="10"/>
      <c r="P80" s="10"/>
      <c r="Q80" s="10"/>
      <c r="R80" s="10"/>
    </row>
    <row r="81" spans="1:18">
      <c r="A81" s="10">
        <f t="shared" si="2"/>
        <v>74</v>
      </c>
      <c r="B81" s="19">
        <v>45066</v>
      </c>
      <c r="C81" s="10" t="s">
        <v>804</v>
      </c>
      <c r="D81" s="10" t="s">
        <v>140</v>
      </c>
      <c r="E81" s="10" t="s">
        <v>1092</v>
      </c>
      <c r="F81" s="10" t="s">
        <v>110</v>
      </c>
      <c r="G81" s="10"/>
      <c r="H81" s="10"/>
      <c r="I81" s="10"/>
      <c r="J81" s="10"/>
      <c r="K81" s="10"/>
      <c r="L81" s="10">
        <v>74</v>
      </c>
      <c r="M81" s="10"/>
      <c r="N81" s="10">
        <f t="shared" si="3"/>
        <v>8507</v>
      </c>
      <c r="O81" s="10"/>
      <c r="P81" s="10"/>
      <c r="Q81" s="10"/>
      <c r="R81" s="10"/>
    </row>
    <row r="82" spans="1:18">
      <c r="A82" s="10">
        <f t="shared" si="2"/>
        <v>75</v>
      </c>
      <c r="B82" s="19">
        <v>45066</v>
      </c>
      <c r="C82" s="10" t="s">
        <v>134</v>
      </c>
      <c r="D82" s="10" t="s">
        <v>837</v>
      </c>
      <c r="E82" s="10" t="s">
        <v>1092</v>
      </c>
      <c r="F82" s="10" t="s">
        <v>110</v>
      </c>
      <c r="G82" s="10">
        <v>108</v>
      </c>
      <c r="H82" s="10"/>
      <c r="I82" s="10"/>
      <c r="J82" s="10"/>
      <c r="K82" s="10"/>
      <c r="L82" s="10"/>
      <c r="M82" s="10"/>
      <c r="N82" s="10">
        <f t="shared" si="3"/>
        <v>8615</v>
      </c>
      <c r="O82" s="10"/>
      <c r="P82" s="10"/>
      <c r="Q82" s="10"/>
      <c r="R82" s="10"/>
    </row>
    <row r="83" spans="1:18">
      <c r="A83" s="10">
        <f t="shared" si="2"/>
        <v>76</v>
      </c>
      <c r="B83" s="19">
        <v>45066</v>
      </c>
      <c r="C83" s="10" t="s">
        <v>839</v>
      </c>
      <c r="D83" s="10" t="s">
        <v>1088</v>
      </c>
      <c r="E83" s="10" t="s">
        <v>1092</v>
      </c>
      <c r="F83" s="10" t="s">
        <v>110</v>
      </c>
      <c r="G83" s="10">
        <v>49</v>
      </c>
      <c r="H83" s="10"/>
      <c r="I83" s="10"/>
      <c r="J83" s="10"/>
      <c r="K83" s="10"/>
      <c r="L83" s="10"/>
      <c r="M83" s="10"/>
      <c r="N83" s="10">
        <f t="shared" si="3"/>
        <v>8664</v>
      </c>
      <c r="O83" s="10"/>
      <c r="P83" s="10"/>
      <c r="Q83" s="10"/>
      <c r="R83" s="10"/>
    </row>
    <row r="84" spans="1:18">
      <c r="A84" s="10">
        <f t="shared" si="2"/>
        <v>77</v>
      </c>
      <c r="B84" s="19">
        <v>45066</v>
      </c>
      <c r="C84" s="10" t="s">
        <v>1320</v>
      </c>
      <c r="D84" s="10" t="s">
        <v>765</v>
      </c>
      <c r="E84" s="10" t="s">
        <v>1092</v>
      </c>
      <c r="F84" s="10" t="s">
        <v>110</v>
      </c>
      <c r="G84" s="10">
        <v>68</v>
      </c>
      <c r="H84" s="10"/>
      <c r="I84" s="10"/>
      <c r="J84" s="10"/>
      <c r="K84" s="10"/>
      <c r="L84" s="10"/>
      <c r="M84" s="10"/>
      <c r="N84" s="10">
        <f t="shared" si="3"/>
        <v>8732</v>
      </c>
      <c r="O84" s="10"/>
      <c r="P84" s="10"/>
      <c r="Q84" s="10"/>
      <c r="R84" s="10"/>
    </row>
    <row r="85" spans="1:18">
      <c r="A85" s="10">
        <f t="shared" si="2"/>
        <v>78</v>
      </c>
      <c r="B85" s="19">
        <v>45068</v>
      </c>
      <c r="C85" s="10" t="s">
        <v>865</v>
      </c>
      <c r="D85" s="10" t="s">
        <v>149</v>
      </c>
      <c r="E85" s="10" t="s">
        <v>1092</v>
      </c>
      <c r="F85" s="10" t="s">
        <v>110</v>
      </c>
      <c r="G85" s="10">
        <v>102</v>
      </c>
      <c r="H85" s="10"/>
      <c r="I85" s="10"/>
      <c r="J85" s="10"/>
      <c r="K85" s="10"/>
      <c r="L85" s="10"/>
      <c r="M85" s="10"/>
      <c r="N85" s="10">
        <f t="shared" si="3"/>
        <v>8834</v>
      </c>
      <c r="O85" s="10"/>
      <c r="P85" s="10"/>
      <c r="Q85" s="10"/>
      <c r="R85" s="10"/>
    </row>
    <row r="86" spans="1:18">
      <c r="A86" s="10">
        <f t="shared" si="2"/>
        <v>79</v>
      </c>
      <c r="B86" s="19">
        <v>45068</v>
      </c>
      <c r="C86" s="10" t="s">
        <v>116</v>
      </c>
      <c r="D86" s="10" t="s">
        <v>789</v>
      </c>
      <c r="E86" s="10" t="s">
        <v>1092</v>
      </c>
      <c r="F86" s="10" t="s">
        <v>110</v>
      </c>
      <c r="G86" s="10">
        <v>40</v>
      </c>
      <c r="H86" s="10"/>
      <c r="I86" s="10"/>
      <c r="J86" s="10"/>
      <c r="K86" s="10"/>
      <c r="L86" s="10"/>
      <c r="M86" s="10"/>
      <c r="N86" s="10">
        <f t="shared" si="3"/>
        <v>8874</v>
      </c>
      <c r="O86" s="10"/>
      <c r="P86" s="10"/>
      <c r="Q86" s="10"/>
      <c r="R86" s="10"/>
    </row>
    <row r="87" spans="1:18">
      <c r="A87" s="10">
        <f t="shared" si="2"/>
        <v>80</v>
      </c>
      <c r="B87" s="19">
        <v>45068</v>
      </c>
      <c r="C87" s="10" t="s">
        <v>149</v>
      </c>
      <c r="D87" s="10" t="s">
        <v>806</v>
      </c>
      <c r="E87" s="10" t="s">
        <v>1092</v>
      </c>
      <c r="F87" s="10" t="s">
        <v>110</v>
      </c>
      <c r="G87" s="10">
        <v>92</v>
      </c>
      <c r="H87" s="10"/>
      <c r="I87" s="10"/>
      <c r="J87" s="10"/>
      <c r="K87" s="10"/>
      <c r="L87" s="10"/>
      <c r="M87" s="10"/>
      <c r="N87" s="10">
        <f t="shared" si="3"/>
        <v>8966</v>
      </c>
      <c r="O87" s="10"/>
      <c r="P87" s="10"/>
      <c r="Q87" s="10"/>
      <c r="R87" s="10"/>
    </row>
    <row r="88" spans="1:18">
      <c r="A88" s="10">
        <f t="shared" si="2"/>
        <v>81</v>
      </c>
      <c r="B88" s="19">
        <v>45068</v>
      </c>
      <c r="C88" s="10" t="s">
        <v>806</v>
      </c>
      <c r="D88" s="10" t="s">
        <v>837</v>
      </c>
      <c r="E88" s="10" t="s">
        <v>1092</v>
      </c>
      <c r="F88" s="10" t="s">
        <v>110</v>
      </c>
      <c r="G88" s="10">
        <v>45</v>
      </c>
      <c r="H88" s="10"/>
      <c r="I88" s="10"/>
      <c r="J88" s="10"/>
      <c r="K88" s="10"/>
      <c r="L88" s="10"/>
      <c r="M88" s="10"/>
      <c r="N88" s="10">
        <f t="shared" si="3"/>
        <v>9011</v>
      </c>
      <c r="O88" s="10"/>
      <c r="P88" s="10"/>
      <c r="Q88" s="10"/>
      <c r="R88" s="10"/>
    </row>
    <row r="89" spans="1:18">
      <c r="A89" s="10">
        <f t="shared" si="2"/>
        <v>82</v>
      </c>
      <c r="B89" s="19">
        <v>45068</v>
      </c>
      <c r="C89" s="10" t="s">
        <v>1320</v>
      </c>
      <c r="D89" s="10" t="s">
        <v>765</v>
      </c>
      <c r="E89" s="10" t="s">
        <v>1092</v>
      </c>
      <c r="F89" s="10" t="s">
        <v>110</v>
      </c>
      <c r="G89" s="10">
        <v>42</v>
      </c>
      <c r="H89" s="10"/>
      <c r="I89" s="10"/>
      <c r="J89" s="10"/>
      <c r="K89" s="10"/>
      <c r="L89" s="10"/>
      <c r="M89" s="10"/>
      <c r="N89" s="10">
        <f t="shared" si="3"/>
        <v>9053</v>
      </c>
      <c r="O89" s="10"/>
      <c r="P89" s="10"/>
      <c r="Q89" s="10"/>
      <c r="R89" s="10"/>
    </row>
    <row r="90" spans="1:18">
      <c r="A90" s="10">
        <f t="shared" si="2"/>
        <v>83</v>
      </c>
      <c r="B90" s="19">
        <v>45070</v>
      </c>
      <c r="C90" s="10" t="s">
        <v>1185</v>
      </c>
      <c r="D90" s="10" t="s">
        <v>1539</v>
      </c>
      <c r="E90" s="10" t="s">
        <v>1092</v>
      </c>
      <c r="F90" s="10" t="s">
        <v>110</v>
      </c>
      <c r="G90" s="10">
        <v>42</v>
      </c>
      <c r="H90" s="10"/>
      <c r="I90" s="10"/>
      <c r="J90" s="10"/>
      <c r="K90" s="10"/>
      <c r="L90" s="10"/>
      <c r="M90" s="10"/>
      <c r="N90" s="10">
        <f t="shared" si="3"/>
        <v>9095</v>
      </c>
      <c r="O90" s="10"/>
      <c r="P90" s="10"/>
      <c r="Q90" s="10"/>
      <c r="R90" s="10"/>
    </row>
    <row r="91" spans="1:18">
      <c r="A91" s="10">
        <f t="shared" si="2"/>
        <v>84</v>
      </c>
      <c r="B91" s="19">
        <v>45070</v>
      </c>
      <c r="C91" s="10" t="s">
        <v>217</v>
      </c>
      <c r="D91" s="10" t="s">
        <v>794</v>
      </c>
      <c r="E91" s="10" t="s">
        <v>1092</v>
      </c>
      <c r="F91" s="10" t="s">
        <v>110</v>
      </c>
      <c r="G91" s="10">
        <v>177</v>
      </c>
      <c r="H91" s="10"/>
      <c r="I91" s="10"/>
      <c r="J91" s="10"/>
      <c r="K91" s="10"/>
      <c r="L91" s="10"/>
      <c r="M91" s="10"/>
      <c r="N91" s="10">
        <f t="shared" si="3"/>
        <v>9272</v>
      </c>
      <c r="O91" s="10"/>
      <c r="P91" s="10"/>
      <c r="Q91" s="10"/>
      <c r="R91" s="10"/>
    </row>
    <row r="92" spans="1:18">
      <c r="A92" s="10">
        <f t="shared" si="2"/>
        <v>85</v>
      </c>
      <c r="B92" s="19">
        <v>45070</v>
      </c>
      <c r="C92" s="10" t="s">
        <v>794</v>
      </c>
      <c r="D92" s="10" t="s">
        <v>204</v>
      </c>
      <c r="E92" s="10" t="s">
        <v>1092</v>
      </c>
      <c r="F92" s="10" t="s">
        <v>110</v>
      </c>
      <c r="G92" s="10">
        <v>57</v>
      </c>
      <c r="H92" s="10"/>
      <c r="I92" s="10"/>
      <c r="J92" s="10"/>
      <c r="K92" s="10"/>
      <c r="L92" s="10"/>
      <c r="M92" s="10"/>
      <c r="N92" s="10">
        <f t="shared" si="3"/>
        <v>9329</v>
      </c>
      <c r="O92" s="10"/>
      <c r="P92" s="10"/>
      <c r="Q92" s="10"/>
      <c r="R92" s="10"/>
    </row>
    <row r="93" spans="1:18">
      <c r="A93" s="10">
        <f t="shared" si="2"/>
        <v>86</v>
      </c>
      <c r="B93" s="19">
        <v>45070</v>
      </c>
      <c r="C93" s="10" t="s">
        <v>204</v>
      </c>
      <c r="D93" s="10" t="s">
        <v>183</v>
      </c>
      <c r="E93" s="10" t="s">
        <v>1092</v>
      </c>
      <c r="F93" s="10" t="s">
        <v>110</v>
      </c>
      <c r="G93" s="10">
        <v>34</v>
      </c>
      <c r="H93" s="10"/>
      <c r="I93" s="10"/>
      <c r="J93" s="10"/>
      <c r="K93" s="10"/>
      <c r="L93" s="10"/>
      <c r="M93" s="10"/>
      <c r="N93" s="10">
        <f t="shared" si="3"/>
        <v>9363</v>
      </c>
      <c r="O93" s="10"/>
      <c r="P93" s="10"/>
      <c r="Q93" s="10"/>
      <c r="R93" s="10"/>
    </row>
    <row r="94" spans="1:18">
      <c r="A94" s="10">
        <f t="shared" si="2"/>
        <v>87</v>
      </c>
      <c r="B94" s="19">
        <v>45070</v>
      </c>
      <c r="C94" s="10" t="s">
        <v>154</v>
      </c>
      <c r="D94" s="10" t="s">
        <v>248</v>
      </c>
      <c r="E94" s="10" t="s">
        <v>1092</v>
      </c>
      <c r="F94" s="10" t="s">
        <v>110</v>
      </c>
      <c r="G94" s="10">
        <v>30</v>
      </c>
      <c r="H94" s="10"/>
      <c r="I94" s="10"/>
      <c r="J94" s="10"/>
      <c r="K94" s="10"/>
      <c r="L94" s="10"/>
      <c r="M94" s="10"/>
      <c r="N94" s="10">
        <f t="shared" si="3"/>
        <v>9393</v>
      </c>
      <c r="O94" s="10"/>
      <c r="P94" s="10"/>
      <c r="Q94" s="10"/>
      <c r="R94" s="10"/>
    </row>
    <row r="95" spans="1:18">
      <c r="A95" s="10">
        <f t="shared" si="2"/>
        <v>88</v>
      </c>
      <c r="B95" s="19">
        <v>45070</v>
      </c>
      <c r="C95" s="10" t="s">
        <v>790</v>
      </c>
      <c r="D95" s="10" t="s">
        <v>167</v>
      </c>
      <c r="E95" s="10" t="s">
        <v>1092</v>
      </c>
      <c r="F95" s="10" t="s">
        <v>110</v>
      </c>
      <c r="G95" s="10">
        <v>93</v>
      </c>
      <c r="H95" s="10"/>
      <c r="I95" s="10"/>
      <c r="J95" s="10"/>
      <c r="K95" s="10"/>
      <c r="L95" s="10"/>
      <c r="M95" s="10"/>
      <c r="N95" s="10">
        <f t="shared" si="3"/>
        <v>9486</v>
      </c>
      <c r="O95" s="10"/>
      <c r="P95" s="10"/>
      <c r="Q95" s="10"/>
      <c r="R95" s="10"/>
    </row>
    <row r="96" spans="1:18">
      <c r="A96" s="10">
        <f t="shared" si="2"/>
        <v>89</v>
      </c>
      <c r="B96" s="19">
        <v>45071</v>
      </c>
      <c r="C96" s="10" t="s">
        <v>126</v>
      </c>
      <c r="D96" s="10" t="s">
        <v>148</v>
      </c>
      <c r="E96" s="10" t="s">
        <v>1092</v>
      </c>
      <c r="F96" s="10" t="s">
        <v>110</v>
      </c>
      <c r="G96" s="10">
        <v>106</v>
      </c>
      <c r="H96" s="10"/>
      <c r="I96" s="10"/>
      <c r="J96" s="10"/>
      <c r="K96" s="10"/>
      <c r="L96" s="10"/>
      <c r="M96" s="10"/>
      <c r="N96" s="10">
        <f t="shared" si="3"/>
        <v>9592</v>
      </c>
      <c r="O96" s="10"/>
      <c r="P96" s="10"/>
      <c r="Q96" s="10"/>
      <c r="R96" s="10"/>
    </row>
    <row r="97" spans="1:18">
      <c r="A97" s="10">
        <f t="shared" si="2"/>
        <v>90</v>
      </c>
      <c r="B97" s="19">
        <v>45071</v>
      </c>
      <c r="C97" s="10" t="s">
        <v>1540</v>
      </c>
      <c r="D97" s="10" t="s">
        <v>1085</v>
      </c>
      <c r="E97" s="10" t="s">
        <v>1092</v>
      </c>
      <c r="F97" s="10" t="s">
        <v>110</v>
      </c>
      <c r="G97" s="10">
        <v>40</v>
      </c>
      <c r="H97" s="10"/>
      <c r="I97" s="10"/>
      <c r="J97" s="10"/>
      <c r="K97" s="10"/>
      <c r="L97" s="10"/>
      <c r="M97" s="10"/>
      <c r="N97" s="10">
        <f t="shared" si="3"/>
        <v>9632</v>
      </c>
      <c r="O97" s="10"/>
      <c r="P97" s="10"/>
      <c r="Q97" s="10"/>
      <c r="R97" s="10"/>
    </row>
    <row r="98" spans="1:18">
      <c r="A98" s="10">
        <f t="shared" si="2"/>
        <v>91</v>
      </c>
      <c r="B98" s="19">
        <v>45071</v>
      </c>
      <c r="C98" s="10" t="s">
        <v>766</v>
      </c>
      <c r="D98" s="10" t="s">
        <v>138</v>
      </c>
      <c r="E98" s="10" t="s">
        <v>1092</v>
      </c>
      <c r="F98" s="10" t="s">
        <v>110</v>
      </c>
      <c r="G98" s="10">
        <v>107</v>
      </c>
      <c r="H98" s="10"/>
      <c r="I98" s="10"/>
      <c r="J98" s="10"/>
      <c r="K98" s="10"/>
      <c r="L98" s="10"/>
      <c r="M98" s="10"/>
      <c r="N98" s="10">
        <f t="shared" si="3"/>
        <v>9739</v>
      </c>
      <c r="O98" s="10"/>
      <c r="P98" s="10"/>
      <c r="Q98" s="10"/>
      <c r="R98" s="10"/>
    </row>
    <row r="99" spans="1:18">
      <c r="A99" s="10">
        <f t="shared" si="2"/>
        <v>92</v>
      </c>
      <c r="B99" s="19">
        <v>45071</v>
      </c>
      <c r="C99" s="10" t="s">
        <v>138</v>
      </c>
      <c r="D99" s="10" t="s">
        <v>899</v>
      </c>
      <c r="E99" s="10" t="s">
        <v>1092</v>
      </c>
      <c r="F99" s="10" t="s">
        <v>110</v>
      </c>
      <c r="G99" s="10">
        <v>37</v>
      </c>
      <c r="H99" s="10"/>
      <c r="I99" s="10"/>
      <c r="J99" s="10"/>
      <c r="K99" s="10"/>
      <c r="L99" s="10"/>
      <c r="M99" s="10"/>
      <c r="N99" s="10">
        <f t="shared" si="3"/>
        <v>9776</v>
      </c>
      <c r="O99" s="10"/>
      <c r="P99" s="10"/>
      <c r="Q99" s="10"/>
      <c r="R99" s="10"/>
    </row>
    <row r="100" spans="1:18">
      <c r="A100" s="10">
        <f t="shared" si="2"/>
        <v>93</v>
      </c>
      <c r="B100" s="19">
        <v>45071</v>
      </c>
      <c r="C100" s="10" t="s">
        <v>899</v>
      </c>
      <c r="D100" s="10" t="s">
        <v>1091</v>
      </c>
      <c r="E100" s="10" t="s">
        <v>1092</v>
      </c>
      <c r="F100" s="10" t="s">
        <v>110</v>
      </c>
      <c r="G100" s="10">
        <v>21</v>
      </c>
      <c r="H100" s="10"/>
      <c r="I100" s="10"/>
      <c r="J100" s="10"/>
      <c r="K100" s="10"/>
      <c r="L100" s="10"/>
      <c r="M100" s="10"/>
      <c r="N100" s="10">
        <f t="shared" si="3"/>
        <v>9797</v>
      </c>
      <c r="O100" s="10"/>
      <c r="P100" s="10"/>
      <c r="Q100" s="10"/>
      <c r="R100" s="10"/>
    </row>
    <row r="101" spans="1:18">
      <c r="A101" s="10">
        <f t="shared" si="2"/>
        <v>94</v>
      </c>
      <c r="B101" s="19">
        <v>45071</v>
      </c>
      <c r="C101" s="10" t="s">
        <v>1091</v>
      </c>
      <c r="D101" s="10" t="s">
        <v>147</v>
      </c>
      <c r="E101" s="10" t="s">
        <v>1092</v>
      </c>
      <c r="F101" s="10" t="s">
        <v>110</v>
      </c>
      <c r="G101" s="10">
        <v>95</v>
      </c>
      <c r="H101" s="10"/>
      <c r="I101" s="10"/>
      <c r="J101" s="10"/>
      <c r="K101" s="10"/>
      <c r="L101" s="10"/>
      <c r="M101" s="10"/>
      <c r="N101" s="10">
        <f t="shared" si="3"/>
        <v>9892</v>
      </c>
      <c r="O101" s="10"/>
      <c r="P101" s="10"/>
      <c r="Q101" s="10"/>
      <c r="R101" s="10"/>
    </row>
    <row r="102" spans="1:18">
      <c r="A102" s="10">
        <f t="shared" si="2"/>
        <v>95</v>
      </c>
      <c r="B102" s="19">
        <v>45071</v>
      </c>
      <c r="C102" s="10" t="s">
        <v>147</v>
      </c>
      <c r="D102" s="10" t="s">
        <v>1379</v>
      </c>
      <c r="E102" s="10" t="s">
        <v>1092</v>
      </c>
      <c r="F102" s="10" t="s">
        <v>110</v>
      </c>
      <c r="G102" s="10">
        <v>66</v>
      </c>
      <c r="H102" s="10"/>
      <c r="I102" s="10"/>
      <c r="J102" s="10"/>
      <c r="K102" s="10"/>
      <c r="L102" s="10"/>
      <c r="M102" s="10"/>
      <c r="N102" s="10">
        <f t="shared" si="3"/>
        <v>9958</v>
      </c>
      <c r="O102" s="10"/>
      <c r="P102" s="10"/>
      <c r="Q102" s="10"/>
      <c r="R102" s="10"/>
    </row>
    <row r="103" spans="1:18">
      <c r="A103" s="10">
        <f t="shared" si="2"/>
        <v>96</v>
      </c>
      <c r="B103" s="19">
        <v>45071</v>
      </c>
      <c r="C103" s="10" t="s">
        <v>1091</v>
      </c>
      <c r="D103" s="10" t="s">
        <v>152</v>
      </c>
      <c r="E103" s="10" t="s">
        <v>1092</v>
      </c>
      <c r="F103" s="10" t="s">
        <v>110</v>
      </c>
      <c r="G103" s="10">
        <v>36</v>
      </c>
      <c r="H103" s="10"/>
      <c r="I103" s="10"/>
      <c r="J103" s="10"/>
      <c r="K103" s="10"/>
      <c r="L103" s="10"/>
      <c r="M103" s="10"/>
      <c r="N103" s="10">
        <f t="shared" si="3"/>
        <v>9994</v>
      </c>
      <c r="O103" s="10"/>
      <c r="P103" s="10"/>
      <c r="Q103" s="10"/>
      <c r="R103" s="10"/>
    </row>
    <row r="104" spans="1:18">
      <c r="A104" s="10">
        <f t="shared" si="2"/>
        <v>97</v>
      </c>
      <c r="B104" s="19">
        <v>45071</v>
      </c>
      <c r="C104" s="10" t="s">
        <v>152</v>
      </c>
      <c r="D104" s="10" t="s">
        <v>1085</v>
      </c>
      <c r="E104" s="10" t="s">
        <v>1092</v>
      </c>
      <c r="F104" s="10" t="s">
        <v>110</v>
      </c>
      <c r="G104" s="10">
        <v>107</v>
      </c>
      <c r="H104" s="10"/>
      <c r="I104" s="10"/>
      <c r="J104" s="10"/>
      <c r="K104" s="10"/>
      <c r="L104" s="10"/>
      <c r="M104" s="10"/>
      <c r="N104" s="10">
        <f t="shared" si="3"/>
        <v>10101</v>
      </c>
      <c r="O104" s="10"/>
      <c r="P104" s="10"/>
      <c r="Q104" s="10"/>
      <c r="R104" s="10"/>
    </row>
    <row r="105" spans="1:18">
      <c r="A105" s="10">
        <f t="shared" si="2"/>
        <v>98</v>
      </c>
      <c r="B105" s="19">
        <v>45071</v>
      </c>
      <c r="C105" s="10" t="s">
        <v>794</v>
      </c>
      <c r="D105" s="10" t="s">
        <v>130</v>
      </c>
      <c r="E105" s="10" t="s">
        <v>1092</v>
      </c>
      <c r="F105" s="10" t="s">
        <v>110</v>
      </c>
      <c r="G105" s="10">
        <v>61</v>
      </c>
      <c r="H105" s="10"/>
      <c r="I105" s="10"/>
      <c r="J105" s="10"/>
      <c r="K105" s="10"/>
      <c r="L105" s="10"/>
      <c r="M105" s="10"/>
      <c r="N105" s="10">
        <f t="shared" si="3"/>
        <v>10162</v>
      </c>
      <c r="O105" s="10"/>
      <c r="P105" s="10"/>
      <c r="Q105" s="10"/>
      <c r="R105" s="10"/>
    </row>
    <row r="106" spans="1:18">
      <c r="A106" s="10">
        <f t="shared" si="2"/>
        <v>99</v>
      </c>
      <c r="B106" s="19">
        <v>45071</v>
      </c>
      <c r="C106" s="10" t="s">
        <v>130</v>
      </c>
      <c r="D106" s="10" t="s">
        <v>178</v>
      </c>
      <c r="E106" s="10" t="s">
        <v>1092</v>
      </c>
      <c r="F106" s="10" t="s">
        <v>110</v>
      </c>
      <c r="G106" s="10">
        <v>110</v>
      </c>
      <c r="H106" s="10"/>
      <c r="I106" s="10"/>
      <c r="J106" s="10"/>
      <c r="K106" s="10"/>
      <c r="L106" s="10"/>
      <c r="M106" s="10"/>
      <c r="N106" s="10">
        <f t="shared" si="3"/>
        <v>10272</v>
      </c>
      <c r="O106" s="10"/>
      <c r="P106" s="10"/>
      <c r="Q106" s="10"/>
      <c r="R106" s="10"/>
    </row>
    <row r="107" spans="1:18">
      <c r="A107" s="10">
        <f t="shared" si="2"/>
        <v>100</v>
      </c>
      <c r="B107" s="19">
        <v>45071</v>
      </c>
      <c r="C107" s="10" t="s">
        <v>130</v>
      </c>
      <c r="D107" s="10" t="s">
        <v>786</v>
      </c>
      <c r="E107" s="10" t="s">
        <v>1092</v>
      </c>
      <c r="F107" s="10" t="s">
        <v>110</v>
      </c>
      <c r="G107" s="10">
        <v>52</v>
      </c>
      <c r="H107" s="10"/>
      <c r="I107" s="10"/>
      <c r="J107" s="10"/>
      <c r="K107" s="10"/>
      <c r="L107" s="10"/>
      <c r="M107" s="10"/>
      <c r="N107" s="10">
        <f t="shared" si="3"/>
        <v>10324</v>
      </c>
      <c r="O107" s="10"/>
      <c r="P107" s="10"/>
      <c r="Q107" s="10"/>
      <c r="R107" s="10"/>
    </row>
    <row r="108" spans="1:18">
      <c r="A108" s="10">
        <f t="shared" si="2"/>
        <v>101</v>
      </c>
      <c r="B108" s="19">
        <v>45071</v>
      </c>
      <c r="C108" s="10" t="s">
        <v>140</v>
      </c>
      <c r="D108" s="10" t="s">
        <v>174</v>
      </c>
      <c r="E108" s="10" t="s">
        <v>1092</v>
      </c>
      <c r="F108" s="10" t="s">
        <v>110</v>
      </c>
      <c r="G108" s="10">
        <v>24</v>
      </c>
      <c r="H108" s="10"/>
      <c r="I108" s="10"/>
      <c r="J108" s="10"/>
      <c r="K108" s="10"/>
      <c r="L108" s="10"/>
      <c r="M108" s="10"/>
      <c r="N108" s="10">
        <f t="shared" si="3"/>
        <v>10348</v>
      </c>
      <c r="O108" s="10"/>
      <c r="P108" s="10"/>
      <c r="Q108" s="10"/>
      <c r="R108" s="10"/>
    </row>
    <row r="109" spans="1:18">
      <c r="A109" s="10">
        <f t="shared" si="2"/>
        <v>102</v>
      </c>
      <c r="B109" s="19">
        <v>45071</v>
      </c>
      <c r="C109" s="10" t="s">
        <v>140</v>
      </c>
      <c r="D109" s="10" t="s">
        <v>224</v>
      </c>
      <c r="E109" s="10" t="s">
        <v>1092</v>
      </c>
      <c r="F109" s="10" t="s">
        <v>110</v>
      </c>
      <c r="G109" s="10">
        <v>55</v>
      </c>
      <c r="H109" s="10"/>
      <c r="I109" s="10"/>
      <c r="J109" s="10"/>
      <c r="K109" s="10"/>
      <c r="L109" s="10"/>
      <c r="M109" s="10"/>
      <c r="N109" s="10">
        <f t="shared" si="3"/>
        <v>10403</v>
      </c>
      <c r="O109" s="10"/>
      <c r="P109" s="10"/>
      <c r="Q109" s="10"/>
      <c r="R109" s="10"/>
    </row>
    <row r="110" spans="1:18">
      <c r="A110" s="10">
        <f t="shared" si="2"/>
        <v>103</v>
      </c>
      <c r="B110" s="19">
        <v>45071</v>
      </c>
      <c r="C110" s="10" t="s">
        <v>1541</v>
      </c>
      <c r="D110" s="10" t="s">
        <v>804</v>
      </c>
      <c r="E110" s="10" t="s">
        <v>1092</v>
      </c>
      <c r="F110" s="10" t="s">
        <v>110</v>
      </c>
      <c r="G110" s="10">
        <v>61</v>
      </c>
      <c r="H110" s="10"/>
      <c r="I110" s="10"/>
      <c r="J110" s="10"/>
      <c r="K110" s="10"/>
      <c r="L110" s="10"/>
      <c r="M110" s="10"/>
      <c r="N110" s="10">
        <f t="shared" si="3"/>
        <v>10464</v>
      </c>
      <c r="O110" s="10"/>
      <c r="P110" s="10"/>
      <c r="Q110" s="10"/>
      <c r="R110" s="10"/>
    </row>
    <row r="111" spans="1:18">
      <c r="A111" s="10">
        <f t="shared" si="2"/>
        <v>104</v>
      </c>
      <c r="B111" s="19">
        <v>45071</v>
      </c>
      <c r="C111" s="10" t="s">
        <v>225</v>
      </c>
      <c r="D111" s="10" t="s">
        <v>211</v>
      </c>
      <c r="E111" s="10" t="s">
        <v>1092</v>
      </c>
      <c r="F111" s="10" t="s">
        <v>110</v>
      </c>
      <c r="G111" s="10">
        <v>45</v>
      </c>
      <c r="H111" s="10"/>
      <c r="I111" s="10"/>
      <c r="J111" s="10"/>
      <c r="K111" s="10"/>
      <c r="L111" s="10"/>
      <c r="M111" s="10"/>
      <c r="N111" s="10">
        <f t="shared" si="3"/>
        <v>10509</v>
      </c>
      <c r="O111" s="10"/>
      <c r="P111" s="10"/>
      <c r="Q111" s="10"/>
      <c r="R111" s="10"/>
    </row>
    <row r="112" spans="1:18">
      <c r="A112" s="10">
        <f t="shared" si="2"/>
        <v>105</v>
      </c>
      <c r="B112" s="19">
        <v>45071</v>
      </c>
      <c r="C112" s="10" t="s">
        <v>211</v>
      </c>
      <c r="D112" s="10" t="s">
        <v>1539</v>
      </c>
      <c r="E112" s="10" t="s">
        <v>1092</v>
      </c>
      <c r="F112" s="10" t="s">
        <v>110</v>
      </c>
      <c r="G112" s="10">
        <v>44</v>
      </c>
      <c r="H112" s="10"/>
      <c r="I112" s="10"/>
      <c r="J112" s="10"/>
      <c r="K112" s="10"/>
      <c r="L112" s="10"/>
      <c r="M112" s="10"/>
      <c r="N112" s="10">
        <f t="shared" si="3"/>
        <v>10553</v>
      </c>
      <c r="O112" s="10"/>
      <c r="P112" s="10"/>
      <c r="Q112" s="10"/>
      <c r="R112" s="10"/>
    </row>
    <row r="113" spans="1:18">
      <c r="A113" s="10">
        <f t="shared" si="2"/>
        <v>106</v>
      </c>
      <c r="B113" s="19">
        <v>45071</v>
      </c>
      <c r="C113" s="10" t="s">
        <v>126</v>
      </c>
      <c r="D113" s="10" t="s">
        <v>1539</v>
      </c>
      <c r="E113" s="10" t="s">
        <v>1092</v>
      </c>
      <c r="F113" s="10" t="s">
        <v>110</v>
      </c>
      <c r="G113" s="10">
        <v>74</v>
      </c>
      <c r="H113" s="10"/>
      <c r="I113" s="10"/>
      <c r="J113" s="10"/>
      <c r="K113" s="10"/>
      <c r="L113" s="10"/>
      <c r="M113" s="10"/>
      <c r="N113" s="10">
        <f t="shared" si="3"/>
        <v>10627</v>
      </c>
      <c r="O113" s="10"/>
      <c r="P113" s="10"/>
      <c r="Q113" s="10"/>
      <c r="R113" s="10"/>
    </row>
    <row r="114" spans="1:18">
      <c r="A114" s="10">
        <f t="shared" si="2"/>
        <v>107</v>
      </c>
      <c r="B114" s="19">
        <v>45071</v>
      </c>
      <c r="C114" s="10" t="s">
        <v>1539</v>
      </c>
      <c r="D114" s="10" t="s">
        <v>108</v>
      </c>
      <c r="E114" s="10" t="s">
        <v>1092</v>
      </c>
      <c r="F114" s="10" t="s">
        <v>110</v>
      </c>
      <c r="G114" s="10">
        <v>128</v>
      </c>
      <c r="H114" s="10"/>
      <c r="I114" s="10"/>
      <c r="J114" s="10"/>
      <c r="K114" s="10"/>
      <c r="L114" s="10"/>
      <c r="M114" s="10"/>
      <c r="N114" s="10">
        <f t="shared" si="3"/>
        <v>10755</v>
      </c>
      <c r="O114" s="10"/>
      <c r="P114" s="10"/>
      <c r="Q114" s="10"/>
      <c r="R114" s="10"/>
    </row>
    <row r="115" spans="1:18">
      <c r="A115" s="10">
        <f t="shared" si="2"/>
        <v>108</v>
      </c>
      <c r="B115" s="19">
        <v>45071</v>
      </c>
      <c r="C115" s="10" t="s">
        <v>837</v>
      </c>
      <c r="D115" s="10" t="s">
        <v>181</v>
      </c>
      <c r="E115" s="10" t="s">
        <v>1092</v>
      </c>
      <c r="F115" s="10" t="s">
        <v>110</v>
      </c>
      <c r="G115" s="10">
        <v>37</v>
      </c>
      <c r="H115" s="10"/>
      <c r="I115" s="10"/>
      <c r="J115" s="10"/>
      <c r="K115" s="10"/>
      <c r="L115" s="10"/>
      <c r="M115" s="10"/>
      <c r="N115" s="10">
        <f t="shared" si="3"/>
        <v>10792</v>
      </c>
      <c r="O115" s="10"/>
      <c r="P115" s="10"/>
      <c r="Q115" s="10"/>
      <c r="R115" s="10"/>
    </row>
    <row r="116" spans="1:18">
      <c r="A116" s="10">
        <f t="shared" si="2"/>
        <v>109</v>
      </c>
      <c r="B116" s="19">
        <v>45071</v>
      </c>
      <c r="C116" s="10" t="s">
        <v>837</v>
      </c>
      <c r="D116" s="10" t="s">
        <v>793</v>
      </c>
      <c r="E116" s="10" t="s">
        <v>1092</v>
      </c>
      <c r="F116" s="10" t="s">
        <v>110</v>
      </c>
      <c r="G116" s="10">
        <v>98</v>
      </c>
      <c r="H116" s="10"/>
      <c r="I116" s="10"/>
      <c r="J116" s="10"/>
      <c r="K116" s="10"/>
      <c r="L116" s="10"/>
      <c r="M116" s="10"/>
      <c r="N116" s="10">
        <f t="shared" si="3"/>
        <v>10890</v>
      </c>
      <c r="O116" s="10"/>
      <c r="P116" s="10"/>
      <c r="Q116" s="10"/>
      <c r="R116" s="10"/>
    </row>
    <row r="117" spans="1:18">
      <c r="A117" s="10"/>
      <c r="B117" s="10"/>
      <c r="C117" s="10"/>
      <c r="D117" s="10"/>
      <c r="E117" s="10"/>
      <c r="F117" s="10"/>
      <c r="G117" s="44">
        <f>+SUM(G8:G116)</f>
        <v>8529</v>
      </c>
      <c r="H117" s="44">
        <f>+SUM(H8:H93)</f>
        <v>843</v>
      </c>
      <c r="I117" s="44">
        <f>+SUM(I8:I93)</f>
        <v>489</v>
      </c>
      <c r="J117" s="44">
        <f>+SUM(J8:J93)</f>
        <v>347</v>
      </c>
      <c r="K117" s="44">
        <f>+SUM(K8:K93)</f>
        <v>408</v>
      </c>
      <c r="L117" s="44">
        <f>+SUM(L8:L93)</f>
        <v>274</v>
      </c>
      <c r="M117" s="44">
        <f t="shared" ref="M117" si="4">+SUM(M8:M63)</f>
        <v>0</v>
      </c>
      <c r="N117" s="44">
        <f>SUM(G117:M117)</f>
        <v>10890</v>
      </c>
      <c r="O117" s="10"/>
      <c r="P117" s="10"/>
      <c r="Q117" s="10"/>
      <c r="R117" s="10"/>
    </row>
    <row r="118" spans="1:18" ht="18.75">
      <c r="A118" s="10"/>
      <c r="B118" s="10"/>
      <c r="C118" s="10"/>
      <c r="D118" s="10"/>
      <c r="E118" s="10"/>
      <c r="F118" s="10"/>
      <c r="G118" s="45">
        <v>11213</v>
      </c>
      <c r="H118" s="45">
        <v>898</v>
      </c>
      <c r="I118" s="45">
        <v>498</v>
      </c>
      <c r="J118" s="45">
        <v>347</v>
      </c>
      <c r="K118" s="45">
        <v>416</v>
      </c>
      <c r="L118" s="45">
        <v>274</v>
      </c>
      <c r="M118" s="45">
        <v>188</v>
      </c>
      <c r="N118" s="46">
        <f>SUM(G118:M118)</f>
        <v>13834</v>
      </c>
      <c r="O118" s="10"/>
      <c r="P118" s="10"/>
      <c r="Q118" s="10"/>
      <c r="R118" s="10"/>
    </row>
    <row r="119" spans="1:18">
      <c r="A119" s="10"/>
      <c r="B119" s="10"/>
      <c r="C119" s="10"/>
      <c r="D119" s="10"/>
      <c r="E119" s="10"/>
      <c r="F119" s="10"/>
      <c r="G119" s="10"/>
      <c r="H119" s="10"/>
      <c r="I119" s="10"/>
      <c r="J119" s="10"/>
      <c r="K119" s="10"/>
      <c r="L119" s="10"/>
      <c r="M119" s="10"/>
      <c r="N119" s="10"/>
      <c r="O119" s="10"/>
      <c r="P119" s="10"/>
      <c r="Q119" s="10"/>
      <c r="R119" s="10"/>
    </row>
    <row r="120" spans="1:18">
      <c r="A120" s="10"/>
      <c r="B120" s="7"/>
      <c r="C120" s="7"/>
      <c r="D120" s="7"/>
      <c r="E120" s="7"/>
      <c r="F120" s="7"/>
      <c r="G120" s="7"/>
      <c r="H120" s="7"/>
      <c r="I120" s="7"/>
      <c r="J120" s="7"/>
      <c r="K120" s="7"/>
      <c r="L120" s="7"/>
      <c r="M120" s="7"/>
      <c r="N120" s="7"/>
      <c r="O120" s="7"/>
      <c r="P120" s="7"/>
      <c r="Q120" s="7"/>
      <c r="R120" s="7"/>
    </row>
    <row r="121" spans="1:18">
      <c r="A121" s="7"/>
      <c r="B121" s="7"/>
      <c r="C121" s="7"/>
      <c r="D121" s="7"/>
      <c r="E121" s="7"/>
      <c r="F121" s="7"/>
      <c r="G121" s="7"/>
      <c r="H121" s="7"/>
      <c r="I121" s="7"/>
      <c r="J121" s="7"/>
      <c r="K121" s="7"/>
      <c r="L121" s="7"/>
      <c r="M121" s="7"/>
      <c r="N121" s="7"/>
      <c r="O121" s="7"/>
      <c r="P121" s="7"/>
      <c r="Q121" s="7"/>
      <c r="R121" s="7"/>
    </row>
    <row r="122" spans="1:18">
      <c r="A122" s="7"/>
      <c r="B122" s="7"/>
      <c r="C122" s="7"/>
      <c r="D122" s="7"/>
      <c r="E122" s="7"/>
      <c r="F122" s="7"/>
      <c r="G122" s="7"/>
      <c r="H122" s="7"/>
      <c r="I122" s="7"/>
      <c r="J122" s="7"/>
      <c r="K122" s="7"/>
      <c r="L122" s="7"/>
      <c r="M122" s="7"/>
      <c r="N122" s="7"/>
      <c r="O122" s="7"/>
      <c r="P122" s="7"/>
      <c r="Q122" s="7"/>
      <c r="R122" s="7"/>
    </row>
    <row r="123" spans="1:18">
      <c r="A123" s="7"/>
      <c r="B123" s="7"/>
      <c r="C123" s="7"/>
      <c r="D123" s="7"/>
      <c r="E123" s="7"/>
      <c r="F123" s="7"/>
      <c r="G123" s="7"/>
      <c r="H123" s="7"/>
      <c r="I123" s="7"/>
      <c r="J123" s="7"/>
      <c r="K123" s="7"/>
      <c r="L123" s="7"/>
      <c r="M123" s="7"/>
      <c r="N123" s="7"/>
      <c r="O123" s="7"/>
      <c r="P123" s="7"/>
      <c r="Q123" s="7"/>
      <c r="R123" s="7"/>
    </row>
    <row r="124" spans="1:18">
      <c r="A124" s="7"/>
      <c r="B124" s="7"/>
      <c r="C124" s="7"/>
      <c r="D124" s="7"/>
      <c r="E124" s="7"/>
      <c r="F124" s="7"/>
      <c r="G124" s="7"/>
      <c r="H124" s="7"/>
      <c r="I124" s="7"/>
      <c r="J124" s="7"/>
      <c r="K124" s="7"/>
      <c r="L124" s="7"/>
      <c r="M124" s="7"/>
      <c r="N124" s="7"/>
      <c r="O124" s="7"/>
      <c r="P124" s="7"/>
      <c r="Q124" s="7"/>
      <c r="R124" s="7"/>
    </row>
    <row r="125" spans="1:18">
      <c r="A125" s="7"/>
      <c r="B125" s="7"/>
      <c r="C125" s="7"/>
      <c r="D125" s="7"/>
      <c r="E125" s="7"/>
      <c r="F125" s="7"/>
      <c r="G125" s="7"/>
      <c r="H125" s="7"/>
      <c r="I125" s="7"/>
      <c r="J125" s="7"/>
      <c r="K125" s="7"/>
      <c r="L125" s="7"/>
      <c r="M125" s="7"/>
      <c r="N125" s="7"/>
      <c r="O125" s="7"/>
      <c r="P125" s="7"/>
      <c r="Q125" s="7"/>
      <c r="R125" s="7"/>
    </row>
    <row r="126" spans="1:18">
      <c r="A126" s="7"/>
      <c r="B126" s="7"/>
      <c r="C126" s="7"/>
      <c r="D126" s="7"/>
      <c r="E126" s="7"/>
      <c r="F126" s="7"/>
      <c r="G126" s="7"/>
      <c r="H126" s="7"/>
      <c r="I126" s="7"/>
      <c r="J126" s="7"/>
      <c r="K126" s="7"/>
      <c r="L126" s="7"/>
      <c r="M126" s="7"/>
      <c r="N126" s="7"/>
      <c r="O126" s="7"/>
      <c r="P126" s="7"/>
      <c r="Q126" s="7"/>
      <c r="R126" s="7"/>
    </row>
    <row r="127" spans="1:18">
      <c r="A127" s="7"/>
      <c r="B127" s="7"/>
      <c r="C127" s="7"/>
      <c r="D127" s="7"/>
      <c r="E127" s="7"/>
      <c r="F127" s="7"/>
      <c r="G127" s="7"/>
      <c r="H127" s="7"/>
      <c r="I127" s="7"/>
      <c r="J127" s="7"/>
      <c r="K127" s="7"/>
      <c r="L127" s="7"/>
      <c r="M127" s="7"/>
      <c r="N127" s="7"/>
      <c r="O127" s="7"/>
      <c r="P127" s="7"/>
      <c r="Q127" s="7"/>
      <c r="R127" s="7"/>
    </row>
    <row r="128" spans="1:18">
      <c r="A128" s="7"/>
      <c r="B128" s="7"/>
      <c r="C128" s="7"/>
      <c r="D128" s="7"/>
      <c r="E128" s="7"/>
      <c r="F128" s="7"/>
      <c r="G128" s="7"/>
      <c r="H128" s="7"/>
      <c r="I128" s="7"/>
      <c r="J128" s="7"/>
      <c r="K128" s="7"/>
      <c r="L128" s="7"/>
      <c r="M128" s="7"/>
      <c r="N128" s="7"/>
      <c r="O128" s="7"/>
      <c r="P128" s="7"/>
      <c r="Q128" s="7"/>
      <c r="R128" s="7"/>
    </row>
    <row r="129" spans="1:18">
      <c r="A129" s="7"/>
      <c r="B129" s="7"/>
      <c r="C129" s="7"/>
      <c r="D129" s="7"/>
      <c r="E129" s="7"/>
      <c r="F129" s="7"/>
      <c r="G129" s="7"/>
      <c r="H129" s="7"/>
      <c r="I129" s="7"/>
      <c r="J129" s="7"/>
      <c r="K129" s="7"/>
      <c r="L129" s="7"/>
      <c r="M129" s="7"/>
      <c r="N129" s="7"/>
      <c r="O129" s="7"/>
      <c r="P129" s="7"/>
      <c r="Q129" s="7"/>
      <c r="R129" s="7"/>
    </row>
    <row r="130" spans="1:18">
      <c r="A130" s="7"/>
      <c r="B130" s="7"/>
      <c r="C130" s="7"/>
      <c r="D130" s="7"/>
      <c r="E130" s="7"/>
      <c r="F130" s="7"/>
      <c r="G130" s="7"/>
      <c r="H130" s="7"/>
      <c r="I130" s="7"/>
      <c r="J130" s="7"/>
      <c r="K130" s="7"/>
      <c r="L130" s="7"/>
      <c r="M130" s="7"/>
      <c r="N130" s="7"/>
      <c r="O130" s="7"/>
      <c r="P130" s="7"/>
      <c r="Q130" s="7"/>
      <c r="R130" s="7"/>
    </row>
    <row r="131" spans="1:18">
      <c r="A131" s="7"/>
      <c r="B131" s="7"/>
      <c r="C131" s="7"/>
      <c r="D131" s="7"/>
      <c r="E131" s="7"/>
      <c r="F131" s="7"/>
      <c r="G131" s="7"/>
      <c r="H131" s="7"/>
      <c r="I131" s="7"/>
      <c r="J131" s="7"/>
      <c r="K131" s="7"/>
      <c r="L131" s="7"/>
      <c r="M131" s="7"/>
      <c r="N131" s="7"/>
      <c r="O131" s="7"/>
      <c r="P131" s="7"/>
      <c r="Q131" s="7"/>
      <c r="R131" s="7"/>
    </row>
    <row r="132" spans="1:18">
      <c r="A132" s="7"/>
      <c r="B132" s="7"/>
      <c r="C132" s="7"/>
      <c r="D132" s="7"/>
      <c r="E132" s="7"/>
      <c r="F132" s="7"/>
      <c r="G132" s="7"/>
      <c r="H132" s="7"/>
      <c r="I132" s="7"/>
      <c r="J132" s="7"/>
      <c r="K132" s="7"/>
      <c r="L132" s="7"/>
      <c r="M132" s="7"/>
      <c r="N132" s="7"/>
      <c r="O132" s="7"/>
      <c r="P132" s="7"/>
      <c r="Q132" s="7"/>
      <c r="R132" s="7"/>
    </row>
    <row r="133" spans="1:18">
      <c r="A133" s="7"/>
      <c r="B133" s="7"/>
      <c r="C133" s="7"/>
      <c r="D133" s="7"/>
      <c r="E133" s="7"/>
      <c r="F133" s="7"/>
      <c r="G133" s="7"/>
      <c r="H133" s="7"/>
      <c r="I133" s="7"/>
      <c r="J133" s="7"/>
      <c r="K133" s="7"/>
      <c r="L133" s="7"/>
      <c r="M133" s="7"/>
      <c r="N133" s="7"/>
      <c r="O133" s="7"/>
      <c r="P133" s="7"/>
      <c r="Q133" s="7"/>
      <c r="R133" s="7"/>
    </row>
    <row r="134" spans="1:18">
      <c r="A134" s="7"/>
      <c r="B134" s="7"/>
      <c r="C134" s="7"/>
      <c r="D134" s="7"/>
      <c r="E134" s="7"/>
      <c r="F134" s="7"/>
      <c r="G134" s="7"/>
      <c r="H134" s="7"/>
      <c r="I134" s="7"/>
      <c r="J134" s="7"/>
      <c r="K134" s="7"/>
      <c r="L134" s="7"/>
      <c r="M134" s="7"/>
      <c r="N134" s="7"/>
      <c r="O134" s="7"/>
      <c r="P134" s="7"/>
      <c r="Q134" s="7"/>
      <c r="R134" s="7"/>
    </row>
    <row r="135" spans="1:18">
      <c r="A135" s="7"/>
      <c r="B135" s="7"/>
      <c r="C135" s="7"/>
      <c r="D135" s="7"/>
      <c r="E135" s="7"/>
      <c r="F135" s="7"/>
      <c r="G135" s="7"/>
      <c r="H135" s="7"/>
      <c r="I135" s="7"/>
      <c r="J135" s="7"/>
      <c r="K135" s="7"/>
      <c r="L135" s="7"/>
      <c r="M135" s="7"/>
      <c r="N135" s="7"/>
      <c r="O135" s="7"/>
      <c r="P135" s="7"/>
      <c r="Q135" s="7"/>
      <c r="R135" s="7"/>
    </row>
    <row r="136" spans="1:18">
      <c r="A136" s="7"/>
      <c r="B136" s="7"/>
      <c r="C136" s="7"/>
      <c r="D136" s="7"/>
      <c r="E136" s="7"/>
      <c r="F136" s="7"/>
      <c r="G136" s="7"/>
      <c r="H136" s="7"/>
      <c r="I136" s="7"/>
      <c r="J136" s="7"/>
      <c r="K136" s="7"/>
      <c r="L136" s="7"/>
      <c r="M136" s="7"/>
      <c r="N136" s="7"/>
      <c r="O136" s="7"/>
      <c r="P136" s="7"/>
      <c r="Q136" s="7"/>
      <c r="R136" s="7"/>
    </row>
    <row r="137" spans="1:18">
      <c r="A137" s="7"/>
      <c r="B137" s="7"/>
      <c r="C137" s="7"/>
      <c r="D137" s="7"/>
      <c r="E137" s="7"/>
      <c r="F137" s="7"/>
      <c r="G137" s="7"/>
      <c r="H137" s="7"/>
      <c r="I137" s="7"/>
      <c r="J137" s="7"/>
      <c r="K137" s="7"/>
      <c r="L137" s="7"/>
      <c r="M137" s="7"/>
      <c r="N137" s="7"/>
      <c r="O137" s="7"/>
      <c r="P137" s="7"/>
      <c r="Q137" s="7"/>
      <c r="R137" s="7"/>
    </row>
    <row r="138" spans="1:18">
      <c r="A138" s="7"/>
      <c r="B138" s="7"/>
      <c r="C138" s="7"/>
      <c r="D138" s="7"/>
      <c r="E138" s="7"/>
      <c r="F138" s="7"/>
      <c r="G138" s="7"/>
      <c r="H138" s="7"/>
      <c r="I138" s="7"/>
      <c r="J138" s="7"/>
      <c r="K138" s="7"/>
      <c r="L138" s="7"/>
      <c r="M138" s="7"/>
      <c r="N138" s="7"/>
      <c r="O138" s="7"/>
      <c r="P138" s="7"/>
      <c r="Q138" s="7"/>
      <c r="R138" s="7"/>
    </row>
    <row r="139" spans="1:18">
      <c r="A139" s="7"/>
      <c r="B139" s="7"/>
      <c r="C139" s="7"/>
      <c r="D139" s="7"/>
      <c r="E139" s="7"/>
      <c r="F139" s="7"/>
      <c r="G139" s="7"/>
      <c r="H139" s="7"/>
      <c r="I139" s="7"/>
      <c r="J139" s="7"/>
      <c r="K139" s="7"/>
      <c r="L139" s="7"/>
      <c r="M139" s="7"/>
      <c r="N139" s="7"/>
      <c r="O139" s="7"/>
      <c r="P139" s="7"/>
      <c r="Q139" s="7"/>
      <c r="R139" s="7"/>
    </row>
    <row r="140" spans="1:18">
      <c r="A140" s="7"/>
      <c r="B140" s="7"/>
      <c r="C140" s="7"/>
      <c r="D140" s="7"/>
      <c r="E140" s="7"/>
      <c r="F140" s="7"/>
      <c r="G140" s="7"/>
      <c r="H140" s="7"/>
      <c r="I140" s="7"/>
      <c r="J140" s="7"/>
      <c r="K140" s="7"/>
      <c r="L140" s="7"/>
      <c r="M140" s="7"/>
      <c r="N140" s="7"/>
      <c r="O140" s="7"/>
      <c r="P140" s="7"/>
      <c r="Q140" s="7"/>
      <c r="R140" s="7"/>
    </row>
    <row r="141" spans="1:18">
      <c r="A141" s="7"/>
      <c r="B141" s="7"/>
      <c r="C141" s="7"/>
      <c r="D141" s="7"/>
      <c r="E141" s="7"/>
      <c r="F141" s="7"/>
      <c r="G141" s="7"/>
      <c r="H141" s="7"/>
      <c r="I141" s="7"/>
      <c r="J141" s="7"/>
      <c r="K141" s="7"/>
      <c r="L141" s="7"/>
      <c r="M141" s="7"/>
      <c r="N141" s="7"/>
      <c r="O141" s="7"/>
      <c r="P141" s="7"/>
      <c r="Q141" s="7"/>
      <c r="R141" s="7"/>
    </row>
    <row r="142" spans="1:18">
      <c r="A142" s="7"/>
      <c r="B142" s="7"/>
      <c r="C142" s="7"/>
      <c r="D142" s="7"/>
      <c r="E142" s="7"/>
      <c r="F142" s="7"/>
      <c r="G142" s="7"/>
      <c r="H142" s="7"/>
      <c r="I142" s="7"/>
      <c r="J142" s="7"/>
      <c r="K142" s="7"/>
      <c r="L142" s="7"/>
      <c r="M142" s="7"/>
      <c r="N142" s="7"/>
      <c r="O142" s="7"/>
      <c r="P142" s="7"/>
      <c r="Q142" s="7"/>
      <c r="R142" s="7"/>
    </row>
    <row r="143" spans="1:18">
      <c r="A143" s="7"/>
      <c r="B143" s="7"/>
      <c r="C143" s="7"/>
      <c r="D143" s="7"/>
      <c r="E143" s="7"/>
      <c r="F143" s="7"/>
      <c r="G143" s="7"/>
      <c r="H143" s="7"/>
      <c r="I143" s="7"/>
      <c r="J143" s="7"/>
      <c r="K143" s="7"/>
      <c r="L143" s="7"/>
      <c r="M143" s="7"/>
      <c r="N143" s="7"/>
      <c r="O143" s="7"/>
      <c r="P143" s="7"/>
      <c r="Q143" s="7"/>
      <c r="R143" s="7"/>
    </row>
    <row r="144" spans="1:18">
      <c r="A144" s="7"/>
      <c r="B144" s="7"/>
      <c r="C144" s="7"/>
      <c r="D144" s="7"/>
      <c r="E144" s="7"/>
      <c r="F144" s="7"/>
      <c r="G144" s="7"/>
      <c r="H144" s="7"/>
      <c r="I144" s="7"/>
      <c r="J144" s="7"/>
      <c r="K144" s="7"/>
      <c r="L144" s="7"/>
      <c r="M144" s="7"/>
      <c r="N144" s="7"/>
      <c r="O144" s="7"/>
      <c r="P144" s="7"/>
      <c r="Q144" s="7"/>
      <c r="R144" s="7"/>
    </row>
    <row r="145" spans="1:18">
      <c r="A145" s="7"/>
      <c r="B145" s="7"/>
      <c r="C145" s="7"/>
      <c r="D145" s="7"/>
      <c r="E145" s="7"/>
      <c r="F145" s="7"/>
      <c r="G145" s="7"/>
      <c r="H145" s="7"/>
      <c r="I145" s="7"/>
      <c r="J145" s="7"/>
      <c r="K145" s="7"/>
      <c r="L145" s="7"/>
      <c r="M145" s="7"/>
      <c r="N145" s="7"/>
      <c r="O145" s="7"/>
      <c r="P145" s="7"/>
      <c r="Q145" s="7"/>
      <c r="R145" s="7"/>
    </row>
    <row r="146" spans="1:18">
      <c r="A146" s="7"/>
      <c r="B146" s="7"/>
      <c r="C146" s="7"/>
      <c r="D146" s="7"/>
      <c r="E146" s="7"/>
      <c r="F146" s="7"/>
      <c r="G146" s="7"/>
      <c r="H146" s="7"/>
      <c r="I146" s="7"/>
      <c r="J146" s="7"/>
      <c r="K146" s="7"/>
      <c r="L146" s="7"/>
      <c r="M146" s="7"/>
      <c r="N146" s="7"/>
      <c r="O146" s="7"/>
      <c r="P146" s="7"/>
      <c r="Q146" s="7"/>
      <c r="R146" s="7"/>
    </row>
    <row r="147" spans="1:18">
      <c r="A147" s="7"/>
      <c r="B147" s="7"/>
      <c r="C147" s="7"/>
      <c r="D147" s="7"/>
      <c r="E147" s="7"/>
      <c r="F147" s="7"/>
      <c r="G147" s="7"/>
      <c r="H147" s="7"/>
      <c r="I147" s="7"/>
      <c r="J147" s="7"/>
      <c r="K147" s="7"/>
      <c r="L147" s="7"/>
      <c r="M147" s="7"/>
      <c r="N147" s="7"/>
      <c r="O147" s="7"/>
      <c r="P147" s="7"/>
      <c r="Q147" s="7"/>
      <c r="R147" s="7"/>
    </row>
    <row r="148" spans="1:18">
      <c r="A148" s="7"/>
      <c r="B148" s="7"/>
      <c r="C148" s="7"/>
      <c r="D148" s="7"/>
      <c r="E148" s="7"/>
      <c r="F148" s="7"/>
      <c r="G148" s="7"/>
      <c r="H148" s="7"/>
      <c r="I148" s="7"/>
      <c r="J148" s="7"/>
      <c r="K148" s="7"/>
      <c r="L148" s="7"/>
      <c r="M148" s="7"/>
      <c r="N148" s="7"/>
      <c r="O148" s="7"/>
      <c r="P148" s="7"/>
      <c r="Q148" s="7"/>
      <c r="R148" s="7"/>
    </row>
    <row r="149" spans="1:18">
      <c r="A149" s="7"/>
      <c r="B149" s="7"/>
      <c r="C149" s="7"/>
      <c r="D149" s="7"/>
      <c r="E149" s="7"/>
      <c r="F149" s="7"/>
      <c r="G149" s="7"/>
      <c r="H149" s="7"/>
      <c r="I149" s="7"/>
      <c r="J149" s="7"/>
      <c r="K149" s="7"/>
      <c r="L149" s="7"/>
      <c r="M149" s="7"/>
      <c r="N149" s="7"/>
      <c r="O149" s="7"/>
      <c r="P149" s="7"/>
      <c r="Q149" s="7"/>
      <c r="R149" s="7"/>
    </row>
    <row r="150" spans="1:18">
      <c r="A150" s="7"/>
      <c r="B150" s="7"/>
      <c r="C150" s="7"/>
      <c r="D150" s="7"/>
      <c r="E150" s="7"/>
      <c r="F150" s="7"/>
      <c r="G150" s="7"/>
      <c r="H150" s="7"/>
      <c r="I150" s="7"/>
      <c r="J150" s="7"/>
      <c r="K150" s="7"/>
      <c r="L150" s="7"/>
      <c r="M150" s="7"/>
      <c r="N150" s="7"/>
      <c r="O150" s="7"/>
      <c r="P150" s="7"/>
      <c r="Q150" s="7"/>
      <c r="R150" s="7"/>
    </row>
    <row r="151" spans="1:18">
      <c r="A151" s="7"/>
      <c r="B151" s="7"/>
      <c r="C151" s="7"/>
      <c r="D151" s="7"/>
      <c r="E151" s="7"/>
      <c r="F151" s="7"/>
      <c r="G151" s="7"/>
      <c r="H151" s="7"/>
      <c r="I151" s="7"/>
      <c r="J151" s="7"/>
      <c r="K151" s="7"/>
      <c r="L151" s="7"/>
      <c r="M151" s="7"/>
      <c r="N151" s="7"/>
      <c r="O151" s="7"/>
      <c r="P151" s="7"/>
      <c r="Q151" s="7"/>
      <c r="R151" s="7"/>
    </row>
    <row r="152" spans="1:18">
      <c r="A152" s="7"/>
      <c r="B152" s="7"/>
      <c r="C152" s="7"/>
      <c r="D152" s="7"/>
      <c r="E152" s="7"/>
      <c r="F152" s="7"/>
      <c r="G152" s="7"/>
      <c r="H152" s="7"/>
      <c r="I152" s="7"/>
      <c r="J152" s="7"/>
      <c r="K152" s="7"/>
      <c r="L152" s="7"/>
      <c r="M152" s="7"/>
      <c r="N152" s="7"/>
      <c r="O152" s="7"/>
      <c r="P152" s="7"/>
      <c r="Q152" s="7"/>
      <c r="R152" s="7"/>
    </row>
    <row r="153" spans="1:18">
      <c r="A153" s="7"/>
      <c r="B153" s="7"/>
      <c r="C153" s="7"/>
      <c r="D153" s="7"/>
      <c r="E153" s="7"/>
      <c r="F153" s="7"/>
      <c r="G153" s="7"/>
      <c r="H153" s="7"/>
      <c r="I153" s="7"/>
      <c r="J153" s="7"/>
      <c r="K153" s="7"/>
      <c r="L153" s="7"/>
      <c r="M153" s="7"/>
      <c r="N153" s="7"/>
      <c r="O153" s="7"/>
      <c r="P153" s="7"/>
      <c r="Q153" s="7"/>
      <c r="R153" s="7"/>
    </row>
    <row r="154" spans="1:18">
      <c r="A154" s="7"/>
      <c r="B154" s="7"/>
      <c r="C154" s="7"/>
      <c r="D154" s="7"/>
      <c r="E154" s="7"/>
      <c r="F154" s="7"/>
      <c r="G154" s="7"/>
      <c r="H154" s="7"/>
      <c r="I154" s="7"/>
      <c r="J154" s="7"/>
      <c r="K154" s="7"/>
      <c r="L154" s="7"/>
      <c r="M154" s="7"/>
      <c r="N154" s="7"/>
      <c r="O154" s="7"/>
      <c r="P154" s="7"/>
      <c r="Q154" s="7"/>
      <c r="R154" s="7"/>
    </row>
    <row r="155" spans="1:18">
      <c r="A155" s="7"/>
      <c r="B155" s="7"/>
      <c r="C155" s="7"/>
      <c r="D155" s="7"/>
      <c r="E155" s="7"/>
      <c r="F155" s="7"/>
      <c r="G155" s="7"/>
      <c r="H155" s="7"/>
      <c r="I155" s="7"/>
      <c r="J155" s="7"/>
      <c r="K155" s="7"/>
      <c r="L155" s="7"/>
      <c r="M155" s="7"/>
      <c r="N155" s="7"/>
      <c r="O155" s="7"/>
      <c r="P155" s="7"/>
      <c r="Q155" s="7"/>
      <c r="R155" s="7"/>
    </row>
    <row r="156" spans="1:18">
      <c r="A156" s="7"/>
      <c r="B156" s="7"/>
      <c r="C156" s="7"/>
      <c r="D156" s="7"/>
      <c r="E156" s="7"/>
      <c r="F156" s="7"/>
      <c r="G156" s="7"/>
      <c r="H156" s="7"/>
      <c r="I156" s="7"/>
      <c r="J156" s="7"/>
      <c r="K156" s="7"/>
      <c r="L156" s="7"/>
      <c r="M156" s="7"/>
      <c r="N156" s="7"/>
      <c r="O156" s="7"/>
      <c r="P156" s="7"/>
      <c r="Q156" s="7"/>
      <c r="R156" s="7"/>
    </row>
    <row r="157" spans="1:18">
      <c r="A157" s="7"/>
      <c r="B157" s="7"/>
      <c r="C157" s="7"/>
      <c r="D157" s="7"/>
      <c r="E157" s="7"/>
      <c r="F157" s="7"/>
      <c r="G157" s="7"/>
      <c r="H157" s="7"/>
      <c r="I157" s="7"/>
      <c r="J157" s="7"/>
      <c r="K157" s="7"/>
      <c r="L157" s="7"/>
      <c r="M157" s="7"/>
      <c r="N157" s="7"/>
      <c r="O157" s="7"/>
      <c r="P157" s="7"/>
      <c r="Q157" s="7"/>
      <c r="R157" s="7"/>
    </row>
    <row r="158" spans="1:18">
      <c r="A158" s="7"/>
      <c r="B158" s="7"/>
      <c r="C158" s="7"/>
      <c r="D158" s="7"/>
      <c r="E158" s="7"/>
      <c r="F158" s="7"/>
      <c r="G158" s="7"/>
      <c r="H158" s="7"/>
      <c r="I158" s="7"/>
      <c r="J158" s="7"/>
      <c r="K158" s="7"/>
      <c r="L158" s="7"/>
      <c r="M158" s="7"/>
      <c r="N158" s="7"/>
      <c r="O158" s="7"/>
      <c r="P158" s="7"/>
      <c r="Q158" s="7"/>
      <c r="R158" s="7"/>
    </row>
    <row r="159" spans="1:18">
      <c r="A159" s="7"/>
      <c r="B159" s="7"/>
      <c r="C159" s="7"/>
      <c r="D159" s="7"/>
      <c r="E159" s="7"/>
      <c r="F159" s="7"/>
      <c r="G159" s="7"/>
      <c r="H159" s="7"/>
      <c r="I159" s="7"/>
      <c r="J159" s="7"/>
      <c r="K159" s="7"/>
      <c r="L159" s="7"/>
      <c r="M159" s="7"/>
      <c r="N159" s="7"/>
      <c r="O159" s="7"/>
      <c r="P159" s="7"/>
      <c r="Q159" s="7"/>
      <c r="R159" s="7"/>
    </row>
    <row r="160" spans="1:18">
      <c r="A160" s="7"/>
      <c r="B160" s="7"/>
      <c r="C160" s="7"/>
      <c r="D160" s="7"/>
      <c r="E160" s="7"/>
      <c r="F160" s="7"/>
      <c r="G160" s="7"/>
      <c r="H160" s="7"/>
      <c r="I160" s="7"/>
      <c r="J160" s="7"/>
      <c r="K160" s="7"/>
      <c r="L160" s="7"/>
      <c r="M160" s="7"/>
      <c r="N160" s="7"/>
      <c r="O160" s="7"/>
      <c r="P160" s="7"/>
      <c r="Q160" s="7"/>
      <c r="R160" s="7"/>
    </row>
    <row r="161" spans="1:18">
      <c r="A161" s="7"/>
      <c r="B161" s="7"/>
      <c r="C161" s="7"/>
      <c r="D161" s="7"/>
      <c r="E161" s="7"/>
      <c r="F161" s="7"/>
      <c r="G161" s="7"/>
      <c r="H161" s="7"/>
      <c r="I161" s="7"/>
      <c r="J161" s="7"/>
      <c r="K161" s="7"/>
      <c r="L161" s="7"/>
      <c r="M161" s="7"/>
      <c r="N161" s="7"/>
      <c r="O161" s="7"/>
      <c r="P161" s="7"/>
      <c r="Q161" s="7"/>
      <c r="R161" s="7"/>
    </row>
    <row r="162" spans="1:18">
      <c r="A162" s="7"/>
      <c r="B162" s="7"/>
      <c r="C162" s="7"/>
      <c r="D162" s="7"/>
      <c r="E162" s="7"/>
      <c r="F162" s="7"/>
      <c r="G162" s="7"/>
      <c r="H162" s="7"/>
      <c r="I162" s="7"/>
      <c r="J162" s="7"/>
      <c r="K162" s="7"/>
      <c r="L162" s="7"/>
      <c r="M162" s="7"/>
      <c r="N162" s="7"/>
      <c r="O162" s="7"/>
      <c r="P162" s="7"/>
      <c r="Q162" s="7"/>
      <c r="R162" s="7"/>
    </row>
    <row r="163" spans="1:18">
      <c r="A163" s="7"/>
      <c r="B163" s="7"/>
      <c r="C163" s="7"/>
      <c r="D163" s="7"/>
      <c r="E163" s="7"/>
      <c r="F163" s="7"/>
      <c r="G163" s="7"/>
      <c r="H163" s="7"/>
      <c r="I163" s="7"/>
      <c r="J163" s="7"/>
      <c r="K163" s="7"/>
      <c r="L163" s="7"/>
      <c r="M163" s="7"/>
      <c r="N163" s="7"/>
      <c r="O163" s="7"/>
      <c r="P163" s="7"/>
      <c r="Q163" s="7"/>
      <c r="R163" s="7"/>
    </row>
    <row r="164" spans="1:18">
      <c r="A164" s="7"/>
      <c r="B164" s="7"/>
      <c r="C164" s="7"/>
      <c r="D164" s="7"/>
      <c r="E164" s="7"/>
      <c r="F164" s="7"/>
      <c r="G164" s="7"/>
      <c r="H164" s="7"/>
      <c r="I164" s="7"/>
      <c r="J164" s="7"/>
      <c r="K164" s="7"/>
      <c r="L164" s="7"/>
      <c r="M164" s="7"/>
      <c r="N164" s="7"/>
      <c r="O164" s="7"/>
      <c r="P164" s="7"/>
      <c r="Q164" s="7"/>
      <c r="R164" s="7"/>
    </row>
    <row r="165" spans="1:18">
      <c r="A165" s="7"/>
      <c r="B165" s="7"/>
      <c r="C165" s="7"/>
      <c r="D165" s="7"/>
      <c r="E165" s="7"/>
      <c r="F165" s="7"/>
      <c r="G165" s="7"/>
      <c r="H165" s="7"/>
      <c r="I165" s="7"/>
      <c r="J165" s="7"/>
      <c r="K165" s="7"/>
      <c r="L165" s="7"/>
      <c r="M165" s="7"/>
      <c r="N165" s="7"/>
      <c r="O165" s="7"/>
      <c r="P165" s="7"/>
      <c r="Q165" s="7"/>
      <c r="R165" s="7"/>
    </row>
    <row r="166" spans="1:18">
      <c r="A166" s="7"/>
      <c r="B166" s="7"/>
      <c r="C166" s="7"/>
      <c r="D166" s="7"/>
      <c r="E166" s="7"/>
      <c r="F166" s="7"/>
      <c r="G166" s="7"/>
      <c r="H166" s="7"/>
      <c r="I166" s="7"/>
      <c r="J166" s="7"/>
      <c r="K166" s="7"/>
      <c r="L166" s="7"/>
      <c r="M166" s="7"/>
      <c r="N166" s="7"/>
      <c r="O166" s="7"/>
      <c r="P166" s="7"/>
      <c r="Q166" s="7"/>
      <c r="R166" s="7"/>
    </row>
    <row r="167" spans="1:18">
      <c r="A167" s="7"/>
      <c r="B167" s="7"/>
      <c r="C167" s="7"/>
      <c r="D167" s="7"/>
      <c r="E167" s="7"/>
      <c r="F167" s="7"/>
      <c r="G167" s="7"/>
      <c r="H167" s="7"/>
      <c r="I167" s="7"/>
      <c r="J167" s="7"/>
      <c r="K167" s="7"/>
      <c r="L167" s="7"/>
      <c r="M167" s="7"/>
      <c r="N167" s="7"/>
      <c r="O167" s="7"/>
      <c r="P167" s="7"/>
      <c r="Q167" s="7"/>
      <c r="R167" s="7"/>
    </row>
    <row r="168" spans="1:18">
      <c r="A168" s="7"/>
      <c r="B168" s="7"/>
      <c r="C168" s="7"/>
      <c r="D168" s="7"/>
      <c r="E168" s="7"/>
      <c r="F168" s="7"/>
      <c r="G168" s="7"/>
      <c r="H168" s="7"/>
      <c r="I168" s="7"/>
      <c r="J168" s="7"/>
      <c r="K168" s="7"/>
      <c r="L168" s="7"/>
      <c r="M168" s="7"/>
      <c r="N168" s="7"/>
      <c r="O168" s="7"/>
      <c r="P168" s="7"/>
      <c r="Q168" s="7"/>
      <c r="R168" s="7"/>
    </row>
    <row r="169" spans="1:18">
      <c r="A169" s="7"/>
      <c r="B169" s="7"/>
      <c r="C169" s="7"/>
      <c r="D169" s="7"/>
      <c r="E169" s="7"/>
      <c r="F169" s="7"/>
      <c r="G169" s="7"/>
      <c r="H169" s="7"/>
      <c r="I169" s="7"/>
      <c r="J169" s="7"/>
      <c r="K169" s="7"/>
      <c r="L169" s="7"/>
      <c r="M169" s="7"/>
      <c r="N169" s="7"/>
      <c r="O169" s="7"/>
      <c r="P169" s="7"/>
      <c r="Q169" s="7"/>
      <c r="R169" s="7"/>
    </row>
    <row r="170" spans="1:18">
      <c r="A170" s="7"/>
      <c r="B170" s="7"/>
      <c r="C170" s="7"/>
      <c r="D170" s="7"/>
      <c r="E170" s="7"/>
      <c r="F170" s="7"/>
      <c r="G170" s="7"/>
      <c r="H170" s="7"/>
      <c r="I170" s="7"/>
      <c r="J170" s="7"/>
      <c r="K170" s="7"/>
      <c r="L170" s="7"/>
      <c r="M170" s="7"/>
      <c r="N170" s="7"/>
      <c r="O170" s="7"/>
      <c r="P170" s="7"/>
      <c r="Q170" s="7"/>
      <c r="R170" s="7"/>
    </row>
    <row r="171" spans="1:18">
      <c r="A171" s="7"/>
      <c r="B171" s="7"/>
      <c r="C171" s="7"/>
      <c r="D171" s="7"/>
      <c r="E171" s="7"/>
      <c r="F171" s="7"/>
      <c r="G171" s="7"/>
      <c r="H171" s="7"/>
      <c r="I171" s="7"/>
      <c r="J171" s="7"/>
      <c r="K171" s="7"/>
      <c r="L171" s="7"/>
      <c r="M171" s="7"/>
      <c r="N171" s="7"/>
      <c r="O171" s="7"/>
      <c r="P171" s="7"/>
      <c r="Q171" s="7"/>
      <c r="R171" s="7"/>
    </row>
    <row r="172" spans="1:18">
      <c r="A172" s="7"/>
      <c r="B172" s="7"/>
      <c r="C172" s="7"/>
      <c r="D172" s="7"/>
      <c r="E172" s="7"/>
      <c r="F172" s="7"/>
      <c r="G172" s="7"/>
      <c r="H172" s="7"/>
      <c r="I172" s="7"/>
      <c r="J172" s="7"/>
      <c r="K172" s="7"/>
      <c r="L172" s="7"/>
      <c r="M172" s="7"/>
      <c r="N172" s="7"/>
      <c r="O172" s="7"/>
      <c r="P172" s="7"/>
      <c r="Q172" s="7"/>
      <c r="R172" s="7"/>
    </row>
    <row r="173" spans="1:18">
      <c r="A173" s="7"/>
      <c r="B173" s="7"/>
      <c r="C173" s="7"/>
      <c r="D173" s="7"/>
      <c r="E173" s="7"/>
      <c r="F173" s="7"/>
      <c r="G173" s="7"/>
      <c r="H173" s="7"/>
      <c r="I173" s="7"/>
      <c r="J173" s="7"/>
      <c r="K173" s="7"/>
      <c r="L173" s="7"/>
      <c r="M173" s="7"/>
      <c r="N173" s="7"/>
      <c r="O173" s="7"/>
      <c r="P173" s="7"/>
      <c r="Q173" s="7"/>
      <c r="R173" s="7"/>
    </row>
    <row r="174" spans="1:18">
      <c r="A174" s="7"/>
      <c r="B174" s="7"/>
      <c r="C174" s="7"/>
      <c r="D174" s="7"/>
      <c r="E174" s="7"/>
      <c r="F174" s="7"/>
      <c r="G174" s="7"/>
      <c r="H174" s="7"/>
      <c r="I174" s="7"/>
      <c r="J174" s="7"/>
      <c r="K174" s="7"/>
      <c r="L174" s="7"/>
      <c r="M174" s="7"/>
      <c r="N174" s="7"/>
      <c r="O174" s="7"/>
      <c r="P174" s="7"/>
      <c r="Q174" s="7"/>
      <c r="R174" s="7"/>
    </row>
    <row r="175" spans="1:18">
      <c r="A175" s="7"/>
      <c r="B175" s="7"/>
      <c r="C175" s="7"/>
      <c r="D175" s="7"/>
      <c r="E175" s="7"/>
      <c r="F175" s="7"/>
      <c r="G175" s="7"/>
      <c r="H175" s="7"/>
      <c r="I175" s="7"/>
      <c r="J175" s="7"/>
      <c r="K175" s="7"/>
      <c r="L175" s="7"/>
      <c r="M175" s="7"/>
      <c r="N175" s="7"/>
      <c r="O175" s="7"/>
      <c r="P175" s="7"/>
      <c r="Q175" s="7"/>
      <c r="R175" s="7"/>
    </row>
    <row r="176" spans="1:18">
      <c r="A176" s="7"/>
      <c r="B176" s="7"/>
      <c r="C176" s="7"/>
      <c r="D176" s="7"/>
      <c r="E176" s="7"/>
      <c r="F176" s="7"/>
      <c r="G176" s="7"/>
      <c r="H176" s="7"/>
      <c r="I176" s="7"/>
      <c r="J176" s="7"/>
      <c r="K176" s="7"/>
      <c r="L176" s="7"/>
      <c r="M176" s="7"/>
      <c r="N176" s="7"/>
      <c r="O176" s="7"/>
      <c r="P176" s="7"/>
      <c r="Q176" s="7"/>
      <c r="R176" s="7"/>
    </row>
    <row r="177" spans="1:18">
      <c r="A177" s="7"/>
      <c r="B177" s="7"/>
      <c r="C177" s="7"/>
      <c r="D177" s="7"/>
      <c r="E177" s="7"/>
      <c r="F177" s="7"/>
      <c r="G177" s="7"/>
      <c r="H177" s="7"/>
      <c r="I177" s="7"/>
      <c r="J177" s="7"/>
      <c r="K177" s="7"/>
      <c r="L177" s="7"/>
      <c r="M177" s="7"/>
      <c r="N177" s="7"/>
      <c r="O177" s="7"/>
      <c r="P177" s="7"/>
      <c r="Q177" s="7"/>
      <c r="R177" s="7"/>
    </row>
    <row r="178" spans="1:18">
      <c r="A178" s="7"/>
      <c r="B178" s="7"/>
      <c r="C178" s="7"/>
      <c r="D178" s="7"/>
      <c r="E178" s="7"/>
      <c r="F178" s="7"/>
      <c r="G178" s="7"/>
      <c r="H178" s="7"/>
      <c r="I178" s="7"/>
      <c r="J178" s="7"/>
      <c r="K178" s="7"/>
      <c r="L178" s="7"/>
      <c r="M178" s="7"/>
      <c r="N178" s="7"/>
      <c r="O178" s="7"/>
      <c r="P178" s="7"/>
      <c r="Q178" s="7"/>
      <c r="R178" s="7"/>
    </row>
    <row r="179" spans="1:18">
      <c r="A179" s="7"/>
      <c r="B179" s="7"/>
      <c r="C179" s="7"/>
      <c r="D179" s="7"/>
      <c r="E179" s="7"/>
      <c r="F179" s="7"/>
      <c r="G179" s="7"/>
      <c r="H179" s="7"/>
      <c r="I179" s="7"/>
      <c r="J179" s="7"/>
      <c r="K179" s="7"/>
      <c r="L179" s="7"/>
      <c r="M179" s="7"/>
      <c r="N179" s="7"/>
      <c r="O179" s="7"/>
      <c r="P179" s="7"/>
      <c r="Q179" s="7"/>
      <c r="R179" s="7"/>
    </row>
    <row r="180" spans="1:18">
      <c r="A180" s="7"/>
      <c r="B180" s="7"/>
      <c r="C180" s="7"/>
      <c r="D180" s="7"/>
      <c r="E180" s="7"/>
      <c r="F180" s="7"/>
      <c r="G180" s="7"/>
      <c r="H180" s="7"/>
      <c r="I180" s="7"/>
      <c r="J180" s="7"/>
      <c r="K180" s="7"/>
      <c r="L180" s="7"/>
      <c r="M180" s="7"/>
      <c r="N180" s="7"/>
      <c r="O180" s="7"/>
      <c r="P180" s="7"/>
      <c r="Q180" s="7"/>
      <c r="R180" s="7"/>
    </row>
    <row r="181" spans="1:18">
      <c r="A181" s="7"/>
      <c r="B181" s="7"/>
      <c r="C181" s="7"/>
      <c r="D181" s="7"/>
      <c r="E181" s="7"/>
      <c r="F181" s="7"/>
      <c r="G181" s="7"/>
      <c r="H181" s="7"/>
      <c r="I181" s="7"/>
      <c r="J181" s="7"/>
      <c r="K181" s="7"/>
      <c r="L181" s="7"/>
      <c r="M181" s="7"/>
      <c r="N181" s="7"/>
      <c r="O181" s="7"/>
      <c r="P181" s="7"/>
      <c r="Q181" s="7"/>
      <c r="R181" s="7"/>
    </row>
    <row r="182" spans="1:18">
      <c r="A182" s="7"/>
      <c r="B182" s="7"/>
      <c r="C182" s="7"/>
      <c r="D182" s="7"/>
      <c r="E182" s="7"/>
      <c r="F182" s="7"/>
      <c r="G182" s="7"/>
      <c r="H182" s="7"/>
      <c r="I182" s="7"/>
      <c r="J182" s="7"/>
      <c r="K182" s="7"/>
      <c r="L182" s="7"/>
      <c r="M182" s="7"/>
      <c r="N182" s="7"/>
      <c r="O182" s="7"/>
      <c r="P182" s="7"/>
      <c r="Q182" s="7"/>
      <c r="R182" s="7"/>
    </row>
    <row r="183" spans="1:18">
      <c r="A183" s="7"/>
      <c r="B183" s="7"/>
      <c r="C183" s="7"/>
      <c r="D183" s="7"/>
      <c r="E183" s="7"/>
      <c r="F183" s="7"/>
      <c r="G183" s="7"/>
      <c r="H183" s="7"/>
      <c r="I183" s="7"/>
      <c r="J183" s="7"/>
      <c r="K183" s="7"/>
      <c r="L183" s="7"/>
      <c r="M183" s="7"/>
      <c r="N183" s="7"/>
      <c r="O183" s="7"/>
      <c r="P183" s="7"/>
      <c r="Q183" s="7"/>
      <c r="R183" s="7"/>
    </row>
    <row r="184" spans="1:18">
      <c r="A184" s="7"/>
      <c r="B184" s="7"/>
      <c r="C184" s="7"/>
      <c r="D184" s="7"/>
      <c r="E184" s="7"/>
      <c r="F184" s="7"/>
      <c r="G184" s="7"/>
      <c r="H184" s="7"/>
      <c r="I184" s="7"/>
      <c r="J184" s="7"/>
      <c r="K184" s="7"/>
      <c r="L184" s="7"/>
      <c r="M184" s="7"/>
      <c r="N184" s="7"/>
      <c r="O184" s="7"/>
      <c r="P184" s="7"/>
      <c r="Q184" s="7"/>
      <c r="R184" s="7"/>
    </row>
    <row r="185" spans="1:18">
      <c r="A185" s="7"/>
      <c r="B185" s="7"/>
      <c r="C185" s="7"/>
      <c r="D185" s="7"/>
      <c r="E185" s="7"/>
      <c r="F185" s="7"/>
      <c r="G185" s="7"/>
      <c r="H185" s="7"/>
      <c r="I185" s="7"/>
      <c r="J185" s="7"/>
      <c r="K185" s="7"/>
      <c r="L185" s="7"/>
      <c r="M185" s="7"/>
      <c r="N185" s="7"/>
      <c r="O185" s="7"/>
      <c r="P185" s="7"/>
      <c r="Q185" s="7"/>
      <c r="R185" s="7"/>
    </row>
    <row r="186" spans="1:18">
      <c r="A186" s="7"/>
      <c r="B186" s="7"/>
      <c r="C186" s="7"/>
      <c r="D186" s="7"/>
      <c r="E186" s="7"/>
      <c r="F186" s="7"/>
      <c r="G186" s="7"/>
      <c r="H186" s="7"/>
      <c r="I186" s="7"/>
      <c r="J186" s="7"/>
      <c r="K186" s="7"/>
      <c r="L186" s="7"/>
      <c r="M186" s="7"/>
      <c r="N186" s="7"/>
      <c r="O186" s="7"/>
      <c r="P186" s="7"/>
      <c r="Q186" s="7"/>
      <c r="R186" s="7"/>
    </row>
    <row r="187" spans="1:18">
      <c r="A187" s="7"/>
      <c r="B187" s="7"/>
      <c r="C187" s="7"/>
      <c r="D187" s="7"/>
      <c r="E187" s="7"/>
      <c r="F187" s="7"/>
      <c r="G187" s="7"/>
      <c r="H187" s="7"/>
      <c r="I187" s="7"/>
      <c r="J187" s="7"/>
      <c r="K187" s="7"/>
      <c r="L187" s="7"/>
      <c r="M187" s="7"/>
      <c r="N187" s="7"/>
      <c r="O187" s="7"/>
      <c r="P187" s="7"/>
      <c r="Q187" s="7"/>
      <c r="R187" s="7"/>
    </row>
    <row r="188" spans="1:18">
      <c r="A188" s="7"/>
      <c r="B188" s="7"/>
      <c r="C188" s="7"/>
      <c r="D188" s="7"/>
      <c r="E188" s="7"/>
      <c r="F188" s="7"/>
      <c r="G188" s="7"/>
      <c r="H188" s="7"/>
      <c r="I188" s="7"/>
      <c r="J188" s="7"/>
      <c r="K188" s="7"/>
      <c r="L188" s="7"/>
      <c r="M188" s="7"/>
      <c r="N188" s="7"/>
      <c r="O188" s="7"/>
      <c r="P188" s="7"/>
      <c r="Q188" s="7"/>
      <c r="R188" s="7"/>
    </row>
    <row r="189" spans="1:18">
      <c r="A189" s="7"/>
      <c r="B189" s="7"/>
      <c r="C189" s="7"/>
      <c r="D189" s="7"/>
      <c r="E189" s="7"/>
      <c r="F189" s="7"/>
      <c r="G189" s="7"/>
      <c r="H189" s="7"/>
      <c r="I189" s="7"/>
      <c r="J189" s="7"/>
      <c r="K189" s="7"/>
      <c r="L189" s="7"/>
      <c r="M189" s="7"/>
      <c r="N189" s="7"/>
      <c r="O189" s="7"/>
      <c r="P189" s="7"/>
      <c r="Q189" s="7"/>
      <c r="R189" s="7"/>
    </row>
    <row r="190" spans="1:18">
      <c r="A190" s="7"/>
      <c r="B190" s="7"/>
      <c r="C190" s="7"/>
      <c r="D190" s="7"/>
      <c r="E190" s="7"/>
      <c r="F190" s="7"/>
      <c r="G190" s="7"/>
      <c r="H190" s="7"/>
      <c r="I190" s="7"/>
      <c r="J190" s="7"/>
      <c r="K190" s="7"/>
      <c r="L190" s="7"/>
      <c r="M190" s="7"/>
      <c r="N190" s="7"/>
      <c r="O190" s="7"/>
      <c r="P190" s="7"/>
      <c r="Q190" s="7"/>
      <c r="R190" s="7"/>
    </row>
    <row r="191" spans="1:18">
      <c r="A191" s="7"/>
      <c r="B191" s="7"/>
      <c r="C191" s="7"/>
      <c r="D191" s="7"/>
      <c r="E191" s="7"/>
      <c r="F191" s="7"/>
      <c r="G191" s="7"/>
      <c r="H191" s="7"/>
      <c r="I191" s="7"/>
      <c r="J191" s="7"/>
      <c r="K191" s="7"/>
      <c r="L191" s="7"/>
      <c r="M191" s="7"/>
      <c r="N191" s="7"/>
      <c r="O191" s="7"/>
      <c r="P191" s="7"/>
      <c r="Q191" s="7"/>
      <c r="R191" s="7"/>
    </row>
    <row r="192" spans="1:18">
      <c r="A192" s="7"/>
      <c r="B192" s="7"/>
      <c r="C192" s="7"/>
      <c r="D192" s="7"/>
      <c r="E192" s="7"/>
      <c r="F192" s="7"/>
      <c r="G192" s="7"/>
      <c r="H192" s="7"/>
      <c r="I192" s="7"/>
      <c r="J192" s="7"/>
      <c r="K192" s="7"/>
      <c r="L192" s="7"/>
      <c r="M192" s="7"/>
      <c r="N192" s="7"/>
      <c r="O192" s="7"/>
      <c r="P192" s="7"/>
      <c r="Q192" s="7"/>
      <c r="R192" s="7"/>
    </row>
    <row r="193" spans="1:18">
      <c r="A193" s="7"/>
      <c r="B193" s="7"/>
      <c r="C193" s="7"/>
      <c r="D193" s="7"/>
      <c r="E193" s="7"/>
      <c r="F193" s="7"/>
      <c r="G193" s="7"/>
      <c r="H193" s="7"/>
      <c r="I193" s="7"/>
      <c r="J193" s="7"/>
      <c r="K193" s="7"/>
      <c r="L193" s="7"/>
      <c r="M193" s="7"/>
      <c r="N193" s="7"/>
      <c r="O193" s="7"/>
      <c r="P193" s="7"/>
      <c r="Q193" s="7"/>
      <c r="R193" s="7"/>
    </row>
    <row r="194" spans="1:18">
      <c r="A194" s="7"/>
      <c r="B194" s="7"/>
      <c r="C194" s="7"/>
      <c r="D194" s="7"/>
      <c r="E194" s="7"/>
      <c r="F194" s="7"/>
      <c r="G194" s="7"/>
      <c r="H194" s="7"/>
      <c r="I194" s="7"/>
      <c r="J194" s="7"/>
      <c r="K194" s="7"/>
      <c r="L194" s="7"/>
      <c r="M194" s="7"/>
      <c r="N194" s="7"/>
      <c r="O194" s="7"/>
      <c r="P194" s="7"/>
      <c r="Q194" s="7"/>
      <c r="R194" s="7"/>
    </row>
    <row r="195" spans="1:18">
      <c r="A195" s="7"/>
      <c r="B195" s="7"/>
      <c r="C195" s="7"/>
      <c r="D195" s="7"/>
      <c r="E195" s="7"/>
      <c r="F195" s="7"/>
      <c r="G195" s="7"/>
      <c r="H195" s="7"/>
      <c r="I195" s="7"/>
      <c r="J195" s="7"/>
      <c r="K195" s="7"/>
      <c r="L195" s="7"/>
      <c r="M195" s="7"/>
      <c r="N195" s="7"/>
      <c r="O195" s="7"/>
      <c r="P195" s="7"/>
      <c r="Q195" s="7"/>
      <c r="R195" s="7"/>
    </row>
    <row r="196" spans="1:18">
      <c r="A196" s="7"/>
      <c r="B196" s="7"/>
      <c r="C196" s="7"/>
      <c r="D196" s="7"/>
      <c r="E196" s="7"/>
      <c r="F196" s="7"/>
      <c r="G196" s="7"/>
      <c r="H196" s="7"/>
      <c r="I196" s="7"/>
      <c r="J196" s="7"/>
      <c r="K196" s="7"/>
      <c r="L196" s="7"/>
      <c r="M196" s="7"/>
      <c r="N196" s="7"/>
      <c r="O196" s="7"/>
      <c r="P196" s="7"/>
      <c r="Q196" s="7"/>
      <c r="R196" s="7"/>
    </row>
    <row r="197" spans="1:18">
      <c r="A197" s="7"/>
      <c r="B197" s="7"/>
      <c r="C197" s="7"/>
      <c r="D197" s="7"/>
      <c r="E197" s="7"/>
      <c r="F197" s="7"/>
      <c r="G197" s="7"/>
      <c r="H197" s="7"/>
      <c r="I197" s="7"/>
      <c r="J197" s="7"/>
      <c r="K197" s="7"/>
      <c r="L197" s="7"/>
      <c r="M197" s="7"/>
      <c r="N197" s="7"/>
      <c r="O197" s="7"/>
      <c r="P197" s="7"/>
      <c r="Q197" s="7"/>
      <c r="R197" s="7"/>
    </row>
    <row r="198" spans="1:18">
      <c r="A198" s="7"/>
      <c r="B198" s="7"/>
      <c r="C198" s="7"/>
      <c r="D198" s="7"/>
      <c r="E198" s="7"/>
      <c r="F198" s="7"/>
      <c r="G198" s="7"/>
      <c r="H198" s="7"/>
      <c r="I198" s="7"/>
      <c r="J198" s="7"/>
      <c r="K198" s="7"/>
      <c r="L198" s="7"/>
      <c r="M198" s="7"/>
      <c r="N198" s="7"/>
      <c r="O198" s="7"/>
      <c r="P198" s="7"/>
      <c r="Q198" s="7"/>
      <c r="R198" s="7"/>
    </row>
    <row r="199" spans="1:18">
      <c r="A199" s="7"/>
      <c r="B199" s="7"/>
      <c r="C199" s="7"/>
      <c r="D199" s="7"/>
      <c r="E199" s="7"/>
      <c r="F199" s="7"/>
      <c r="G199" s="7"/>
      <c r="H199" s="7"/>
      <c r="I199" s="7"/>
      <c r="J199" s="7"/>
      <c r="K199" s="7"/>
      <c r="L199" s="7"/>
      <c r="M199" s="7"/>
      <c r="N199" s="7"/>
      <c r="O199" s="7"/>
      <c r="P199" s="7"/>
      <c r="Q199" s="7"/>
      <c r="R199" s="7"/>
    </row>
    <row r="200" spans="1:18">
      <c r="A200" s="7"/>
      <c r="B200" s="7"/>
      <c r="C200" s="7"/>
      <c r="D200" s="7"/>
      <c r="E200" s="7"/>
      <c r="F200" s="7"/>
      <c r="G200" s="7"/>
      <c r="H200" s="7"/>
      <c r="I200" s="7"/>
      <c r="J200" s="7"/>
      <c r="K200" s="7"/>
      <c r="L200" s="7"/>
      <c r="M200" s="7"/>
      <c r="N200" s="7"/>
      <c r="O200" s="7"/>
      <c r="P200" s="7"/>
      <c r="Q200" s="7"/>
      <c r="R200" s="7"/>
    </row>
    <row r="201" spans="1:18">
      <c r="A201" s="7"/>
      <c r="B201" s="7"/>
      <c r="C201" s="7"/>
      <c r="D201" s="7"/>
      <c r="E201" s="7"/>
      <c r="F201" s="7"/>
      <c r="G201" s="7"/>
      <c r="H201" s="7"/>
      <c r="I201" s="7"/>
      <c r="J201" s="7"/>
      <c r="K201" s="7"/>
      <c r="L201" s="7"/>
      <c r="M201" s="7"/>
      <c r="N201" s="7"/>
      <c r="O201" s="7"/>
      <c r="P201" s="7"/>
      <c r="Q201" s="7"/>
      <c r="R201" s="7"/>
    </row>
    <row r="202" spans="1:18">
      <c r="A202" s="7"/>
      <c r="B202" s="7"/>
      <c r="C202" s="7"/>
      <c r="D202" s="7"/>
      <c r="E202" s="7"/>
      <c r="F202" s="7"/>
      <c r="G202" s="7"/>
      <c r="H202" s="7"/>
      <c r="I202" s="7"/>
      <c r="J202" s="7"/>
      <c r="K202" s="7"/>
      <c r="L202" s="7"/>
      <c r="M202" s="7"/>
      <c r="N202" s="7"/>
      <c r="O202" s="7"/>
      <c r="P202" s="7"/>
      <c r="Q202" s="7"/>
      <c r="R202" s="7"/>
    </row>
    <row r="203" spans="1:18">
      <c r="A203" s="7"/>
      <c r="B203" s="7"/>
      <c r="C203" s="7"/>
      <c r="D203" s="7"/>
      <c r="E203" s="7"/>
      <c r="F203" s="7"/>
      <c r="G203" s="7"/>
      <c r="H203" s="7"/>
      <c r="I203" s="7"/>
      <c r="J203" s="7"/>
      <c r="K203" s="7"/>
      <c r="L203" s="7"/>
      <c r="M203" s="7"/>
      <c r="N203" s="7"/>
      <c r="O203" s="7"/>
      <c r="P203" s="7"/>
      <c r="Q203" s="7"/>
      <c r="R203" s="7"/>
    </row>
    <row r="204" spans="1:18">
      <c r="A204" s="7"/>
      <c r="B204" s="7"/>
      <c r="C204" s="7"/>
      <c r="D204" s="7"/>
      <c r="E204" s="7"/>
      <c r="F204" s="7"/>
      <c r="G204" s="7"/>
      <c r="H204" s="7"/>
      <c r="I204" s="7"/>
      <c r="J204" s="7"/>
      <c r="K204" s="7"/>
      <c r="L204" s="7"/>
      <c r="M204" s="7"/>
      <c r="N204" s="7"/>
      <c r="O204" s="7"/>
      <c r="P204" s="7"/>
      <c r="Q204" s="7"/>
      <c r="R204" s="7"/>
    </row>
    <row r="205" spans="1:18">
      <c r="A205" s="7"/>
      <c r="B205" s="7"/>
      <c r="C205" s="7"/>
      <c r="D205" s="7"/>
      <c r="E205" s="7"/>
      <c r="F205" s="7"/>
      <c r="G205" s="7"/>
      <c r="H205" s="7"/>
      <c r="I205" s="7"/>
      <c r="J205" s="7"/>
      <c r="K205" s="7"/>
      <c r="L205" s="7"/>
      <c r="M205" s="7"/>
      <c r="N205" s="7"/>
      <c r="O205" s="7"/>
      <c r="P205" s="7"/>
      <c r="Q205" s="7"/>
      <c r="R205" s="7"/>
    </row>
    <row r="206" spans="1:18">
      <c r="A206" s="7"/>
      <c r="B206" s="7"/>
      <c r="C206" s="7"/>
      <c r="D206" s="7"/>
      <c r="E206" s="7"/>
      <c r="F206" s="7"/>
      <c r="G206" s="7"/>
      <c r="H206" s="7"/>
      <c r="I206" s="7"/>
      <c r="J206" s="7"/>
      <c r="K206" s="7"/>
      <c r="L206" s="7"/>
      <c r="M206" s="7"/>
      <c r="N206" s="7"/>
      <c r="O206" s="7"/>
      <c r="P206" s="7"/>
      <c r="Q206" s="7"/>
      <c r="R206" s="7"/>
    </row>
    <row r="207" spans="1:18">
      <c r="A207" s="7"/>
      <c r="B207" s="7"/>
      <c r="C207" s="7"/>
      <c r="D207" s="7"/>
      <c r="E207" s="7"/>
      <c r="F207" s="7"/>
      <c r="G207" s="7"/>
      <c r="H207" s="7"/>
      <c r="I207" s="7"/>
      <c r="J207" s="7"/>
      <c r="K207" s="7"/>
      <c r="L207" s="7"/>
      <c r="M207" s="7"/>
      <c r="N207" s="7"/>
      <c r="O207" s="7"/>
      <c r="P207" s="7"/>
      <c r="Q207" s="7"/>
      <c r="R207" s="7"/>
    </row>
    <row r="208" spans="1:18">
      <c r="A208" s="7"/>
      <c r="B208" s="7"/>
      <c r="C208" s="7"/>
      <c r="D208" s="7"/>
      <c r="E208" s="7"/>
      <c r="F208" s="7"/>
      <c r="G208" s="7"/>
      <c r="H208" s="7"/>
      <c r="I208" s="7"/>
      <c r="J208" s="7"/>
      <c r="K208" s="7"/>
      <c r="L208" s="7"/>
      <c r="M208" s="7"/>
      <c r="N208" s="7"/>
      <c r="O208" s="7"/>
      <c r="P208" s="7"/>
      <c r="Q208" s="7"/>
      <c r="R208" s="7"/>
    </row>
    <row r="209" spans="1:18">
      <c r="A209" s="7"/>
      <c r="B209" s="7"/>
      <c r="C209" s="7"/>
      <c r="D209" s="7"/>
      <c r="E209" s="7"/>
      <c r="F209" s="7"/>
      <c r="G209" s="7"/>
      <c r="H209" s="7"/>
      <c r="I209" s="7"/>
      <c r="J209" s="7"/>
      <c r="K209" s="7"/>
      <c r="L209" s="7"/>
      <c r="M209" s="7"/>
      <c r="N209" s="7"/>
      <c r="O209" s="7"/>
      <c r="P209" s="7"/>
      <c r="Q209" s="7"/>
      <c r="R209" s="7"/>
    </row>
    <row r="210" spans="1:18">
      <c r="A210" s="7"/>
      <c r="B210" s="7"/>
      <c r="C210" s="7"/>
      <c r="D210" s="7"/>
      <c r="E210" s="7"/>
      <c r="F210" s="7"/>
      <c r="G210" s="7"/>
      <c r="H210" s="7"/>
      <c r="I210" s="7"/>
      <c r="J210" s="7"/>
      <c r="K210" s="7"/>
      <c r="L210" s="7"/>
      <c r="M210" s="7"/>
      <c r="N210" s="7"/>
      <c r="O210" s="7"/>
      <c r="P210" s="7"/>
      <c r="Q210" s="7"/>
      <c r="R210" s="7"/>
    </row>
    <row r="211" spans="1:18">
      <c r="A211" s="7"/>
      <c r="B211" s="7"/>
      <c r="C211" s="7"/>
      <c r="D211" s="7"/>
      <c r="E211" s="7"/>
      <c r="F211" s="7"/>
      <c r="G211" s="7"/>
      <c r="H211" s="7"/>
      <c r="I211" s="7"/>
      <c r="J211" s="7"/>
      <c r="K211" s="7"/>
      <c r="L211" s="7"/>
      <c r="M211" s="7"/>
      <c r="N211" s="7"/>
      <c r="O211" s="7"/>
      <c r="P211" s="7"/>
      <c r="Q211" s="7"/>
      <c r="R211" s="7"/>
    </row>
    <row r="212" spans="1:18">
      <c r="A212" s="7"/>
      <c r="B212" s="7"/>
      <c r="C212" s="7"/>
      <c r="D212" s="7"/>
      <c r="E212" s="7"/>
      <c r="F212" s="7"/>
      <c r="G212" s="7"/>
      <c r="H212" s="7"/>
      <c r="I212" s="7"/>
      <c r="J212" s="7"/>
      <c r="K212" s="7"/>
      <c r="L212" s="7"/>
      <c r="M212" s="7"/>
      <c r="N212" s="7"/>
      <c r="O212" s="7"/>
      <c r="P212" s="7"/>
      <c r="Q212" s="7"/>
      <c r="R212" s="7"/>
    </row>
    <row r="213" spans="1:18">
      <c r="A213" s="7"/>
      <c r="B213" s="7"/>
      <c r="C213" s="7"/>
      <c r="D213" s="7"/>
      <c r="E213" s="7"/>
      <c r="F213" s="7"/>
      <c r="G213" s="7"/>
      <c r="H213" s="7"/>
      <c r="I213" s="7"/>
      <c r="J213" s="7"/>
      <c r="K213" s="7"/>
      <c r="L213" s="7"/>
      <c r="M213" s="7"/>
      <c r="N213" s="7"/>
      <c r="O213" s="7"/>
      <c r="P213" s="7"/>
      <c r="Q213" s="7"/>
      <c r="R213" s="7"/>
    </row>
    <row r="214" spans="1:18">
      <c r="A214" s="7"/>
      <c r="B214" s="7"/>
      <c r="C214" s="7"/>
      <c r="D214" s="7"/>
      <c r="E214" s="7"/>
      <c r="F214" s="7"/>
      <c r="G214" s="7"/>
      <c r="H214" s="7"/>
      <c r="I214" s="7"/>
      <c r="J214" s="7"/>
      <c r="K214" s="7"/>
      <c r="L214" s="7"/>
      <c r="M214" s="7"/>
      <c r="N214" s="7"/>
      <c r="O214" s="7"/>
      <c r="P214" s="7"/>
      <c r="Q214" s="7"/>
      <c r="R214" s="7"/>
    </row>
    <row r="215" spans="1:18">
      <c r="A215" s="7"/>
      <c r="B215" s="7"/>
      <c r="C215" s="7"/>
      <c r="D215" s="7"/>
      <c r="E215" s="7"/>
      <c r="F215" s="7"/>
      <c r="G215" s="7"/>
      <c r="H215" s="7"/>
      <c r="I215" s="7"/>
      <c r="J215" s="7"/>
      <c r="K215" s="7"/>
      <c r="L215" s="7"/>
      <c r="M215" s="7"/>
      <c r="N215" s="7"/>
      <c r="O215" s="7"/>
      <c r="P215" s="7"/>
      <c r="Q215" s="7"/>
      <c r="R215" s="7"/>
    </row>
    <row r="216" spans="1:18">
      <c r="A216" s="7"/>
      <c r="B216" s="7"/>
      <c r="C216" s="7"/>
      <c r="D216" s="7"/>
      <c r="E216" s="7"/>
      <c r="F216" s="7"/>
      <c r="G216" s="7"/>
      <c r="H216" s="7"/>
      <c r="I216" s="7"/>
      <c r="J216" s="7"/>
      <c r="K216" s="7"/>
      <c r="L216" s="7"/>
      <c r="M216" s="7"/>
      <c r="N216" s="7"/>
      <c r="O216" s="7"/>
      <c r="P216" s="7"/>
      <c r="Q216" s="7"/>
      <c r="R216" s="7"/>
    </row>
    <row r="217" spans="1:18">
      <c r="A217" s="7"/>
      <c r="B217" s="7"/>
      <c r="C217" s="7"/>
      <c r="D217" s="7"/>
      <c r="E217" s="7"/>
      <c r="F217" s="7"/>
      <c r="G217" s="7"/>
      <c r="H217" s="7"/>
      <c r="I217" s="7"/>
      <c r="J217" s="7"/>
      <c r="K217" s="7"/>
      <c r="L217" s="7"/>
      <c r="M217" s="7"/>
      <c r="N217" s="7"/>
      <c r="O217" s="7"/>
      <c r="P217" s="7"/>
      <c r="Q217" s="7"/>
      <c r="R217" s="7"/>
    </row>
    <row r="218" spans="1:18">
      <c r="A218" s="7"/>
      <c r="B218" s="7"/>
      <c r="C218" s="7"/>
      <c r="D218" s="7"/>
      <c r="E218" s="7"/>
      <c r="F218" s="7"/>
      <c r="G218" s="7"/>
      <c r="H218" s="7"/>
      <c r="I218" s="7"/>
      <c r="J218" s="7"/>
      <c r="K218" s="7"/>
      <c r="L218" s="7"/>
      <c r="M218" s="7"/>
      <c r="N218" s="7"/>
      <c r="O218" s="7"/>
      <c r="P218" s="7"/>
      <c r="Q218" s="7"/>
      <c r="R218" s="7"/>
    </row>
    <row r="219" spans="1:18">
      <c r="A219" s="7"/>
      <c r="B219" s="7"/>
      <c r="C219" s="7"/>
      <c r="D219" s="7"/>
      <c r="E219" s="7"/>
      <c r="F219" s="7"/>
      <c r="G219" s="7"/>
      <c r="H219" s="7"/>
      <c r="I219" s="7"/>
      <c r="J219" s="7"/>
      <c r="K219" s="7"/>
      <c r="L219" s="7"/>
      <c r="M219" s="7"/>
      <c r="N219" s="7"/>
      <c r="O219" s="7"/>
      <c r="P219" s="7"/>
      <c r="Q219" s="7"/>
      <c r="R219" s="7"/>
    </row>
    <row r="220" spans="1:18">
      <c r="A220" s="7"/>
      <c r="B220" s="7"/>
      <c r="C220" s="7"/>
      <c r="D220" s="7"/>
      <c r="E220" s="7"/>
      <c r="F220" s="7"/>
      <c r="G220" s="7"/>
      <c r="H220" s="7"/>
      <c r="I220" s="7"/>
      <c r="J220" s="7"/>
      <c r="K220" s="7"/>
      <c r="L220" s="7"/>
      <c r="M220" s="7"/>
      <c r="N220" s="7"/>
      <c r="O220" s="7"/>
      <c r="P220" s="7"/>
      <c r="Q220" s="7"/>
      <c r="R220" s="7"/>
    </row>
    <row r="221" spans="1:18">
      <c r="A221" s="7"/>
      <c r="B221" s="7"/>
      <c r="C221" s="7"/>
      <c r="D221" s="7"/>
      <c r="E221" s="7"/>
      <c r="F221" s="7"/>
      <c r="G221" s="7"/>
      <c r="H221" s="7"/>
      <c r="I221" s="7"/>
      <c r="J221" s="7"/>
      <c r="K221" s="7"/>
      <c r="L221" s="7"/>
      <c r="M221" s="7"/>
      <c r="N221" s="7"/>
      <c r="O221" s="7"/>
      <c r="P221" s="7"/>
      <c r="Q221" s="7"/>
      <c r="R221" s="7"/>
    </row>
    <row r="222" spans="1:18">
      <c r="A222" s="7"/>
      <c r="B222" s="7"/>
      <c r="C222" s="7"/>
      <c r="D222" s="7"/>
      <c r="E222" s="7"/>
      <c r="F222" s="7"/>
      <c r="G222" s="7"/>
      <c r="H222" s="7"/>
      <c r="I222" s="7"/>
      <c r="J222" s="7"/>
      <c r="K222" s="7"/>
      <c r="L222" s="7"/>
      <c r="M222" s="7"/>
      <c r="N222" s="7"/>
      <c r="O222" s="7"/>
      <c r="P222" s="7"/>
      <c r="Q222" s="7"/>
      <c r="R222" s="7"/>
    </row>
    <row r="223" spans="1:18">
      <c r="A223" s="7"/>
      <c r="B223" s="7"/>
      <c r="C223" s="7"/>
      <c r="D223" s="7"/>
      <c r="E223" s="7"/>
      <c r="F223" s="7"/>
      <c r="G223" s="7"/>
      <c r="H223" s="7"/>
      <c r="I223" s="7"/>
      <c r="J223" s="7"/>
      <c r="K223" s="7"/>
      <c r="L223" s="7"/>
      <c r="M223" s="7"/>
      <c r="N223" s="7"/>
      <c r="O223" s="7"/>
      <c r="P223" s="7"/>
      <c r="Q223" s="7"/>
      <c r="R223" s="7"/>
    </row>
    <row r="224" spans="1:18">
      <c r="A224" s="7"/>
      <c r="B224" s="7"/>
      <c r="C224" s="7"/>
      <c r="D224" s="7"/>
      <c r="E224" s="7"/>
      <c r="F224" s="7"/>
      <c r="G224" s="7"/>
      <c r="H224" s="7"/>
      <c r="I224" s="7"/>
      <c r="J224" s="7"/>
      <c r="K224" s="7"/>
      <c r="L224" s="7"/>
      <c r="M224" s="7"/>
      <c r="N224" s="7"/>
      <c r="O224" s="7"/>
      <c r="P224" s="7"/>
      <c r="Q224" s="7"/>
      <c r="R224" s="7"/>
    </row>
    <row r="225" spans="1:18">
      <c r="A225" s="7"/>
      <c r="B225" s="7"/>
      <c r="C225" s="7"/>
      <c r="D225" s="7"/>
      <c r="E225" s="7"/>
      <c r="F225" s="7"/>
      <c r="G225" s="7"/>
      <c r="H225" s="7"/>
      <c r="I225" s="7"/>
      <c r="J225" s="7"/>
      <c r="K225" s="7"/>
      <c r="L225" s="7"/>
      <c r="M225" s="7"/>
      <c r="N225" s="7"/>
      <c r="O225" s="7"/>
      <c r="P225" s="7"/>
      <c r="Q225" s="7"/>
      <c r="R225" s="7"/>
    </row>
    <row r="226" spans="1:18">
      <c r="A226" s="7"/>
      <c r="B226" s="7"/>
      <c r="C226" s="7"/>
      <c r="D226" s="7"/>
      <c r="E226" s="7"/>
      <c r="F226" s="7"/>
      <c r="G226" s="7"/>
      <c r="H226" s="7"/>
      <c r="I226" s="7"/>
      <c r="J226" s="7"/>
      <c r="K226" s="7"/>
      <c r="L226" s="7"/>
      <c r="M226" s="7"/>
      <c r="N226" s="7"/>
      <c r="O226" s="7"/>
      <c r="P226" s="7"/>
      <c r="Q226" s="7"/>
      <c r="R226" s="7"/>
    </row>
    <row r="227" spans="1:18">
      <c r="A227" s="7"/>
      <c r="B227" s="7"/>
      <c r="C227" s="7"/>
      <c r="D227" s="7"/>
      <c r="E227" s="7"/>
      <c r="F227" s="7"/>
      <c r="G227" s="7"/>
      <c r="H227" s="7"/>
      <c r="I227" s="7"/>
      <c r="J227" s="7"/>
      <c r="K227" s="7"/>
      <c r="L227" s="7"/>
      <c r="M227" s="7"/>
      <c r="N227" s="7"/>
      <c r="O227" s="7"/>
      <c r="P227" s="7"/>
      <c r="Q227" s="7"/>
      <c r="R227" s="7"/>
    </row>
    <row r="228" spans="1:18">
      <c r="A228" s="7"/>
      <c r="B228" s="7"/>
      <c r="C228" s="7"/>
      <c r="D228" s="7"/>
      <c r="E228" s="7"/>
      <c r="F228" s="7"/>
      <c r="G228" s="7"/>
      <c r="H228" s="7"/>
      <c r="I228" s="7"/>
      <c r="J228" s="7"/>
      <c r="K228" s="7"/>
      <c r="L228" s="7"/>
      <c r="M228" s="7"/>
      <c r="N228" s="7"/>
      <c r="O228" s="7"/>
      <c r="P228" s="7"/>
      <c r="Q228" s="7"/>
      <c r="R228" s="7"/>
    </row>
    <row r="229" spans="1:18">
      <c r="A229" s="7"/>
      <c r="B229" s="7"/>
      <c r="C229" s="7"/>
      <c r="D229" s="7"/>
      <c r="E229" s="7"/>
      <c r="F229" s="7"/>
      <c r="G229" s="7"/>
      <c r="H229" s="7"/>
      <c r="I229" s="7"/>
      <c r="J229" s="7"/>
      <c r="K229" s="7"/>
      <c r="L229" s="7"/>
      <c r="M229" s="7"/>
      <c r="N229" s="7"/>
      <c r="O229" s="7"/>
      <c r="P229" s="7"/>
      <c r="Q229" s="7"/>
      <c r="R229" s="7"/>
    </row>
    <row r="230" spans="1:18">
      <c r="A230" s="7"/>
      <c r="B230" s="7"/>
      <c r="C230" s="7"/>
      <c r="D230" s="7"/>
      <c r="E230" s="7"/>
      <c r="F230" s="7"/>
      <c r="G230" s="7"/>
      <c r="H230" s="7"/>
      <c r="I230" s="7"/>
      <c r="J230" s="7"/>
      <c r="K230" s="7"/>
      <c r="L230" s="7"/>
      <c r="M230" s="7"/>
      <c r="N230" s="7"/>
      <c r="O230" s="7"/>
      <c r="P230" s="7"/>
      <c r="Q230" s="7"/>
      <c r="R230" s="7"/>
    </row>
    <row r="231" spans="1:18">
      <c r="A231" s="7"/>
      <c r="B231" s="7"/>
      <c r="C231" s="7"/>
      <c r="D231" s="7"/>
      <c r="E231" s="7"/>
      <c r="F231" s="7"/>
      <c r="G231" s="7"/>
      <c r="H231" s="7"/>
      <c r="I231" s="7"/>
      <c r="J231" s="7"/>
      <c r="K231" s="7"/>
      <c r="L231" s="7"/>
      <c r="M231" s="7"/>
      <c r="N231" s="7"/>
      <c r="O231" s="7"/>
      <c r="P231" s="7"/>
      <c r="Q231" s="7"/>
      <c r="R231" s="7"/>
    </row>
    <row r="232" spans="1:18">
      <c r="A232" s="7"/>
      <c r="B232" s="7"/>
      <c r="C232" s="7"/>
      <c r="D232" s="7"/>
      <c r="E232" s="7"/>
      <c r="F232" s="7"/>
      <c r="G232" s="7"/>
      <c r="H232" s="7"/>
      <c r="I232" s="7"/>
      <c r="J232" s="7"/>
      <c r="K232" s="7"/>
      <c r="L232" s="7"/>
      <c r="M232" s="7"/>
      <c r="N232" s="7"/>
      <c r="O232" s="7"/>
      <c r="P232" s="7"/>
      <c r="Q232" s="7"/>
      <c r="R232" s="7"/>
    </row>
    <row r="233" spans="1:18">
      <c r="A233" s="7"/>
      <c r="B233" s="7"/>
      <c r="C233" s="7"/>
      <c r="D233" s="7"/>
      <c r="E233" s="7"/>
      <c r="F233" s="7"/>
      <c r="G233" s="7"/>
      <c r="H233" s="7"/>
      <c r="I233" s="7"/>
      <c r="J233" s="7"/>
      <c r="K233" s="7"/>
      <c r="L233" s="7"/>
      <c r="M233" s="7"/>
      <c r="N233" s="7"/>
      <c r="O233" s="7"/>
      <c r="P233" s="7"/>
      <c r="Q233" s="7"/>
      <c r="R233" s="7"/>
    </row>
    <row r="234" spans="1:18">
      <c r="A234" s="7"/>
      <c r="B234" s="7"/>
      <c r="C234" s="7"/>
      <c r="D234" s="7"/>
      <c r="E234" s="7"/>
      <c r="F234" s="7"/>
      <c r="G234" s="7"/>
      <c r="H234" s="7"/>
      <c r="I234" s="7"/>
      <c r="J234" s="7"/>
      <c r="K234" s="7"/>
      <c r="L234" s="7"/>
      <c r="M234" s="7"/>
      <c r="N234" s="7"/>
      <c r="O234" s="7"/>
      <c r="P234" s="7"/>
      <c r="Q234" s="7"/>
      <c r="R234" s="7"/>
    </row>
    <row r="235" spans="1:18">
      <c r="A235" s="7"/>
      <c r="B235" s="7"/>
      <c r="C235" s="7"/>
      <c r="D235" s="7"/>
      <c r="E235" s="7"/>
      <c r="F235" s="7"/>
      <c r="G235" s="7"/>
      <c r="H235" s="7"/>
      <c r="I235" s="7"/>
      <c r="J235" s="7"/>
      <c r="K235" s="7"/>
      <c r="L235" s="7"/>
      <c r="M235" s="7"/>
      <c r="N235" s="7"/>
      <c r="O235" s="7"/>
      <c r="P235" s="7"/>
      <c r="Q235" s="7"/>
      <c r="R235" s="7"/>
    </row>
    <row r="236" spans="1:18">
      <c r="A236" s="7"/>
      <c r="B236" s="7"/>
      <c r="C236" s="7"/>
      <c r="D236" s="7"/>
      <c r="E236" s="7"/>
      <c r="F236" s="7"/>
      <c r="G236" s="7"/>
      <c r="H236" s="7"/>
      <c r="I236" s="7"/>
      <c r="J236" s="7"/>
      <c r="K236" s="7"/>
      <c r="L236" s="7"/>
      <c r="M236" s="7"/>
      <c r="N236" s="7"/>
      <c r="O236" s="7"/>
      <c r="P236" s="7"/>
      <c r="Q236" s="7"/>
      <c r="R236" s="7"/>
    </row>
    <row r="237" spans="1:18">
      <c r="A237" s="7"/>
      <c r="B237" s="7"/>
      <c r="C237" s="7"/>
      <c r="D237" s="7"/>
      <c r="E237" s="7"/>
      <c r="F237" s="7"/>
      <c r="G237" s="7"/>
      <c r="H237" s="7"/>
      <c r="I237" s="7"/>
      <c r="J237" s="7"/>
      <c r="K237" s="7"/>
      <c r="L237" s="7"/>
      <c r="M237" s="7"/>
      <c r="N237" s="7"/>
      <c r="O237" s="7"/>
      <c r="P237" s="7"/>
      <c r="Q237" s="7"/>
      <c r="R237" s="7"/>
    </row>
    <row r="238" spans="1:18">
      <c r="A238" s="7"/>
      <c r="B238" s="7"/>
      <c r="C238" s="7"/>
      <c r="D238" s="7"/>
      <c r="E238" s="7"/>
      <c r="F238" s="7"/>
      <c r="G238" s="7"/>
      <c r="H238" s="7"/>
      <c r="I238" s="7"/>
      <c r="J238" s="7"/>
      <c r="K238" s="7"/>
      <c r="L238" s="7"/>
      <c r="M238" s="7"/>
      <c r="N238" s="7"/>
      <c r="O238" s="7"/>
      <c r="P238" s="7"/>
      <c r="Q238" s="7"/>
      <c r="R238" s="7"/>
    </row>
    <row r="239" spans="1:18">
      <c r="A239" s="7"/>
      <c r="B239" s="7"/>
      <c r="C239" s="7"/>
      <c r="D239" s="7"/>
      <c r="E239" s="7"/>
      <c r="F239" s="7"/>
      <c r="G239" s="7"/>
      <c r="H239" s="7"/>
      <c r="I239" s="7"/>
      <c r="J239" s="7"/>
      <c r="K239" s="7"/>
      <c r="L239" s="7"/>
      <c r="M239" s="7"/>
      <c r="N239" s="7"/>
      <c r="O239" s="7"/>
      <c r="P239" s="7"/>
      <c r="Q239" s="7"/>
      <c r="R239" s="7"/>
    </row>
    <row r="240" spans="1:18">
      <c r="A240" s="7"/>
      <c r="B240" s="7"/>
      <c r="C240" s="7"/>
      <c r="D240" s="7"/>
      <c r="E240" s="7"/>
      <c r="F240" s="7"/>
      <c r="G240" s="7"/>
      <c r="H240" s="7"/>
      <c r="I240" s="7"/>
      <c r="J240" s="7"/>
      <c r="K240" s="7"/>
      <c r="L240" s="7"/>
      <c r="M240" s="7"/>
      <c r="N240" s="7"/>
      <c r="O240" s="7"/>
      <c r="P240" s="7"/>
      <c r="Q240" s="7"/>
      <c r="R240" s="7"/>
    </row>
    <row r="241" spans="1:18">
      <c r="A241" s="7"/>
      <c r="B241" s="7"/>
      <c r="C241" s="7"/>
      <c r="D241" s="7"/>
      <c r="E241" s="7"/>
      <c r="F241" s="7"/>
      <c r="G241" s="7"/>
      <c r="H241" s="7"/>
      <c r="I241" s="7"/>
      <c r="J241" s="7"/>
      <c r="K241" s="7"/>
      <c r="L241" s="7"/>
      <c r="M241" s="7"/>
      <c r="N241" s="7"/>
      <c r="O241" s="7"/>
      <c r="P241" s="7"/>
      <c r="Q241" s="7"/>
      <c r="R241" s="7"/>
    </row>
    <row r="242" spans="1:18">
      <c r="A242" s="7"/>
      <c r="B242" s="7"/>
      <c r="C242" s="7"/>
      <c r="D242" s="7"/>
      <c r="E242" s="7"/>
      <c r="F242" s="7"/>
      <c r="G242" s="7"/>
      <c r="H242" s="7"/>
      <c r="I242" s="7"/>
      <c r="J242" s="7"/>
      <c r="K242" s="7"/>
      <c r="L242" s="7"/>
      <c r="M242" s="7"/>
      <c r="N242" s="7"/>
      <c r="O242" s="7"/>
      <c r="P242" s="7"/>
      <c r="Q242" s="7"/>
      <c r="R242" s="7"/>
    </row>
    <row r="243" spans="1:18">
      <c r="A243" s="7"/>
      <c r="B243" s="7"/>
      <c r="C243" s="7"/>
      <c r="D243" s="7"/>
      <c r="E243" s="7"/>
      <c r="F243" s="7"/>
      <c r="G243" s="7"/>
      <c r="H243" s="7"/>
      <c r="I243" s="7"/>
      <c r="J243" s="7"/>
      <c r="K243" s="7"/>
      <c r="L243" s="7"/>
      <c r="M243" s="7"/>
      <c r="N243" s="7"/>
      <c r="O243" s="7"/>
      <c r="P243" s="7"/>
      <c r="Q243" s="7"/>
      <c r="R243" s="7"/>
    </row>
    <row r="244" spans="1:18">
      <c r="A244" s="7"/>
      <c r="B244" s="7"/>
      <c r="C244" s="7"/>
      <c r="D244" s="7"/>
      <c r="E244" s="7"/>
      <c r="F244" s="7"/>
      <c r="G244" s="7"/>
      <c r="H244" s="7"/>
      <c r="I244" s="7"/>
      <c r="J244" s="7"/>
      <c r="K244" s="7"/>
      <c r="L244" s="7"/>
      <c r="M244" s="7"/>
      <c r="N244" s="7"/>
      <c r="O244" s="7"/>
      <c r="P244" s="7"/>
      <c r="Q244" s="7"/>
      <c r="R244" s="7"/>
    </row>
    <row r="245" spans="1:18">
      <c r="A245" s="7"/>
      <c r="B245" s="7"/>
      <c r="C245" s="7"/>
      <c r="D245" s="7"/>
      <c r="E245" s="7"/>
      <c r="F245" s="7"/>
      <c r="G245" s="7"/>
      <c r="H245" s="7"/>
      <c r="I245" s="7"/>
      <c r="J245" s="7"/>
      <c r="K245" s="7"/>
      <c r="L245" s="7"/>
      <c r="M245" s="7"/>
      <c r="N245" s="7"/>
      <c r="O245" s="7"/>
      <c r="P245" s="7"/>
      <c r="Q245" s="7"/>
      <c r="R245" s="7"/>
    </row>
    <row r="246" spans="1:18">
      <c r="A246" s="7"/>
      <c r="B246" s="7"/>
      <c r="C246" s="7"/>
      <c r="D246" s="7"/>
      <c r="E246" s="7"/>
      <c r="F246" s="7"/>
      <c r="G246" s="7"/>
      <c r="H246" s="7"/>
      <c r="I246" s="7"/>
      <c r="J246" s="7"/>
      <c r="K246" s="7"/>
      <c r="L246" s="7"/>
      <c r="M246" s="7"/>
      <c r="N246" s="7"/>
      <c r="O246" s="7"/>
      <c r="P246" s="7"/>
      <c r="Q246" s="7"/>
      <c r="R246" s="7"/>
    </row>
    <row r="247" spans="1:18">
      <c r="A247" s="7"/>
      <c r="B247" s="7"/>
      <c r="C247" s="7"/>
      <c r="D247" s="7"/>
      <c r="E247" s="7"/>
      <c r="F247" s="7"/>
      <c r="G247" s="7"/>
      <c r="H247" s="7"/>
      <c r="I247" s="7"/>
      <c r="J247" s="7"/>
      <c r="K247" s="7"/>
      <c r="L247" s="7"/>
      <c r="M247" s="7"/>
      <c r="N247" s="7"/>
      <c r="O247" s="7"/>
      <c r="P247" s="7"/>
      <c r="Q247" s="7"/>
      <c r="R247" s="7"/>
    </row>
    <row r="248" spans="1:18">
      <c r="A248" s="7"/>
      <c r="B248" s="7"/>
      <c r="C248" s="7"/>
      <c r="D248" s="7"/>
      <c r="E248" s="7"/>
      <c r="F248" s="7"/>
      <c r="G248" s="7"/>
      <c r="H248" s="7"/>
      <c r="I248" s="7"/>
      <c r="J248" s="7"/>
      <c r="K248" s="7"/>
      <c r="L248" s="7"/>
      <c r="M248" s="7"/>
      <c r="N248" s="7"/>
      <c r="O248" s="7"/>
      <c r="P248" s="7"/>
      <c r="Q248" s="7"/>
      <c r="R248" s="7"/>
    </row>
    <row r="249" spans="1:18">
      <c r="A249" s="7"/>
      <c r="B249" s="7"/>
      <c r="C249" s="7"/>
      <c r="D249" s="7"/>
      <c r="E249" s="7"/>
      <c r="F249" s="7"/>
      <c r="G249" s="7"/>
      <c r="H249" s="7"/>
      <c r="I249" s="7"/>
      <c r="J249" s="7"/>
      <c r="K249" s="7"/>
      <c r="L249" s="7"/>
      <c r="M249" s="7"/>
      <c r="N249" s="7"/>
      <c r="O249" s="7"/>
      <c r="P249" s="7"/>
      <c r="Q249" s="7"/>
      <c r="R249" s="7"/>
    </row>
    <row r="250" spans="1:18">
      <c r="A250" s="7"/>
      <c r="B250" s="7"/>
      <c r="C250" s="7"/>
      <c r="D250" s="7"/>
      <c r="E250" s="7"/>
      <c r="F250" s="7"/>
      <c r="G250" s="7"/>
      <c r="H250" s="7"/>
      <c r="I250" s="7"/>
      <c r="J250" s="7"/>
      <c r="K250" s="7"/>
      <c r="L250" s="7"/>
      <c r="M250" s="7"/>
      <c r="N250" s="7"/>
      <c r="O250" s="7"/>
      <c r="P250" s="7"/>
      <c r="Q250" s="7"/>
      <c r="R250" s="7"/>
    </row>
    <row r="251" spans="1:18">
      <c r="A251" s="7"/>
      <c r="B251" s="7"/>
      <c r="C251" s="7"/>
      <c r="D251" s="7"/>
      <c r="E251" s="7"/>
      <c r="F251" s="7"/>
      <c r="G251" s="7"/>
      <c r="H251" s="7"/>
      <c r="I251" s="7"/>
      <c r="J251" s="7"/>
      <c r="K251" s="7"/>
      <c r="L251" s="7"/>
      <c r="M251" s="7"/>
      <c r="N251" s="7"/>
      <c r="O251" s="7"/>
      <c r="P251" s="7"/>
      <c r="Q251" s="7"/>
      <c r="R251" s="7"/>
    </row>
    <row r="252" spans="1:18">
      <c r="A252" s="7"/>
      <c r="B252" s="7"/>
      <c r="C252" s="7"/>
      <c r="D252" s="7"/>
      <c r="E252" s="7"/>
      <c r="F252" s="7"/>
      <c r="G252" s="7"/>
      <c r="H252" s="7"/>
      <c r="I252" s="7"/>
      <c r="J252" s="7"/>
      <c r="K252" s="7"/>
      <c r="L252" s="7"/>
      <c r="M252" s="7"/>
      <c r="N252" s="7"/>
      <c r="O252" s="7"/>
      <c r="P252" s="7"/>
      <c r="Q252" s="7"/>
      <c r="R252" s="7"/>
    </row>
    <row r="253" spans="1:18">
      <c r="A253" s="7"/>
      <c r="B253" s="7"/>
      <c r="C253" s="7"/>
      <c r="D253" s="7"/>
      <c r="E253" s="7"/>
      <c r="F253" s="7"/>
      <c r="G253" s="7"/>
      <c r="H253" s="7"/>
      <c r="I253" s="7"/>
      <c r="J253" s="7"/>
      <c r="K253" s="7"/>
      <c r="L253" s="7"/>
      <c r="M253" s="7"/>
      <c r="N253" s="7"/>
      <c r="O253" s="7"/>
      <c r="P253" s="7"/>
      <c r="Q253" s="7"/>
      <c r="R253" s="7"/>
    </row>
    <row r="254" spans="1:18">
      <c r="A254" s="7"/>
      <c r="B254" s="7"/>
      <c r="C254" s="7"/>
      <c r="D254" s="7"/>
      <c r="E254" s="7"/>
      <c r="F254" s="7"/>
      <c r="G254" s="7"/>
      <c r="H254" s="7"/>
      <c r="I254" s="7"/>
      <c r="J254" s="7"/>
      <c r="K254" s="7"/>
      <c r="L254" s="7"/>
      <c r="M254" s="7"/>
      <c r="N254" s="7"/>
      <c r="O254" s="7"/>
      <c r="P254" s="7"/>
      <c r="Q254" s="7"/>
      <c r="R254" s="7"/>
    </row>
    <row r="255" spans="1:18">
      <c r="A255" s="7"/>
      <c r="B255" s="7"/>
      <c r="C255" s="7"/>
      <c r="D255" s="7"/>
      <c r="E255" s="7"/>
      <c r="F255" s="7"/>
      <c r="G255" s="7"/>
      <c r="H255" s="7"/>
      <c r="I255" s="7"/>
      <c r="J255" s="7"/>
      <c r="K255" s="7"/>
      <c r="L255" s="7"/>
      <c r="M255" s="7"/>
      <c r="N255" s="7"/>
      <c r="O255" s="7"/>
      <c r="P255" s="7"/>
      <c r="Q255" s="7"/>
      <c r="R255" s="7"/>
    </row>
    <row r="256" spans="1:18">
      <c r="A256" s="7"/>
      <c r="B256" s="7"/>
      <c r="C256" s="7"/>
      <c r="D256" s="7"/>
      <c r="E256" s="7"/>
      <c r="F256" s="7"/>
      <c r="G256" s="7"/>
      <c r="H256" s="7"/>
      <c r="I256" s="7"/>
      <c r="J256" s="7"/>
      <c r="K256" s="7"/>
      <c r="L256" s="7"/>
      <c r="M256" s="7"/>
      <c r="N256" s="7"/>
      <c r="O256" s="7"/>
      <c r="P256" s="7"/>
      <c r="Q256" s="7"/>
      <c r="R256" s="7"/>
    </row>
    <row r="257" spans="1:18">
      <c r="A257" s="7"/>
      <c r="B257" s="7"/>
      <c r="C257" s="7"/>
      <c r="D257" s="7"/>
      <c r="E257" s="7"/>
      <c r="F257" s="7"/>
      <c r="G257" s="7"/>
      <c r="H257" s="7"/>
      <c r="I257" s="7"/>
      <c r="J257" s="7"/>
      <c r="K257" s="7"/>
      <c r="L257" s="7"/>
      <c r="M257" s="7"/>
      <c r="N257" s="7"/>
      <c r="O257" s="7"/>
      <c r="P257" s="7"/>
      <c r="Q257" s="7"/>
      <c r="R257" s="7"/>
    </row>
    <row r="258" spans="1:18">
      <c r="A258" s="7"/>
      <c r="B258" s="7"/>
      <c r="C258" s="7"/>
      <c r="D258" s="7"/>
      <c r="E258" s="7"/>
      <c r="F258" s="7"/>
      <c r="G258" s="7"/>
      <c r="H258" s="7"/>
      <c r="I258" s="7"/>
      <c r="J258" s="7"/>
      <c r="K258" s="7"/>
      <c r="L258" s="7"/>
      <c r="M258" s="7"/>
      <c r="N258" s="7"/>
      <c r="O258" s="7"/>
      <c r="P258" s="7"/>
      <c r="Q258" s="7"/>
      <c r="R258" s="7"/>
    </row>
    <row r="259" spans="1:18">
      <c r="A259" s="7"/>
      <c r="B259" s="7"/>
      <c r="C259" s="7"/>
      <c r="D259" s="7"/>
      <c r="E259" s="7"/>
      <c r="F259" s="7"/>
      <c r="G259" s="7"/>
      <c r="H259" s="7"/>
      <c r="I259" s="7"/>
      <c r="J259" s="7"/>
      <c r="K259" s="7"/>
      <c r="L259" s="7"/>
      <c r="M259" s="7"/>
      <c r="N259" s="7"/>
      <c r="O259" s="7"/>
      <c r="P259" s="7"/>
      <c r="Q259" s="7"/>
      <c r="R259" s="7"/>
    </row>
    <row r="260" spans="1:18">
      <c r="A260" s="7"/>
      <c r="B260" s="7"/>
      <c r="C260" s="7"/>
      <c r="D260" s="7"/>
      <c r="E260" s="7"/>
      <c r="F260" s="7"/>
      <c r="G260" s="7"/>
      <c r="H260" s="7"/>
      <c r="I260" s="7"/>
      <c r="J260" s="7"/>
      <c r="K260" s="7"/>
      <c r="L260" s="7"/>
      <c r="M260" s="7"/>
      <c r="N260" s="7"/>
      <c r="O260" s="7"/>
      <c r="P260" s="7"/>
      <c r="Q260" s="7"/>
      <c r="R260" s="7"/>
    </row>
    <row r="261" spans="1:18">
      <c r="A261" s="7"/>
      <c r="B261" s="7"/>
      <c r="C261" s="7"/>
      <c r="D261" s="7"/>
      <c r="E261" s="7"/>
      <c r="F261" s="7"/>
      <c r="G261" s="7"/>
      <c r="H261" s="7"/>
      <c r="I261" s="7"/>
      <c r="J261" s="7"/>
      <c r="K261" s="7"/>
      <c r="L261" s="7"/>
      <c r="M261" s="7"/>
      <c r="N261" s="7"/>
      <c r="O261" s="7"/>
      <c r="P261" s="7"/>
      <c r="Q261" s="7"/>
      <c r="R261" s="7"/>
    </row>
    <row r="262" spans="1:18">
      <c r="A262" s="7"/>
      <c r="B262" s="7"/>
      <c r="C262" s="7"/>
      <c r="D262" s="7"/>
      <c r="E262" s="7"/>
      <c r="F262" s="7"/>
      <c r="G262" s="7"/>
      <c r="H262" s="7"/>
      <c r="I262" s="7"/>
      <c r="J262" s="7"/>
      <c r="K262" s="7"/>
      <c r="L262" s="7"/>
      <c r="M262" s="7"/>
      <c r="N262" s="7"/>
      <c r="O262" s="7"/>
      <c r="P262" s="7"/>
      <c r="Q262" s="7"/>
      <c r="R262" s="7"/>
    </row>
    <row r="263" spans="1:18">
      <c r="A263" s="7"/>
      <c r="B263" s="7"/>
      <c r="C263" s="7"/>
      <c r="D263" s="7"/>
      <c r="E263" s="7"/>
      <c r="F263" s="7"/>
      <c r="G263" s="7"/>
      <c r="H263" s="7"/>
      <c r="I263" s="7"/>
      <c r="J263" s="7"/>
      <c r="K263" s="7"/>
      <c r="L263" s="7"/>
      <c r="M263" s="7"/>
      <c r="N263" s="7"/>
      <c r="O263" s="7"/>
      <c r="P263" s="7"/>
      <c r="Q263" s="7"/>
      <c r="R263" s="7"/>
    </row>
    <row r="264" spans="1:18">
      <c r="A264" s="7"/>
      <c r="B264" s="7"/>
      <c r="C264" s="7"/>
      <c r="D264" s="7"/>
      <c r="E264" s="7"/>
      <c r="F264" s="7"/>
      <c r="G264" s="7"/>
      <c r="H264" s="7"/>
      <c r="I264" s="7"/>
      <c r="J264" s="7"/>
      <c r="K264" s="7"/>
      <c r="L264" s="7"/>
      <c r="M264" s="7"/>
      <c r="N264" s="7"/>
      <c r="O264" s="7"/>
      <c r="P264" s="7"/>
      <c r="Q264" s="7"/>
      <c r="R264" s="7"/>
    </row>
    <row r="265" spans="1:18">
      <c r="A265" s="7"/>
      <c r="B265" s="7"/>
      <c r="C265" s="7"/>
      <c r="D265" s="7"/>
      <c r="E265" s="7"/>
      <c r="F265" s="7"/>
      <c r="G265" s="7"/>
      <c r="H265" s="7"/>
      <c r="I265" s="7"/>
      <c r="J265" s="7"/>
      <c r="K265" s="7"/>
      <c r="L265" s="7"/>
      <c r="M265" s="7"/>
      <c r="N265" s="7"/>
      <c r="O265" s="7"/>
      <c r="P265" s="7"/>
      <c r="Q265" s="7"/>
      <c r="R265" s="7"/>
    </row>
    <row r="266" spans="1:18">
      <c r="A266" s="7"/>
      <c r="B266" s="7"/>
      <c r="C266" s="7"/>
      <c r="D266" s="7"/>
      <c r="E266" s="7"/>
      <c r="F266" s="7"/>
      <c r="G266" s="7"/>
      <c r="H266" s="7"/>
      <c r="I266" s="7"/>
      <c r="J266" s="7"/>
      <c r="K266" s="7"/>
      <c r="L266" s="7"/>
      <c r="M266" s="7"/>
      <c r="N266" s="7"/>
      <c r="O266" s="7"/>
      <c r="P266" s="7"/>
      <c r="Q266" s="7"/>
      <c r="R266" s="7"/>
    </row>
    <row r="267" spans="1:18">
      <c r="A267" s="7"/>
      <c r="B267" s="7"/>
      <c r="C267" s="7"/>
      <c r="D267" s="7"/>
      <c r="E267" s="7"/>
      <c r="F267" s="7"/>
      <c r="G267" s="7"/>
      <c r="H267" s="7"/>
      <c r="I267" s="7"/>
      <c r="J267" s="7"/>
      <c r="K267" s="7"/>
      <c r="L267" s="7"/>
      <c r="M267" s="7"/>
      <c r="N267" s="7"/>
      <c r="O267" s="7"/>
      <c r="P267" s="7"/>
      <c r="Q267" s="7"/>
      <c r="R267" s="7"/>
    </row>
    <row r="268" spans="1:18">
      <c r="A268" s="7"/>
      <c r="B268" s="7"/>
      <c r="C268" s="7"/>
      <c r="D268" s="7"/>
      <c r="E268" s="7"/>
      <c r="F268" s="7"/>
      <c r="G268" s="7"/>
      <c r="H268" s="7"/>
      <c r="I268" s="7"/>
      <c r="J268" s="7"/>
      <c r="K268" s="7"/>
      <c r="L268" s="7"/>
      <c r="M268" s="7"/>
      <c r="N268" s="7"/>
      <c r="O268" s="7"/>
      <c r="P268" s="7"/>
      <c r="Q268" s="7"/>
      <c r="R268" s="7"/>
    </row>
    <row r="269" spans="1:18">
      <c r="A269" s="7"/>
      <c r="B269" s="7"/>
      <c r="C269" s="7"/>
      <c r="D269" s="7"/>
      <c r="E269" s="7"/>
      <c r="F269" s="7"/>
      <c r="G269" s="7"/>
      <c r="H269" s="7"/>
      <c r="I269" s="7"/>
      <c r="J269" s="7"/>
      <c r="K269" s="7"/>
      <c r="L269" s="7"/>
      <c r="M269" s="7"/>
      <c r="N269" s="7"/>
      <c r="O269" s="7"/>
      <c r="P269" s="7"/>
      <c r="Q269" s="7"/>
      <c r="R269" s="7"/>
    </row>
    <row r="270" spans="1:18">
      <c r="A270" s="7"/>
      <c r="B270" s="7"/>
      <c r="C270" s="7"/>
      <c r="D270" s="7"/>
      <c r="E270" s="7"/>
      <c r="F270" s="7"/>
      <c r="G270" s="7"/>
      <c r="H270" s="7"/>
      <c r="I270" s="7"/>
      <c r="J270" s="7"/>
      <c r="K270" s="7"/>
      <c r="L270" s="7"/>
      <c r="M270" s="7"/>
      <c r="N270" s="7"/>
      <c r="O270" s="7"/>
      <c r="P270" s="7"/>
      <c r="Q270" s="7"/>
      <c r="R270" s="7"/>
    </row>
    <row r="271" spans="1:18">
      <c r="A271" s="7"/>
      <c r="B271" s="7"/>
      <c r="C271" s="7"/>
      <c r="D271" s="7"/>
      <c r="E271" s="7"/>
      <c r="F271" s="7"/>
      <c r="G271" s="7"/>
      <c r="H271" s="7"/>
      <c r="I271" s="7"/>
      <c r="J271" s="7"/>
      <c r="K271" s="7"/>
      <c r="L271" s="7"/>
      <c r="M271" s="7"/>
      <c r="N271" s="7"/>
      <c r="O271" s="7"/>
      <c r="P271" s="7"/>
      <c r="Q271" s="7"/>
      <c r="R271" s="7"/>
    </row>
    <row r="272" spans="1:18">
      <c r="A272" s="7"/>
      <c r="B272" s="7"/>
      <c r="C272" s="7"/>
      <c r="D272" s="7"/>
      <c r="E272" s="7"/>
      <c r="F272" s="7"/>
      <c r="G272" s="7"/>
      <c r="H272" s="7"/>
      <c r="I272" s="7"/>
      <c r="J272" s="7"/>
      <c r="K272" s="7"/>
      <c r="L272" s="7"/>
      <c r="M272" s="7"/>
      <c r="N272" s="7"/>
      <c r="O272" s="7"/>
      <c r="P272" s="7"/>
      <c r="Q272" s="7"/>
      <c r="R272" s="7"/>
    </row>
    <row r="273" spans="1:18">
      <c r="A273" s="7"/>
      <c r="B273" s="7"/>
      <c r="C273" s="7"/>
      <c r="D273" s="7"/>
      <c r="E273" s="7"/>
      <c r="F273" s="7"/>
      <c r="G273" s="7"/>
      <c r="H273" s="7"/>
      <c r="I273" s="7"/>
      <c r="J273" s="7"/>
      <c r="K273" s="7"/>
      <c r="L273" s="7"/>
      <c r="M273" s="7"/>
      <c r="N273" s="7"/>
      <c r="O273" s="7"/>
      <c r="P273" s="7"/>
      <c r="Q273" s="7"/>
      <c r="R273" s="7"/>
    </row>
    <row r="274" spans="1:18">
      <c r="A274" s="7"/>
      <c r="B274" s="7"/>
      <c r="C274" s="7"/>
      <c r="D274" s="7"/>
      <c r="E274" s="7"/>
      <c r="F274" s="7"/>
      <c r="G274" s="7"/>
      <c r="H274" s="7"/>
      <c r="I274" s="7"/>
      <c r="J274" s="7"/>
      <c r="K274" s="7"/>
      <c r="L274" s="7"/>
      <c r="M274" s="7"/>
      <c r="N274" s="7"/>
      <c r="O274" s="7"/>
      <c r="P274" s="7"/>
      <c r="Q274" s="7"/>
      <c r="R274" s="7"/>
    </row>
    <row r="275" spans="1:18">
      <c r="A275" s="7"/>
      <c r="B275" s="7"/>
      <c r="C275" s="7"/>
      <c r="D275" s="7"/>
      <c r="E275" s="7"/>
      <c r="F275" s="7"/>
      <c r="G275" s="7"/>
      <c r="H275" s="7"/>
      <c r="I275" s="7"/>
      <c r="J275" s="7"/>
      <c r="K275" s="7"/>
      <c r="L275" s="7"/>
      <c r="M275" s="7"/>
      <c r="N275" s="7"/>
      <c r="O275" s="7"/>
      <c r="P275" s="7"/>
      <c r="Q275" s="7"/>
      <c r="R275" s="7"/>
    </row>
    <row r="276" spans="1:18">
      <c r="A276" s="7"/>
      <c r="B276" s="7"/>
      <c r="C276" s="7"/>
      <c r="D276" s="7"/>
      <c r="E276" s="7"/>
      <c r="F276" s="7"/>
      <c r="G276" s="7"/>
      <c r="H276" s="7"/>
      <c r="I276" s="7"/>
      <c r="J276" s="7"/>
      <c r="K276" s="7"/>
      <c r="L276" s="7"/>
      <c r="M276" s="7"/>
      <c r="N276" s="7"/>
      <c r="O276" s="7"/>
      <c r="P276" s="7"/>
      <c r="Q276" s="7"/>
      <c r="R276" s="7"/>
    </row>
    <row r="277" spans="1:18">
      <c r="A277" s="7"/>
      <c r="B277" s="7"/>
      <c r="C277" s="7"/>
      <c r="D277" s="7"/>
      <c r="E277" s="7"/>
      <c r="F277" s="7"/>
      <c r="G277" s="7"/>
      <c r="H277" s="7"/>
      <c r="I277" s="7"/>
      <c r="J277" s="7"/>
      <c r="K277" s="7"/>
      <c r="L277" s="7"/>
      <c r="M277" s="7"/>
      <c r="N277" s="7"/>
      <c r="O277" s="7"/>
      <c r="P277" s="7"/>
      <c r="Q277" s="7"/>
      <c r="R277" s="7"/>
    </row>
    <row r="278" spans="1:18">
      <c r="A278" s="7"/>
      <c r="B278" s="7"/>
      <c r="C278" s="7"/>
      <c r="D278" s="7"/>
      <c r="E278" s="7"/>
      <c r="F278" s="7"/>
      <c r="G278" s="7"/>
      <c r="H278" s="7"/>
      <c r="I278" s="7"/>
      <c r="J278" s="7"/>
      <c r="K278" s="7"/>
      <c r="L278" s="7"/>
      <c r="M278" s="7"/>
      <c r="N278" s="7"/>
      <c r="O278" s="7"/>
      <c r="P278" s="7"/>
      <c r="Q278" s="7"/>
      <c r="R278" s="7"/>
    </row>
    <row r="279" spans="1:18">
      <c r="A279" s="7"/>
      <c r="B279" s="7"/>
      <c r="C279" s="7"/>
      <c r="D279" s="7"/>
      <c r="E279" s="7"/>
      <c r="F279" s="7"/>
      <c r="G279" s="7"/>
      <c r="H279" s="7"/>
      <c r="I279" s="7"/>
      <c r="J279" s="7"/>
      <c r="K279" s="7"/>
      <c r="L279" s="7"/>
      <c r="M279" s="7"/>
      <c r="N279" s="7"/>
      <c r="O279" s="7"/>
      <c r="P279" s="7"/>
      <c r="Q279" s="7"/>
      <c r="R279" s="7"/>
    </row>
    <row r="280" spans="1:18">
      <c r="A280" s="7"/>
      <c r="B280" s="7"/>
      <c r="C280" s="7"/>
      <c r="D280" s="7"/>
      <c r="E280" s="7"/>
      <c r="F280" s="7"/>
      <c r="G280" s="7"/>
      <c r="H280" s="7"/>
      <c r="I280" s="7"/>
      <c r="J280" s="7"/>
      <c r="K280" s="7"/>
      <c r="L280" s="7"/>
      <c r="M280" s="7"/>
      <c r="N280" s="7"/>
      <c r="O280" s="7"/>
      <c r="P280" s="7"/>
      <c r="Q280" s="7"/>
      <c r="R280" s="7"/>
    </row>
    <row r="281" spans="1:18">
      <c r="A281" s="7"/>
      <c r="B281" s="7"/>
      <c r="C281" s="7"/>
      <c r="D281" s="7"/>
      <c r="E281" s="7"/>
      <c r="F281" s="7"/>
      <c r="G281" s="7"/>
      <c r="H281" s="7"/>
      <c r="I281" s="7"/>
      <c r="J281" s="7"/>
      <c r="K281" s="7"/>
      <c r="L281" s="7"/>
      <c r="M281" s="7"/>
      <c r="N281" s="7"/>
      <c r="O281" s="7"/>
      <c r="P281" s="7"/>
      <c r="Q281" s="7"/>
      <c r="R281" s="7"/>
    </row>
    <row r="282" spans="1:18">
      <c r="A282" s="7"/>
      <c r="B282" s="7"/>
      <c r="C282" s="7"/>
      <c r="D282" s="7"/>
      <c r="E282" s="7"/>
      <c r="F282" s="7"/>
      <c r="G282" s="7"/>
      <c r="H282" s="7"/>
      <c r="I282" s="7"/>
      <c r="J282" s="7"/>
      <c r="K282" s="7"/>
      <c r="L282" s="7"/>
      <c r="M282" s="7"/>
      <c r="N282" s="7"/>
      <c r="O282" s="7"/>
      <c r="P282" s="7"/>
      <c r="Q282" s="7"/>
      <c r="R282" s="7"/>
    </row>
    <row r="283" spans="1:18">
      <c r="A283" s="7"/>
      <c r="B283" s="7"/>
      <c r="C283" s="7"/>
      <c r="D283" s="7"/>
      <c r="E283" s="7"/>
      <c r="F283" s="7"/>
      <c r="G283" s="7"/>
      <c r="H283" s="7"/>
      <c r="I283" s="7"/>
      <c r="J283" s="7"/>
      <c r="K283" s="7"/>
      <c r="L283" s="7"/>
      <c r="M283" s="7"/>
      <c r="N283" s="7"/>
      <c r="O283" s="7"/>
      <c r="P283" s="7"/>
      <c r="Q283" s="7"/>
      <c r="R283" s="7"/>
    </row>
    <row r="284" spans="1:18">
      <c r="A284" s="7"/>
      <c r="B284" s="7"/>
      <c r="C284" s="7"/>
      <c r="D284" s="7"/>
      <c r="E284" s="7"/>
      <c r="F284" s="7"/>
      <c r="G284" s="7"/>
      <c r="H284" s="7"/>
      <c r="I284" s="7"/>
      <c r="J284" s="7"/>
      <c r="K284" s="7"/>
      <c r="L284" s="7"/>
      <c r="M284" s="7"/>
      <c r="N284" s="7"/>
      <c r="O284" s="7"/>
      <c r="P284" s="7"/>
      <c r="Q284" s="7"/>
      <c r="R284" s="7"/>
    </row>
    <row r="285" spans="1:18">
      <c r="A285" s="7"/>
      <c r="B285" s="7"/>
      <c r="C285" s="7"/>
      <c r="D285" s="7"/>
      <c r="E285" s="7"/>
      <c r="F285" s="7"/>
      <c r="G285" s="7"/>
      <c r="H285" s="7"/>
      <c r="I285" s="7"/>
      <c r="J285" s="7"/>
      <c r="K285" s="7"/>
      <c r="L285" s="7"/>
      <c r="M285" s="7"/>
      <c r="N285" s="7"/>
      <c r="O285" s="7"/>
      <c r="P285" s="7"/>
      <c r="Q285" s="7"/>
      <c r="R285" s="7"/>
    </row>
    <row r="286" spans="1:18">
      <c r="A286" s="7"/>
      <c r="B286" s="7"/>
      <c r="C286" s="7"/>
      <c r="D286" s="7"/>
      <c r="E286" s="7"/>
      <c r="F286" s="7"/>
      <c r="G286" s="7"/>
      <c r="H286" s="7"/>
      <c r="I286" s="7"/>
      <c r="J286" s="7"/>
      <c r="K286" s="7"/>
      <c r="L286" s="7"/>
      <c r="M286" s="7"/>
      <c r="N286" s="7"/>
      <c r="O286" s="7"/>
      <c r="P286" s="7"/>
      <c r="Q286" s="7"/>
      <c r="R286" s="7"/>
    </row>
    <row r="287" spans="1:18">
      <c r="A287" s="7"/>
      <c r="B287" s="7"/>
      <c r="C287" s="7"/>
      <c r="D287" s="7"/>
      <c r="E287" s="7"/>
      <c r="F287" s="7"/>
      <c r="G287" s="7"/>
      <c r="H287" s="7"/>
      <c r="I287" s="7"/>
      <c r="J287" s="7"/>
      <c r="K287" s="7"/>
      <c r="L287" s="7"/>
      <c r="M287" s="7"/>
      <c r="N287" s="7"/>
      <c r="O287" s="7"/>
      <c r="P287" s="7"/>
      <c r="Q287" s="7"/>
      <c r="R287" s="7"/>
    </row>
    <row r="288" spans="1:18">
      <c r="A288" s="7"/>
      <c r="B288" s="7"/>
      <c r="C288" s="7"/>
      <c r="D288" s="7"/>
      <c r="E288" s="7"/>
      <c r="F288" s="7"/>
      <c r="G288" s="7"/>
      <c r="H288" s="7"/>
      <c r="I288" s="7"/>
      <c r="J288" s="7"/>
      <c r="K288" s="7"/>
      <c r="L288" s="7"/>
      <c r="M288" s="7"/>
      <c r="N288" s="7"/>
      <c r="O288" s="7"/>
      <c r="P288" s="7"/>
      <c r="Q288" s="7"/>
      <c r="R288" s="7"/>
    </row>
    <row r="289" spans="1:18">
      <c r="A289" s="7"/>
      <c r="B289" s="7"/>
      <c r="C289" s="7"/>
      <c r="D289" s="7"/>
      <c r="E289" s="7"/>
      <c r="F289" s="7"/>
      <c r="G289" s="7"/>
      <c r="H289" s="7"/>
      <c r="I289" s="7"/>
      <c r="J289" s="7"/>
      <c r="K289" s="7"/>
      <c r="L289" s="7"/>
      <c r="M289" s="7"/>
      <c r="N289" s="7"/>
      <c r="O289" s="7"/>
      <c r="P289" s="7"/>
      <c r="Q289" s="7"/>
      <c r="R289" s="7"/>
    </row>
    <row r="290" spans="1:18">
      <c r="A290" s="7"/>
      <c r="B290" s="7"/>
      <c r="C290" s="7"/>
      <c r="D290" s="7"/>
      <c r="E290" s="7"/>
      <c r="F290" s="7"/>
      <c r="G290" s="7"/>
      <c r="H290" s="7"/>
      <c r="I290" s="7"/>
      <c r="J290" s="7"/>
      <c r="K290" s="7"/>
      <c r="L290" s="7"/>
      <c r="M290" s="7"/>
      <c r="N290" s="7"/>
      <c r="O290" s="7"/>
      <c r="P290" s="7"/>
      <c r="Q290" s="7"/>
      <c r="R290" s="7"/>
    </row>
    <row r="291" spans="1:18">
      <c r="A291" s="7"/>
      <c r="B291" s="7"/>
      <c r="C291" s="7"/>
      <c r="D291" s="7"/>
      <c r="E291" s="7"/>
      <c r="F291" s="7"/>
      <c r="G291" s="7"/>
      <c r="H291" s="7"/>
      <c r="I291" s="7"/>
      <c r="J291" s="7"/>
      <c r="K291" s="7"/>
      <c r="L291" s="7"/>
      <c r="M291" s="7"/>
      <c r="N291" s="7"/>
      <c r="O291" s="7"/>
      <c r="P291" s="7"/>
      <c r="Q291" s="7"/>
      <c r="R291" s="7"/>
    </row>
    <row r="292" spans="1:18">
      <c r="A292" s="7"/>
      <c r="B292" s="7"/>
      <c r="C292" s="7"/>
      <c r="D292" s="7"/>
      <c r="E292" s="7"/>
      <c r="F292" s="7"/>
      <c r="G292" s="7"/>
      <c r="H292" s="7"/>
      <c r="I292" s="7"/>
      <c r="J292" s="7"/>
      <c r="K292" s="7"/>
      <c r="L292" s="7"/>
      <c r="M292" s="7"/>
      <c r="N292" s="7"/>
      <c r="O292" s="7"/>
      <c r="P292" s="7"/>
      <c r="Q292" s="7"/>
      <c r="R292" s="7"/>
    </row>
    <row r="293" spans="1:18">
      <c r="A293" s="7"/>
      <c r="B293" s="7"/>
      <c r="C293" s="7"/>
      <c r="D293" s="7"/>
      <c r="E293" s="7"/>
      <c r="F293" s="7"/>
      <c r="G293" s="7"/>
      <c r="H293" s="7"/>
      <c r="I293" s="7"/>
      <c r="J293" s="7"/>
      <c r="K293" s="7"/>
      <c r="L293" s="7"/>
      <c r="M293" s="7"/>
      <c r="N293" s="7"/>
      <c r="O293" s="7"/>
      <c r="P293" s="7"/>
      <c r="Q293" s="7"/>
      <c r="R293" s="7"/>
    </row>
    <row r="294" spans="1:18">
      <c r="A294" s="7"/>
      <c r="B294" s="7"/>
      <c r="C294" s="7"/>
      <c r="D294" s="7"/>
      <c r="E294" s="7"/>
      <c r="F294" s="7"/>
      <c r="G294" s="7"/>
      <c r="H294" s="7"/>
      <c r="I294" s="7"/>
      <c r="J294" s="7"/>
      <c r="K294" s="7"/>
      <c r="L294" s="7"/>
      <c r="M294" s="7"/>
      <c r="N294" s="7"/>
      <c r="O294" s="7"/>
      <c r="P294" s="7"/>
      <c r="Q294" s="7"/>
      <c r="R294" s="7"/>
    </row>
    <row r="295" spans="1:18">
      <c r="A295" s="7"/>
      <c r="B295" s="7"/>
      <c r="C295" s="7"/>
      <c r="D295" s="7"/>
      <c r="E295" s="7"/>
      <c r="F295" s="7"/>
      <c r="G295" s="7"/>
      <c r="H295" s="7"/>
      <c r="I295" s="7"/>
      <c r="J295" s="7"/>
      <c r="K295" s="7"/>
      <c r="L295" s="7"/>
      <c r="M295" s="7"/>
      <c r="N295" s="7"/>
      <c r="O295" s="7"/>
      <c r="P295" s="7"/>
      <c r="Q295" s="7"/>
      <c r="R295" s="7"/>
    </row>
    <row r="296" spans="1:18">
      <c r="A296" s="7"/>
      <c r="B296" s="7"/>
      <c r="C296" s="7"/>
      <c r="D296" s="7"/>
      <c r="E296" s="7"/>
      <c r="F296" s="7"/>
      <c r="G296" s="7"/>
      <c r="H296" s="7"/>
      <c r="I296" s="7"/>
      <c r="J296" s="7"/>
      <c r="K296" s="7"/>
      <c r="L296" s="7"/>
      <c r="M296" s="7"/>
      <c r="N296" s="7"/>
      <c r="O296" s="7"/>
      <c r="P296" s="7"/>
      <c r="Q296" s="7"/>
      <c r="R296" s="7"/>
    </row>
    <row r="297" spans="1:18">
      <c r="A297" s="7"/>
      <c r="B297" s="7"/>
      <c r="C297" s="7"/>
      <c r="D297" s="7"/>
      <c r="E297" s="7"/>
      <c r="F297" s="7"/>
      <c r="G297" s="7"/>
      <c r="H297" s="7"/>
      <c r="I297" s="7"/>
      <c r="J297" s="7"/>
      <c r="K297" s="7"/>
      <c r="L297" s="7"/>
      <c r="M297" s="7"/>
      <c r="N297" s="7"/>
      <c r="O297" s="7"/>
      <c r="P297" s="7"/>
      <c r="Q297" s="7"/>
      <c r="R297" s="7"/>
    </row>
    <row r="298" spans="1:18">
      <c r="A298" s="7"/>
      <c r="B298" s="7"/>
      <c r="C298" s="7"/>
      <c r="D298" s="7"/>
      <c r="E298" s="7"/>
      <c r="F298" s="7"/>
      <c r="G298" s="7"/>
      <c r="H298" s="7"/>
      <c r="I298" s="7"/>
      <c r="J298" s="7"/>
      <c r="K298" s="7"/>
      <c r="L298" s="7"/>
      <c r="M298" s="7"/>
      <c r="N298" s="7"/>
      <c r="O298" s="7"/>
      <c r="P298" s="7"/>
      <c r="Q298" s="7"/>
      <c r="R298" s="7"/>
    </row>
    <row r="299" spans="1:18">
      <c r="A299" s="7"/>
      <c r="B299" s="7"/>
      <c r="C299" s="7"/>
      <c r="D299" s="7"/>
      <c r="E299" s="7"/>
      <c r="F299" s="7"/>
      <c r="G299" s="7"/>
      <c r="H299" s="7"/>
      <c r="I299" s="7"/>
      <c r="J299" s="7"/>
      <c r="K299" s="7"/>
      <c r="L299" s="7"/>
      <c r="M299" s="7"/>
      <c r="N299" s="7"/>
      <c r="O299" s="7"/>
      <c r="P299" s="7"/>
      <c r="Q299" s="7"/>
      <c r="R299" s="7"/>
    </row>
    <row r="300" spans="1:18">
      <c r="A300" s="7"/>
      <c r="B300" s="7"/>
      <c r="C300" s="7"/>
      <c r="D300" s="7"/>
      <c r="E300" s="7"/>
      <c r="F300" s="7"/>
      <c r="G300" s="7"/>
      <c r="H300" s="7"/>
      <c r="I300" s="7"/>
      <c r="J300" s="7"/>
      <c r="K300" s="7"/>
      <c r="L300" s="7"/>
      <c r="M300" s="7"/>
      <c r="N300" s="7"/>
      <c r="O300" s="7"/>
      <c r="P300" s="7"/>
      <c r="Q300" s="7"/>
      <c r="R300" s="7"/>
    </row>
    <row r="301" spans="1:18">
      <c r="A301" s="7"/>
      <c r="B301" s="7"/>
      <c r="C301" s="7"/>
      <c r="D301" s="7"/>
      <c r="E301" s="7"/>
      <c r="F301" s="7"/>
      <c r="G301" s="7"/>
      <c r="H301" s="7"/>
      <c r="I301" s="7"/>
      <c r="J301" s="7"/>
      <c r="K301" s="7"/>
      <c r="L301" s="7"/>
      <c r="M301" s="7"/>
      <c r="N301" s="7"/>
      <c r="O301" s="7"/>
      <c r="P301" s="7"/>
      <c r="Q301" s="7"/>
      <c r="R301" s="7"/>
    </row>
    <row r="302" spans="1:18">
      <c r="A302" s="7"/>
      <c r="B302" s="7"/>
      <c r="C302" s="7"/>
      <c r="D302" s="7"/>
      <c r="E302" s="7"/>
      <c r="F302" s="7"/>
      <c r="G302" s="7"/>
      <c r="H302" s="7"/>
      <c r="I302" s="7"/>
      <c r="J302" s="7"/>
      <c r="K302" s="7"/>
      <c r="L302" s="7"/>
      <c r="M302" s="7"/>
      <c r="N302" s="7"/>
      <c r="O302" s="7"/>
      <c r="P302" s="7"/>
      <c r="Q302" s="7"/>
      <c r="R302" s="7"/>
    </row>
    <row r="303" spans="1:18">
      <c r="A303" s="7"/>
      <c r="B303" s="7"/>
      <c r="C303" s="7"/>
      <c r="D303" s="7"/>
      <c r="E303" s="7"/>
      <c r="F303" s="7"/>
      <c r="G303" s="7"/>
      <c r="H303" s="7"/>
      <c r="I303" s="7"/>
      <c r="J303" s="7"/>
      <c r="K303" s="7"/>
      <c r="L303" s="7"/>
      <c r="M303" s="7"/>
      <c r="N303" s="7"/>
      <c r="O303" s="7"/>
      <c r="P303" s="7"/>
      <c r="Q303" s="7"/>
      <c r="R303" s="7"/>
    </row>
    <row r="304" spans="1:18">
      <c r="A304" s="7"/>
      <c r="B304" s="7"/>
      <c r="C304" s="7"/>
      <c r="D304" s="7"/>
      <c r="E304" s="7"/>
      <c r="F304" s="7"/>
      <c r="G304" s="7"/>
      <c r="H304" s="7"/>
      <c r="I304" s="7"/>
      <c r="J304" s="7"/>
      <c r="K304" s="7"/>
      <c r="L304" s="7"/>
      <c r="M304" s="7"/>
      <c r="N304" s="7"/>
      <c r="O304" s="7"/>
      <c r="P304" s="7"/>
      <c r="Q304" s="7"/>
      <c r="R304" s="7"/>
    </row>
    <row r="305" spans="1:18">
      <c r="A305" s="7"/>
      <c r="B305" s="7"/>
      <c r="C305" s="7"/>
      <c r="D305" s="7"/>
      <c r="E305" s="7"/>
      <c r="F305" s="7"/>
      <c r="G305" s="7"/>
      <c r="H305" s="7"/>
      <c r="I305" s="7"/>
      <c r="J305" s="7"/>
      <c r="K305" s="7"/>
      <c r="L305" s="7"/>
      <c r="M305" s="7"/>
      <c r="N305" s="7"/>
      <c r="O305" s="7"/>
      <c r="P305" s="7"/>
      <c r="Q305" s="7"/>
      <c r="R305" s="7"/>
    </row>
    <row r="306" spans="1:18">
      <c r="A306" s="7"/>
      <c r="B306" s="7"/>
      <c r="C306" s="7"/>
      <c r="D306" s="7"/>
      <c r="E306" s="7"/>
      <c r="F306" s="7"/>
      <c r="G306" s="7"/>
      <c r="H306" s="7"/>
      <c r="I306" s="7"/>
      <c r="J306" s="7"/>
      <c r="K306" s="7"/>
      <c r="L306" s="7"/>
      <c r="M306" s="7"/>
      <c r="N306" s="7"/>
      <c r="O306" s="7"/>
      <c r="P306" s="7"/>
      <c r="Q306" s="7"/>
      <c r="R306" s="7"/>
    </row>
    <row r="307" spans="1:18">
      <c r="A307" s="7"/>
      <c r="B307" s="7"/>
      <c r="C307" s="7"/>
      <c r="D307" s="7"/>
      <c r="E307" s="7"/>
      <c r="F307" s="7"/>
      <c r="G307" s="7"/>
      <c r="H307" s="7"/>
      <c r="I307" s="7"/>
      <c r="J307" s="7"/>
      <c r="K307" s="7"/>
      <c r="L307" s="7"/>
      <c r="M307" s="7"/>
      <c r="N307" s="7"/>
      <c r="O307" s="7"/>
      <c r="P307" s="7"/>
      <c r="Q307" s="7"/>
      <c r="R307" s="7"/>
    </row>
    <row r="308" spans="1:18">
      <c r="A308" s="7"/>
      <c r="B308" s="7"/>
      <c r="C308" s="7"/>
      <c r="D308" s="7"/>
      <c r="E308" s="7"/>
      <c r="F308" s="7"/>
      <c r="G308" s="7"/>
      <c r="H308" s="7"/>
      <c r="I308" s="7"/>
      <c r="J308" s="7"/>
      <c r="K308" s="7"/>
      <c r="L308" s="7"/>
      <c r="M308" s="7"/>
      <c r="N308" s="7"/>
      <c r="O308" s="7"/>
      <c r="P308" s="7"/>
      <c r="Q308" s="7"/>
      <c r="R308" s="7"/>
    </row>
    <row r="309" spans="1:18">
      <c r="A309" s="7"/>
      <c r="B309" s="7"/>
      <c r="C309" s="7"/>
      <c r="D309" s="7"/>
      <c r="E309" s="7"/>
      <c r="F309" s="7"/>
      <c r="G309" s="7"/>
      <c r="H309" s="7"/>
      <c r="I309" s="7"/>
      <c r="J309" s="7"/>
      <c r="K309" s="7"/>
      <c r="L309" s="7"/>
      <c r="M309" s="7"/>
      <c r="N309" s="7"/>
      <c r="O309" s="7"/>
      <c r="P309" s="7"/>
      <c r="Q309" s="7"/>
      <c r="R309" s="7"/>
    </row>
    <row r="310" spans="1:18">
      <c r="A310" s="7"/>
      <c r="B310" s="7"/>
      <c r="C310" s="7"/>
      <c r="D310" s="7"/>
      <c r="E310" s="7"/>
      <c r="F310" s="7"/>
      <c r="G310" s="7"/>
      <c r="H310" s="7"/>
      <c r="I310" s="7"/>
      <c r="J310" s="7"/>
      <c r="K310" s="7"/>
      <c r="L310" s="7"/>
      <c r="M310" s="7"/>
      <c r="N310" s="7"/>
      <c r="O310" s="7"/>
      <c r="P310" s="7"/>
      <c r="Q310" s="7"/>
      <c r="R310" s="7"/>
    </row>
    <row r="311" spans="1:18">
      <c r="A311" s="7"/>
      <c r="B311" s="7"/>
      <c r="C311" s="7"/>
      <c r="D311" s="7"/>
      <c r="E311" s="7"/>
      <c r="F311" s="7"/>
      <c r="G311" s="7"/>
      <c r="H311" s="7"/>
      <c r="I311" s="7"/>
      <c r="J311" s="7"/>
      <c r="K311" s="7"/>
      <c r="L311" s="7"/>
      <c r="M311" s="7"/>
      <c r="N311" s="7"/>
      <c r="O311" s="7"/>
      <c r="P311" s="7"/>
      <c r="Q311" s="7"/>
      <c r="R311" s="7"/>
    </row>
    <row r="312" spans="1:18">
      <c r="A312" s="7"/>
      <c r="B312" s="7"/>
      <c r="C312" s="7"/>
      <c r="D312" s="7"/>
      <c r="E312" s="7"/>
      <c r="F312" s="7"/>
      <c r="G312" s="7"/>
      <c r="H312" s="7"/>
      <c r="I312" s="7"/>
      <c r="J312" s="7"/>
      <c r="K312" s="7"/>
      <c r="L312" s="7"/>
      <c r="M312" s="7"/>
      <c r="N312" s="7"/>
      <c r="O312" s="7"/>
      <c r="P312" s="7"/>
      <c r="Q312" s="7"/>
      <c r="R312" s="7"/>
    </row>
    <row r="313" spans="1:18">
      <c r="A313" s="7"/>
      <c r="B313" s="7"/>
      <c r="C313" s="7"/>
      <c r="D313" s="7"/>
      <c r="E313" s="7"/>
      <c r="F313" s="7"/>
      <c r="G313" s="7"/>
      <c r="H313" s="7"/>
      <c r="I313" s="7"/>
      <c r="J313" s="7"/>
      <c r="K313" s="7"/>
      <c r="L313" s="7"/>
      <c r="M313" s="7"/>
      <c r="N313" s="7"/>
      <c r="O313" s="7"/>
      <c r="P313" s="7"/>
      <c r="Q313" s="7"/>
      <c r="R313" s="7"/>
    </row>
    <row r="314" spans="1:18">
      <c r="A314" s="7"/>
      <c r="B314" s="7"/>
      <c r="C314" s="7"/>
      <c r="D314" s="7"/>
      <c r="E314" s="7"/>
      <c r="F314" s="7"/>
      <c r="G314" s="7"/>
      <c r="H314" s="7"/>
      <c r="I314" s="7"/>
      <c r="J314" s="7"/>
      <c r="K314" s="7"/>
      <c r="L314" s="7"/>
      <c r="M314" s="7"/>
      <c r="N314" s="7"/>
      <c r="O314" s="7"/>
      <c r="P314" s="7"/>
      <c r="Q314" s="7"/>
      <c r="R314" s="7"/>
    </row>
    <row r="315" spans="1:18">
      <c r="A315" s="7"/>
      <c r="B315" s="7"/>
      <c r="C315" s="7"/>
      <c r="D315" s="7"/>
      <c r="E315" s="7"/>
      <c r="F315" s="7"/>
      <c r="G315" s="7"/>
      <c r="H315" s="7"/>
      <c r="I315" s="7"/>
      <c r="J315" s="7"/>
      <c r="K315" s="7"/>
      <c r="L315" s="7"/>
      <c r="M315" s="7"/>
      <c r="N315" s="7"/>
      <c r="O315" s="7"/>
      <c r="P315" s="7"/>
      <c r="Q315" s="7"/>
      <c r="R315" s="7"/>
    </row>
    <row r="316" spans="1:18">
      <c r="A316" s="7"/>
      <c r="B316" s="7"/>
      <c r="C316" s="7"/>
      <c r="D316" s="7"/>
      <c r="E316" s="7"/>
      <c r="F316" s="7"/>
      <c r="G316" s="7"/>
      <c r="H316" s="7"/>
      <c r="I316" s="7"/>
      <c r="J316" s="7"/>
      <c r="K316" s="7"/>
      <c r="L316" s="7"/>
      <c r="M316" s="7"/>
      <c r="N316" s="7"/>
      <c r="O316" s="7"/>
      <c r="P316" s="7"/>
      <c r="Q316" s="7"/>
      <c r="R316" s="7"/>
    </row>
    <row r="317" spans="1:18">
      <c r="A317" s="7"/>
      <c r="B317" s="7"/>
      <c r="C317" s="7"/>
      <c r="D317" s="7"/>
      <c r="E317" s="7"/>
      <c r="F317" s="7"/>
      <c r="G317" s="7"/>
      <c r="H317" s="7"/>
      <c r="I317" s="7"/>
      <c r="J317" s="7"/>
      <c r="K317" s="7"/>
      <c r="L317" s="7"/>
      <c r="M317" s="7"/>
      <c r="N317" s="7"/>
      <c r="O317" s="7"/>
      <c r="P317" s="7"/>
      <c r="Q317" s="7"/>
      <c r="R317" s="7"/>
    </row>
    <row r="318" spans="1:18">
      <c r="A318" s="7"/>
      <c r="B318" s="7"/>
      <c r="C318" s="7"/>
      <c r="D318" s="7"/>
      <c r="E318" s="7"/>
      <c r="F318" s="7"/>
      <c r="G318" s="7"/>
      <c r="H318" s="7"/>
      <c r="I318" s="7"/>
      <c r="J318" s="7"/>
      <c r="K318" s="7"/>
      <c r="L318" s="7"/>
      <c r="M318" s="7"/>
      <c r="N318" s="7"/>
      <c r="O318" s="7"/>
      <c r="P318" s="7"/>
      <c r="Q318" s="7"/>
      <c r="R318" s="7"/>
    </row>
    <row r="319" spans="1:18">
      <c r="A319" s="7"/>
      <c r="B319" s="7"/>
      <c r="C319" s="7"/>
      <c r="D319" s="7"/>
      <c r="E319" s="7"/>
      <c r="F319" s="7"/>
      <c r="G319" s="7"/>
      <c r="H319" s="7"/>
      <c r="I319" s="7"/>
      <c r="J319" s="7"/>
      <c r="K319" s="7"/>
      <c r="L319" s="7"/>
      <c r="M319" s="7"/>
      <c r="N319" s="7"/>
      <c r="O319" s="7"/>
      <c r="P319" s="7"/>
      <c r="Q319" s="7"/>
      <c r="R319" s="7"/>
    </row>
    <row r="320" spans="1:18">
      <c r="A320" s="7"/>
      <c r="B320" s="7"/>
      <c r="C320" s="7"/>
      <c r="D320" s="7"/>
      <c r="E320" s="7"/>
      <c r="F320" s="7"/>
      <c r="G320" s="7"/>
      <c r="H320" s="7"/>
      <c r="I320" s="7"/>
      <c r="J320" s="7"/>
      <c r="K320" s="7"/>
      <c r="L320" s="7"/>
      <c r="M320" s="7"/>
      <c r="N320" s="7"/>
      <c r="O320" s="7"/>
      <c r="P320" s="7"/>
      <c r="Q320" s="7"/>
      <c r="R320" s="7"/>
    </row>
    <row r="321" spans="1:18">
      <c r="A321" s="7"/>
      <c r="B321" s="7"/>
      <c r="C321" s="7"/>
      <c r="D321" s="7"/>
      <c r="E321" s="7"/>
      <c r="F321" s="7"/>
      <c r="G321" s="7"/>
      <c r="H321" s="7"/>
      <c r="I321" s="7"/>
      <c r="J321" s="7"/>
      <c r="K321" s="7"/>
      <c r="L321" s="7"/>
      <c r="M321" s="7"/>
      <c r="N321" s="7"/>
      <c r="O321" s="7"/>
      <c r="P321" s="7"/>
      <c r="Q321" s="7"/>
      <c r="R321" s="7"/>
    </row>
    <row r="322" spans="1:18">
      <c r="A322" s="7"/>
      <c r="B322" s="7"/>
      <c r="C322" s="7"/>
      <c r="D322" s="7"/>
      <c r="E322" s="7"/>
      <c r="F322" s="7"/>
      <c r="G322" s="7"/>
      <c r="H322" s="7"/>
      <c r="I322" s="7"/>
      <c r="J322" s="7"/>
      <c r="K322" s="7"/>
      <c r="L322" s="7"/>
      <c r="M322" s="7"/>
      <c r="N322" s="7"/>
      <c r="O322" s="7"/>
      <c r="P322" s="7"/>
      <c r="Q322" s="7"/>
      <c r="R322" s="7"/>
    </row>
    <row r="323" spans="1:18">
      <c r="A323" s="7"/>
      <c r="B323" s="7"/>
      <c r="C323" s="7"/>
      <c r="D323" s="7"/>
      <c r="E323" s="7"/>
      <c r="F323" s="7"/>
      <c r="G323" s="7"/>
      <c r="H323" s="7"/>
      <c r="I323" s="7"/>
      <c r="J323" s="7"/>
      <c r="K323" s="7"/>
      <c r="L323" s="7"/>
      <c r="M323" s="7"/>
      <c r="N323" s="7"/>
      <c r="O323" s="7"/>
      <c r="P323" s="7"/>
      <c r="Q323" s="7"/>
      <c r="R323" s="7"/>
    </row>
    <row r="324" spans="1:18">
      <c r="A324" s="7"/>
      <c r="B324" s="7"/>
      <c r="C324" s="7"/>
      <c r="D324" s="7"/>
      <c r="E324" s="7"/>
      <c r="F324" s="7"/>
      <c r="G324" s="7"/>
      <c r="H324" s="7"/>
      <c r="I324" s="7"/>
      <c r="J324" s="7"/>
      <c r="K324" s="7"/>
      <c r="L324" s="7"/>
      <c r="M324" s="7"/>
      <c r="N324" s="7"/>
      <c r="O324" s="7"/>
      <c r="P324" s="7"/>
      <c r="Q324" s="7"/>
      <c r="R324" s="7"/>
    </row>
    <row r="325" spans="1:18">
      <c r="A325" s="7"/>
      <c r="B325" s="7"/>
      <c r="C325" s="7"/>
      <c r="D325" s="7"/>
      <c r="E325" s="7"/>
      <c r="F325" s="7"/>
      <c r="G325" s="7"/>
      <c r="H325" s="7"/>
      <c r="I325" s="7"/>
      <c r="J325" s="7"/>
      <c r="K325" s="7"/>
      <c r="L325" s="7"/>
      <c r="M325" s="7"/>
      <c r="N325" s="7"/>
      <c r="O325" s="7"/>
      <c r="P325" s="7"/>
      <c r="Q325" s="7"/>
      <c r="R325" s="7"/>
    </row>
    <row r="326" spans="1:18">
      <c r="A326" s="7"/>
      <c r="B326" s="7"/>
      <c r="C326" s="7"/>
      <c r="D326" s="7"/>
      <c r="E326" s="7"/>
      <c r="F326" s="7"/>
      <c r="G326" s="7"/>
      <c r="H326" s="7"/>
      <c r="I326" s="7"/>
      <c r="J326" s="7"/>
      <c r="K326" s="7"/>
      <c r="L326" s="7"/>
      <c r="M326" s="7"/>
      <c r="N326" s="7"/>
      <c r="O326" s="7"/>
      <c r="P326" s="7"/>
      <c r="Q326" s="7"/>
      <c r="R326" s="7"/>
    </row>
    <row r="327" spans="1:18">
      <c r="A327" s="7"/>
      <c r="B327" s="7"/>
      <c r="C327" s="7"/>
      <c r="D327" s="7"/>
      <c r="E327" s="7"/>
      <c r="F327" s="7"/>
      <c r="G327" s="7"/>
      <c r="H327" s="7"/>
      <c r="I327" s="7"/>
      <c r="J327" s="7"/>
      <c r="K327" s="7"/>
      <c r="L327" s="7"/>
      <c r="M327" s="7"/>
      <c r="N327" s="7"/>
      <c r="O327" s="7"/>
      <c r="P327" s="7"/>
      <c r="Q327" s="7"/>
      <c r="R327" s="7"/>
    </row>
    <row r="328" spans="1:18">
      <c r="A328" s="7"/>
      <c r="B328" s="7"/>
      <c r="C328" s="7"/>
      <c r="D328" s="7"/>
      <c r="E328" s="7"/>
      <c r="F328" s="7"/>
      <c r="G328" s="7"/>
      <c r="H328" s="7"/>
      <c r="I328" s="7"/>
      <c r="J328" s="7"/>
      <c r="K328" s="7"/>
      <c r="L328" s="7"/>
      <c r="M328" s="7"/>
      <c r="N328" s="7"/>
      <c r="O328" s="7"/>
      <c r="P328" s="7"/>
      <c r="Q328" s="7"/>
      <c r="R328" s="7"/>
    </row>
    <row r="329" spans="1:18">
      <c r="A329" s="7"/>
      <c r="B329" s="7"/>
      <c r="C329" s="7"/>
      <c r="D329" s="7"/>
      <c r="E329" s="7"/>
      <c r="F329" s="7"/>
      <c r="G329" s="7"/>
      <c r="H329" s="7"/>
      <c r="I329" s="7"/>
      <c r="J329" s="7"/>
      <c r="K329" s="7"/>
      <c r="L329" s="7"/>
      <c r="M329" s="7"/>
      <c r="N329" s="7"/>
      <c r="O329" s="7"/>
      <c r="P329" s="7"/>
      <c r="Q329" s="7"/>
      <c r="R329" s="7"/>
    </row>
    <row r="330" spans="1:18">
      <c r="A330" s="7"/>
      <c r="B330" s="7"/>
      <c r="C330" s="7"/>
      <c r="D330" s="7"/>
      <c r="E330" s="7"/>
      <c r="F330" s="7"/>
      <c r="G330" s="7"/>
      <c r="H330" s="7"/>
      <c r="I330" s="7"/>
      <c r="J330" s="7"/>
      <c r="K330" s="7"/>
      <c r="L330" s="7"/>
      <c r="M330" s="7"/>
      <c r="N330" s="7"/>
      <c r="O330" s="7"/>
      <c r="P330" s="7"/>
      <c r="Q330" s="7"/>
      <c r="R330" s="7"/>
    </row>
    <row r="331" spans="1:18">
      <c r="A331" s="7"/>
      <c r="B331" s="7"/>
      <c r="C331" s="7"/>
      <c r="D331" s="7"/>
      <c r="E331" s="7"/>
      <c r="F331" s="7"/>
      <c r="G331" s="7"/>
      <c r="H331" s="7"/>
      <c r="I331" s="7"/>
      <c r="J331" s="7"/>
      <c r="K331" s="7"/>
      <c r="L331" s="7"/>
      <c r="M331" s="7"/>
      <c r="N331" s="7"/>
      <c r="O331" s="7"/>
      <c r="P331" s="7"/>
      <c r="Q331" s="7"/>
      <c r="R331" s="7"/>
    </row>
    <row r="332" spans="1:18">
      <c r="A332" s="7"/>
      <c r="B332" s="7"/>
      <c r="C332" s="7"/>
      <c r="D332" s="7"/>
      <c r="E332" s="7"/>
      <c r="F332" s="7"/>
      <c r="G332" s="7"/>
      <c r="H332" s="7"/>
      <c r="I332" s="7"/>
      <c r="J332" s="7"/>
      <c r="K332" s="7"/>
      <c r="L332" s="7"/>
      <c r="M332" s="7"/>
      <c r="N332" s="7"/>
      <c r="O332" s="7"/>
      <c r="P332" s="7"/>
      <c r="Q332" s="7"/>
      <c r="R332" s="7"/>
    </row>
    <row r="333" spans="1:18">
      <c r="A333" s="7"/>
      <c r="B333" s="7"/>
      <c r="C333" s="7"/>
      <c r="D333" s="7"/>
      <c r="E333" s="7"/>
      <c r="F333" s="7"/>
      <c r="G333" s="7"/>
      <c r="H333" s="7"/>
      <c r="I333" s="7"/>
      <c r="J333" s="7"/>
      <c r="K333" s="7"/>
      <c r="L333" s="7"/>
      <c r="M333" s="7"/>
      <c r="N333" s="7"/>
      <c r="O333" s="7"/>
      <c r="P333" s="7"/>
      <c r="Q333" s="7"/>
      <c r="R333" s="7"/>
    </row>
    <row r="334" spans="1:18">
      <c r="A334" s="7"/>
      <c r="B334" s="7"/>
      <c r="C334" s="7"/>
      <c r="D334" s="7"/>
      <c r="E334" s="7"/>
      <c r="F334" s="7"/>
      <c r="G334" s="7"/>
      <c r="H334" s="7"/>
      <c r="I334" s="7"/>
      <c r="J334" s="7"/>
      <c r="K334" s="7"/>
      <c r="L334" s="7"/>
      <c r="M334" s="7"/>
      <c r="N334" s="7"/>
      <c r="O334" s="7"/>
      <c r="P334" s="7"/>
      <c r="Q334" s="7"/>
      <c r="R334" s="7"/>
    </row>
    <row r="335" spans="1:18">
      <c r="A335" s="7"/>
      <c r="B335" s="7"/>
      <c r="C335" s="7"/>
      <c r="D335" s="7"/>
      <c r="E335" s="7"/>
      <c r="F335" s="7"/>
      <c r="G335" s="7"/>
      <c r="H335" s="7"/>
      <c r="I335" s="7"/>
      <c r="J335" s="7"/>
      <c r="K335" s="7"/>
      <c r="L335" s="7"/>
      <c r="M335" s="7"/>
      <c r="N335" s="7"/>
      <c r="O335" s="7"/>
      <c r="P335" s="7"/>
      <c r="Q335" s="7"/>
      <c r="R335" s="7"/>
    </row>
    <row r="336" spans="1:18">
      <c r="A336" s="7"/>
      <c r="B336" s="7"/>
      <c r="C336" s="7"/>
      <c r="D336" s="7"/>
      <c r="E336" s="7"/>
      <c r="F336" s="7"/>
      <c r="G336" s="7"/>
      <c r="H336" s="7"/>
      <c r="I336" s="7"/>
      <c r="J336" s="7"/>
      <c r="K336" s="7"/>
      <c r="L336" s="7"/>
      <c r="M336" s="7"/>
      <c r="N336" s="7"/>
      <c r="O336" s="7"/>
      <c r="P336" s="7"/>
      <c r="Q336" s="7"/>
      <c r="R336" s="7"/>
    </row>
    <row r="337" spans="1:18">
      <c r="A337" s="7"/>
      <c r="B337" s="7"/>
      <c r="C337" s="7"/>
      <c r="D337" s="7"/>
      <c r="E337" s="7"/>
      <c r="F337" s="7"/>
      <c r="G337" s="7"/>
      <c r="H337" s="7"/>
      <c r="I337" s="7"/>
      <c r="J337" s="7"/>
      <c r="K337" s="7"/>
      <c r="L337" s="7"/>
      <c r="M337" s="7"/>
      <c r="N337" s="7"/>
      <c r="O337" s="7"/>
      <c r="P337" s="7"/>
      <c r="Q337" s="7"/>
      <c r="R337" s="7"/>
    </row>
    <row r="338" spans="1:18">
      <c r="A338" s="7"/>
      <c r="B338" s="7"/>
      <c r="C338" s="7"/>
      <c r="D338" s="7"/>
      <c r="E338" s="7"/>
      <c r="F338" s="7"/>
      <c r="G338" s="7"/>
      <c r="H338" s="7"/>
      <c r="I338" s="7"/>
      <c r="J338" s="7"/>
      <c r="K338" s="7"/>
      <c r="L338" s="7"/>
      <c r="M338" s="7"/>
      <c r="N338" s="7"/>
      <c r="O338" s="7"/>
      <c r="P338" s="7"/>
      <c r="Q338" s="7"/>
      <c r="R338" s="7"/>
    </row>
    <row r="339" spans="1:18">
      <c r="A339" s="7"/>
      <c r="B339" s="7"/>
      <c r="C339" s="7"/>
      <c r="D339" s="7"/>
      <c r="E339" s="7"/>
      <c r="F339" s="7"/>
      <c r="G339" s="7"/>
      <c r="H339" s="7"/>
      <c r="I339" s="7"/>
      <c r="J339" s="7"/>
      <c r="K339" s="7"/>
      <c r="L339" s="7"/>
      <c r="M339" s="7"/>
      <c r="N339" s="7"/>
      <c r="O339" s="7"/>
      <c r="P339" s="7"/>
      <c r="Q339" s="7"/>
      <c r="R339" s="7"/>
    </row>
    <row r="340" spans="1:18">
      <c r="A340" s="7"/>
      <c r="B340" s="7"/>
      <c r="C340" s="7"/>
      <c r="D340" s="7"/>
      <c r="E340" s="7"/>
      <c r="F340" s="7"/>
      <c r="G340" s="7"/>
      <c r="H340" s="7"/>
      <c r="I340" s="7"/>
      <c r="J340" s="7"/>
      <c r="K340" s="7"/>
      <c r="L340" s="7"/>
      <c r="M340" s="7"/>
      <c r="N340" s="7"/>
      <c r="O340" s="7"/>
      <c r="P340" s="7"/>
      <c r="Q340" s="7"/>
      <c r="R340" s="7"/>
    </row>
    <row r="341" spans="1:18">
      <c r="A341" s="7"/>
      <c r="B341" s="7"/>
      <c r="C341" s="7"/>
      <c r="D341" s="7"/>
      <c r="E341" s="7"/>
      <c r="F341" s="7"/>
      <c r="G341" s="7"/>
      <c r="H341" s="7"/>
      <c r="I341" s="7"/>
      <c r="J341" s="7"/>
      <c r="K341" s="7"/>
      <c r="L341" s="7"/>
      <c r="M341" s="7"/>
      <c r="N341" s="7"/>
      <c r="O341" s="7"/>
      <c r="P341" s="7"/>
      <c r="Q341" s="7"/>
      <c r="R341" s="7"/>
    </row>
    <row r="342" spans="1:18">
      <c r="A342" s="7"/>
      <c r="B342" s="7"/>
      <c r="C342" s="7"/>
      <c r="D342" s="7"/>
      <c r="E342" s="7"/>
      <c r="F342" s="7"/>
      <c r="G342" s="7"/>
      <c r="H342" s="7"/>
      <c r="I342" s="7"/>
      <c r="J342" s="7"/>
      <c r="K342" s="7"/>
      <c r="L342" s="7"/>
      <c r="M342" s="7"/>
      <c r="N342" s="7"/>
      <c r="O342" s="7"/>
      <c r="P342" s="7"/>
      <c r="Q342" s="7"/>
      <c r="R342" s="7"/>
    </row>
    <row r="343" spans="1:18">
      <c r="A343" s="7"/>
      <c r="B343" s="7"/>
      <c r="C343" s="7"/>
      <c r="D343" s="7"/>
      <c r="E343" s="7"/>
      <c r="F343" s="7"/>
      <c r="G343" s="7"/>
      <c r="H343" s="7"/>
      <c r="I343" s="7"/>
      <c r="J343" s="7"/>
      <c r="K343" s="7"/>
      <c r="L343" s="7"/>
      <c r="M343" s="7"/>
      <c r="N343" s="7"/>
      <c r="O343" s="7"/>
      <c r="P343" s="7"/>
      <c r="Q343" s="7"/>
      <c r="R343" s="7"/>
    </row>
    <row r="344" spans="1:18">
      <c r="A344" s="7"/>
      <c r="B344" s="7"/>
      <c r="C344" s="7"/>
      <c r="D344" s="7"/>
      <c r="E344" s="7"/>
      <c r="F344" s="7"/>
      <c r="G344" s="7"/>
      <c r="H344" s="7"/>
      <c r="I344" s="7"/>
      <c r="J344" s="7"/>
      <c r="K344" s="7"/>
      <c r="L344" s="7"/>
      <c r="M344" s="7"/>
      <c r="N344" s="7"/>
      <c r="O344" s="7"/>
      <c r="P344" s="7"/>
      <c r="Q344" s="7"/>
      <c r="R344" s="7"/>
    </row>
    <row r="345" spans="1:18">
      <c r="A345" s="7"/>
      <c r="B345" s="7"/>
      <c r="C345" s="7"/>
      <c r="D345" s="7"/>
      <c r="E345" s="7"/>
      <c r="F345" s="7"/>
      <c r="G345" s="7"/>
      <c r="H345" s="7"/>
      <c r="I345" s="7"/>
      <c r="J345" s="7"/>
      <c r="K345" s="7"/>
      <c r="L345" s="7"/>
      <c r="M345" s="7"/>
      <c r="N345" s="7"/>
      <c r="O345" s="7"/>
      <c r="P345" s="7"/>
      <c r="Q345" s="7"/>
      <c r="R345" s="7"/>
    </row>
    <row r="346" spans="1:18">
      <c r="A346" s="7"/>
      <c r="B346" s="7"/>
      <c r="C346" s="7"/>
      <c r="D346" s="7"/>
      <c r="E346" s="7"/>
      <c r="F346" s="7"/>
      <c r="G346" s="7"/>
      <c r="H346" s="7"/>
      <c r="I346" s="7"/>
      <c r="J346" s="7"/>
      <c r="K346" s="7"/>
      <c r="L346" s="7"/>
      <c r="M346" s="7"/>
      <c r="N346" s="7"/>
      <c r="O346" s="7"/>
      <c r="P346" s="7"/>
      <c r="Q346" s="7"/>
      <c r="R346" s="7"/>
    </row>
    <row r="347" spans="1:18">
      <c r="A347" s="7"/>
      <c r="B347" s="7"/>
      <c r="C347" s="7"/>
      <c r="D347" s="7"/>
      <c r="E347" s="7"/>
      <c r="F347" s="7"/>
      <c r="G347" s="7"/>
      <c r="H347" s="7"/>
      <c r="I347" s="7"/>
      <c r="J347" s="7"/>
      <c r="K347" s="7"/>
      <c r="L347" s="7"/>
      <c r="M347" s="7"/>
      <c r="N347" s="7"/>
      <c r="O347" s="7"/>
      <c r="P347" s="7"/>
      <c r="Q347" s="7"/>
      <c r="R347" s="7"/>
    </row>
    <row r="348" spans="1:18">
      <c r="A348" s="7"/>
      <c r="B348" s="7"/>
      <c r="C348" s="7"/>
      <c r="D348" s="7"/>
      <c r="E348" s="7"/>
      <c r="F348" s="7"/>
      <c r="G348" s="7"/>
      <c r="H348" s="7"/>
      <c r="I348" s="7"/>
      <c r="J348" s="7"/>
      <c r="K348" s="7"/>
      <c r="L348" s="7"/>
      <c r="M348" s="7"/>
      <c r="N348" s="7"/>
      <c r="O348" s="7"/>
      <c r="P348" s="7"/>
      <c r="Q348" s="7"/>
      <c r="R348" s="7"/>
    </row>
    <row r="349" spans="1:18">
      <c r="A349" s="7"/>
      <c r="B349" s="7"/>
      <c r="C349" s="7"/>
      <c r="D349" s="7"/>
      <c r="E349" s="7"/>
      <c r="F349" s="7"/>
      <c r="G349" s="7"/>
      <c r="H349" s="7"/>
      <c r="I349" s="7"/>
      <c r="J349" s="7"/>
      <c r="K349" s="7"/>
      <c r="L349" s="7"/>
      <c r="M349" s="7"/>
      <c r="N349" s="7"/>
      <c r="O349" s="7"/>
      <c r="P349" s="7"/>
      <c r="Q349" s="7"/>
      <c r="R349" s="7"/>
    </row>
    <row r="350" spans="1:18">
      <c r="A350" s="7"/>
      <c r="B350" s="7"/>
      <c r="C350" s="7"/>
      <c r="D350" s="7"/>
      <c r="E350" s="7"/>
      <c r="F350" s="7"/>
      <c r="G350" s="7"/>
      <c r="H350" s="7"/>
      <c r="I350" s="7"/>
      <c r="J350" s="7"/>
      <c r="K350" s="7"/>
      <c r="L350" s="7"/>
      <c r="M350" s="7"/>
      <c r="N350" s="7"/>
      <c r="O350" s="7"/>
      <c r="P350" s="7"/>
      <c r="Q350" s="7"/>
      <c r="R350" s="7"/>
    </row>
    <row r="351" spans="1:18">
      <c r="A351" s="7"/>
      <c r="B351" s="7"/>
      <c r="C351" s="7"/>
      <c r="D351" s="7"/>
      <c r="E351" s="7"/>
      <c r="F351" s="7"/>
      <c r="G351" s="7"/>
      <c r="H351" s="7"/>
      <c r="I351" s="7"/>
      <c r="J351" s="7"/>
      <c r="K351" s="7"/>
      <c r="L351" s="7"/>
      <c r="M351" s="7"/>
      <c r="N351" s="7"/>
      <c r="O351" s="7"/>
      <c r="P351" s="7"/>
      <c r="Q351" s="7"/>
      <c r="R351" s="7"/>
    </row>
    <row r="352" spans="1:18">
      <c r="A352" s="7"/>
      <c r="B352" s="7"/>
      <c r="C352" s="7"/>
      <c r="D352" s="7"/>
      <c r="E352" s="7"/>
      <c r="F352" s="7"/>
      <c r="G352" s="7"/>
      <c r="H352" s="7"/>
      <c r="I352" s="7"/>
      <c r="J352" s="7"/>
      <c r="K352" s="7"/>
      <c r="L352" s="7"/>
      <c r="M352" s="7"/>
      <c r="N352" s="7"/>
      <c r="O352" s="7"/>
      <c r="P352" s="7"/>
      <c r="Q352" s="7"/>
      <c r="R352" s="7"/>
    </row>
    <row r="353" spans="1:18">
      <c r="A353" s="7"/>
      <c r="B353" s="7"/>
      <c r="C353" s="7"/>
      <c r="D353" s="7"/>
      <c r="E353" s="7"/>
      <c r="F353" s="7"/>
      <c r="G353" s="7"/>
      <c r="H353" s="7"/>
      <c r="I353" s="7"/>
      <c r="J353" s="7"/>
      <c r="K353" s="7"/>
      <c r="L353" s="7"/>
      <c r="M353" s="7"/>
      <c r="N353" s="7"/>
      <c r="O353" s="7"/>
      <c r="P353" s="7"/>
      <c r="Q353" s="7"/>
      <c r="R353" s="7"/>
    </row>
    <row r="354" spans="1:18">
      <c r="A354" s="7"/>
      <c r="B354" s="7"/>
      <c r="C354" s="7"/>
      <c r="D354" s="7"/>
      <c r="E354" s="7"/>
      <c r="F354" s="7"/>
      <c r="G354" s="7"/>
      <c r="H354" s="7"/>
      <c r="I354" s="7"/>
      <c r="J354" s="7"/>
      <c r="K354" s="7"/>
      <c r="L354" s="7"/>
      <c r="M354" s="7"/>
      <c r="N354" s="7"/>
      <c r="O354" s="7"/>
      <c r="P354" s="7"/>
      <c r="Q354" s="7"/>
      <c r="R354" s="7"/>
    </row>
    <row r="355" spans="1:18">
      <c r="A355" s="7"/>
      <c r="B355" s="7"/>
      <c r="C355" s="7"/>
      <c r="D355" s="7"/>
      <c r="E355" s="7"/>
      <c r="F355" s="7"/>
      <c r="G355" s="7"/>
      <c r="H355" s="7"/>
      <c r="I355" s="7"/>
      <c r="J355" s="7"/>
      <c r="K355" s="7"/>
      <c r="L355" s="7"/>
      <c r="M355" s="7"/>
      <c r="N355" s="7"/>
      <c r="O355" s="7"/>
      <c r="P355" s="7"/>
      <c r="Q355" s="7"/>
      <c r="R355" s="7"/>
    </row>
    <row r="356" spans="1:18">
      <c r="A356" s="7"/>
      <c r="B356" s="7"/>
      <c r="C356" s="7"/>
      <c r="D356" s="7"/>
      <c r="E356" s="7"/>
      <c r="F356" s="7"/>
      <c r="G356" s="7"/>
      <c r="H356" s="7"/>
      <c r="I356" s="7"/>
      <c r="J356" s="7"/>
      <c r="K356" s="7"/>
      <c r="L356" s="7"/>
      <c r="M356" s="7"/>
      <c r="N356" s="7"/>
      <c r="O356" s="7"/>
      <c r="P356" s="7"/>
      <c r="Q356" s="7"/>
      <c r="R356" s="7"/>
    </row>
    <row r="357" spans="1:18">
      <c r="A357" s="7"/>
      <c r="B357" s="7"/>
      <c r="C357" s="7"/>
      <c r="D357" s="7"/>
      <c r="E357" s="7"/>
      <c r="F357" s="7"/>
      <c r="G357" s="7"/>
      <c r="H357" s="7"/>
      <c r="I357" s="7"/>
      <c r="J357" s="7"/>
      <c r="K357" s="7"/>
      <c r="L357" s="7"/>
      <c r="M357" s="7"/>
      <c r="N357" s="7"/>
      <c r="O357" s="7"/>
      <c r="P357" s="7"/>
      <c r="Q357" s="7"/>
      <c r="R357" s="7"/>
    </row>
    <row r="358" spans="1:18">
      <c r="A358" s="7"/>
      <c r="B358" s="7"/>
      <c r="C358" s="7"/>
      <c r="D358" s="7"/>
      <c r="E358" s="7"/>
      <c r="F358" s="7"/>
      <c r="G358" s="7"/>
      <c r="H358" s="7"/>
      <c r="I358" s="7"/>
      <c r="J358" s="7"/>
      <c r="K358" s="7"/>
      <c r="L358" s="7"/>
      <c r="M358" s="7"/>
      <c r="N358" s="7"/>
      <c r="O358" s="7"/>
      <c r="P358" s="7"/>
      <c r="Q358" s="7"/>
      <c r="R358" s="7"/>
    </row>
    <row r="359" spans="1:18">
      <c r="A359" s="7"/>
      <c r="B359" s="7"/>
      <c r="C359" s="7"/>
      <c r="D359" s="7"/>
      <c r="E359" s="7"/>
      <c r="F359" s="7"/>
      <c r="G359" s="7"/>
      <c r="H359" s="7"/>
      <c r="I359" s="7"/>
      <c r="J359" s="7"/>
      <c r="K359" s="7"/>
      <c r="L359" s="7"/>
      <c r="M359" s="7"/>
      <c r="N359" s="7"/>
      <c r="O359" s="7"/>
      <c r="P359" s="7"/>
      <c r="Q359" s="7"/>
      <c r="R359" s="7"/>
    </row>
    <row r="360" spans="1:18">
      <c r="A360" s="7"/>
      <c r="B360" s="7"/>
      <c r="C360" s="7"/>
      <c r="D360" s="7"/>
      <c r="E360" s="7"/>
      <c r="F360" s="7"/>
      <c r="G360" s="7"/>
      <c r="H360" s="7"/>
      <c r="I360" s="7"/>
      <c r="J360" s="7"/>
      <c r="K360" s="7"/>
      <c r="L360" s="7"/>
      <c r="M360" s="7"/>
      <c r="N360" s="7"/>
      <c r="O360" s="7"/>
      <c r="P360" s="7"/>
      <c r="Q360" s="7"/>
      <c r="R360" s="7"/>
    </row>
    <row r="361" spans="1:18">
      <c r="A361" s="7"/>
      <c r="B361" s="7"/>
      <c r="C361" s="7"/>
      <c r="D361" s="7"/>
      <c r="E361" s="7"/>
      <c r="F361" s="7"/>
      <c r="G361" s="7"/>
      <c r="H361" s="7"/>
      <c r="I361" s="7"/>
      <c r="J361" s="7"/>
      <c r="K361" s="7"/>
      <c r="L361" s="7"/>
      <c r="M361" s="7"/>
      <c r="N361" s="7"/>
      <c r="O361" s="7"/>
      <c r="P361" s="7"/>
      <c r="Q361" s="7"/>
      <c r="R361" s="7"/>
    </row>
    <row r="362" spans="1:18">
      <c r="A362" s="7"/>
      <c r="B362" s="7"/>
      <c r="C362" s="7"/>
      <c r="D362" s="7"/>
      <c r="E362" s="7"/>
      <c r="F362" s="7"/>
      <c r="G362" s="7"/>
      <c r="H362" s="7"/>
      <c r="I362" s="7"/>
      <c r="J362" s="7"/>
      <c r="K362" s="7"/>
      <c r="L362" s="7"/>
      <c r="M362" s="7"/>
      <c r="N362" s="7"/>
      <c r="O362" s="7"/>
      <c r="P362" s="7"/>
      <c r="Q362" s="7"/>
      <c r="R362" s="7"/>
    </row>
    <row r="363" spans="1:18">
      <c r="A363" s="7"/>
      <c r="B363" s="7"/>
      <c r="C363" s="7"/>
      <c r="D363" s="7"/>
      <c r="E363" s="7"/>
      <c r="F363" s="7"/>
      <c r="G363" s="7"/>
      <c r="H363" s="7"/>
      <c r="I363" s="7"/>
      <c r="J363" s="7"/>
      <c r="K363" s="7"/>
      <c r="L363" s="7"/>
      <c r="M363" s="7"/>
      <c r="N363" s="7"/>
      <c r="O363" s="7"/>
      <c r="P363" s="7"/>
      <c r="Q363" s="7"/>
      <c r="R363" s="7"/>
    </row>
    <row r="364" spans="1:18">
      <c r="A364" s="7"/>
      <c r="B364" s="7"/>
      <c r="C364" s="7"/>
      <c r="D364" s="7"/>
      <c r="E364" s="7"/>
      <c r="F364" s="7"/>
      <c r="G364" s="7"/>
      <c r="H364" s="7"/>
      <c r="I364" s="7"/>
      <c r="J364" s="7"/>
      <c r="K364" s="7"/>
      <c r="L364" s="7"/>
      <c r="M364" s="7"/>
      <c r="N364" s="7"/>
      <c r="O364" s="7"/>
      <c r="P364" s="7"/>
      <c r="Q364" s="7"/>
      <c r="R364" s="7"/>
    </row>
    <row r="365" spans="1:18">
      <c r="A365" s="7"/>
      <c r="B365" s="7"/>
      <c r="C365" s="7"/>
      <c r="D365" s="7"/>
      <c r="E365" s="7"/>
      <c r="F365" s="7"/>
      <c r="G365" s="7"/>
      <c r="H365" s="7"/>
      <c r="I365" s="7"/>
      <c r="J365" s="7"/>
      <c r="K365" s="7"/>
      <c r="L365" s="7"/>
      <c r="M365" s="7"/>
      <c r="N365" s="7"/>
      <c r="O365" s="7"/>
      <c r="P365" s="7"/>
      <c r="Q365" s="7"/>
      <c r="R365" s="7"/>
    </row>
    <row r="366" spans="1:18">
      <c r="A366" s="7"/>
      <c r="B366" s="7"/>
      <c r="C366" s="7"/>
      <c r="D366" s="7"/>
      <c r="E366" s="7"/>
      <c r="F366" s="7"/>
      <c r="G366" s="7"/>
      <c r="H366" s="7"/>
      <c r="I366" s="7"/>
      <c r="J366" s="7"/>
      <c r="K366" s="7"/>
      <c r="L366" s="7"/>
      <c r="M366" s="7"/>
      <c r="N366" s="7"/>
      <c r="O366" s="7"/>
      <c r="P366" s="7"/>
      <c r="Q366" s="7"/>
      <c r="R366" s="7"/>
    </row>
    <row r="367" spans="1:18">
      <c r="A367" s="7"/>
      <c r="B367" s="7"/>
      <c r="C367" s="7"/>
      <c r="D367" s="7"/>
      <c r="E367" s="7"/>
      <c r="F367" s="7"/>
      <c r="G367" s="7"/>
      <c r="H367" s="7"/>
      <c r="I367" s="7"/>
      <c r="J367" s="7"/>
      <c r="K367" s="7"/>
      <c r="L367" s="7"/>
      <c r="M367" s="7"/>
      <c r="N367" s="7"/>
      <c r="O367" s="7"/>
      <c r="P367" s="7"/>
      <c r="Q367" s="7"/>
      <c r="R367" s="7"/>
    </row>
    <row r="368" spans="1:18">
      <c r="A368" s="7"/>
      <c r="B368" s="7"/>
      <c r="C368" s="7"/>
      <c r="D368" s="7"/>
      <c r="E368" s="7"/>
      <c r="F368" s="7"/>
      <c r="G368" s="7"/>
      <c r="H368" s="7"/>
      <c r="I368" s="7"/>
      <c r="J368" s="7"/>
      <c r="K368" s="7"/>
      <c r="L368" s="7"/>
      <c r="M368" s="7"/>
      <c r="N368" s="7"/>
      <c r="O368" s="7"/>
      <c r="P368" s="7"/>
      <c r="Q368" s="7"/>
      <c r="R368" s="7"/>
    </row>
    <row r="369" spans="1:18">
      <c r="A369" s="7"/>
      <c r="B369" s="7"/>
      <c r="C369" s="7"/>
      <c r="D369" s="7"/>
      <c r="E369" s="7"/>
      <c r="F369" s="7"/>
      <c r="G369" s="7"/>
      <c r="H369" s="7"/>
      <c r="I369" s="7"/>
      <c r="J369" s="7"/>
      <c r="K369" s="7"/>
      <c r="L369" s="7"/>
      <c r="M369" s="7"/>
      <c r="N369" s="7"/>
      <c r="O369" s="7"/>
      <c r="P369" s="7"/>
      <c r="Q369" s="7"/>
      <c r="R369" s="7"/>
    </row>
    <row r="370" spans="1:18">
      <c r="A370" s="7"/>
      <c r="B370" s="7"/>
      <c r="C370" s="7"/>
      <c r="D370" s="7"/>
      <c r="E370" s="7"/>
      <c r="F370" s="7"/>
      <c r="G370" s="7"/>
      <c r="H370" s="7"/>
      <c r="I370" s="7"/>
      <c r="J370" s="7"/>
      <c r="K370" s="7"/>
      <c r="L370" s="7"/>
      <c r="M370" s="7"/>
      <c r="N370" s="7"/>
      <c r="O370" s="7"/>
      <c r="P370" s="7"/>
      <c r="Q370" s="7"/>
      <c r="R370" s="7"/>
    </row>
    <row r="371" spans="1:18">
      <c r="A371" s="7"/>
      <c r="B371" s="7"/>
      <c r="C371" s="7"/>
      <c r="D371" s="7"/>
      <c r="E371" s="7"/>
      <c r="F371" s="7"/>
      <c r="G371" s="7"/>
      <c r="H371" s="7"/>
      <c r="I371" s="7"/>
      <c r="J371" s="7"/>
      <c r="K371" s="7"/>
      <c r="L371" s="7"/>
      <c r="M371" s="7"/>
      <c r="N371" s="7"/>
      <c r="O371" s="7"/>
      <c r="P371" s="7"/>
      <c r="Q371" s="7"/>
      <c r="R371" s="7"/>
    </row>
    <row r="372" spans="1:18">
      <c r="A372" s="7"/>
      <c r="B372" s="7"/>
      <c r="C372" s="7"/>
      <c r="D372" s="7"/>
      <c r="E372" s="7"/>
      <c r="F372" s="7"/>
      <c r="G372" s="7"/>
      <c r="H372" s="7"/>
      <c r="I372" s="7"/>
      <c r="J372" s="7"/>
      <c r="K372" s="7"/>
      <c r="L372" s="7"/>
      <c r="M372" s="7"/>
      <c r="N372" s="7"/>
      <c r="O372" s="7"/>
      <c r="P372" s="7"/>
      <c r="Q372" s="7"/>
      <c r="R372" s="7"/>
    </row>
    <row r="373" spans="1:18">
      <c r="A373" s="7"/>
      <c r="B373" s="7"/>
      <c r="C373" s="7"/>
      <c r="D373" s="7"/>
      <c r="E373" s="7"/>
      <c r="F373" s="7"/>
      <c r="G373" s="7"/>
      <c r="H373" s="7"/>
      <c r="I373" s="7"/>
      <c r="J373" s="7"/>
      <c r="K373" s="7"/>
      <c r="L373" s="7"/>
      <c r="M373" s="7"/>
      <c r="N373" s="7"/>
      <c r="O373" s="7"/>
      <c r="P373" s="7"/>
      <c r="Q373" s="7"/>
      <c r="R373" s="7"/>
    </row>
    <row r="374" spans="1:18">
      <c r="A374" s="7"/>
      <c r="B374" s="7"/>
      <c r="C374" s="7"/>
      <c r="D374" s="7"/>
      <c r="E374" s="7"/>
      <c r="F374" s="7"/>
      <c r="G374" s="7"/>
      <c r="H374" s="7"/>
      <c r="I374" s="7"/>
      <c r="J374" s="7"/>
      <c r="K374" s="7"/>
      <c r="L374" s="7"/>
      <c r="M374" s="7"/>
      <c r="N374" s="7"/>
      <c r="O374" s="7"/>
      <c r="P374" s="7"/>
      <c r="Q374" s="7"/>
      <c r="R374" s="7"/>
    </row>
    <row r="375" spans="1:18">
      <c r="A375" s="7"/>
      <c r="B375" s="7"/>
      <c r="C375" s="7"/>
      <c r="D375" s="7"/>
      <c r="E375" s="7"/>
      <c r="F375" s="7"/>
      <c r="G375" s="7"/>
      <c r="H375" s="7"/>
      <c r="I375" s="7"/>
      <c r="J375" s="7"/>
      <c r="K375" s="7"/>
      <c r="L375" s="7"/>
      <c r="M375" s="7"/>
      <c r="N375" s="7"/>
      <c r="O375" s="7"/>
      <c r="P375" s="7"/>
      <c r="Q375" s="7"/>
      <c r="R375" s="7"/>
    </row>
    <row r="376" spans="1:18">
      <c r="A376" s="7"/>
      <c r="B376" s="7"/>
      <c r="C376" s="7"/>
      <c r="D376" s="7"/>
      <c r="E376" s="7"/>
      <c r="F376" s="7"/>
      <c r="G376" s="7"/>
      <c r="H376" s="7"/>
      <c r="I376" s="7"/>
      <c r="J376" s="7"/>
      <c r="K376" s="7"/>
      <c r="L376" s="7"/>
      <c r="M376" s="7"/>
      <c r="N376" s="7"/>
      <c r="O376" s="7"/>
      <c r="P376" s="7"/>
      <c r="Q376" s="7"/>
      <c r="R376" s="7"/>
    </row>
    <row r="377" spans="1:18">
      <c r="A377" s="7"/>
      <c r="B377" s="7"/>
      <c r="C377" s="7"/>
      <c r="D377" s="7"/>
      <c r="E377" s="7"/>
      <c r="F377" s="7"/>
      <c r="G377" s="7"/>
      <c r="H377" s="7"/>
      <c r="I377" s="7"/>
      <c r="J377" s="7"/>
      <c r="K377" s="7"/>
      <c r="L377" s="7"/>
      <c r="M377" s="7"/>
      <c r="N377" s="7"/>
      <c r="O377" s="7"/>
      <c r="P377" s="7"/>
      <c r="Q377" s="7"/>
      <c r="R377" s="7"/>
    </row>
    <row r="378" spans="1:18">
      <c r="A378" s="7"/>
      <c r="B378" s="7"/>
      <c r="C378" s="7"/>
      <c r="D378" s="7"/>
      <c r="E378" s="7"/>
      <c r="F378" s="7"/>
      <c r="G378" s="7"/>
      <c r="H378" s="7"/>
      <c r="I378" s="7"/>
      <c r="J378" s="7"/>
      <c r="K378" s="7"/>
      <c r="L378" s="7"/>
      <c r="M378" s="7"/>
      <c r="N378" s="7"/>
      <c r="O378" s="7"/>
      <c r="P378" s="7"/>
      <c r="Q378" s="7"/>
      <c r="R378" s="7"/>
    </row>
    <row r="379" spans="1:18">
      <c r="A379" s="7"/>
      <c r="B379" s="7"/>
      <c r="C379" s="7"/>
      <c r="D379" s="7"/>
      <c r="E379" s="7"/>
      <c r="F379" s="7"/>
      <c r="G379" s="7"/>
      <c r="H379" s="7"/>
      <c r="I379" s="7"/>
      <c r="J379" s="7"/>
      <c r="K379" s="7"/>
      <c r="L379" s="7"/>
      <c r="M379" s="7"/>
      <c r="N379" s="7"/>
      <c r="O379" s="7"/>
      <c r="P379" s="7"/>
      <c r="Q379" s="7"/>
      <c r="R379" s="7"/>
    </row>
    <row r="380" spans="1:18">
      <c r="A380" s="7"/>
      <c r="B380" s="7"/>
      <c r="C380" s="7"/>
      <c r="D380" s="7"/>
      <c r="E380" s="7"/>
      <c r="F380" s="7"/>
      <c r="G380" s="7"/>
      <c r="H380" s="7"/>
      <c r="I380" s="7"/>
      <c r="J380" s="7"/>
      <c r="K380" s="7"/>
      <c r="L380" s="7"/>
      <c r="M380" s="7"/>
      <c r="N380" s="7"/>
      <c r="O380" s="7"/>
      <c r="P380" s="7"/>
      <c r="Q380" s="7"/>
      <c r="R380" s="7"/>
    </row>
    <row r="381" spans="1:18">
      <c r="A381" s="7"/>
      <c r="B381" s="7"/>
      <c r="C381" s="7"/>
      <c r="D381" s="7"/>
      <c r="E381" s="7"/>
      <c r="F381" s="7"/>
      <c r="G381" s="7"/>
      <c r="H381" s="7"/>
      <c r="I381" s="7"/>
      <c r="J381" s="7"/>
      <c r="K381" s="7"/>
      <c r="L381" s="7"/>
      <c r="M381" s="7"/>
      <c r="N381" s="7"/>
      <c r="O381" s="7"/>
      <c r="P381" s="7"/>
      <c r="Q381" s="7"/>
      <c r="R381" s="7"/>
    </row>
    <row r="382" spans="1:18">
      <c r="A382" s="7"/>
      <c r="B382" s="7"/>
      <c r="C382" s="7"/>
      <c r="D382" s="7"/>
      <c r="E382" s="7"/>
      <c r="F382" s="7"/>
      <c r="G382" s="7"/>
      <c r="H382" s="7"/>
      <c r="I382" s="7"/>
      <c r="J382" s="7"/>
      <c r="K382" s="7"/>
      <c r="L382" s="7"/>
      <c r="M382" s="7"/>
      <c r="N382" s="7"/>
      <c r="O382" s="7"/>
      <c r="P382" s="7"/>
      <c r="Q382" s="7"/>
      <c r="R382" s="7"/>
    </row>
    <row r="383" spans="1:18">
      <c r="A383" s="7"/>
      <c r="B383" s="7"/>
      <c r="C383" s="7"/>
      <c r="D383" s="7"/>
      <c r="E383" s="7"/>
      <c r="F383" s="7"/>
      <c r="G383" s="7"/>
      <c r="H383" s="7"/>
      <c r="I383" s="7"/>
      <c r="J383" s="7"/>
      <c r="K383" s="7"/>
      <c r="L383" s="7"/>
      <c r="M383" s="7"/>
      <c r="N383" s="7"/>
      <c r="O383" s="7"/>
      <c r="P383" s="7"/>
      <c r="Q383" s="7"/>
      <c r="R383" s="7"/>
    </row>
    <row r="384" spans="1:18">
      <c r="A384" s="7"/>
      <c r="B384" s="7"/>
      <c r="C384" s="7"/>
      <c r="D384" s="7"/>
      <c r="E384" s="7"/>
      <c r="F384" s="7"/>
      <c r="G384" s="7"/>
      <c r="H384" s="7"/>
      <c r="I384" s="7"/>
      <c r="J384" s="7"/>
      <c r="K384" s="7"/>
      <c r="L384" s="7"/>
      <c r="M384" s="7"/>
      <c r="N384" s="7"/>
      <c r="O384" s="7"/>
      <c r="P384" s="7"/>
      <c r="Q384" s="7"/>
      <c r="R384" s="7"/>
    </row>
    <row r="385" spans="1:18">
      <c r="A385" s="7"/>
      <c r="B385" s="7"/>
      <c r="C385" s="7"/>
      <c r="D385" s="7"/>
      <c r="E385" s="7"/>
      <c r="F385" s="7"/>
      <c r="G385" s="7"/>
      <c r="H385" s="7"/>
      <c r="I385" s="7"/>
      <c r="J385" s="7"/>
      <c r="K385" s="7"/>
      <c r="L385" s="7"/>
      <c r="M385" s="7"/>
      <c r="N385" s="7"/>
      <c r="O385" s="7"/>
      <c r="P385" s="7"/>
      <c r="Q385" s="7"/>
      <c r="R385" s="7"/>
    </row>
    <row r="386" spans="1:18">
      <c r="A386" s="7"/>
      <c r="B386" s="7"/>
      <c r="C386" s="7"/>
      <c r="D386" s="7"/>
      <c r="E386" s="7"/>
      <c r="F386" s="7"/>
      <c r="G386" s="7"/>
      <c r="H386" s="7"/>
      <c r="I386" s="7"/>
      <c r="J386" s="7"/>
      <c r="K386" s="7"/>
      <c r="L386" s="7"/>
      <c r="M386" s="7"/>
      <c r="N386" s="7"/>
      <c r="O386" s="7"/>
      <c r="P386" s="7"/>
      <c r="Q386" s="7"/>
      <c r="R386" s="7"/>
    </row>
    <row r="387" spans="1:18">
      <c r="A387" s="7"/>
      <c r="B387" s="7"/>
      <c r="C387" s="7"/>
      <c r="D387" s="7"/>
      <c r="E387" s="7"/>
      <c r="F387" s="7"/>
      <c r="G387" s="7"/>
      <c r="H387" s="7"/>
      <c r="I387" s="7"/>
      <c r="J387" s="7"/>
      <c r="K387" s="7"/>
      <c r="L387" s="7"/>
      <c r="M387" s="7"/>
      <c r="N387" s="7"/>
      <c r="O387" s="7"/>
      <c r="P387" s="7"/>
      <c r="Q387" s="7"/>
      <c r="R387" s="7"/>
    </row>
    <row r="388" spans="1:18">
      <c r="A388" s="7"/>
      <c r="B388" s="7"/>
      <c r="C388" s="7"/>
      <c r="D388" s="7"/>
      <c r="E388" s="7"/>
      <c r="F388" s="7"/>
      <c r="G388" s="7"/>
      <c r="H388" s="7"/>
      <c r="I388" s="7"/>
      <c r="J388" s="7"/>
      <c r="K388" s="7"/>
      <c r="L388" s="7"/>
      <c r="M388" s="7"/>
      <c r="N388" s="7"/>
      <c r="O388" s="7"/>
      <c r="P388" s="7"/>
      <c r="Q388" s="7"/>
      <c r="R388" s="7"/>
    </row>
    <row r="389" spans="1:18">
      <c r="A389" s="7"/>
      <c r="B389" s="7"/>
      <c r="C389" s="7"/>
      <c r="D389" s="7"/>
      <c r="E389" s="7"/>
      <c r="F389" s="7"/>
      <c r="G389" s="7"/>
      <c r="H389" s="7"/>
      <c r="I389" s="7"/>
      <c r="J389" s="7"/>
      <c r="K389" s="7"/>
      <c r="L389" s="7"/>
      <c r="M389" s="7"/>
      <c r="N389" s="7"/>
      <c r="O389" s="7"/>
      <c r="P389" s="7"/>
      <c r="Q389" s="7"/>
      <c r="R389" s="7"/>
    </row>
    <row r="390" spans="1:18">
      <c r="A390" s="7"/>
      <c r="B390" s="7"/>
      <c r="C390" s="7"/>
      <c r="D390" s="7"/>
      <c r="E390" s="7"/>
      <c r="F390" s="7"/>
      <c r="G390" s="7"/>
      <c r="H390" s="7"/>
      <c r="I390" s="7"/>
      <c r="J390" s="7"/>
      <c r="K390" s="7"/>
      <c r="L390" s="7"/>
      <c r="M390" s="7"/>
      <c r="N390" s="7"/>
      <c r="O390" s="7"/>
      <c r="P390" s="7"/>
      <c r="Q390" s="7"/>
      <c r="R390" s="7"/>
    </row>
    <row r="391" spans="1:18">
      <c r="A391" s="7"/>
      <c r="B391" s="7"/>
      <c r="C391" s="7"/>
      <c r="D391" s="7"/>
      <c r="E391" s="7"/>
      <c r="F391" s="7"/>
      <c r="G391" s="7"/>
      <c r="H391" s="7"/>
      <c r="I391" s="7"/>
      <c r="J391" s="7"/>
      <c r="K391" s="7"/>
      <c r="L391" s="7"/>
      <c r="M391" s="7"/>
      <c r="N391" s="7"/>
      <c r="O391" s="7"/>
      <c r="P391" s="7"/>
      <c r="Q391" s="7"/>
      <c r="R391" s="7"/>
    </row>
    <row r="392" spans="1:18">
      <c r="A392" s="7"/>
      <c r="B392" s="7"/>
      <c r="C392" s="7"/>
      <c r="D392" s="7"/>
      <c r="E392" s="7"/>
      <c r="F392" s="7"/>
      <c r="G392" s="7"/>
      <c r="H392" s="7"/>
      <c r="I392" s="7"/>
      <c r="J392" s="7"/>
      <c r="K392" s="7"/>
      <c r="L392" s="7"/>
      <c r="M392" s="7"/>
      <c r="N392" s="7"/>
      <c r="O392" s="7"/>
      <c r="P392" s="7"/>
      <c r="Q392" s="7"/>
      <c r="R392" s="7"/>
    </row>
    <row r="393" spans="1:18">
      <c r="A393" s="7"/>
      <c r="B393" s="7"/>
      <c r="C393" s="7"/>
      <c r="D393" s="7"/>
      <c r="E393" s="7"/>
      <c r="F393" s="7"/>
      <c r="G393" s="7"/>
      <c r="H393" s="7"/>
      <c r="I393" s="7"/>
      <c r="J393" s="7"/>
      <c r="K393" s="7"/>
      <c r="L393" s="7"/>
      <c r="M393" s="7"/>
      <c r="N393" s="7"/>
      <c r="O393" s="7"/>
      <c r="P393" s="7"/>
      <c r="Q393" s="7"/>
      <c r="R393" s="7"/>
    </row>
    <row r="394" spans="1:18">
      <c r="A394" s="7"/>
      <c r="B394" s="7"/>
      <c r="C394" s="7"/>
      <c r="D394" s="7"/>
      <c r="E394" s="7"/>
      <c r="F394" s="7"/>
      <c r="G394" s="7"/>
      <c r="H394" s="7"/>
      <c r="I394" s="7"/>
      <c r="J394" s="7"/>
      <c r="K394" s="7"/>
      <c r="L394" s="7"/>
      <c r="M394" s="7"/>
      <c r="N394" s="7"/>
      <c r="O394" s="7"/>
      <c r="P394" s="7"/>
      <c r="Q394" s="7"/>
      <c r="R394" s="7"/>
    </row>
    <row r="395" spans="1:18">
      <c r="A395" s="7"/>
      <c r="B395" s="7"/>
      <c r="C395" s="7"/>
      <c r="D395" s="7"/>
      <c r="E395" s="7"/>
      <c r="F395" s="7"/>
      <c r="G395" s="7"/>
      <c r="H395" s="7"/>
      <c r="I395" s="7"/>
      <c r="J395" s="7"/>
      <c r="K395" s="7"/>
      <c r="L395" s="7"/>
      <c r="M395" s="7"/>
      <c r="N395" s="7"/>
      <c r="O395" s="7"/>
      <c r="P395" s="7"/>
      <c r="Q395" s="7"/>
      <c r="R395" s="7"/>
    </row>
    <row r="396" spans="1:18">
      <c r="A396" s="7"/>
      <c r="B396" s="7"/>
      <c r="C396" s="7"/>
      <c r="D396" s="7"/>
      <c r="E396" s="7"/>
      <c r="F396" s="7"/>
      <c r="G396" s="7"/>
      <c r="H396" s="7"/>
      <c r="I396" s="7"/>
      <c r="J396" s="7"/>
      <c r="K396" s="7"/>
      <c r="L396" s="7"/>
      <c r="M396" s="7"/>
      <c r="N396" s="7"/>
      <c r="O396" s="7"/>
      <c r="P396" s="7"/>
      <c r="Q396" s="7"/>
      <c r="R396" s="7"/>
    </row>
    <row r="397" spans="1:18">
      <c r="A397" s="7"/>
      <c r="B397" s="7"/>
      <c r="C397" s="7"/>
      <c r="D397" s="7"/>
      <c r="E397" s="7"/>
      <c r="F397" s="7"/>
      <c r="G397" s="7"/>
      <c r="H397" s="7"/>
      <c r="I397" s="7"/>
      <c r="J397" s="7"/>
      <c r="K397" s="7"/>
      <c r="L397" s="7"/>
      <c r="M397" s="7"/>
      <c r="N397" s="7"/>
      <c r="O397" s="7"/>
      <c r="P397" s="7"/>
      <c r="Q397" s="7"/>
      <c r="R397" s="7"/>
    </row>
    <row r="398" spans="1:18">
      <c r="A398" s="7"/>
      <c r="B398" s="7"/>
      <c r="C398" s="7"/>
      <c r="D398" s="7"/>
      <c r="E398" s="7"/>
      <c r="F398" s="7"/>
      <c r="G398" s="7"/>
      <c r="H398" s="7"/>
      <c r="I398" s="7"/>
      <c r="J398" s="7"/>
      <c r="K398" s="7"/>
      <c r="L398" s="7"/>
      <c r="M398" s="7"/>
      <c r="N398" s="7"/>
      <c r="O398" s="7"/>
      <c r="P398" s="7"/>
      <c r="Q398" s="7"/>
      <c r="R398" s="7"/>
    </row>
    <row r="399" spans="1:18">
      <c r="A399" s="7"/>
      <c r="B399" s="7"/>
      <c r="C399" s="7"/>
      <c r="D399" s="7"/>
      <c r="E399" s="7"/>
      <c r="F399" s="7"/>
      <c r="G399" s="7"/>
      <c r="H399" s="7"/>
      <c r="I399" s="7"/>
      <c r="J399" s="7"/>
      <c r="K399" s="7"/>
      <c r="L399" s="7"/>
      <c r="M399" s="7"/>
      <c r="N399" s="7"/>
      <c r="O399" s="7"/>
      <c r="P399" s="7"/>
      <c r="Q399" s="7"/>
      <c r="R399" s="7"/>
    </row>
    <row r="400" spans="1:18">
      <c r="A400" s="7"/>
      <c r="B400" s="7"/>
      <c r="C400" s="7"/>
      <c r="D400" s="7"/>
      <c r="E400" s="7"/>
      <c r="F400" s="7"/>
      <c r="G400" s="7"/>
      <c r="H400" s="7"/>
      <c r="I400" s="7"/>
      <c r="J400" s="7"/>
      <c r="K400" s="7"/>
      <c r="L400" s="7"/>
      <c r="M400" s="7"/>
      <c r="N400" s="7"/>
      <c r="O400" s="7"/>
      <c r="P400" s="7"/>
      <c r="Q400" s="7"/>
      <c r="R400" s="7"/>
    </row>
    <row r="401" spans="1:18">
      <c r="A401" s="7"/>
      <c r="B401" s="7"/>
      <c r="C401" s="7"/>
      <c r="D401" s="7"/>
      <c r="E401" s="7"/>
      <c r="F401" s="7"/>
      <c r="G401" s="7"/>
      <c r="H401" s="7"/>
      <c r="I401" s="7"/>
      <c r="J401" s="7"/>
      <c r="K401" s="7"/>
      <c r="L401" s="7"/>
      <c r="M401" s="7"/>
      <c r="N401" s="7"/>
      <c r="O401" s="7"/>
      <c r="P401" s="7"/>
      <c r="Q401" s="7"/>
      <c r="R401" s="7"/>
    </row>
    <row r="402" spans="1:18">
      <c r="A402" s="7"/>
      <c r="B402" s="7"/>
      <c r="C402" s="7"/>
      <c r="D402" s="7"/>
      <c r="E402" s="7"/>
      <c r="F402" s="7"/>
      <c r="G402" s="7"/>
      <c r="H402" s="7"/>
      <c r="I402" s="7"/>
      <c r="J402" s="7"/>
      <c r="K402" s="7"/>
      <c r="L402" s="7"/>
      <c r="M402" s="7"/>
      <c r="N402" s="7"/>
      <c r="O402" s="7"/>
      <c r="P402" s="7"/>
      <c r="Q402" s="7"/>
      <c r="R402" s="7"/>
    </row>
    <row r="403" spans="1:18">
      <c r="A403" s="7"/>
      <c r="B403" s="7"/>
      <c r="C403" s="7"/>
      <c r="D403" s="7"/>
      <c r="E403" s="7"/>
      <c r="F403" s="7"/>
      <c r="G403" s="7"/>
      <c r="H403" s="7"/>
      <c r="I403" s="7"/>
      <c r="J403" s="7"/>
      <c r="K403" s="7"/>
      <c r="L403" s="7"/>
      <c r="M403" s="7"/>
      <c r="N403" s="7"/>
      <c r="O403" s="7"/>
      <c r="P403" s="7"/>
      <c r="Q403" s="7"/>
      <c r="R403" s="7"/>
    </row>
    <row r="404" spans="1:18">
      <c r="A404" s="7"/>
      <c r="B404" s="7"/>
      <c r="C404" s="7"/>
      <c r="D404" s="7"/>
      <c r="E404" s="7"/>
      <c r="F404" s="7"/>
      <c r="G404" s="7"/>
      <c r="H404" s="7"/>
      <c r="I404" s="7"/>
      <c r="J404" s="7"/>
      <c r="K404" s="7"/>
      <c r="L404" s="7"/>
      <c r="M404" s="7"/>
      <c r="N404" s="7"/>
      <c r="O404" s="7"/>
      <c r="P404" s="7"/>
      <c r="Q404" s="7"/>
      <c r="R404" s="7"/>
    </row>
    <row r="405" spans="1:18">
      <c r="A405" s="7"/>
      <c r="B405" s="7"/>
      <c r="C405" s="7"/>
      <c r="D405" s="7"/>
      <c r="E405" s="7"/>
      <c r="F405" s="7"/>
      <c r="G405" s="7"/>
      <c r="H405" s="7"/>
      <c r="I405" s="7"/>
      <c r="J405" s="7"/>
      <c r="K405" s="7"/>
      <c r="L405" s="7"/>
      <c r="M405" s="7"/>
      <c r="N405" s="7"/>
      <c r="O405" s="7"/>
      <c r="P405" s="7"/>
      <c r="Q405" s="7"/>
      <c r="R405" s="7"/>
    </row>
    <row r="406" spans="1:18">
      <c r="A406" s="7"/>
      <c r="B406" s="7"/>
      <c r="C406" s="7"/>
      <c r="D406" s="7"/>
      <c r="E406" s="7"/>
      <c r="F406" s="7"/>
      <c r="G406" s="7"/>
      <c r="H406" s="7"/>
      <c r="I406" s="7"/>
      <c r="J406" s="7"/>
      <c r="K406" s="7"/>
      <c r="L406" s="7"/>
      <c r="M406" s="7"/>
      <c r="N406" s="7"/>
      <c r="O406" s="7"/>
      <c r="P406" s="7"/>
      <c r="Q406" s="7"/>
      <c r="R406" s="7"/>
    </row>
    <row r="407" spans="1:18">
      <c r="A407" s="7"/>
      <c r="B407" s="7"/>
      <c r="C407" s="7"/>
      <c r="D407" s="7"/>
      <c r="E407" s="7"/>
      <c r="F407" s="7"/>
      <c r="G407" s="7"/>
      <c r="H407" s="7"/>
      <c r="I407" s="7"/>
      <c r="J407" s="7"/>
      <c r="K407" s="7"/>
      <c r="L407" s="7"/>
      <c r="M407" s="7"/>
      <c r="N407" s="7"/>
      <c r="O407" s="7"/>
      <c r="P407" s="7"/>
      <c r="Q407" s="7"/>
      <c r="R407" s="7"/>
    </row>
    <row r="408" spans="1:18">
      <c r="A408" s="7"/>
      <c r="B408" s="7"/>
      <c r="C408" s="7"/>
      <c r="D408" s="7"/>
      <c r="E408" s="7"/>
      <c r="F408" s="7"/>
      <c r="G408" s="7"/>
      <c r="H408" s="7"/>
      <c r="I408" s="7"/>
      <c r="J408" s="7"/>
      <c r="K408" s="7"/>
      <c r="L408" s="7"/>
      <c r="M408" s="7"/>
      <c r="N408" s="7"/>
      <c r="O408" s="7"/>
      <c r="P408" s="7"/>
      <c r="Q408" s="7"/>
      <c r="R408" s="7"/>
    </row>
    <row r="409" spans="1:18">
      <c r="A409" s="7"/>
      <c r="B409" s="7"/>
      <c r="C409" s="7"/>
      <c r="D409" s="7"/>
      <c r="E409" s="7"/>
      <c r="F409" s="7"/>
      <c r="G409" s="7"/>
      <c r="H409" s="7"/>
      <c r="I409" s="7"/>
      <c r="J409" s="7"/>
      <c r="K409" s="7"/>
      <c r="L409" s="7"/>
      <c r="M409" s="7"/>
      <c r="N409" s="7"/>
      <c r="O409" s="7"/>
      <c r="P409" s="7"/>
      <c r="Q409" s="7"/>
      <c r="R409" s="7"/>
    </row>
    <row r="410" spans="1:18">
      <c r="A410" s="7"/>
      <c r="B410" s="7"/>
      <c r="C410" s="7"/>
      <c r="D410" s="7"/>
      <c r="E410" s="7"/>
      <c r="F410" s="7"/>
      <c r="G410" s="7"/>
      <c r="H410" s="7"/>
      <c r="I410" s="7"/>
      <c r="J410" s="7"/>
      <c r="K410" s="7"/>
      <c r="L410" s="7"/>
      <c r="M410" s="7"/>
      <c r="N410" s="7"/>
      <c r="O410" s="7"/>
      <c r="P410" s="7"/>
      <c r="Q410" s="7"/>
      <c r="R410" s="7"/>
    </row>
    <row r="411" spans="1:18">
      <c r="A411" s="7"/>
      <c r="B411" s="7"/>
      <c r="C411" s="7"/>
      <c r="D411" s="7"/>
      <c r="E411" s="7"/>
      <c r="F411" s="7"/>
      <c r="G411" s="7"/>
      <c r="H411" s="7"/>
      <c r="I411" s="7"/>
      <c r="J411" s="7"/>
      <c r="K411" s="7"/>
      <c r="L411" s="7"/>
      <c r="M411" s="7"/>
      <c r="N411" s="7"/>
      <c r="O411" s="7"/>
      <c r="P411" s="7"/>
      <c r="Q411" s="7"/>
      <c r="R411" s="7"/>
    </row>
    <row r="412" spans="1:18">
      <c r="A412" s="7"/>
      <c r="B412" s="7"/>
      <c r="C412" s="7"/>
      <c r="D412" s="7"/>
      <c r="E412" s="7"/>
      <c r="F412" s="7"/>
      <c r="G412" s="7"/>
      <c r="H412" s="7"/>
      <c r="I412" s="7"/>
      <c r="J412" s="7"/>
      <c r="K412" s="7"/>
      <c r="L412" s="7"/>
      <c r="M412" s="7"/>
      <c r="N412" s="7"/>
      <c r="O412" s="7"/>
      <c r="P412" s="7"/>
      <c r="Q412" s="7"/>
      <c r="R412" s="7"/>
    </row>
    <row r="413" spans="1:18">
      <c r="A413" s="7"/>
      <c r="B413" s="7"/>
      <c r="C413" s="7"/>
      <c r="D413" s="7"/>
      <c r="E413" s="7"/>
      <c r="F413" s="7"/>
      <c r="G413" s="7"/>
      <c r="H413" s="7"/>
      <c r="I413" s="7"/>
      <c r="J413" s="7"/>
      <c r="K413" s="7"/>
      <c r="L413" s="7"/>
      <c r="M413" s="7"/>
      <c r="N413" s="7"/>
      <c r="O413" s="7"/>
      <c r="P413" s="7"/>
      <c r="Q413" s="7"/>
      <c r="R413" s="7"/>
    </row>
    <row r="414" spans="1:18">
      <c r="A414" s="7"/>
      <c r="B414" s="7"/>
      <c r="C414" s="7"/>
      <c r="D414" s="7"/>
      <c r="E414" s="7"/>
      <c r="F414" s="7"/>
      <c r="G414" s="7"/>
      <c r="H414" s="7"/>
      <c r="I414" s="7"/>
      <c r="J414" s="7"/>
      <c r="K414" s="7"/>
      <c r="L414" s="7"/>
      <c r="M414" s="7"/>
      <c r="N414" s="7"/>
      <c r="O414" s="7"/>
      <c r="P414" s="7"/>
      <c r="Q414" s="7"/>
      <c r="R414" s="7"/>
    </row>
    <row r="415" spans="1:18">
      <c r="A415" s="7"/>
      <c r="B415" s="7"/>
      <c r="C415" s="7"/>
      <c r="D415" s="7"/>
      <c r="E415" s="7"/>
      <c r="F415" s="7"/>
      <c r="G415" s="7"/>
      <c r="H415" s="7"/>
      <c r="I415" s="7"/>
      <c r="J415" s="7"/>
      <c r="K415" s="7"/>
      <c r="L415" s="7"/>
      <c r="M415" s="7"/>
      <c r="N415" s="7"/>
      <c r="O415" s="7"/>
      <c r="P415" s="7"/>
      <c r="Q415" s="7"/>
      <c r="R415" s="7"/>
    </row>
    <row r="416" spans="1:18">
      <c r="A416" s="7"/>
      <c r="B416" s="7"/>
      <c r="C416" s="7"/>
      <c r="D416" s="7"/>
      <c r="E416" s="7"/>
      <c r="F416" s="7"/>
      <c r="G416" s="7"/>
      <c r="H416" s="7"/>
      <c r="I416" s="7"/>
      <c r="J416" s="7"/>
      <c r="K416" s="7"/>
      <c r="L416" s="7"/>
      <c r="M416" s="7"/>
      <c r="N416" s="7"/>
      <c r="O416" s="7"/>
      <c r="P416" s="7"/>
      <c r="Q416" s="7"/>
      <c r="R416" s="7"/>
    </row>
    <row r="417" spans="1:18">
      <c r="A417" s="7"/>
      <c r="B417" s="7"/>
      <c r="C417" s="7"/>
      <c r="D417" s="7"/>
      <c r="E417" s="7"/>
      <c r="F417" s="7"/>
      <c r="G417" s="7"/>
      <c r="H417" s="7"/>
      <c r="I417" s="7"/>
      <c r="J417" s="7"/>
      <c r="K417" s="7"/>
      <c r="L417" s="7"/>
      <c r="M417" s="7"/>
      <c r="N417" s="7"/>
      <c r="O417" s="7"/>
      <c r="P417" s="7"/>
      <c r="Q417" s="7"/>
      <c r="R417" s="7"/>
    </row>
    <row r="418" spans="1:18">
      <c r="A418" s="7"/>
      <c r="B418" s="7"/>
      <c r="C418" s="7"/>
      <c r="D418" s="7"/>
      <c r="E418" s="7"/>
      <c r="F418" s="7"/>
      <c r="G418" s="7"/>
      <c r="H418" s="7"/>
      <c r="I418" s="7"/>
      <c r="J418" s="7"/>
      <c r="K418" s="7"/>
      <c r="L418" s="7"/>
      <c r="M418" s="7"/>
      <c r="N418" s="7"/>
      <c r="O418" s="7"/>
      <c r="P418" s="7"/>
      <c r="Q418" s="7"/>
      <c r="R418" s="7"/>
    </row>
    <row r="419" spans="1:18">
      <c r="A419" s="7"/>
      <c r="B419" s="7"/>
      <c r="C419" s="7"/>
      <c r="D419" s="7"/>
      <c r="E419" s="7"/>
      <c r="F419" s="7"/>
      <c r="G419" s="7"/>
      <c r="H419" s="7"/>
      <c r="I419" s="7"/>
      <c r="J419" s="7"/>
      <c r="K419" s="7"/>
      <c r="L419" s="7"/>
      <c r="M419" s="7"/>
      <c r="N419" s="7"/>
      <c r="O419" s="7"/>
      <c r="P419" s="7"/>
      <c r="Q419" s="7"/>
      <c r="R419" s="7"/>
    </row>
    <row r="420" spans="1:18">
      <c r="A420" s="7"/>
      <c r="B420" s="7"/>
      <c r="C420" s="7"/>
      <c r="D420" s="7"/>
      <c r="E420" s="7"/>
      <c r="F420" s="7"/>
      <c r="G420" s="7"/>
      <c r="H420" s="7"/>
      <c r="I420" s="7"/>
      <c r="J420" s="7"/>
      <c r="K420" s="7"/>
      <c r="L420" s="7"/>
      <c r="M420" s="7"/>
      <c r="N420" s="7"/>
      <c r="O420" s="7"/>
      <c r="P420" s="7"/>
      <c r="Q420" s="7"/>
      <c r="R420" s="7"/>
    </row>
    <row r="421" spans="1:18">
      <c r="A421" s="7"/>
      <c r="B421" s="7"/>
      <c r="C421" s="7"/>
      <c r="D421" s="7"/>
      <c r="E421" s="7"/>
      <c r="F421" s="7"/>
      <c r="G421" s="7"/>
      <c r="H421" s="7"/>
      <c r="I421" s="7"/>
      <c r="J421" s="7"/>
      <c r="K421" s="7"/>
      <c r="L421" s="7"/>
      <c r="M421" s="7"/>
      <c r="N421" s="7"/>
      <c r="O421" s="7"/>
      <c r="P421" s="7"/>
      <c r="Q421" s="7"/>
      <c r="R421" s="7"/>
    </row>
    <row r="422" spans="1:18">
      <c r="A422" s="7"/>
      <c r="B422" s="7"/>
      <c r="C422" s="7"/>
      <c r="D422" s="7"/>
      <c r="E422" s="7"/>
      <c r="F422" s="7"/>
      <c r="G422" s="7"/>
      <c r="H422" s="7"/>
      <c r="I422" s="7"/>
      <c r="J422" s="7"/>
      <c r="K422" s="7"/>
      <c r="L422" s="7"/>
      <c r="M422" s="7"/>
      <c r="N422" s="7"/>
      <c r="O422" s="7"/>
      <c r="P422" s="7"/>
      <c r="Q422" s="7"/>
      <c r="R422" s="7"/>
    </row>
    <row r="423" spans="1:18">
      <c r="A423" s="7"/>
      <c r="B423" s="7"/>
      <c r="C423" s="7"/>
      <c r="D423" s="7"/>
      <c r="E423" s="7"/>
      <c r="F423" s="7"/>
      <c r="G423" s="7"/>
      <c r="H423" s="7"/>
      <c r="I423" s="7"/>
      <c r="J423" s="7"/>
      <c r="K423" s="7"/>
      <c r="L423" s="7"/>
      <c r="M423" s="7"/>
      <c r="N423" s="7"/>
      <c r="O423" s="7"/>
      <c r="P423" s="7"/>
      <c r="Q423" s="7"/>
      <c r="R423" s="7"/>
    </row>
    <row r="424" spans="1:18">
      <c r="A424" s="7"/>
      <c r="B424" s="7"/>
      <c r="C424" s="7"/>
      <c r="D424" s="7"/>
      <c r="E424" s="7"/>
      <c r="F424" s="7"/>
      <c r="G424" s="7"/>
      <c r="H424" s="7"/>
      <c r="I424" s="7"/>
      <c r="J424" s="7"/>
      <c r="K424" s="7"/>
      <c r="L424" s="7"/>
      <c r="M424" s="7"/>
      <c r="N424" s="7"/>
      <c r="O424" s="7"/>
      <c r="P424" s="7"/>
      <c r="Q424" s="7"/>
      <c r="R424" s="7"/>
    </row>
    <row r="425" spans="1:18">
      <c r="A425" s="7"/>
      <c r="B425" s="7"/>
      <c r="C425" s="7"/>
      <c r="D425" s="7"/>
      <c r="E425" s="7"/>
      <c r="F425" s="7"/>
      <c r="G425" s="7"/>
      <c r="H425" s="7"/>
      <c r="I425" s="7"/>
      <c r="J425" s="7"/>
      <c r="K425" s="7"/>
      <c r="L425" s="7"/>
      <c r="M425" s="7"/>
      <c r="N425" s="7"/>
      <c r="O425" s="7"/>
      <c r="P425" s="7"/>
      <c r="Q425" s="7"/>
      <c r="R425" s="7"/>
    </row>
    <row r="426" spans="1:18">
      <c r="A426" s="7"/>
      <c r="B426" s="7"/>
      <c r="C426" s="7"/>
      <c r="D426" s="7"/>
      <c r="E426" s="7"/>
      <c r="F426" s="7"/>
      <c r="G426" s="7"/>
      <c r="H426" s="7"/>
      <c r="I426" s="7"/>
      <c r="J426" s="7"/>
      <c r="K426" s="7"/>
      <c r="L426" s="7"/>
      <c r="M426" s="7"/>
      <c r="N426" s="7"/>
      <c r="O426" s="7"/>
      <c r="P426" s="7"/>
      <c r="Q426" s="7"/>
      <c r="R426" s="7"/>
    </row>
    <row r="427" spans="1:18">
      <c r="A427" s="7"/>
      <c r="B427" s="7"/>
      <c r="C427" s="7"/>
      <c r="D427" s="7"/>
      <c r="E427" s="7"/>
      <c r="F427" s="7"/>
      <c r="G427" s="7"/>
      <c r="H427" s="7"/>
      <c r="I427" s="7"/>
      <c r="J427" s="7"/>
      <c r="K427" s="7"/>
      <c r="L427" s="7"/>
      <c r="M427" s="7"/>
      <c r="N427" s="7"/>
      <c r="O427" s="7"/>
      <c r="P427" s="7"/>
      <c r="Q427" s="7"/>
      <c r="R427" s="7"/>
    </row>
    <row r="428" spans="1:18">
      <c r="A428" s="7"/>
      <c r="B428" s="7"/>
      <c r="C428" s="7"/>
      <c r="D428" s="7"/>
      <c r="E428" s="7"/>
      <c r="F428" s="7"/>
      <c r="G428" s="7"/>
      <c r="H428" s="7"/>
      <c r="I428" s="7"/>
      <c r="J428" s="7"/>
      <c r="K428" s="7"/>
      <c r="L428" s="7"/>
      <c r="M428" s="7"/>
      <c r="N428" s="7"/>
      <c r="O428" s="7"/>
      <c r="P428" s="7"/>
      <c r="Q428" s="7"/>
      <c r="R428" s="7"/>
    </row>
    <row r="429" spans="1:18">
      <c r="A429" s="7"/>
      <c r="B429" s="7"/>
      <c r="C429" s="7"/>
      <c r="D429" s="7"/>
      <c r="E429" s="7"/>
      <c r="F429" s="7"/>
      <c r="G429" s="7"/>
      <c r="H429" s="7"/>
      <c r="I429" s="7"/>
      <c r="J429" s="7"/>
      <c r="K429" s="7"/>
      <c r="L429" s="7"/>
      <c r="M429" s="7"/>
      <c r="N429" s="7"/>
      <c r="O429" s="7"/>
      <c r="P429" s="7"/>
      <c r="Q429" s="7"/>
      <c r="R429" s="7"/>
    </row>
    <row r="430" spans="1:18">
      <c r="A430" s="7"/>
      <c r="B430" s="7"/>
      <c r="C430" s="7"/>
      <c r="D430" s="7"/>
      <c r="E430" s="7"/>
      <c r="F430" s="7"/>
      <c r="G430" s="7"/>
      <c r="H430" s="7"/>
      <c r="I430" s="7"/>
      <c r="J430" s="7"/>
      <c r="K430" s="7"/>
      <c r="L430" s="7"/>
      <c r="M430" s="7"/>
      <c r="N430" s="7"/>
      <c r="O430" s="7"/>
      <c r="P430" s="7"/>
      <c r="Q430" s="7"/>
      <c r="R430" s="7"/>
    </row>
    <row r="431" spans="1:18">
      <c r="A431" s="7"/>
      <c r="B431" s="7"/>
      <c r="C431" s="7"/>
      <c r="D431" s="7"/>
      <c r="E431" s="7"/>
      <c r="F431" s="7"/>
      <c r="G431" s="7"/>
      <c r="H431" s="7"/>
      <c r="I431" s="7"/>
      <c r="J431" s="7"/>
      <c r="K431" s="7"/>
      <c r="L431" s="7"/>
      <c r="M431" s="7"/>
      <c r="N431" s="7"/>
      <c r="O431" s="7"/>
      <c r="P431" s="7"/>
      <c r="Q431" s="7"/>
      <c r="R431" s="7"/>
    </row>
    <row r="432" spans="1:18">
      <c r="A432" s="7"/>
      <c r="B432" s="7"/>
      <c r="C432" s="7"/>
      <c r="D432" s="7"/>
      <c r="E432" s="7"/>
      <c r="F432" s="7"/>
      <c r="G432" s="7"/>
      <c r="H432" s="7"/>
      <c r="I432" s="7"/>
      <c r="J432" s="7"/>
      <c r="K432" s="7"/>
      <c r="L432" s="7"/>
      <c r="M432" s="7"/>
      <c r="N432" s="7"/>
      <c r="O432" s="7"/>
      <c r="P432" s="7"/>
      <c r="Q432" s="7"/>
      <c r="R432" s="7"/>
    </row>
    <row r="433" spans="1:18">
      <c r="A433" s="7"/>
      <c r="B433" s="7"/>
      <c r="C433" s="7"/>
      <c r="D433" s="7"/>
      <c r="E433" s="7"/>
      <c r="F433" s="7"/>
      <c r="G433" s="7"/>
      <c r="H433" s="7"/>
      <c r="I433" s="7"/>
      <c r="J433" s="7"/>
      <c r="K433" s="7"/>
      <c r="L433" s="7"/>
      <c r="M433" s="7"/>
      <c r="N433" s="7"/>
      <c r="O433" s="7"/>
      <c r="P433" s="7"/>
      <c r="Q433" s="7"/>
      <c r="R433" s="7"/>
    </row>
    <row r="434" spans="1:18">
      <c r="A434" s="7"/>
      <c r="B434" s="7"/>
      <c r="C434" s="7"/>
      <c r="D434" s="7"/>
      <c r="E434" s="7"/>
      <c r="F434" s="7"/>
      <c r="G434" s="7"/>
      <c r="H434" s="7"/>
      <c r="I434" s="7"/>
      <c r="J434" s="7"/>
      <c r="K434" s="7"/>
      <c r="L434" s="7"/>
      <c r="M434" s="7"/>
      <c r="N434" s="7"/>
      <c r="O434" s="7"/>
      <c r="P434" s="7"/>
      <c r="Q434" s="7"/>
      <c r="R434" s="7"/>
    </row>
    <row r="435" spans="1:18">
      <c r="A435" s="7"/>
      <c r="B435" s="7"/>
      <c r="C435" s="7"/>
      <c r="D435" s="7"/>
      <c r="E435" s="7"/>
      <c r="F435" s="7"/>
      <c r="G435" s="7"/>
      <c r="H435" s="7"/>
      <c r="I435" s="7"/>
      <c r="J435" s="7"/>
      <c r="K435" s="7"/>
      <c r="L435" s="7"/>
      <c r="M435" s="7"/>
      <c r="N435" s="7"/>
      <c r="O435" s="7"/>
      <c r="P435" s="7"/>
      <c r="Q435" s="7"/>
      <c r="R435" s="7"/>
    </row>
    <row r="436" spans="1:18">
      <c r="A436" s="7"/>
      <c r="B436" s="7"/>
      <c r="C436" s="7"/>
      <c r="D436" s="7"/>
      <c r="E436" s="7"/>
      <c r="F436" s="7"/>
      <c r="G436" s="7"/>
      <c r="H436" s="7"/>
      <c r="I436" s="7"/>
      <c r="J436" s="7"/>
      <c r="K436" s="7"/>
      <c r="L436" s="7"/>
      <c r="M436" s="7"/>
      <c r="N436" s="7"/>
      <c r="O436" s="7"/>
      <c r="P436" s="7"/>
      <c r="Q436" s="7"/>
      <c r="R436" s="7"/>
    </row>
    <row r="437" spans="1:18">
      <c r="A437" s="7"/>
      <c r="B437" s="7"/>
      <c r="C437" s="7"/>
      <c r="D437" s="7"/>
      <c r="E437" s="7"/>
      <c r="F437" s="7"/>
      <c r="G437" s="7"/>
      <c r="H437" s="7"/>
      <c r="I437" s="7"/>
      <c r="J437" s="7"/>
      <c r="K437" s="7"/>
      <c r="L437" s="7"/>
      <c r="M437" s="7"/>
      <c r="N437" s="7"/>
      <c r="O437" s="7"/>
      <c r="P437" s="7"/>
      <c r="Q437" s="7"/>
      <c r="R437" s="7"/>
    </row>
    <row r="438" spans="1:18">
      <c r="A438" s="7"/>
      <c r="B438" s="7"/>
      <c r="C438" s="7"/>
      <c r="D438" s="7"/>
      <c r="E438" s="7"/>
      <c r="F438" s="7"/>
      <c r="G438" s="7"/>
      <c r="H438" s="7"/>
      <c r="I438" s="7"/>
      <c r="J438" s="7"/>
      <c r="K438" s="7"/>
      <c r="L438" s="7"/>
      <c r="M438" s="7"/>
      <c r="N438" s="7"/>
      <c r="O438" s="7"/>
      <c r="P438" s="7"/>
      <c r="Q438" s="7"/>
      <c r="R438" s="7"/>
    </row>
    <row r="439" spans="1:18">
      <c r="A439" s="7"/>
      <c r="B439" s="7"/>
      <c r="C439" s="7"/>
      <c r="D439" s="7"/>
      <c r="E439" s="7"/>
      <c r="F439" s="7"/>
      <c r="G439" s="7"/>
      <c r="H439" s="7"/>
      <c r="I439" s="7"/>
      <c r="J439" s="7"/>
      <c r="K439" s="7"/>
      <c r="L439" s="7"/>
      <c r="M439" s="7"/>
      <c r="N439" s="7"/>
      <c r="O439" s="7"/>
      <c r="P439" s="7"/>
      <c r="Q439" s="7"/>
      <c r="R439" s="7"/>
    </row>
    <row r="440" spans="1:18">
      <c r="A440" s="7"/>
      <c r="B440" s="7"/>
      <c r="C440" s="7"/>
      <c r="D440" s="7"/>
      <c r="E440" s="7"/>
      <c r="F440" s="7"/>
      <c r="G440" s="7"/>
      <c r="H440" s="7"/>
      <c r="I440" s="7"/>
      <c r="J440" s="7"/>
      <c r="K440" s="7"/>
      <c r="L440" s="7"/>
      <c r="M440" s="7"/>
      <c r="N440" s="7"/>
      <c r="O440" s="7"/>
      <c r="P440" s="7"/>
      <c r="Q440" s="7"/>
      <c r="R440" s="7"/>
    </row>
    <row r="441" spans="1:18">
      <c r="A441" s="7"/>
      <c r="B441" s="7"/>
      <c r="C441" s="7"/>
      <c r="D441" s="7"/>
      <c r="E441" s="7"/>
      <c r="F441" s="7"/>
      <c r="G441" s="7"/>
      <c r="H441" s="7"/>
      <c r="I441" s="7"/>
      <c r="J441" s="7"/>
      <c r="K441" s="7"/>
      <c r="L441" s="7"/>
      <c r="M441" s="7"/>
      <c r="N441" s="7"/>
      <c r="O441" s="7"/>
      <c r="P441" s="7"/>
      <c r="Q441" s="7"/>
      <c r="R441" s="7"/>
    </row>
    <row r="442" spans="1:18">
      <c r="A442" s="7"/>
      <c r="B442" s="7"/>
      <c r="C442" s="7"/>
      <c r="D442" s="7"/>
      <c r="E442" s="7"/>
      <c r="F442" s="7"/>
      <c r="G442" s="7"/>
      <c r="H442" s="7"/>
      <c r="I442" s="7"/>
      <c r="J442" s="7"/>
      <c r="K442" s="7"/>
      <c r="L442" s="7"/>
      <c r="M442" s="7"/>
      <c r="N442" s="7"/>
      <c r="O442" s="7"/>
      <c r="P442" s="7"/>
      <c r="Q442" s="7"/>
      <c r="R442" s="7"/>
    </row>
    <row r="443" spans="1:18">
      <c r="A443" s="7"/>
      <c r="B443" s="7"/>
      <c r="C443" s="7"/>
      <c r="D443" s="7"/>
      <c r="E443" s="7"/>
      <c r="F443" s="7"/>
      <c r="G443" s="7"/>
      <c r="H443" s="7"/>
      <c r="I443" s="7"/>
      <c r="J443" s="7"/>
      <c r="K443" s="7"/>
      <c r="L443" s="7"/>
      <c r="M443" s="7"/>
      <c r="N443" s="7"/>
      <c r="O443" s="7"/>
      <c r="P443" s="7"/>
      <c r="Q443" s="7"/>
      <c r="R443" s="7"/>
    </row>
    <row r="444" spans="1:18">
      <c r="A444" s="7"/>
      <c r="B444" s="7"/>
      <c r="C444" s="7"/>
      <c r="D444" s="7"/>
      <c r="E444" s="7"/>
      <c r="F444" s="7"/>
      <c r="G444" s="7"/>
      <c r="H444" s="7"/>
      <c r="I444" s="7"/>
      <c r="J444" s="7"/>
      <c r="K444" s="7"/>
      <c r="L444" s="7"/>
      <c r="M444" s="7"/>
      <c r="N444" s="7"/>
      <c r="O444" s="7"/>
      <c r="P444" s="7"/>
      <c r="Q444" s="7"/>
      <c r="R444" s="7"/>
    </row>
    <row r="445" spans="1:18">
      <c r="A445" s="7"/>
      <c r="B445" s="7"/>
      <c r="C445" s="7"/>
      <c r="D445" s="7"/>
      <c r="E445" s="7"/>
      <c r="F445" s="7"/>
      <c r="G445" s="7"/>
      <c r="H445" s="7"/>
      <c r="I445" s="7"/>
      <c r="J445" s="7"/>
      <c r="K445" s="7"/>
      <c r="L445" s="7"/>
      <c r="M445" s="7"/>
      <c r="N445" s="7"/>
      <c r="O445" s="7"/>
      <c r="P445" s="7"/>
      <c r="Q445" s="7"/>
      <c r="R445" s="7"/>
    </row>
    <row r="446" spans="1:18">
      <c r="A446" s="7"/>
      <c r="B446" s="7"/>
      <c r="C446" s="7"/>
      <c r="D446" s="7"/>
      <c r="E446" s="7"/>
      <c r="F446" s="7"/>
      <c r="G446" s="7"/>
      <c r="H446" s="7"/>
      <c r="I446" s="7"/>
      <c r="J446" s="7"/>
      <c r="K446" s="7"/>
      <c r="L446" s="7"/>
      <c r="M446" s="7"/>
      <c r="N446" s="7"/>
      <c r="O446" s="7"/>
      <c r="P446" s="7"/>
      <c r="Q446" s="7"/>
      <c r="R446" s="7"/>
    </row>
    <row r="447" spans="1:18">
      <c r="A447" s="7"/>
      <c r="B447" s="7"/>
      <c r="C447" s="7"/>
      <c r="D447" s="7"/>
      <c r="E447" s="7"/>
      <c r="F447" s="7"/>
      <c r="G447" s="7"/>
      <c r="H447" s="7"/>
      <c r="I447" s="7"/>
      <c r="J447" s="7"/>
      <c r="K447" s="7"/>
      <c r="L447" s="7"/>
      <c r="M447" s="7"/>
      <c r="N447" s="7"/>
      <c r="O447" s="7"/>
      <c r="P447" s="7"/>
      <c r="Q447" s="7"/>
      <c r="R447" s="7"/>
    </row>
    <row r="448" spans="1:18">
      <c r="A448" s="7"/>
      <c r="B448" s="7"/>
      <c r="C448" s="7"/>
      <c r="D448" s="7"/>
      <c r="E448" s="7"/>
      <c r="F448" s="7"/>
      <c r="G448" s="7"/>
      <c r="H448" s="7"/>
      <c r="I448" s="7"/>
      <c r="J448" s="7"/>
      <c r="K448" s="7"/>
      <c r="L448" s="7"/>
      <c r="M448" s="7"/>
      <c r="N448" s="7"/>
      <c r="O448" s="7"/>
      <c r="P448" s="7"/>
      <c r="Q448" s="7"/>
      <c r="R448" s="7"/>
    </row>
    <row r="449" spans="1:18">
      <c r="A449" s="7"/>
      <c r="B449" s="7"/>
      <c r="C449" s="7"/>
      <c r="D449" s="7"/>
      <c r="E449" s="7"/>
      <c r="F449" s="7"/>
      <c r="G449" s="7"/>
      <c r="H449" s="7"/>
      <c r="I449" s="7"/>
      <c r="J449" s="7"/>
      <c r="K449" s="7"/>
      <c r="L449" s="7"/>
      <c r="M449" s="7"/>
      <c r="N449" s="7"/>
      <c r="O449" s="7"/>
      <c r="P449" s="7"/>
      <c r="Q449" s="7"/>
      <c r="R449" s="7"/>
    </row>
    <row r="450" spans="1:18">
      <c r="A450" s="7"/>
      <c r="B450" s="7"/>
      <c r="C450" s="7"/>
      <c r="D450" s="7"/>
      <c r="E450" s="7"/>
      <c r="F450" s="7"/>
      <c r="G450" s="7"/>
      <c r="H450" s="7"/>
      <c r="I450" s="7"/>
      <c r="J450" s="7"/>
      <c r="K450" s="7"/>
      <c r="L450" s="7"/>
      <c r="M450" s="7"/>
      <c r="N450" s="7"/>
      <c r="O450" s="7"/>
      <c r="P450" s="7"/>
      <c r="Q450" s="7"/>
      <c r="R450" s="7"/>
    </row>
    <row r="451" spans="1:18">
      <c r="A451" s="7"/>
      <c r="B451" s="7"/>
      <c r="C451" s="7"/>
      <c r="D451" s="7"/>
      <c r="E451" s="7"/>
      <c r="F451" s="7"/>
      <c r="G451" s="7"/>
      <c r="H451" s="7"/>
      <c r="I451" s="7"/>
      <c r="J451" s="7"/>
      <c r="K451" s="7"/>
      <c r="L451" s="7"/>
      <c r="M451" s="7"/>
      <c r="N451" s="7"/>
      <c r="O451" s="7"/>
      <c r="P451" s="7"/>
      <c r="Q451" s="7"/>
      <c r="R451" s="7"/>
    </row>
    <row r="452" spans="1:18">
      <c r="A452" s="7"/>
      <c r="B452" s="7"/>
      <c r="C452" s="7"/>
      <c r="D452" s="7"/>
      <c r="E452" s="7"/>
      <c r="F452" s="7"/>
      <c r="G452" s="7"/>
      <c r="H452" s="7"/>
      <c r="I452" s="7"/>
      <c r="J452" s="7"/>
      <c r="K452" s="7"/>
      <c r="L452" s="7"/>
      <c r="M452" s="7"/>
      <c r="N452" s="7"/>
      <c r="O452" s="7"/>
      <c r="P452" s="7"/>
      <c r="Q452" s="7"/>
      <c r="R452" s="7"/>
    </row>
    <row r="453" spans="1:18">
      <c r="A453" s="7"/>
      <c r="B453" s="7"/>
      <c r="C453" s="7"/>
      <c r="D453" s="7"/>
      <c r="E453" s="7"/>
      <c r="F453" s="7"/>
      <c r="G453" s="7"/>
      <c r="H453" s="7"/>
      <c r="I453" s="7"/>
      <c r="J453" s="7"/>
      <c r="K453" s="7"/>
      <c r="L453" s="7"/>
      <c r="M453" s="7"/>
      <c r="N453" s="7"/>
      <c r="O453" s="7"/>
      <c r="P453" s="7"/>
      <c r="Q453" s="7"/>
      <c r="R453" s="7"/>
    </row>
    <row r="454" spans="1:18">
      <c r="A454" s="7"/>
      <c r="B454" s="7"/>
      <c r="C454" s="7"/>
      <c r="D454" s="7"/>
      <c r="E454" s="7"/>
      <c r="F454" s="7"/>
      <c r="G454" s="7"/>
      <c r="H454" s="7"/>
      <c r="I454" s="7"/>
      <c r="J454" s="7"/>
      <c r="K454" s="7"/>
      <c r="L454" s="7"/>
      <c r="M454" s="7"/>
      <c r="N454" s="7"/>
      <c r="O454" s="7"/>
      <c r="P454" s="7"/>
      <c r="Q454" s="7"/>
      <c r="R454" s="7"/>
    </row>
    <row r="455" spans="1:18">
      <c r="A455" s="7"/>
      <c r="B455" s="7"/>
      <c r="C455" s="7"/>
      <c r="D455" s="7"/>
      <c r="E455" s="7"/>
      <c r="F455" s="7"/>
      <c r="G455" s="7"/>
      <c r="H455" s="7"/>
      <c r="I455" s="7"/>
      <c r="J455" s="7"/>
      <c r="K455" s="7"/>
      <c r="L455" s="7"/>
      <c r="M455" s="7"/>
      <c r="N455" s="7"/>
      <c r="O455" s="7"/>
      <c r="P455" s="7"/>
      <c r="Q455" s="7"/>
      <c r="R455" s="7"/>
    </row>
    <row r="456" spans="1:18">
      <c r="A456" s="7"/>
      <c r="B456" s="7"/>
      <c r="C456" s="7"/>
      <c r="D456" s="7"/>
      <c r="E456" s="7"/>
      <c r="F456" s="7"/>
      <c r="G456" s="7"/>
      <c r="H456" s="7"/>
      <c r="I456" s="7"/>
      <c r="J456" s="7"/>
      <c r="K456" s="7"/>
      <c r="L456" s="7"/>
      <c r="M456" s="7"/>
      <c r="N456" s="7"/>
      <c r="O456" s="7"/>
      <c r="P456" s="7"/>
      <c r="Q456" s="7"/>
      <c r="R456" s="7"/>
    </row>
    <row r="457" spans="1:18">
      <c r="A457" s="7"/>
      <c r="B457" s="7"/>
      <c r="C457" s="7"/>
      <c r="D457" s="7"/>
      <c r="E457" s="7"/>
      <c r="F457" s="7"/>
      <c r="G457" s="7"/>
      <c r="H457" s="7"/>
      <c r="I457" s="7"/>
      <c r="J457" s="7"/>
      <c r="K457" s="7"/>
      <c r="L457" s="7"/>
      <c r="M457" s="7"/>
      <c r="N457" s="7"/>
      <c r="O457" s="7"/>
      <c r="P457" s="7"/>
      <c r="Q457" s="7"/>
      <c r="R457" s="7"/>
    </row>
    <row r="458" spans="1:18">
      <c r="A458" s="7"/>
      <c r="B458" s="7"/>
      <c r="C458" s="7"/>
      <c r="D458" s="7"/>
      <c r="E458" s="7"/>
      <c r="F458" s="7"/>
      <c r="G458" s="7"/>
      <c r="H458" s="7"/>
      <c r="I458" s="7"/>
      <c r="J458" s="7"/>
      <c r="K458" s="7"/>
      <c r="L458" s="7"/>
      <c r="M458" s="7"/>
      <c r="N458" s="7"/>
      <c r="O458" s="7"/>
      <c r="P458" s="7"/>
      <c r="Q458" s="7"/>
      <c r="R458" s="7"/>
    </row>
    <row r="459" spans="1:18">
      <c r="A459" s="7"/>
      <c r="B459" s="7"/>
      <c r="C459" s="7"/>
      <c r="D459" s="7"/>
      <c r="E459" s="7"/>
      <c r="F459" s="7"/>
      <c r="G459" s="7"/>
      <c r="H459" s="7"/>
      <c r="I459" s="7"/>
      <c r="J459" s="7"/>
      <c r="K459" s="7"/>
      <c r="L459" s="7"/>
      <c r="M459" s="7"/>
      <c r="N459" s="7"/>
      <c r="O459" s="7"/>
      <c r="P459" s="7"/>
      <c r="Q459" s="7"/>
      <c r="R459" s="7"/>
    </row>
    <row r="460" spans="1:18">
      <c r="A460" s="7"/>
      <c r="B460" s="7"/>
      <c r="C460" s="7"/>
      <c r="D460" s="7"/>
      <c r="E460" s="7"/>
      <c r="F460" s="7"/>
      <c r="G460" s="7"/>
      <c r="H460" s="7"/>
      <c r="I460" s="7"/>
      <c r="J460" s="7"/>
      <c r="K460" s="7"/>
      <c r="L460" s="7"/>
      <c r="M460" s="7"/>
      <c r="N460" s="7"/>
      <c r="O460" s="7"/>
      <c r="P460" s="7"/>
      <c r="Q460" s="7"/>
      <c r="R460" s="7"/>
    </row>
    <row r="461" spans="1:18">
      <c r="A461" s="7"/>
      <c r="B461" s="7"/>
      <c r="C461" s="7"/>
      <c r="D461" s="7"/>
      <c r="E461" s="7"/>
      <c r="F461" s="7"/>
      <c r="G461" s="7"/>
      <c r="H461" s="7"/>
      <c r="I461" s="7"/>
      <c r="J461" s="7"/>
      <c r="K461" s="7"/>
      <c r="L461" s="7"/>
      <c r="M461" s="7"/>
      <c r="N461" s="7"/>
      <c r="O461" s="7"/>
      <c r="P461" s="7"/>
      <c r="Q461" s="7"/>
      <c r="R461" s="7"/>
    </row>
    <row r="462" spans="1:18">
      <c r="A462" s="7"/>
      <c r="B462" s="7"/>
      <c r="C462" s="7"/>
      <c r="D462" s="7"/>
      <c r="E462" s="7"/>
      <c r="F462" s="7"/>
      <c r="G462" s="7"/>
      <c r="H462" s="7"/>
      <c r="I462" s="7"/>
      <c r="J462" s="7"/>
      <c r="K462" s="7"/>
      <c r="L462" s="7"/>
      <c r="M462" s="7"/>
      <c r="N462" s="7"/>
      <c r="O462" s="7"/>
      <c r="P462" s="7"/>
      <c r="Q462" s="7"/>
      <c r="R462" s="7"/>
    </row>
    <row r="463" spans="1:18">
      <c r="A463" s="7"/>
      <c r="B463" s="7"/>
      <c r="C463" s="7"/>
      <c r="D463" s="7"/>
      <c r="E463" s="7"/>
      <c r="F463" s="7"/>
      <c r="G463" s="7"/>
      <c r="H463" s="7"/>
      <c r="I463" s="7"/>
      <c r="J463" s="7"/>
      <c r="K463" s="7"/>
      <c r="L463" s="7"/>
      <c r="M463" s="7"/>
      <c r="N463" s="7"/>
      <c r="O463" s="7"/>
      <c r="P463" s="7"/>
      <c r="Q463" s="7"/>
      <c r="R463" s="7"/>
    </row>
    <row r="464" spans="1:18">
      <c r="A464" s="7"/>
      <c r="B464" s="7"/>
      <c r="C464" s="7"/>
      <c r="D464" s="7"/>
      <c r="E464" s="7"/>
      <c r="F464" s="7"/>
      <c r="G464" s="7"/>
      <c r="H464" s="7"/>
      <c r="I464" s="7"/>
      <c r="J464" s="7"/>
      <c r="K464" s="7"/>
      <c r="L464" s="7"/>
      <c r="M464" s="7"/>
      <c r="N464" s="7"/>
      <c r="O464" s="7"/>
      <c r="P464" s="7"/>
      <c r="Q464" s="7"/>
      <c r="R464" s="7"/>
    </row>
    <row r="465" spans="1:18">
      <c r="A465" s="7"/>
      <c r="B465" s="7"/>
      <c r="C465" s="7"/>
      <c r="D465" s="7"/>
      <c r="E465" s="7"/>
      <c r="F465" s="7"/>
      <c r="G465" s="7"/>
      <c r="H465" s="7"/>
      <c r="I465" s="7"/>
      <c r="J465" s="7"/>
      <c r="K465" s="7"/>
      <c r="L465" s="7"/>
      <c r="M465" s="7"/>
      <c r="N465" s="7"/>
      <c r="O465" s="7"/>
      <c r="P465" s="7"/>
      <c r="Q465" s="7"/>
      <c r="R465" s="7"/>
    </row>
    <row r="466" spans="1:18">
      <c r="A466" s="7"/>
      <c r="B466" s="7"/>
      <c r="C466" s="7"/>
      <c r="D466" s="7"/>
      <c r="E466" s="7"/>
      <c r="F466" s="7"/>
      <c r="G466" s="7"/>
      <c r="H466" s="7"/>
      <c r="I466" s="7"/>
      <c r="J466" s="7"/>
      <c r="K466" s="7"/>
      <c r="L466" s="7"/>
      <c r="M466" s="7"/>
      <c r="N466" s="7"/>
      <c r="O466" s="7"/>
      <c r="P466" s="7"/>
      <c r="Q466" s="7"/>
      <c r="R466" s="7"/>
    </row>
    <row r="467" spans="1:18">
      <c r="A467" s="7"/>
      <c r="B467" s="7"/>
      <c r="C467" s="7"/>
      <c r="D467" s="7"/>
      <c r="E467" s="7"/>
      <c r="F467" s="7"/>
      <c r="G467" s="7"/>
      <c r="H467" s="7"/>
      <c r="I467" s="7"/>
      <c r="J467" s="7"/>
      <c r="K467" s="7"/>
      <c r="L467" s="7"/>
      <c r="M467" s="7"/>
      <c r="N467" s="7"/>
      <c r="O467" s="7"/>
      <c r="P467" s="7"/>
      <c r="Q467" s="7"/>
      <c r="R467" s="7"/>
    </row>
    <row r="468" spans="1:18">
      <c r="A468" s="7"/>
      <c r="B468" s="7"/>
      <c r="C468" s="7"/>
      <c r="D468" s="7"/>
      <c r="E468" s="7"/>
      <c r="F468" s="7"/>
      <c r="G468" s="7"/>
      <c r="H468" s="7"/>
      <c r="I468" s="7"/>
      <c r="J468" s="7"/>
      <c r="K468" s="7"/>
      <c r="L468" s="7"/>
      <c r="M468" s="7"/>
      <c r="N468" s="7"/>
      <c r="O468" s="7"/>
      <c r="P468" s="7"/>
      <c r="Q468" s="7"/>
      <c r="R468" s="7"/>
    </row>
    <row r="469" spans="1:18">
      <c r="A469" s="7"/>
      <c r="B469" s="7"/>
      <c r="C469" s="7"/>
      <c r="D469" s="7"/>
      <c r="E469" s="7"/>
      <c r="F469" s="7"/>
      <c r="G469" s="7"/>
      <c r="H469" s="7"/>
      <c r="I469" s="7"/>
      <c r="J469" s="7"/>
      <c r="K469" s="7"/>
      <c r="L469" s="7"/>
      <c r="M469" s="7"/>
      <c r="N469" s="7"/>
      <c r="O469" s="7"/>
      <c r="P469" s="7"/>
      <c r="Q469" s="7"/>
      <c r="R469" s="7"/>
    </row>
    <row r="470" spans="1:18">
      <c r="A470" s="7"/>
      <c r="B470" s="7"/>
      <c r="C470" s="7"/>
      <c r="D470" s="7"/>
      <c r="E470" s="7"/>
      <c r="F470" s="7"/>
      <c r="G470" s="7"/>
      <c r="H470" s="7"/>
      <c r="I470" s="7"/>
      <c r="J470" s="7"/>
      <c r="K470" s="7"/>
      <c r="L470" s="7"/>
      <c r="M470" s="7"/>
      <c r="N470" s="7"/>
      <c r="O470" s="7"/>
      <c r="P470" s="7"/>
      <c r="Q470" s="7"/>
      <c r="R470" s="7"/>
    </row>
    <row r="471" spans="1:18">
      <c r="A471" s="7"/>
      <c r="B471" s="7"/>
      <c r="C471" s="7"/>
      <c r="D471" s="7"/>
      <c r="E471" s="7"/>
      <c r="F471" s="7"/>
      <c r="G471" s="7"/>
      <c r="H471" s="7"/>
      <c r="I471" s="7"/>
      <c r="J471" s="7"/>
      <c r="K471" s="7"/>
      <c r="L471" s="7"/>
      <c r="M471" s="7"/>
      <c r="N471" s="7"/>
      <c r="O471" s="7"/>
      <c r="P471" s="7"/>
      <c r="Q471" s="7"/>
      <c r="R471" s="7"/>
    </row>
    <row r="472" spans="1:18">
      <c r="A472" s="7"/>
      <c r="B472" s="7"/>
      <c r="C472" s="7"/>
      <c r="D472" s="7"/>
      <c r="E472" s="7"/>
      <c r="F472" s="7"/>
      <c r="G472" s="7"/>
      <c r="H472" s="7"/>
      <c r="I472" s="7"/>
      <c r="J472" s="7"/>
      <c r="K472" s="7"/>
      <c r="L472" s="7"/>
      <c r="M472" s="7"/>
      <c r="N472" s="7"/>
      <c r="O472" s="7"/>
      <c r="P472" s="7"/>
      <c r="Q472" s="7"/>
      <c r="R472" s="7"/>
    </row>
    <row r="473" spans="1:18">
      <c r="A473" s="7"/>
      <c r="B473" s="7"/>
      <c r="C473" s="7"/>
      <c r="D473" s="7"/>
      <c r="E473" s="7"/>
      <c r="F473" s="7"/>
      <c r="G473" s="7"/>
      <c r="H473" s="7"/>
      <c r="I473" s="7"/>
      <c r="J473" s="7"/>
      <c r="K473" s="7"/>
      <c r="L473" s="7"/>
      <c r="M473" s="7"/>
      <c r="N473" s="7"/>
      <c r="O473" s="7"/>
      <c r="P473" s="7"/>
      <c r="Q473" s="7"/>
      <c r="R473" s="7"/>
    </row>
    <row r="474" spans="1:18">
      <c r="A474" s="7"/>
      <c r="B474" s="7"/>
      <c r="C474" s="7"/>
      <c r="D474" s="7"/>
      <c r="E474" s="7"/>
      <c r="F474" s="7"/>
      <c r="G474" s="7"/>
      <c r="H474" s="7"/>
      <c r="I474" s="7"/>
      <c r="J474" s="7"/>
      <c r="K474" s="7"/>
      <c r="L474" s="7"/>
      <c r="M474" s="7"/>
      <c r="N474" s="7"/>
      <c r="O474" s="7"/>
      <c r="P474" s="7"/>
      <c r="Q474" s="7"/>
      <c r="R474" s="7"/>
    </row>
    <row r="475" spans="1:18">
      <c r="A475" s="7"/>
      <c r="B475" s="7"/>
      <c r="C475" s="7"/>
      <c r="D475" s="7"/>
      <c r="E475" s="7"/>
      <c r="F475" s="7"/>
      <c r="G475" s="7"/>
      <c r="H475" s="7"/>
      <c r="I475" s="7"/>
      <c r="J475" s="7"/>
      <c r="K475" s="7"/>
      <c r="L475" s="7"/>
      <c r="M475" s="7"/>
      <c r="N475" s="7"/>
      <c r="O475" s="7"/>
      <c r="P475" s="7"/>
      <c r="Q475" s="7"/>
      <c r="R475" s="7"/>
    </row>
    <row r="476" spans="1:18">
      <c r="A476" s="7"/>
      <c r="B476" s="7"/>
      <c r="C476" s="7"/>
      <c r="D476" s="7"/>
      <c r="E476" s="7"/>
      <c r="F476" s="7"/>
      <c r="G476" s="7"/>
      <c r="H476" s="7"/>
      <c r="I476" s="7"/>
      <c r="J476" s="7"/>
      <c r="K476" s="7"/>
      <c r="L476" s="7"/>
      <c r="M476" s="7"/>
      <c r="N476" s="7"/>
      <c r="O476" s="7"/>
      <c r="P476" s="7"/>
      <c r="Q476" s="7"/>
      <c r="R476" s="7"/>
    </row>
    <row r="477" spans="1:18">
      <c r="A477" s="7"/>
      <c r="B477" s="7"/>
      <c r="C477" s="7"/>
      <c r="D477" s="7"/>
      <c r="E477" s="7"/>
      <c r="F477" s="7"/>
      <c r="G477" s="7"/>
      <c r="H477" s="7"/>
      <c r="I477" s="7"/>
      <c r="J477" s="7"/>
      <c r="K477" s="7"/>
      <c r="L477" s="7"/>
      <c r="M477" s="7"/>
      <c r="N477" s="7"/>
      <c r="O477" s="7"/>
      <c r="P477" s="7"/>
      <c r="Q477" s="7"/>
      <c r="R477" s="7"/>
    </row>
    <row r="478" spans="1:18">
      <c r="A478" s="7"/>
      <c r="B478" s="7"/>
      <c r="C478" s="7"/>
      <c r="D478" s="7"/>
      <c r="E478" s="7"/>
      <c r="F478" s="7"/>
      <c r="G478" s="7"/>
      <c r="H478" s="7"/>
      <c r="I478" s="7"/>
      <c r="J478" s="7"/>
      <c r="K478" s="7"/>
      <c r="L478" s="7"/>
      <c r="M478" s="7"/>
      <c r="N478" s="7"/>
      <c r="O478" s="7"/>
      <c r="P478" s="7"/>
      <c r="Q478" s="7"/>
      <c r="R478" s="7"/>
    </row>
    <row r="479" spans="1:18">
      <c r="A479" s="7"/>
      <c r="B479" s="7"/>
      <c r="C479" s="7"/>
      <c r="D479" s="7"/>
      <c r="E479" s="7"/>
      <c r="F479" s="7"/>
      <c r="G479" s="7"/>
      <c r="H479" s="7"/>
      <c r="I479" s="7"/>
      <c r="J479" s="7"/>
      <c r="K479" s="7"/>
      <c r="L479" s="7"/>
      <c r="M479" s="7"/>
      <c r="N479" s="7"/>
      <c r="O479" s="7"/>
      <c r="P479" s="7"/>
      <c r="Q479" s="7"/>
      <c r="R479" s="7"/>
    </row>
    <row r="480" spans="1:18">
      <c r="A480" s="7"/>
      <c r="B480" s="7"/>
      <c r="C480" s="7"/>
      <c r="D480" s="7"/>
      <c r="E480" s="7"/>
      <c r="F480" s="7"/>
      <c r="G480" s="7"/>
      <c r="H480" s="7"/>
      <c r="I480" s="7"/>
      <c r="J480" s="7"/>
      <c r="K480" s="7"/>
      <c r="L480" s="7"/>
      <c r="M480" s="7"/>
      <c r="N480" s="7"/>
      <c r="O480" s="7"/>
      <c r="P480" s="7"/>
      <c r="Q480" s="7"/>
      <c r="R480" s="7"/>
    </row>
    <row r="481" spans="1:18">
      <c r="A481" s="7"/>
      <c r="B481" s="7"/>
      <c r="C481" s="7"/>
      <c r="D481" s="7"/>
      <c r="E481" s="7"/>
      <c r="F481" s="7"/>
      <c r="G481" s="7"/>
      <c r="H481" s="7"/>
      <c r="I481" s="7"/>
      <c r="J481" s="7"/>
      <c r="K481" s="7"/>
      <c r="L481" s="7"/>
      <c r="M481" s="7"/>
      <c r="N481" s="7"/>
      <c r="O481" s="7"/>
      <c r="P481" s="7"/>
      <c r="Q481" s="7"/>
      <c r="R481" s="7"/>
    </row>
    <row r="482" spans="1:18">
      <c r="A482" s="7"/>
      <c r="B482" s="7"/>
      <c r="C482" s="7"/>
      <c r="D482" s="7"/>
      <c r="E482" s="7"/>
      <c r="F482" s="7"/>
      <c r="G482" s="7"/>
      <c r="H482" s="7"/>
      <c r="I482" s="7"/>
      <c r="J482" s="7"/>
      <c r="K482" s="7"/>
      <c r="L482" s="7"/>
      <c r="M482" s="7"/>
      <c r="N482" s="7"/>
      <c r="O482" s="7"/>
      <c r="P482" s="7"/>
      <c r="Q482" s="7"/>
      <c r="R482" s="7"/>
    </row>
    <row r="483" spans="1:18">
      <c r="A483" s="7"/>
      <c r="B483" s="7"/>
      <c r="C483" s="7"/>
      <c r="D483" s="7"/>
      <c r="E483" s="7"/>
      <c r="F483" s="7"/>
      <c r="G483" s="7"/>
      <c r="H483" s="7"/>
      <c r="I483" s="7"/>
      <c r="J483" s="7"/>
      <c r="K483" s="7"/>
      <c r="L483" s="7"/>
      <c r="M483" s="7"/>
      <c r="N483" s="7"/>
      <c r="O483" s="7"/>
      <c r="P483" s="7"/>
      <c r="Q483" s="7"/>
      <c r="R483" s="7"/>
    </row>
    <row r="484" spans="1:18">
      <c r="A484" s="7"/>
      <c r="B484" s="7"/>
      <c r="C484" s="7"/>
      <c r="D484" s="7"/>
      <c r="E484" s="7"/>
      <c r="F484" s="7"/>
      <c r="G484" s="7"/>
      <c r="H484" s="7"/>
      <c r="I484" s="7"/>
      <c r="J484" s="7"/>
      <c r="K484" s="7"/>
      <c r="L484" s="7"/>
      <c r="M484" s="7"/>
      <c r="N484" s="7"/>
      <c r="O484" s="7"/>
      <c r="P484" s="7"/>
      <c r="Q484" s="7"/>
      <c r="R484" s="7"/>
    </row>
    <row r="485" spans="1:18">
      <c r="A485" s="7"/>
      <c r="B485" s="7"/>
      <c r="C485" s="7"/>
      <c r="D485" s="7"/>
      <c r="E485" s="7"/>
      <c r="F485" s="7"/>
      <c r="G485" s="7"/>
      <c r="H485" s="7"/>
      <c r="I485" s="7"/>
      <c r="J485" s="7"/>
      <c r="K485" s="7"/>
      <c r="L485" s="7"/>
      <c r="M485" s="7"/>
      <c r="N485" s="7"/>
      <c r="O485" s="7"/>
      <c r="P485" s="7"/>
      <c r="Q485" s="7"/>
      <c r="R485" s="7"/>
    </row>
    <row r="486" spans="1:18">
      <c r="A486" s="7"/>
      <c r="B486" s="7"/>
      <c r="C486" s="7"/>
      <c r="D486" s="7"/>
      <c r="E486" s="7"/>
      <c r="F486" s="7"/>
      <c r="G486" s="7"/>
      <c r="H486" s="7"/>
      <c r="I486" s="7"/>
      <c r="J486" s="7"/>
      <c r="K486" s="7"/>
      <c r="L486" s="7"/>
      <c r="M486" s="7"/>
      <c r="N486" s="7"/>
      <c r="O486" s="7"/>
      <c r="P486" s="7"/>
      <c r="Q486" s="7"/>
      <c r="R486" s="7"/>
    </row>
    <row r="487" spans="1:18">
      <c r="A487" s="7"/>
      <c r="B487" s="7"/>
      <c r="C487" s="7"/>
      <c r="D487" s="7"/>
      <c r="E487" s="7"/>
      <c r="F487" s="7"/>
      <c r="G487" s="7"/>
      <c r="H487" s="7"/>
      <c r="I487" s="7"/>
      <c r="J487" s="7"/>
      <c r="K487" s="7"/>
      <c r="L487" s="7"/>
      <c r="M487" s="7"/>
      <c r="N487" s="7"/>
      <c r="O487" s="7"/>
      <c r="P487" s="7"/>
      <c r="Q487" s="7"/>
      <c r="R487" s="7"/>
    </row>
    <row r="488" spans="1:18">
      <c r="A488" s="7"/>
      <c r="B488" s="7"/>
      <c r="C488" s="7"/>
      <c r="D488" s="7"/>
      <c r="E488" s="7"/>
      <c r="F488" s="7"/>
      <c r="G488" s="7"/>
      <c r="H488" s="7"/>
      <c r="I488" s="7"/>
      <c r="J488" s="7"/>
      <c r="K488" s="7"/>
      <c r="L488" s="7"/>
      <c r="M488" s="7"/>
      <c r="N488" s="7"/>
      <c r="O488" s="7"/>
      <c r="P488" s="7"/>
      <c r="Q488" s="7"/>
      <c r="R488" s="7"/>
    </row>
    <row r="489" spans="1:18">
      <c r="A489" s="7"/>
      <c r="B489" s="7"/>
      <c r="C489" s="7"/>
      <c r="D489" s="7"/>
      <c r="E489" s="7"/>
      <c r="F489" s="7"/>
      <c r="G489" s="7"/>
      <c r="H489" s="7"/>
      <c r="I489" s="7"/>
      <c r="J489" s="7"/>
      <c r="K489" s="7"/>
      <c r="L489" s="7"/>
      <c r="M489" s="7"/>
      <c r="N489" s="7"/>
      <c r="O489" s="7"/>
      <c r="P489" s="7"/>
      <c r="Q489" s="7"/>
      <c r="R489" s="7"/>
    </row>
    <row r="490" spans="1:18">
      <c r="A490" s="7"/>
      <c r="B490" s="7"/>
      <c r="C490" s="7"/>
      <c r="D490" s="7"/>
      <c r="E490" s="7"/>
      <c r="F490" s="7"/>
      <c r="G490" s="7"/>
      <c r="H490" s="7"/>
      <c r="I490" s="7"/>
      <c r="J490" s="7"/>
      <c r="K490" s="7"/>
      <c r="L490" s="7"/>
      <c r="M490" s="7"/>
      <c r="N490" s="7"/>
      <c r="O490" s="7"/>
      <c r="P490" s="7"/>
      <c r="Q490" s="7"/>
      <c r="R490" s="7"/>
    </row>
    <row r="491" spans="1:18">
      <c r="A491" s="7"/>
      <c r="B491" s="7"/>
      <c r="C491" s="7"/>
      <c r="D491" s="7"/>
      <c r="E491" s="7"/>
      <c r="F491" s="7"/>
      <c r="G491" s="7"/>
      <c r="H491" s="7"/>
      <c r="I491" s="7"/>
      <c r="J491" s="7"/>
      <c r="K491" s="7"/>
      <c r="L491" s="7"/>
      <c r="M491" s="7"/>
      <c r="N491" s="7"/>
      <c r="O491" s="7"/>
      <c r="P491" s="7"/>
      <c r="Q491" s="7"/>
      <c r="R491" s="7"/>
    </row>
    <row r="492" spans="1:18">
      <c r="A492" s="7"/>
      <c r="B492" s="7"/>
      <c r="C492" s="7"/>
      <c r="D492" s="7"/>
      <c r="E492" s="7"/>
      <c r="F492" s="7"/>
      <c r="G492" s="7"/>
      <c r="H492" s="7"/>
      <c r="I492" s="7"/>
      <c r="J492" s="7"/>
      <c r="K492" s="7"/>
      <c r="L492" s="7"/>
      <c r="M492" s="7"/>
      <c r="N492" s="7"/>
      <c r="O492" s="7"/>
      <c r="P492" s="7"/>
      <c r="Q492" s="7"/>
      <c r="R492" s="7"/>
    </row>
    <row r="493" spans="1:18">
      <c r="A493" s="7"/>
      <c r="B493" s="7"/>
      <c r="C493" s="7"/>
      <c r="D493" s="7"/>
      <c r="E493" s="7"/>
      <c r="F493" s="7"/>
      <c r="G493" s="7"/>
      <c r="H493" s="7"/>
      <c r="I493" s="7"/>
      <c r="J493" s="7"/>
      <c r="K493" s="7"/>
      <c r="L493" s="7"/>
      <c r="M493" s="7"/>
      <c r="N493" s="7"/>
      <c r="O493" s="7"/>
      <c r="P493" s="7"/>
      <c r="Q493" s="7"/>
      <c r="R493" s="7"/>
    </row>
    <row r="494" spans="1:18">
      <c r="A494" s="7"/>
      <c r="B494" s="7"/>
      <c r="C494" s="7"/>
      <c r="D494" s="7"/>
      <c r="E494" s="7"/>
      <c r="F494" s="7"/>
      <c r="G494" s="7"/>
      <c r="H494" s="7"/>
      <c r="I494" s="7"/>
      <c r="J494" s="7"/>
      <c r="K494" s="7"/>
      <c r="L494" s="7"/>
      <c r="M494" s="7"/>
      <c r="N494" s="7"/>
      <c r="O494" s="7"/>
      <c r="P494" s="7"/>
      <c r="Q494" s="7"/>
      <c r="R494" s="7"/>
    </row>
    <row r="495" spans="1:18">
      <c r="A495" s="7"/>
      <c r="B495" s="7"/>
      <c r="C495" s="7"/>
      <c r="D495" s="7"/>
      <c r="E495" s="7"/>
      <c r="F495" s="7"/>
      <c r="G495" s="7"/>
      <c r="H495" s="7"/>
      <c r="I495" s="7"/>
      <c r="J495" s="7"/>
      <c r="K495" s="7"/>
      <c r="L495" s="7"/>
      <c r="M495" s="7"/>
      <c r="N495" s="7"/>
      <c r="O495" s="7"/>
      <c r="P495" s="7"/>
      <c r="Q495" s="7"/>
      <c r="R495" s="7"/>
    </row>
    <row r="496" spans="1:18">
      <c r="A496" s="7"/>
      <c r="B496" s="7"/>
      <c r="C496" s="7"/>
      <c r="D496" s="7"/>
      <c r="E496" s="7"/>
      <c r="F496" s="7"/>
      <c r="G496" s="7"/>
      <c r="H496" s="7"/>
      <c r="I496" s="7"/>
      <c r="J496" s="7"/>
      <c r="K496" s="7"/>
      <c r="L496" s="7"/>
      <c r="M496" s="7"/>
      <c r="N496" s="7"/>
      <c r="O496" s="7"/>
      <c r="P496" s="7"/>
      <c r="Q496" s="7"/>
      <c r="R496" s="7"/>
    </row>
    <row r="497" spans="1:18">
      <c r="A497" s="7"/>
      <c r="B497" s="7"/>
      <c r="C497" s="7"/>
      <c r="D497" s="7"/>
      <c r="E497" s="7"/>
      <c r="F497" s="7"/>
      <c r="G497" s="7"/>
      <c r="H497" s="7"/>
      <c r="I497" s="7"/>
      <c r="J497" s="7"/>
      <c r="K497" s="7"/>
      <c r="L497" s="7"/>
      <c r="M497" s="7"/>
      <c r="N497" s="7"/>
      <c r="O497" s="7"/>
      <c r="P497" s="7"/>
      <c r="Q497" s="7"/>
      <c r="R497" s="7"/>
    </row>
    <row r="498" spans="1:18">
      <c r="A498" s="7"/>
      <c r="B498" s="7"/>
      <c r="C498" s="7"/>
      <c r="D498" s="7"/>
      <c r="E498" s="7"/>
      <c r="F498" s="7"/>
      <c r="G498" s="7"/>
      <c r="H498" s="7"/>
      <c r="I498" s="7"/>
      <c r="J498" s="7"/>
      <c r="K498" s="7"/>
      <c r="L498" s="7"/>
      <c r="M498" s="7"/>
      <c r="N498" s="7"/>
      <c r="O498" s="7"/>
      <c r="P498" s="7"/>
      <c r="Q498" s="7"/>
      <c r="R498" s="7"/>
    </row>
    <row r="499" spans="1:18">
      <c r="A499" s="7"/>
      <c r="B499" s="7"/>
      <c r="C499" s="7"/>
      <c r="D499" s="7"/>
      <c r="E499" s="7"/>
      <c r="F499" s="7"/>
      <c r="G499" s="7"/>
      <c r="H499" s="7"/>
      <c r="I499" s="7"/>
      <c r="J499" s="7"/>
      <c r="K499" s="7"/>
      <c r="L499" s="7"/>
      <c r="M499" s="7"/>
      <c r="N499" s="7"/>
      <c r="O499" s="7"/>
      <c r="P499" s="7"/>
      <c r="Q499" s="7"/>
      <c r="R499" s="7"/>
    </row>
    <row r="500" spans="1:18">
      <c r="A500" s="7"/>
      <c r="B500" s="7"/>
      <c r="C500" s="7"/>
      <c r="D500" s="7"/>
      <c r="E500" s="7"/>
      <c r="F500" s="7"/>
      <c r="G500" s="7"/>
      <c r="H500" s="7"/>
      <c r="I500" s="7"/>
      <c r="J500" s="7"/>
      <c r="K500" s="7"/>
      <c r="L500" s="7"/>
      <c r="M500" s="7"/>
      <c r="N500" s="7"/>
      <c r="O500" s="7"/>
      <c r="P500" s="7"/>
      <c r="Q500" s="7"/>
      <c r="R500" s="7"/>
    </row>
    <row r="501" spans="1:18">
      <c r="A501" s="7"/>
      <c r="B501" s="7"/>
      <c r="C501" s="7"/>
      <c r="D501" s="7"/>
      <c r="E501" s="7"/>
      <c r="F501" s="7"/>
      <c r="G501" s="7"/>
      <c r="H501" s="7"/>
      <c r="I501" s="7"/>
      <c r="J501" s="7"/>
      <c r="K501" s="7"/>
      <c r="L501" s="7"/>
      <c r="M501" s="7"/>
      <c r="N501" s="7"/>
      <c r="O501" s="7"/>
      <c r="P501" s="7"/>
      <c r="Q501" s="7"/>
      <c r="R501" s="7"/>
    </row>
    <row r="502" spans="1:18">
      <c r="A502" s="7"/>
      <c r="B502" s="7"/>
      <c r="C502" s="7"/>
      <c r="D502" s="7"/>
      <c r="E502" s="7"/>
      <c r="F502" s="7"/>
      <c r="G502" s="7"/>
      <c r="H502" s="7"/>
      <c r="I502" s="7"/>
      <c r="J502" s="7"/>
      <c r="K502" s="7"/>
      <c r="L502" s="7"/>
      <c r="M502" s="7"/>
      <c r="N502" s="7"/>
      <c r="O502" s="7"/>
      <c r="P502" s="7"/>
      <c r="Q502" s="7"/>
      <c r="R502" s="7"/>
    </row>
    <row r="503" spans="1:18">
      <c r="A503" s="7"/>
      <c r="B503" s="7"/>
      <c r="C503" s="7"/>
      <c r="D503" s="7"/>
      <c r="E503" s="7"/>
      <c r="F503" s="7"/>
      <c r="G503" s="7"/>
      <c r="H503" s="7"/>
      <c r="I503" s="7"/>
      <c r="J503" s="7"/>
      <c r="K503" s="7"/>
      <c r="L503" s="7"/>
      <c r="M503" s="7"/>
      <c r="N503" s="7"/>
      <c r="O503" s="7"/>
      <c r="P503" s="7"/>
      <c r="Q503" s="7"/>
      <c r="R503" s="7"/>
    </row>
    <row r="504" spans="1:18">
      <c r="A504" s="7"/>
      <c r="B504" s="7"/>
      <c r="C504" s="7"/>
      <c r="D504" s="7"/>
      <c r="E504" s="7"/>
      <c r="F504" s="7"/>
      <c r="G504" s="7"/>
      <c r="H504" s="7"/>
      <c r="I504" s="7"/>
      <c r="J504" s="7"/>
      <c r="K504" s="7"/>
      <c r="L504" s="7"/>
      <c r="M504" s="7"/>
      <c r="N504" s="7"/>
      <c r="O504" s="7"/>
      <c r="P504" s="7"/>
      <c r="Q504" s="7"/>
      <c r="R504" s="7"/>
    </row>
    <row r="505" spans="1:18">
      <c r="A505" s="7"/>
      <c r="B505" s="7"/>
      <c r="C505" s="7"/>
      <c r="D505" s="7"/>
      <c r="E505" s="7"/>
      <c r="F505" s="7"/>
      <c r="G505" s="7"/>
      <c r="H505" s="7"/>
      <c r="I505" s="7"/>
      <c r="J505" s="7"/>
      <c r="K505" s="7"/>
      <c r="L505" s="7"/>
      <c r="M505" s="7"/>
      <c r="N505" s="7"/>
      <c r="O505" s="7"/>
      <c r="P505" s="7"/>
      <c r="Q505" s="7"/>
      <c r="R505" s="7"/>
    </row>
    <row r="506" spans="1:18">
      <c r="A506" s="7"/>
      <c r="B506" s="7"/>
      <c r="C506" s="7"/>
      <c r="D506" s="7"/>
      <c r="E506" s="7"/>
      <c r="F506" s="7"/>
      <c r="G506" s="7"/>
      <c r="H506" s="7"/>
      <c r="I506" s="7"/>
      <c r="J506" s="7"/>
      <c r="K506" s="7"/>
      <c r="L506" s="7"/>
      <c r="M506" s="7"/>
      <c r="N506" s="7"/>
      <c r="O506" s="7"/>
      <c r="P506" s="7"/>
      <c r="Q506" s="7"/>
      <c r="R506" s="7"/>
    </row>
    <row r="507" spans="1:18">
      <c r="A507" s="7"/>
      <c r="B507" s="7"/>
      <c r="C507" s="7"/>
      <c r="D507" s="7"/>
      <c r="E507" s="7"/>
      <c r="F507" s="7"/>
      <c r="G507" s="7"/>
      <c r="H507" s="7"/>
      <c r="I507" s="7"/>
      <c r="J507" s="7"/>
      <c r="K507" s="7"/>
      <c r="L507" s="7"/>
      <c r="M507" s="7"/>
      <c r="N507" s="7"/>
      <c r="O507" s="7"/>
      <c r="P507" s="7"/>
      <c r="Q507" s="7"/>
      <c r="R507" s="7"/>
    </row>
    <row r="508" spans="1:18">
      <c r="A508" s="7"/>
      <c r="B508" s="7"/>
      <c r="C508" s="7"/>
      <c r="D508" s="7"/>
      <c r="E508" s="7"/>
      <c r="F508" s="7"/>
      <c r="G508" s="7"/>
      <c r="H508" s="7"/>
      <c r="I508" s="7"/>
      <c r="J508" s="7"/>
      <c r="K508" s="7"/>
      <c r="L508" s="7"/>
      <c r="M508" s="7"/>
      <c r="N508" s="7"/>
      <c r="O508" s="7"/>
      <c r="P508" s="7"/>
      <c r="Q508" s="7"/>
      <c r="R508" s="7"/>
    </row>
    <row r="509" spans="1:18">
      <c r="A509" s="7"/>
      <c r="B509" s="7"/>
      <c r="C509" s="7"/>
      <c r="D509" s="7"/>
      <c r="E509" s="7"/>
      <c r="F509" s="7"/>
      <c r="G509" s="7"/>
      <c r="H509" s="7"/>
      <c r="I509" s="7"/>
      <c r="J509" s="7"/>
      <c r="K509" s="7"/>
      <c r="L509" s="7"/>
      <c r="M509" s="7"/>
      <c r="N509" s="7"/>
      <c r="O509" s="7"/>
      <c r="P509" s="7"/>
      <c r="Q509" s="7"/>
      <c r="R509" s="7"/>
    </row>
    <row r="510" spans="1:18">
      <c r="A510" s="7"/>
      <c r="B510" s="7"/>
      <c r="C510" s="7"/>
      <c r="D510" s="7"/>
      <c r="E510" s="7"/>
      <c r="F510" s="7"/>
      <c r="G510" s="7"/>
      <c r="H510" s="7"/>
      <c r="I510" s="7"/>
      <c r="J510" s="7"/>
      <c r="K510" s="7"/>
      <c r="L510" s="7"/>
      <c r="M510" s="7"/>
      <c r="N510" s="7"/>
      <c r="O510" s="7"/>
      <c r="P510" s="7"/>
      <c r="Q510" s="7"/>
      <c r="R510" s="7"/>
    </row>
    <row r="511" spans="1:18">
      <c r="A511" s="7"/>
      <c r="B511" s="7"/>
      <c r="C511" s="7"/>
      <c r="D511" s="7"/>
      <c r="E511" s="7"/>
      <c r="F511" s="7"/>
      <c r="G511" s="7"/>
      <c r="H511" s="7"/>
      <c r="I511" s="7"/>
      <c r="J511" s="7"/>
      <c r="K511" s="7"/>
      <c r="L511" s="7"/>
      <c r="M511" s="7"/>
      <c r="N511" s="7"/>
      <c r="O511" s="7"/>
      <c r="P511" s="7"/>
      <c r="Q511" s="7"/>
      <c r="R511" s="7"/>
    </row>
    <row r="512" spans="1:18">
      <c r="A512" s="7"/>
      <c r="B512" s="7"/>
      <c r="C512" s="7"/>
      <c r="D512" s="7"/>
      <c r="E512" s="7"/>
      <c r="F512" s="7"/>
      <c r="G512" s="7"/>
      <c r="H512" s="7"/>
      <c r="I512" s="7"/>
      <c r="J512" s="7"/>
      <c r="K512" s="7"/>
      <c r="L512" s="7"/>
      <c r="M512" s="7"/>
      <c r="N512" s="7"/>
      <c r="O512" s="7"/>
      <c r="P512" s="7"/>
      <c r="Q512" s="7"/>
      <c r="R512" s="7"/>
    </row>
    <row r="513" spans="1:18">
      <c r="A513" s="7"/>
      <c r="B513" s="7"/>
      <c r="C513" s="7"/>
      <c r="D513" s="7"/>
      <c r="E513" s="7"/>
      <c r="F513" s="7"/>
      <c r="G513" s="7"/>
      <c r="H513" s="7"/>
      <c r="I513" s="7"/>
      <c r="J513" s="7"/>
      <c r="K513" s="7"/>
      <c r="L513" s="7"/>
      <c r="M513" s="7"/>
      <c r="N513" s="7"/>
      <c r="O513" s="7"/>
      <c r="P513" s="7"/>
      <c r="Q513" s="7"/>
      <c r="R513" s="7"/>
    </row>
    <row r="514" spans="1:18">
      <c r="A514" s="7"/>
      <c r="B514" s="7"/>
      <c r="C514" s="7"/>
      <c r="D514" s="7"/>
      <c r="E514" s="7"/>
      <c r="F514" s="7"/>
      <c r="G514" s="7"/>
      <c r="H514" s="7"/>
      <c r="I514" s="7"/>
      <c r="J514" s="7"/>
      <c r="K514" s="7"/>
      <c r="L514" s="7"/>
      <c r="M514" s="7"/>
      <c r="N514" s="7"/>
      <c r="O514" s="7"/>
      <c r="P514" s="7"/>
      <c r="Q514" s="7"/>
      <c r="R514" s="7"/>
    </row>
    <row r="515" spans="1:18">
      <c r="A515" s="7"/>
      <c r="B515" s="7"/>
      <c r="C515" s="7"/>
      <c r="D515" s="7"/>
      <c r="E515" s="7"/>
      <c r="F515" s="7"/>
      <c r="G515" s="7"/>
      <c r="H515" s="7"/>
      <c r="I515" s="7"/>
      <c r="J515" s="7"/>
      <c r="K515" s="7"/>
      <c r="L515" s="7"/>
      <c r="M515" s="7"/>
      <c r="N515" s="7"/>
      <c r="O515" s="7"/>
      <c r="P515" s="7"/>
      <c r="Q515" s="7"/>
      <c r="R515" s="7"/>
    </row>
    <row r="516" spans="1:18">
      <c r="A516" s="7"/>
      <c r="B516" s="7"/>
      <c r="C516" s="7"/>
      <c r="D516" s="7"/>
      <c r="E516" s="7"/>
      <c r="F516" s="7"/>
      <c r="G516" s="7"/>
      <c r="H516" s="7"/>
      <c r="I516" s="7"/>
      <c r="J516" s="7"/>
      <c r="K516" s="7"/>
      <c r="L516" s="7"/>
      <c r="M516" s="7"/>
      <c r="N516" s="7"/>
      <c r="O516" s="7"/>
      <c r="P516" s="7"/>
      <c r="Q516" s="7"/>
      <c r="R516" s="7"/>
    </row>
    <row r="517" spans="1:18">
      <c r="A517" s="7"/>
      <c r="B517" s="7"/>
      <c r="C517" s="7"/>
      <c r="D517" s="7"/>
      <c r="E517" s="7"/>
      <c r="F517" s="7"/>
      <c r="G517" s="7"/>
      <c r="H517" s="7"/>
      <c r="I517" s="7"/>
      <c r="J517" s="7"/>
      <c r="K517" s="7"/>
      <c r="L517" s="7"/>
      <c r="M517" s="7"/>
      <c r="N517" s="7"/>
      <c r="O517" s="7"/>
      <c r="P517" s="7"/>
      <c r="Q517" s="7"/>
      <c r="R517" s="7"/>
    </row>
    <row r="518" spans="1:18">
      <c r="A518" s="7"/>
      <c r="B518" s="7"/>
      <c r="C518" s="7"/>
      <c r="D518" s="7"/>
      <c r="E518" s="7"/>
      <c r="F518" s="7"/>
      <c r="G518" s="7"/>
      <c r="H518" s="7"/>
      <c r="I518" s="7"/>
      <c r="J518" s="7"/>
      <c r="K518" s="7"/>
      <c r="L518" s="7"/>
      <c r="M518" s="7"/>
      <c r="N518" s="7"/>
      <c r="O518" s="7"/>
      <c r="P518" s="7"/>
      <c r="Q518" s="7"/>
      <c r="R518" s="7"/>
    </row>
    <row r="519" spans="1:18">
      <c r="A519" s="7"/>
      <c r="B519" s="7"/>
      <c r="C519" s="7"/>
      <c r="D519" s="7"/>
      <c r="E519" s="7"/>
      <c r="F519" s="7"/>
      <c r="G519" s="7"/>
      <c r="H519" s="7"/>
      <c r="I519" s="7"/>
      <c r="J519" s="7"/>
      <c r="K519" s="7"/>
      <c r="L519" s="7"/>
      <c r="M519" s="7"/>
      <c r="N519" s="7"/>
      <c r="O519" s="7"/>
      <c r="P519" s="7"/>
      <c r="Q519" s="7"/>
      <c r="R519" s="7"/>
    </row>
    <row r="520" spans="1:18">
      <c r="A520" s="7"/>
      <c r="B520" s="7"/>
      <c r="C520" s="7"/>
      <c r="D520" s="7"/>
      <c r="E520" s="7"/>
      <c r="F520" s="7"/>
      <c r="G520" s="7"/>
      <c r="H520" s="7"/>
      <c r="I520" s="7"/>
      <c r="J520" s="7"/>
      <c r="K520" s="7"/>
      <c r="L520" s="7"/>
      <c r="M520" s="7"/>
      <c r="N520" s="7"/>
      <c r="O520" s="7"/>
      <c r="P520" s="7"/>
      <c r="Q520" s="7"/>
      <c r="R520" s="7"/>
    </row>
    <row r="521" spans="1:18">
      <c r="A521" s="7"/>
      <c r="B521" s="7"/>
      <c r="C521" s="7"/>
      <c r="D521" s="7"/>
      <c r="E521" s="7"/>
      <c r="F521" s="7"/>
      <c r="G521" s="7"/>
      <c r="H521" s="7"/>
      <c r="I521" s="7"/>
      <c r="J521" s="7"/>
      <c r="K521" s="7"/>
      <c r="L521" s="7"/>
      <c r="M521" s="7"/>
      <c r="N521" s="7"/>
      <c r="O521" s="7"/>
      <c r="P521" s="7"/>
      <c r="Q521" s="7"/>
      <c r="R521" s="7"/>
    </row>
    <row r="522" spans="1:18">
      <c r="A522" s="7"/>
      <c r="B522" s="7"/>
      <c r="C522" s="7"/>
      <c r="D522" s="7"/>
      <c r="E522" s="7"/>
      <c r="F522" s="7"/>
      <c r="G522" s="7"/>
      <c r="H522" s="7"/>
      <c r="I522" s="7"/>
      <c r="J522" s="7"/>
      <c r="K522" s="7"/>
      <c r="L522" s="7"/>
      <c r="M522" s="7"/>
      <c r="N522" s="7"/>
      <c r="O522" s="7"/>
      <c r="P522" s="7"/>
      <c r="Q522" s="7"/>
      <c r="R522" s="7"/>
    </row>
    <row r="523" spans="1:18">
      <c r="A523" s="7"/>
      <c r="B523" s="7"/>
      <c r="C523" s="7"/>
      <c r="D523" s="7"/>
      <c r="E523" s="7"/>
      <c r="F523" s="7"/>
      <c r="G523" s="7"/>
      <c r="H523" s="7"/>
      <c r="I523" s="7"/>
      <c r="J523" s="7"/>
      <c r="K523" s="7"/>
      <c r="L523" s="7"/>
      <c r="M523" s="7"/>
      <c r="N523" s="7"/>
      <c r="O523" s="7"/>
      <c r="P523" s="7"/>
      <c r="Q523" s="7"/>
      <c r="R523" s="7"/>
    </row>
    <row r="524" spans="1:18">
      <c r="A524" s="7"/>
      <c r="B524" s="7"/>
      <c r="C524" s="7"/>
      <c r="D524" s="7"/>
      <c r="E524" s="7"/>
      <c r="F524" s="7"/>
      <c r="G524" s="7"/>
      <c r="H524" s="7"/>
      <c r="I524" s="7"/>
      <c r="J524" s="7"/>
      <c r="K524" s="7"/>
      <c r="L524" s="7"/>
      <c r="M524" s="7"/>
      <c r="N524" s="7"/>
      <c r="O524" s="7"/>
      <c r="P524" s="7"/>
      <c r="Q524" s="7"/>
      <c r="R524" s="7"/>
    </row>
    <row r="525" spans="1:18">
      <c r="A525" s="7"/>
      <c r="B525" s="7"/>
      <c r="C525" s="7"/>
      <c r="D525" s="7"/>
      <c r="E525" s="7"/>
      <c r="F525" s="7"/>
      <c r="G525" s="7"/>
      <c r="H525" s="7"/>
      <c r="I525" s="7"/>
      <c r="J525" s="7"/>
      <c r="K525" s="7"/>
      <c r="L525" s="7"/>
      <c r="M525" s="7"/>
      <c r="N525" s="7"/>
      <c r="O525" s="7"/>
      <c r="P525" s="7"/>
      <c r="Q525" s="7"/>
      <c r="R525" s="7"/>
    </row>
    <row r="526" spans="1:18">
      <c r="A526" s="7"/>
      <c r="B526" s="7"/>
      <c r="C526" s="7"/>
      <c r="D526" s="7"/>
      <c r="E526" s="7"/>
      <c r="F526" s="7"/>
      <c r="G526" s="7"/>
      <c r="H526" s="7"/>
      <c r="I526" s="7"/>
      <c r="J526" s="7"/>
      <c r="K526" s="7"/>
      <c r="L526" s="7"/>
      <c r="M526" s="7"/>
      <c r="N526" s="7"/>
      <c r="O526" s="7"/>
      <c r="P526" s="7"/>
      <c r="Q526" s="7"/>
      <c r="R526" s="7"/>
    </row>
    <row r="527" spans="1:18">
      <c r="A527" s="7"/>
      <c r="B527" s="7"/>
      <c r="C527" s="7"/>
      <c r="D527" s="7"/>
      <c r="E527" s="7"/>
      <c r="F527" s="7"/>
      <c r="G527" s="7"/>
      <c r="H527" s="7"/>
      <c r="I527" s="7"/>
      <c r="J527" s="7"/>
      <c r="K527" s="7"/>
      <c r="L527" s="7"/>
      <c r="M527" s="7"/>
      <c r="N527" s="7"/>
      <c r="O527" s="7"/>
      <c r="P527" s="7"/>
      <c r="Q527" s="7"/>
      <c r="R527" s="7"/>
    </row>
    <row r="528" spans="1:18">
      <c r="A528" s="7"/>
      <c r="B528" s="7"/>
      <c r="C528" s="7"/>
      <c r="D528" s="7"/>
      <c r="E528" s="7"/>
      <c r="F528" s="7"/>
      <c r="G528" s="7"/>
      <c r="H528" s="7"/>
      <c r="I528" s="7"/>
      <c r="J528" s="7"/>
      <c r="K528" s="7"/>
      <c r="L528" s="7"/>
      <c r="M528" s="7"/>
      <c r="N528" s="7"/>
      <c r="O528" s="7"/>
      <c r="P528" s="7"/>
      <c r="Q528" s="7"/>
      <c r="R528" s="7"/>
    </row>
    <row r="529" spans="1:18">
      <c r="A529" s="7"/>
      <c r="B529" s="7"/>
      <c r="C529" s="7"/>
      <c r="D529" s="7"/>
      <c r="E529" s="7"/>
      <c r="F529" s="7"/>
      <c r="G529" s="7"/>
      <c r="H529" s="7"/>
      <c r="I529" s="7"/>
      <c r="J529" s="7"/>
      <c r="K529" s="7"/>
      <c r="L529" s="7"/>
      <c r="M529" s="7"/>
      <c r="N529" s="7"/>
      <c r="O529" s="7"/>
      <c r="P529" s="7"/>
      <c r="Q529" s="7"/>
      <c r="R529" s="7"/>
    </row>
    <row r="530" spans="1:18">
      <c r="A530" s="7"/>
      <c r="B530" s="7"/>
      <c r="C530" s="7"/>
      <c r="D530" s="7"/>
      <c r="E530" s="7"/>
      <c r="F530" s="7"/>
      <c r="G530" s="7"/>
      <c r="H530" s="7"/>
      <c r="I530" s="7"/>
      <c r="J530" s="7"/>
      <c r="K530" s="7"/>
      <c r="L530" s="7"/>
      <c r="M530" s="7"/>
      <c r="N530" s="7"/>
      <c r="O530" s="7"/>
      <c r="P530" s="7"/>
      <c r="Q530" s="7"/>
      <c r="R530" s="7"/>
    </row>
    <row r="531" spans="1:18">
      <c r="A531" s="7"/>
      <c r="B531" s="7"/>
      <c r="C531" s="7"/>
      <c r="D531" s="7"/>
      <c r="E531" s="7"/>
      <c r="F531" s="7"/>
      <c r="G531" s="7"/>
      <c r="H531" s="7"/>
      <c r="I531" s="7"/>
      <c r="J531" s="7"/>
      <c r="K531" s="7"/>
      <c r="L531" s="7"/>
      <c r="M531" s="7"/>
      <c r="N531" s="7"/>
      <c r="O531" s="7"/>
      <c r="P531" s="7"/>
      <c r="Q531" s="7"/>
      <c r="R531" s="7"/>
    </row>
    <row r="532" spans="1:18">
      <c r="A532" s="7"/>
      <c r="B532" s="7"/>
      <c r="C532" s="7"/>
      <c r="D532" s="7"/>
      <c r="E532" s="7"/>
      <c r="F532" s="7"/>
      <c r="G532" s="7"/>
      <c r="H532" s="7"/>
      <c r="I532" s="7"/>
      <c r="J532" s="7"/>
      <c r="K532" s="7"/>
      <c r="L532" s="7"/>
      <c r="M532" s="7"/>
      <c r="N532" s="7"/>
      <c r="O532" s="7"/>
      <c r="P532" s="7"/>
      <c r="Q532" s="7"/>
      <c r="R532" s="7"/>
    </row>
    <row r="533" spans="1:18">
      <c r="A533" s="7"/>
      <c r="B533" s="7"/>
      <c r="C533" s="7"/>
      <c r="D533" s="7"/>
      <c r="E533" s="7"/>
      <c r="F533" s="7"/>
      <c r="G533" s="7"/>
      <c r="H533" s="7"/>
      <c r="I533" s="7"/>
      <c r="J533" s="7"/>
      <c r="K533" s="7"/>
      <c r="L533" s="7"/>
      <c r="M533" s="7"/>
      <c r="N533" s="7"/>
      <c r="O533" s="7"/>
      <c r="P533" s="7"/>
      <c r="Q533" s="7"/>
      <c r="R533" s="7"/>
    </row>
    <row r="534" spans="1:18">
      <c r="A534" s="7"/>
      <c r="B534" s="7"/>
      <c r="C534" s="7"/>
      <c r="D534" s="7"/>
      <c r="E534" s="7"/>
      <c r="F534" s="7"/>
      <c r="G534" s="7"/>
      <c r="H534" s="7"/>
      <c r="I534" s="7"/>
      <c r="J534" s="7"/>
      <c r="K534" s="7"/>
      <c r="L534" s="7"/>
      <c r="M534" s="7"/>
      <c r="N534" s="7"/>
      <c r="O534" s="7"/>
      <c r="P534" s="7"/>
      <c r="Q534" s="7"/>
      <c r="R534" s="7"/>
    </row>
    <row r="535" spans="1:18">
      <c r="A535" s="7"/>
      <c r="B535" s="7"/>
      <c r="C535" s="7"/>
      <c r="D535" s="7"/>
      <c r="E535" s="7"/>
      <c r="F535" s="7"/>
      <c r="G535" s="7"/>
      <c r="H535" s="7"/>
      <c r="I535" s="7"/>
      <c r="J535" s="7"/>
      <c r="K535" s="7"/>
      <c r="L535" s="7"/>
      <c r="M535" s="7"/>
      <c r="N535" s="7"/>
      <c r="O535" s="7"/>
      <c r="P535" s="7"/>
      <c r="Q535" s="7"/>
      <c r="R535" s="7"/>
    </row>
    <row r="536" spans="1:18">
      <c r="A536" s="7"/>
      <c r="B536" s="7"/>
      <c r="C536" s="7"/>
      <c r="D536" s="7"/>
      <c r="E536" s="7"/>
      <c r="F536" s="7"/>
      <c r="G536" s="7"/>
      <c r="H536" s="7"/>
      <c r="I536" s="7"/>
      <c r="J536" s="7"/>
      <c r="K536" s="7"/>
      <c r="L536" s="7"/>
      <c r="M536" s="7"/>
      <c r="N536" s="7"/>
      <c r="O536" s="7"/>
      <c r="P536" s="7"/>
      <c r="Q536" s="7"/>
      <c r="R536" s="7"/>
    </row>
    <row r="537" spans="1:18">
      <c r="A537" s="7"/>
      <c r="B537" s="7"/>
      <c r="C537" s="7"/>
      <c r="D537" s="7"/>
      <c r="E537" s="7"/>
      <c r="F537" s="7"/>
      <c r="G537" s="7"/>
      <c r="H537" s="7"/>
      <c r="I537" s="7"/>
      <c r="J537" s="7"/>
      <c r="K537" s="7"/>
      <c r="L537" s="7"/>
      <c r="M537" s="7"/>
      <c r="N537" s="7"/>
      <c r="O537" s="7"/>
      <c r="P537" s="7"/>
      <c r="Q537" s="7"/>
      <c r="R537" s="7"/>
    </row>
    <row r="538" spans="1:18">
      <c r="A538" s="7"/>
      <c r="B538" s="7"/>
      <c r="C538" s="7"/>
      <c r="D538" s="7"/>
      <c r="E538" s="7"/>
      <c r="F538" s="7"/>
      <c r="G538" s="7"/>
      <c r="H538" s="7"/>
      <c r="I538" s="7"/>
      <c r="J538" s="7"/>
      <c r="K538" s="7"/>
      <c r="L538" s="7"/>
      <c r="M538" s="7"/>
      <c r="N538" s="7"/>
      <c r="O538" s="7"/>
      <c r="P538" s="7"/>
      <c r="Q538" s="7"/>
      <c r="R538" s="7"/>
    </row>
    <row r="539" spans="1:18">
      <c r="A539" s="7"/>
      <c r="B539" s="7"/>
      <c r="C539" s="7"/>
      <c r="D539" s="7"/>
      <c r="E539" s="7"/>
      <c r="F539" s="7"/>
      <c r="G539" s="7"/>
      <c r="H539" s="7"/>
      <c r="I539" s="7"/>
      <c r="J539" s="7"/>
      <c r="K539" s="7"/>
      <c r="L539" s="7"/>
      <c r="M539" s="7"/>
      <c r="N539" s="7"/>
      <c r="O539" s="7"/>
      <c r="P539" s="7"/>
      <c r="Q539" s="7"/>
      <c r="R539" s="7"/>
    </row>
    <row r="540" spans="1:18">
      <c r="A540" s="7"/>
      <c r="B540" s="7"/>
      <c r="C540" s="7"/>
      <c r="D540" s="7"/>
      <c r="E540" s="7"/>
      <c r="F540" s="7"/>
      <c r="G540" s="7"/>
      <c r="H540" s="7"/>
      <c r="I540" s="7"/>
      <c r="J540" s="7"/>
      <c r="K540" s="7"/>
      <c r="L540" s="7"/>
      <c r="M540" s="7"/>
      <c r="N540" s="7"/>
      <c r="O540" s="7"/>
      <c r="P540" s="7"/>
      <c r="Q540" s="7"/>
      <c r="R540" s="7"/>
    </row>
    <row r="541" spans="1:18">
      <c r="A541" s="7"/>
      <c r="B541" s="7"/>
      <c r="C541" s="7"/>
      <c r="D541" s="7"/>
      <c r="E541" s="7"/>
      <c r="F541" s="7"/>
      <c r="G541" s="7"/>
      <c r="H541" s="7"/>
      <c r="I541" s="7"/>
      <c r="J541" s="7"/>
      <c r="K541" s="7"/>
      <c r="L541" s="7"/>
      <c r="M541" s="7"/>
      <c r="N541" s="7"/>
      <c r="O541" s="7"/>
      <c r="P541" s="7"/>
      <c r="Q541" s="7"/>
      <c r="R541" s="7"/>
    </row>
    <row r="542" spans="1:18">
      <c r="A542" s="7"/>
      <c r="B542" s="7"/>
      <c r="C542" s="7"/>
      <c r="D542" s="7"/>
      <c r="E542" s="7"/>
      <c r="F542" s="7"/>
      <c r="G542" s="7"/>
      <c r="H542" s="7"/>
      <c r="I542" s="7"/>
      <c r="J542" s="7"/>
      <c r="K542" s="7"/>
      <c r="L542" s="7"/>
      <c r="M542" s="7"/>
      <c r="N542" s="7"/>
      <c r="O542" s="7"/>
      <c r="P542" s="7"/>
      <c r="Q542" s="7"/>
      <c r="R542" s="7"/>
    </row>
    <row r="543" spans="1:18">
      <c r="A543" s="7"/>
      <c r="B543" s="7"/>
      <c r="C543" s="7"/>
      <c r="D543" s="7"/>
      <c r="E543" s="7"/>
      <c r="F543" s="7"/>
      <c r="G543" s="7"/>
      <c r="H543" s="7"/>
      <c r="I543" s="7"/>
      <c r="J543" s="7"/>
      <c r="K543" s="7"/>
      <c r="L543" s="7"/>
      <c r="M543" s="7"/>
      <c r="N543" s="7"/>
      <c r="O543" s="7"/>
      <c r="P543" s="7"/>
      <c r="Q543" s="7"/>
      <c r="R543" s="7"/>
    </row>
    <row r="544" spans="1:18">
      <c r="A544" s="7"/>
      <c r="B544" s="7"/>
      <c r="C544" s="7"/>
      <c r="D544" s="7"/>
      <c r="E544" s="7"/>
      <c r="F544" s="7"/>
      <c r="G544" s="7"/>
      <c r="H544" s="7"/>
      <c r="I544" s="7"/>
      <c r="J544" s="7"/>
      <c r="K544" s="7"/>
      <c r="L544" s="7"/>
      <c r="M544" s="7"/>
      <c r="N544" s="7"/>
      <c r="O544" s="7"/>
      <c r="P544" s="7"/>
      <c r="Q544" s="7"/>
      <c r="R544" s="7"/>
    </row>
    <row r="545" spans="1:18">
      <c r="A545" s="7"/>
      <c r="B545" s="7"/>
      <c r="C545" s="7"/>
      <c r="D545" s="7"/>
      <c r="E545" s="7"/>
      <c r="F545" s="7"/>
      <c r="G545" s="7"/>
      <c r="H545" s="7"/>
      <c r="I545" s="7"/>
      <c r="J545" s="7"/>
      <c r="K545" s="7"/>
      <c r="L545" s="7"/>
      <c r="M545" s="7"/>
      <c r="N545" s="7"/>
      <c r="O545" s="7"/>
      <c r="P545" s="7"/>
      <c r="Q545" s="7"/>
      <c r="R545" s="7"/>
    </row>
    <row r="546" spans="1:18">
      <c r="A546" s="7"/>
      <c r="B546" s="7"/>
      <c r="C546" s="7"/>
      <c r="D546" s="7"/>
      <c r="E546" s="7"/>
      <c r="F546" s="7"/>
      <c r="G546" s="7"/>
      <c r="H546" s="7"/>
      <c r="I546" s="7"/>
      <c r="J546" s="7"/>
      <c r="K546" s="7"/>
      <c r="L546" s="7"/>
      <c r="M546" s="7"/>
      <c r="N546" s="7"/>
      <c r="O546" s="7"/>
      <c r="P546" s="7"/>
      <c r="Q546" s="7"/>
      <c r="R546" s="7"/>
    </row>
    <row r="547" spans="1:18">
      <c r="A547" s="7"/>
      <c r="B547" s="7"/>
      <c r="C547" s="7"/>
      <c r="D547" s="7"/>
      <c r="E547" s="7"/>
      <c r="F547" s="7"/>
      <c r="G547" s="7"/>
      <c r="H547" s="7"/>
      <c r="I547" s="7"/>
      <c r="J547" s="7"/>
      <c r="K547" s="7"/>
      <c r="L547" s="7"/>
      <c r="M547" s="7"/>
      <c r="N547" s="7"/>
      <c r="O547" s="7"/>
      <c r="P547" s="7"/>
      <c r="Q547" s="7"/>
      <c r="R547" s="7"/>
    </row>
    <row r="548" spans="1:18">
      <c r="A548" s="7"/>
      <c r="B548" s="7"/>
      <c r="C548" s="7"/>
      <c r="D548" s="7"/>
      <c r="E548" s="7"/>
      <c r="F548" s="7"/>
      <c r="G548" s="7"/>
      <c r="H548" s="7"/>
      <c r="I548" s="7"/>
      <c r="J548" s="7"/>
      <c r="K548" s="7"/>
      <c r="L548" s="7"/>
      <c r="M548" s="7"/>
      <c r="N548" s="7"/>
      <c r="O548" s="7"/>
      <c r="P548" s="7"/>
      <c r="Q548" s="7"/>
      <c r="R548" s="7"/>
    </row>
    <row r="549" spans="1:18">
      <c r="A549" s="7"/>
      <c r="B549" s="7"/>
      <c r="C549" s="7"/>
      <c r="D549" s="7"/>
      <c r="E549" s="7"/>
      <c r="F549" s="7"/>
      <c r="G549" s="7"/>
      <c r="H549" s="7"/>
      <c r="I549" s="7"/>
      <c r="J549" s="7"/>
      <c r="K549" s="7"/>
      <c r="L549" s="7"/>
      <c r="M549" s="7"/>
      <c r="N549" s="7"/>
      <c r="O549" s="7"/>
      <c r="P549" s="7"/>
      <c r="Q549" s="7"/>
      <c r="R549" s="7"/>
    </row>
    <row r="550" spans="1:18">
      <c r="A550" s="7"/>
      <c r="B550" s="7"/>
      <c r="C550" s="7"/>
      <c r="D550" s="7"/>
      <c r="E550" s="7"/>
      <c r="F550" s="7"/>
      <c r="G550" s="7"/>
      <c r="H550" s="7"/>
      <c r="I550" s="7"/>
      <c r="J550" s="7"/>
      <c r="K550" s="7"/>
      <c r="L550" s="7"/>
      <c r="M550" s="7"/>
      <c r="N550" s="7"/>
      <c r="O550" s="7"/>
      <c r="P550" s="7"/>
      <c r="Q550" s="7"/>
      <c r="R550" s="7"/>
    </row>
    <row r="551" spans="1:18">
      <c r="A551" s="7"/>
      <c r="B551" s="7"/>
      <c r="C551" s="7"/>
      <c r="D551" s="7"/>
      <c r="E551" s="7"/>
      <c r="F551" s="7"/>
      <c r="G551" s="7"/>
      <c r="H551" s="7"/>
      <c r="I551" s="7"/>
      <c r="J551" s="7"/>
      <c r="K551" s="7"/>
      <c r="L551" s="7"/>
      <c r="M551" s="7"/>
      <c r="N551" s="7"/>
      <c r="O551" s="7"/>
      <c r="P551" s="7"/>
      <c r="Q551" s="7"/>
      <c r="R551" s="7"/>
    </row>
    <row r="552" spans="1:18">
      <c r="A552" s="7"/>
      <c r="B552" s="7"/>
      <c r="C552" s="7"/>
      <c r="D552" s="7"/>
      <c r="E552" s="7"/>
      <c r="F552" s="7"/>
      <c r="G552" s="7"/>
      <c r="H552" s="7"/>
      <c r="I552" s="7"/>
      <c r="J552" s="7"/>
      <c r="K552" s="7"/>
      <c r="L552" s="7"/>
      <c r="M552" s="7"/>
      <c r="N552" s="7"/>
      <c r="O552" s="7"/>
      <c r="P552" s="7"/>
      <c r="Q552" s="7"/>
      <c r="R552" s="7"/>
    </row>
    <row r="553" spans="1:18">
      <c r="A553" s="7"/>
      <c r="B553" s="7"/>
      <c r="C553" s="7"/>
      <c r="D553" s="7"/>
      <c r="E553" s="7"/>
      <c r="F553" s="7"/>
      <c r="G553" s="7"/>
      <c r="H553" s="7"/>
      <c r="I553" s="7"/>
      <c r="J553" s="7"/>
      <c r="K553" s="7"/>
      <c r="L553" s="7"/>
      <c r="M553" s="7"/>
      <c r="N553" s="7"/>
      <c r="O553" s="7"/>
      <c r="P553" s="7"/>
      <c r="Q553" s="7"/>
      <c r="R553" s="7"/>
    </row>
    <row r="554" spans="1:18">
      <c r="A554" s="7"/>
      <c r="B554" s="7"/>
      <c r="C554" s="7"/>
      <c r="D554" s="7"/>
      <c r="E554" s="7"/>
      <c r="F554" s="7"/>
      <c r="G554" s="7"/>
      <c r="H554" s="7"/>
      <c r="I554" s="7"/>
      <c r="J554" s="7"/>
      <c r="K554" s="7"/>
      <c r="L554" s="7"/>
      <c r="M554" s="7"/>
      <c r="N554" s="7"/>
      <c r="O554" s="7"/>
      <c r="P554" s="7"/>
      <c r="Q554" s="7"/>
      <c r="R554" s="7"/>
    </row>
    <row r="555" spans="1:18">
      <c r="A555" s="7"/>
      <c r="B555" s="7"/>
      <c r="C555" s="7"/>
      <c r="D555" s="7"/>
      <c r="E555" s="7"/>
      <c r="F555" s="7"/>
      <c r="G555" s="7"/>
      <c r="H555" s="7"/>
      <c r="I555" s="7"/>
      <c r="J555" s="7"/>
      <c r="K555" s="7"/>
      <c r="L555" s="7"/>
      <c r="M555" s="7"/>
      <c r="N555" s="7"/>
      <c r="O555" s="7"/>
      <c r="P555" s="7"/>
      <c r="Q555" s="7"/>
      <c r="R555" s="7"/>
    </row>
    <row r="556" spans="1:18">
      <c r="A556" s="7"/>
      <c r="B556" s="7"/>
      <c r="C556" s="7"/>
      <c r="D556" s="7"/>
      <c r="E556" s="7"/>
      <c r="F556" s="7"/>
      <c r="G556" s="7"/>
      <c r="H556" s="7"/>
      <c r="I556" s="7"/>
      <c r="J556" s="7"/>
      <c r="K556" s="7"/>
      <c r="L556" s="7"/>
      <c r="M556" s="7"/>
      <c r="N556" s="7"/>
      <c r="O556" s="7"/>
      <c r="P556" s="7"/>
      <c r="Q556" s="7"/>
      <c r="R556" s="7"/>
    </row>
    <row r="557" spans="1:18">
      <c r="A557" s="7"/>
      <c r="B557" s="7"/>
      <c r="C557" s="7"/>
      <c r="D557" s="7"/>
      <c r="E557" s="7"/>
      <c r="F557" s="7"/>
      <c r="G557" s="7"/>
      <c r="H557" s="7"/>
      <c r="I557" s="7"/>
      <c r="J557" s="7"/>
      <c r="K557" s="7"/>
      <c r="L557" s="7"/>
      <c r="M557" s="7"/>
      <c r="N557" s="7"/>
      <c r="O557" s="7"/>
      <c r="P557" s="7"/>
      <c r="Q557" s="7"/>
      <c r="R557" s="7"/>
    </row>
    <row r="558" spans="1:18">
      <c r="A558" s="7"/>
      <c r="B558" s="7"/>
      <c r="C558" s="7"/>
      <c r="D558" s="7"/>
      <c r="E558" s="7"/>
      <c r="F558" s="7"/>
      <c r="G558" s="7"/>
      <c r="H558" s="7"/>
      <c r="I558" s="7"/>
      <c r="J558" s="7"/>
      <c r="K558" s="7"/>
      <c r="L558" s="7"/>
      <c r="M558" s="7"/>
      <c r="N558" s="7"/>
      <c r="O558" s="7"/>
      <c r="P558" s="7"/>
      <c r="Q558" s="7"/>
      <c r="R558" s="7"/>
    </row>
    <row r="559" spans="1:18">
      <c r="A559" s="7"/>
      <c r="B559" s="7"/>
      <c r="C559" s="7"/>
      <c r="D559" s="7"/>
      <c r="E559" s="7"/>
      <c r="F559" s="7"/>
      <c r="G559" s="7"/>
      <c r="H559" s="7"/>
      <c r="I559" s="7"/>
      <c r="J559" s="7"/>
      <c r="K559" s="7"/>
      <c r="L559" s="7"/>
      <c r="M559" s="7"/>
      <c r="N559" s="7"/>
      <c r="O559" s="7"/>
      <c r="P559" s="7"/>
      <c r="Q559" s="7"/>
      <c r="R559" s="7"/>
    </row>
    <row r="560" spans="1:18">
      <c r="A560" s="7"/>
      <c r="B560" s="7"/>
      <c r="C560" s="7"/>
      <c r="D560" s="7"/>
      <c r="E560" s="7"/>
      <c r="F560" s="7"/>
      <c r="G560" s="7"/>
      <c r="H560" s="7"/>
      <c r="I560" s="7"/>
      <c r="J560" s="7"/>
      <c r="K560" s="7"/>
      <c r="L560" s="7"/>
      <c r="M560" s="7"/>
      <c r="N560" s="7"/>
      <c r="O560" s="7"/>
      <c r="P560" s="7"/>
      <c r="Q560" s="7"/>
      <c r="R560" s="7"/>
    </row>
    <row r="561" spans="1:18">
      <c r="A561" s="7"/>
      <c r="B561" s="7"/>
      <c r="C561" s="7"/>
      <c r="D561" s="7"/>
      <c r="E561" s="7"/>
      <c r="F561" s="7"/>
      <c r="G561" s="7"/>
      <c r="H561" s="7"/>
      <c r="I561" s="7"/>
      <c r="J561" s="7"/>
      <c r="K561" s="7"/>
      <c r="L561" s="7"/>
      <c r="M561" s="7"/>
      <c r="N561" s="7"/>
      <c r="O561" s="7"/>
      <c r="P561" s="7"/>
      <c r="Q561" s="7"/>
      <c r="R561" s="7"/>
    </row>
    <row r="562" spans="1:18">
      <c r="A562" s="7"/>
      <c r="B562" s="7"/>
      <c r="C562" s="7"/>
      <c r="D562" s="7"/>
      <c r="E562" s="7"/>
      <c r="F562" s="7"/>
      <c r="G562" s="7"/>
      <c r="H562" s="7"/>
      <c r="I562" s="7"/>
      <c r="J562" s="7"/>
      <c r="K562" s="7"/>
      <c r="L562" s="7"/>
      <c r="M562" s="7"/>
      <c r="N562" s="7"/>
      <c r="O562" s="7"/>
      <c r="P562" s="7"/>
      <c r="Q562" s="7"/>
      <c r="R562" s="7"/>
    </row>
    <row r="563" spans="1:18">
      <c r="A563" s="7"/>
      <c r="B563" s="7"/>
      <c r="C563" s="7"/>
      <c r="D563" s="7"/>
      <c r="E563" s="7"/>
      <c r="F563" s="7"/>
      <c r="G563" s="7"/>
      <c r="H563" s="7"/>
      <c r="I563" s="7"/>
      <c r="J563" s="7"/>
      <c r="K563" s="7"/>
      <c r="L563" s="7"/>
      <c r="M563" s="7"/>
      <c r="N563" s="7"/>
      <c r="O563" s="7"/>
      <c r="P563" s="7"/>
      <c r="Q563" s="7"/>
      <c r="R563" s="7"/>
    </row>
    <row r="564" spans="1:18">
      <c r="A564" s="7"/>
      <c r="B564" s="7"/>
      <c r="C564" s="7"/>
      <c r="D564" s="7"/>
      <c r="E564" s="7"/>
      <c r="F564" s="7"/>
      <c r="G564" s="7"/>
      <c r="H564" s="7"/>
      <c r="I564" s="7"/>
      <c r="J564" s="7"/>
      <c r="K564" s="7"/>
      <c r="L564" s="7"/>
      <c r="M564" s="7"/>
      <c r="N564" s="7"/>
      <c r="O564" s="7"/>
      <c r="P564" s="7"/>
      <c r="Q564" s="7"/>
      <c r="R564" s="7"/>
    </row>
    <row r="565" spans="1:18">
      <c r="A565" s="7"/>
      <c r="B565" s="7"/>
      <c r="C565" s="7"/>
      <c r="D565" s="7"/>
      <c r="E565" s="7"/>
      <c r="F565" s="7"/>
      <c r="G565" s="7"/>
      <c r="H565" s="7"/>
      <c r="I565" s="7"/>
      <c r="J565" s="7"/>
      <c r="K565" s="7"/>
      <c r="L565" s="7"/>
      <c r="M565" s="7"/>
      <c r="N565" s="7"/>
      <c r="O565" s="7"/>
      <c r="P565" s="7"/>
      <c r="Q565" s="7"/>
      <c r="R565" s="7"/>
    </row>
    <row r="566" spans="1:18">
      <c r="A566" s="7"/>
      <c r="B566" s="7"/>
      <c r="C566" s="7"/>
      <c r="D566" s="7"/>
      <c r="E566" s="7"/>
      <c r="F566" s="7"/>
      <c r="G566" s="7"/>
      <c r="H566" s="7"/>
      <c r="I566" s="7"/>
      <c r="J566" s="7"/>
      <c r="K566" s="7"/>
      <c r="L566" s="7"/>
      <c r="M566" s="7"/>
      <c r="N566" s="7"/>
      <c r="O566" s="7"/>
      <c r="P566" s="7"/>
      <c r="Q566" s="7"/>
      <c r="R566" s="7"/>
    </row>
    <row r="567" spans="1:18">
      <c r="A567" s="7"/>
      <c r="B567" s="7"/>
      <c r="C567" s="7"/>
      <c r="D567" s="7"/>
      <c r="E567" s="7"/>
      <c r="F567" s="7"/>
      <c r="G567" s="7"/>
      <c r="H567" s="7"/>
      <c r="I567" s="7"/>
      <c r="J567" s="7"/>
      <c r="K567" s="7"/>
      <c r="L567" s="7"/>
      <c r="M567" s="7"/>
      <c r="N567" s="7"/>
      <c r="O567" s="7"/>
      <c r="P567" s="7"/>
      <c r="Q567" s="7"/>
      <c r="R567" s="7"/>
    </row>
    <row r="568" spans="1:18">
      <c r="A568" s="7"/>
      <c r="B568" s="7"/>
      <c r="C568" s="7"/>
      <c r="D568" s="7"/>
      <c r="E568" s="7"/>
      <c r="F568" s="7"/>
      <c r="G568" s="7"/>
      <c r="H568" s="7"/>
      <c r="I568" s="7"/>
      <c r="J568" s="7"/>
      <c r="K568" s="7"/>
      <c r="L568" s="7"/>
      <c r="M568" s="7"/>
      <c r="N568" s="7"/>
      <c r="O568" s="7"/>
      <c r="P568" s="7"/>
      <c r="Q568" s="7"/>
      <c r="R568" s="7"/>
    </row>
    <row r="569" spans="1:18">
      <c r="A569" s="7"/>
      <c r="B569" s="7"/>
      <c r="C569" s="7"/>
      <c r="D569" s="7"/>
      <c r="E569" s="7"/>
      <c r="F569" s="7"/>
      <c r="G569" s="7"/>
      <c r="H569" s="7"/>
      <c r="I569" s="7"/>
      <c r="J569" s="7"/>
      <c r="K569" s="7"/>
      <c r="L569" s="7"/>
      <c r="M569" s="7"/>
      <c r="N569" s="7"/>
      <c r="O569" s="7"/>
      <c r="P569" s="7"/>
      <c r="Q569" s="7"/>
      <c r="R569" s="7"/>
    </row>
    <row r="570" spans="1:18">
      <c r="A570" s="7"/>
      <c r="B570" s="7"/>
      <c r="C570" s="7"/>
      <c r="D570" s="7"/>
      <c r="E570" s="7"/>
      <c r="F570" s="7"/>
      <c r="G570" s="7"/>
      <c r="H570" s="7"/>
      <c r="I570" s="7"/>
      <c r="J570" s="7"/>
      <c r="K570" s="7"/>
      <c r="L570" s="7"/>
      <c r="M570" s="7"/>
      <c r="N570" s="7"/>
      <c r="O570" s="7"/>
      <c r="P570" s="7"/>
      <c r="Q570" s="7"/>
      <c r="R570" s="7"/>
    </row>
    <row r="571" spans="1:18">
      <c r="A571" s="7"/>
      <c r="B571" s="7"/>
      <c r="C571" s="7"/>
      <c r="D571" s="7"/>
      <c r="E571" s="7"/>
      <c r="F571" s="7"/>
      <c r="G571" s="7"/>
      <c r="H571" s="7"/>
      <c r="I571" s="7"/>
      <c r="J571" s="7"/>
      <c r="K571" s="7"/>
      <c r="L571" s="7"/>
      <c r="M571" s="7"/>
      <c r="N571" s="7"/>
      <c r="O571" s="7"/>
      <c r="P571" s="7"/>
      <c r="Q571" s="7"/>
      <c r="R571" s="7"/>
    </row>
    <row r="572" spans="1:18">
      <c r="A572" s="7"/>
      <c r="B572" s="7"/>
      <c r="C572" s="7"/>
      <c r="D572" s="7"/>
      <c r="E572" s="7"/>
      <c r="F572" s="7"/>
      <c r="G572" s="7"/>
      <c r="H572" s="7"/>
      <c r="I572" s="7"/>
      <c r="J572" s="7"/>
      <c r="K572" s="7"/>
      <c r="L572" s="7"/>
      <c r="M572" s="7"/>
      <c r="N572" s="7"/>
      <c r="O572" s="7"/>
      <c r="P572" s="7"/>
      <c r="Q572" s="7"/>
      <c r="R572" s="7"/>
    </row>
    <row r="573" spans="1:18">
      <c r="A573" s="7"/>
      <c r="B573" s="7"/>
      <c r="C573" s="7"/>
      <c r="D573" s="7"/>
      <c r="E573" s="7"/>
      <c r="F573" s="7"/>
      <c r="G573" s="7"/>
      <c r="H573" s="7"/>
      <c r="I573" s="7"/>
      <c r="J573" s="7"/>
      <c r="K573" s="7"/>
      <c r="L573" s="7"/>
      <c r="M573" s="7"/>
      <c r="N573" s="7"/>
      <c r="O573" s="7"/>
      <c r="P573" s="7"/>
      <c r="Q573" s="7"/>
      <c r="R573" s="7"/>
    </row>
    <row r="574" spans="1:18">
      <c r="A574" s="7"/>
      <c r="B574" s="7"/>
      <c r="C574" s="7"/>
      <c r="D574" s="7"/>
      <c r="E574" s="7"/>
      <c r="F574" s="7"/>
      <c r="G574" s="7"/>
      <c r="H574" s="7"/>
      <c r="I574" s="7"/>
      <c r="J574" s="7"/>
      <c r="K574" s="7"/>
      <c r="L574" s="7"/>
      <c r="M574" s="7"/>
      <c r="N574" s="7"/>
      <c r="O574" s="7"/>
      <c r="P574" s="7"/>
      <c r="Q574" s="7"/>
      <c r="R574" s="7"/>
    </row>
    <row r="575" spans="1:18">
      <c r="A575" s="7"/>
      <c r="B575" s="7"/>
      <c r="C575" s="7"/>
      <c r="D575" s="7"/>
      <c r="E575" s="7"/>
      <c r="F575" s="7"/>
      <c r="G575" s="7"/>
      <c r="H575" s="7"/>
      <c r="I575" s="7"/>
      <c r="J575" s="7"/>
      <c r="K575" s="7"/>
      <c r="L575" s="7"/>
      <c r="M575" s="7"/>
      <c r="N575" s="7"/>
      <c r="O575" s="7"/>
      <c r="P575" s="7"/>
      <c r="Q575" s="7"/>
      <c r="R575" s="7"/>
    </row>
    <row r="576" spans="1:18">
      <c r="A576" s="7"/>
      <c r="B576" s="7"/>
      <c r="C576" s="7"/>
      <c r="D576" s="7"/>
      <c r="E576" s="7"/>
      <c r="F576" s="7"/>
      <c r="G576" s="7"/>
      <c r="H576" s="7"/>
      <c r="I576" s="7"/>
      <c r="J576" s="7"/>
      <c r="K576" s="7"/>
      <c r="L576" s="7"/>
      <c r="M576" s="7"/>
      <c r="N576" s="7"/>
      <c r="O576" s="7"/>
      <c r="P576" s="7"/>
      <c r="Q576" s="7"/>
      <c r="R576" s="7"/>
    </row>
    <row r="577" spans="1:18">
      <c r="A577" s="7"/>
      <c r="B577" s="7"/>
      <c r="C577" s="7"/>
      <c r="D577" s="7"/>
      <c r="E577" s="7"/>
      <c r="F577" s="7"/>
      <c r="G577" s="7"/>
      <c r="H577" s="7"/>
      <c r="I577" s="7"/>
      <c r="J577" s="7"/>
      <c r="K577" s="7"/>
      <c r="L577" s="7"/>
      <c r="M577" s="7"/>
      <c r="N577" s="7"/>
      <c r="O577" s="7"/>
      <c r="P577" s="7"/>
      <c r="Q577" s="7"/>
      <c r="R577" s="7"/>
    </row>
    <row r="578" spans="1:18">
      <c r="A578" s="7"/>
      <c r="B578" s="7"/>
      <c r="C578" s="7"/>
      <c r="D578" s="7"/>
      <c r="E578" s="7"/>
      <c r="F578" s="7"/>
      <c r="G578" s="7"/>
      <c r="H578" s="7"/>
      <c r="I578" s="7"/>
      <c r="J578" s="7"/>
      <c r="K578" s="7"/>
      <c r="L578" s="7"/>
      <c r="M578" s="7"/>
      <c r="N578" s="7"/>
      <c r="O578" s="7"/>
      <c r="P578" s="7"/>
      <c r="Q578" s="7"/>
      <c r="R578" s="7"/>
    </row>
    <row r="579" spans="1:18">
      <c r="A579" s="7"/>
      <c r="B579" s="7"/>
      <c r="C579" s="7"/>
      <c r="D579" s="7"/>
      <c r="E579" s="7"/>
      <c r="F579" s="7"/>
      <c r="G579" s="7"/>
      <c r="H579" s="7"/>
      <c r="I579" s="7"/>
      <c r="J579" s="7"/>
      <c r="K579" s="7"/>
      <c r="L579" s="7"/>
      <c r="M579" s="7"/>
      <c r="N579" s="7"/>
      <c r="O579" s="7"/>
      <c r="P579" s="7"/>
      <c r="Q579" s="7"/>
      <c r="R579" s="7"/>
    </row>
    <row r="580" spans="1:18">
      <c r="A580" s="7"/>
      <c r="B580" s="7"/>
      <c r="C580" s="7"/>
      <c r="D580" s="7"/>
      <c r="E580" s="7"/>
      <c r="F580" s="7"/>
      <c r="G580" s="7"/>
      <c r="H580" s="7"/>
      <c r="I580" s="7"/>
      <c r="J580" s="7"/>
      <c r="K580" s="7"/>
      <c r="L580" s="7"/>
      <c r="M580" s="7"/>
      <c r="N580" s="7"/>
      <c r="O580" s="7"/>
      <c r="P580" s="7"/>
      <c r="Q580" s="7"/>
      <c r="R580" s="7"/>
    </row>
    <row r="581" spans="1:18">
      <c r="A581" s="7"/>
      <c r="B581" s="7"/>
      <c r="C581" s="7"/>
      <c r="D581" s="7"/>
      <c r="E581" s="7"/>
      <c r="F581" s="7"/>
      <c r="G581" s="7"/>
      <c r="H581" s="7"/>
      <c r="I581" s="7"/>
      <c r="J581" s="7"/>
      <c r="K581" s="7"/>
      <c r="L581" s="7"/>
      <c r="M581" s="7"/>
      <c r="N581" s="7"/>
      <c r="O581" s="7"/>
      <c r="P581" s="7"/>
      <c r="Q581" s="7"/>
      <c r="R581" s="7"/>
    </row>
    <row r="582" spans="1:18">
      <c r="A582" s="7"/>
      <c r="B582" s="7"/>
      <c r="C582" s="7"/>
      <c r="D582" s="7"/>
      <c r="E582" s="7"/>
      <c r="F582" s="7"/>
      <c r="G582" s="7"/>
      <c r="H582" s="7"/>
      <c r="I582" s="7"/>
      <c r="J582" s="7"/>
      <c r="K582" s="7"/>
      <c r="L582" s="7"/>
      <c r="M582" s="7"/>
      <c r="N582" s="7"/>
      <c r="O582" s="7"/>
      <c r="P582" s="7"/>
      <c r="Q582" s="7"/>
      <c r="R582" s="7"/>
    </row>
    <row r="583" spans="1:18">
      <c r="A583" s="7"/>
      <c r="B583" s="7"/>
      <c r="C583" s="7"/>
      <c r="D583" s="7"/>
      <c r="E583" s="7"/>
      <c r="F583" s="7"/>
      <c r="G583" s="7"/>
      <c r="H583" s="7"/>
      <c r="I583" s="7"/>
      <c r="J583" s="7"/>
      <c r="K583" s="7"/>
      <c r="L583" s="7"/>
      <c r="M583" s="7"/>
      <c r="N583" s="7"/>
      <c r="O583" s="7"/>
      <c r="P583" s="7"/>
      <c r="Q583" s="7"/>
      <c r="R583" s="7"/>
    </row>
    <row r="584" spans="1:18">
      <c r="A584" s="7"/>
      <c r="B584" s="7"/>
      <c r="C584" s="7"/>
      <c r="D584" s="7"/>
      <c r="E584" s="7"/>
      <c r="F584" s="7"/>
      <c r="G584" s="7"/>
      <c r="H584" s="7"/>
      <c r="I584" s="7"/>
      <c r="J584" s="7"/>
      <c r="K584" s="7"/>
      <c r="L584" s="7"/>
      <c r="M584" s="7"/>
      <c r="N584" s="7"/>
      <c r="O584" s="7"/>
      <c r="P584" s="7"/>
      <c r="Q584" s="7"/>
      <c r="R584" s="7"/>
    </row>
    <row r="585" spans="1:18">
      <c r="A585" s="7"/>
      <c r="B585" s="7"/>
      <c r="C585" s="7"/>
      <c r="D585" s="7"/>
      <c r="E585" s="7"/>
      <c r="F585" s="7"/>
      <c r="G585" s="7"/>
      <c r="H585" s="7"/>
      <c r="I585" s="7"/>
      <c r="J585" s="7"/>
      <c r="K585" s="7"/>
      <c r="L585" s="7"/>
      <c r="M585" s="7"/>
      <c r="N585" s="7"/>
      <c r="O585" s="7"/>
      <c r="P585" s="7"/>
      <c r="Q585" s="7"/>
      <c r="R585" s="7"/>
    </row>
    <row r="586" spans="1:18">
      <c r="A586" s="7"/>
      <c r="B586" s="7"/>
      <c r="C586" s="7"/>
      <c r="D586" s="7"/>
      <c r="E586" s="7"/>
      <c r="F586" s="7"/>
      <c r="G586" s="7"/>
      <c r="H586" s="7"/>
      <c r="I586" s="7"/>
      <c r="J586" s="7"/>
      <c r="K586" s="7"/>
      <c r="L586" s="7"/>
      <c r="M586" s="7"/>
      <c r="N586" s="7"/>
      <c r="O586" s="7"/>
      <c r="P586" s="7"/>
      <c r="Q586" s="7"/>
      <c r="R586" s="7"/>
    </row>
  </sheetData>
  <autoFilter ref="C6:D116"/>
  <mergeCells count="22">
    <mergeCell ref="C4:D4"/>
    <mergeCell ref="A5:B5"/>
    <mergeCell ref="C5:R5"/>
    <mergeCell ref="G6:M6"/>
    <mergeCell ref="A6:A7"/>
    <mergeCell ref="B6:B7"/>
    <mergeCell ref="C6:C7"/>
    <mergeCell ref="D6:D7"/>
    <mergeCell ref="E6:E7"/>
    <mergeCell ref="F6:F7"/>
    <mergeCell ref="N6:N7"/>
    <mergeCell ref="O6:O7"/>
    <mergeCell ref="P6:P7"/>
    <mergeCell ref="Q6:Q7"/>
    <mergeCell ref="R6:R7"/>
    <mergeCell ref="E1:R4"/>
    <mergeCell ref="A1:B1"/>
    <mergeCell ref="C1:D1"/>
    <mergeCell ref="A2:B2"/>
    <mergeCell ref="C2:D2"/>
    <mergeCell ref="A3:B3"/>
    <mergeCell ref="C3:D3"/>
  </mergeCells>
  <pageMargins left="0.70866141732283505" right="0.70866141732283505" top="0.74803149606299202" bottom="0.74803149606299202" header="0.31496062992126" footer="0.31496062992126"/>
  <pageSetup paperSize="9" scale="70" orientation="landscape"/>
  <rowBreaks count="1" manualBreakCount="1">
    <brk id="71" max="13" man="1"/>
  </rowBreaks>
  <colBreaks count="1" manualBreakCount="1">
    <brk id="14"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07"/>
  <sheetViews>
    <sheetView topLeftCell="A29" workbookViewId="0">
      <selection activeCell="A54" sqref="A54"/>
    </sheetView>
  </sheetViews>
  <sheetFormatPr defaultColWidth="9" defaultRowHeight="15"/>
  <cols>
    <col min="2" max="2" width="13.5703125" customWidth="1"/>
    <col min="3" max="3" width="15.42578125" customWidth="1"/>
    <col min="4" max="4" width="21.28515625" customWidth="1"/>
    <col min="5" max="5" width="12.28515625" customWidth="1"/>
    <col min="10" max="10" width="10.85546875" customWidth="1"/>
    <col min="11" max="11" width="9" hidden="1" customWidth="1"/>
    <col min="12" max="12" width="11.28515625" customWidth="1"/>
    <col min="13" max="13" width="11.5703125" hidden="1" customWidth="1"/>
    <col min="14" max="14" width="12.140625" customWidth="1"/>
    <col min="17" max="17" width="19" customWidth="1"/>
  </cols>
  <sheetData>
    <row r="1" spans="1:20" ht="18.75">
      <c r="A1" s="712" t="s">
        <v>261</v>
      </c>
      <c r="B1" s="712"/>
      <c r="C1" s="713" t="s">
        <v>22</v>
      </c>
      <c r="D1" s="713"/>
      <c r="E1" s="720"/>
      <c r="F1" s="720"/>
      <c r="G1" s="720"/>
      <c r="H1" s="720"/>
      <c r="I1" s="720"/>
      <c r="J1" s="720"/>
      <c r="K1" s="720"/>
      <c r="L1" s="720"/>
      <c r="M1" s="720"/>
      <c r="N1" s="720"/>
      <c r="O1" s="720"/>
      <c r="P1" s="720"/>
      <c r="Q1" s="720"/>
      <c r="R1" s="720"/>
    </row>
    <row r="2" spans="1:20" ht="18.75">
      <c r="A2" s="712" t="s">
        <v>262</v>
      </c>
      <c r="B2" s="712"/>
      <c r="C2" s="713" t="s">
        <v>59</v>
      </c>
      <c r="D2" s="713"/>
      <c r="E2" s="720"/>
      <c r="F2" s="720"/>
      <c r="G2" s="720"/>
      <c r="H2" s="720"/>
      <c r="I2" s="720"/>
      <c r="J2" s="720"/>
      <c r="K2" s="720"/>
      <c r="L2" s="720"/>
      <c r="M2" s="720"/>
      <c r="N2" s="720"/>
      <c r="O2" s="720"/>
      <c r="P2" s="720"/>
      <c r="Q2" s="720"/>
      <c r="R2" s="720"/>
    </row>
    <row r="3" spans="1:20" ht="18.75">
      <c r="A3" s="712" t="s">
        <v>263</v>
      </c>
      <c r="B3" s="712"/>
      <c r="C3" s="713">
        <v>20625</v>
      </c>
      <c r="D3" s="713"/>
      <c r="E3" s="720"/>
      <c r="F3" s="720"/>
      <c r="G3" s="720"/>
      <c r="H3" s="720"/>
      <c r="I3" s="720"/>
      <c r="J3" s="720"/>
      <c r="K3" s="720"/>
      <c r="L3" s="720"/>
      <c r="M3" s="720"/>
      <c r="N3" s="720"/>
      <c r="O3" s="720"/>
      <c r="P3" s="720"/>
      <c r="Q3" s="720"/>
      <c r="R3" s="720"/>
    </row>
    <row r="4" spans="1:20" ht="18.75">
      <c r="A4" s="14" t="s">
        <v>264</v>
      </c>
      <c r="B4" s="14"/>
      <c r="C4" s="713"/>
      <c r="D4" s="713"/>
      <c r="E4" s="720"/>
      <c r="F4" s="720"/>
      <c r="G4" s="720"/>
      <c r="H4" s="720"/>
      <c r="I4" s="720"/>
      <c r="J4" s="720"/>
      <c r="K4" s="720"/>
      <c r="L4" s="720"/>
      <c r="M4" s="720"/>
      <c r="N4" s="720"/>
      <c r="O4" s="720"/>
      <c r="P4" s="720"/>
      <c r="Q4" s="720"/>
      <c r="R4" s="720"/>
    </row>
    <row r="5" spans="1:20" ht="18.75">
      <c r="A5" s="714" t="s">
        <v>87</v>
      </c>
      <c r="B5" s="714"/>
      <c r="C5" s="715" t="s">
        <v>1542</v>
      </c>
      <c r="D5" s="715"/>
      <c r="E5" s="715"/>
      <c r="F5" s="715"/>
      <c r="G5" s="716"/>
      <c r="H5" s="716"/>
      <c r="I5" s="716"/>
      <c r="J5" s="716"/>
      <c r="K5" s="716"/>
      <c r="L5" s="716"/>
      <c r="M5" s="716"/>
      <c r="N5" s="715"/>
      <c r="O5" s="715"/>
      <c r="P5" s="715"/>
      <c r="Q5" s="715"/>
      <c r="R5" s="715"/>
    </row>
    <row r="6" spans="1:20" ht="18">
      <c r="A6" s="718" t="s">
        <v>89</v>
      </c>
      <c r="B6" s="718" t="s">
        <v>90</v>
      </c>
      <c r="C6" s="719" t="s">
        <v>91</v>
      </c>
      <c r="D6" s="719" t="s">
        <v>92</v>
      </c>
      <c r="E6" s="719" t="s">
        <v>93</v>
      </c>
      <c r="F6" s="719" t="s">
        <v>94</v>
      </c>
      <c r="G6" s="764" t="s">
        <v>95</v>
      </c>
      <c r="H6" s="764"/>
      <c r="I6" s="764"/>
      <c r="J6" s="764"/>
      <c r="K6" s="764"/>
      <c r="L6" s="764"/>
      <c r="M6" s="764"/>
      <c r="N6" s="719" t="s">
        <v>96</v>
      </c>
      <c r="O6" s="719" t="s">
        <v>97</v>
      </c>
      <c r="P6" s="719" t="s">
        <v>98</v>
      </c>
      <c r="Q6" s="719" t="s">
        <v>99</v>
      </c>
      <c r="R6" s="719" t="s">
        <v>265</v>
      </c>
    </row>
    <row r="7" spans="1:20" ht="18">
      <c r="A7" s="718"/>
      <c r="B7" s="718"/>
      <c r="C7" s="719"/>
      <c r="D7" s="719"/>
      <c r="E7" s="719"/>
      <c r="F7" s="719"/>
      <c r="G7" s="4" t="s">
        <v>101</v>
      </c>
      <c r="H7" s="4" t="s">
        <v>102</v>
      </c>
      <c r="I7" s="4" t="s">
        <v>103</v>
      </c>
      <c r="J7" s="4" t="s">
        <v>104</v>
      </c>
      <c r="K7" s="4" t="s">
        <v>1067</v>
      </c>
      <c r="L7" s="4" t="s">
        <v>106</v>
      </c>
      <c r="M7" s="4" t="s">
        <v>107</v>
      </c>
      <c r="N7" s="719"/>
      <c r="O7" s="719"/>
      <c r="P7" s="719"/>
      <c r="Q7" s="719"/>
      <c r="R7" s="719"/>
    </row>
    <row r="8" spans="1:20">
      <c r="A8" s="10">
        <v>1</v>
      </c>
      <c r="B8" s="19">
        <v>45031</v>
      </c>
      <c r="C8" s="10" t="s">
        <v>1291</v>
      </c>
      <c r="D8" s="10" t="s">
        <v>174</v>
      </c>
      <c r="E8" s="10" t="s">
        <v>1342</v>
      </c>
      <c r="F8" s="10" t="s">
        <v>110</v>
      </c>
      <c r="G8" s="10"/>
      <c r="H8" s="10"/>
      <c r="I8" s="10"/>
      <c r="J8" s="10"/>
      <c r="K8" s="10"/>
      <c r="L8" s="10">
        <v>14</v>
      </c>
      <c r="M8" s="10"/>
      <c r="N8" s="10">
        <f>+L8</f>
        <v>14</v>
      </c>
      <c r="O8" s="10" t="s">
        <v>463</v>
      </c>
      <c r="P8" s="7"/>
      <c r="Q8" s="10" t="s">
        <v>1083</v>
      </c>
    </row>
    <row r="9" spans="1:20">
      <c r="A9" s="10">
        <v>2</v>
      </c>
      <c r="B9" s="19">
        <v>45031</v>
      </c>
      <c r="C9" s="10" t="s">
        <v>174</v>
      </c>
      <c r="D9" s="10" t="s">
        <v>145</v>
      </c>
      <c r="E9" s="10" t="s">
        <v>1342</v>
      </c>
      <c r="F9" s="10" t="s">
        <v>110</v>
      </c>
      <c r="G9" s="10"/>
      <c r="H9" s="10"/>
      <c r="I9" s="10"/>
      <c r="J9" s="10"/>
      <c r="K9" s="10"/>
      <c r="L9" s="10">
        <v>182</v>
      </c>
      <c r="M9" s="10"/>
      <c r="N9" s="10">
        <f>+N8+G9+H9+I9+J9+K9+L9+M9</f>
        <v>196</v>
      </c>
      <c r="O9" s="10" t="s">
        <v>463</v>
      </c>
      <c r="P9" s="7"/>
      <c r="Q9" s="10" t="s">
        <v>1083</v>
      </c>
    </row>
    <row r="10" spans="1:20">
      <c r="A10" s="10">
        <v>3</v>
      </c>
      <c r="B10" s="19">
        <v>45031</v>
      </c>
      <c r="C10" s="10" t="s">
        <v>145</v>
      </c>
      <c r="D10" s="10" t="s">
        <v>201</v>
      </c>
      <c r="E10" s="10" t="s">
        <v>1342</v>
      </c>
      <c r="F10" s="10" t="s">
        <v>110</v>
      </c>
      <c r="G10" s="10"/>
      <c r="H10" s="10"/>
      <c r="I10" s="10"/>
      <c r="J10" s="10"/>
      <c r="K10" s="10"/>
      <c r="L10" s="10">
        <v>30</v>
      </c>
      <c r="M10" s="10"/>
      <c r="N10" s="10">
        <f>+N9+G10+H10+I10+J10+K10+L10+M10</f>
        <v>226</v>
      </c>
      <c r="O10" s="10" t="s">
        <v>463</v>
      </c>
      <c r="P10" s="7"/>
      <c r="Q10" s="10" t="s">
        <v>1083</v>
      </c>
    </row>
    <row r="11" spans="1:20">
      <c r="A11" s="10">
        <f>1+A10</f>
        <v>4</v>
      </c>
      <c r="B11" s="19">
        <v>45034</v>
      </c>
      <c r="C11" s="10" t="s">
        <v>1124</v>
      </c>
      <c r="D11" s="10" t="s">
        <v>1121</v>
      </c>
      <c r="E11" s="10" t="s">
        <v>1342</v>
      </c>
      <c r="F11" s="10" t="s">
        <v>110</v>
      </c>
      <c r="G11" s="7"/>
      <c r="H11" s="7"/>
      <c r="I11" s="7"/>
      <c r="J11" s="7"/>
      <c r="K11" s="7"/>
      <c r="L11" s="10">
        <v>39</v>
      </c>
      <c r="M11" s="7"/>
      <c r="N11" s="10">
        <f t="shared" ref="N11:N60" si="0">+N10+G11+H11+I11+J11+K11+L11+M11</f>
        <v>265</v>
      </c>
      <c r="O11" s="10" t="s">
        <v>463</v>
      </c>
      <c r="P11" s="7"/>
      <c r="Q11" s="10" t="s">
        <v>1083</v>
      </c>
    </row>
    <row r="12" spans="1:20">
      <c r="A12" s="10">
        <f t="shared" ref="A12:A60" si="1">1+A11</f>
        <v>5</v>
      </c>
      <c r="B12" s="19">
        <v>45034</v>
      </c>
      <c r="C12" s="10" t="s">
        <v>1121</v>
      </c>
      <c r="D12" s="10" t="s">
        <v>1169</v>
      </c>
      <c r="E12" s="10" t="s">
        <v>1342</v>
      </c>
      <c r="F12" s="10" t="s">
        <v>110</v>
      </c>
      <c r="G12" s="7"/>
      <c r="H12" s="7"/>
      <c r="I12" s="7"/>
      <c r="J12" s="7"/>
      <c r="K12" s="7"/>
      <c r="L12" s="10">
        <v>59</v>
      </c>
      <c r="M12" s="7"/>
      <c r="N12" s="10">
        <f t="shared" si="0"/>
        <v>324</v>
      </c>
      <c r="O12" s="10" t="s">
        <v>463</v>
      </c>
      <c r="P12" s="7"/>
      <c r="Q12" s="10" t="s">
        <v>1083</v>
      </c>
    </row>
    <row r="13" spans="1:20">
      <c r="A13" s="10">
        <f t="shared" si="1"/>
        <v>6</v>
      </c>
      <c r="B13" s="19">
        <v>45034</v>
      </c>
      <c r="C13" s="10" t="s">
        <v>1169</v>
      </c>
      <c r="D13" s="10" t="s">
        <v>1514</v>
      </c>
      <c r="E13" s="10" t="s">
        <v>1342</v>
      </c>
      <c r="F13" s="10" t="s">
        <v>110</v>
      </c>
      <c r="G13" s="10"/>
      <c r="H13" s="10"/>
      <c r="I13" s="10"/>
      <c r="J13" s="10">
        <v>88</v>
      </c>
      <c r="K13" s="7"/>
      <c r="L13" s="7"/>
      <c r="M13" s="7"/>
      <c r="N13" s="10">
        <f t="shared" si="0"/>
        <v>412</v>
      </c>
      <c r="O13" s="10" t="s">
        <v>463</v>
      </c>
      <c r="P13" s="7"/>
      <c r="Q13" s="10" t="s">
        <v>1083</v>
      </c>
    </row>
    <row r="14" spans="1:20">
      <c r="A14" s="10">
        <f t="shared" si="1"/>
        <v>7</v>
      </c>
      <c r="B14" s="19">
        <v>45034</v>
      </c>
      <c r="C14" s="10" t="s">
        <v>1514</v>
      </c>
      <c r="D14" s="10" t="s">
        <v>1224</v>
      </c>
      <c r="E14" s="10" t="s">
        <v>1342</v>
      </c>
      <c r="F14" s="10" t="s">
        <v>110</v>
      </c>
      <c r="G14" s="10"/>
      <c r="H14" s="10">
        <v>120</v>
      </c>
      <c r="I14" s="10"/>
      <c r="J14" s="10"/>
      <c r="K14" s="7"/>
      <c r="L14" s="7"/>
      <c r="M14" s="7"/>
      <c r="N14" s="10">
        <f t="shared" si="0"/>
        <v>532</v>
      </c>
      <c r="O14" s="10" t="s">
        <v>276</v>
      </c>
      <c r="P14" s="10">
        <v>1.5</v>
      </c>
      <c r="Q14" s="10" t="s">
        <v>1083</v>
      </c>
    </row>
    <row r="15" spans="1:20">
      <c r="A15" s="10">
        <f t="shared" si="1"/>
        <v>8</v>
      </c>
      <c r="B15" s="19">
        <v>45034</v>
      </c>
      <c r="C15" s="10" t="s">
        <v>1224</v>
      </c>
      <c r="D15" s="10" t="s">
        <v>1129</v>
      </c>
      <c r="E15" s="10" t="s">
        <v>1342</v>
      </c>
      <c r="F15" s="10" t="s">
        <v>110</v>
      </c>
      <c r="G15" s="10"/>
      <c r="H15" s="10">
        <v>140</v>
      </c>
      <c r="I15" s="10"/>
      <c r="J15" s="10"/>
      <c r="K15" s="7"/>
      <c r="L15" s="7"/>
      <c r="M15" s="7"/>
      <c r="N15" s="10">
        <f t="shared" si="0"/>
        <v>672</v>
      </c>
      <c r="O15" s="10" t="s">
        <v>276</v>
      </c>
      <c r="P15" s="10">
        <v>1.5</v>
      </c>
      <c r="Q15" s="10" t="s">
        <v>1083</v>
      </c>
    </row>
    <row r="16" spans="1:20">
      <c r="A16" s="10">
        <f t="shared" si="1"/>
        <v>9</v>
      </c>
      <c r="B16" s="19">
        <v>45034</v>
      </c>
      <c r="C16" s="10" t="s">
        <v>1129</v>
      </c>
      <c r="D16" s="10" t="s">
        <v>1175</v>
      </c>
      <c r="E16" s="10" t="s">
        <v>1342</v>
      </c>
      <c r="F16" s="10" t="s">
        <v>110</v>
      </c>
      <c r="G16" s="10">
        <v>133</v>
      </c>
      <c r="H16" s="10"/>
      <c r="I16" s="10"/>
      <c r="J16" s="10"/>
      <c r="K16" s="7"/>
      <c r="L16" s="7"/>
      <c r="M16" s="7"/>
      <c r="N16" s="10">
        <f t="shared" si="0"/>
        <v>805</v>
      </c>
      <c r="O16" s="10" t="s">
        <v>276</v>
      </c>
      <c r="P16" s="10">
        <v>1.5</v>
      </c>
      <c r="Q16" s="10" t="s">
        <v>1083</v>
      </c>
      <c r="T16">
        <v>5174</v>
      </c>
    </row>
    <row r="17" spans="1:20">
      <c r="A17" s="10">
        <f t="shared" si="1"/>
        <v>10</v>
      </c>
      <c r="B17" s="19">
        <v>45034</v>
      </c>
      <c r="C17" s="10" t="s">
        <v>1175</v>
      </c>
      <c r="D17" s="10" t="s">
        <v>1190</v>
      </c>
      <c r="E17" s="10" t="s">
        <v>1342</v>
      </c>
      <c r="F17" s="10" t="s">
        <v>110</v>
      </c>
      <c r="G17" s="10">
        <v>54</v>
      </c>
      <c r="H17" s="10"/>
      <c r="I17" s="10"/>
      <c r="J17" s="10"/>
      <c r="K17" s="7"/>
      <c r="L17" s="7"/>
      <c r="M17" s="7"/>
      <c r="N17" s="10">
        <f t="shared" si="0"/>
        <v>859</v>
      </c>
      <c r="O17" s="10" t="s">
        <v>276</v>
      </c>
      <c r="P17" s="10">
        <v>1.5</v>
      </c>
      <c r="Q17" s="10" t="s">
        <v>1083</v>
      </c>
      <c r="T17">
        <f>133+99+85+132</f>
        <v>449</v>
      </c>
    </row>
    <row r="18" spans="1:20">
      <c r="A18" s="10">
        <f t="shared" si="1"/>
        <v>11</v>
      </c>
      <c r="B18" s="19">
        <v>45034</v>
      </c>
      <c r="C18" s="10" t="s">
        <v>1190</v>
      </c>
      <c r="D18" s="10" t="s">
        <v>1171</v>
      </c>
      <c r="E18" s="10" t="s">
        <v>1342</v>
      </c>
      <c r="F18" s="10" t="s">
        <v>110</v>
      </c>
      <c r="G18" s="5"/>
      <c r="H18" s="5"/>
      <c r="I18" s="5"/>
      <c r="J18" s="5">
        <v>75</v>
      </c>
      <c r="K18" s="5"/>
      <c r="L18" s="5"/>
      <c r="M18" s="7"/>
      <c r="N18" s="10">
        <f t="shared" si="0"/>
        <v>934</v>
      </c>
      <c r="O18" s="10" t="s">
        <v>276</v>
      </c>
      <c r="P18" s="10">
        <v>1.5</v>
      </c>
      <c r="Q18" s="10" t="s">
        <v>1083</v>
      </c>
      <c r="T18">
        <v>3319</v>
      </c>
    </row>
    <row r="19" spans="1:20">
      <c r="A19" s="10">
        <f t="shared" si="1"/>
        <v>12</v>
      </c>
      <c r="B19" s="19">
        <v>45035</v>
      </c>
      <c r="C19" s="10" t="s">
        <v>802</v>
      </c>
      <c r="D19" s="10" t="s">
        <v>185</v>
      </c>
      <c r="E19" s="10" t="s">
        <v>1342</v>
      </c>
      <c r="F19" s="10" t="s">
        <v>110</v>
      </c>
      <c r="G19" s="5"/>
      <c r="H19" s="5"/>
      <c r="I19" s="5">
        <v>528</v>
      </c>
      <c r="J19" s="5"/>
      <c r="K19" s="5"/>
      <c r="L19" s="5"/>
      <c r="M19" s="7"/>
      <c r="N19" s="10">
        <f t="shared" si="0"/>
        <v>1462</v>
      </c>
      <c r="O19" s="10" t="s">
        <v>276</v>
      </c>
      <c r="P19" s="10">
        <v>1.5</v>
      </c>
      <c r="Q19" s="10" t="s">
        <v>1083</v>
      </c>
    </row>
    <row r="20" spans="1:20">
      <c r="A20" s="10">
        <f t="shared" si="1"/>
        <v>13</v>
      </c>
      <c r="B20" s="19">
        <v>45035</v>
      </c>
      <c r="C20" s="10" t="s">
        <v>185</v>
      </c>
      <c r="D20" s="10" t="s">
        <v>176</v>
      </c>
      <c r="E20" s="10" t="s">
        <v>1342</v>
      </c>
      <c r="F20" s="10" t="s">
        <v>110</v>
      </c>
      <c r="G20" s="5">
        <v>99</v>
      </c>
      <c r="H20" s="5"/>
      <c r="I20" s="5"/>
      <c r="J20" s="5"/>
      <c r="K20" s="5"/>
      <c r="L20" s="5"/>
      <c r="M20" s="7"/>
      <c r="N20" s="10">
        <f t="shared" si="0"/>
        <v>1561</v>
      </c>
      <c r="O20" s="10" t="s">
        <v>269</v>
      </c>
      <c r="P20" s="10">
        <v>1.5</v>
      </c>
      <c r="Q20" s="10" t="s">
        <v>1083</v>
      </c>
    </row>
    <row r="21" spans="1:20">
      <c r="A21" s="10">
        <f t="shared" si="1"/>
        <v>14</v>
      </c>
      <c r="B21" s="19">
        <v>45036</v>
      </c>
      <c r="C21" s="10" t="s">
        <v>1208</v>
      </c>
      <c r="D21" s="10" t="s">
        <v>1103</v>
      </c>
      <c r="E21" s="10" t="s">
        <v>1342</v>
      </c>
      <c r="F21" s="10" t="s">
        <v>110</v>
      </c>
      <c r="G21" s="5"/>
      <c r="H21" s="5">
        <v>27</v>
      </c>
      <c r="I21" s="5"/>
      <c r="J21" s="5"/>
      <c r="K21" s="5"/>
      <c r="L21" s="5"/>
      <c r="M21" s="7"/>
      <c r="N21" s="10">
        <f t="shared" si="0"/>
        <v>1588</v>
      </c>
      <c r="O21" s="7"/>
      <c r="P21" s="7"/>
      <c r="Q21" s="10" t="s">
        <v>1083</v>
      </c>
      <c r="R21">
        <v>4682</v>
      </c>
    </row>
    <row r="22" spans="1:20">
      <c r="A22" s="10">
        <f t="shared" si="1"/>
        <v>15</v>
      </c>
      <c r="B22" s="19">
        <v>45036</v>
      </c>
      <c r="C22" s="10" t="s">
        <v>1103</v>
      </c>
      <c r="D22" s="10" t="s">
        <v>1104</v>
      </c>
      <c r="E22" s="10" t="s">
        <v>1342</v>
      </c>
      <c r="F22" s="10" t="s">
        <v>110</v>
      </c>
      <c r="G22" s="5"/>
      <c r="H22" s="5">
        <v>66</v>
      </c>
      <c r="I22" s="5"/>
      <c r="J22" s="5"/>
      <c r="K22" s="5"/>
      <c r="L22" s="5"/>
      <c r="M22" s="7"/>
      <c r="N22" s="10">
        <f t="shared" si="0"/>
        <v>1654</v>
      </c>
      <c r="O22" s="7"/>
      <c r="P22" s="7"/>
      <c r="Q22" s="10" t="s">
        <v>1083</v>
      </c>
      <c r="R22">
        <f>133+132+104</f>
        <v>369</v>
      </c>
    </row>
    <row r="23" spans="1:20">
      <c r="A23" s="10">
        <f t="shared" si="1"/>
        <v>16</v>
      </c>
      <c r="B23" s="19">
        <v>45036</v>
      </c>
      <c r="C23" s="10" t="s">
        <v>1104</v>
      </c>
      <c r="D23" s="10" t="s">
        <v>827</v>
      </c>
      <c r="E23" s="10" t="s">
        <v>1342</v>
      </c>
      <c r="F23" s="10" t="s">
        <v>110</v>
      </c>
      <c r="G23" s="5"/>
      <c r="H23" s="5">
        <v>38</v>
      </c>
      <c r="I23" s="5"/>
      <c r="J23" s="5"/>
      <c r="K23" s="5"/>
      <c r="L23" s="5"/>
      <c r="M23" s="7"/>
      <c r="N23" s="10">
        <f t="shared" si="0"/>
        <v>1692</v>
      </c>
      <c r="O23" s="7"/>
      <c r="P23" s="7"/>
      <c r="Q23" s="10" t="s">
        <v>1083</v>
      </c>
      <c r="R23">
        <v>2945</v>
      </c>
    </row>
    <row r="24" spans="1:20">
      <c r="A24" s="10">
        <f t="shared" si="1"/>
        <v>17</v>
      </c>
      <c r="B24" s="19">
        <v>45036</v>
      </c>
      <c r="C24" s="10" t="s">
        <v>827</v>
      </c>
      <c r="D24" s="10" t="s">
        <v>1166</v>
      </c>
      <c r="E24" s="10" t="s">
        <v>1342</v>
      </c>
      <c r="F24" s="10" t="s">
        <v>110</v>
      </c>
      <c r="G24" s="5"/>
      <c r="H24" s="5">
        <v>23</v>
      </c>
      <c r="I24" s="5"/>
      <c r="J24" s="5"/>
      <c r="K24" s="5"/>
      <c r="L24" s="5"/>
      <c r="M24" s="7"/>
      <c r="N24" s="10">
        <f t="shared" si="0"/>
        <v>1715</v>
      </c>
      <c r="O24" s="7"/>
      <c r="P24" s="7"/>
      <c r="Q24" s="10" t="s">
        <v>1083</v>
      </c>
    </row>
    <row r="25" spans="1:20">
      <c r="A25" s="10">
        <f t="shared" si="1"/>
        <v>18</v>
      </c>
      <c r="B25" s="19">
        <v>45036</v>
      </c>
      <c r="C25" s="10" t="s">
        <v>1166</v>
      </c>
      <c r="D25" s="10" t="s">
        <v>851</v>
      </c>
      <c r="E25" s="10" t="s">
        <v>1342</v>
      </c>
      <c r="F25" s="10" t="s">
        <v>110</v>
      </c>
      <c r="G25" s="5">
        <v>85</v>
      </c>
      <c r="H25" s="5"/>
      <c r="I25" s="5"/>
      <c r="J25" s="5"/>
      <c r="K25" s="5"/>
      <c r="L25" s="5"/>
      <c r="M25" s="7"/>
      <c r="N25" s="10">
        <f t="shared" si="0"/>
        <v>1800</v>
      </c>
      <c r="O25" s="7"/>
      <c r="P25" s="7"/>
      <c r="Q25" s="10" t="s">
        <v>1083</v>
      </c>
    </row>
    <row r="26" spans="1:20">
      <c r="A26" s="10">
        <f t="shared" si="1"/>
        <v>19</v>
      </c>
      <c r="B26" s="19">
        <v>45036</v>
      </c>
      <c r="C26" s="10" t="s">
        <v>851</v>
      </c>
      <c r="D26" s="10" t="s">
        <v>1102</v>
      </c>
      <c r="E26" s="10" t="s">
        <v>1342</v>
      </c>
      <c r="F26" s="10" t="s">
        <v>110</v>
      </c>
      <c r="G26" s="5">
        <v>15</v>
      </c>
      <c r="H26" s="5"/>
      <c r="I26" s="5"/>
      <c r="J26" s="5"/>
      <c r="K26" s="5"/>
      <c r="L26" s="5"/>
      <c r="M26" s="7"/>
      <c r="N26" s="10">
        <f t="shared" si="0"/>
        <v>1815</v>
      </c>
      <c r="O26" s="7"/>
      <c r="P26" s="7"/>
      <c r="Q26" s="10" t="s">
        <v>1083</v>
      </c>
    </row>
    <row r="27" spans="1:20">
      <c r="A27" s="10">
        <f t="shared" si="1"/>
        <v>20</v>
      </c>
      <c r="B27" s="19">
        <v>45036</v>
      </c>
      <c r="C27" s="10" t="s">
        <v>1102</v>
      </c>
      <c r="D27" s="10" t="s">
        <v>1165</v>
      </c>
      <c r="E27" s="10" t="s">
        <v>1342</v>
      </c>
      <c r="F27" s="10" t="s">
        <v>110</v>
      </c>
      <c r="G27" s="5">
        <v>47</v>
      </c>
      <c r="H27" s="5"/>
      <c r="I27" s="5"/>
      <c r="J27" s="5"/>
      <c r="K27" s="5"/>
      <c r="L27" s="5"/>
      <c r="M27" s="7"/>
      <c r="N27" s="10">
        <f t="shared" si="0"/>
        <v>1862</v>
      </c>
      <c r="O27" s="7"/>
      <c r="P27" s="7"/>
      <c r="Q27" s="10" t="s">
        <v>1083</v>
      </c>
    </row>
    <row r="28" spans="1:20">
      <c r="A28" s="10">
        <f t="shared" si="1"/>
        <v>21</v>
      </c>
      <c r="B28" s="19">
        <v>45036</v>
      </c>
      <c r="C28" s="10" t="s">
        <v>1165</v>
      </c>
      <c r="D28" s="10" t="s">
        <v>1136</v>
      </c>
      <c r="E28" s="10" t="s">
        <v>1342</v>
      </c>
      <c r="F28" s="10" t="s">
        <v>110</v>
      </c>
      <c r="G28" s="5">
        <v>132</v>
      </c>
      <c r="H28" s="5"/>
      <c r="I28" s="5"/>
      <c r="J28" s="5"/>
      <c r="K28" s="5"/>
      <c r="L28" s="5"/>
      <c r="M28" s="7"/>
      <c r="N28" s="10">
        <f t="shared" si="0"/>
        <v>1994</v>
      </c>
      <c r="O28" s="7"/>
      <c r="P28" s="7"/>
      <c r="Q28" s="10" t="s">
        <v>1083</v>
      </c>
      <c r="T28">
        <f>398+449</f>
        <v>847</v>
      </c>
    </row>
    <row r="29" spans="1:20">
      <c r="A29" s="10">
        <f t="shared" si="1"/>
        <v>22</v>
      </c>
      <c r="B29" s="19">
        <v>45037</v>
      </c>
      <c r="C29" s="10" t="s">
        <v>142</v>
      </c>
      <c r="D29" s="10" t="s">
        <v>1498</v>
      </c>
      <c r="E29" s="10" t="s">
        <v>1342</v>
      </c>
      <c r="F29" s="10" t="s">
        <v>110</v>
      </c>
      <c r="G29" s="5"/>
      <c r="H29" s="5">
        <v>105</v>
      </c>
      <c r="I29" s="5"/>
      <c r="J29" s="5"/>
      <c r="K29" s="5"/>
      <c r="L29" s="5"/>
      <c r="M29" s="7"/>
      <c r="N29" s="10">
        <f t="shared" si="0"/>
        <v>2099</v>
      </c>
      <c r="O29" s="7"/>
      <c r="P29" s="7"/>
      <c r="Q29" s="10" t="s">
        <v>1083</v>
      </c>
    </row>
    <row r="30" spans="1:20">
      <c r="A30" s="10">
        <f t="shared" si="1"/>
        <v>23</v>
      </c>
      <c r="B30" s="19">
        <v>45037</v>
      </c>
      <c r="C30" s="10" t="s">
        <v>1498</v>
      </c>
      <c r="D30" s="10" t="s">
        <v>1543</v>
      </c>
      <c r="E30" s="10" t="s">
        <v>1342</v>
      </c>
      <c r="F30" s="10" t="s">
        <v>110</v>
      </c>
      <c r="G30" s="5">
        <v>390</v>
      </c>
      <c r="H30" s="5"/>
      <c r="I30" s="5"/>
      <c r="J30" s="5"/>
      <c r="K30" s="5"/>
      <c r="L30" s="5"/>
      <c r="M30" s="7"/>
      <c r="N30" s="10">
        <f t="shared" si="0"/>
        <v>2489</v>
      </c>
      <c r="O30" s="7"/>
      <c r="P30" s="7"/>
      <c r="Q30" s="10" t="s">
        <v>1083</v>
      </c>
    </row>
    <row r="31" spans="1:20">
      <c r="A31" s="10">
        <f t="shared" si="1"/>
        <v>24</v>
      </c>
      <c r="B31" s="19">
        <v>45038</v>
      </c>
      <c r="C31" s="10" t="s">
        <v>1283</v>
      </c>
      <c r="D31" s="10" t="s">
        <v>1544</v>
      </c>
      <c r="E31" s="10" t="s">
        <v>1342</v>
      </c>
      <c r="F31" s="10" t="s">
        <v>110</v>
      </c>
      <c r="G31" s="5">
        <v>104</v>
      </c>
      <c r="H31" s="5"/>
      <c r="I31" s="5"/>
      <c r="J31" s="5"/>
      <c r="K31" s="5"/>
      <c r="L31" s="5"/>
      <c r="M31" s="7"/>
      <c r="N31" s="10">
        <f t="shared" si="0"/>
        <v>2593</v>
      </c>
      <c r="O31" s="7"/>
      <c r="P31" s="7"/>
      <c r="Q31" s="10" t="s">
        <v>1083</v>
      </c>
    </row>
    <row r="32" spans="1:20">
      <c r="A32" s="10">
        <f t="shared" si="1"/>
        <v>25</v>
      </c>
      <c r="B32" s="19">
        <v>45038</v>
      </c>
      <c r="C32" s="10" t="s">
        <v>1283</v>
      </c>
      <c r="D32" s="10" t="s">
        <v>114</v>
      </c>
      <c r="E32" s="10" t="s">
        <v>1342</v>
      </c>
      <c r="F32" s="10" t="s">
        <v>110</v>
      </c>
      <c r="G32" s="5">
        <v>463</v>
      </c>
      <c r="H32" s="5"/>
      <c r="I32" s="5"/>
      <c r="J32" s="5"/>
      <c r="K32" s="5"/>
      <c r="L32" s="5"/>
      <c r="M32" s="7"/>
      <c r="N32" s="10">
        <f t="shared" si="0"/>
        <v>3056</v>
      </c>
      <c r="O32" s="7"/>
      <c r="P32" s="7"/>
      <c r="Q32" s="10" t="s">
        <v>1083</v>
      </c>
    </row>
    <row r="33" spans="1:17">
      <c r="A33" s="10">
        <f t="shared" si="1"/>
        <v>26</v>
      </c>
      <c r="B33" s="19">
        <v>45038</v>
      </c>
      <c r="C33" s="10" t="s">
        <v>114</v>
      </c>
      <c r="D33" s="10" t="s">
        <v>1100</v>
      </c>
      <c r="E33" s="10" t="s">
        <v>1342</v>
      </c>
      <c r="F33" s="10" t="s">
        <v>110</v>
      </c>
      <c r="G33" s="5">
        <v>62</v>
      </c>
      <c r="H33" s="5"/>
      <c r="I33" s="5"/>
      <c r="J33" s="5"/>
      <c r="K33" s="5"/>
      <c r="L33" s="5"/>
      <c r="M33" s="7"/>
      <c r="N33" s="10">
        <f t="shared" si="0"/>
        <v>3118</v>
      </c>
      <c r="O33" s="7"/>
      <c r="P33" s="7"/>
      <c r="Q33" s="10" t="s">
        <v>1083</v>
      </c>
    </row>
    <row r="34" spans="1:17">
      <c r="A34" s="10">
        <f t="shared" si="1"/>
        <v>27</v>
      </c>
      <c r="B34" s="19">
        <v>45038</v>
      </c>
      <c r="C34" s="10" t="s">
        <v>1544</v>
      </c>
      <c r="D34" s="10" t="s">
        <v>1085</v>
      </c>
      <c r="E34" s="10" t="s">
        <v>1342</v>
      </c>
      <c r="F34" s="10" t="s">
        <v>110</v>
      </c>
      <c r="G34" s="5">
        <v>19</v>
      </c>
      <c r="H34" s="5"/>
      <c r="I34" s="5"/>
      <c r="J34" s="5"/>
      <c r="K34" s="5"/>
      <c r="L34" s="5"/>
      <c r="M34" s="7"/>
      <c r="N34" s="10">
        <f t="shared" si="0"/>
        <v>3137</v>
      </c>
      <c r="O34" s="7"/>
      <c r="P34" s="7"/>
      <c r="Q34" s="10" t="s">
        <v>1083</v>
      </c>
    </row>
    <row r="35" spans="1:17">
      <c r="A35" s="10">
        <f t="shared" si="1"/>
        <v>28</v>
      </c>
      <c r="B35" s="19">
        <v>45038</v>
      </c>
      <c r="C35" s="10" t="s">
        <v>1544</v>
      </c>
      <c r="D35" s="10" t="s">
        <v>1545</v>
      </c>
      <c r="E35" s="10" t="s">
        <v>1342</v>
      </c>
      <c r="F35" s="10" t="s">
        <v>110</v>
      </c>
      <c r="G35" s="5">
        <v>42</v>
      </c>
      <c r="H35" s="5"/>
      <c r="I35" s="5"/>
      <c r="J35" s="5"/>
      <c r="K35" s="5"/>
      <c r="L35" s="5"/>
      <c r="M35" s="7"/>
      <c r="N35" s="10">
        <f t="shared" si="0"/>
        <v>3179</v>
      </c>
      <c r="O35" s="7"/>
      <c r="P35" s="7"/>
      <c r="Q35" s="10" t="s">
        <v>1083</v>
      </c>
    </row>
    <row r="36" spans="1:17">
      <c r="A36" s="10">
        <f t="shared" si="1"/>
        <v>29</v>
      </c>
      <c r="B36" s="19">
        <v>45039</v>
      </c>
      <c r="C36" s="10" t="s">
        <v>1217</v>
      </c>
      <c r="D36" s="10" t="s">
        <v>1537</v>
      </c>
      <c r="E36" s="10" t="s">
        <v>1342</v>
      </c>
      <c r="F36" s="10" t="s">
        <v>110</v>
      </c>
      <c r="G36" s="5"/>
      <c r="H36" s="5">
        <v>503</v>
      </c>
      <c r="I36" s="5"/>
      <c r="J36" s="5"/>
      <c r="K36" s="5"/>
      <c r="L36" s="5"/>
      <c r="M36" s="7"/>
      <c r="N36" s="10">
        <f t="shared" si="0"/>
        <v>3682</v>
      </c>
      <c r="O36" s="7"/>
      <c r="P36" s="7"/>
      <c r="Q36" s="10" t="s">
        <v>1083</v>
      </c>
    </row>
    <row r="37" spans="1:17">
      <c r="A37" s="10">
        <f t="shared" si="1"/>
        <v>30</v>
      </c>
      <c r="B37" s="19">
        <v>45040</v>
      </c>
      <c r="C37" s="10" t="s">
        <v>1169</v>
      </c>
      <c r="D37" s="10" t="s">
        <v>1317</v>
      </c>
      <c r="E37" s="10" t="s">
        <v>1342</v>
      </c>
      <c r="F37" s="10" t="s">
        <v>110</v>
      </c>
      <c r="G37" s="5"/>
      <c r="H37" s="5"/>
      <c r="I37" s="5"/>
      <c r="J37" s="5"/>
      <c r="K37" s="5"/>
      <c r="L37" s="5">
        <v>29</v>
      </c>
      <c r="M37" s="7"/>
      <c r="N37" s="10">
        <f t="shared" si="0"/>
        <v>3711</v>
      </c>
      <c r="O37" s="7"/>
      <c r="P37" s="7"/>
      <c r="Q37" s="10" t="s">
        <v>1083</v>
      </c>
    </row>
    <row r="38" spans="1:17">
      <c r="A38" s="10">
        <f t="shared" si="1"/>
        <v>31</v>
      </c>
      <c r="B38" s="19">
        <v>45040</v>
      </c>
      <c r="C38" s="10" t="s">
        <v>128</v>
      </c>
      <c r="D38" s="10" t="s">
        <v>1327</v>
      </c>
      <c r="E38" s="10" t="s">
        <v>1342</v>
      </c>
      <c r="F38" s="10" t="s">
        <v>110</v>
      </c>
      <c r="G38" s="5"/>
      <c r="H38" s="5"/>
      <c r="I38" s="5"/>
      <c r="J38" s="5"/>
      <c r="K38" s="5"/>
      <c r="L38" s="5">
        <v>65</v>
      </c>
      <c r="M38" s="7"/>
      <c r="N38" s="10">
        <f t="shared" si="0"/>
        <v>3776</v>
      </c>
      <c r="O38" s="7"/>
      <c r="P38" s="7"/>
      <c r="Q38" s="10" t="s">
        <v>1083</v>
      </c>
    </row>
    <row r="39" spans="1:17">
      <c r="A39" s="10">
        <f t="shared" si="1"/>
        <v>32</v>
      </c>
      <c r="B39" s="19">
        <v>45040</v>
      </c>
      <c r="C39" s="10" t="s">
        <v>1327</v>
      </c>
      <c r="D39" s="10" t="s">
        <v>1264</v>
      </c>
      <c r="E39" s="10" t="s">
        <v>1342</v>
      </c>
      <c r="F39" s="10" t="s">
        <v>110</v>
      </c>
      <c r="G39" s="5"/>
      <c r="H39" s="5"/>
      <c r="I39" s="5"/>
      <c r="J39" s="5"/>
      <c r="K39" s="5"/>
      <c r="L39" s="5">
        <v>19</v>
      </c>
      <c r="M39" s="7"/>
      <c r="N39" s="10">
        <f t="shared" si="0"/>
        <v>3795</v>
      </c>
      <c r="O39" s="7"/>
      <c r="P39" s="7"/>
      <c r="Q39" s="10" t="s">
        <v>1083</v>
      </c>
    </row>
    <row r="40" spans="1:17">
      <c r="A40" s="10">
        <f t="shared" si="1"/>
        <v>33</v>
      </c>
      <c r="B40" s="19">
        <v>45040</v>
      </c>
      <c r="C40" s="10" t="s">
        <v>1264</v>
      </c>
      <c r="D40" s="10" t="s">
        <v>1226</v>
      </c>
      <c r="E40" s="10" t="s">
        <v>1342</v>
      </c>
      <c r="F40" s="10" t="s">
        <v>110</v>
      </c>
      <c r="G40" s="5"/>
      <c r="H40" s="5"/>
      <c r="I40" s="5"/>
      <c r="J40" s="5"/>
      <c r="K40" s="5"/>
      <c r="L40" s="5">
        <v>46</v>
      </c>
      <c r="M40" s="7"/>
      <c r="N40" s="10">
        <f t="shared" si="0"/>
        <v>3841</v>
      </c>
      <c r="O40" s="7"/>
      <c r="P40" s="7"/>
      <c r="Q40" s="10" t="s">
        <v>1083</v>
      </c>
    </row>
    <row r="41" spans="1:17">
      <c r="A41" s="10">
        <f t="shared" si="1"/>
        <v>34</v>
      </c>
      <c r="B41" s="19">
        <v>45040</v>
      </c>
      <c r="C41" s="10" t="s">
        <v>1226</v>
      </c>
      <c r="D41" s="10" t="s">
        <v>1173</v>
      </c>
      <c r="E41" s="10" t="s">
        <v>1342</v>
      </c>
      <c r="F41" s="10" t="s">
        <v>110</v>
      </c>
      <c r="G41" s="5"/>
      <c r="H41" s="5"/>
      <c r="I41" s="5"/>
      <c r="J41" s="5"/>
      <c r="K41" s="5"/>
      <c r="L41" s="5">
        <v>12</v>
      </c>
      <c r="M41" s="7"/>
      <c r="N41" s="10">
        <f t="shared" si="0"/>
        <v>3853</v>
      </c>
      <c r="O41" s="7"/>
      <c r="P41" s="7"/>
      <c r="Q41" s="10" t="s">
        <v>1083</v>
      </c>
    </row>
    <row r="42" spans="1:17">
      <c r="A42" s="10">
        <f t="shared" si="1"/>
        <v>35</v>
      </c>
      <c r="B42" s="19">
        <v>45040</v>
      </c>
      <c r="C42" s="10" t="s">
        <v>1173</v>
      </c>
      <c r="D42" s="10" t="s">
        <v>1529</v>
      </c>
      <c r="E42" s="10" t="s">
        <v>1342</v>
      </c>
      <c r="F42" s="10" t="s">
        <v>110</v>
      </c>
      <c r="G42" s="5"/>
      <c r="H42" s="5"/>
      <c r="I42" s="5"/>
      <c r="J42" s="5"/>
      <c r="K42" s="5"/>
      <c r="L42" s="5">
        <v>75</v>
      </c>
      <c r="M42" s="7"/>
      <c r="N42" s="10">
        <f t="shared" si="0"/>
        <v>3928</v>
      </c>
      <c r="O42" s="7"/>
      <c r="P42" s="7"/>
      <c r="Q42" s="10" t="s">
        <v>1083</v>
      </c>
    </row>
    <row r="43" spans="1:17">
      <c r="A43" s="10">
        <f t="shared" si="1"/>
        <v>36</v>
      </c>
      <c r="B43" s="19">
        <v>45040</v>
      </c>
      <c r="C43" s="10" t="s">
        <v>1529</v>
      </c>
      <c r="D43" s="10" t="s">
        <v>1141</v>
      </c>
      <c r="E43" s="10" t="s">
        <v>1342</v>
      </c>
      <c r="F43" s="10" t="s">
        <v>110</v>
      </c>
      <c r="G43" s="5"/>
      <c r="H43" s="5"/>
      <c r="I43" s="5"/>
      <c r="J43" s="5"/>
      <c r="K43" s="5"/>
      <c r="L43" s="5">
        <v>14</v>
      </c>
      <c r="M43" s="7"/>
      <c r="N43" s="10">
        <f t="shared" si="0"/>
        <v>3942</v>
      </c>
      <c r="O43" s="7"/>
      <c r="P43" s="7"/>
      <c r="Q43" s="10" t="s">
        <v>1083</v>
      </c>
    </row>
    <row r="44" spans="1:17">
      <c r="A44" s="10">
        <f t="shared" si="1"/>
        <v>37</v>
      </c>
      <c r="B44" s="19">
        <v>45040</v>
      </c>
      <c r="C44" s="10" t="s">
        <v>1141</v>
      </c>
      <c r="D44" s="10" t="s">
        <v>1299</v>
      </c>
      <c r="E44" s="10" t="s">
        <v>1342</v>
      </c>
      <c r="F44" s="10" t="s">
        <v>110</v>
      </c>
      <c r="G44" s="5"/>
      <c r="H44" s="5"/>
      <c r="I44" s="5"/>
      <c r="J44" s="5"/>
      <c r="K44" s="5"/>
      <c r="L44" s="5">
        <v>29</v>
      </c>
      <c r="M44" s="7"/>
      <c r="N44" s="10">
        <f t="shared" si="0"/>
        <v>3971</v>
      </c>
      <c r="O44" s="7"/>
      <c r="P44" s="7"/>
      <c r="Q44" s="10" t="s">
        <v>1083</v>
      </c>
    </row>
    <row r="45" spans="1:17">
      <c r="A45" s="10">
        <f t="shared" si="1"/>
        <v>38</v>
      </c>
      <c r="B45" s="19">
        <v>45040</v>
      </c>
      <c r="C45" s="10" t="s">
        <v>1420</v>
      </c>
      <c r="D45" s="10" t="s">
        <v>1135</v>
      </c>
      <c r="E45" s="10" t="s">
        <v>1342</v>
      </c>
      <c r="F45" s="10" t="s">
        <v>110</v>
      </c>
      <c r="G45" s="5"/>
      <c r="H45" s="5"/>
      <c r="I45" s="5">
        <v>169</v>
      </c>
      <c r="J45" s="5"/>
      <c r="K45" s="5"/>
      <c r="L45" s="5"/>
      <c r="M45" s="7"/>
      <c r="N45" s="10">
        <f t="shared" si="0"/>
        <v>4140</v>
      </c>
      <c r="O45" s="7"/>
      <c r="P45" s="7"/>
      <c r="Q45" s="10" t="s">
        <v>1083</v>
      </c>
    </row>
    <row r="46" spans="1:17">
      <c r="A46" s="10">
        <f t="shared" si="1"/>
        <v>39</v>
      </c>
      <c r="B46" s="19">
        <v>45040</v>
      </c>
      <c r="C46" s="10" t="s">
        <v>1135</v>
      </c>
      <c r="D46" s="10" t="s">
        <v>1249</v>
      </c>
      <c r="E46" s="10" t="s">
        <v>1342</v>
      </c>
      <c r="F46" s="10" t="s">
        <v>110</v>
      </c>
      <c r="G46" s="5"/>
      <c r="H46" s="5"/>
      <c r="I46" s="5"/>
      <c r="J46" s="5">
        <v>98</v>
      </c>
      <c r="K46" s="5"/>
      <c r="L46" s="5"/>
      <c r="M46" s="7"/>
      <c r="N46" s="10">
        <f t="shared" si="0"/>
        <v>4238</v>
      </c>
      <c r="O46" s="7"/>
      <c r="P46" s="7"/>
      <c r="Q46" s="10" t="s">
        <v>1083</v>
      </c>
    </row>
    <row r="47" spans="1:17">
      <c r="A47" s="10">
        <f t="shared" si="1"/>
        <v>40</v>
      </c>
      <c r="B47" s="19">
        <v>45040</v>
      </c>
      <c r="C47" s="10" t="s">
        <v>1249</v>
      </c>
      <c r="D47" s="10" t="s">
        <v>1252</v>
      </c>
      <c r="E47" s="10" t="s">
        <v>1342</v>
      </c>
      <c r="F47" s="10" t="s">
        <v>110</v>
      </c>
      <c r="G47" s="5"/>
      <c r="H47" s="5"/>
      <c r="I47" s="5"/>
      <c r="J47" s="5">
        <v>86</v>
      </c>
      <c r="K47" s="5"/>
      <c r="L47" s="5"/>
      <c r="M47" s="7"/>
      <c r="N47" s="10">
        <f t="shared" si="0"/>
        <v>4324</v>
      </c>
      <c r="O47" s="7"/>
      <c r="P47" s="7"/>
      <c r="Q47" s="10" t="s">
        <v>1083</v>
      </c>
    </row>
    <row r="48" spans="1:17">
      <c r="A48" s="10">
        <f t="shared" si="1"/>
        <v>41</v>
      </c>
      <c r="B48" s="19">
        <v>45041</v>
      </c>
      <c r="C48" s="10" t="s">
        <v>795</v>
      </c>
      <c r="D48" s="10" t="s">
        <v>763</v>
      </c>
      <c r="E48" s="10" t="s">
        <v>1342</v>
      </c>
      <c r="F48" s="10" t="s">
        <v>110</v>
      </c>
      <c r="G48" s="5"/>
      <c r="H48" s="5"/>
      <c r="I48" s="5"/>
      <c r="J48" s="5"/>
      <c r="K48" s="5"/>
      <c r="L48" s="10">
        <v>26</v>
      </c>
      <c r="M48" s="7"/>
      <c r="N48" s="10">
        <f t="shared" si="0"/>
        <v>4350</v>
      </c>
      <c r="O48" s="7"/>
      <c r="P48" s="7"/>
      <c r="Q48" s="10" t="s">
        <v>1083</v>
      </c>
    </row>
    <row r="49" spans="1:21">
      <c r="A49" s="10">
        <f t="shared" si="1"/>
        <v>42</v>
      </c>
      <c r="B49" s="19">
        <v>45041</v>
      </c>
      <c r="C49" s="10" t="s">
        <v>128</v>
      </c>
      <c r="D49" s="10" t="s">
        <v>122</v>
      </c>
      <c r="E49" s="10" t="s">
        <v>1342</v>
      </c>
      <c r="F49" s="10" t="s">
        <v>110</v>
      </c>
      <c r="G49" s="7"/>
      <c r="H49" s="7"/>
      <c r="I49" s="7"/>
      <c r="J49" s="7"/>
      <c r="K49" s="7"/>
      <c r="L49" s="10">
        <v>65</v>
      </c>
      <c r="M49" s="7"/>
      <c r="N49" s="10">
        <f t="shared" si="0"/>
        <v>4415</v>
      </c>
      <c r="O49" s="7"/>
      <c r="P49" s="7"/>
      <c r="Q49" s="10" t="s">
        <v>1083</v>
      </c>
    </row>
    <row r="50" spans="1:21">
      <c r="A50" s="10">
        <f t="shared" si="1"/>
        <v>43</v>
      </c>
      <c r="B50" s="19">
        <v>45041</v>
      </c>
      <c r="C50" s="10" t="s">
        <v>763</v>
      </c>
      <c r="D50" s="10" t="s">
        <v>170</v>
      </c>
      <c r="E50" s="10" t="s">
        <v>1342</v>
      </c>
      <c r="F50" s="10" t="s">
        <v>110</v>
      </c>
      <c r="G50" s="7"/>
      <c r="H50" s="7"/>
      <c r="I50" s="7"/>
      <c r="J50" s="7"/>
      <c r="K50" s="7"/>
      <c r="L50" s="10">
        <v>151</v>
      </c>
      <c r="M50" s="7"/>
      <c r="N50" s="10">
        <f t="shared" si="0"/>
        <v>4566</v>
      </c>
      <c r="O50" s="7"/>
      <c r="P50" s="7"/>
      <c r="Q50" s="10" t="s">
        <v>1083</v>
      </c>
    </row>
    <row r="51" spans="1:21">
      <c r="A51" s="10">
        <f t="shared" si="1"/>
        <v>44</v>
      </c>
      <c r="B51" s="19">
        <v>45041</v>
      </c>
      <c r="C51" s="10" t="s">
        <v>768</v>
      </c>
      <c r="D51" s="10" t="s">
        <v>199</v>
      </c>
      <c r="E51" s="10" t="s">
        <v>1342</v>
      </c>
      <c r="F51" s="10" t="s">
        <v>110</v>
      </c>
      <c r="G51" s="7"/>
      <c r="H51" s="10"/>
      <c r="I51" s="10"/>
      <c r="J51" s="10">
        <v>231</v>
      </c>
      <c r="K51" s="7"/>
      <c r="L51" s="7"/>
      <c r="M51" s="7"/>
      <c r="N51" s="10">
        <f t="shared" si="0"/>
        <v>4797</v>
      </c>
      <c r="O51" s="7"/>
      <c r="P51" s="7"/>
      <c r="Q51" s="10" t="s">
        <v>1083</v>
      </c>
    </row>
    <row r="52" spans="1:21">
      <c r="A52" s="10">
        <f t="shared" si="1"/>
        <v>45</v>
      </c>
      <c r="B52" s="19">
        <v>45041</v>
      </c>
      <c r="C52" s="10" t="s">
        <v>199</v>
      </c>
      <c r="D52" s="10" t="s">
        <v>1300</v>
      </c>
      <c r="E52" s="10" t="s">
        <v>1342</v>
      </c>
      <c r="F52" s="10" t="s">
        <v>110</v>
      </c>
      <c r="G52" s="7"/>
      <c r="H52" s="10"/>
      <c r="I52" s="10"/>
      <c r="J52" s="10">
        <v>238</v>
      </c>
      <c r="K52" s="7"/>
      <c r="L52" s="7"/>
      <c r="M52" s="7"/>
      <c r="N52" s="10">
        <f t="shared" si="0"/>
        <v>5035</v>
      </c>
      <c r="O52" s="7"/>
      <c r="P52" s="7"/>
      <c r="Q52" s="10" t="s">
        <v>1083</v>
      </c>
    </row>
    <row r="53" spans="1:21">
      <c r="A53" s="10">
        <f>1+A52</f>
        <v>46</v>
      </c>
      <c r="B53" s="19">
        <v>45041</v>
      </c>
      <c r="C53" s="10" t="s">
        <v>801</v>
      </c>
      <c r="D53" s="10" t="s">
        <v>1283</v>
      </c>
      <c r="E53" s="10" t="s">
        <v>1342</v>
      </c>
      <c r="F53" s="10" t="s">
        <v>110</v>
      </c>
      <c r="G53" s="7"/>
      <c r="H53" s="10">
        <v>251</v>
      </c>
      <c r="I53" s="10"/>
      <c r="J53" s="10"/>
      <c r="K53" s="7"/>
      <c r="L53" s="7"/>
      <c r="M53" s="7"/>
      <c r="N53" s="10">
        <f t="shared" si="0"/>
        <v>5286</v>
      </c>
      <c r="O53" s="7"/>
      <c r="P53" s="7"/>
      <c r="Q53" s="10" t="s">
        <v>1083</v>
      </c>
      <c r="S53">
        <f>6000+2480</f>
        <v>8480</v>
      </c>
    </row>
    <row r="54" spans="1:21">
      <c r="A54" s="10">
        <f t="shared" si="1"/>
        <v>47</v>
      </c>
      <c r="B54" s="19">
        <v>45041</v>
      </c>
      <c r="C54" s="10" t="s">
        <v>801</v>
      </c>
      <c r="D54" s="10" t="s">
        <v>1091</v>
      </c>
      <c r="E54" s="10" t="s">
        <v>1342</v>
      </c>
      <c r="F54" s="10" t="s">
        <v>110</v>
      </c>
      <c r="G54" s="7"/>
      <c r="H54" s="10">
        <v>368</v>
      </c>
      <c r="I54" s="10"/>
      <c r="J54" s="10"/>
      <c r="K54" s="7"/>
      <c r="L54" s="7"/>
      <c r="M54" s="7"/>
      <c r="N54" s="10">
        <f t="shared" si="0"/>
        <v>5654</v>
      </c>
      <c r="O54" s="7"/>
      <c r="P54" s="7"/>
      <c r="Q54" s="10" t="s">
        <v>1083</v>
      </c>
    </row>
    <row r="55" spans="1:21">
      <c r="A55" s="10">
        <f t="shared" si="1"/>
        <v>48</v>
      </c>
      <c r="B55" s="19">
        <v>45041</v>
      </c>
      <c r="C55" s="10" t="s">
        <v>1091</v>
      </c>
      <c r="D55" s="10" t="s">
        <v>247</v>
      </c>
      <c r="E55" s="10" t="s">
        <v>1342</v>
      </c>
      <c r="F55" s="10" t="s">
        <v>110</v>
      </c>
      <c r="G55" s="7"/>
      <c r="H55" s="10">
        <v>50</v>
      </c>
      <c r="I55" s="10"/>
      <c r="J55" s="10"/>
      <c r="K55" s="7"/>
      <c r="L55" s="7"/>
      <c r="M55" s="7"/>
      <c r="N55" s="10">
        <f t="shared" si="0"/>
        <v>5704</v>
      </c>
      <c r="O55" s="7"/>
      <c r="P55" s="7"/>
      <c r="Q55" s="10" t="s">
        <v>1083</v>
      </c>
    </row>
    <row r="56" spans="1:21">
      <c r="A56" s="10">
        <f t="shared" si="1"/>
        <v>49</v>
      </c>
      <c r="B56" s="19">
        <v>45041</v>
      </c>
      <c r="C56" s="10" t="s">
        <v>247</v>
      </c>
      <c r="D56" s="10" t="s">
        <v>250</v>
      </c>
      <c r="E56" s="10" t="s">
        <v>1342</v>
      </c>
      <c r="F56" s="10" t="s">
        <v>110</v>
      </c>
      <c r="G56" s="7"/>
      <c r="H56" s="10">
        <v>22</v>
      </c>
      <c r="I56" s="10"/>
      <c r="J56" s="10"/>
      <c r="K56" s="7"/>
      <c r="L56" s="7"/>
      <c r="M56" s="7"/>
      <c r="N56" s="10">
        <f t="shared" si="0"/>
        <v>5726</v>
      </c>
      <c r="O56" s="7"/>
      <c r="P56" s="7"/>
      <c r="Q56" s="10" t="s">
        <v>1083</v>
      </c>
    </row>
    <row r="57" spans="1:21">
      <c r="A57" s="10">
        <f t="shared" si="1"/>
        <v>50</v>
      </c>
      <c r="B57" s="19">
        <v>45042</v>
      </c>
      <c r="C57" s="5" t="s">
        <v>768</v>
      </c>
      <c r="D57" s="5" t="s">
        <v>1320</v>
      </c>
      <c r="E57" s="10" t="s">
        <v>1342</v>
      </c>
      <c r="F57" s="10" t="s">
        <v>110</v>
      </c>
      <c r="G57" s="5"/>
      <c r="H57" s="5"/>
      <c r="I57" s="5">
        <v>372</v>
      </c>
      <c r="J57" s="7"/>
      <c r="K57" s="7"/>
      <c r="L57" s="7"/>
      <c r="M57" s="7"/>
      <c r="N57" s="10">
        <f t="shared" si="0"/>
        <v>6098</v>
      </c>
      <c r="O57" s="7"/>
      <c r="P57" s="7"/>
      <c r="Q57" s="10" t="s">
        <v>1083</v>
      </c>
    </row>
    <row r="58" spans="1:21">
      <c r="A58" s="10">
        <f t="shared" si="1"/>
        <v>51</v>
      </c>
      <c r="B58" s="19">
        <v>45049</v>
      </c>
      <c r="C58" s="5" t="s">
        <v>808</v>
      </c>
      <c r="D58" s="5" t="s">
        <v>1546</v>
      </c>
      <c r="E58" s="10" t="s">
        <v>1342</v>
      </c>
      <c r="F58" s="10" t="s">
        <v>110</v>
      </c>
      <c r="G58" s="5">
        <v>38</v>
      </c>
      <c r="H58" s="5"/>
      <c r="I58" s="5"/>
      <c r="J58" s="7"/>
      <c r="K58" s="7"/>
      <c r="L58" s="7"/>
      <c r="M58" s="7"/>
      <c r="N58" s="10">
        <f t="shared" si="0"/>
        <v>6136</v>
      </c>
      <c r="O58" s="7"/>
      <c r="P58" s="7"/>
      <c r="Q58" s="10" t="s">
        <v>1083</v>
      </c>
    </row>
    <row r="59" spans="1:21">
      <c r="A59" s="10">
        <f t="shared" si="1"/>
        <v>52</v>
      </c>
      <c r="B59" s="19">
        <v>45049</v>
      </c>
      <c r="C59" s="5" t="s">
        <v>1546</v>
      </c>
      <c r="D59" s="5" t="s">
        <v>1094</v>
      </c>
      <c r="E59" s="10" t="s">
        <v>1342</v>
      </c>
      <c r="F59" s="10" t="s">
        <v>110</v>
      </c>
      <c r="G59" s="5"/>
      <c r="H59" s="5">
        <v>221</v>
      </c>
      <c r="I59" s="5"/>
      <c r="J59" s="7"/>
      <c r="K59" s="7"/>
      <c r="L59" s="7"/>
      <c r="M59" s="7"/>
      <c r="N59" s="10">
        <f t="shared" si="0"/>
        <v>6357</v>
      </c>
      <c r="O59" s="7"/>
      <c r="P59" s="7"/>
      <c r="Q59" s="10" t="s">
        <v>1083</v>
      </c>
    </row>
    <row r="60" spans="1:21">
      <c r="A60" s="10">
        <f t="shared" si="1"/>
        <v>53</v>
      </c>
      <c r="B60" s="19">
        <v>45049</v>
      </c>
      <c r="C60" s="5" t="s">
        <v>1094</v>
      </c>
      <c r="D60" s="5" t="s">
        <v>1203</v>
      </c>
      <c r="E60" s="10" t="s">
        <v>1342</v>
      </c>
      <c r="F60" s="10" t="s">
        <v>110</v>
      </c>
      <c r="G60" s="5">
        <v>241</v>
      </c>
      <c r="H60" s="5"/>
      <c r="I60" s="5"/>
      <c r="J60" s="7"/>
      <c r="K60" s="7"/>
      <c r="L60" s="7"/>
      <c r="M60" s="7"/>
      <c r="N60" s="10">
        <f t="shared" si="0"/>
        <v>6598</v>
      </c>
      <c r="O60" s="7"/>
      <c r="P60" s="7"/>
      <c r="Q60" s="10" t="s">
        <v>1083</v>
      </c>
      <c r="T60">
        <f>3443.7+707.8+2490.5+1924</f>
        <v>8566</v>
      </c>
      <c r="U60">
        <v>11210</v>
      </c>
    </row>
    <row r="61" spans="1:21">
      <c r="A61" s="10"/>
      <c r="B61" s="765" t="s">
        <v>2101</v>
      </c>
      <c r="C61" s="766"/>
      <c r="D61" s="766"/>
      <c r="E61" s="766"/>
      <c r="F61" s="767"/>
      <c r="G61" s="7"/>
      <c r="H61" s="7"/>
      <c r="I61" s="7"/>
      <c r="J61" s="7"/>
      <c r="K61" s="7"/>
      <c r="L61" s="7"/>
      <c r="M61" s="7"/>
      <c r="N61" s="7"/>
      <c r="O61" s="7"/>
      <c r="P61" s="7"/>
      <c r="Q61" s="7"/>
      <c r="U61">
        <f>+U60-T60</f>
        <v>2644</v>
      </c>
    </row>
    <row r="62" spans="1:21">
      <c r="A62" s="10"/>
      <c r="B62" s="19">
        <v>45346</v>
      </c>
      <c r="C62" s="7">
        <v>141</v>
      </c>
      <c r="D62" s="7">
        <v>142</v>
      </c>
      <c r="E62" s="7"/>
      <c r="F62" s="7"/>
      <c r="G62" s="7">
        <v>60</v>
      </c>
      <c r="H62" s="7"/>
      <c r="I62" s="7"/>
      <c r="J62" s="7"/>
      <c r="K62" s="7"/>
      <c r="L62" s="7"/>
      <c r="M62" s="7"/>
      <c r="N62" s="7"/>
      <c r="O62" s="7"/>
      <c r="P62" s="7"/>
      <c r="Q62" s="7"/>
    </row>
    <row r="63" spans="1:21">
      <c r="A63" s="10"/>
      <c r="B63" s="19">
        <v>45347</v>
      </c>
      <c r="C63" s="7">
        <v>132</v>
      </c>
      <c r="D63" s="7">
        <v>134</v>
      </c>
      <c r="E63" s="7"/>
      <c r="F63" s="7"/>
      <c r="G63" s="7">
        <v>50</v>
      </c>
      <c r="H63" s="7"/>
      <c r="I63" s="7"/>
      <c r="J63" s="7"/>
      <c r="K63" s="7"/>
      <c r="L63" s="7"/>
      <c r="M63" s="7"/>
      <c r="N63" s="7"/>
      <c r="O63" s="7"/>
      <c r="P63" s="7"/>
      <c r="Q63" s="7"/>
    </row>
    <row r="64" spans="1:21">
      <c r="A64" s="370"/>
      <c r="B64" s="19">
        <v>45347</v>
      </c>
      <c r="C64" s="7">
        <v>132</v>
      </c>
      <c r="D64" s="7" t="s">
        <v>2102</v>
      </c>
      <c r="E64" s="7"/>
      <c r="F64" s="7"/>
      <c r="G64" s="21">
        <v>46</v>
      </c>
      <c r="H64" s="21"/>
      <c r="I64" s="21"/>
      <c r="J64" s="21"/>
      <c r="K64" s="21"/>
      <c r="L64" s="21"/>
      <c r="M64" s="21"/>
      <c r="N64" s="21"/>
      <c r="O64" s="7"/>
      <c r="P64" s="7"/>
      <c r="Q64" s="7"/>
    </row>
    <row r="65" spans="1:17">
      <c r="A65" s="370"/>
      <c r="B65" s="19">
        <v>45348</v>
      </c>
      <c r="C65" s="7">
        <v>129</v>
      </c>
      <c r="D65" s="7">
        <v>136</v>
      </c>
      <c r="E65" s="7"/>
      <c r="F65" s="7"/>
      <c r="G65" s="21"/>
      <c r="H65" s="21"/>
      <c r="I65" s="21">
        <v>65</v>
      </c>
      <c r="J65" s="21"/>
      <c r="K65" s="21"/>
      <c r="L65" s="21"/>
      <c r="M65" s="21"/>
      <c r="N65" s="21"/>
      <c r="O65" s="7"/>
      <c r="P65" s="7"/>
      <c r="Q65" s="7"/>
    </row>
    <row r="66" spans="1:17">
      <c r="A66" s="370"/>
      <c r="B66" s="19">
        <v>45350</v>
      </c>
      <c r="C66" s="7">
        <v>51</v>
      </c>
      <c r="D66" s="7">
        <v>58</v>
      </c>
      <c r="E66" s="7"/>
      <c r="F66" s="7"/>
      <c r="G66" s="21">
        <v>81</v>
      </c>
      <c r="H66" s="21"/>
      <c r="I66" s="21"/>
      <c r="J66" s="21"/>
      <c r="K66" s="21"/>
      <c r="L66" s="21"/>
      <c r="M66" s="21"/>
      <c r="N66" s="21"/>
      <c r="O66" s="7"/>
      <c r="P66" s="7"/>
      <c r="Q66" s="7"/>
    </row>
    <row r="67" spans="1:17">
      <c r="A67" s="370"/>
      <c r="B67" s="19">
        <v>45351</v>
      </c>
      <c r="C67" s="7">
        <v>52</v>
      </c>
      <c r="D67" s="7">
        <v>53</v>
      </c>
      <c r="E67" s="7"/>
      <c r="F67" s="7"/>
      <c r="G67" s="21"/>
      <c r="H67" s="21">
        <v>57</v>
      </c>
      <c r="I67" s="21"/>
      <c r="J67" s="21"/>
      <c r="K67" s="21"/>
      <c r="L67" s="21"/>
      <c r="M67" s="21"/>
      <c r="N67" s="21"/>
      <c r="O67" s="7"/>
      <c r="P67" s="7"/>
      <c r="Q67" s="7"/>
    </row>
    <row r="68" spans="1:17">
      <c r="A68" s="370"/>
      <c r="B68" s="19">
        <v>45353</v>
      </c>
      <c r="C68" s="7">
        <v>116</v>
      </c>
      <c r="D68" s="7">
        <v>117</v>
      </c>
      <c r="E68" s="7"/>
      <c r="F68" s="7"/>
      <c r="G68" s="21">
        <v>24</v>
      </c>
      <c r="H68" s="21"/>
      <c r="I68" s="21"/>
      <c r="J68" s="21"/>
      <c r="K68" s="21"/>
      <c r="L68" s="21"/>
      <c r="M68" s="21"/>
      <c r="N68" s="21"/>
      <c r="O68" s="7"/>
      <c r="P68" s="7"/>
      <c r="Q68" s="7"/>
    </row>
    <row r="69" spans="1:17">
      <c r="A69" s="370"/>
      <c r="B69" s="19">
        <v>45353</v>
      </c>
      <c r="C69" s="7">
        <v>126</v>
      </c>
      <c r="D69" s="7">
        <v>116</v>
      </c>
      <c r="E69" s="7"/>
      <c r="F69" s="7"/>
      <c r="G69" s="21">
        <v>29</v>
      </c>
      <c r="H69" s="21"/>
      <c r="I69" s="21"/>
      <c r="J69" s="21"/>
      <c r="K69" s="21"/>
      <c r="L69" s="21"/>
      <c r="M69" s="21"/>
      <c r="N69" s="21"/>
      <c r="O69" s="7"/>
      <c r="P69" s="7"/>
      <c r="Q69" s="7"/>
    </row>
    <row r="70" spans="1:17">
      <c r="A70" s="370"/>
      <c r="B70" s="19">
        <v>45355</v>
      </c>
      <c r="C70" s="7" t="s">
        <v>1116</v>
      </c>
      <c r="D70" s="7" t="s">
        <v>1190</v>
      </c>
      <c r="E70" s="7"/>
      <c r="F70" s="7"/>
      <c r="G70" s="21"/>
      <c r="H70" s="21"/>
      <c r="I70" s="21"/>
      <c r="J70" s="21">
        <v>82</v>
      </c>
      <c r="K70" s="21"/>
      <c r="L70" s="21"/>
      <c r="M70" s="21"/>
      <c r="N70" s="21"/>
      <c r="O70" s="7"/>
      <c r="P70" s="7"/>
      <c r="Q70" s="7"/>
    </row>
    <row r="71" spans="1:17">
      <c r="A71" s="370"/>
      <c r="B71" s="19">
        <v>45358</v>
      </c>
      <c r="C71" s="7">
        <v>157</v>
      </c>
      <c r="D71" s="7">
        <v>169</v>
      </c>
      <c r="E71" s="7"/>
      <c r="F71" s="7"/>
      <c r="G71" s="21"/>
      <c r="H71" s="21">
        <v>62</v>
      </c>
      <c r="I71" s="21"/>
      <c r="J71" s="21"/>
      <c r="K71" s="21"/>
      <c r="L71" s="21"/>
      <c r="M71" s="21"/>
      <c r="N71" s="21"/>
      <c r="O71" s="7"/>
      <c r="P71" s="7"/>
      <c r="Q71" s="7"/>
    </row>
    <row r="72" spans="1:17">
      <c r="A72" s="370"/>
      <c r="B72" s="19">
        <v>45359</v>
      </c>
      <c r="C72" s="7">
        <v>152</v>
      </c>
      <c r="D72" s="7">
        <v>157</v>
      </c>
      <c r="E72" s="7"/>
      <c r="F72" s="7"/>
      <c r="G72" s="21"/>
      <c r="H72" s="21">
        <v>32</v>
      </c>
      <c r="I72" s="21"/>
      <c r="J72" s="21"/>
      <c r="K72" s="21"/>
      <c r="L72" s="21"/>
      <c r="M72" s="21"/>
      <c r="N72" s="21"/>
      <c r="O72" s="7"/>
      <c r="P72" s="7"/>
      <c r="Q72" s="7"/>
    </row>
    <row r="73" spans="1:17">
      <c r="A73" s="370"/>
      <c r="B73" s="19">
        <v>45362</v>
      </c>
      <c r="C73" s="7">
        <v>164</v>
      </c>
      <c r="D73" s="7">
        <v>165</v>
      </c>
      <c r="E73" s="7"/>
      <c r="F73" s="7"/>
      <c r="G73" s="21"/>
      <c r="H73" s="21">
        <v>27</v>
      </c>
      <c r="I73" s="21"/>
      <c r="J73" s="21"/>
      <c r="K73" s="21"/>
      <c r="L73" s="21"/>
      <c r="M73" s="21"/>
      <c r="N73" s="21"/>
      <c r="O73" s="7"/>
      <c r="P73" s="7"/>
      <c r="Q73" s="7"/>
    </row>
    <row r="74" spans="1:17">
      <c r="A74" s="370"/>
      <c r="B74" s="19">
        <v>45363</v>
      </c>
      <c r="C74" s="7">
        <v>169</v>
      </c>
      <c r="D74" s="7">
        <v>175</v>
      </c>
      <c r="E74" s="7"/>
      <c r="F74" s="7"/>
      <c r="G74" s="21"/>
      <c r="H74" s="21">
        <v>46</v>
      </c>
      <c r="J74" s="21"/>
      <c r="K74" s="21"/>
      <c r="L74" s="21"/>
      <c r="M74" s="21"/>
      <c r="N74" s="21"/>
      <c r="O74" s="7"/>
      <c r="P74" s="7"/>
      <c r="Q74" s="7"/>
    </row>
    <row r="75" spans="1:17">
      <c r="A75" s="370"/>
      <c r="B75" s="19">
        <v>45363</v>
      </c>
      <c r="C75" s="7">
        <v>169</v>
      </c>
      <c r="D75" s="7">
        <v>175</v>
      </c>
      <c r="E75" s="7"/>
      <c r="F75" s="7"/>
      <c r="G75" s="21"/>
      <c r="H75" s="21">
        <v>50</v>
      </c>
      <c r="J75" s="21"/>
      <c r="K75" s="21"/>
      <c r="L75" s="21"/>
      <c r="M75" s="21"/>
      <c r="N75" s="21"/>
      <c r="O75" s="7"/>
      <c r="P75" s="7"/>
      <c r="Q75" s="7"/>
    </row>
    <row r="76" spans="1:17">
      <c r="A76" s="370"/>
      <c r="B76" s="19">
        <v>45365</v>
      </c>
      <c r="C76" s="7">
        <v>175</v>
      </c>
      <c r="D76" s="7">
        <v>181</v>
      </c>
      <c r="E76" s="7"/>
      <c r="F76" s="7"/>
      <c r="G76" s="21"/>
      <c r="H76" s="21">
        <v>52</v>
      </c>
      <c r="I76" s="21"/>
      <c r="J76" s="21"/>
      <c r="K76" s="21"/>
      <c r="L76" s="21"/>
      <c r="M76" s="21"/>
      <c r="N76" s="21"/>
      <c r="O76" s="7"/>
      <c r="P76" s="7"/>
      <c r="Q76" s="7"/>
    </row>
    <row r="77" spans="1:17">
      <c r="A77" s="370"/>
      <c r="B77" s="19">
        <v>45366</v>
      </c>
      <c r="C77" s="7">
        <v>175</v>
      </c>
      <c r="D77" s="7">
        <v>181</v>
      </c>
      <c r="E77" s="7"/>
      <c r="F77" s="7"/>
      <c r="G77" s="21"/>
      <c r="H77" s="21">
        <v>70</v>
      </c>
      <c r="I77" s="21"/>
      <c r="J77" s="21"/>
      <c r="K77" s="21"/>
      <c r="L77" s="21"/>
      <c r="M77" s="21"/>
      <c r="N77" s="21"/>
      <c r="O77" s="7"/>
      <c r="P77" s="7"/>
      <c r="Q77" s="7"/>
    </row>
    <row r="78" spans="1:17">
      <c r="A78" s="370"/>
      <c r="B78" s="19">
        <v>45369</v>
      </c>
      <c r="C78" s="7">
        <v>175</v>
      </c>
      <c r="D78" s="7">
        <v>181</v>
      </c>
      <c r="E78" s="7"/>
      <c r="F78" s="7"/>
      <c r="G78" s="21">
        <v>73</v>
      </c>
      <c r="H78" s="21"/>
      <c r="I78" s="21"/>
      <c r="J78" s="21"/>
      <c r="K78" s="21"/>
      <c r="L78" s="21"/>
      <c r="M78" s="21"/>
      <c r="N78" s="21"/>
      <c r="O78" s="7"/>
      <c r="P78" s="7"/>
      <c r="Q78" s="7"/>
    </row>
    <row r="79" spans="1:17">
      <c r="A79" s="370"/>
      <c r="B79" s="12">
        <v>45381</v>
      </c>
      <c r="C79" s="7" t="s">
        <v>1266</v>
      </c>
      <c r="D79" s="7" t="s">
        <v>1538</v>
      </c>
      <c r="E79" s="7"/>
      <c r="F79" s="7"/>
      <c r="G79" s="21">
        <v>241</v>
      </c>
      <c r="H79" s="21"/>
      <c r="I79" s="21"/>
      <c r="J79" s="21"/>
      <c r="K79" s="21"/>
      <c r="L79" s="21"/>
      <c r="M79" s="21"/>
      <c r="N79" s="21"/>
      <c r="O79" s="7"/>
      <c r="P79" s="7"/>
      <c r="Q79" s="7"/>
    </row>
    <row r="80" spans="1:17">
      <c r="A80" s="370"/>
      <c r="B80" s="12">
        <v>45382</v>
      </c>
      <c r="C80" s="7">
        <v>73</v>
      </c>
      <c r="D80" s="7">
        <v>72</v>
      </c>
      <c r="E80" s="7"/>
      <c r="F80" s="7"/>
      <c r="G80" s="21">
        <v>8</v>
      </c>
      <c r="H80" s="21"/>
      <c r="I80" s="21"/>
      <c r="J80" s="21"/>
      <c r="K80" s="21"/>
      <c r="L80" s="21"/>
      <c r="M80" s="21"/>
      <c r="N80" s="21"/>
      <c r="O80" s="7"/>
      <c r="P80" s="7"/>
      <c r="Q80" s="7"/>
    </row>
    <row r="81" spans="1:17">
      <c r="A81" s="370"/>
      <c r="B81" s="12">
        <v>45382</v>
      </c>
      <c r="C81" s="7">
        <v>72</v>
      </c>
      <c r="D81" s="7">
        <v>95</v>
      </c>
      <c r="E81" s="7"/>
      <c r="F81" s="7"/>
      <c r="G81" s="21">
        <v>135</v>
      </c>
      <c r="H81" s="21"/>
      <c r="I81" s="21"/>
      <c r="J81" s="21"/>
      <c r="K81" s="21"/>
      <c r="L81" s="21"/>
      <c r="M81" s="21"/>
      <c r="N81" s="21"/>
      <c r="O81" s="7"/>
      <c r="P81" s="7"/>
      <c r="Q81" s="7"/>
    </row>
    <row r="82" spans="1:17">
      <c r="A82" s="370"/>
      <c r="B82" s="12">
        <v>45382</v>
      </c>
      <c r="C82" s="7">
        <v>78</v>
      </c>
      <c r="D82" s="7">
        <v>79</v>
      </c>
      <c r="E82" s="7"/>
      <c r="F82" s="7"/>
      <c r="G82" s="21">
        <v>85</v>
      </c>
      <c r="H82" s="21"/>
      <c r="I82" s="21"/>
      <c r="J82" s="21"/>
      <c r="K82" s="21"/>
      <c r="L82" s="21"/>
      <c r="M82" s="21"/>
      <c r="N82" s="21"/>
      <c r="O82" s="7"/>
      <c r="P82" s="7"/>
      <c r="Q82" s="7"/>
    </row>
    <row r="83" spans="1:17">
      <c r="A83" s="370"/>
      <c r="B83" s="12">
        <v>45382</v>
      </c>
      <c r="C83" s="7">
        <v>73</v>
      </c>
      <c r="D83" s="7">
        <v>74</v>
      </c>
      <c r="E83" s="7"/>
      <c r="F83" s="7"/>
      <c r="G83" s="21"/>
      <c r="H83" s="21">
        <v>12</v>
      </c>
      <c r="I83" s="21"/>
      <c r="J83" s="21"/>
      <c r="K83" s="21"/>
      <c r="L83" s="21"/>
      <c r="M83" s="21"/>
      <c r="N83" s="21"/>
      <c r="O83" s="7"/>
      <c r="P83" s="7"/>
      <c r="Q83" s="7"/>
    </row>
    <row r="84" spans="1:17">
      <c r="A84" s="370"/>
      <c r="B84" s="12">
        <v>45382</v>
      </c>
      <c r="C84" s="7">
        <v>74</v>
      </c>
      <c r="D84" s="7">
        <v>76</v>
      </c>
      <c r="E84" s="7"/>
      <c r="F84" s="7"/>
      <c r="G84" s="21"/>
      <c r="H84" s="21">
        <v>38</v>
      </c>
      <c r="I84" s="21"/>
      <c r="J84" s="21"/>
      <c r="K84" s="21"/>
      <c r="L84" s="21"/>
      <c r="M84" s="21"/>
      <c r="N84" s="21"/>
      <c r="O84" s="7"/>
      <c r="P84" s="7"/>
      <c r="Q84" s="7"/>
    </row>
    <row r="85" spans="1:17">
      <c r="A85" s="370"/>
      <c r="B85" s="12">
        <v>45382</v>
      </c>
      <c r="C85" s="7">
        <v>76</v>
      </c>
      <c r="D85" s="7">
        <v>78</v>
      </c>
      <c r="E85" s="7"/>
      <c r="F85" s="7"/>
      <c r="G85" s="21"/>
      <c r="H85" s="21">
        <v>23</v>
      </c>
      <c r="I85" s="21"/>
      <c r="J85" s="21"/>
      <c r="K85" s="21"/>
      <c r="L85" s="21"/>
      <c r="M85" s="21"/>
      <c r="N85" s="21"/>
      <c r="O85" s="7"/>
      <c r="P85" s="7"/>
      <c r="Q85" s="7"/>
    </row>
    <row r="86" spans="1:17">
      <c r="A86" s="370"/>
      <c r="B86" s="12">
        <v>45384</v>
      </c>
      <c r="C86" s="7">
        <v>91</v>
      </c>
      <c r="D86" s="7">
        <v>93</v>
      </c>
      <c r="E86" s="7"/>
      <c r="F86" s="7"/>
      <c r="G86" s="21">
        <v>94</v>
      </c>
      <c r="H86" s="21"/>
      <c r="I86" s="21"/>
      <c r="J86" s="21"/>
      <c r="K86" s="21"/>
      <c r="L86" s="21"/>
      <c r="M86" s="21"/>
      <c r="N86" s="21"/>
      <c r="O86" s="7"/>
      <c r="P86" s="7"/>
      <c r="Q86" s="7"/>
    </row>
    <row r="87" spans="1:17">
      <c r="A87" s="370"/>
      <c r="B87" s="12">
        <v>45384</v>
      </c>
      <c r="C87" s="7">
        <v>95</v>
      </c>
      <c r="D87" s="7" t="s">
        <v>2103</v>
      </c>
      <c r="E87" s="7"/>
      <c r="F87" s="7"/>
      <c r="G87" s="21">
        <v>36</v>
      </c>
      <c r="H87" s="21"/>
      <c r="I87" s="21"/>
      <c r="J87" s="21"/>
      <c r="K87" s="21"/>
      <c r="L87" s="21"/>
      <c r="M87" s="21"/>
      <c r="N87" s="21"/>
      <c r="O87" s="7"/>
      <c r="P87" s="7"/>
      <c r="Q87" s="7"/>
    </row>
    <row r="88" spans="1:17">
      <c r="A88" s="370"/>
      <c r="B88" s="12">
        <v>45385</v>
      </c>
      <c r="C88" s="7">
        <v>57</v>
      </c>
      <c r="D88" s="7">
        <v>61</v>
      </c>
      <c r="E88" s="7"/>
      <c r="F88" s="7"/>
      <c r="G88" s="21">
        <v>150</v>
      </c>
      <c r="H88" s="21"/>
      <c r="I88" s="21"/>
      <c r="J88" s="21"/>
      <c r="K88" s="21"/>
      <c r="L88" s="21"/>
      <c r="M88" s="21"/>
      <c r="N88" s="21"/>
      <c r="O88" s="7"/>
      <c r="P88" s="7"/>
      <c r="Q88" s="7"/>
    </row>
    <row r="89" spans="1:17">
      <c r="A89" s="370"/>
      <c r="B89" s="12">
        <v>45386</v>
      </c>
      <c r="C89" s="7">
        <v>87</v>
      </c>
      <c r="D89" s="7">
        <v>88</v>
      </c>
      <c r="E89" s="7"/>
      <c r="F89" s="7"/>
      <c r="G89" s="21">
        <v>50</v>
      </c>
      <c r="H89" s="21"/>
      <c r="I89" s="21"/>
      <c r="J89" s="21"/>
      <c r="K89" s="21"/>
      <c r="L89" s="21"/>
      <c r="M89" s="21"/>
      <c r="N89" s="21"/>
      <c r="O89" s="7"/>
      <c r="P89" s="7"/>
      <c r="Q89" s="7"/>
    </row>
    <row r="90" spans="1:17">
      <c r="A90" s="370"/>
      <c r="B90" s="12">
        <v>45386</v>
      </c>
      <c r="C90" s="7">
        <v>88</v>
      </c>
      <c r="D90" s="7">
        <v>90</v>
      </c>
      <c r="E90" s="7"/>
      <c r="F90" s="7"/>
      <c r="G90" s="21">
        <v>50</v>
      </c>
      <c r="H90" s="21"/>
      <c r="I90" s="21"/>
      <c r="J90" s="21"/>
      <c r="K90" s="21"/>
      <c r="L90" s="21"/>
      <c r="M90" s="21"/>
      <c r="N90" s="21"/>
      <c r="O90" s="7"/>
      <c r="P90" s="7"/>
      <c r="Q90" s="7"/>
    </row>
    <row r="91" spans="1:17">
      <c r="A91" s="370"/>
      <c r="B91" s="12">
        <v>45386</v>
      </c>
      <c r="C91" s="7">
        <v>88</v>
      </c>
      <c r="D91" s="7">
        <v>91</v>
      </c>
      <c r="E91" s="7"/>
      <c r="F91" s="7"/>
      <c r="G91" s="21">
        <v>110</v>
      </c>
      <c r="H91" s="21"/>
      <c r="I91" s="21"/>
      <c r="J91" s="21"/>
      <c r="K91" s="21"/>
      <c r="L91" s="21"/>
      <c r="M91" s="21"/>
      <c r="N91" s="21"/>
      <c r="O91" s="7"/>
      <c r="P91" s="7"/>
      <c r="Q91" s="7"/>
    </row>
    <row r="92" spans="1:17">
      <c r="A92" s="370"/>
      <c r="B92" s="7"/>
      <c r="C92" s="7"/>
      <c r="D92" s="7"/>
      <c r="E92" s="7"/>
      <c r="F92" s="7"/>
      <c r="G92" s="21"/>
      <c r="H92" s="21"/>
      <c r="I92" s="21"/>
      <c r="J92" s="21"/>
      <c r="K92" s="21"/>
      <c r="L92" s="21"/>
      <c r="M92" s="21"/>
      <c r="N92" s="21"/>
      <c r="O92" s="7"/>
      <c r="P92" s="7"/>
      <c r="Q92" s="7"/>
    </row>
    <row r="93" spans="1:17">
      <c r="A93" s="370"/>
      <c r="B93" s="7"/>
      <c r="C93" s="7"/>
      <c r="D93" s="7"/>
      <c r="E93" s="7"/>
      <c r="F93" s="7"/>
      <c r="G93" s="21"/>
      <c r="H93" s="21"/>
      <c r="I93" s="21"/>
      <c r="J93" s="21"/>
      <c r="K93" s="21"/>
      <c r="L93" s="21"/>
      <c r="M93" s="21"/>
      <c r="N93" s="21"/>
      <c r="O93" s="7"/>
      <c r="P93" s="7"/>
      <c r="Q93" s="7"/>
    </row>
    <row r="94" spans="1:17">
      <c r="A94" s="370"/>
      <c r="B94" s="7"/>
      <c r="C94" s="7"/>
      <c r="D94" s="7"/>
      <c r="E94" s="7"/>
      <c r="F94" s="7"/>
      <c r="G94" s="21"/>
      <c r="H94" s="21"/>
      <c r="I94" s="21"/>
      <c r="J94" s="21"/>
      <c r="K94" s="21"/>
      <c r="L94" s="21"/>
      <c r="M94" s="21"/>
      <c r="N94" s="21"/>
      <c r="O94" s="7"/>
      <c r="P94" s="7"/>
      <c r="Q94" s="7"/>
    </row>
    <row r="95" spans="1:17">
      <c r="A95" s="370"/>
      <c r="B95" s="7"/>
      <c r="C95" s="7"/>
      <c r="D95" s="7"/>
      <c r="E95" s="7"/>
      <c r="F95" s="7"/>
      <c r="G95" s="21"/>
      <c r="H95" s="21"/>
      <c r="I95" s="21"/>
      <c r="J95" s="21"/>
      <c r="K95" s="21"/>
      <c r="L95" s="21"/>
      <c r="M95" s="21"/>
      <c r="N95" s="21"/>
      <c r="O95" s="7"/>
      <c r="P95" s="7"/>
      <c r="Q95" s="7"/>
    </row>
    <row r="96" spans="1:17">
      <c r="A96" s="370"/>
      <c r="B96" s="7"/>
      <c r="C96" s="7"/>
      <c r="D96" s="7"/>
      <c r="E96" s="7"/>
      <c r="F96" s="7"/>
      <c r="G96" s="21"/>
      <c r="H96" s="21"/>
      <c r="I96" s="21"/>
      <c r="J96" s="21"/>
      <c r="K96" s="21"/>
      <c r="L96" s="21"/>
      <c r="M96" s="21"/>
      <c r="N96" s="21"/>
      <c r="O96" s="7"/>
      <c r="P96" s="7"/>
      <c r="Q96" s="7"/>
    </row>
    <row r="97" spans="1:20">
      <c r="A97" s="370"/>
      <c r="B97" s="7"/>
      <c r="C97" s="7"/>
      <c r="D97" s="7"/>
      <c r="E97" s="7"/>
      <c r="F97" s="7"/>
      <c r="G97" s="21"/>
      <c r="H97" s="21"/>
      <c r="I97" s="21"/>
      <c r="J97" s="21"/>
      <c r="K97" s="21"/>
      <c r="L97" s="21"/>
      <c r="M97" s="21"/>
      <c r="N97" s="21"/>
      <c r="O97" s="7"/>
      <c r="P97" s="7"/>
      <c r="Q97" s="7"/>
    </row>
    <row r="98" spans="1:20">
      <c r="A98" s="10"/>
      <c r="B98" s="7"/>
      <c r="C98" s="7"/>
      <c r="D98" s="7"/>
      <c r="E98" s="7"/>
      <c r="F98" s="7"/>
      <c r="G98" s="21"/>
      <c r="H98" s="21"/>
      <c r="I98" s="21"/>
      <c r="J98" s="21"/>
      <c r="K98" s="21"/>
      <c r="L98" s="21"/>
      <c r="M98" s="21"/>
      <c r="N98" s="21"/>
      <c r="O98" s="7"/>
      <c r="P98" s="7"/>
      <c r="Q98" s="7"/>
    </row>
    <row r="99" spans="1:20">
      <c r="A99" s="7"/>
      <c r="B99" s="7"/>
      <c r="C99" s="7"/>
      <c r="D99" s="7"/>
      <c r="E99" s="7"/>
      <c r="F99" s="23"/>
      <c r="G99" s="34">
        <f>SUM(G8:G98)</f>
        <v>3246</v>
      </c>
      <c r="H99" s="35">
        <f>SUM(H8:H98)</f>
        <v>2403</v>
      </c>
      <c r="I99" s="35">
        <f>SUM(I8:I98)</f>
        <v>1134</v>
      </c>
      <c r="J99" s="35">
        <f>SUM(J8:J98)</f>
        <v>898</v>
      </c>
      <c r="K99" s="35">
        <f t="shared" ref="K99" si="2">SUM(K8:K36)</f>
        <v>0</v>
      </c>
      <c r="L99" s="35">
        <f>SUM(L8:L98)</f>
        <v>855</v>
      </c>
      <c r="M99" s="35"/>
      <c r="N99" s="38">
        <f>+G99+H99+I99+J99+L99</f>
        <v>8536</v>
      </c>
      <c r="O99" s="29"/>
      <c r="P99" s="7"/>
      <c r="Q99" s="7"/>
      <c r="T99">
        <f>1514+628.5+109.5</f>
        <v>2252</v>
      </c>
    </row>
    <row r="100" spans="1:20" ht="18.75">
      <c r="A100" s="7"/>
      <c r="B100" s="7"/>
      <c r="C100" s="7"/>
      <c r="D100" s="7"/>
      <c r="E100" s="7"/>
      <c r="F100" s="23"/>
      <c r="G100" s="36">
        <v>10006</v>
      </c>
      <c r="H100" s="37">
        <v>4986</v>
      </c>
      <c r="I100" s="37">
        <v>3126</v>
      </c>
      <c r="J100" s="37">
        <v>1552</v>
      </c>
      <c r="K100" s="37"/>
      <c r="L100" s="37">
        <v>955</v>
      </c>
      <c r="M100" s="39"/>
      <c r="N100" s="40">
        <f>+SUM(G100+H100+I100+J100+L100)</f>
        <v>20625</v>
      </c>
      <c r="O100" s="29"/>
      <c r="P100" s="7"/>
      <c r="Q100" s="7"/>
    </row>
    <row r="104" spans="1:20">
      <c r="N104" s="18"/>
      <c r="R104">
        <f>2687.6+1661.2+744.1+1934</f>
        <v>7026.9000000000005</v>
      </c>
      <c r="S104">
        <v>12100</v>
      </c>
    </row>
    <row r="105" spans="1:20">
      <c r="S105">
        <f>+S104-R104</f>
        <v>5073.0999999999995</v>
      </c>
    </row>
    <row r="106" spans="1:20">
      <c r="N106">
        <v>311</v>
      </c>
    </row>
    <row r="107" spans="1:20">
      <c r="O107">
        <f>1924-1747.9</f>
        <v>176.09999999999991</v>
      </c>
    </row>
  </sheetData>
  <autoFilter ref="C6:D60"/>
  <mergeCells count="23">
    <mergeCell ref="R6:R7"/>
    <mergeCell ref="E1:R4"/>
    <mergeCell ref="F6:F7"/>
    <mergeCell ref="N6:N7"/>
    <mergeCell ref="O6:O7"/>
    <mergeCell ref="P6:P7"/>
    <mergeCell ref="Q6:Q7"/>
    <mergeCell ref="B61:F61"/>
    <mergeCell ref="A1:B1"/>
    <mergeCell ref="C1:D1"/>
    <mergeCell ref="A2:B2"/>
    <mergeCell ref="C2:D2"/>
    <mergeCell ref="A3:B3"/>
    <mergeCell ref="C3:D3"/>
    <mergeCell ref="C4:D4"/>
    <mergeCell ref="A5:B5"/>
    <mergeCell ref="C5:R5"/>
    <mergeCell ref="G6:M6"/>
    <mergeCell ref="A6:A7"/>
    <mergeCell ref="B6:B7"/>
    <mergeCell ref="C6:C7"/>
    <mergeCell ref="D6:D7"/>
    <mergeCell ref="E6:E7"/>
  </mergeCells>
  <pageMargins left="0.7" right="0.7" top="0.75" bottom="0.75" header="0.3" footer="0.3"/>
  <pageSetup scale="50" orientation="portrait" r:id="rId1"/>
  <colBreaks count="1" manualBreakCount="1">
    <brk id="17" max="6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1"/>
  <sheetViews>
    <sheetView topLeftCell="A210" zoomScale="85" zoomScaleNormal="85" workbookViewId="0">
      <selection activeCell="J49" sqref="J49"/>
    </sheetView>
  </sheetViews>
  <sheetFormatPr defaultColWidth="9" defaultRowHeight="15"/>
  <cols>
    <col min="2" max="2" width="17.5703125" customWidth="1"/>
    <col min="3" max="3" width="14.7109375" customWidth="1"/>
    <col min="4" max="4" width="16" customWidth="1"/>
    <col min="10" max="10" width="11.5703125" customWidth="1"/>
    <col min="11" max="11" width="10" customWidth="1"/>
    <col min="12" max="12" width="10.42578125" customWidth="1"/>
    <col min="14" max="14" width="30.28515625" customWidth="1"/>
    <col min="15" max="15" width="12.85546875" customWidth="1"/>
    <col min="16" max="16" width="11.5703125" customWidth="1"/>
    <col min="17" max="17" width="25.140625" customWidth="1"/>
    <col min="18" max="18" width="12.85546875" customWidth="1"/>
  </cols>
  <sheetData>
    <row r="1" spans="1:18" ht="18.75">
      <c r="A1" s="712" t="s">
        <v>261</v>
      </c>
      <c r="B1" s="712"/>
      <c r="C1" s="713" t="s">
        <v>22</v>
      </c>
      <c r="D1" s="713"/>
      <c r="E1" s="720"/>
      <c r="F1" s="720"/>
      <c r="G1" s="720"/>
      <c r="H1" s="720"/>
      <c r="I1" s="720"/>
      <c r="J1" s="720"/>
      <c r="K1" s="720"/>
      <c r="L1" s="720"/>
      <c r="M1" s="720"/>
      <c r="N1" s="720"/>
      <c r="O1" s="720"/>
      <c r="P1" s="720"/>
      <c r="Q1" s="720"/>
      <c r="R1" s="720"/>
    </row>
    <row r="2" spans="1:18" ht="18.75">
      <c r="A2" s="712" t="s">
        <v>262</v>
      </c>
      <c r="B2" s="712"/>
      <c r="C2" s="713" t="s">
        <v>1547</v>
      </c>
      <c r="D2" s="713"/>
      <c r="E2" s="720"/>
      <c r="F2" s="720"/>
      <c r="G2" s="720"/>
      <c r="H2" s="720"/>
      <c r="I2" s="720"/>
      <c r="J2" s="720"/>
      <c r="K2" s="720"/>
      <c r="L2" s="720"/>
      <c r="M2" s="720"/>
      <c r="N2" s="720"/>
      <c r="O2" s="720"/>
      <c r="P2" s="720"/>
      <c r="Q2" s="720"/>
      <c r="R2" s="720"/>
    </row>
    <row r="3" spans="1:18" ht="18.75">
      <c r="A3" s="712" t="s">
        <v>263</v>
      </c>
      <c r="B3" s="712"/>
      <c r="C3" s="713">
        <v>23048</v>
      </c>
      <c r="D3" s="713"/>
      <c r="E3" s="720"/>
      <c r="F3" s="720"/>
      <c r="G3" s="720"/>
      <c r="H3" s="720"/>
      <c r="I3" s="720"/>
      <c r="J3" s="720"/>
      <c r="K3" s="720"/>
      <c r="L3" s="720"/>
      <c r="M3" s="720"/>
      <c r="N3" s="720"/>
      <c r="O3" s="720"/>
      <c r="P3" s="720"/>
      <c r="Q3" s="720"/>
      <c r="R3" s="720"/>
    </row>
    <row r="4" spans="1:18" ht="18.75">
      <c r="A4" s="14" t="s">
        <v>264</v>
      </c>
      <c r="B4" s="14"/>
      <c r="C4" s="713"/>
      <c r="D4" s="713"/>
      <c r="E4" s="720"/>
      <c r="F4" s="720"/>
      <c r="G4" s="720"/>
      <c r="H4" s="720"/>
      <c r="I4" s="720"/>
      <c r="J4" s="720"/>
      <c r="K4" s="720"/>
      <c r="L4" s="720"/>
      <c r="M4" s="720"/>
      <c r="N4" s="720"/>
      <c r="O4" s="720"/>
      <c r="P4" s="720"/>
      <c r="Q4" s="720"/>
      <c r="R4" s="720"/>
    </row>
    <row r="5" spans="1:18" ht="18.75" customHeight="1">
      <c r="A5" s="768" t="s">
        <v>87</v>
      </c>
      <c r="B5" s="768"/>
      <c r="C5" s="715" t="s">
        <v>1548</v>
      </c>
      <c r="D5" s="715"/>
      <c r="E5" s="715"/>
      <c r="F5" s="715"/>
      <c r="G5" s="716"/>
      <c r="H5" s="716"/>
      <c r="I5" s="716"/>
      <c r="J5" s="716"/>
      <c r="K5" s="716"/>
      <c r="L5" s="716"/>
      <c r="M5" s="716"/>
      <c r="N5" s="715"/>
      <c r="O5" s="715"/>
      <c r="P5" s="715"/>
      <c r="Q5" s="715"/>
      <c r="R5" s="715"/>
    </row>
    <row r="6" spans="1:18" ht="18" customHeight="1">
      <c r="A6" s="718" t="s">
        <v>89</v>
      </c>
      <c r="B6" s="718" t="s">
        <v>90</v>
      </c>
      <c r="C6" s="719" t="s">
        <v>91</v>
      </c>
      <c r="D6" s="719" t="s">
        <v>92</v>
      </c>
      <c r="E6" s="719" t="s">
        <v>93</v>
      </c>
      <c r="F6" s="719" t="s">
        <v>94</v>
      </c>
      <c r="G6" s="764" t="s">
        <v>95</v>
      </c>
      <c r="H6" s="764"/>
      <c r="I6" s="764"/>
      <c r="J6" s="764"/>
      <c r="K6" s="764"/>
      <c r="L6" s="764"/>
      <c r="M6" s="764"/>
      <c r="N6" s="719" t="s">
        <v>96</v>
      </c>
      <c r="O6" s="719" t="s">
        <v>97</v>
      </c>
      <c r="P6" s="719" t="s">
        <v>98</v>
      </c>
      <c r="Q6" s="719" t="s">
        <v>99</v>
      </c>
      <c r="R6" s="719" t="s">
        <v>265</v>
      </c>
    </row>
    <row r="7" spans="1:18" ht="18">
      <c r="A7" s="718"/>
      <c r="B7" s="718"/>
      <c r="C7" s="719"/>
      <c r="D7" s="719"/>
      <c r="E7" s="719"/>
      <c r="F7" s="719"/>
      <c r="G7" s="4" t="s">
        <v>101</v>
      </c>
      <c r="H7" s="4" t="s">
        <v>102</v>
      </c>
      <c r="I7" s="4" t="s">
        <v>103</v>
      </c>
      <c r="J7" s="4" t="s">
        <v>104</v>
      </c>
      <c r="K7" s="4" t="s">
        <v>1067</v>
      </c>
      <c r="L7" s="4" t="s">
        <v>106</v>
      </c>
      <c r="M7" s="4" t="s">
        <v>107</v>
      </c>
      <c r="N7" s="719"/>
      <c r="O7" s="719"/>
      <c r="P7" s="719"/>
      <c r="Q7" s="719"/>
      <c r="R7" s="719"/>
    </row>
    <row r="8" spans="1:18">
      <c r="A8" s="5">
        <v>1</v>
      </c>
      <c r="B8" s="6">
        <v>45044</v>
      </c>
      <c r="C8" s="5" t="s">
        <v>1205</v>
      </c>
      <c r="D8" s="5" t="s">
        <v>1126</v>
      </c>
      <c r="E8" s="5" t="s">
        <v>1342</v>
      </c>
      <c r="F8" s="5" t="s">
        <v>110</v>
      </c>
      <c r="G8" s="5">
        <v>200</v>
      </c>
      <c r="H8" s="7"/>
      <c r="I8" s="7"/>
      <c r="J8" s="7"/>
      <c r="K8" s="7"/>
      <c r="L8" s="7"/>
      <c r="M8" s="7"/>
      <c r="N8" s="5">
        <f>+G8</f>
        <v>200</v>
      </c>
      <c r="O8" s="7"/>
      <c r="P8" s="7"/>
      <c r="Q8" s="7"/>
      <c r="R8" s="7"/>
    </row>
    <row r="9" spans="1:18">
      <c r="A9" s="5">
        <f>1+A8</f>
        <v>2</v>
      </c>
      <c r="B9" s="6">
        <v>45045</v>
      </c>
      <c r="C9" s="5" t="s">
        <v>1205</v>
      </c>
      <c r="D9" s="5" t="s">
        <v>1126</v>
      </c>
      <c r="E9" s="5" t="s">
        <v>1342</v>
      </c>
      <c r="F9" s="5" t="s">
        <v>110</v>
      </c>
      <c r="G9" s="5">
        <v>100</v>
      </c>
      <c r="H9" s="7"/>
      <c r="I9" s="7"/>
      <c r="J9" s="7"/>
      <c r="K9" s="7"/>
      <c r="L9" s="7"/>
      <c r="M9" s="7"/>
      <c r="N9" s="10">
        <f>+N8+G9+H9+I9+J9+K9+L9+M9</f>
        <v>300</v>
      </c>
      <c r="O9" s="7"/>
      <c r="P9" s="7"/>
      <c r="Q9" s="7"/>
      <c r="R9" s="7"/>
    </row>
    <row r="10" spans="1:18">
      <c r="A10" s="5">
        <f t="shared" ref="A10:A73" si="0">1+A9</f>
        <v>3</v>
      </c>
      <c r="B10" s="6">
        <v>45045</v>
      </c>
      <c r="C10" s="10" t="s">
        <v>1250</v>
      </c>
      <c r="D10" s="10" t="s">
        <v>1218</v>
      </c>
      <c r="E10" s="5" t="s">
        <v>1342</v>
      </c>
      <c r="F10" s="5" t="s">
        <v>110</v>
      </c>
      <c r="G10" s="5">
        <v>200</v>
      </c>
      <c r="H10" s="7"/>
      <c r="I10" s="7"/>
      <c r="J10" s="7"/>
      <c r="K10" s="7"/>
      <c r="L10" s="7"/>
      <c r="M10" s="7"/>
      <c r="N10" s="10">
        <f t="shared" ref="N10:N74" si="1">+N9+G10+H10+I10+J10+K10+L10+M10</f>
        <v>500</v>
      </c>
      <c r="O10" s="7"/>
      <c r="P10" s="7"/>
      <c r="Q10" s="7"/>
      <c r="R10" s="7"/>
    </row>
    <row r="11" spans="1:18">
      <c r="A11" s="5">
        <f t="shared" si="0"/>
        <v>4</v>
      </c>
      <c r="B11" s="6">
        <v>45047</v>
      </c>
      <c r="C11" s="10" t="s">
        <v>1250</v>
      </c>
      <c r="D11" s="10" t="s">
        <v>1218</v>
      </c>
      <c r="E11" s="5" t="s">
        <v>1342</v>
      </c>
      <c r="F11" s="5" t="s">
        <v>110</v>
      </c>
      <c r="G11" s="5">
        <v>273</v>
      </c>
      <c r="H11" s="7"/>
      <c r="I11" s="7"/>
      <c r="J11" s="7"/>
      <c r="K11" s="7"/>
      <c r="L11" s="7"/>
      <c r="M11" s="7"/>
      <c r="N11" s="10">
        <f t="shared" si="1"/>
        <v>773</v>
      </c>
      <c r="O11" s="7"/>
      <c r="P11" s="7"/>
      <c r="Q11" s="7"/>
      <c r="R11" s="7"/>
    </row>
    <row r="12" spans="1:18">
      <c r="A12" s="5">
        <f t="shared" si="0"/>
        <v>5</v>
      </c>
      <c r="B12" s="19">
        <v>45052</v>
      </c>
      <c r="C12" s="10" t="s">
        <v>149</v>
      </c>
      <c r="D12" s="10" t="s">
        <v>787</v>
      </c>
      <c r="E12" s="5" t="s">
        <v>1342</v>
      </c>
      <c r="F12" s="5" t="s">
        <v>110</v>
      </c>
      <c r="G12" s="10">
        <v>209</v>
      </c>
      <c r="H12" s="7"/>
      <c r="I12" s="7"/>
      <c r="J12" s="7"/>
      <c r="K12" s="7"/>
      <c r="L12" s="7"/>
      <c r="M12" s="7"/>
      <c r="N12" s="10">
        <f t="shared" si="1"/>
        <v>982</v>
      </c>
      <c r="O12" s="7"/>
      <c r="P12" s="7"/>
      <c r="Q12" s="7"/>
      <c r="R12" s="7"/>
    </row>
    <row r="13" spans="1:18">
      <c r="A13" s="5">
        <f t="shared" si="0"/>
        <v>6</v>
      </c>
      <c r="B13" s="19">
        <v>45053</v>
      </c>
      <c r="C13" s="5" t="s">
        <v>122</v>
      </c>
      <c r="D13" s="5" t="s">
        <v>128</v>
      </c>
      <c r="E13" s="5" t="s">
        <v>1342</v>
      </c>
      <c r="F13" s="5" t="s">
        <v>110</v>
      </c>
      <c r="G13" s="5">
        <v>110</v>
      </c>
      <c r="H13" s="7"/>
      <c r="I13" s="7"/>
      <c r="J13" s="7"/>
      <c r="K13" s="7"/>
      <c r="L13" s="7"/>
      <c r="M13" s="7"/>
      <c r="N13" s="10">
        <f t="shared" si="1"/>
        <v>1092</v>
      </c>
      <c r="O13" s="7"/>
      <c r="P13" s="7"/>
      <c r="Q13" s="7"/>
      <c r="R13" s="7"/>
    </row>
    <row r="14" spans="1:18">
      <c r="A14" s="5">
        <f t="shared" si="0"/>
        <v>7</v>
      </c>
      <c r="B14" s="19">
        <v>45054</v>
      </c>
      <c r="C14" s="5" t="s">
        <v>1393</v>
      </c>
      <c r="D14" s="5" t="s">
        <v>1259</v>
      </c>
      <c r="E14" s="5" t="s">
        <v>1342</v>
      </c>
      <c r="F14" s="5" t="s">
        <v>110</v>
      </c>
      <c r="G14" s="5">
        <v>211</v>
      </c>
      <c r="H14" s="7"/>
      <c r="I14" s="7"/>
      <c r="J14" s="7"/>
      <c r="K14" s="7"/>
      <c r="L14" s="7"/>
      <c r="M14" s="7"/>
      <c r="N14" s="10">
        <f t="shared" si="1"/>
        <v>1303</v>
      </c>
      <c r="O14" s="7"/>
      <c r="P14" s="7"/>
      <c r="Q14" s="7"/>
      <c r="R14" s="7"/>
    </row>
    <row r="15" spans="1:18">
      <c r="A15" s="5">
        <f t="shared" si="0"/>
        <v>8</v>
      </c>
      <c r="B15" s="6">
        <v>45064</v>
      </c>
      <c r="C15" s="5" t="s">
        <v>216</v>
      </c>
      <c r="D15" s="5" t="s">
        <v>796</v>
      </c>
      <c r="E15" s="5" t="s">
        <v>1342</v>
      </c>
      <c r="F15" s="5" t="s">
        <v>110</v>
      </c>
      <c r="G15" s="10">
        <v>130</v>
      </c>
      <c r="H15" s="7"/>
      <c r="I15" s="7"/>
      <c r="J15" s="7"/>
      <c r="K15" s="7"/>
      <c r="L15" s="7"/>
      <c r="M15" s="7"/>
      <c r="N15" s="10">
        <f t="shared" si="1"/>
        <v>1433</v>
      </c>
      <c r="O15" s="7"/>
      <c r="P15" s="7"/>
      <c r="Q15" s="7"/>
      <c r="R15" s="7"/>
    </row>
    <row r="16" spans="1:18">
      <c r="A16" s="5">
        <f t="shared" si="0"/>
        <v>9</v>
      </c>
      <c r="B16" s="6">
        <v>45065</v>
      </c>
      <c r="C16" s="10" t="s">
        <v>1190</v>
      </c>
      <c r="D16" s="10" t="s">
        <v>1393</v>
      </c>
      <c r="E16" s="5" t="s">
        <v>1342</v>
      </c>
      <c r="F16" s="5" t="s">
        <v>110</v>
      </c>
      <c r="G16" s="5">
        <v>135</v>
      </c>
      <c r="H16" s="7"/>
      <c r="I16" s="7"/>
      <c r="J16" s="7"/>
      <c r="K16" s="7"/>
      <c r="L16" s="7"/>
      <c r="M16" s="7"/>
      <c r="N16" s="10">
        <f t="shared" si="1"/>
        <v>1568</v>
      </c>
      <c r="O16" s="7"/>
      <c r="P16" s="7"/>
      <c r="Q16" s="7"/>
      <c r="R16" s="7"/>
    </row>
    <row r="17" spans="1:18">
      <c r="A17" s="5">
        <f t="shared" si="0"/>
        <v>10</v>
      </c>
      <c r="B17" s="6">
        <v>45065</v>
      </c>
      <c r="C17" s="10" t="s">
        <v>1529</v>
      </c>
      <c r="D17" s="10" t="s">
        <v>1190</v>
      </c>
      <c r="E17" s="5" t="s">
        <v>1342</v>
      </c>
      <c r="F17" s="5" t="s">
        <v>110</v>
      </c>
      <c r="G17" s="5">
        <v>20</v>
      </c>
      <c r="H17" s="7"/>
      <c r="I17" s="7"/>
      <c r="J17" s="7"/>
      <c r="K17" s="7"/>
      <c r="L17" s="7"/>
      <c r="M17" s="7"/>
      <c r="N17" s="10">
        <f t="shared" si="1"/>
        <v>1588</v>
      </c>
      <c r="O17" s="7"/>
      <c r="P17" s="7"/>
      <c r="Q17" s="7"/>
      <c r="R17" s="7"/>
    </row>
    <row r="18" spans="1:18">
      <c r="A18" s="5">
        <f t="shared" si="0"/>
        <v>11</v>
      </c>
      <c r="B18" s="6">
        <v>45067</v>
      </c>
      <c r="C18" s="5" t="s">
        <v>188</v>
      </c>
      <c r="D18" s="5" t="s">
        <v>198</v>
      </c>
      <c r="E18" s="5" t="s">
        <v>1342</v>
      </c>
      <c r="F18" s="5" t="s">
        <v>110</v>
      </c>
      <c r="G18" s="5">
        <v>120</v>
      </c>
      <c r="H18" s="7"/>
      <c r="I18" s="7"/>
      <c r="J18" s="7"/>
      <c r="K18" s="7"/>
      <c r="L18" s="7"/>
      <c r="M18" s="7"/>
      <c r="N18" s="10">
        <f t="shared" si="1"/>
        <v>1708</v>
      </c>
      <c r="O18" s="7"/>
      <c r="P18" s="7"/>
      <c r="Q18" s="7"/>
      <c r="R18" s="7"/>
    </row>
    <row r="19" spans="1:18">
      <c r="A19" s="5">
        <f t="shared" si="0"/>
        <v>12</v>
      </c>
      <c r="B19" s="6">
        <v>45067</v>
      </c>
      <c r="C19" s="5" t="s">
        <v>188</v>
      </c>
      <c r="D19" s="5" t="s">
        <v>183</v>
      </c>
      <c r="E19" s="5" t="s">
        <v>1342</v>
      </c>
      <c r="F19" s="5" t="s">
        <v>110</v>
      </c>
      <c r="G19" s="5">
        <v>30</v>
      </c>
      <c r="H19" s="7"/>
      <c r="I19" s="7"/>
      <c r="J19" s="7"/>
      <c r="K19" s="7"/>
      <c r="L19" s="7"/>
      <c r="M19" s="7"/>
      <c r="N19" s="10">
        <f t="shared" si="1"/>
        <v>1738</v>
      </c>
      <c r="O19" s="7"/>
      <c r="P19" s="7"/>
      <c r="Q19" s="7"/>
      <c r="R19" s="7"/>
    </row>
    <row r="20" spans="1:18">
      <c r="A20" s="5">
        <f t="shared" si="0"/>
        <v>13</v>
      </c>
      <c r="B20" s="6">
        <v>45067</v>
      </c>
      <c r="C20" s="5" t="s">
        <v>178</v>
      </c>
      <c r="D20" s="5" t="s">
        <v>865</v>
      </c>
      <c r="E20" s="5" t="s">
        <v>1342</v>
      </c>
      <c r="F20" s="5" t="s">
        <v>110</v>
      </c>
      <c r="G20" s="5">
        <v>157</v>
      </c>
      <c r="H20" s="7"/>
      <c r="I20" s="7"/>
      <c r="J20" s="7"/>
      <c r="K20" s="7"/>
      <c r="L20" s="7"/>
      <c r="M20" s="7"/>
      <c r="N20" s="10">
        <f t="shared" si="1"/>
        <v>1895</v>
      </c>
      <c r="O20" s="7"/>
      <c r="P20" s="7"/>
      <c r="Q20" s="7"/>
      <c r="R20" s="7"/>
    </row>
    <row r="21" spans="1:18">
      <c r="A21" s="5">
        <f t="shared" si="0"/>
        <v>14</v>
      </c>
      <c r="B21" s="6">
        <v>45067</v>
      </c>
      <c r="C21" s="5" t="s">
        <v>865</v>
      </c>
      <c r="D21" s="5" t="s">
        <v>786</v>
      </c>
      <c r="E21" s="5" t="s">
        <v>1342</v>
      </c>
      <c r="F21" s="5" t="s">
        <v>110</v>
      </c>
      <c r="G21" s="5">
        <v>27</v>
      </c>
      <c r="H21" s="7"/>
      <c r="I21" s="7"/>
      <c r="J21" s="7"/>
      <c r="K21" s="7"/>
      <c r="L21" s="7"/>
      <c r="M21" s="7"/>
      <c r="N21" s="10">
        <f t="shared" si="1"/>
        <v>1922</v>
      </c>
      <c r="O21" s="7"/>
      <c r="P21" s="7"/>
      <c r="Q21" s="7"/>
      <c r="R21" s="7"/>
    </row>
    <row r="22" spans="1:18">
      <c r="A22" s="5">
        <f t="shared" si="0"/>
        <v>15</v>
      </c>
      <c r="B22" s="6">
        <v>45067</v>
      </c>
      <c r="C22" s="5" t="s">
        <v>863</v>
      </c>
      <c r="D22" s="5" t="s">
        <v>179</v>
      </c>
      <c r="E22" s="5" t="s">
        <v>1342</v>
      </c>
      <c r="F22" s="5" t="s">
        <v>110</v>
      </c>
      <c r="G22" s="5">
        <v>105</v>
      </c>
      <c r="H22" s="7"/>
      <c r="I22" s="7"/>
      <c r="J22" s="7"/>
      <c r="K22" s="7"/>
      <c r="L22" s="7"/>
      <c r="M22" s="7"/>
      <c r="N22" s="10">
        <f t="shared" si="1"/>
        <v>2027</v>
      </c>
      <c r="O22" s="7"/>
      <c r="P22" s="7"/>
      <c r="Q22" s="7"/>
      <c r="R22" s="7"/>
    </row>
    <row r="23" spans="1:18">
      <c r="A23" s="5">
        <f t="shared" si="0"/>
        <v>16</v>
      </c>
      <c r="B23" s="6">
        <v>45067</v>
      </c>
      <c r="C23" s="5" t="s">
        <v>865</v>
      </c>
      <c r="D23" s="5" t="s">
        <v>803</v>
      </c>
      <c r="E23" s="5" t="s">
        <v>1342</v>
      </c>
      <c r="F23" s="5" t="s">
        <v>110</v>
      </c>
      <c r="G23" s="5">
        <v>24</v>
      </c>
      <c r="H23" s="7"/>
      <c r="I23" s="7"/>
      <c r="J23" s="7"/>
      <c r="K23" s="7"/>
      <c r="L23" s="7"/>
      <c r="M23" s="7"/>
      <c r="N23" s="10">
        <f t="shared" si="1"/>
        <v>2051</v>
      </c>
      <c r="O23" s="7"/>
      <c r="P23" s="7"/>
      <c r="Q23" s="7"/>
      <c r="R23" s="7"/>
    </row>
    <row r="24" spans="1:18">
      <c r="A24" s="5">
        <f t="shared" si="0"/>
        <v>17</v>
      </c>
      <c r="B24" s="6">
        <v>45067</v>
      </c>
      <c r="C24" s="5" t="s">
        <v>863</v>
      </c>
      <c r="D24" s="5" t="s">
        <v>786</v>
      </c>
      <c r="E24" s="5" t="s">
        <v>1342</v>
      </c>
      <c r="F24" s="5" t="s">
        <v>110</v>
      </c>
      <c r="G24" s="5">
        <v>45</v>
      </c>
      <c r="H24" s="7"/>
      <c r="I24" s="7"/>
      <c r="J24" s="7"/>
      <c r="K24" s="7"/>
      <c r="L24" s="7"/>
      <c r="M24" s="7"/>
      <c r="N24" s="10">
        <f t="shared" si="1"/>
        <v>2096</v>
      </c>
      <c r="O24" s="7"/>
      <c r="P24" s="7"/>
      <c r="Q24" s="7"/>
      <c r="R24" s="7"/>
    </row>
    <row r="25" spans="1:18">
      <c r="A25" s="5">
        <f t="shared" si="0"/>
        <v>18</v>
      </c>
      <c r="B25" s="6">
        <v>45068</v>
      </c>
      <c r="C25" s="5" t="s">
        <v>203</v>
      </c>
      <c r="D25" s="5" t="s">
        <v>1324</v>
      </c>
      <c r="E25" s="5" t="s">
        <v>1342</v>
      </c>
      <c r="F25" s="5" t="s">
        <v>110</v>
      </c>
      <c r="G25" s="5">
        <v>105</v>
      </c>
      <c r="H25" s="7"/>
      <c r="I25" s="7"/>
      <c r="J25" s="7"/>
      <c r="K25" s="7"/>
      <c r="L25" s="7"/>
      <c r="M25" s="7"/>
      <c r="N25" s="10">
        <f t="shared" si="1"/>
        <v>2201</v>
      </c>
      <c r="O25" s="7"/>
      <c r="P25" s="7"/>
      <c r="Q25" s="7"/>
      <c r="R25" s="7"/>
    </row>
    <row r="26" spans="1:18">
      <c r="A26" s="5">
        <f t="shared" si="0"/>
        <v>19</v>
      </c>
      <c r="B26" s="6">
        <v>45068</v>
      </c>
      <c r="C26" s="5" t="s">
        <v>786</v>
      </c>
      <c r="D26" s="5" t="s">
        <v>203</v>
      </c>
      <c r="E26" s="5" t="s">
        <v>1342</v>
      </c>
      <c r="F26" s="5" t="s">
        <v>110</v>
      </c>
      <c r="G26" s="5">
        <v>22</v>
      </c>
      <c r="H26" s="7"/>
      <c r="I26" s="7"/>
      <c r="J26" s="7"/>
      <c r="K26" s="7"/>
      <c r="L26" s="7"/>
      <c r="M26" s="7"/>
      <c r="N26" s="10">
        <f t="shared" si="1"/>
        <v>2223</v>
      </c>
      <c r="O26" s="7"/>
      <c r="P26" s="7"/>
      <c r="Q26" s="7"/>
      <c r="R26" s="7"/>
    </row>
    <row r="27" spans="1:18">
      <c r="A27" s="5">
        <f t="shared" si="0"/>
        <v>20</v>
      </c>
      <c r="B27" s="6">
        <v>45068</v>
      </c>
      <c r="C27" s="5" t="s">
        <v>786</v>
      </c>
      <c r="D27" s="5" t="s">
        <v>1185</v>
      </c>
      <c r="E27" s="5" t="s">
        <v>1342</v>
      </c>
      <c r="F27" s="5" t="s">
        <v>110</v>
      </c>
      <c r="G27" s="5">
        <v>70</v>
      </c>
      <c r="H27" s="7"/>
      <c r="I27" s="7"/>
      <c r="J27" s="7"/>
      <c r="K27" s="7"/>
      <c r="L27" s="7"/>
      <c r="M27" s="7"/>
      <c r="N27" s="10">
        <f t="shared" si="1"/>
        <v>2293</v>
      </c>
      <c r="O27" s="7"/>
      <c r="P27" s="7"/>
      <c r="Q27" s="7"/>
      <c r="R27" s="7"/>
    </row>
    <row r="28" spans="1:18">
      <c r="A28" s="5">
        <f t="shared" si="0"/>
        <v>21</v>
      </c>
      <c r="B28" s="6">
        <v>45070</v>
      </c>
      <c r="C28" s="5" t="s">
        <v>791</v>
      </c>
      <c r="D28" s="5" t="s">
        <v>243</v>
      </c>
      <c r="E28" s="5" t="s">
        <v>1342</v>
      </c>
      <c r="F28" s="5" t="s">
        <v>110</v>
      </c>
      <c r="G28" s="5">
        <v>77</v>
      </c>
      <c r="H28" s="7"/>
      <c r="I28" s="7"/>
      <c r="J28" s="7"/>
      <c r="K28" s="7"/>
      <c r="L28" s="7"/>
      <c r="M28" s="7"/>
      <c r="N28" s="10">
        <f t="shared" si="1"/>
        <v>2370</v>
      </c>
      <c r="O28" s="7"/>
      <c r="P28" s="7"/>
      <c r="Q28" s="7"/>
      <c r="R28" s="7"/>
    </row>
    <row r="29" spans="1:18">
      <c r="A29" s="5">
        <f t="shared" si="0"/>
        <v>22</v>
      </c>
      <c r="B29" s="6">
        <v>45070</v>
      </c>
      <c r="C29" s="5" t="s">
        <v>243</v>
      </c>
      <c r="D29" s="5" t="s">
        <v>203</v>
      </c>
      <c r="E29" s="5" t="s">
        <v>1342</v>
      </c>
      <c r="F29" s="5" t="s">
        <v>110</v>
      </c>
      <c r="G29" s="5">
        <v>40</v>
      </c>
      <c r="H29" s="7"/>
      <c r="I29" s="7"/>
      <c r="J29" s="7"/>
      <c r="K29" s="7"/>
      <c r="L29" s="7"/>
      <c r="M29" s="7"/>
      <c r="N29" s="10">
        <f t="shared" si="1"/>
        <v>2410</v>
      </c>
      <c r="O29" s="7"/>
      <c r="P29" s="7"/>
      <c r="Q29" s="7"/>
      <c r="R29" s="7"/>
    </row>
    <row r="30" spans="1:18">
      <c r="A30" s="5">
        <f t="shared" si="0"/>
        <v>23</v>
      </c>
      <c r="B30" s="6">
        <v>45070</v>
      </c>
      <c r="C30" s="5" t="s">
        <v>1324</v>
      </c>
      <c r="D30" s="5" t="s">
        <v>1280</v>
      </c>
      <c r="E30" s="5" t="s">
        <v>1342</v>
      </c>
      <c r="F30" s="5" t="s">
        <v>110</v>
      </c>
      <c r="G30" s="5">
        <v>45</v>
      </c>
      <c r="H30" s="7"/>
      <c r="I30" s="7"/>
      <c r="J30" s="7"/>
      <c r="K30" s="7"/>
      <c r="L30" s="7"/>
      <c r="M30" s="7"/>
      <c r="N30" s="10">
        <f t="shared" si="1"/>
        <v>2455</v>
      </c>
      <c r="O30" s="7"/>
      <c r="P30" s="7"/>
      <c r="Q30" s="7"/>
      <c r="R30" s="7"/>
    </row>
    <row r="31" spans="1:18">
      <c r="A31" s="5">
        <f t="shared" si="0"/>
        <v>24</v>
      </c>
      <c r="B31" s="6">
        <v>45070</v>
      </c>
      <c r="C31" s="5" t="s">
        <v>1324</v>
      </c>
      <c r="D31" s="5" t="s">
        <v>181</v>
      </c>
      <c r="E31" s="5" t="s">
        <v>1342</v>
      </c>
      <c r="F31" s="5" t="s">
        <v>110</v>
      </c>
      <c r="G31" s="5">
        <v>25</v>
      </c>
      <c r="H31" s="7"/>
      <c r="I31" s="7"/>
      <c r="J31" s="7"/>
      <c r="K31" s="7"/>
      <c r="L31" s="7"/>
      <c r="M31" s="7"/>
      <c r="N31" s="10">
        <f t="shared" si="1"/>
        <v>2480</v>
      </c>
      <c r="O31" s="7"/>
      <c r="P31" s="7"/>
      <c r="Q31" s="7"/>
      <c r="R31" s="7"/>
    </row>
    <row r="32" spans="1:18">
      <c r="A32" s="5">
        <f t="shared" si="0"/>
        <v>25</v>
      </c>
      <c r="B32" s="6">
        <v>45070</v>
      </c>
      <c r="C32" s="5" t="s">
        <v>1280</v>
      </c>
      <c r="D32" s="5" t="s">
        <v>150</v>
      </c>
      <c r="E32" s="5" t="s">
        <v>1342</v>
      </c>
      <c r="F32" s="5" t="s">
        <v>110</v>
      </c>
      <c r="G32" s="5">
        <v>44</v>
      </c>
      <c r="H32" s="7"/>
      <c r="I32" s="7"/>
      <c r="J32" s="7"/>
      <c r="K32" s="7"/>
      <c r="L32" s="7"/>
      <c r="M32" s="7"/>
      <c r="N32" s="10">
        <f t="shared" si="1"/>
        <v>2524</v>
      </c>
      <c r="O32" s="7"/>
      <c r="P32" s="7"/>
      <c r="Q32" s="7"/>
      <c r="R32" s="7"/>
    </row>
    <row r="33" spans="1:18">
      <c r="A33" s="5">
        <f t="shared" si="0"/>
        <v>26</v>
      </c>
      <c r="B33" s="6">
        <v>45070</v>
      </c>
      <c r="C33" s="5" t="s">
        <v>212</v>
      </c>
      <c r="D33" s="5" t="s">
        <v>788</v>
      </c>
      <c r="E33" s="5" t="s">
        <v>1342</v>
      </c>
      <c r="F33" s="5" t="s">
        <v>110</v>
      </c>
      <c r="G33" s="5">
        <v>25</v>
      </c>
      <c r="H33" s="7"/>
      <c r="I33" s="7"/>
      <c r="J33" s="7"/>
      <c r="K33" s="7"/>
      <c r="L33" s="7"/>
      <c r="M33" s="7"/>
      <c r="N33" s="10">
        <f t="shared" si="1"/>
        <v>2549</v>
      </c>
      <c r="O33" s="7"/>
      <c r="P33" s="7"/>
      <c r="Q33" s="7"/>
      <c r="R33" s="7"/>
    </row>
    <row r="34" spans="1:18">
      <c r="A34" s="5">
        <f t="shared" si="0"/>
        <v>27</v>
      </c>
      <c r="B34" s="6">
        <v>45070</v>
      </c>
      <c r="C34" s="5" t="s">
        <v>197</v>
      </c>
      <c r="D34" s="5" t="s">
        <v>792</v>
      </c>
      <c r="E34" s="5" t="s">
        <v>1342</v>
      </c>
      <c r="F34" s="5" t="s">
        <v>110</v>
      </c>
      <c r="G34" s="5">
        <v>59</v>
      </c>
      <c r="H34" s="7"/>
      <c r="I34" s="7"/>
      <c r="J34" s="7"/>
      <c r="K34" s="7"/>
      <c r="L34" s="7"/>
      <c r="M34" s="7"/>
      <c r="N34" s="10">
        <f t="shared" si="1"/>
        <v>2608</v>
      </c>
      <c r="O34" s="7"/>
      <c r="P34" s="7"/>
      <c r="Q34" s="7"/>
      <c r="R34" s="7"/>
    </row>
    <row r="35" spans="1:18">
      <c r="A35" s="5">
        <f t="shared" si="0"/>
        <v>28</v>
      </c>
      <c r="B35" s="6">
        <v>45070</v>
      </c>
      <c r="C35" s="5" t="s">
        <v>792</v>
      </c>
      <c r="D35" s="5" t="s">
        <v>245</v>
      </c>
      <c r="E35" s="5" t="s">
        <v>1342</v>
      </c>
      <c r="F35" s="5" t="s">
        <v>110</v>
      </c>
      <c r="G35" s="5">
        <v>60</v>
      </c>
      <c r="H35" s="7"/>
      <c r="I35" s="7"/>
      <c r="J35" s="7"/>
      <c r="K35" s="7"/>
      <c r="L35" s="7"/>
      <c r="M35" s="7"/>
      <c r="N35" s="10">
        <f t="shared" si="1"/>
        <v>2668</v>
      </c>
      <c r="O35" s="7"/>
      <c r="P35" s="7"/>
      <c r="Q35" s="7"/>
      <c r="R35" s="7"/>
    </row>
    <row r="36" spans="1:18">
      <c r="A36" s="5">
        <f t="shared" si="0"/>
        <v>29</v>
      </c>
      <c r="B36" s="6">
        <v>45071</v>
      </c>
      <c r="C36" s="5" t="s">
        <v>212</v>
      </c>
      <c r="D36" s="5" t="s">
        <v>197</v>
      </c>
      <c r="E36" s="5" t="s">
        <v>1342</v>
      </c>
      <c r="F36" s="5" t="s">
        <v>110</v>
      </c>
      <c r="G36" s="5">
        <v>90</v>
      </c>
      <c r="H36" s="5"/>
      <c r="I36" s="7"/>
      <c r="J36" s="7"/>
      <c r="K36" s="7"/>
      <c r="L36" s="7"/>
      <c r="M36" s="7"/>
      <c r="N36" s="10">
        <f t="shared" si="1"/>
        <v>2758</v>
      </c>
      <c r="O36" s="7"/>
      <c r="P36" s="7"/>
      <c r="Q36" s="7"/>
      <c r="R36" s="7"/>
    </row>
    <row r="37" spans="1:18">
      <c r="A37" s="5">
        <f t="shared" si="0"/>
        <v>30</v>
      </c>
      <c r="B37" s="6">
        <v>45071</v>
      </c>
      <c r="C37" s="5" t="s">
        <v>200</v>
      </c>
      <c r="D37" s="5" t="s">
        <v>193</v>
      </c>
      <c r="E37" s="5" t="s">
        <v>1342</v>
      </c>
      <c r="F37" s="5" t="s">
        <v>110</v>
      </c>
      <c r="G37" s="5"/>
      <c r="H37" s="5">
        <v>238</v>
      </c>
      <c r="I37" s="7"/>
      <c r="J37" s="7"/>
      <c r="K37" s="7"/>
      <c r="L37" s="7"/>
      <c r="M37" s="7"/>
      <c r="N37" s="10">
        <f t="shared" si="1"/>
        <v>2996</v>
      </c>
      <c r="O37" s="7"/>
      <c r="P37" s="7"/>
      <c r="Q37" s="7"/>
      <c r="R37" s="7"/>
    </row>
    <row r="38" spans="1:18">
      <c r="A38" s="5">
        <f t="shared" si="0"/>
        <v>31</v>
      </c>
      <c r="B38" s="6">
        <v>45071</v>
      </c>
      <c r="C38" s="5" t="s">
        <v>193</v>
      </c>
      <c r="D38" s="5" t="s">
        <v>791</v>
      </c>
      <c r="E38" s="5" t="s">
        <v>1342</v>
      </c>
      <c r="F38" s="5" t="s">
        <v>110</v>
      </c>
      <c r="G38" s="5"/>
      <c r="H38" s="5">
        <v>141</v>
      </c>
      <c r="I38" s="7"/>
      <c r="J38" s="7"/>
      <c r="K38" s="7"/>
      <c r="L38" s="7"/>
      <c r="M38" s="7"/>
      <c r="N38" s="10">
        <f t="shared" si="1"/>
        <v>3137</v>
      </c>
      <c r="O38" s="7"/>
      <c r="P38" s="7"/>
      <c r="Q38" s="7"/>
      <c r="R38" s="7"/>
    </row>
    <row r="39" spans="1:18">
      <c r="A39" s="5">
        <f t="shared" si="0"/>
        <v>32</v>
      </c>
      <c r="B39" s="6">
        <v>45071</v>
      </c>
      <c r="C39" s="5" t="s">
        <v>185</v>
      </c>
      <c r="D39" s="5" t="s">
        <v>245</v>
      </c>
      <c r="E39" s="5" t="s">
        <v>1342</v>
      </c>
      <c r="F39" s="5" t="s">
        <v>110</v>
      </c>
      <c r="G39" s="5">
        <v>117</v>
      </c>
      <c r="H39" s="7"/>
      <c r="I39" s="7"/>
      <c r="J39" s="7"/>
      <c r="K39" s="7"/>
      <c r="L39" s="7"/>
      <c r="M39" s="7"/>
      <c r="N39" s="10">
        <f t="shared" si="1"/>
        <v>3254</v>
      </c>
      <c r="O39" s="7"/>
      <c r="P39" s="7"/>
      <c r="Q39" s="7"/>
      <c r="R39" s="7"/>
    </row>
    <row r="40" spans="1:18" ht="16.5" customHeight="1">
      <c r="A40" s="5">
        <f t="shared" si="0"/>
        <v>33</v>
      </c>
      <c r="B40" s="6">
        <v>45071</v>
      </c>
      <c r="C40" s="5" t="s">
        <v>185</v>
      </c>
      <c r="D40" s="5" t="s">
        <v>193</v>
      </c>
      <c r="E40" s="5" t="s">
        <v>1342</v>
      </c>
      <c r="F40" s="5" t="s">
        <v>110</v>
      </c>
      <c r="G40" s="5">
        <v>26</v>
      </c>
      <c r="H40" s="5"/>
      <c r="I40" s="7"/>
      <c r="J40" s="7"/>
      <c r="K40" s="7"/>
      <c r="L40" s="7"/>
      <c r="M40" s="7"/>
      <c r="N40" s="10">
        <f t="shared" si="1"/>
        <v>3280</v>
      </c>
      <c r="O40" s="7"/>
      <c r="P40" s="7"/>
      <c r="Q40" s="7"/>
      <c r="R40" s="7"/>
    </row>
    <row r="41" spans="1:18" ht="16.5" customHeight="1">
      <c r="A41" s="5">
        <f t="shared" si="0"/>
        <v>34</v>
      </c>
      <c r="B41" s="6">
        <v>45071</v>
      </c>
      <c r="C41" s="5" t="s">
        <v>185</v>
      </c>
      <c r="D41" s="5" t="s">
        <v>792</v>
      </c>
      <c r="E41" s="5" t="s">
        <v>1342</v>
      </c>
      <c r="F41" s="5" t="s">
        <v>110</v>
      </c>
      <c r="G41" s="5">
        <v>16</v>
      </c>
      <c r="H41" s="5"/>
      <c r="I41" s="7"/>
      <c r="J41" s="7"/>
      <c r="K41" s="7"/>
      <c r="L41" s="7"/>
      <c r="M41" s="7"/>
      <c r="N41" s="10">
        <f t="shared" si="1"/>
        <v>3296</v>
      </c>
      <c r="O41" s="7"/>
      <c r="P41" s="7"/>
      <c r="Q41" s="7"/>
      <c r="R41" s="7"/>
    </row>
    <row r="42" spans="1:18" ht="16.5" customHeight="1">
      <c r="A42" s="5">
        <f t="shared" si="0"/>
        <v>35</v>
      </c>
      <c r="B42" s="6">
        <v>45074</v>
      </c>
      <c r="C42" s="5" t="s">
        <v>1221</v>
      </c>
      <c r="D42" s="5" t="s">
        <v>1054</v>
      </c>
      <c r="E42" s="5" t="s">
        <v>1342</v>
      </c>
      <c r="F42" s="5" t="s">
        <v>110</v>
      </c>
      <c r="G42" s="5">
        <v>21</v>
      </c>
      <c r="H42" s="5"/>
      <c r="I42" s="7"/>
      <c r="J42" s="7"/>
      <c r="K42" s="7"/>
      <c r="L42" s="7"/>
      <c r="M42" s="7"/>
      <c r="N42" s="10">
        <f t="shared" si="1"/>
        <v>3317</v>
      </c>
      <c r="O42" s="7"/>
      <c r="P42" s="7"/>
      <c r="Q42" s="7" t="s">
        <v>1549</v>
      </c>
      <c r="R42" s="7"/>
    </row>
    <row r="43" spans="1:18" ht="16.5" customHeight="1">
      <c r="A43" s="5">
        <f t="shared" si="0"/>
        <v>36</v>
      </c>
      <c r="B43" s="6">
        <v>45074</v>
      </c>
      <c r="C43" s="5" t="s">
        <v>167</v>
      </c>
      <c r="D43" s="5" t="s">
        <v>161</v>
      </c>
      <c r="E43" s="5" t="s">
        <v>1342</v>
      </c>
      <c r="F43" s="5" t="s">
        <v>110</v>
      </c>
      <c r="G43" s="5">
        <v>29</v>
      </c>
      <c r="H43" s="5"/>
      <c r="I43" s="7"/>
      <c r="J43" s="7"/>
      <c r="K43" s="7"/>
      <c r="L43" s="7"/>
      <c r="M43" s="7"/>
      <c r="N43" s="10">
        <f t="shared" si="1"/>
        <v>3346</v>
      </c>
      <c r="O43" s="7"/>
      <c r="P43" s="7"/>
      <c r="Q43" s="7"/>
      <c r="R43" s="7"/>
    </row>
    <row r="44" spans="1:18" ht="16.5" customHeight="1">
      <c r="A44" s="5">
        <f t="shared" si="0"/>
        <v>37</v>
      </c>
      <c r="B44" s="6">
        <v>45074</v>
      </c>
      <c r="C44" s="5" t="s">
        <v>161</v>
      </c>
      <c r="D44" s="5" t="s">
        <v>1090</v>
      </c>
      <c r="E44" s="5" t="s">
        <v>1342</v>
      </c>
      <c r="F44" s="5" t="s">
        <v>110</v>
      </c>
      <c r="G44" s="5">
        <v>227</v>
      </c>
      <c r="H44" s="5"/>
      <c r="I44" s="7"/>
      <c r="J44" s="7"/>
      <c r="K44" s="7"/>
      <c r="L44" s="7"/>
      <c r="M44" s="7"/>
      <c r="N44" s="10">
        <f t="shared" si="1"/>
        <v>3573</v>
      </c>
      <c r="O44" s="7"/>
      <c r="P44" s="7"/>
      <c r="Q44" s="7"/>
      <c r="R44" s="7"/>
    </row>
    <row r="45" spans="1:18" ht="16.5" customHeight="1">
      <c r="A45" s="5">
        <f t="shared" si="0"/>
        <v>38</v>
      </c>
      <c r="B45" s="6">
        <v>45074</v>
      </c>
      <c r="C45" s="5" t="s">
        <v>1185</v>
      </c>
      <c r="D45" s="5" t="s">
        <v>791</v>
      </c>
      <c r="E45" s="5" t="s">
        <v>1342</v>
      </c>
      <c r="F45" s="5" t="s">
        <v>110</v>
      </c>
      <c r="G45" s="5"/>
      <c r="H45" s="5">
        <v>75</v>
      </c>
      <c r="I45" s="7"/>
      <c r="J45" s="7"/>
      <c r="K45" s="7"/>
      <c r="L45" s="7"/>
      <c r="M45" s="7"/>
      <c r="N45" s="10">
        <f t="shared" si="1"/>
        <v>3648</v>
      </c>
      <c r="O45" s="7"/>
      <c r="P45" s="7"/>
      <c r="Q45" s="7"/>
      <c r="R45" s="7"/>
    </row>
    <row r="46" spans="1:18" ht="16.5" customHeight="1">
      <c r="A46" s="5">
        <f t="shared" si="0"/>
        <v>39</v>
      </c>
      <c r="B46" s="6">
        <v>45074</v>
      </c>
      <c r="C46" s="5" t="s">
        <v>161</v>
      </c>
      <c r="D46" s="5" t="s">
        <v>1099</v>
      </c>
      <c r="E46" s="5" t="s">
        <v>1342</v>
      </c>
      <c r="F46" s="5" t="s">
        <v>110</v>
      </c>
      <c r="G46" s="5">
        <v>66</v>
      </c>
      <c r="H46" s="5"/>
      <c r="I46" s="7"/>
      <c r="J46" s="7"/>
      <c r="K46" s="7"/>
      <c r="L46" s="7"/>
      <c r="M46" s="7"/>
      <c r="N46" s="10">
        <f t="shared" si="1"/>
        <v>3714</v>
      </c>
      <c r="O46" s="7"/>
      <c r="P46" s="7"/>
      <c r="Q46" s="7"/>
      <c r="R46" s="7"/>
    </row>
    <row r="47" spans="1:18" ht="16.5" customHeight="1">
      <c r="A47" s="5">
        <f t="shared" si="0"/>
        <v>40</v>
      </c>
      <c r="B47" s="6">
        <v>45074</v>
      </c>
      <c r="C47" s="5" t="s">
        <v>1090</v>
      </c>
      <c r="D47" s="5" t="s">
        <v>195</v>
      </c>
      <c r="E47" s="5" t="s">
        <v>1342</v>
      </c>
      <c r="F47" s="5" t="s">
        <v>110</v>
      </c>
      <c r="G47" s="5">
        <v>30</v>
      </c>
      <c r="H47" s="7"/>
      <c r="I47" s="7"/>
      <c r="J47" s="7"/>
      <c r="K47" s="7"/>
      <c r="L47" s="7"/>
      <c r="M47" s="7"/>
      <c r="N47" s="10">
        <f t="shared" si="1"/>
        <v>3744</v>
      </c>
      <c r="O47" s="7"/>
      <c r="P47" s="7"/>
      <c r="Q47" s="7"/>
      <c r="R47" s="7"/>
    </row>
    <row r="48" spans="1:18" ht="16.5" customHeight="1">
      <c r="A48" s="5">
        <f t="shared" si="0"/>
        <v>41</v>
      </c>
      <c r="B48" s="6">
        <v>45075</v>
      </c>
      <c r="C48" s="5" t="s">
        <v>1131</v>
      </c>
      <c r="D48" s="5" t="s">
        <v>1426</v>
      </c>
      <c r="E48" s="5" t="s">
        <v>1342</v>
      </c>
      <c r="F48" s="5" t="s">
        <v>110</v>
      </c>
      <c r="G48" s="5">
        <v>155</v>
      </c>
      <c r="H48" s="7"/>
      <c r="I48" s="7"/>
      <c r="J48" s="7"/>
      <c r="K48" s="7"/>
      <c r="L48" s="7"/>
      <c r="M48" s="7"/>
      <c r="N48" s="10">
        <f t="shared" si="1"/>
        <v>3899</v>
      </c>
      <c r="O48" s="7"/>
      <c r="P48" s="7"/>
      <c r="Q48" s="7"/>
      <c r="R48" s="7"/>
    </row>
    <row r="49" spans="1:18" ht="16.5" customHeight="1">
      <c r="A49" s="5">
        <f t="shared" si="0"/>
        <v>42</v>
      </c>
      <c r="B49" s="6">
        <v>45076</v>
      </c>
      <c r="C49" s="5" t="s">
        <v>1211</v>
      </c>
      <c r="D49" s="5" t="s">
        <v>1104</v>
      </c>
      <c r="E49" s="5" t="s">
        <v>1342</v>
      </c>
      <c r="F49" s="5" t="s">
        <v>110</v>
      </c>
      <c r="G49" s="5">
        <v>124</v>
      </c>
      <c r="H49" s="7"/>
      <c r="I49" s="7"/>
      <c r="J49" s="7"/>
      <c r="K49" s="7"/>
      <c r="L49" s="7"/>
      <c r="M49" s="7"/>
      <c r="N49" s="10">
        <f t="shared" si="1"/>
        <v>4023</v>
      </c>
      <c r="O49" s="7"/>
      <c r="P49" s="7"/>
      <c r="Q49" s="7"/>
      <c r="R49" s="7"/>
    </row>
    <row r="50" spans="1:18" ht="16.5" customHeight="1">
      <c r="A50" s="5">
        <f t="shared" si="0"/>
        <v>43</v>
      </c>
      <c r="B50" s="6">
        <v>45076</v>
      </c>
      <c r="C50" s="5" t="s">
        <v>881</v>
      </c>
      <c r="D50" s="5" t="s">
        <v>719</v>
      </c>
      <c r="E50" s="5" t="s">
        <v>1342</v>
      </c>
      <c r="F50" s="5" t="s">
        <v>110</v>
      </c>
      <c r="G50" s="5">
        <v>200</v>
      </c>
      <c r="H50" s="7"/>
      <c r="I50" s="7"/>
      <c r="J50" s="7"/>
      <c r="K50" s="7"/>
      <c r="L50" s="7"/>
      <c r="M50" s="7"/>
      <c r="N50" s="10">
        <f t="shared" si="1"/>
        <v>4223</v>
      </c>
      <c r="O50" s="7"/>
      <c r="P50" s="7"/>
      <c r="Q50" s="7"/>
      <c r="R50" s="7"/>
    </row>
    <row r="51" spans="1:18" ht="16.5" customHeight="1">
      <c r="A51" s="5">
        <f t="shared" si="0"/>
        <v>44</v>
      </c>
      <c r="B51" s="6">
        <v>45077</v>
      </c>
      <c r="C51" s="5" t="s">
        <v>1534</v>
      </c>
      <c r="D51" s="5" t="s">
        <v>1129</v>
      </c>
      <c r="E51" s="5" t="s">
        <v>1342</v>
      </c>
      <c r="F51" s="5" t="s">
        <v>110</v>
      </c>
      <c r="G51" s="5">
        <v>114</v>
      </c>
      <c r="H51" s="7"/>
      <c r="I51" s="7"/>
      <c r="J51" s="7"/>
      <c r="K51" s="7"/>
      <c r="L51" s="7"/>
      <c r="M51" s="7"/>
      <c r="N51" s="10">
        <f t="shared" si="1"/>
        <v>4337</v>
      </c>
      <c r="O51" s="7"/>
      <c r="P51" s="7"/>
      <c r="Q51" s="7"/>
      <c r="R51" s="7"/>
    </row>
    <row r="52" spans="1:18" ht="16.5" customHeight="1">
      <c r="A52" s="5">
        <f t="shared" si="0"/>
        <v>45</v>
      </c>
      <c r="B52" s="6">
        <v>45078</v>
      </c>
      <c r="C52" s="5" t="s">
        <v>881</v>
      </c>
      <c r="D52" s="5" t="s">
        <v>719</v>
      </c>
      <c r="E52" s="5" t="s">
        <v>1342</v>
      </c>
      <c r="F52" s="5" t="s">
        <v>110</v>
      </c>
      <c r="G52" s="5">
        <v>100</v>
      </c>
      <c r="H52" s="7"/>
      <c r="I52" s="7"/>
      <c r="J52" s="7"/>
      <c r="K52" s="7"/>
      <c r="L52" s="7"/>
      <c r="M52" s="7"/>
      <c r="N52" s="10">
        <f t="shared" si="1"/>
        <v>4437</v>
      </c>
      <c r="O52" s="7"/>
      <c r="P52" s="7"/>
      <c r="Q52" s="7"/>
      <c r="R52" s="7"/>
    </row>
    <row r="53" spans="1:18" ht="16.5" customHeight="1">
      <c r="A53" s="5">
        <f t="shared" si="0"/>
        <v>46</v>
      </c>
      <c r="B53" s="6">
        <v>45078</v>
      </c>
      <c r="C53" s="5" t="s">
        <v>1129</v>
      </c>
      <c r="D53" s="5" t="s">
        <v>1209</v>
      </c>
      <c r="E53" s="5" t="s">
        <v>1342</v>
      </c>
      <c r="F53" s="5" t="s">
        <v>110</v>
      </c>
      <c r="G53" s="5">
        <v>21</v>
      </c>
      <c r="H53" s="7"/>
      <c r="I53" s="7"/>
      <c r="J53" s="7"/>
      <c r="K53" s="7"/>
      <c r="L53" s="7"/>
      <c r="M53" s="7"/>
      <c r="N53" s="10">
        <f t="shared" si="1"/>
        <v>4458</v>
      </c>
      <c r="O53" s="7"/>
      <c r="P53" s="7"/>
      <c r="Q53" s="7"/>
      <c r="R53" s="7"/>
    </row>
    <row r="54" spans="1:18" ht="16.5" customHeight="1">
      <c r="A54" s="5">
        <f t="shared" si="0"/>
        <v>47</v>
      </c>
      <c r="B54" s="6">
        <v>45078</v>
      </c>
      <c r="C54" s="5" t="s">
        <v>1129</v>
      </c>
      <c r="D54" s="5" t="s">
        <v>1296</v>
      </c>
      <c r="E54" s="5" t="s">
        <v>1342</v>
      </c>
      <c r="F54" s="5" t="s">
        <v>110</v>
      </c>
      <c r="G54" s="5">
        <v>119</v>
      </c>
      <c r="H54" s="7"/>
      <c r="I54" s="7"/>
      <c r="J54" s="7"/>
      <c r="K54" s="7"/>
      <c r="L54" s="7"/>
      <c r="M54" s="7"/>
      <c r="N54" s="10">
        <f t="shared" si="1"/>
        <v>4577</v>
      </c>
      <c r="O54" s="7"/>
      <c r="P54" s="7"/>
      <c r="Q54" s="7"/>
      <c r="R54" s="7"/>
    </row>
    <row r="55" spans="1:18" ht="16.5" customHeight="1">
      <c r="A55" s="5">
        <f t="shared" si="0"/>
        <v>48</v>
      </c>
      <c r="B55" s="6">
        <v>45079</v>
      </c>
      <c r="C55" s="5" t="s">
        <v>1380</v>
      </c>
      <c r="D55" s="5" t="s">
        <v>1518</v>
      </c>
      <c r="E55" s="5" t="s">
        <v>1342</v>
      </c>
      <c r="F55" s="5" t="s">
        <v>110</v>
      </c>
      <c r="G55" s="5">
        <v>181</v>
      </c>
      <c r="H55" s="7"/>
      <c r="I55" s="7"/>
      <c r="J55" s="7"/>
      <c r="K55" s="7"/>
      <c r="L55" s="7"/>
      <c r="M55" s="7"/>
      <c r="N55" s="10">
        <f t="shared" si="1"/>
        <v>4758</v>
      </c>
      <c r="O55" s="7"/>
      <c r="P55" s="7"/>
      <c r="Q55" s="7"/>
      <c r="R55" s="7"/>
    </row>
    <row r="56" spans="1:18">
      <c r="A56" s="5">
        <f t="shared" si="0"/>
        <v>49</v>
      </c>
      <c r="B56" s="6">
        <v>45079</v>
      </c>
      <c r="C56" s="5" t="s">
        <v>1518</v>
      </c>
      <c r="D56" s="5" t="s">
        <v>809</v>
      </c>
      <c r="E56" s="5" t="s">
        <v>1342</v>
      </c>
      <c r="F56" s="5" t="s">
        <v>110</v>
      </c>
      <c r="G56" s="5">
        <v>48</v>
      </c>
      <c r="H56" s="7"/>
      <c r="I56" s="7"/>
      <c r="J56" s="7"/>
      <c r="K56" s="7"/>
      <c r="L56" s="7"/>
      <c r="M56" s="7"/>
      <c r="N56" s="10">
        <f t="shared" si="1"/>
        <v>4806</v>
      </c>
      <c r="O56" s="7"/>
      <c r="P56" s="7"/>
      <c r="Q56" s="7"/>
      <c r="R56" s="7"/>
    </row>
    <row r="57" spans="1:18">
      <c r="A57" s="5">
        <f t="shared" si="0"/>
        <v>50</v>
      </c>
      <c r="B57" s="6">
        <v>45079</v>
      </c>
      <c r="C57" s="5" t="s">
        <v>1248</v>
      </c>
      <c r="D57" s="5" t="s">
        <v>1207</v>
      </c>
      <c r="E57" s="5" t="s">
        <v>1342</v>
      </c>
      <c r="F57" s="5" t="s">
        <v>110</v>
      </c>
      <c r="G57" s="5">
        <v>53</v>
      </c>
      <c r="H57" s="7"/>
      <c r="I57" s="7"/>
      <c r="J57" s="7"/>
      <c r="K57" s="7"/>
      <c r="L57" s="7"/>
      <c r="M57" s="7"/>
      <c r="N57" s="10">
        <f t="shared" si="1"/>
        <v>4859</v>
      </c>
      <c r="O57" s="7"/>
      <c r="P57" s="7"/>
      <c r="Q57" s="7"/>
      <c r="R57" s="7"/>
    </row>
    <row r="58" spans="1:18">
      <c r="A58" s="5">
        <f t="shared" si="0"/>
        <v>51</v>
      </c>
      <c r="B58" s="6">
        <v>45081</v>
      </c>
      <c r="C58" s="5" t="s">
        <v>1100</v>
      </c>
      <c r="D58" s="5" t="s">
        <v>872</v>
      </c>
      <c r="E58" s="5" t="s">
        <v>1342</v>
      </c>
      <c r="F58" s="5" t="s">
        <v>110</v>
      </c>
      <c r="G58" s="5">
        <v>107</v>
      </c>
      <c r="H58" s="7"/>
      <c r="I58" s="7"/>
      <c r="J58" s="7"/>
      <c r="K58" s="7"/>
      <c r="L58" s="7"/>
      <c r="M58" s="7"/>
      <c r="N58" s="10">
        <f t="shared" si="1"/>
        <v>4966</v>
      </c>
      <c r="O58" s="7"/>
      <c r="P58" s="7"/>
      <c r="Q58" s="7"/>
      <c r="R58" s="7"/>
    </row>
    <row r="59" spans="1:18">
      <c r="A59" s="5">
        <f t="shared" si="0"/>
        <v>52</v>
      </c>
      <c r="B59" s="6">
        <v>45081</v>
      </c>
      <c r="C59" s="5" t="s">
        <v>872</v>
      </c>
      <c r="D59" s="5" t="s">
        <v>1088</v>
      </c>
      <c r="E59" s="5" t="s">
        <v>1342</v>
      </c>
      <c r="F59" s="5" t="s">
        <v>110</v>
      </c>
      <c r="G59" s="5">
        <v>73</v>
      </c>
      <c r="H59" s="7"/>
      <c r="I59" s="7"/>
      <c r="J59" s="7"/>
      <c r="K59" s="7"/>
      <c r="L59" s="7"/>
      <c r="M59" s="7"/>
      <c r="N59" s="10">
        <f t="shared" si="1"/>
        <v>5039</v>
      </c>
      <c r="O59" s="7"/>
      <c r="P59" s="7"/>
      <c r="Q59" s="7"/>
      <c r="R59" s="7"/>
    </row>
    <row r="60" spans="1:18">
      <c r="A60" s="5">
        <f t="shared" si="0"/>
        <v>53</v>
      </c>
      <c r="B60" s="6">
        <v>45081</v>
      </c>
      <c r="C60" s="5" t="s">
        <v>232</v>
      </c>
      <c r="D60" s="5" t="s">
        <v>251</v>
      </c>
      <c r="E60" s="5" t="s">
        <v>1342</v>
      </c>
      <c r="F60" s="5" t="s">
        <v>110</v>
      </c>
      <c r="G60" s="5">
        <v>50</v>
      </c>
      <c r="H60" s="7"/>
      <c r="I60" s="7"/>
      <c r="J60" s="7"/>
      <c r="K60" s="7"/>
      <c r="L60" s="7"/>
      <c r="M60" s="7"/>
      <c r="N60" s="10">
        <f t="shared" si="1"/>
        <v>5089</v>
      </c>
      <c r="O60" s="7"/>
      <c r="P60" s="7"/>
      <c r="Q60" s="7"/>
      <c r="R60" s="7"/>
    </row>
    <row r="61" spans="1:18">
      <c r="A61" s="5">
        <f t="shared" si="0"/>
        <v>54</v>
      </c>
      <c r="B61" s="6">
        <v>45081</v>
      </c>
      <c r="C61" s="5" t="s">
        <v>199</v>
      </c>
      <c r="D61" s="5" t="s">
        <v>808</v>
      </c>
      <c r="E61" s="5" t="s">
        <v>1342</v>
      </c>
      <c r="F61" s="5" t="s">
        <v>110</v>
      </c>
      <c r="G61" s="5">
        <v>25</v>
      </c>
      <c r="H61" s="7"/>
      <c r="I61" s="7"/>
      <c r="J61" s="7"/>
      <c r="K61" s="7"/>
      <c r="L61" s="7"/>
      <c r="M61" s="7"/>
      <c r="N61" s="10">
        <f t="shared" si="1"/>
        <v>5114</v>
      </c>
      <c r="O61" s="7"/>
      <c r="P61" s="7"/>
      <c r="Q61" s="7"/>
      <c r="R61" s="7"/>
    </row>
    <row r="62" spans="1:18">
      <c r="A62" s="5">
        <f t="shared" si="0"/>
        <v>55</v>
      </c>
      <c r="B62" s="6">
        <v>45083</v>
      </c>
      <c r="C62" s="5" t="s">
        <v>1217</v>
      </c>
      <c r="D62" s="5" t="s">
        <v>1345</v>
      </c>
      <c r="E62" s="5" t="s">
        <v>1342</v>
      </c>
      <c r="F62" s="5" t="s">
        <v>110</v>
      </c>
      <c r="G62" s="5">
        <v>80</v>
      </c>
      <c r="H62" s="7"/>
      <c r="I62" s="7"/>
      <c r="J62" s="7"/>
      <c r="K62" s="7"/>
      <c r="L62" s="7"/>
      <c r="M62" s="7"/>
      <c r="N62" s="10">
        <f t="shared" si="1"/>
        <v>5194</v>
      </c>
      <c r="O62" s="7"/>
      <c r="P62" s="7"/>
      <c r="Q62" s="7"/>
      <c r="R62" s="7"/>
    </row>
    <row r="63" spans="1:18">
      <c r="A63" s="5">
        <f t="shared" si="0"/>
        <v>56</v>
      </c>
      <c r="B63" s="6">
        <v>45084</v>
      </c>
      <c r="C63" s="5" t="s">
        <v>1106</v>
      </c>
      <c r="D63" s="5" t="s">
        <v>1135</v>
      </c>
      <c r="E63" s="5" t="s">
        <v>1342</v>
      </c>
      <c r="F63" s="5" t="s">
        <v>110</v>
      </c>
      <c r="G63" s="5">
        <v>80</v>
      </c>
      <c r="H63" s="7"/>
      <c r="I63" s="7"/>
      <c r="J63" s="7"/>
      <c r="K63" s="7"/>
      <c r="L63" s="7"/>
      <c r="M63" s="7"/>
      <c r="N63" s="10">
        <f t="shared" si="1"/>
        <v>5274</v>
      </c>
      <c r="O63" s="7"/>
      <c r="P63" s="7"/>
      <c r="Q63" s="7"/>
      <c r="R63" s="7"/>
    </row>
    <row r="64" spans="1:18">
      <c r="A64" s="5">
        <f t="shared" si="0"/>
        <v>57</v>
      </c>
      <c r="B64" s="6">
        <v>45085</v>
      </c>
      <c r="C64" s="5" t="s">
        <v>1248</v>
      </c>
      <c r="D64" s="5" t="s">
        <v>754</v>
      </c>
      <c r="E64" s="5" t="s">
        <v>1342</v>
      </c>
      <c r="F64" s="5" t="s">
        <v>110</v>
      </c>
      <c r="G64" s="5">
        <v>96</v>
      </c>
      <c r="H64" s="7"/>
      <c r="I64" s="7"/>
      <c r="J64" s="7"/>
      <c r="K64" s="7"/>
      <c r="L64" s="7"/>
      <c r="M64" s="7"/>
      <c r="N64" s="10">
        <f t="shared" si="1"/>
        <v>5370</v>
      </c>
      <c r="O64" s="7"/>
      <c r="P64" s="7"/>
      <c r="Q64" s="7"/>
      <c r="R64" s="7"/>
    </row>
    <row r="65" spans="1:18">
      <c r="A65" s="5">
        <f t="shared" si="0"/>
        <v>58</v>
      </c>
      <c r="B65" s="6">
        <v>45086</v>
      </c>
      <c r="C65" s="5" t="s">
        <v>1105</v>
      </c>
      <c r="D65" s="5" t="s">
        <v>1380</v>
      </c>
      <c r="E65" s="5" t="s">
        <v>1342</v>
      </c>
      <c r="F65" s="5" t="s">
        <v>110</v>
      </c>
      <c r="G65" s="5">
        <v>44</v>
      </c>
      <c r="H65" s="7"/>
      <c r="I65" s="7"/>
      <c r="J65" s="7"/>
      <c r="K65" s="7"/>
      <c r="L65" s="7"/>
      <c r="M65" s="7"/>
      <c r="N65" s="10">
        <f t="shared" si="1"/>
        <v>5414</v>
      </c>
      <c r="O65" s="7"/>
      <c r="P65" s="7"/>
      <c r="Q65" s="7"/>
      <c r="R65" s="7"/>
    </row>
    <row r="66" spans="1:18">
      <c r="A66" s="5">
        <f t="shared" si="0"/>
        <v>59</v>
      </c>
      <c r="B66" s="6">
        <v>45086</v>
      </c>
      <c r="C66" s="5" t="s">
        <v>1106</v>
      </c>
      <c r="D66" s="5" t="s">
        <v>1135</v>
      </c>
      <c r="E66" s="5" t="s">
        <v>1342</v>
      </c>
      <c r="F66" s="5" t="s">
        <v>110</v>
      </c>
      <c r="G66" s="5">
        <v>22</v>
      </c>
      <c r="H66" s="7"/>
      <c r="I66" s="7"/>
      <c r="J66" s="7"/>
      <c r="K66" s="7"/>
      <c r="L66" s="7"/>
      <c r="M66" s="7"/>
      <c r="N66" s="10">
        <f t="shared" si="1"/>
        <v>5436</v>
      </c>
      <c r="O66" s="7"/>
      <c r="P66" s="7"/>
      <c r="Q66" s="7"/>
      <c r="R66" s="7"/>
    </row>
    <row r="67" spans="1:18">
      <c r="A67" s="5">
        <f t="shared" si="0"/>
        <v>60</v>
      </c>
      <c r="B67" s="6">
        <v>45086</v>
      </c>
      <c r="C67" s="5" t="s">
        <v>1251</v>
      </c>
      <c r="D67" s="5" t="s">
        <v>1261</v>
      </c>
      <c r="E67" s="5" t="s">
        <v>1342</v>
      </c>
      <c r="F67" s="5" t="s">
        <v>110</v>
      </c>
      <c r="G67" s="5">
        <v>21</v>
      </c>
      <c r="H67" s="7"/>
      <c r="I67" s="7"/>
      <c r="J67" s="7"/>
      <c r="K67" s="7"/>
      <c r="L67" s="7"/>
      <c r="M67" s="7"/>
      <c r="N67" s="10">
        <f t="shared" si="1"/>
        <v>5457</v>
      </c>
      <c r="O67" s="7"/>
      <c r="P67" s="7"/>
      <c r="Q67" s="7"/>
      <c r="R67" s="7"/>
    </row>
    <row r="68" spans="1:18">
      <c r="A68" s="5">
        <f t="shared" si="0"/>
        <v>61</v>
      </c>
      <c r="B68" s="6">
        <v>45087</v>
      </c>
      <c r="C68" s="5" t="s">
        <v>851</v>
      </c>
      <c r="D68" s="5" t="s">
        <v>1530</v>
      </c>
      <c r="E68" s="5" t="s">
        <v>1342</v>
      </c>
      <c r="F68" s="5" t="s">
        <v>110</v>
      </c>
      <c r="G68" s="5">
        <v>80</v>
      </c>
      <c r="H68" s="7"/>
      <c r="I68" s="7"/>
      <c r="J68" s="7"/>
      <c r="K68" s="7"/>
      <c r="L68" s="7"/>
      <c r="M68" s="7"/>
      <c r="N68" s="10">
        <f t="shared" si="1"/>
        <v>5537</v>
      </c>
      <c r="O68" s="7"/>
      <c r="P68" s="7"/>
      <c r="Q68" s="7"/>
      <c r="R68" s="7"/>
    </row>
    <row r="69" spans="1:18">
      <c r="A69" s="5">
        <f t="shared" si="0"/>
        <v>62</v>
      </c>
      <c r="B69" s="6">
        <v>45089</v>
      </c>
      <c r="C69" s="5" t="s">
        <v>1113</v>
      </c>
      <c r="D69" s="5" t="s">
        <v>826</v>
      </c>
      <c r="E69" s="5" t="s">
        <v>1342</v>
      </c>
      <c r="F69" s="5" t="s">
        <v>110</v>
      </c>
      <c r="G69" s="5">
        <v>128</v>
      </c>
      <c r="H69" s="7"/>
      <c r="I69" s="7"/>
      <c r="J69" s="7"/>
      <c r="K69" s="7"/>
      <c r="L69" s="7"/>
      <c r="M69" s="7"/>
      <c r="N69" s="10">
        <f t="shared" si="1"/>
        <v>5665</v>
      </c>
      <c r="O69" s="7"/>
      <c r="P69" s="7"/>
      <c r="Q69" s="7"/>
      <c r="R69" s="7"/>
    </row>
    <row r="70" spans="1:18">
      <c r="A70" s="5">
        <f t="shared" si="0"/>
        <v>63</v>
      </c>
      <c r="B70" s="6">
        <v>45089</v>
      </c>
      <c r="C70" s="5" t="s">
        <v>1426</v>
      </c>
      <c r="D70" s="5" t="s">
        <v>1131</v>
      </c>
      <c r="E70" s="5" t="s">
        <v>1342</v>
      </c>
      <c r="F70" s="5" t="s">
        <v>110</v>
      </c>
      <c r="G70" s="5">
        <v>150</v>
      </c>
      <c r="H70" s="7"/>
      <c r="I70" s="7"/>
      <c r="J70" s="7"/>
      <c r="K70" s="7"/>
      <c r="L70" s="7"/>
      <c r="M70" s="7"/>
      <c r="N70" s="10">
        <f t="shared" si="1"/>
        <v>5815</v>
      </c>
      <c r="O70" s="7"/>
      <c r="P70" s="7"/>
      <c r="Q70" s="7"/>
      <c r="R70" s="7"/>
    </row>
    <row r="71" spans="1:18">
      <c r="A71" s="5">
        <f t="shared" si="0"/>
        <v>64</v>
      </c>
      <c r="B71" s="6">
        <v>45090</v>
      </c>
      <c r="C71" s="5" t="s">
        <v>719</v>
      </c>
      <c r="D71" s="5" t="s">
        <v>881</v>
      </c>
      <c r="E71" s="5" t="s">
        <v>1342</v>
      </c>
      <c r="F71" s="5" t="s">
        <v>110</v>
      </c>
      <c r="G71" s="5">
        <v>62</v>
      </c>
      <c r="H71" s="7"/>
      <c r="I71" s="7"/>
      <c r="J71" s="7"/>
      <c r="K71" s="7"/>
      <c r="L71" s="7"/>
      <c r="M71" s="7"/>
      <c r="N71" s="10">
        <f t="shared" si="1"/>
        <v>5877</v>
      </c>
      <c r="O71" s="7"/>
      <c r="P71" s="7"/>
      <c r="Q71" s="7"/>
      <c r="R71" s="7"/>
    </row>
    <row r="72" spans="1:18">
      <c r="A72" s="5">
        <f t="shared" si="0"/>
        <v>65</v>
      </c>
      <c r="B72" s="6">
        <v>45090</v>
      </c>
      <c r="C72" s="5" t="s">
        <v>1189</v>
      </c>
      <c r="D72" s="5" t="s">
        <v>813</v>
      </c>
      <c r="E72" s="5" t="s">
        <v>1342</v>
      </c>
      <c r="F72" s="5" t="s">
        <v>110</v>
      </c>
      <c r="G72" s="5">
        <v>285</v>
      </c>
      <c r="H72" s="7"/>
      <c r="I72" s="7"/>
      <c r="J72" s="7"/>
      <c r="K72" s="7"/>
      <c r="L72" s="7"/>
      <c r="M72" s="7"/>
      <c r="N72" s="10">
        <f t="shared" si="1"/>
        <v>6162</v>
      </c>
      <c r="O72" s="7"/>
      <c r="P72" s="7"/>
      <c r="Q72" s="7"/>
      <c r="R72" s="7"/>
    </row>
    <row r="73" spans="1:18">
      <c r="A73" s="5">
        <f t="shared" si="0"/>
        <v>66</v>
      </c>
      <c r="B73" s="6">
        <v>45090</v>
      </c>
      <c r="C73" s="5" t="s">
        <v>1550</v>
      </c>
      <c r="D73" s="5" t="s">
        <v>1188</v>
      </c>
      <c r="E73" s="5" t="s">
        <v>1342</v>
      </c>
      <c r="F73" s="5" t="s">
        <v>110</v>
      </c>
      <c r="G73" s="5">
        <v>166</v>
      </c>
      <c r="H73" s="7"/>
      <c r="I73" s="7"/>
      <c r="J73" s="7"/>
      <c r="K73" s="7"/>
      <c r="L73" s="7"/>
      <c r="M73" s="7"/>
      <c r="N73" s="10">
        <f t="shared" si="1"/>
        <v>6328</v>
      </c>
      <c r="O73" s="7"/>
      <c r="P73" s="7"/>
      <c r="Q73" s="7"/>
      <c r="R73" s="7"/>
    </row>
    <row r="74" spans="1:18">
      <c r="A74" s="5">
        <f t="shared" ref="A74:A137" si="2">1+A73</f>
        <v>67</v>
      </c>
      <c r="B74" s="6">
        <v>45091</v>
      </c>
      <c r="C74" s="5" t="s">
        <v>827</v>
      </c>
      <c r="D74" s="5" t="s">
        <v>1176</v>
      </c>
      <c r="E74" s="5" t="s">
        <v>1342</v>
      </c>
      <c r="F74" s="5" t="s">
        <v>110</v>
      </c>
      <c r="G74" s="5">
        <v>100</v>
      </c>
      <c r="H74" s="5"/>
      <c r="I74" s="5"/>
      <c r="J74" s="5"/>
      <c r="K74" s="7"/>
      <c r="L74" s="7"/>
      <c r="M74" s="7"/>
      <c r="N74" s="10">
        <f t="shared" si="1"/>
        <v>6428</v>
      </c>
      <c r="O74" s="7"/>
      <c r="P74" s="7"/>
      <c r="Q74" s="7"/>
      <c r="R74" s="7"/>
    </row>
    <row r="75" spans="1:18">
      <c r="A75" s="5">
        <f t="shared" si="2"/>
        <v>68</v>
      </c>
      <c r="B75" s="6">
        <v>45091</v>
      </c>
      <c r="C75" s="5" t="s">
        <v>1250</v>
      </c>
      <c r="D75" s="5" t="s">
        <v>1266</v>
      </c>
      <c r="E75" s="5" t="s">
        <v>1342</v>
      </c>
      <c r="F75" s="5" t="s">
        <v>110</v>
      </c>
      <c r="G75" s="5"/>
      <c r="H75" s="5"/>
      <c r="I75" s="5">
        <v>89</v>
      </c>
      <c r="J75" s="7"/>
      <c r="K75" s="7"/>
      <c r="L75" s="7"/>
      <c r="M75" s="7"/>
      <c r="N75" s="10">
        <f t="shared" ref="N75:N138" si="3">+N74+G75+H75+I75+J75+K75+L75+M75</f>
        <v>6517</v>
      </c>
      <c r="O75" s="7"/>
      <c r="P75" s="7"/>
      <c r="Q75" s="7"/>
      <c r="R75" s="7"/>
    </row>
    <row r="76" spans="1:18">
      <c r="A76" s="5">
        <f t="shared" si="2"/>
        <v>69</v>
      </c>
      <c r="B76" s="6">
        <v>45091</v>
      </c>
      <c r="C76" s="5" t="s">
        <v>1266</v>
      </c>
      <c r="D76" s="5" t="s">
        <v>881</v>
      </c>
      <c r="E76" s="5" t="s">
        <v>1342</v>
      </c>
      <c r="F76" s="5" t="s">
        <v>110</v>
      </c>
      <c r="G76" s="5"/>
      <c r="H76" s="5"/>
      <c r="I76" s="5">
        <v>50</v>
      </c>
      <c r="J76" s="7"/>
      <c r="K76" s="7"/>
      <c r="L76" s="7"/>
      <c r="M76" s="7"/>
      <c r="N76" s="10">
        <f t="shared" si="3"/>
        <v>6567</v>
      </c>
      <c r="O76" s="7"/>
      <c r="P76" s="7"/>
      <c r="Q76" s="7"/>
      <c r="R76" s="7"/>
    </row>
    <row r="77" spans="1:18">
      <c r="A77" s="5">
        <f t="shared" si="2"/>
        <v>70</v>
      </c>
      <c r="B77" s="6">
        <v>45092</v>
      </c>
      <c r="C77" s="5" t="s">
        <v>1187</v>
      </c>
      <c r="D77" s="5" t="s">
        <v>1551</v>
      </c>
      <c r="E77" s="5" t="s">
        <v>1342</v>
      </c>
      <c r="F77" s="5" t="s">
        <v>110</v>
      </c>
      <c r="G77" s="5">
        <v>60</v>
      </c>
      <c r="H77" s="5"/>
      <c r="I77" s="5"/>
      <c r="J77" s="7"/>
      <c r="K77" s="7"/>
      <c r="L77" s="7"/>
      <c r="M77" s="7"/>
      <c r="N77" s="10">
        <f t="shared" si="3"/>
        <v>6627</v>
      </c>
      <c r="O77" s="7"/>
      <c r="P77" s="7"/>
      <c r="Q77" s="7"/>
      <c r="R77" s="7"/>
    </row>
    <row r="78" spans="1:18">
      <c r="A78" s="5">
        <f t="shared" si="2"/>
        <v>71</v>
      </c>
      <c r="B78" s="6">
        <v>45092</v>
      </c>
      <c r="C78" s="5" t="s">
        <v>1033</v>
      </c>
      <c r="D78" s="5" t="s">
        <v>1552</v>
      </c>
      <c r="E78" s="5" t="s">
        <v>1342</v>
      </c>
      <c r="F78" s="5" t="s">
        <v>110</v>
      </c>
      <c r="G78" s="5">
        <v>65</v>
      </c>
      <c r="H78" s="7"/>
      <c r="I78" s="7"/>
      <c r="J78" s="7"/>
      <c r="K78" s="7"/>
      <c r="L78" s="7"/>
      <c r="M78" s="7"/>
      <c r="N78" s="10">
        <f t="shared" si="3"/>
        <v>6692</v>
      </c>
      <c r="O78" s="7"/>
      <c r="P78" s="7"/>
      <c r="Q78" s="7"/>
      <c r="R78" s="7"/>
    </row>
    <row r="79" spans="1:18">
      <c r="A79" s="5">
        <f t="shared" si="2"/>
        <v>72</v>
      </c>
      <c r="B79" s="6">
        <v>45092</v>
      </c>
      <c r="C79" s="5" t="s">
        <v>194</v>
      </c>
      <c r="D79" s="5" t="s">
        <v>1553</v>
      </c>
      <c r="E79" s="5" t="s">
        <v>1342</v>
      </c>
      <c r="F79" s="5" t="s">
        <v>110</v>
      </c>
      <c r="G79" s="5">
        <v>122</v>
      </c>
      <c r="H79" s="7"/>
      <c r="I79" s="7"/>
      <c r="J79" s="7"/>
      <c r="K79" s="7"/>
      <c r="L79" s="7"/>
      <c r="M79" s="7"/>
      <c r="N79" s="10">
        <f t="shared" si="3"/>
        <v>6814</v>
      </c>
      <c r="O79" s="7"/>
      <c r="P79" s="7"/>
      <c r="Q79" s="7"/>
      <c r="R79" s="7"/>
    </row>
    <row r="80" spans="1:18">
      <c r="A80" s="5">
        <f t="shared" si="2"/>
        <v>73</v>
      </c>
      <c r="B80" s="6">
        <v>45092</v>
      </c>
      <c r="C80" s="5" t="s">
        <v>879</v>
      </c>
      <c r="D80" s="5" t="s">
        <v>1554</v>
      </c>
      <c r="E80" s="5" t="s">
        <v>1342</v>
      </c>
      <c r="F80" s="5" t="s">
        <v>110</v>
      </c>
      <c r="G80" s="5">
        <v>277</v>
      </c>
      <c r="H80" s="7"/>
      <c r="I80" s="7"/>
      <c r="J80" s="7"/>
      <c r="K80" s="7"/>
      <c r="L80" s="7"/>
      <c r="M80" s="7"/>
      <c r="N80" s="10">
        <f t="shared" si="3"/>
        <v>7091</v>
      </c>
      <c r="O80" s="7"/>
      <c r="P80" s="7"/>
      <c r="Q80" s="7"/>
      <c r="R80" s="7"/>
    </row>
    <row r="81" spans="1:18">
      <c r="A81" s="5">
        <f t="shared" si="2"/>
        <v>74</v>
      </c>
      <c r="B81" s="6">
        <v>45093</v>
      </c>
      <c r="C81" s="5" t="s">
        <v>1428</v>
      </c>
      <c r="D81" s="5" t="s">
        <v>1555</v>
      </c>
      <c r="E81" s="5" t="s">
        <v>1342</v>
      </c>
      <c r="F81" s="5" t="s">
        <v>110</v>
      </c>
      <c r="G81" s="5">
        <v>80</v>
      </c>
      <c r="H81" s="7"/>
      <c r="I81" s="7"/>
      <c r="J81" s="7"/>
      <c r="K81" s="7"/>
      <c r="L81" s="7"/>
      <c r="M81" s="7"/>
      <c r="N81" s="10">
        <f t="shared" si="3"/>
        <v>7171</v>
      </c>
      <c r="O81" s="7"/>
      <c r="P81" s="7"/>
      <c r="Q81" s="7"/>
      <c r="R81" s="7"/>
    </row>
    <row r="82" spans="1:18">
      <c r="A82" s="5">
        <f t="shared" si="2"/>
        <v>75</v>
      </c>
      <c r="B82" s="6">
        <v>45093</v>
      </c>
      <c r="C82" s="5" t="s">
        <v>1197</v>
      </c>
      <c r="D82" s="5" t="s">
        <v>1267</v>
      </c>
      <c r="E82" s="5" t="s">
        <v>1342</v>
      </c>
      <c r="F82" s="5" t="s">
        <v>110</v>
      </c>
      <c r="G82" s="5">
        <v>45</v>
      </c>
      <c r="H82" s="7"/>
      <c r="I82" s="7"/>
      <c r="J82" s="7"/>
      <c r="K82" s="7"/>
      <c r="L82" s="7"/>
      <c r="M82" s="7"/>
      <c r="N82" s="10">
        <f t="shared" si="3"/>
        <v>7216</v>
      </c>
      <c r="O82" s="7"/>
      <c r="P82" s="7"/>
      <c r="Q82" s="7"/>
      <c r="R82" s="7"/>
    </row>
    <row r="83" spans="1:18">
      <c r="A83" s="5">
        <f t="shared" si="2"/>
        <v>76</v>
      </c>
      <c r="B83" s="6">
        <v>45093</v>
      </c>
      <c r="C83" s="5" t="s">
        <v>1241</v>
      </c>
      <c r="D83" s="5" t="s">
        <v>1243</v>
      </c>
      <c r="E83" s="5" t="s">
        <v>1342</v>
      </c>
      <c r="F83" s="5" t="s">
        <v>110</v>
      </c>
      <c r="G83" s="5">
        <v>24</v>
      </c>
      <c r="H83" s="7"/>
      <c r="I83" s="7"/>
      <c r="J83" s="7"/>
      <c r="K83" s="7"/>
      <c r="L83" s="7"/>
      <c r="M83" s="7"/>
      <c r="N83" s="10">
        <f t="shared" si="3"/>
        <v>7240</v>
      </c>
      <c r="O83" s="7"/>
      <c r="P83" s="7"/>
      <c r="Q83" s="7"/>
      <c r="R83" s="7"/>
    </row>
    <row r="84" spans="1:18">
      <c r="A84" s="5">
        <f t="shared" si="2"/>
        <v>77</v>
      </c>
      <c r="B84" s="6">
        <v>45093</v>
      </c>
      <c r="C84" s="5" t="s">
        <v>1243</v>
      </c>
      <c r="D84" s="5" t="s">
        <v>1367</v>
      </c>
      <c r="E84" s="5" t="s">
        <v>1342</v>
      </c>
      <c r="F84" s="5" t="s">
        <v>110</v>
      </c>
      <c r="G84" s="5">
        <v>60</v>
      </c>
      <c r="H84" s="7"/>
      <c r="I84" s="7"/>
      <c r="J84" s="7"/>
      <c r="K84" s="7"/>
      <c r="L84" s="7"/>
      <c r="M84" s="7"/>
      <c r="N84" s="10">
        <f t="shared" si="3"/>
        <v>7300</v>
      </c>
      <c r="O84" s="7"/>
      <c r="P84" s="7"/>
      <c r="Q84" s="7"/>
      <c r="R84" s="7"/>
    </row>
    <row r="85" spans="1:18">
      <c r="A85" s="5">
        <f t="shared" si="2"/>
        <v>78</v>
      </c>
      <c r="B85" s="6">
        <v>45094</v>
      </c>
      <c r="C85" s="5" t="s">
        <v>1234</v>
      </c>
      <c r="D85" s="5" t="s">
        <v>1556</v>
      </c>
      <c r="E85" s="5" t="s">
        <v>1342</v>
      </c>
      <c r="F85" s="5" t="s">
        <v>110</v>
      </c>
      <c r="G85" s="5">
        <v>28</v>
      </c>
      <c r="H85" s="7"/>
      <c r="I85" s="7"/>
      <c r="J85" s="7"/>
      <c r="K85" s="7"/>
      <c r="L85" s="7"/>
      <c r="M85" s="7"/>
      <c r="N85" s="10">
        <f t="shared" si="3"/>
        <v>7328</v>
      </c>
      <c r="O85" s="7"/>
      <c r="P85" s="7"/>
      <c r="Q85" s="7"/>
      <c r="R85" s="7"/>
    </row>
    <row r="86" spans="1:18">
      <c r="A86" s="5">
        <f t="shared" si="2"/>
        <v>79</v>
      </c>
      <c r="B86" s="6">
        <v>45094</v>
      </c>
      <c r="C86" s="5" t="s">
        <v>1520</v>
      </c>
      <c r="D86" s="5" t="s">
        <v>1557</v>
      </c>
      <c r="E86" s="5" t="s">
        <v>1342</v>
      </c>
      <c r="F86" s="5" t="s">
        <v>110</v>
      </c>
      <c r="G86" s="5">
        <v>50</v>
      </c>
      <c r="H86" s="7"/>
      <c r="I86" s="7"/>
      <c r="J86" s="7"/>
      <c r="K86" s="7"/>
      <c r="L86" s="7"/>
      <c r="M86" s="7"/>
      <c r="N86" s="10">
        <f t="shared" si="3"/>
        <v>7378</v>
      </c>
      <c r="O86" s="7"/>
      <c r="P86" s="7"/>
      <c r="Q86" s="7"/>
      <c r="R86" s="7"/>
    </row>
    <row r="87" spans="1:18">
      <c r="A87" s="5">
        <f t="shared" si="2"/>
        <v>80</v>
      </c>
      <c r="B87" s="6">
        <v>45094</v>
      </c>
      <c r="C87" s="32" t="s">
        <v>1428</v>
      </c>
      <c r="D87" s="32" t="s">
        <v>1432</v>
      </c>
      <c r="E87" s="5" t="s">
        <v>1342</v>
      </c>
      <c r="F87" s="5" t="s">
        <v>110</v>
      </c>
      <c r="G87" s="5">
        <v>132</v>
      </c>
      <c r="H87" s="7"/>
      <c r="I87" s="7"/>
      <c r="J87" s="7"/>
      <c r="K87" s="7"/>
      <c r="L87" s="7"/>
      <c r="M87" s="7"/>
      <c r="N87" s="10">
        <f t="shared" si="3"/>
        <v>7510</v>
      </c>
      <c r="O87" s="7"/>
      <c r="P87" s="7"/>
      <c r="Q87" s="7"/>
      <c r="R87" s="7"/>
    </row>
    <row r="88" spans="1:18">
      <c r="A88" s="5">
        <f t="shared" si="2"/>
        <v>81</v>
      </c>
      <c r="B88" s="6">
        <v>45094</v>
      </c>
      <c r="C88" s="5" t="s">
        <v>1557</v>
      </c>
      <c r="D88" s="5" t="s">
        <v>738</v>
      </c>
      <c r="E88" s="5" t="s">
        <v>1342</v>
      </c>
      <c r="F88" s="5" t="s">
        <v>110</v>
      </c>
      <c r="G88" s="5">
        <v>46</v>
      </c>
      <c r="H88" s="7"/>
      <c r="I88" s="7"/>
      <c r="J88" s="7"/>
      <c r="K88" s="7"/>
      <c r="L88" s="7"/>
      <c r="M88" s="7"/>
      <c r="N88" s="10">
        <f t="shared" si="3"/>
        <v>7556</v>
      </c>
      <c r="O88" s="7"/>
      <c r="P88" s="7"/>
      <c r="Q88" s="7"/>
      <c r="R88" s="7"/>
    </row>
    <row r="89" spans="1:18">
      <c r="A89" s="5">
        <f t="shared" si="2"/>
        <v>82</v>
      </c>
      <c r="B89" s="6">
        <v>45094</v>
      </c>
      <c r="C89" s="5" t="s">
        <v>738</v>
      </c>
      <c r="D89" s="5" t="s">
        <v>1558</v>
      </c>
      <c r="E89" s="5" t="s">
        <v>1342</v>
      </c>
      <c r="F89" s="5" t="s">
        <v>110</v>
      </c>
      <c r="G89" s="5">
        <v>65</v>
      </c>
      <c r="H89" s="7"/>
      <c r="I89" s="7"/>
      <c r="J89" s="7"/>
      <c r="K89" s="7"/>
      <c r="L89" s="7"/>
      <c r="M89" s="7"/>
      <c r="N89" s="10">
        <f t="shared" si="3"/>
        <v>7621</v>
      </c>
      <c r="O89" s="7"/>
      <c r="P89" s="7"/>
      <c r="Q89" s="7"/>
      <c r="R89" s="7"/>
    </row>
    <row r="90" spans="1:18">
      <c r="A90" s="5">
        <f t="shared" si="2"/>
        <v>83</v>
      </c>
      <c r="B90" s="6">
        <v>45094</v>
      </c>
      <c r="C90" s="5" t="s">
        <v>738</v>
      </c>
      <c r="D90" s="5" t="s">
        <v>858</v>
      </c>
      <c r="E90" s="5" t="s">
        <v>1342</v>
      </c>
      <c r="F90" s="5" t="s">
        <v>110</v>
      </c>
      <c r="G90" s="5">
        <v>150</v>
      </c>
      <c r="H90" s="7"/>
      <c r="I90" s="7"/>
      <c r="J90" s="7"/>
      <c r="K90" s="7"/>
      <c r="L90" s="7"/>
      <c r="M90" s="7"/>
      <c r="N90" s="10">
        <f t="shared" si="3"/>
        <v>7771</v>
      </c>
      <c r="O90" s="7"/>
      <c r="P90" s="7"/>
      <c r="Q90" s="7"/>
      <c r="R90" s="7"/>
    </row>
    <row r="91" spans="1:18">
      <c r="A91" s="5">
        <f t="shared" si="2"/>
        <v>84</v>
      </c>
      <c r="B91" s="6">
        <v>45095</v>
      </c>
      <c r="C91" s="5" t="s">
        <v>1397</v>
      </c>
      <c r="D91" s="5" t="s">
        <v>1520</v>
      </c>
      <c r="E91" s="5" t="s">
        <v>1342</v>
      </c>
      <c r="F91" s="5" t="s">
        <v>110</v>
      </c>
      <c r="G91" s="5">
        <v>69</v>
      </c>
      <c r="H91" s="7"/>
      <c r="I91" s="7"/>
      <c r="J91" s="7"/>
      <c r="K91" s="7"/>
      <c r="L91" s="7"/>
      <c r="M91" s="7"/>
      <c r="N91" s="10">
        <f t="shared" si="3"/>
        <v>7840</v>
      </c>
      <c r="O91" s="7"/>
      <c r="P91" s="7"/>
      <c r="Q91" s="7"/>
      <c r="R91" s="7"/>
    </row>
    <row r="92" spans="1:18">
      <c r="A92" s="5">
        <f t="shared" si="2"/>
        <v>85</v>
      </c>
      <c r="B92" s="6">
        <v>45095</v>
      </c>
      <c r="C92" s="5" t="s">
        <v>1559</v>
      </c>
      <c r="D92" s="5" t="s">
        <v>1520</v>
      </c>
      <c r="E92" s="5" t="s">
        <v>1342</v>
      </c>
      <c r="F92" s="5" t="s">
        <v>110</v>
      </c>
      <c r="G92" s="5">
        <v>28</v>
      </c>
      <c r="H92" s="7"/>
      <c r="I92" s="7"/>
      <c r="J92" s="7"/>
      <c r="K92" s="7"/>
      <c r="L92" s="7"/>
      <c r="M92" s="7"/>
      <c r="N92" s="10">
        <f t="shared" si="3"/>
        <v>7868</v>
      </c>
      <c r="O92" s="7"/>
      <c r="P92" s="7"/>
      <c r="Q92" s="7"/>
      <c r="R92" s="7"/>
    </row>
    <row r="93" spans="1:18">
      <c r="A93" s="5">
        <f t="shared" si="2"/>
        <v>86</v>
      </c>
      <c r="B93" s="6">
        <v>45095</v>
      </c>
      <c r="C93" s="5" t="s">
        <v>1559</v>
      </c>
      <c r="D93" s="5" t="s">
        <v>1555</v>
      </c>
      <c r="E93" s="5" t="s">
        <v>1342</v>
      </c>
      <c r="F93" s="5" t="s">
        <v>110</v>
      </c>
      <c r="G93" s="5">
        <v>34</v>
      </c>
      <c r="H93" s="7"/>
      <c r="I93" s="7"/>
      <c r="J93" s="7"/>
      <c r="K93" s="7"/>
      <c r="L93" s="7"/>
      <c r="M93" s="7"/>
      <c r="N93" s="10">
        <f t="shared" si="3"/>
        <v>7902</v>
      </c>
      <c r="O93" s="7"/>
      <c r="P93" s="7"/>
      <c r="Q93" s="7"/>
      <c r="R93" s="7"/>
    </row>
    <row r="94" spans="1:18">
      <c r="A94" s="5">
        <f t="shared" si="2"/>
        <v>87</v>
      </c>
      <c r="B94" s="6">
        <v>45095</v>
      </c>
      <c r="C94" s="5" t="s">
        <v>719</v>
      </c>
      <c r="D94" s="5" t="s">
        <v>755</v>
      </c>
      <c r="E94" s="5" t="s">
        <v>1342</v>
      </c>
      <c r="F94" s="5" t="s">
        <v>110</v>
      </c>
      <c r="G94" s="5">
        <v>113</v>
      </c>
      <c r="H94" s="7"/>
      <c r="I94" s="7"/>
      <c r="J94" s="7"/>
      <c r="K94" s="7"/>
      <c r="L94" s="7"/>
      <c r="M94" s="7"/>
      <c r="N94" s="10">
        <f t="shared" si="3"/>
        <v>8015</v>
      </c>
      <c r="O94" s="7"/>
      <c r="P94" s="7"/>
      <c r="Q94" s="7"/>
      <c r="R94" s="7"/>
    </row>
    <row r="95" spans="1:18">
      <c r="A95" s="5">
        <f t="shared" si="2"/>
        <v>88</v>
      </c>
      <c r="B95" s="6">
        <v>45095</v>
      </c>
      <c r="C95" s="5" t="s">
        <v>1230</v>
      </c>
      <c r="D95" s="5" t="s">
        <v>755</v>
      </c>
      <c r="E95" s="5" t="s">
        <v>1342</v>
      </c>
      <c r="F95" s="5" t="s">
        <v>110</v>
      </c>
      <c r="G95" s="5">
        <v>99</v>
      </c>
      <c r="H95" s="7"/>
      <c r="I95" s="7"/>
      <c r="J95" s="7"/>
      <c r="K95" s="7"/>
      <c r="L95" s="7"/>
      <c r="M95" s="7"/>
      <c r="N95" s="10">
        <f t="shared" si="3"/>
        <v>8114</v>
      </c>
      <c r="O95" s="7"/>
      <c r="P95" s="7"/>
      <c r="Q95" s="7"/>
      <c r="R95" s="7"/>
    </row>
    <row r="96" spans="1:18">
      <c r="A96" s="5">
        <f t="shared" si="2"/>
        <v>89</v>
      </c>
      <c r="B96" s="6">
        <v>45095</v>
      </c>
      <c r="C96" s="5" t="s">
        <v>1560</v>
      </c>
      <c r="D96" s="5" t="s">
        <v>1230</v>
      </c>
      <c r="E96" s="5" t="s">
        <v>1342</v>
      </c>
      <c r="F96" s="5" t="s">
        <v>110</v>
      </c>
      <c r="G96" s="5">
        <v>21</v>
      </c>
      <c r="H96" s="7"/>
      <c r="I96" s="7"/>
      <c r="J96" s="7"/>
      <c r="K96" s="7"/>
      <c r="L96" s="7"/>
      <c r="M96" s="7"/>
      <c r="N96" s="10">
        <f t="shared" si="3"/>
        <v>8135</v>
      </c>
      <c r="O96" s="7"/>
      <c r="P96" s="7"/>
      <c r="Q96" s="7"/>
      <c r="R96" s="7"/>
    </row>
    <row r="97" spans="1:18">
      <c r="A97" s="5">
        <f t="shared" si="2"/>
        <v>90</v>
      </c>
      <c r="B97" s="6">
        <v>45095</v>
      </c>
      <c r="C97" s="5" t="s">
        <v>1216</v>
      </c>
      <c r="D97" s="5" t="s">
        <v>1231</v>
      </c>
      <c r="E97" s="5" t="s">
        <v>1342</v>
      </c>
      <c r="F97" s="5" t="s">
        <v>110</v>
      </c>
      <c r="G97" s="5">
        <v>51</v>
      </c>
      <c r="H97" s="7"/>
      <c r="I97" s="7"/>
      <c r="J97" s="7"/>
      <c r="K97" s="7"/>
      <c r="L97" s="7"/>
      <c r="M97" s="7"/>
      <c r="N97" s="10">
        <f t="shared" si="3"/>
        <v>8186</v>
      </c>
      <c r="O97" s="7"/>
      <c r="P97" s="7"/>
      <c r="Q97" s="7"/>
      <c r="R97" s="7"/>
    </row>
    <row r="98" spans="1:18">
      <c r="A98" s="5">
        <f t="shared" si="2"/>
        <v>91</v>
      </c>
      <c r="B98" s="6">
        <v>45095</v>
      </c>
      <c r="C98" s="5" t="s">
        <v>1231</v>
      </c>
      <c r="D98" s="5" t="s">
        <v>1214</v>
      </c>
      <c r="E98" s="5" t="s">
        <v>1342</v>
      </c>
      <c r="F98" s="5" t="s">
        <v>110</v>
      </c>
      <c r="G98" s="5">
        <v>42</v>
      </c>
      <c r="H98" s="7"/>
      <c r="I98" s="7"/>
      <c r="J98" s="7"/>
      <c r="K98" s="7"/>
      <c r="L98" s="7"/>
      <c r="M98" s="7"/>
      <c r="N98" s="10">
        <f t="shared" si="3"/>
        <v>8228</v>
      </c>
      <c r="O98" s="7"/>
      <c r="P98" s="7"/>
      <c r="Q98" s="7"/>
      <c r="R98" s="7"/>
    </row>
    <row r="99" spans="1:18">
      <c r="A99" s="5">
        <f t="shared" si="2"/>
        <v>92</v>
      </c>
      <c r="B99" s="6">
        <v>45095</v>
      </c>
      <c r="C99" s="5" t="s">
        <v>1561</v>
      </c>
      <c r="D99" s="5" t="s">
        <v>1562</v>
      </c>
      <c r="E99" s="5" t="s">
        <v>1342</v>
      </c>
      <c r="F99" s="5" t="s">
        <v>110</v>
      </c>
      <c r="G99" s="5">
        <v>34</v>
      </c>
      <c r="H99" s="7"/>
      <c r="I99" s="7"/>
      <c r="J99" s="7"/>
      <c r="K99" s="7"/>
      <c r="L99" s="7"/>
      <c r="M99" s="7"/>
      <c r="N99" s="10">
        <f t="shared" si="3"/>
        <v>8262</v>
      </c>
      <c r="O99" s="7"/>
      <c r="P99" s="7"/>
      <c r="Q99" s="7"/>
      <c r="R99" s="7"/>
    </row>
    <row r="100" spans="1:18">
      <c r="A100" s="5">
        <f t="shared" si="2"/>
        <v>93</v>
      </c>
      <c r="B100" s="6">
        <v>45095</v>
      </c>
      <c r="C100" s="5" t="s">
        <v>1216</v>
      </c>
      <c r="D100" s="5" t="s">
        <v>1563</v>
      </c>
      <c r="E100" s="5" t="s">
        <v>1342</v>
      </c>
      <c r="F100" s="5" t="s">
        <v>110</v>
      </c>
      <c r="G100" s="5">
        <v>16</v>
      </c>
      <c r="H100" s="7"/>
      <c r="I100" s="7"/>
      <c r="J100" s="7"/>
      <c r="K100" s="7"/>
      <c r="L100" s="7"/>
      <c r="M100" s="7"/>
      <c r="N100" s="10">
        <f t="shared" si="3"/>
        <v>8278</v>
      </c>
      <c r="O100" s="7"/>
      <c r="P100" s="7"/>
      <c r="Q100" s="7"/>
      <c r="R100" s="7"/>
    </row>
    <row r="101" spans="1:18">
      <c r="A101" s="5">
        <f t="shared" si="2"/>
        <v>94</v>
      </c>
      <c r="B101" s="6">
        <v>45096</v>
      </c>
      <c r="C101" s="5" t="s">
        <v>1229</v>
      </c>
      <c r="D101" s="5" t="s">
        <v>1560</v>
      </c>
      <c r="E101" s="5" t="s">
        <v>1342</v>
      </c>
      <c r="F101" s="5" t="s">
        <v>110</v>
      </c>
      <c r="G101" s="5">
        <v>44</v>
      </c>
      <c r="H101" s="7"/>
      <c r="I101" s="7"/>
      <c r="J101" s="7"/>
      <c r="K101" s="7"/>
      <c r="L101" s="7"/>
      <c r="M101" s="7"/>
      <c r="N101" s="10">
        <f t="shared" si="3"/>
        <v>8322</v>
      </c>
      <c r="O101" s="7"/>
      <c r="P101" s="7"/>
      <c r="Q101" s="7"/>
      <c r="R101" s="7"/>
    </row>
    <row r="102" spans="1:18">
      <c r="A102" s="5">
        <f t="shared" si="2"/>
        <v>95</v>
      </c>
      <c r="B102" s="6">
        <v>45096</v>
      </c>
      <c r="C102" s="5" t="s">
        <v>1560</v>
      </c>
      <c r="D102" s="5" t="s">
        <v>1564</v>
      </c>
      <c r="E102" s="5" t="s">
        <v>1342</v>
      </c>
      <c r="F102" s="5" t="s">
        <v>110</v>
      </c>
      <c r="G102" s="5"/>
      <c r="H102" s="5">
        <v>73</v>
      </c>
      <c r="I102" s="5"/>
      <c r="J102" s="7"/>
      <c r="K102" s="7"/>
      <c r="L102" s="7"/>
      <c r="M102" s="7"/>
      <c r="N102" s="10">
        <f t="shared" si="3"/>
        <v>8395</v>
      </c>
      <c r="O102" s="7"/>
      <c r="P102" s="7"/>
      <c r="Q102" s="7"/>
      <c r="R102" s="7"/>
    </row>
    <row r="103" spans="1:18">
      <c r="A103" s="5">
        <f t="shared" si="2"/>
        <v>96</v>
      </c>
      <c r="B103" s="6">
        <v>45096</v>
      </c>
      <c r="C103" s="5" t="s">
        <v>1565</v>
      </c>
      <c r="D103" s="5" t="s">
        <v>1566</v>
      </c>
      <c r="E103" s="5" t="s">
        <v>1342</v>
      </c>
      <c r="F103" s="5" t="s">
        <v>110</v>
      </c>
      <c r="G103" s="5">
        <v>26</v>
      </c>
      <c r="H103" s="5"/>
      <c r="I103" s="5"/>
      <c r="J103" s="7"/>
      <c r="K103" s="7"/>
      <c r="L103" s="7"/>
      <c r="M103" s="7"/>
      <c r="N103" s="10">
        <f t="shared" si="3"/>
        <v>8421</v>
      </c>
      <c r="O103" s="7"/>
      <c r="P103" s="7"/>
      <c r="Q103" s="7"/>
      <c r="R103" s="7"/>
    </row>
    <row r="104" spans="1:18">
      <c r="A104" s="5">
        <f t="shared" si="2"/>
        <v>97</v>
      </c>
      <c r="B104" s="6">
        <v>45096</v>
      </c>
      <c r="C104" s="5" t="s">
        <v>1229</v>
      </c>
      <c r="D104" s="5" t="s">
        <v>1216</v>
      </c>
      <c r="E104" s="5" t="s">
        <v>1342</v>
      </c>
      <c r="F104" s="5" t="s">
        <v>110</v>
      </c>
      <c r="G104" s="5"/>
      <c r="H104" s="5">
        <v>118</v>
      </c>
      <c r="I104" s="5"/>
      <c r="J104" s="7"/>
      <c r="K104" s="7"/>
      <c r="L104" s="7"/>
      <c r="M104" s="7"/>
      <c r="N104" s="10">
        <f t="shared" si="3"/>
        <v>8539</v>
      </c>
      <c r="O104" s="7"/>
      <c r="P104" s="7"/>
      <c r="Q104" s="7"/>
      <c r="R104" s="7"/>
    </row>
    <row r="105" spans="1:18">
      <c r="A105" s="5">
        <f t="shared" si="2"/>
        <v>98</v>
      </c>
      <c r="B105" s="6">
        <v>45096</v>
      </c>
      <c r="C105" s="5" t="s">
        <v>738</v>
      </c>
      <c r="D105" s="5" t="s">
        <v>858</v>
      </c>
      <c r="E105" s="5" t="s">
        <v>1342</v>
      </c>
      <c r="F105" s="5" t="s">
        <v>110</v>
      </c>
      <c r="G105" s="5">
        <v>30</v>
      </c>
      <c r="H105" s="5"/>
      <c r="I105" s="5"/>
      <c r="J105" s="7"/>
      <c r="K105" s="7"/>
      <c r="L105" s="7"/>
      <c r="M105" s="7"/>
      <c r="N105" s="10">
        <f t="shared" si="3"/>
        <v>8569</v>
      </c>
      <c r="O105" s="7"/>
      <c r="P105" s="7"/>
      <c r="Q105" s="7"/>
      <c r="R105" s="7"/>
    </row>
    <row r="106" spans="1:18">
      <c r="A106" s="5">
        <f t="shared" si="2"/>
        <v>99</v>
      </c>
      <c r="B106" s="6">
        <v>45096</v>
      </c>
      <c r="C106" s="5" t="s">
        <v>858</v>
      </c>
      <c r="D106" s="5" t="s">
        <v>760</v>
      </c>
      <c r="E106" s="5" t="s">
        <v>1342</v>
      </c>
      <c r="F106" s="5" t="s">
        <v>110</v>
      </c>
      <c r="G106" s="5">
        <v>100</v>
      </c>
      <c r="H106" s="5"/>
      <c r="I106" s="5"/>
      <c r="J106" s="7"/>
      <c r="K106" s="7"/>
      <c r="L106" s="7"/>
      <c r="M106" s="7"/>
      <c r="N106" s="10">
        <f t="shared" si="3"/>
        <v>8669</v>
      </c>
      <c r="O106" s="7"/>
      <c r="P106" s="7"/>
      <c r="Q106" s="7"/>
      <c r="R106" s="7"/>
    </row>
    <row r="107" spans="1:18">
      <c r="A107" s="5">
        <f t="shared" si="2"/>
        <v>100</v>
      </c>
      <c r="B107" s="6">
        <v>45096</v>
      </c>
      <c r="C107" s="5" t="s">
        <v>755</v>
      </c>
      <c r="D107" s="5" t="s">
        <v>1241</v>
      </c>
      <c r="E107" s="5" t="s">
        <v>1342</v>
      </c>
      <c r="F107" s="5" t="s">
        <v>110</v>
      </c>
      <c r="G107" s="5"/>
      <c r="H107" s="5"/>
      <c r="I107" s="5">
        <v>43</v>
      </c>
      <c r="J107" s="7"/>
      <c r="K107" s="7"/>
      <c r="L107" s="7"/>
      <c r="M107" s="7"/>
      <c r="N107" s="10">
        <f t="shared" si="3"/>
        <v>8712</v>
      </c>
      <c r="O107" s="7"/>
      <c r="P107" s="7"/>
      <c r="Q107" s="7"/>
      <c r="R107" s="7"/>
    </row>
    <row r="108" spans="1:18">
      <c r="A108" s="5">
        <f t="shared" si="2"/>
        <v>101</v>
      </c>
      <c r="B108" s="6">
        <v>45096</v>
      </c>
      <c r="C108" s="5" t="s">
        <v>1241</v>
      </c>
      <c r="D108" s="5" t="s">
        <v>1556</v>
      </c>
      <c r="E108" s="5" t="s">
        <v>1342</v>
      </c>
      <c r="F108" s="5" t="s">
        <v>110</v>
      </c>
      <c r="G108" s="5"/>
      <c r="H108" s="5"/>
      <c r="I108" s="5">
        <v>41</v>
      </c>
      <c r="J108" s="7"/>
      <c r="K108" s="7"/>
      <c r="L108" s="7"/>
      <c r="M108" s="7"/>
      <c r="N108" s="10">
        <f t="shared" si="3"/>
        <v>8753</v>
      </c>
      <c r="O108" s="7"/>
      <c r="P108" s="7"/>
      <c r="Q108" s="7"/>
      <c r="R108" s="7"/>
    </row>
    <row r="109" spans="1:18">
      <c r="A109" s="5">
        <f t="shared" si="2"/>
        <v>102</v>
      </c>
      <c r="B109" s="6">
        <v>45097</v>
      </c>
      <c r="C109" s="5" t="s">
        <v>1462</v>
      </c>
      <c r="D109" s="5" t="s">
        <v>1179</v>
      </c>
      <c r="E109" s="5" t="s">
        <v>1342</v>
      </c>
      <c r="F109" s="5" t="s">
        <v>110</v>
      </c>
      <c r="G109" s="5"/>
      <c r="H109" s="5"/>
      <c r="I109" s="5">
        <v>264</v>
      </c>
      <c r="J109" s="7"/>
      <c r="K109" s="7"/>
      <c r="L109" s="7"/>
      <c r="M109" s="7"/>
      <c r="N109" s="10">
        <f t="shared" si="3"/>
        <v>9017</v>
      </c>
      <c r="O109" s="7"/>
      <c r="P109" s="7"/>
      <c r="Q109" s="7"/>
      <c r="R109" s="7"/>
    </row>
    <row r="110" spans="1:18">
      <c r="A110" s="5">
        <f t="shared" si="2"/>
        <v>103</v>
      </c>
      <c r="B110" s="6">
        <v>45097</v>
      </c>
      <c r="C110" s="5" t="s">
        <v>1462</v>
      </c>
      <c r="D110" s="5" t="s">
        <v>1229</v>
      </c>
      <c r="E110" s="5" t="s">
        <v>1342</v>
      </c>
      <c r="F110" s="5" t="s">
        <v>110</v>
      </c>
      <c r="G110" s="5"/>
      <c r="H110" s="5"/>
      <c r="I110" s="5">
        <v>48</v>
      </c>
      <c r="J110" s="7"/>
      <c r="K110" s="7"/>
      <c r="L110" s="7"/>
      <c r="M110" s="7"/>
      <c r="N110" s="10">
        <f t="shared" si="3"/>
        <v>9065</v>
      </c>
      <c r="O110" s="7"/>
      <c r="P110" s="7"/>
      <c r="Q110" s="7"/>
      <c r="R110" s="7"/>
    </row>
    <row r="111" spans="1:18">
      <c r="A111" s="5">
        <f t="shared" si="2"/>
        <v>104</v>
      </c>
      <c r="B111" s="6">
        <v>45097</v>
      </c>
      <c r="C111" s="5" t="s">
        <v>1243</v>
      </c>
      <c r="D111" s="5" t="s">
        <v>1567</v>
      </c>
      <c r="E111" s="5" t="s">
        <v>1342</v>
      </c>
      <c r="F111" s="5" t="s">
        <v>110</v>
      </c>
      <c r="G111" s="5">
        <v>45</v>
      </c>
      <c r="H111" s="5"/>
      <c r="I111" s="5"/>
      <c r="J111" s="7"/>
      <c r="K111" s="7"/>
      <c r="L111" s="7"/>
      <c r="M111" s="7"/>
      <c r="N111" s="10">
        <f t="shared" si="3"/>
        <v>9110</v>
      </c>
      <c r="O111" s="7"/>
      <c r="P111" s="7"/>
      <c r="Q111" s="7"/>
      <c r="R111" s="7"/>
    </row>
    <row r="112" spans="1:18">
      <c r="A112" s="5">
        <f t="shared" si="2"/>
        <v>105</v>
      </c>
      <c r="B112" s="6">
        <v>45098</v>
      </c>
      <c r="C112" s="5" t="s">
        <v>751</v>
      </c>
      <c r="D112" s="5" t="s">
        <v>858</v>
      </c>
      <c r="E112" s="5" t="s">
        <v>1342</v>
      </c>
      <c r="F112" s="5" t="s">
        <v>110</v>
      </c>
      <c r="G112" s="5">
        <v>14</v>
      </c>
      <c r="H112" s="7"/>
      <c r="I112" s="7"/>
      <c r="J112" s="7"/>
      <c r="K112" s="7"/>
      <c r="L112" s="7"/>
      <c r="M112" s="7"/>
      <c r="N112" s="10">
        <f t="shared" si="3"/>
        <v>9124</v>
      </c>
      <c r="O112" s="7"/>
      <c r="P112" s="7"/>
      <c r="Q112" s="7"/>
      <c r="R112" s="7"/>
    </row>
    <row r="113" spans="1:18">
      <c r="A113" s="5">
        <f t="shared" si="2"/>
        <v>106</v>
      </c>
      <c r="B113" s="6">
        <v>45098</v>
      </c>
      <c r="C113" s="5" t="s">
        <v>1568</v>
      </c>
      <c r="D113" s="5" t="s">
        <v>1569</v>
      </c>
      <c r="E113" s="5" t="s">
        <v>1342</v>
      </c>
      <c r="F113" s="5" t="s">
        <v>110</v>
      </c>
      <c r="G113" s="5">
        <v>78</v>
      </c>
      <c r="H113" s="7"/>
      <c r="I113" s="7"/>
      <c r="J113" s="7"/>
      <c r="K113" s="7"/>
      <c r="L113" s="7"/>
      <c r="M113" s="7"/>
      <c r="N113" s="10">
        <f t="shared" si="3"/>
        <v>9202</v>
      </c>
      <c r="O113" s="7"/>
      <c r="P113" s="7"/>
      <c r="Q113" s="7"/>
      <c r="R113" s="7"/>
    </row>
    <row r="114" spans="1:18">
      <c r="A114" s="5">
        <f t="shared" si="2"/>
        <v>107</v>
      </c>
      <c r="B114" s="6">
        <v>45098</v>
      </c>
      <c r="C114" s="5" t="s">
        <v>1568</v>
      </c>
      <c r="D114" s="5" t="s">
        <v>1570</v>
      </c>
      <c r="E114" s="5" t="s">
        <v>1342</v>
      </c>
      <c r="F114" s="5" t="s">
        <v>110</v>
      </c>
      <c r="G114" s="5">
        <v>30</v>
      </c>
      <c r="H114" s="7"/>
      <c r="I114" s="7"/>
      <c r="J114" s="7"/>
      <c r="K114" s="7"/>
      <c r="L114" s="7"/>
      <c r="M114" s="7"/>
      <c r="N114" s="10">
        <f t="shared" si="3"/>
        <v>9232</v>
      </c>
      <c r="O114" s="7"/>
      <c r="P114" s="7"/>
      <c r="Q114" s="7"/>
      <c r="R114" s="7"/>
    </row>
    <row r="115" spans="1:18">
      <c r="A115" s="5">
        <f t="shared" si="2"/>
        <v>108</v>
      </c>
      <c r="B115" s="6">
        <v>45098</v>
      </c>
      <c r="C115" s="5" t="s">
        <v>858</v>
      </c>
      <c r="D115" s="5" t="s">
        <v>1568</v>
      </c>
      <c r="E115" s="5" t="s">
        <v>1342</v>
      </c>
      <c r="F115" s="5" t="s">
        <v>110</v>
      </c>
      <c r="G115" s="5">
        <v>11</v>
      </c>
      <c r="H115" s="7"/>
      <c r="I115" s="7"/>
      <c r="J115" s="7"/>
      <c r="K115" s="7"/>
      <c r="L115" s="7"/>
      <c r="M115" s="7"/>
      <c r="N115" s="10">
        <f t="shared" si="3"/>
        <v>9243</v>
      </c>
      <c r="O115" s="7"/>
      <c r="P115" s="7"/>
      <c r="Q115" s="7"/>
      <c r="R115" s="7"/>
    </row>
    <row r="116" spans="1:18">
      <c r="A116" s="5">
        <f t="shared" si="2"/>
        <v>109</v>
      </c>
      <c r="B116" s="6">
        <v>45098</v>
      </c>
      <c r="C116" s="5" t="s">
        <v>1369</v>
      </c>
      <c r="D116" s="5" t="s">
        <v>760</v>
      </c>
      <c r="E116" s="5" t="s">
        <v>1342</v>
      </c>
      <c r="F116" s="5" t="s">
        <v>110</v>
      </c>
      <c r="G116" s="5">
        <v>20</v>
      </c>
      <c r="H116" s="7"/>
      <c r="I116" s="7"/>
      <c r="J116" s="7"/>
      <c r="K116" s="7"/>
      <c r="L116" s="7"/>
      <c r="M116" s="7"/>
      <c r="N116" s="10">
        <f t="shared" si="3"/>
        <v>9263</v>
      </c>
      <c r="O116" s="7"/>
      <c r="P116" s="7"/>
      <c r="Q116" s="7"/>
      <c r="R116" s="7"/>
    </row>
    <row r="117" spans="1:18">
      <c r="A117" s="5">
        <f t="shared" si="2"/>
        <v>110</v>
      </c>
      <c r="B117" s="6">
        <v>45098</v>
      </c>
      <c r="C117" s="5" t="s">
        <v>1241</v>
      </c>
      <c r="D117" s="5" t="s">
        <v>1243</v>
      </c>
      <c r="E117" s="5" t="s">
        <v>1342</v>
      </c>
      <c r="F117" s="5" t="s">
        <v>110</v>
      </c>
      <c r="G117" s="5">
        <v>24</v>
      </c>
      <c r="H117" s="7"/>
      <c r="I117" s="7"/>
      <c r="J117" s="7"/>
      <c r="K117" s="7"/>
      <c r="L117" s="7"/>
      <c r="M117" s="7"/>
      <c r="N117" s="10">
        <f t="shared" si="3"/>
        <v>9287</v>
      </c>
      <c r="O117" s="7"/>
      <c r="P117" s="7"/>
      <c r="Q117" s="7"/>
      <c r="R117" s="7"/>
    </row>
    <row r="118" spans="1:18">
      <c r="A118" s="5">
        <f t="shared" si="2"/>
        <v>111</v>
      </c>
      <c r="B118" s="6">
        <v>45098</v>
      </c>
      <c r="C118" s="5" t="s">
        <v>1234</v>
      </c>
      <c r="D118" s="5" t="s">
        <v>1556</v>
      </c>
      <c r="E118" s="5" t="s">
        <v>1342</v>
      </c>
      <c r="F118" s="5" t="s">
        <v>110</v>
      </c>
      <c r="G118" s="5">
        <v>28</v>
      </c>
      <c r="H118" s="7"/>
      <c r="I118" s="7"/>
      <c r="J118" s="7"/>
      <c r="K118" s="7"/>
      <c r="L118" s="7"/>
      <c r="M118" s="7"/>
      <c r="N118" s="10">
        <f t="shared" si="3"/>
        <v>9315</v>
      </c>
      <c r="O118" s="7"/>
      <c r="P118" s="7"/>
      <c r="Q118" s="7"/>
      <c r="R118" s="7"/>
    </row>
    <row r="119" spans="1:18">
      <c r="A119" s="5">
        <f t="shared" si="2"/>
        <v>112</v>
      </c>
      <c r="B119" s="6">
        <v>45098</v>
      </c>
      <c r="C119" s="5" t="s">
        <v>1571</v>
      </c>
      <c r="D119" s="5" t="s">
        <v>1561</v>
      </c>
      <c r="E119" s="5" t="s">
        <v>1342</v>
      </c>
      <c r="F119" s="5" t="s">
        <v>110</v>
      </c>
      <c r="G119" s="5">
        <v>11</v>
      </c>
      <c r="H119" s="7"/>
      <c r="I119" s="7"/>
      <c r="J119" s="7"/>
      <c r="K119" s="7"/>
      <c r="L119" s="7"/>
      <c r="M119" s="7"/>
      <c r="N119" s="10">
        <f t="shared" si="3"/>
        <v>9326</v>
      </c>
      <c r="O119" s="7"/>
      <c r="P119" s="7"/>
      <c r="Q119" s="7"/>
      <c r="R119" s="7"/>
    </row>
    <row r="120" spans="1:18">
      <c r="A120" s="5">
        <f t="shared" si="2"/>
        <v>113</v>
      </c>
      <c r="B120" s="6">
        <v>45098</v>
      </c>
      <c r="C120" s="5" t="s">
        <v>1561</v>
      </c>
      <c r="D120" s="5" t="s">
        <v>1562</v>
      </c>
      <c r="E120" s="5" t="s">
        <v>1342</v>
      </c>
      <c r="F120" s="5" t="s">
        <v>110</v>
      </c>
      <c r="G120" s="5">
        <v>34</v>
      </c>
      <c r="H120" s="7"/>
      <c r="I120" s="7"/>
      <c r="J120" s="7"/>
      <c r="K120" s="7"/>
      <c r="L120" s="7"/>
      <c r="M120" s="7"/>
      <c r="N120" s="10">
        <f t="shared" si="3"/>
        <v>9360</v>
      </c>
      <c r="O120" s="7"/>
      <c r="P120" s="7"/>
      <c r="Q120" s="7"/>
      <c r="R120" s="7"/>
    </row>
    <row r="121" spans="1:18">
      <c r="A121" s="5">
        <f t="shared" si="2"/>
        <v>114</v>
      </c>
      <c r="B121" s="6">
        <v>45099</v>
      </c>
      <c r="C121" s="5" t="s">
        <v>1179</v>
      </c>
      <c r="D121" s="5" t="s">
        <v>1432</v>
      </c>
      <c r="E121" s="5" t="s">
        <v>1342</v>
      </c>
      <c r="F121" s="5" t="s">
        <v>110</v>
      </c>
      <c r="G121" s="5">
        <v>83</v>
      </c>
      <c r="H121" s="5"/>
      <c r="I121" s="7"/>
      <c r="J121" s="7"/>
      <c r="K121" s="7"/>
      <c r="L121" s="7"/>
      <c r="M121" s="7"/>
      <c r="N121" s="10">
        <f t="shared" si="3"/>
        <v>9443</v>
      </c>
      <c r="O121" s="7"/>
      <c r="P121" s="7"/>
      <c r="Q121" s="7"/>
      <c r="R121" s="7"/>
    </row>
    <row r="122" spans="1:18">
      <c r="A122" s="5">
        <f t="shared" si="2"/>
        <v>115</v>
      </c>
      <c r="B122" s="6">
        <v>45099</v>
      </c>
      <c r="C122" s="5" t="s">
        <v>1556</v>
      </c>
      <c r="D122" s="5" t="s">
        <v>1430</v>
      </c>
      <c r="E122" s="5" t="s">
        <v>1342</v>
      </c>
      <c r="F122" s="5" t="s">
        <v>110</v>
      </c>
      <c r="G122" s="5"/>
      <c r="H122" s="5">
        <v>28</v>
      </c>
      <c r="I122" s="7"/>
      <c r="J122" s="7"/>
      <c r="K122" s="7"/>
      <c r="L122" s="7"/>
      <c r="M122" s="7"/>
      <c r="N122" s="10">
        <f t="shared" si="3"/>
        <v>9471</v>
      </c>
      <c r="O122" s="7"/>
      <c r="P122" s="7"/>
      <c r="Q122" s="7"/>
      <c r="R122" s="7"/>
    </row>
    <row r="123" spans="1:18">
      <c r="A123" s="5">
        <f t="shared" si="2"/>
        <v>116</v>
      </c>
      <c r="B123" s="6">
        <v>45099</v>
      </c>
      <c r="C123" s="5" t="s">
        <v>1430</v>
      </c>
      <c r="D123" s="5" t="s">
        <v>1244</v>
      </c>
      <c r="E123" s="5" t="s">
        <v>1342</v>
      </c>
      <c r="F123" s="5" t="s">
        <v>110</v>
      </c>
      <c r="G123" s="5"/>
      <c r="H123" s="5">
        <v>5</v>
      </c>
      <c r="I123" s="7"/>
      <c r="J123" s="7"/>
      <c r="K123" s="7"/>
      <c r="L123" s="7"/>
      <c r="M123" s="7"/>
      <c r="N123" s="10">
        <f t="shared" si="3"/>
        <v>9476</v>
      </c>
      <c r="O123" s="7"/>
      <c r="P123" s="7"/>
      <c r="Q123" s="7"/>
      <c r="R123" s="7"/>
    </row>
    <row r="124" spans="1:18">
      <c r="A124" s="5">
        <f t="shared" si="2"/>
        <v>117</v>
      </c>
      <c r="B124" s="6">
        <v>45099</v>
      </c>
      <c r="C124" s="5" t="s">
        <v>1244</v>
      </c>
      <c r="D124" s="5" t="s">
        <v>1461</v>
      </c>
      <c r="E124" s="5" t="s">
        <v>1342</v>
      </c>
      <c r="F124" s="5" t="s">
        <v>110</v>
      </c>
      <c r="G124" s="5"/>
      <c r="H124" s="5">
        <v>57</v>
      </c>
      <c r="I124" s="7"/>
      <c r="J124" s="7"/>
      <c r="K124" s="7"/>
      <c r="L124" s="7"/>
      <c r="M124" s="7"/>
      <c r="N124" s="10">
        <f t="shared" si="3"/>
        <v>9533</v>
      </c>
      <c r="O124" s="7"/>
      <c r="P124" s="7"/>
      <c r="Q124" s="7"/>
      <c r="R124" s="7"/>
    </row>
    <row r="125" spans="1:18">
      <c r="A125" s="5">
        <f t="shared" si="2"/>
        <v>118</v>
      </c>
      <c r="B125" s="6">
        <v>45099</v>
      </c>
      <c r="C125" s="5" t="s">
        <v>1461</v>
      </c>
      <c r="D125" s="5" t="s">
        <v>1519</v>
      </c>
      <c r="E125" s="5" t="s">
        <v>1342</v>
      </c>
      <c r="F125" s="5" t="s">
        <v>110</v>
      </c>
      <c r="G125" s="5"/>
      <c r="H125" s="5">
        <v>10</v>
      </c>
      <c r="I125" s="7"/>
      <c r="J125" s="7"/>
      <c r="K125" s="7"/>
      <c r="L125" s="7"/>
      <c r="M125" s="7"/>
      <c r="N125" s="10">
        <f t="shared" si="3"/>
        <v>9543</v>
      </c>
      <c r="O125" s="7"/>
      <c r="P125" s="7"/>
      <c r="Q125" s="7"/>
      <c r="R125" s="7"/>
    </row>
    <row r="126" spans="1:18">
      <c r="A126" s="5">
        <f t="shared" si="2"/>
        <v>119</v>
      </c>
      <c r="B126" s="6">
        <v>45099</v>
      </c>
      <c r="C126" s="5" t="s">
        <v>1519</v>
      </c>
      <c r="D126" s="5" t="s">
        <v>1397</v>
      </c>
      <c r="E126" s="5" t="s">
        <v>1342</v>
      </c>
      <c r="F126" s="5" t="s">
        <v>110</v>
      </c>
      <c r="G126" s="5"/>
      <c r="H126" s="5">
        <v>21</v>
      </c>
      <c r="I126" s="7"/>
      <c r="J126" s="7"/>
      <c r="K126" s="7"/>
      <c r="L126" s="7"/>
      <c r="M126" s="7"/>
      <c r="N126" s="10">
        <f t="shared" si="3"/>
        <v>9564</v>
      </c>
      <c r="O126" s="7"/>
      <c r="P126" s="7"/>
      <c r="Q126" s="7"/>
      <c r="R126" s="7"/>
    </row>
    <row r="127" spans="1:18">
      <c r="A127" s="5">
        <f t="shared" si="2"/>
        <v>120</v>
      </c>
      <c r="B127" s="6">
        <v>45099</v>
      </c>
      <c r="C127" s="5" t="s">
        <v>1461</v>
      </c>
      <c r="D127" s="5" t="s">
        <v>1401</v>
      </c>
      <c r="E127" s="5" t="s">
        <v>1342</v>
      </c>
      <c r="F127" s="5" t="s">
        <v>110</v>
      </c>
      <c r="G127" s="5">
        <v>19</v>
      </c>
      <c r="H127" s="5"/>
      <c r="I127" s="7"/>
      <c r="J127" s="7"/>
      <c r="K127" s="7"/>
      <c r="L127" s="7"/>
      <c r="M127" s="7"/>
      <c r="N127" s="10">
        <f t="shared" si="3"/>
        <v>9583</v>
      </c>
      <c r="O127" s="7"/>
      <c r="P127" s="7"/>
      <c r="Q127" s="7"/>
      <c r="R127" s="7"/>
    </row>
    <row r="128" spans="1:18">
      <c r="A128" s="5">
        <f t="shared" si="2"/>
        <v>121</v>
      </c>
      <c r="B128" s="6">
        <v>45100</v>
      </c>
      <c r="C128" s="5" t="s">
        <v>1572</v>
      </c>
      <c r="D128" s="5" t="s">
        <v>1573</v>
      </c>
      <c r="E128" s="5" t="s">
        <v>1342</v>
      </c>
      <c r="F128" s="5" t="s">
        <v>110</v>
      </c>
      <c r="G128" s="5">
        <v>100</v>
      </c>
      <c r="H128" s="5"/>
      <c r="I128" s="7"/>
      <c r="J128" s="7"/>
      <c r="K128" s="7"/>
      <c r="L128" s="7"/>
      <c r="M128" s="7"/>
      <c r="N128" s="10">
        <f t="shared" si="3"/>
        <v>9683</v>
      </c>
      <c r="O128" s="7"/>
      <c r="P128" s="7"/>
      <c r="Q128" s="7"/>
      <c r="R128" s="7"/>
    </row>
    <row r="129" spans="1:18">
      <c r="A129" s="5">
        <f t="shared" si="2"/>
        <v>122</v>
      </c>
      <c r="B129" s="6">
        <v>45102</v>
      </c>
      <c r="C129" s="5" t="s">
        <v>176</v>
      </c>
      <c r="D129" s="5" t="s">
        <v>195</v>
      </c>
      <c r="E129" s="5" t="s">
        <v>1342</v>
      </c>
      <c r="F129" s="5" t="s">
        <v>110</v>
      </c>
      <c r="G129" s="5">
        <v>43</v>
      </c>
      <c r="H129" s="5"/>
      <c r="I129" s="7"/>
      <c r="J129" s="7"/>
      <c r="K129" s="7"/>
      <c r="L129" s="7"/>
      <c r="M129" s="7"/>
      <c r="N129" s="10">
        <f t="shared" si="3"/>
        <v>9726</v>
      </c>
      <c r="O129" s="7"/>
      <c r="P129" s="7"/>
      <c r="Q129" s="7"/>
      <c r="R129" s="7"/>
    </row>
    <row r="130" spans="1:18">
      <c r="A130" s="5">
        <f t="shared" si="2"/>
        <v>123</v>
      </c>
      <c r="B130" s="6">
        <v>45102</v>
      </c>
      <c r="C130" s="5" t="s">
        <v>1210</v>
      </c>
      <c r="D130" s="5" t="s">
        <v>176</v>
      </c>
      <c r="E130" s="5" t="s">
        <v>1342</v>
      </c>
      <c r="F130" s="5" t="s">
        <v>110</v>
      </c>
      <c r="G130" s="5">
        <v>25</v>
      </c>
      <c r="H130" s="5"/>
      <c r="I130" s="7"/>
      <c r="J130" s="7"/>
      <c r="K130" s="7"/>
      <c r="L130" s="7"/>
      <c r="M130" s="7"/>
      <c r="N130" s="10">
        <f t="shared" si="3"/>
        <v>9751</v>
      </c>
      <c r="O130" s="7"/>
      <c r="P130" s="7"/>
      <c r="Q130" s="7"/>
      <c r="R130" s="7"/>
    </row>
    <row r="131" spans="1:18">
      <c r="A131" s="5">
        <f t="shared" si="2"/>
        <v>124</v>
      </c>
      <c r="B131" s="6">
        <v>45102</v>
      </c>
      <c r="C131" s="5" t="s">
        <v>763</v>
      </c>
      <c r="D131" s="5" t="s">
        <v>1210</v>
      </c>
      <c r="E131" s="5" t="s">
        <v>1342</v>
      </c>
      <c r="F131" s="5" t="s">
        <v>110</v>
      </c>
      <c r="G131" s="5">
        <v>48</v>
      </c>
      <c r="H131" s="5"/>
      <c r="I131" s="7"/>
      <c r="J131" s="7"/>
      <c r="K131" s="7"/>
      <c r="L131" s="7"/>
      <c r="M131" s="7"/>
      <c r="N131" s="10">
        <f t="shared" si="3"/>
        <v>9799</v>
      </c>
      <c r="O131" s="7"/>
      <c r="P131" s="7"/>
      <c r="Q131" s="7"/>
      <c r="R131" s="7"/>
    </row>
    <row r="132" spans="1:18">
      <c r="A132" s="5">
        <f t="shared" si="2"/>
        <v>125</v>
      </c>
      <c r="B132" s="6">
        <v>45102</v>
      </c>
      <c r="C132" s="5" t="s">
        <v>1574</v>
      </c>
      <c r="D132" s="5" t="s">
        <v>1187</v>
      </c>
      <c r="E132" s="5" t="s">
        <v>1068</v>
      </c>
      <c r="F132" s="5" t="s">
        <v>110</v>
      </c>
      <c r="G132" s="5">
        <v>3</v>
      </c>
      <c r="H132" s="5"/>
      <c r="I132" s="7"/>
      <c r="J132" s="7"/>
      <c r="K132" s="7"/>
      <c r="L132" s="7"/>
      <c r="M132" s="7"/>
      <c r="N132" s="10">
        <f t="shared" si="3"/>
        <v>9802</v>
      </c>
      <c r="O132" s="7"/>
      <c r="P132" s="7"/>
      <c r="Q132" s="7"/>
      <c r="R132" s="7"/>
    </row>
    <row r="133" spans="1:18">
      <c r="A133" s="5">
        <f t="shared" si="2"/>
        <v>126</v>
      </c>
      <c r="B133" s="6">
        <v>45102</v>
      </c>
      <c r="C133" s="5" t="s">
        <v>1023</v>
      </c>
      <c r="D133" s="5" t="s">
        <v>1575</v>
      </c>
      <c r="E133" s="5" t="s">
        <v>1068</v>
      </c>
      <c r="F133" s="5" t="s">
        <v>110</v>
      </c>
      <c r="G133" s="5">
        <v>3</v>
      </c>
      <c r="H133" s="5"/>
      <c r="I133" s="7"/>
      <c r="J133" s="7"/>
      <c r="K133" s="7"/>
      <c r="L133" s="7"/>
      <c r="M133" s="7"/>
      <c r="N133" s="10">
        <f t="shared" si="3"/>
        <v>9805</v>
      </c>
      <c r="O133" s="7"/>
      <c r="P133" s="7"/>
      <c r="Q133" s="7"/>
      <c r="R133" s="7"/>
    </row>
    <row r="134" spans="1:18">
      <c r="A134" s="5">
        <f t="shared" si="2"/>
        <v>127</v>
      </c>
      <c r="B134" s="6">
        <v>45102</v>
      </c>
      <c r="C134" s="5" t="s">
        <v>800</v>
      </c>
      <c r="D134" s="5" t="s">
        <v>1552</v>
      </c>
      <c r="E134" s="5" t="s">
        <v>1068</v>
      </c>
      <c r="F134" s="5" t="s">
        <v>110</v>
      </c>
      <c r="G134" s="5">
        <v>3</v>
      </c>
      <c r="H134" s="5"/>
      <c r="I134" s="7"/>
      <c r="J134" s="7"/>
      <c r="K134" s="7"/>
      <c r="L134" s="7"/>
      <c r="M134" s="7"/>
      <c r="N134" s="10">
        <f t="shared" si="3"/>
        <v>9808</v>
      </c>
      <c r="O134" s="7"/>
      <c r="P134" s="7"/>
      <c r="Q134" s="7"/>
      <c r="R134" s="7"/>
    </row>
    <row r="135" spans="1:18">
      <c r="A135" s="5">
        <f t="shared" si="2"/>
        <v>128</v>
      </c>
      <c r="B135" s="6">
        <v>45102</v>
      </c>
      <c r="C135" s="5" t="s">
        <v>1552</v>
      </c>
      <c r="D135" s="5" t="s">
        <v>1576</v>
      </c>
      <c r="E135" s="5" t="s">
        <v>1068</v>
      </c>
      <c r="F135" s="5" t="s">
        <v>110</v>
      </c>
      <c r="G135" s="5">
        <v>3</v>
      </c>
      <c r="H135" s="5"/>
      <c r="I135" s="7"/>
      <c r="J135" s="7"/>
      <c r="K135" s="7"/>
      <c r="L135" s="7"/>
      <c r="M135" s="7"/>
      <c r="N135" s="10">
        <f t="shared" si="3"/>
        <v>9811</v>
      </c>
      <c r="O135" s="7"/>
      <c r="P135" s="7"/>
      <c r="Q135" s="7"/>
      <c r="R135" s="7"/>
    </row>
    <row r="136" spans="1:18">
      <c r="A136" s="5">
        <f t="shared" si="2"/>
        <v>129</v>
      </c>
      <c r="B136" s="6">
        <v>45114</v>
      </c>
      <c r="C136" s="5" t="s">
        <v>1228</v>
      </c>
      <c r="D136" s="5" t="s">
        <v>1462</v>
      </c>
      <c r="E136" s="5" t="s">
        <v>1342</v>
      </c>
      <c r="F136" s="5" t="s">
        <v>110</v>
      </c>
      <c r="G136" s="5"/>
      <c r="H136" s="5"/>
      <c r="I136" s="5"/>
      <c r="J136" s="5">
        <v>180</v>
      </c>
      <c r="K136" s="7"/>
      <c r="L136" s="7"/>
      <c r="M136" s="7"/>
      <c r="N136" s="10">
        <f t="shared" si="3"/>
        <v>9991</v>
      </c>
      <c r="O136" s="7"/>
      <c r="P136" s="7"/>
      <c r="Q136" s="7"/>
      <c r="R136" s="7"/>
    </row>
    <row r="137" spans="1:18">
      <c r="A137" s="5">
        <f t="shared" si="2"/>
        <v>130</v>
      </c>
      <c r="B137" s="6">
        <v>45116</v>
      </c>
      <c r="C137" s="5" t="s">
        <v>1530</v>
      </c>
      <c r="D137" s="5" t="s">
        <v>1228</v>
      </c>
      <c r="E137" s="5" t="s">
        <v>1342</v>
      </c>
      <c r="F137" s="5" t="s">
        <v>110</v>
      </c>
      <c r="G137" s="5"/>
      <c r="H137" s="5"/>
      <c r="I137" s="5"/>
      <c r="J137" s="5">
        <v>66</v>
      </c>
      <c r="K137" s="7"/>
      <c r="L137" s="7"/>
      <c r="M137" s="7"/>
      <c r="N137" s="10">
        <f t="shared" si="3"/>
        <v>10057</v>
      </c>
      <c r="O137" s="7"/>
      <c r="P137" s="7"/>
      <c r="Q137" s="7"/>
      <c r="R137" s="7"/>
    </row>
    <row r="138" spans="1:18">
      <c r="A138" s="5">
        <f t="shared" ref="A138:A201" si="4">1+A137</f>
        <v>131</v>
      </c>
      <c r="B138" s="6">
        <v>45116</v>
      </c>
      <c r="C138" s="5" t="s">
        <v>1424</v>
      </c>
      <c r="D138" s="5" t="s">
        <v>1530</v>
      </c>
      <c r="E138" s="5" t="s">
        <v>1342</v>
      </c>
      <c r="F138" s="5" t="s">
        <v>110</v>
      </c>
      <c r="G138" s="5"/>
      <c r="H138" s="5"/>
      <c r="I138" s="5"/>
      <c r="J138" s="5">
        <v>84</v>
      </c>
      <c r="K138" s="7"/>
      <c r="L138" s="7"/>
      <c r="M138" s="7"/>
      <c r="N138" s="10">
        <f t="shared" si="3"/>
        <v>10141</v>
      </c>
      <c r="O138" s="7"/>
      <c r="P138" s="7"/>
      <c r="Q138" s="7"/>
      <c r="R138" s="7"/>
    </row>
    <row r="139" spans="1:18">
      <c r="A139" s="5">
        <f t="shared" si="4"/>
        <v>132</v>
      </c>
      <c r="B139" s="6">
        <v>45116</v>
      </c>
      <c r="C139" s="5" t="s">
        <v>1117</v>
      </c>
      <c r="D139" s="5" t="s">
        <v>1424</v>
      </c>
      <c r="E139" s="5" t="s">
        <v>1342</v>
      </c>
      <c r="F139" s="5" t="s">
        <v>110</v>
      </c>
      <c r="G139" s="5"/>
      <c r="H139" s="5"/>
      <c r="I139" s="5"/>
      <c r="J139" s="5">
        <v>168</v>
      </c>
      <c r="K139" s="7"/>
      <c r="L139" s="7"/>
      <c r="M139" s="7"/>
      <c r="N139" s="10">
        <f t="shared" ref="N139:N202" si="5">+N138+G139+H139+I139+J139+K139+L139+M139</f>
        <v>10309</v>
      </c>
      <c r="O139" s="7"/>
      <c r="P139" s="7"/>
      <c r="Q139" s="7"/>
      <c r="R139" s="7"/>
    </row>
    <row r="140" spans="1:18">
      <c r="A140" s="5">
        <f t="shared" si="4"/>
        <v>133</v>
      </c>
      <c r="B140" s="6">
        <v>45116</v>
      </c>
      <c r="C140" s="5" t="s">
        <v>1424</v>
      </c>
      <c r="D140" s="5" t="s">
        <v>1377</v>
      </c>
      <c r="E140" s="5" t="s">
        <v>1342</v>
      </c>
      <c r="F140" s="5" t="s">
        <v>110</v>
      </c>
      <c r="G140" s="5">
        <v>63</v>
      </c>
      <c r="H140" s="5"/>
      <c r="I140" s="5"/>
      <c r="J140" s="5"/>
      <c r="K140" s="7"/>
      <c r="L140" s="7"/>
      <c r="M140" s="7"/>
      <c r="N140" s="10">
        <f t="shared" si="5"/>
        <v>10372</v>
      </c>
      <c r="O140" s="7"/>
      <c r="P140" s="7"/>
      <c r="Q140" s="7"/>
      <c r="R140" s="7"/>
    </row>
    <row r="141" spans="1:18">
      <c r="A141" s="5">
        <f t="shared" si="4"/>
        <v>134</v>
      </c>
      <c r="B141" s="6">
        <v>45116</v>
      </c>
      <c r="C141" s="5" t="s">
        <v>1267</v>
      </c>
      <c r="D141" s="5" t="s">
        <v>1117</v>
      </c>
      <c r="E141" s="5" t="s">
        <v>1342</v>
      </c>
      <c r="F141" s="5" t="s">
        <v>110</v>
      </c>
      <c r="G141" s="5"/>
      <c r="H141" s="5"/>
      <c r="I141" s="5"/>
      <c r="J141" s="5">
        <v>54</v>
      </c>
      <c r="K141" s="7"/>
      <c r="L141" s="7"/>
      <c r="M141" s="7"/>
      <c r="N141" s="10">
        <f t="shared" si="5"/>
        <v>10426</v>
      </c>
      <c r="O141" s="7"/>
      <c r="P141" s="7"/>
      <c r="Q141" s="7"/>
      <c r="R141" s="7"/>
    </row>
    <row r="142" spans="1:18">
      <c r="A142" s="5">
        <f t="shared" si="4"/>
        <v>135</v>
      </c>
      <c r="B142" s="6">
        <v>45116</v>
      </c>
      <c r="C142" s="5" t="s">
        <v>924</v>
      </c>
      <c r="D142" s="5" t="s">
        <v>1267</v>
      </c>
      <c r="E142" s="5" t="s">
        <v>1342</v>
      </c>
      <c r="F142" s="5" t="s">
        <v>110</v>
      </c>
      <c r="G142" s="5"/>
      <c r="H142" s="5"/>
      <c r="I142" s="5"/>
      <c r="J142" s="5">
        <v>71</v>
      </c>
      <c r="K142" s="7"/>
      <c r="L142" s="7"/>
      <c r="M142" s="7"/>
      <c r="N142" s="10">
        <f t="shared" si="5"/>
        <v>10497</v>
      </c>
      <c r="O142" s="7"/>
      <c r="P142" s="7"/>
      <c r="Q142" s="7"/>
      <c r="R142" s="7"/>
    </row>
    <row r="143" spans="1:18">
      <c r="A143" s="5">
        <f t="shared" si="4"/>
        <v>136</v>
      </c>
      <c r="B143" s="6">
        <v>45117</v>
      </c>
      <c r="C143" s="5" t="s">
        <v>1117</v>
      </c>
      <c r="D143" s="5" t="s">
        <v>1577</v>
      </c>
      <c r="E143" s="5" t="s">
        <v>1342</v>
      </c>
      <c r="F143" s="5" t="s">
        <v>110</v>
      </c>
      <c r="G143" s="5">
        <v>104</v>
      </c>
      <c r="H143" s="5"/>
      <c r="I143" s="5"/>
      <c r="J143" s="5"/>
      <c r="K143" s="7"/>
      <c r="L143" s="7"/>
      <c r="M143" s="7"/>
      <c r="N143" s="10">
        <f t="shared" si="5"/>
        <v>10601</v>
      </c>
      <c r="O143" s="7"/>
      <c r="P143" s="7"/>
      <c r="Q143" s="7"/>
      <c r="R143" s="7"/>
    </row>
    <row r="144" spans="1:18">
      <c r="A144" s="5">
        <f t="shared" si="4"/>
        <v>137</v>
      </c>
      <c r="B144" s="6">
        <v>45117</v>
      </c>
      <c r="C144" s="5" t="s">
        <v>1578</v>
      </c>
      <c r="D144" s="5" t="s">
        <v>750</v>
      </c>
      <c r="E144" s="5" t="s">
        <v>1342</v>
      </c>
      <c r="F144" s="5" t="s">
        <v>110</v>
      </c>
      <c r="G144" s="5">
        <v>50</v>
      </c>
      <c r="H144" s="5"/>
      <c r="I144" s="5"/>
      <c r="J144" s="5"/>
      <c r="K144" s="7"/>
      <c r="L144" s="7"/>
      <c r="M144" s="7"/>
      <c r="N144" s="10">
        <f t="shared" si="5"/>
        <v>10651</v>
      </c>
      <c r="O144" s="7"/>
      <c r="P144" s="7"/>
      <c r="Q144" s="7"/>
      <c r="R144" s="7"/>
    </row>
    <row r="145" spans="1:18">
      <c r="A145" s="5">
        <f t="shared" si="4"/>
        <v>138</v>
      </c>
      <c r="B145" s="6">
        <v>45118</v>
      </c>
      <c r="C145" s="5" t="s">
        <v>1550</v>
      </c>
      <c r="D145" s="5" t="s">
        <v>924</v>
      </c>
      <c r="E145" s="5" t="s">
        <v>1342</v>
      </c>
      <c r="F145" s="5" t="s">
        <v>110</v>
      </c>
      <c r="G145" s="7"/>
      <c r="H145" s="7"/>
      <c r="I145" s="7"/>
      <c r="J145" s="10">
        <v>78</v>
      </c>
      <c r="K145" s="7"/>
      <c r="L145" s="7"/>
      <c r="M145" s="7"/>
      <c r="N145" s="10">
        <f t="shared" si="5"/>
        <v>10729</v>
      </c>
      <c r="O145" s="7"/>
      <c r="P145" s="7"/>
      <c r="Q145" s="7"/>
      <c r="R145" s="7"/>
    </row>
    <row r="146" spans="1:18">
      <c r="A146" s="5">
        <f t="shared" si="4"/>
        <v>139</v>
      </c>
      <c r="B146" s="6">
        <v>45118</v>
      </c>
      <c r="C146" s="5" t="s">
        <v>1113</v>
      </c>
      <c r="D146" s="5" t="s">
        <v>1550</v>
      </c>
      <c r="E146" s="5" t="s">
        <v>1342</v>
      </c>
      <c r="F146" s="5" t="s">
        <v>110</v>
      </c>
      <c r="G146" s="7"/>
      <c r="H146" s="7"/>
      <c r="I146" s="7"/>
      <c r="J146" s="10">
        <v>300</v>
      </c>
      <c r="K146" s="7"/>
      <c r="L146" s="7"/>
      <c r="M146" s="7"/>
      <c r="N146" s="10">
        <f t="shared" si="5"/>
        <v>11029</v>
      </c>
      <c r="O146" s="7"/>
      <c r="P146" s="7"/>
      <c r="Q146" s="7"/>
      <c r="R146" s="7"/>
    </row>
    <row r="147" spans="1:18">
      <c r="A147" s="5">
        <f t="shared" si="4"/>
        <v>140</v>
      </c>
      <c r="B147" s="6">
        <v>45119</v>
      </c>
      <c r="C147" s="5" t="s">
        <v>1113</v>
      </c>
      <c r="D147" s="5" t="s">
        <v>1550</v>
      </c>
      <c r="E147" s="5" t="s">
        <v>1342</v>
      </c>
      <c r="F147" s="5" t="s">
        <v>110</v>
      </c>
      <c r="G147" s="7"/>
      <c r="H147" s="7"/>
      <c r="I147" s="7"/>
      <c r="J147" s="10">
        <v>30</v>
      </c>
      <c r="K147" s="7"/>
      <c r="L147" s="7"/>
      <c r="M147" s="7"/>
      <c r="N147" s="10">
        <f t="shared" si="5"/>
        <v>11059</v>
      </c>
      <c r="O147" s="7"/>
      <c r="P147" s="7"/>
      <c r="Q147" s="7"/>
      <c r="R147" s="7"/>
    </row>
    <row r="148" spans="1:18">
      <c r="A148" s="5">
        <f t="shared" si="4"/>
        <v>141</v>
      </c>
      <c r="B148" s="6">
        <v>45120</v>
      </c>
      <c r="C148" s="5" t="s">
        <v>1113</v>
      </c>
      <c r="D148" s="5" t="s">
        <v>1550</v>
      </c>
      <c r="E148" s="5" t="s">
        <v>1342</v>
      </c>
      <c r="F148" s="5" t="s">
        <v>110</v>
      </c>
      <c r="G148" s="7"/>
      <c r="H148" s="7"/>
      <c r="I148" s="7"/>
      <c r="J148" s="5">
        <v>22</v>
      </c>
      <c r="K148" s="7"/>
      <c r="L148" s="7"/>
      <c r="M148" s="7"/>
      <c r="N148" s="10">
        <f t="shared" si="5"/>
        <v>11081</v>
      </c>
      <c r="O148" s="7"/>
      <c r="P148" s="7"/>
      <c r="Q148" s="7"/>
      <c r="R148" s="7"/>
    </row>
    <row r="149" spans="1:18">
      <c r="A149" s="5">
        <f t="shared" si="4"/>
        <v>142</v>
      </c>
      <c r="B149" s="6">
        <v>45120</v>
      </c>
      <c r="C149" s="5" t="s">
        <v>1189</v>
      </c>
      <c r="D149" s="5" t="s">
        <v>1113</v>
      </c>
      <c r="E149" s="5" t="s">
        <v>1342</v>
      </c>
      <c r="F149" s="5" t="s">
        <v>110</v>
      </c>
      <c r="G149" s="7"/>
      <c r="H149" s="7"/>
      <c r="I149" s="7"/>
      <c r="J149" s="5">
        <v>25</v>
      </c>
      <c r="K149" s="7"/>
      <c r="L149" s="7"/>
      <c r="M149" s="7"/>
      <c r="N149" s="10">
        <f t="shared" si="5"/>
        <v>11106</v>
      </c>
      <c r="O149" s="7"/>
      <c r="P149" s="7"/>
      <c r="Q149" s="7"/>
      <c r="R149" s="7"/>
    </row>
    <row r="150" spans="1:18">
      <c r="A150" s="5">
        <f t="shared" si="4"/>
        <v>143</v>
      </c>
      <c r="B150" s="6">
        <v>45120</v>
      </c>
      <c r="C150" s="5" t="s">
        <v>1131</v>
      </c>
      <c r="D150" s="5" t="s">
        <v>1189</v>
      </c>
      <c r="E150" s="5" t="s">
        <v>1342</v>
      </c>
      <c r="F150" s="5" t="s">
        <v>110</v>
      </c>
      <c r="G150" s="7"/>
      <c r="H150" s="7"/>
      <c r="I150" s="7"/>
      <c r="J150" s="5">
        <v>14</v>
      </c>
      <c r="K150" s="7"/>
      <c r="L150" s="7"/>
      <c r="M150" s="7"/>
      <c r="N150" s="10">
        <f t="shared" si="5"/>
        <v>11120</v>
      </c>
      <c r="O150" s="7"/>
      <c r="P150" s="7"/>
      <c r="Q150" s="7"/>
      <c r="R150" s="7"/>
    </row>
    <row r="151" spans="1:18">
      <c r="A151" s="5">
        <f t="shared" si="4"/>
        <v>144</v>
      </c>
      <c r="B151" s="6">
        <v>45121</v>
      </c>
      <c r="C151" s="5" t="s">
        <v>1578</v>
      </c>
      <c r="D151" s="5" t="s">
        <v>1579</v>
      </c>
      <c r="E151" s="5" t="s">
        <v>1342</v>
      </c>
      <c r="F151" s="5" t="s">
        <v>110</v>
      </c>
      <c r="G151" s="5">
        <v>13</v>
      </c>
      <c r="H151" s="7"/>
      <c r="I151" s="7"/>
      <c r="J151" s="7"/>
      <c r="K151" s="7"/>
      <c r="L151" s="7"/>
      <c r="M151" s="7"/>
      <c r="N151" s="10">
        <f t="shared" si="5"/>
        <v>11133</v>
      </c>
      <c r="O151" s="7"/>
      <c r="P151" s="7"/>
      <c r="Q151" s="7"/>
      <c r="R151" s="7"/>
    </row>
    <row r="152" spans="1:18">
      <c r="A152" s="5">
        <f t="shared" si="4"/>
        <v>145</v>
      </c>
      <c r="B152" s="6">
        <v>45121</v>
      </c>
      <c r="C152" s="5" t="s">
        <v>1578</v>
      </c>
      <c r="D152" s="5" t="s">
        <v>750</v>
      </c>
      <c r="E152" s="5" t="s">
        <v>1342</v>
      </c>
      <c r="F152" s="5" t="s">
        <v>110</v>
      </c>
      <c r="G152" s="5">
        <v>13</v>
      </c>
      <c r="H152" s="7"/>
      <c r="I152" s="7"/>
      <c r="J152" s="7"/>
      <c r="K152" s="7"/>
      <c r="L152" s="7"/>
      <c r="M152" s="7"/>
      <c r="N152" s="10">
        <f t="shared" si="5"/>
        <v>11146</v>
      </c>
      <c r="O152" s="7"/>
      <c r="P152" s="7"/>
      <c r="Q152" s="7"/>
      <c r="R152" s="7"/>
    </row>
    <row r="153" spans="1:18">
      <c r="A153" s="5">
        <f t="shared" si="4"/>
        <v>146</v>
      </c>
      <c r="B153" s="6">
        <v>45121</v>
      </c>
      <c r="C153" s="5" t="s">
        <v>750</v>
      </c>
      <c r="D153" s="5" t="s">
        <v>1580</v>
      </c>
      <c r="E153" s="5" t="s">
        <v>1342</v>
      </c>
      <c r="F153" s="5" t="s">
        <v>110</v>
      </c>
      <c r="G153" s="5">
        <v>71</v>
      </c>
      <c r="H153" s="7"/>
      <c r="I153" s="7"/>
      <c r="J153" s="7"/>
      <c r="K153" s="7"/>
      <c r="L153" s="7"/>
      <c r="M153" s="7"/>
      <c r="N153" s="10">
        <f t="shared" si="5"/>
        <v>11217</v>
      </c>
      <c r="O153" s="7"/>
      <c r="P153" s="7"/>
      <c r="Q153" s="7"/>
      <c r="R153" s="7"/>
    </row>
    <row r="154" spans="1:18">
      <c r="A154" s="5">
        <f t="shared" si="4"/>
        <v>147</v>
      </c>
      <c r="B154" s="6">
        <v>45121</v>
      </c>
      <c r="C154" s="5" t="s">
        <v>750</v>
      </c>
      <c r="D154" s="5" t="s">
        <v>1581</v>
      </c>
      <c r="E154" s="5" t="s">
        <v>1342</v>
      </c>
      <c r="F154" s="5" t="s">
        <v>110</v>
      </c>
      <c r="G154" s="5">
        <v>45</v>
      </c>
      <c r="H154" s="7"/>
      <c r="I154" s="7"/>
      <c r="J154" s="7"/>
      <c r="K154" s="7"/>
      <c r="L154" s="7"/>
      <c r="M154" s="7"/>
      <c r="N154" s="10">
        <f t="shared" si="5"/>
        <v>11262</v>
      </c>
      <c r="O154" s="7"/>
      <c r="P154" s="7"/>
      <c r="Q154" s="7"/>
      <c r="R154" s="7"/>
    </row>
    <row r="155" spans="1:18">
      <c r="A155" s="5">
        <f t="shared" si="4"/>
        <v>148</v>
      </c>
      <c r="B155" s="6">
        <v>45125</v>
      </c>
      <c r="C155" s="5" t="s">
        <v>149</v>
      </c>
      <c r="D155" s="5" t="s">
        <v>862</v>
      </c>
      <c r="E155" s="5" t="s">
        <v>1342</v>
      </c>
      <c r="F155" s="5" t="s">
        <v>110</v>
      </c>
      <c r="G155" s="5"/>
      <c r="H155" s="5">
        <v>283</v>
      </c>
      <c r="I155" s="7"/>
      <c r="J155" s="7"/>
      <c r="K155" s="7"/>
      <c r="L155" s="7"/>
      <c r="M155" s="7"/>
      <c r="N155" s="10">
        <f t="shared" si="5"/>
        <v>11545</v>
      </c>
      <c r="O155" s="7"/>
      <c r="P155" s="7"/>
      <c r="Q155" s="7"/>
      <c r="R155" s="7"/>
    </row>
    <row r="156" spans="1:18">
      <c r="A156" s="5">
        <f t="shared" si="4"/>
        <v>149</v>
      </c>
      <c r="B156" s="6">
        <v>45126</v>
      </c>
      <c r="C156" s="5" t="s">
        <v>862</v>
      </c>
      <c r="D156" s="5" t="s">
        <v>241</v>
      </c>
      <c r="E156" s="5" t="s">
        <v>1342</v>
      </c>
      <c r="F156" s="5" t="s">
        <v>110</v>
      </c>
      <c r="G156" s="5">
        <v>65</v>
      </c>
      <c r="H156" s="5"/>
      <c r="I156" s="7"/>
      <c r="J156" s="7"/>
      <c r="K156" s="7"/>
      <c r="L156" s="7"/>
      <c r="M156" s="7"/>
      <c r="N156" s="10">
        <f t="shared" si="5"/>
        <v>11610</v>
      </c>
      <c r="O156" s="7"/>
      <c r="P156" s="7"/>
      <c r="Q156" s="7"/>
      <c r="R156" s="7"/>
    </row>
    <row r="157" spans="1:18">
      <c r="A157" s="5">
        <f t="shared" si="4"/>
        <v>150</v>
      </c>
      <c r="B157" s="6">
        <v>45126</v>
      </c>
      <c r="C157" s="5" t="s">
        <v>862</v>
      </c>
      <c r="D157" s="5" t="s">
        <v>1582</v>
      </c>
      <c r="E157" s="5" t="s">
        <v>1342</v>
      </c>
      <c r="F157" s="5" t="s">
        <v>110</v>
      </c>
      <c r="G157" s="5">
        <v>80</v>
      </c>
      <c r="H157" s="5"/>
      <c r="I157" s="7"/>
      <c r="J157" s="7"/>
      <c r="K157" s="7"/>
      <c r="L157" s="7"/>
      <c r="M157" s="7"/>
      <c r="N157" s="10">
        <f t="shared" si="5"/>
        <v>11690</v>
      </c>
      <c r="O157" s="7"/>
      <c r="P157" s="7"/>
      <c r="Q157" s="7"/>
      <c r="R157" s="7"/>
    </row>
    <row r="158" spans="1:18">
      <c r="A158" s="5">
        <f t="shared" si="4"/>
        <v>151</v>
      </c>
      <c r="B158" s="6">
        <v>45127</v>
      </c>
      <c r="C158" s="5" t="s">
        <v>862</v>
      </c>
      <c r="D158" s="5" t="s">
        <v>1582</v>
      </c>
      <c r="E158" s="5" t="s">
        <v>1342</v>
      </c>
      <c r="F158" s="5" t="s">
        <v>110</v>
      </c>
      <c r="G158" s="5">
        <v>68</v>
      </c>
      <c r="H158" s="5"/>
      <c r="I158" s="7"/>
      <c r="J158" s="7"/>
      <c r="K158" s="7"/>
      <c r="L158" s="7"/>
      <c r="M158" s="7"/>
      <c r="N158" s="10">
        <f t="shared" si="5"/>
        <v>11758</v>
      </c>
      <c r="O158" s="7"/>
      <c r="P158" s="7"/>
      <c r="Q158" s="7"/>
      <c r="R158" s="7"/>
    </row>
    <row r="159" spans="1:18">
      <c r="A159" s="5">
        <f t="shared" si="4"/>
        <v>152</v>
      </c>
      <c r="B159" s="6">
        <v>45127</v>
      </c>
      <c r="C159" s="5" t="s">
        <v>1582</v>
      </c>
      <c r="D159" s="5" t="s">
        <v>173</v>
      </c>
      <c r="E159" s="5" t="s">
        <v>1342</v>
      </c>
      <c r="F159" s="5" t="s">
        <v>110</v>
      </c>
      <c r="G159" s="5">
        <v>138</v>
      </c>
      <c r="H159" s="5"/>
      <c r="I159" s="7"/>
      <c r="J159" s="7"/>
      <c r="K159" s="7"/>
      <c r="L159" s="7"/>
      <c r="M159" s="7"/>
      <c r="N159" s="10">
        <f t="shared" si="5"/>
        <v>11896</v>
      </c>
      <c r="O159" s="7"/>
      <c r="P159" s="7"/>
      <c r="Q159" s="7"/>
      <c r="R159" s="7"/>
    </row>
    <row r="160" spans="1:18">
      <c r="A160" s="5">
        <f t="shared" si="4"/>
        <v>153</v>
      </c>
      <c r="B160" s="6">
        <v>45127</v>
      </c>
      <c r="C160" s="5" t="s">
        <v>173</v>
      </c>
      <c r="D160" s="5" t="s">
        <v>221</v>
      </c>
      <c r="E160" s="5" t="s">
        <v>1342</v>
      </c>
      <c r="F160" s="5" t="s">
        <v>110</v>
      </c>
      <c r="G160" s="5">
        <v>49</v>
      </c>
      <c r="H160" s="5"/>
      <c r="I160" s="7"/>
      <c r="J160" s="7"/>
      <c r="K160" s="7"/>
      <c r="L160" s="7"/>
      <c r="M160" s="7"/>
      <c r="N160" s="10">
        <f t="shared" si="5"/>
        <v>11945</v>
      </c>
      <c r="O160" s="7"/>
      <c r="P160" s="7"/>
      <c r="Q160" s="7"/>
      <c r="R160" s="7"/>
    </row>
    <row r="161" spans="1:18">
      <c r="A161" s="5">
        <f t="shared" si="4"/>
        <v>154</v>
      </c>
      <c r="B161" s="6">
        <v>45127</v>
      </c>
      <c r="C161" s="5" t="s">
        <v>173</v>
      </c>
      <c r="D161" s="5" t="s">
        <v>233</v>
      </c>
      <c r="E161" s="5" t="s">
        <v>1342</v>
      </c>
      <c r="F161" s="5" t="s">
        <v>110</v>
      </c>
      <c r="G161" s="5">
        <v>15</v>
      </c>
      <c r="H161" s="5"/>
      <c r="I161" s="7"/>
      <c r="J161" s="7"/>
      <c r="K161" s="7"/>
      <c r="L161" s="7"/>
      <c r="M161" s="7"/>
      <c r="N161" s="10">
        <f t="shared" si="5"/>
        <v>11960</v>
      </c>
      <c r="O161" s="7"/>
      <c r="P161" s="7"/>
      <c r="Q161" s="7"/>
      <c r="R161" s="7"/>
    </row>
    <row r="162" spans="1:18">
      <c r="A162" s="5">
        <f t="shared" si="4"/>
        <v>155</v>
      </c>
      <c r="B162" s="6">
        <v>45129</v>
      </c>
      <c r="C162" s="5" t="s">
        <v>857</v>
      </c>
      <c r="D162" s="5" t="s">
        <v>1344</v>
      </c>
      <c r="E162" s="5" t="s">
        <v>1342</v>
      </c>
      <c r="F162" s="5" t="s">
        <v>110</v>
      </c>
      <c r="G162" s="5">
        <v>60</v>
      </c>
      <c r="H162" s="5"/>
      <c r="I162" s="7"/>
      <c r="J162" s="7"/>
      <c r="K162" s="7"/>
      <c r="L162" s="7"/>
      <c r="M162" s="7"/>
      <c r="N162" s="10">
        <f t="shared" si="5"/>
        <v>12020</v>
      </c>
      <c r="O162" s="7"/>
      <c r="P162" s="7"/>
      <c r="Q162" s="7"/>
      <c r="R162" s="7"/>
    </row>
    <row r="163" spans="1:18">
      <c r="A163" s="5">
        <f t="shared" si="4"/>
        <v>156</v>
      </c>
      <c r="B163" s="6">
        <v>45129</v>
      </c>
      <c r="C163" s="5" t="s">
        <v>1258</v>
      </c>
      <c r="D163" s="5" t="s">
        <v>1366</v>
      </c>
      <c r="E163" s="5" t="s">
        <v>1342</v>
      </c>
      <c r="F163" s="5" t="s">
        <v>110</v>
      </c>
      <c r="G163" s="5">
        <v>23</v>
      </c>
      <c r="H163" s="5"/>
      <c r="I163" s="7"/>
      <c r="J163" s="7"/>
      <c r="K163" s="7"/>
      <c r="L163" s="7"/>
      <c r="M163" s="7"/>
      <c r="N163" s="10">
        <f t="shared" si="5"/>
        <v>12043</v>
      </c>
      <c r="O163" s="7"/>
      <c r="P163" s="7"/>
      <c r="Q163" s="7"/>
      <c r="R163" s="7"/>
    </row>
    <row r="164" spans="1:18">
      <c r="A164" s="5">
        <f t="shared" si="4"/>
        <v>157</v>
      </c>
      <c r="B164" s="6">
        <v>45129</v>
      </c>
      <c r="C164" s="5" t="s">
        <v>1058</v>
      </c>
      <c r="D164" s="5" t="s">
        <v>1110</v>
      </c>
      <c r="E164" s="5" t="s">
        <v>1342</v>
      </c>
      <c r="F164" s="5" t="s">
        <v>110</v>
      </c>
      <c r="G164" s="5">
        <v>58</v>
      </c>
      <c r="H164" s="5"/>
      <c r="I164" s="7"/>
      <c r="J164" s="7"/>
      <c r="K164" s="7"/>
      <c r="L164" s="7"/>
      <c r="M164" s="7"/>
      <c r="N164" s="10">
        <f t="shared" si="5"/>
        <v>12101</v>
      </c>
      <c r="O164" s="7"/>
      <c r="P164" s="7"/>
      <c r="Q164" s="7"/>
      <c r="R164" s="7"/>
    </row>
    <row r="165" spans="1:18">
      <c r="A165" s="5">
        <f t="shared" si="4"/>
        <v>158</v>
      </c>
      <c r="B165" s="6">
        <v>45129</v>
      </c>
      <c r="C165" s="5" t="s">
        <v>1058</v>
      </c>
      <c r="D165" s="5" t="s">
        <v>1373</v>
      </c>
      <c r="E165" s="5" t="s">
        <v>1342</v>
      </c>
      <c r="F165" s="5" t="s">
        <v>110</v>
      </c>
      <c r="G165" s="5">
        <v>18</v>
      </c>
      <c r="H165" s="5"/>
      <c r="I165" s="7"/>
      <c r="J165" s="7"/>
      <c r="K165" s="7"/>
      <c r="L165" s="7"/>
      <c r="M165" s="7"/>
      <c r="N165" s="10">
        <f t="shared" si="5"/>
        <v>12119</v>
      </c>
      <c r="O165" s="7"/>
      <c r="P165" s="7"/>
      <c r="Q165" s="7"/>
      <c r="R165" s="7"/>
    </row>
    <row r="166" spans="1:18">
      <c r="A166" s="5">
        <f t="shared" si="4"/>
        <v>159</v>
      </c>
      <c r="B166" s="6">
        <v>45129</v>
      </c>
      <c r="C166" s="32" t="s">
        <v>1429</v>
      </c>
      <c r="D166" s="32" t="s">
        <v>1194</v>
      </c>
      <c r="E166" s="5" t="s">
        <v>1342</v>
      </c>
      <c r="F166" s="5" t="s">
        <v>110</v>
      </c>
      <c r="G166" s="5">
        <v>8</v>
      </c>
      <c r="H166" s="5"/>
      <c r="I166" s="7"/>
      <c r="J166" s="7"/>
      <c r="K166" s="7"/>
      <c r="L166" s="7"/>
      <c r="M166" s="7"/>
      <c r="N166" s="10">
        <f t="shared" si="5"/>
        <v>12127</v>
      </c>
      <c r="O166" s="7"/>
      <c r="P166" s="7"/>
      <c r="Q166" s="7"/>
      <c r="R166" s="7"/>
    </row>
    <row r="167" spans="1:18">
      <c r="A167" s="5">
        <f t="shared" si="4"/>
        <v>160</v>
      </c>
      <c r="B167" s="6">
        <v>45129</v>
      </c>
      <c r="C167" s="5" t="s">
        <v>1194</v>
      </c>
      <c r="D167" s="5" t="s">
        <v>1198</v>
      </c>
      <c r="E167" s="5" t="s">
        <v>1342</v>
      </c>
      <c r="F167" s="5" t="s">
        <v>110</v>
      </c>
      <c r="G167" s="5">
        <v>23</v>
      </c>
      <c r="H167" s="5"/>
      <c r="I167" s="7"/>
      <c r="J167" s="7"/>
      <c r="K167" s="7"/>
      <c r="L167" s="7"/>
      <c r="M167" s="7"/>
      <c r="N167" s="10">
        <f t="shared" si="5"/>
        <v>12150</v>
      </c>
      <c r="O167" s="7"/>
      <c r="P167" s="7"/>
      <c r="Q167" s="7"/>
      <c r="R167" s="7"/>
    </row>
    <row r="168" spans="1:18">
      <c r="A168" s="5">
        <f t="shared" si="4"/>
        <v>161</v>
      </c>
      <c r="B168" s="6">
        <v>45129</v>
      </c>
      <c r="C168" s="5" t="s">
        <v>1198</v>
      </c>
      <c r="D168" s="5" t="s">
        <v>1232</v>
      </c>
      <c r="E168" s="5" t="s">
        <v>1342</v>
      </c>
      <c r="F168" s="5" t="s">
        <v>110</v>
      </c>
      <c r="G168" s="5">
        <v>30</v>
      </c>
      <c r="H168" s="5"/>
      <c r="I168" s="7"/>
      <c r="J168" s="7"/>
      <c r="K168" s="7"/>
      <c r="L168" s="7"/>
      <c r="M168" s="7"/>
      <c r="N168" s="10">
        <f t="shared" si="5"/>
        <v>12180</v>
      </c>
      <c r="O168" s="7"/>
      <c r="P168" s="7"/>
      <c r="Q168" s="7"/>
      <c r="R168" s="7"/>
    </row>
    <row r="169" spans="1:18">
      <c r="A169" s="5">
        <f t="shared" si="4"/>
        <v>162</v>
      </c>
      <c r="B169" s="6">
        <v>45130</v>
      </c>
      <c r="C169" s="5" t="s">
        <v>1373</v>
      </c>
      <c r="D169" s="5" t="s">
        <v>1376</v>
      </c>
      <c r="E169" s="5" t="s">
        <v>1342</v>
      </c>
      <c r="F169" s="5" t="s">
        <v>110</v>
      </c>
      <c r="G169" s="5">
        <v>9</v>
      </c>
      <c r="H169" s="5"/>
      <c r="I169" s="7"/>
      <c r="J169" s="7"/>
      <c r="K169" s="7"/>
      <c r="L169" s="7"/>
      <c r="M169" s="7"/>
      <c r="N169" s="10">
        <f t="shared" si="5"/>
        <v>12189</v>
      </c>
      <c r="O169" s="7"/>
      <c r="P169" s="7"/>
      <c r="Q169" s="7"/>
      <c r="R169" s="7"/>
    </row>
    <row r="170" spans="1:18">
      <c r="A170" s="5">
        <f t="shared" si="4"/>
        <v>163</v>
      </c>
      <c r="B170" s="6">
        <v>45130</v>
      </c>
      <c r="C170" s="5" t="s">
        <v>1376</v>
      </c>
      <c r="D170" s="5" t="s">
        <v>1344</v>
      </c>
      <c r="E170" s="5" t="s">
        <v>1342</v>
      </c>
      <c r="F170" s="5" t="s">
        <v>110</v>
      </c>
      <c r="G170" s="5">
        <v>60</v>
      </c>
      <c r="H170" s="5"/>
      <c r="I170" s="7"/>
      <c r="J170" s="7"/>
      <c r="K170" s="7"/>
      <c r="L170" s="7"/>
      <c r="M170" s="7"/>
      <c r="N170" s="10">
        <f t="shared" si="5"/>
        <v>12249</v>
      </c>
      <c r="O170" s="7"/>
      <c r="P170" s="7"/>
      <c r="Q170" s="7"/>
      <c r="R170" s="7"/>
    </row>
    <row r="171" spans="1:18">
      <c r="A171" s="5">
        <f t="shared" si="4"/>
        <v>164</v>
      </c>
      <c r="B171" s="6">
        <v>45130</v>
      </c>
      <c r="C171" s="5" t="s">
        <v>1110</v>
      </c>
      <c r="D171" s="5" t="s">
        <v>1538</v>
      </c>
      <c r="E171" s="5" t="s">
        <v>1342</v>
      </c>
      <c r="F171" s="5" t="s">
        <v>110</v>
      </c>
      <c r="G171" s="5">
        <v>27</v>
      </c>
      <c r="H171" s="5"/>
      <c r="I171" s="7"/>
      <c r="J171" s="7"/>
      <c r="K171" s="7"/>
      <c r="L171" s="7"/>
      <c r="M171" s="7"/>
      <c r="N171" s="10">
        <f t="shared" si="5"/>
        <v>12276</v>
      </c>
      <c r="O171" s="7"/>
      <c r="P171" s="7"/>
      <c r="Q171" s="7"/>
      <c r="R171" s="7"/>
    </row>
    <row r="172" spans="1:18">
      <c r="A172" s="5">
        <f t="shared" si="4"/>
        <v>165</v>
      </c>
      <c r="B172" s="6">
        <v>45130</v>
      </c>
      <c r="C172" s="5" t="s">
        <v>1538</v>
      </c>
      <c r="D172" s="5" t="s">
        <v>1257</v>
      </c>
      <c r="E172" s="5" t="s">
        <v>1342</v>
      </c>
      <c r="F172" s="5" t="s">
        <v>110</v>
      </c>
      <c r="G172" s="5">
        <v>10</v>
      </c>
      <c r="H172" s="5"/>
      <c r="I172" s="7"/>
      <c r="J172" s="7"/>
      <c r="K172" s="7"/>
      <c r="L172" s="7"/>
      <c r="M172" s="7"/>
      <c r="N172" s="10">
        <f t="shared" si="5"/>
        <v>12286</v>
      </c>
      <c r="O172" s="7"/>
      <c r="P172" s="7"/>
      <c r="Q172" s="7"/>
      <c r="R172" s="7"/>
    </row>
    <row r="173" spans="1:18">
      <c r="A173" s="5">
        <f t="shared" si="4"/>
        <v>166</v>
      </c>
      <c r="B173" s="6">
        <v>45130</v>
      </c>
      <c r="C173" s="5" t="s">
        <v>1538</v>
      </c>
      <c r="D173" s="5" t="s">
        <v>1250</v>
      </c>
      <c r="E173" s="5" t="s">
        <v>1342</v>
      </c>
      <c r="F173" s="5" t="s">
        <v>110</v>
      </c>
      <c r="G173" s="5">
        <v>74</v>
      </c>
      <c r="H173" s="5"/>
      <c r="I173" s="7"/>
      <c r="J173" s="7"/>
      <c r="K173" s="7"/>
      <c r="L173" s="7"/>
      <c r="M173" s="7"/>
      <c r="N173" s="10">
        <f t="shared" si="5"/>
        <v>12360</v>
      </c>
      <c r="O173" s="7"/>
      <c r="P173" s="7"/>
      <c r="Q173" s="7"/>
      <c r="R173" s="7"/>
    </row>
    <row r="174" spans="1:18">
      <c r="A174" s="5">
        <f t="shared" si="4"/>
        <v>167</v>
      </c>
      <c r="B174" s="6">
        <v>45131</v>
      </c>
      <c r="C174" s="5" t="s">
        <v>1378</v>
      </c>
      <c r="D174" s="5" t="s">
        <v>238</v>
      </c>
      <c r="E174" s="5" t="s">
        <v>1342</v>
      </c>
      <c r="F174" s="5" t="s">
        <v>110</v>
      </c>
      <c r="G174" s="5">
        <v>42</v>
      </c>
      <c r="H174" s="5"/>
      <c r="I174" s="7"/>
      <c r="J174" s="7"/>
      <c r="K174" s="7"/>
      <c r="L174" s="7"/>
      <c r="M174" s="7"/>
      <c r="N174" s="10">
        <f t="shared" si="5"/>
        <v>12402</v>
      </c>
      <c r="O174" s="7"/>
      <c r="P174" s="7"/>
      <c r="Q174" s="7"/>
      <c r="R174" s="7"/>
    </row>
    <row r="175" spans="1:18">
      <c r="A175" s="5">
        <f t="shared" si="4"/>
        <v>168</v>
      </c>
      <c r="B175" s="6">
        <v>45131</v>
      </c>
      <c r="C175" s="5" t="s">
        <v>238</v>
      </c>
      <c r="D175" s="5" t="s">
        <v>162</v>
      </c>
      <c r="E175" s="5" t="s">
        <v>1342</v>
      </c>
      <c r="F175" s="5" t="s">
        <v>110</v>
      </c>
      <c r="G175" s="5">
        <v>12</v>
      </c>
      <c r="H175" s="5"/>
      <c r="I175" s="7"/>
      <c r="J175" s="7"/>
      <c r="K175" s="7"/>
      <c r="L175" s="7"/>
      <c r="M175" s="7"/>
      <c r="N175" s="10">
        <f t="shared" si="5"/>
        <v>12414</v>
      </c>
      <c r="O175" s="7"/>
      <c r="P175" s="7"/>
      <c r="Q175" s="7"/>
      <c r="R175" s="7"/>
    </row>
    <row r="176" spans="1:18">
      <c r="A176" s="5">
        <f t="shared" si="4"/>
        <v>169</v>
      </c>
      <c r="B176" s="6">
        <v>45132</v>
      </c>
      <c r="C176" s="5" t="s">
        <v>879</v>
      </c>
      <c r="D176" s="5" t="s">
        <v>1094</v>
      </c>
      <c r="E176" s="5" t="s">
        <v>1342</v>
      </c>
      <c r="F176" s="5" t="s">
        <v>110</v>
      </c>
      <c r="G176" s="5"/>
      <c r="H176" s="5">
        <v>89</v>
      </c>
      <c r="I176" s="7"/>
      <c r="J176" s="7"/>
      <c r="K176" s="7"/>
      <c r="L176" s="7"/>
      <c r="M176" s="7"/>
      <c r="N176" s="10">
        <f t="shared" si="5"/>
        <v>12503</v>
      </c>
      <c r="O176" s="7"/>
      <c r="P176" s="7"/>
      <c r="Q176" s="7"/>
      <c r="R176" s="7"/>
    </row>
    <row r="177" spans="1:18">
      <c r="A177" s="5">
        <f t="shared" si="4"/>
        <v>170</v>
      </c>
      <c r="B177" s="6">
        <v>45132</v>
      </c>
      <c r="C177" s="5" t="s">
        <v>1094</v>
      </c>
      <c r="D177" s="5" t="s">
        <v>1500</v>
      </c>
      <c r="E177" s="5" t="s">
        <v>1342</v>
      </c>
      <c r="F177" s="5" t="s">
        <v>110</v>
      </c>
      <c r="G177" s="5"/>
      <c r="H177" s="5">
        <v>125</v>
      </c>
      <c r="I177" s="7"/>
      <c r="J177" s="7"/>
      <c r="K177" s="7"/>
      <c r="L177" s="7"/>
      <c r="M177" s="7"/>
      <c r="N177" s="10">
        <f t="shared" si="5"/>
        <v>12628</v>
      </c>
      <c r="O177" s="7"/>
      <c r="P177" s="7"/>
      <c r="Q177" s="7"/>
      <c r="R177" s="7"/>
    </row>
    <row r="178" spans="1:18">
      <c r="A178" s="5">
        <f t="shared" si="4"/>
        <v>171</v>
      </c>
      <c r="B178" s="6">
        <v>45132</v>
      </c>
      <c r="C178" s="5" t="s">
        <v>1582</v>
      </c>
      <c r="D178" s="5" t="s">
        <v>1382</v>
      </c>
      <c r="E178" s="5" t="s">
        <v>1342</v>
      </c>
      <c r="F178" s="5" t="s">
        <v>110</v>
      </c>
      <c r="G178" s="5"/>
      <c r="H178" s="5">
        <v>61</v>
      </c>
      <c r="I178" s="7"/>
      <c r="J178" s="7"/>
      <c r="K178" s="7"/>
      <c r="L178" s="7"/>
      <c r="M178" s="7"/>
      <c r="N178" s="10">
        <f t="shared" si="5"/>
        <v>12689</v>
      </c>
      <c r="O178" s="7"/>
      <c r="P178" s="7"/>
      <c r="Q178" s="7"/>
      <c r="R178" s="7"/>
    </row>
    <row r="179" spans="1:18">
      <c r="A179" s="5">
        <f t="shared" si="4"/>
        <v>172</v>
      </c>
      <c r="B179" s="6">
        <v>45132</v>
      </c>
      <c r="C179" s="5" t="s">
        <v>1250</v>
      </c>
      <c r="D179" s="5" t="s">
        <v>721</v>
      </c>
      <c r="E179" s="5" t="s">
        <v>1342</v>
      </c>
      <c r="F179" s="5" t="s">
        <v>110</v>
      </c>
      <c r="G179" s="5"/>
      <c r="H179" s="5">
        <v>24</v>
      </c>
      <c r="I179" s="7"/>
      <c r="J179" s="7"/>
      <c r="K179" s="7"/>
      <c r="L179" s="7"/>
      <c r="M179" s="7"/>
      <c r="N179" s="10">
        <f t="shared" si="5"/>
        <v>12713</v>
      </c>
      <c r="O179" s="7"/>
      <c r="P179" s="7"/>
      <c r="Q179" s="7"/>
      <c r="R179" s="7"/>
    </row>
    <row r="180" spans="1:18">
      <c r="A180" s="5">
        <f t="shared" si="4"/>
        <v>173</v>
      </c>
      <c r="B180" s="6">
        <v>45132</v>
      </c>
      <c r="C180" s="5" t="s">
        <v>1232</v>
      </c>
      <c r="D180" s="5" t="s">
        <v>880</v>
      </c>
      <c r="E180" s="5" t="s">
        <v>1342</v>
      </c>
      <c r="F180" s="5" t="s">
        <v>110</v>
      </c>
      <c r="G180" s="5">
        <v>41</v>
      </c>
      <c r="H180" s="5"/>
      <c r="I180" s="7"/>
      <c r="J180" s="7"/>
      <c r="K180" s="7"/>
      <c r="L180" s="7"/>
      <c r="M180" s="7"/>
      <c r="N180" s="10">
        <f t="shared" si="5"/>
        <v>12754</v>
      </c>
      <c r="O180" s="7"/>
      <c r="P180" s="7"/>
      <c r="Q180" s="7"/>
      <c r="R180" s="7"/>
    </row>
    <row r="181" spans="1:18">
      <c r="A181" s="5">
        <f t="shared" si="4"/>
        <v>174</v>
      </c>
      <c r="B181" s="6">
        <v>45132</v>
      </c>
      <c r="C181" s="5" t="s">
        <v>1431</v>
      </c>
      <c r="D181" s="5" t="s">
        <v>1218</v>
      </c>
      <c r="E181" s="5" t="s">
        <v>1342</v>
      </c>
      <c r="F181" s="5" t="s">
        <v>110</v>
      </c>
      <c r="G181" s="5">
        <v>11</v>
      </c>
      <c r="H181" s="5"/>
      <c r="I181" s="7"/>
      <c r="J181" s="7"/>
      <c r="K181" s="7"/>
      <c r="L181" s="7"/>
      <c r="M181" s="7"/>
      <c r="N181" s="10">
        <f t="shared" si="5"/>
        <v>12765</v>
      </c>
      <c r="O181" s="7"/>
      <c r="P181" s="7"/>
      <c r="Q181" s="7"/>
      <c r="R181" s="7"/>
    </row>
    <row r="182" spans="1:18">
      <c r="A182" s="5">
        <f t="shared" si="4"/>
        <v>175</v>
      </c>
      <c r="B182" s="6">
        <v>45132</v>
      </c>
      <c r="C182" s="5" t="s">
        <v>1431</v>
      </c>
      <c r="D182" s="5" t="s">
        <v>1218</v>
      </c>
      <c r="E182" s="5" t="s">
        <v>1342</v>
      </c>
      <c r="F182" s="5" t="s">
        <v>110</v>
      </c>
      <c r="G182" s="5">
        <v>65</v>
      </c>
      <c r="H182" s="5"/>
      <c r="I182" s="7"/>
      <c r="J182" s="7"/>
      <c r="K182" s="7"/>
      <c r="L182" s="7"/>
      <c r="M182" s="7"/>
      <c r="N182" s="10">
        <f t="shared" si="5"/>
        <v>12830</v>
      </c>
      <c r="O182" s="7"/>
      <c r="P182" s="7"/>
      <c r="Q182" s="7"/>
      <c r="R182" s="7"/>
    </row>
    <row r="183" spans="1:18">
      <c r="A183" s="5">
        <f t="shared" si="4"/>
        <v>176</v>
      </c>
      <c r="B183" s="6">
        <v>45132</v>
      </c>
      <c r="C183" s="5" t="s">
        <v>1218</v>
      </c>
      <c r="D183" s="5" t="s">
        <v>1232</v>
      </c>
      <c r="E183" s="5" t="s">
        <v>1342</v>
      </c>
      <c r="F183" s="5" t="s">
        <v>110</v>
      </c>
      <c r="G183" s="5">
        <v>35</v>
      </c>
      <c r="H183" s="5"/>
      <c r="I183" s="7"/>
      <c r="J183" s="7"/>
      <c r="K183" s="7"/>
      <c r="L183" s="7"/>
      <c r="M183" s="7"/>
      <c r="N183" s="10">
        <f t="shared" si="5"/>
        <v>12865</v>
      </c>
      <c r="O183" s="7"/>
      <c r="P183" s="7"/>
      <c r="Q183" s="7"/>
      <c r="R183" s="7"/>
    </row>
    <row r="184" spans="1:18">
      <c r="A184" s="5">
        <f t="shared" si="4"/>
        <v>177</v>
      </c>
      <c r="B184" s="6">
        <v>45134</v>
      </c>
      <c r="C184" s="5" t="s">
        <v>1250</v>
      </c>
      <c r="D184" s="5" t="s">
        <v>721</v>
      </c>
      <c r="E184" s="5" t="s">
        <v>1342</v>
      </c>
      <c r="F184" s="5" t="s">
        <v>110</v>
      </c>
      <c r="G184" s="5"/>
      <c r="H184" s="5">
        <v>24</v>
      </c>
      <c r="I184" s="7"/>
      <c r="J184" s="7"/>
      <c r="K184" s="7"/>
      <c r="L184" s="7"/>
      <c r="M184" s="7"/>
      <c r="N184" s="10">
        <f t="shared" si="5"/>
        <v>12889</v>
      </c>
      <c r="O184" s="7"/>
      <c r="P184" s="7"/>
      <c r="Q184" s="7"/>
      <c r="R184" s="7"/>
    </row>
    <row r="185" spans="1:18">
      <c r="A185" s="5">
        <f t="shared" si="4"/>
        <v>178</v>
      </c>
      <c r="B185" s="6">
        <v>45134</v>
      </c>
      <c r="C185" s="5" t="s">
        <v>1232</v>
      </c>
      <c r="D185" s="5" t="s">
        <v>880</v>
      </c>
      <c r="E185" s="5" t="s">
        <v>1342</v>
      </c>
      <c r="F185" s="5" t="s">
        <v>110</v>
      </c>
      <c r="G185" s="5">
        <v>41</v>
      </c>
      <c r="H185" s="5"/>
      <c r="I185" s="7"/>
      <c r="J185" s="7"/>
      <c r="K185" s="7"/>
      <c r="L185" s="7"/>
      <c r="M185" s="7"/>
      <c r="N185" s="10">
        <f t="shared" si="5"/>
        <v>12930</v>
      </c>
      <c r="O185" s="7"/>
      <c r="P185" s="7"/>
      <c r="Q185" s="7"/>
      <c r="R185" s="7"/>
    </row>
    <row r="186" spans="1:18">
      <c r="A186" s="5">
        <f t="shared" si="4"/>
        <v>179</v>
      </c>
      <c r="B186" s="6">
        <v>45134</v>
      </c>
      <c r="C186" s="5" t="s">
        <v>1431</v>
      </c>
      <c r="D186" s="5" t="s">
        <v>1218</v>
      </c>
      <c r="E186" s="5" t="s">
        <v>1342</v>
      </c>
      <c r="F186" s="5" t="s">
        <v>110</v>
      </c>
      <c r="G186" s="5">
        <v>11</v>
      </c>
      <c r="H186" s="5"/>
      <c r="I186" s="7"/>
      <c r="J186" s="7"/>
      <c r="K186" s="7"/>
      <c r="L186" s="7"/>
      <c r="M186" s="7"/>
      <c r="N186" s="10">
        <f t="shared" si="5"/>
        <v>12941</v>
      </c>
      <c r="O186" s="7"/>
      <c r="P186" s="7"/>
      <c r="Q186" s="7"/>
      <c r="R186" s="7"/>
    </row>
    <row r="187" spans="1:18">
      <c r="A187" s="5">
        <f t="shared" si="4"/>
        <v>180</v>
      </c>
      <c r="B187" s="6">
        <v>45136</v>
      </c>
      <c r="C187" s="5" t="s">
        <v>752</v>
      </c>
      <c r="D187" s="5" t="s">
        <v>1266</v>
      </c>
      <c r="E187" s="5" t="s">
        <v>1342</v>
      </c>
      <c r="F187" s="5" t="s">
        <v>110</v>
      </c>
      <c r="G187" s="7"/>
      <c r="H187" s="5">
        <v>51</v>
      </c>
      <c r="I187" s="5"/>
      <c r="J187" s="5"/>
      <c r="K187" s="5"/>
      <c r="L187" s="5"/>
      <c r="M187" s="5"/>
      <c r="N187" s="10">
        <f t="shared" si="5"/>
        <v>12992</v>
      </c>
      <c r="O187" s="7"/>
      <c r="P187" s="7"/>
      <c r="Q187" s="7"/>
      <c r="R187" s="7"/>
    </row>
    <row r="188" spans="1:18">
      <c r="A188" s="5">
        <f t="shared" si="4"/>
        <v>181</v>
      </c>
      <c r="B188" s="6">
        <v>45136</v>
      </c>
      <c r="C188" s="5" t="s">
        <v>752</v>
      </c>
      <c r="D188" s="5" t="s">
        <v>1260</v>
      </c>
      <c r="E188" s="5" t="s">
        <v>1342</v>
      </c>
      <c r="F188" s="5" t="s">
        <v>110</v>
      </c>
      <c r="G188" s="7"/>
      <c r="H188" s="5">
        <v>15</v>
      </c>
      <c r="I188" s="5"/>
      <c r="J188" s="5"/>
      <c r="K188" s="5"/>
      <c r="L188" s="5"/>
      <c r="M188" s="5"/>
      <c r="N188" s="10">
        <f t="shared" si="5"/>
        <v>13007</v>
      </c>
      <c r="O188" s="7"/>
      <c r="P188" s="7"/>
      <c r="Q188" s="7"/>
      <c r="R188" s="7"/>
    </row>
    <row r="189" spans="1:18">
      <c r="A189" s="5">
        <f t="shared" si="4"/>
        <v>182</v>
      </c>
      <c r="B189" s="6">
        <v>45137</v>
      </c>
      <c r="C189" s="5" t="s">
        <v>1225</v>
      </c>
      <c r="D189" s="5" t="s">
        <v>1265</v>
      </c>
      <c r="E189" s="5" t="s">
        <v>1342</v>
      </c>
      <c r="F189" s="5" t="s">
        <v>110</v>
      </c>
      <c r="G189" s="7"/>
      <c r="H189" s="5"/>
      <c r="I189" s="5"/>
      <c r="J189" s="5"/>
      <c r="K189" s="5"/>
      <c r="L189" s="5"/>
      <c r="M189" s="5">
        <v>100</v>
      </c>
      <c r="N189" s="10">
        <f t="shared" si="5"/>
        <v>13107</v>
      </c>
      <c r="O189" s="7"/>
      <c r="P189" s="7"/>
      <c r="Q189" s="7"/>
      <c r="R189" s="7"/>
    </row>
    <row r="190" spans="1:18">
      <c r="A190" s="5">
        <f t="shared" si="4"/>
        <v>183</v>
      </c>
      <c r="B190" s="6">
        <v>45137</v>
      </c>
      <c r="C190" s="5" t="s">
        <v>1120</v>
      </c>
      <c r="D190" s="5" t="s">
        <v>1124</v>
      </c>
      <c r="E190" s="5" t="s">
        <v>1342</v>
      </c>
      <c r="F190" s="5" t="s">
        <v>110</v>
      </c>
      <c r="G190" s="7"/>
      <c r="H190" s="5"/>
      <c r="I190" s="5"/>
      <c r="J190" s="5"/>
      <c r="K190" s="5"/>
      <c r="L190" s="5">
        <v>205</v>
      </c>
      <c r="M190" s="5"/>
      <c r="N190" s="10">
        <f t="shared" si="5"/>
        <v>13312</v>
      </c>
      <c r="O190" s="7"/>
      <c r="P190" s="7"/>
      <c r="Q190" s="7"/>
      <c r="R190" s="7"/>
    </row>
    <row r="191" spans="1:18">
      <c r="A191" s="5">
        <f t="shared" si="4"/>
        <v>184</v>
      </c>
      <c r="B191" s="6">
        <v>45139</v>
      </c>
      <c r="C191" s="5" t="s">
        <v>1514</v>
      </c>
      <c r="D191" s="5" t="s">
        <v>853</v>
      </c>
      <c r="E191" s="5" t="s">
        <v>1342</v>
      </c>
      <c r="F191" s="5" t="s">
        <v>110</v>
      </c>
      <c r="G191" s="7"/>
      <c r="H191" s="7"/>
      <c r="I191" s="7"/>
      <c r="J191" s="7"/>
      <c r="K191" s="7"/>
      <c r="L191" s="5">
        <v>409</v>
      </c>
      <c r="M191" s="7"/>
      <c r="N191" s="10">
        <f t="shared" si="5"/>
        <v>13721</v>
      </c>
      <c r="O191" s="7"/>
      <c r="P191" s="7"/>
      <c r="Q191" s="7"/>
      <c r="R191" s="7"/>
    </row>
    <row r="192" spans="1:18">
      <c r="A192" s="5">
        <f t="shared" si="4"/>
        <v>185</v>
      </c>
      <c r="B192" s="6">
        <v>45140</v>
      </c>
      <c r="C192" s="5" t="s">
        <v>853</v>
      </c>
      <c r="D192" s="5" t="s">
        <v>1130</v>
      </c>
      <c r="E192" s="5" t="s">
        <v>1342</v>
      </c>
      <c r="F192" s="5" t="s">
        <v>110</v>
      </c>
      <c r="G192" s="10"/>
      <c r="H192" s="10"/>
      <c r="I192" s="10"/>
      <c r="J192" s="10"/>
      <c r="K192" s="10"/>
      <c r="L192" s="10">
        <v>117</v>
      </c>
      <c r="M192" s="7"/>
      <c r="N192" s="10">
        <f t="shared" si="5"/>
        <v>13838</v>
      </c>
      <c r="O192" s="7"/>
      <c r="P192" s="7"/>
      <c r="Q192" s="7"/>
      <c r="R192" s="7"/>
    </row>
    <row r="193" spans="1:18">
      <c r="A193" s="5">
        <f t="shared" si="4"/>
        <v>186</v>
      </c>
      <c r="B193" s="6">
        <v>45140</v>
      </c>
      <c r="C193" s="5" t="s">
        <v>1130</v>
      </c>
      <c r="D193" s="5" t="s">
        <v>1533</v>
      </c>
      <c r="E193" s="5" t="s">
        <v>1342</v>
      </c>
      <c r="F193" s="5" t="s">
        <v>110</v>
      </c>
      <c r="G193" s="10"/>
      <c r="H193" s="10"/>
      <c r="I193" s="10"/>
      <c r="J193" s="10"/>
      <c r="K193" s="10"/>
      <c r="L193" s="10">
        <v>42</v>
      </c>
      <c r="M193" s="7"/>
      <c r="N193" s="10">
        <f t="shared" si="5"/>
        <v>13880</v>
      </c>
      <c r="O193" s="7"/>
      <c r="P193" s="7"/>
      <c r="Q193" s="7"/>
      <c r="R193" s="7"/>
    </row>
    <row r="194" spans="1:18">
      <c r="A194" s="5">
        <f t="shared" si="4"/>
        <v>187</v>
      </c>
      <c r="B194" s="6">
        <v>45140</v>
      </c>
      <c r="C194" s="5" t="s">
        <v>880</v>
      </c>
      <c r="D194" s="5" t="s">
        <v>1247</v>
      </c>
      <c r="E194" s="5" t="s">
        <v>1342</v>
      </c>
      <c r="F194" s="5" t="s">
        <v>110</v>
      </c>
      <c r="G194" s="10">
        <v>152</v>
      </c>
      <c r="H194" s="10"/>
      <c r="I194" s="10"/>
      <c r="J194" s="10"/>
      <c r="K194" s="10"/>
      <c r="L194" s="10"/>
      <c r="M194" s="7"/>
      <c r="N194" s="10">
        <f t="shared" si="5"/>
        <v>14032</v>
      </c>
      <c r="O194" s="7"/>
      <c r="P194" s="7"/>
      <c r="Q194" s="7"/>
      <c r="R194" s="7"/>
    </row>
    <row r="195" spans="1:18">
      <c r="A195" s="5">
        <f t="shared" si="4"/>
        <v>188</v>
      </c>
      <c r="B195" s="6">
        <v>45141</v>
      </c>
      <c r="C195" s="5" t="s">
        <v>1533</v>
      </c>
      <c r="D195" s="5" t="s">
        <v>1299</v>
      </c>
      <c r="E195" s="5" t="s">
        <v>1092</v>
      </c>
      <c r="F195" s="10" t="s">
        <v>110</v>
      </c>
      <c r="G195" s="10"/>
      <c r="H195" s="10"/>
      <c r="I195" s="10"/>
      <c r="J195" s="10"/>
      <c r="K195" s="10"/>
      <c r="L195" s="10">
        <v>121</v>
      </c>
      <c r="M195" s="7"/>
      <c r="N195" s="10">
        <f t="shared" si="5"/>
        <v>14153</v>
      </c>
      <c r="O195" s="7"/>
      <c r="P195" s="7"/>
      <c r="Q195" s="7"/>
      <c r="R195" s="7"/>
    </row>
    <row r="196" spans="1:18">
      <c r="A196" s="5">
        <f t="shared" si="4"/>
        <v>189</v>
      </c>
      <c r="B196" s="6">
        <v>45142</v>
      </c>
      <c r="C196" s="5" t="s">
        <v>1299</v>
      </c>
      <c r="D196" s="5" t="s">
        <v>1332</v>
      </c>
      <c r="E196" s="5" t="s">
        <v>1092</v>
      </c>
      <c r="F196" s="10" t="s">
        <v>110</v>
      </c>
      <c r="G196" s="10"/>
      <c r="H196" s="10"/>
      <c r="I196" s="10"/>
      <c r="J196" s="10"/>
      <c r="K196" s="10">
        <v>189</v>
      </c>
      <c r="L196" s="10"/>
      <c r="M196" s="7"/>
      <c r="N196" s="10">
        <f t="shared" si="5"/>
        <v>14342</v>
      </c>
      <c r="O196" s="7"/>
      <c r="P196" s="7"/>
      <c r="Q196" s="7"/>
      <c r="R196" s="7"/>
    </row>
    <row r="197" spans="1:18">
      <c r="A197" s="5">
        <f t="shared" si="4"/>
        <v>190</v>
      </c>
      <c r="B197" s="6">
        <v>45142</v>
      </c>
      <c r="C197" s="5" t="s">
        <v>1245</v>
      </c>
      <c r="D197" s="5" t="s">
        <v>1536</v>
      </c>
      <c r="E197" s="5" t="s">
        <v>1092</v>
      </c>
      <c r="F197" s="10" t="s">
        <v>110</v>
      </c>
      <c r="G197" s="10">
        <v>75</v>
      </c>
      <c r="H197" s="10"/>
      <c r="I197" s="10"/>
      <c r="J197" s="10"/>
      <c r="K197" s="10"/>
      <c r="L197" s="10"/>
      <c r="M197" s="7"/>
      <c r="N197" s="10">
        <f t="shared" si="5"/>
        <v>14417</v>
      </c>
      <c r="O197" s="7"/>
      <c r="P197" s="7"/>
      <c r="Q197" s="7"/>
      <c r="R197" s="7"/>
    </row>
    <row r="198" spans="1:18">
      <c r="A198" s="5">
        <f t="shared" si="4"/>
        <v>191</v>
      </c>
      <c r="B198" s="6">
        <v>45143</v>
      </c>
      <c r="C198" s="5" t="s">
        <v>809</v>
      </c>
      <c r="D198" s="5" t="s">
        <v>1537</v>
      </c>
      <c r="E198" s="5" t="s">
        <v>1092</v>
      </c>
      <c r="F198" s="10" t="s">
        <v>110</v>
      </c>
      <c r="G198" s="10">
        <v>75</v>
      </c>
      <c r="H198" s="10"/>
      <c r="I198" s="10"/>
      <c r="J198" s="10"/>
      <c r="K198" s="10"/>
      <c r="L198" s="10"/>
      <c r="M198" s="7"/>
      <c r="N198" s="10">
        <f t="shared" si="5"/>
        <v>14492</v>
      </c>
      <c r="O198" s="7"/>
      <c r="P198" s="7"/>
      <c r="Q198" s="7"/>
      <c r="R198" s="7"/>
    </row>
    <row r="199" spans="1:18">
      <c r="A199" s="5">
        <f t="shared" si="4"/>
        <v>192</v>
      </c>
      <c r="B199" s="6">
        <v>45144</v>
      </c>
      <c r="C199" s="5" t="s">
        <v>1518</v>
      </c>
      <c r="D199" s="5" t="s">
        <v>809</v>
      </c>
      <c r="E199" s="5" t="s">
        <v>1092</v>
      </c>
      <c r="F199" s="10" t="s">
        <v>110</v>
      </c>
      <c r="G199" s="10">
        <v>44</v>
      </c>
      <c r="H199" s="10"/>
      <c r="I199" s="10"/>
      <c r="J199" s="10"/>
      <c r="K199" s="10"/>
      <c r="L199" s="10"/>
      <c r="M199" s="7"/>
      <c r="N199" s="10">
        <f t="shared" si="5"/>
        <v>14536</v>
      </c>
      <c r="O199" s="7"/>
      <c r="P199" s="7"/>
      <c r="Q199" s="7"/>
      <c r="R199" s="7"/>
    </row>
    <row r="200" spans="1:18">
      <c r="A200" s="5">
        <f t="shared" si="4"/>
        <v>193</v>
      </c>
      <c r="B200" s="6">
        <v>45144</v>
      </c>
      <c r="C200" s="5" t="s">
        <v>809</v>
      </c>
      <c r="D200" s="5" t="s">
        <v>1245</v>
      </c>
      <c r="E200" s="5" t="s">
        <v>1092</v>
      </c>
      <c r="F200" s="10" t="s">
        <v>110</v>
      </c>
      <c r="G200" s="10">
        <v>12</v>
      </c>
      <c r="H200" s="10"/>
      <c r="I200" s="10"/>
      <c r="J200" s="10"/>
      <c r="K200" s="10"/>
      <c r="L200" s="10"/>
      <c r="M200" s="7"/>
      <c r="N200" s="10">
        <f t="shared" si="5"/>
        <v>14548</v>
      </c>
      <c r="O200" s="7"/>
      <c r="P200" s="7"/>
      <c r="Q200" s="7"/>
      <c r="R200" s="7"/>
    </row>
    <row r="201" spans="1:18">
      <c r="A201" s="5">
        <f t="shared" si="4"/>
        <v>194</v>
      </c>
      <c r="B201" s="6">
        <v>45144</v>
      </c>
      <c r="C201" s="5" t="s">
        <v>1245</v>
      </c>
      <c r="D201" s="5" t="s">
        <v>1246</v>
      </c>
      <c r="E201" s="5" t="s">
        <v>1092</v>
      </c>
      <c r="F201" s="10" t="s">
        <v>110</v>
      </c>
      <c r="G201" s="10">
        <v>33</v>
      </c>
      <c r="H201" s="10"/>
      <c r="I201" s="10"/>
      <c r="J201" s="10"/>
      <c r="K201" s="10"/>
      <c r="L201" s="10"/>
      <c r="M201" s="7"/>
      <c r="N201" s="10">
        <f t="shared" si="5"/>
        <v>14581</v>
      </c>
      <c r="O201" s="7"/>
      <c r="P201" s="7"/>
      <c r="Q201" s="7"/>
      <c r="R201" s="7"/>
    </row>
    <row r="202" spans="1:18">
      <c r="A202" s="5">
        <f t="shared" ref="A202:A216" si="6">1+A201</f>
        <v>195</v>
      </c>
      <c r="B202" s="6">
        <v>45144</v>
      </c>
      <c r="C202" s="5" t="s">
        <v>1332</v>
      </c>
      <c r="D202" s="5" t="s">
        <v>1106</v>
      </c>
      <c r="E202" s="5" t="s">
        <v>1092</v>
      </c>
      <c r="F202" s="10" t="s">
        <v>110</v>
      </c>
      <c r="G202" s="10"/>
      <c r="H202" s="10"/>
      <c r="I202" s="10"/>
      <c r="J202" s="10"/>
      <c r="K202" s="10">
        <v>144</v>
      </c>
      <c r="L202" s="10"/>
      <c r="M202" s="7"/>
      <c r="N202" s="10">
        <f t="shared" si="5"/>
        <v>14725</v>
      </c>
      <c r="O202" s="7"/>
      <c r="P202" s="7"/>
      <c r="Q202" s="7"/>
      <c r="R202" s="7"/>
    </row>
    <row r="203" spans="1:18">
      <c r="A203" s="5">
        <f t="shared" si="6"/>
        <v>196</v>
      </c>
      <c r="B203" s="6">
        <v>45144</v>
      </c>
      <c r="C203" s="5" t="s">
        <v>1106</v>
      </c>
      <c r="D203" s="5" t="s">
        <v>1105</v>
      </c>
      <c r="E203" s="5" t="s">
        <v>1092</v>
      </c>
      <c r="F203" s="10" t="s">
        <v>110</v>
      </c>
      <c r="G203" s="10"/>
      <c r="H203" s="10"/>
      <c r="I203" s="10"/>
      <c r="J203" s="10"/>
      <c r="K203" s="10">
        <v>44</v>
      </c>
      <c r="L203" s="10"/>
      <c r="M203" s="7"/>
      <c r="N203" s="10">
        <f t="shared" ref="N203:N217" si="7">+N202+G203+H203+I203+J203+K203+L203+M203</f>
        <v>14769</v>
      </c>
      <c r="O203" s="7"/>
      <c r="P203" s="7"/>
      <c r="Q203" s="7"/>
      <c r="R203" s="7"/>
    </row>
    <row r="204" spans="1:18">
      <c r="A204" s="5">
        <f t="shared" si="6"/>
        <v>197</v>
      </c>
      <c r="B204" s="6">
        <v>45146</v>
      </c>
      <c r="C204" s="5" t="s">
        <v>1097</v>
      </c>
      <c r="D204" s="5" t="s">
        <v>839</v>
      </c>
      <c r="E204" s="5" t="s">
        <v>1092</v>
      </c>
      <c r="F204" s="10" t="s">
        <v>110</v>
      </c>
      <c r="G204" s="10"/>
      <c r="H204" s="10"/>
      <c r="I204" s="10"/>
      <c r="J204" s="10"/>
      <c r="K204" s="10">
        <v>205</v>
      </c>
      <c r="L204" s="10"/>
      <c r="M204" s="7"/>
      <c r="N204" s="10">
        <f t="shared" si="7"/>
        <v>14974</v>
      </c>
      <c r="O204" s="7"/>
      <c r="P204" s="7"/>
      <c r="Q204" s="7"/>
      <c r="R204" s="7"/>
    </row>
    <row r="205" spans="1:18">
      <c r="A205" s="5">
        <f t="shared" si="6"/>
        <v>198</v>
      </c>
      <c r="B205" s="6">
        <v>45146</v>
      </c>
      <c r="C205" s="5" t="s">
        <v>839</v>
      </c>
      <c r="D205" s="5" t="s">
        <v>1091</v>
      </c>
      <c r="E205" s="5" t="s">
        <v>1092</v>
      </c>
      <c r="F205" s="10" t="s">
        <v>110</v>
      </c>
      <c r="G205" s="10"/>
      <c r="H205" s="10"/>
      <c r="I205" s="10"/>
      <c r="J205" s="10"/>
      <c r="K205" s="10">
        <v>68</v>
      </c>
      <c r="L205" s="10"/>
      <c r="M205" s="7"/>
      <c r="N205" s="10">
        <f t="shared" si="7"/>
        <v>15042</v>
      </c>
      <c r="O205" s="7"/>
      <c r="P205" s="7"/>
      <c r="Q205" s="7"/>
      <c r="R205" s="7"/>
    </row>
    <row r="206" spans="1:18">
      <c r="A206" s="5">
        <f t="shared" si="6"/>
        <v>199</v>
      </c>
      <c r="B206" s="6">
        <v>45148</v>
      </c>
      <c r="C206" s="5" t="s">
        <v>1263</v>
      </c>
      <c r="D206" s="5" t="s">
        <v>1217</v>
      </c>
      <c r="E206" s="5" t="s">
        <v>1092</v>
      </c>
      <c r="F206" s="10" t="s">
        <v>110</v>
      </c>
      <c r="G206" s="5"/>
      <c r="H206" s="5"/>
      <c r="I206" s="5"/>
      <c r="J206" s="5"/>
      <c r="K206" s="5">
        <v>88</v>
      </c>
      <c r="L206" s="7"/>
      <c r="M206" s="7"/>
      <c r="N206" s="10">
        <f t="shared" si="7"/>
        <v>15130</v>
      </c>
      <c r="O206" s="7"/>
      <c r="P206" s="7"/>
      <c r="Q206" s="7"/>
      <c r="R206" s="7"/>
    </row>
    <row r="207" spans="1:18">
      <c r="A207" s="5">
        <f t="shared" si="6"/>
        <v>200</v>
      </c>
      <c r="B207" s="6">
        <v>45148</v>
      </c>
      <c r="C207" s="5" t="s">
        <v>1533</v>
      </c>
      <c r="D207" s="5" t="s">
        <v>1175</v>
      </c>
      <c r="E207" s="5" t="s">
        <v>1092</v>
      </c>
      <c r="F207" s="10" t="s">
        <v>110</v>
      </c>
      <c r="G207" s="5">
        <v>78</v>
      </c>
      <c r="H207" s="5"/>
      <c r="I207" s="5"/>
      <c r="J207" s="5"/>
      <c r="K207" s="5"/>
      <c r="L207" s="7"/>
      <c r="M207" s="7"/>
      <c r="N207" s="10">
        <f t="shared" si="7"/>
        <v>15208</v>
      </c>
      <c r="O207" s="7"/>
      <c r="P207" s="7"/>
      <c r="Q207" s="7"/>
      <c r="R207" s="7"/>
    </row>
    <row r="208" spans="1:18">
      <c r="A208" s="5">
        <f t="shared" si="6"/>
        <v>201</v>
      </c>
      <c r="B208" s="6">
        <v>45149</v>
      </c>
      <c r="C208" s="5" t="s">
        <v>1263</v>
      </c>
      <c r="D208" s="5" t="s">
        <v>1206</v>
      </c>
      <c r="E208" s="5" t="s">
        <v>1092</v>
      </c>
      <c r="F208" s="10" t="s">
        <v>110</v>
      </c>
      <c r="G208" s="7"/>
      <c r="H208" s="7"/>
      <c r="I208" s="7"/>
      <c r="J208" s="5">
        <v>31</v>
      </c>
      <c r="K208" s="7"/>
      <c r="L208" s="7"/>
      <c r="M208" s="7"/>
      <c r="N208" s="10">
        <f t="shared" si="7"/>
        <v>15239</v>
      </c>
      <c r="O208" s="7"/>
      <c r="P208" s="7"/>
      <c r="Q208" s="7"/>
      <c r="R208" s="7"/>
    </row>
    <row r="209" spans="1:18">
      <c r="A209" s="5">
        <f t="shared" si="6"/>
        <v>202</v>
      </c>
      <c r="B209" s="6">
        <v>45149</v>
      </c>
      <c r="C209" s="5" t="s">
        <v>1206</v>
      </c>
      <c r="D209" s="5" t="s">
        <v>1239</v>
      </c>
      <c r="E209" s="5" t="s">
        <v>1092</v>
      </c>
      <c r="F209" s="10" t="s">
        <v>110</v>
      </c>
      <c r="G209" s="7"/>
      <c r="H209" s="7"/>
      <c r="I209" s="7"/>
      <c r="J209" s="5">
        <v>38</v>
      </c>
      <c r="K209" s="7"/>
      <c r="L209" s="7"/>
      <c r="M209" s="7"/>
      <c r="N209" s="10">
        <f t="shared" si="7"/>
        <v>15277</v>
      </c>
      <c r="O209" s="7"/>
      <c r="P209" s="7"/>
      <c r="Q209" s="7"/>
      <c r="R209" s="7"/>
    </row>
    <row r="210" spans="1:18">
      <c r="A210" s="5">
        <f t="shared" si="6"/>
        <v>203</v>
      </c>
      <c r="B210" s="6">
        <v>45149</v>
      </c>
      <c r="C210" s="5" t="s">
        <v>1239</v>
      </c>
      <c r="D210" s="5" t="s">
        <v>1140</v>
      </c>
      <c r="E210" s="5" t="s">
        <v>1092</v>
      </c>
      <c r="F210" s="10" t="s">
        <v>110</v>
      </c>
      <c r="G210" s="7"/>
      <c r="H210" s="7"/>
      <c r="I210" s="7"/>
      <c r="J210" s="5">
        <v>8</v>
      </c>
      <c r="K210" s="7"/>
      <c r="L210" s="7"/>
      <c r="M210" s="7"/>
      <c r="N210" s="10">
        <f t="shared" si="7"/>
        <v>15285</v>
      </c>
      <c r="O210" s="7"/>
      <c r="P210" s="7"/>
      <c r="Q210" s="7"/>
      <c r="R210" s="7"/>
    </row>
    <row r="211" spans="1:18">
      <c r="A211" s="5">
        <f t="shared" si="6"/>
        <v>204</v>
      </c>
      <c r="B211" s="6">
        <v>45154</v>
      </c>
      <c r="C211" s="5" t="s">
        <v>1122</v>
      </c>
      <c r="D211" s="5" t="s">
        <v>1183</v>
      </c>
      <c r="E211" s="5" t="s">
        <v>1092</v>
      </c>
      <c r="F211" s="10" t="s">
        <v>110</v>
      </c>
      <c r="G211" s="7"/>
      <c r="H211" s="7"/>
      <c r="I211" s="7"/>
      <c r="J211" s="5">
        <v>120</v>
      </c>
      <c r="K211" s="7"/>
      <c r="L211" s="7"/>
      <c r="M211" s="7"/>
      <c r="N211" s="10">
        <f t="shared" si="7"/>
        <v>15405</v>
      </c>
      <c r="O211" s="7"/>
      <c r="P211" s="7"/>
      <c r="Q211" s="7"/>
      <c r="R211" s="7"/>
    </row>
    <row r="212" spans="1:18">
      <c r="A212" s="5">
        <f t="shared" si="6"/>
        <v>205</v>
      </c>
      <c r="B212" s="6">
        <v>45155</v>
      </c>
      <c r="C212" s="5" t="s">
        <v>1513</v>
      </c>
      <c r="D212" s="5" t="s">
        <v>1183</v>
      </c>
      <c r="E212" s="5" t="s">
        <v>1092</v>
      </c>
      <c r="F212" s="10" t="s">
        <v>110</v>
      </c>
      <c r="G212" s="7"/>
      <c r="H212" s="7"/>
      <c r="I212" s="7"/>
      <c r="J212" s="5">
        <v>87</v>
      </c>
      <c r="K212" s="7"/>
      <c r="L212" s="7"/>
      <c r="M212" s="7"/>
      <c r="N212" s="10">
        <f t="shared" si="7"/>
        <v>15492</v>
      </c>
      <c r="O212" s="7"/>
      <c r="P212" s="7"/>
      <c r="Q212" s="7"/>
      <c r="R212" s="7"/>
    </row>
    <row r="213" spans="1:18">
      <c r="A213" s="5">
        <f t="shared" si="6"/>
        <v>206</v>
      </c>
      <c r="B213" s="6">
        <v>45155</v>
      </c>
      <c r="C213" s="5" t="s">
        <v>1183</v>
      </c>
      <c r="D213" s="5" t="s">
        <v>1326</v>
      </c>
      <c r="E213" s="5" t="s">
        <v>1092</v>
      </c>
      <c r="F213" s="10" t="s">
        <v>110</v>
      </c>
      <c r="G213" s="7"/>
      <c r="H213" s="7"/>
      <c r="I213" s="7"/>
      <c r="J213" s="5">
        <v>90</v>
      </c>
      <c r="K213" s="7"/>
      <c r="L213" s="7"/>
      <c r="M213" s="7"/>
      <c r="N213" s="10">
        <f t="shared" si="7"/>
        <v>15582</v>
      </c>
      <c r="O213" s="7"/>
      <c r="P213" s="7"/>
      <c r="Q213" s="7"/>
      <c r="R213" s="7"/>
    </row>
    <row r="214" spans="1:18">
      <c r="A214" s="5">
        <f t="shared" si="6"/>
        <v>207</v>
      </c>
      <c r="B214" s="6">
        <v>45155</v>
      </c>
      <c r="C214" s="5" t="s">
        <v>1326</v>
      </c>
      <c r="D214" s="5" t="s">
        <v>1137</v>
      </c>
      <c r="E214" s="5" t="s">
        <v>1092</v>
      </c>
      <c r="F214" s="10" t="s">
        <v>110</v>
      </c>
      <c r="G214" s="7"/>
      <c r="H214" s="7"/>
      <c r="I214" s="7"/>
      <c r="J214" s="5">
        <v>50</v>
      </c>
      <c r="K214" s="7"/>
      <c r="L214" s="7"/>
      <c r="M214" s="7"/>
      <c r="N214" s="10">
        <f t="shared" si="7"/>
        <v>15632</v>
      </c>
      <c r="O214" s="7"/>
      <c r="P214" s="7"/>
      <c r="Q214" s="7"/>
      <c r="R214" s="7"/>
    </row>
    <row r="215" spans="1:18">
      <c r="A215" s="5">
        <f t="shared" si="6"/>
        <v>208</v>
      </c>
      <c r="B215" s="6">
        <v>45156</v>
      </c>
      <c r="C215" s="5" t="s">
        <v>1513</v>
      </c>
      <c r="D215" s="5" t="s">
        <v>1183</v>
      </c>
      <c r="E215" s="5" t="s">
        <v>1092</v>
      </c>
      <c r="F215" s="10" t="s">
        <v>110</v>
      </c>
      <c r="G215" s="7"/>
      <c r="H215" s="7"/>
      <c r="I215" s="7"/>
      <c r="J215" s="5">
        <v>59</v>
      </c>
      <c r="K215" s="7"/>
      <c r="L215" s="7"/>
      <c r="M215" s="7"/>
      <c r="N215" s="10">
        <f t="shared" si="7"/>
        <v>15691</v>
      </c>
      <c r="O215" s="7"/>
      <c r="P215" s="7"/>
      <c r="Q215" s="7"/>
      <c r="R215" s="7"/>
    </row>
    <row r="216" spans="1:18">
      <c r="A216" s="5">
        <f t="shared" si="6"/>
        <v>209</v>
      </c>
      <c r="B216" s="6">
        <v>45156</v>
      </c>
      <c r="C216" s="5" t="s">
        <v>1124</v>
      </c>
      <c r="D216" s="5" t="s">
        <v>1122</v>
      </c>
      <c r="E216" s="5" t="s">
        <v>1092</v>
      </c>
      <c r="F216" s="10" t="s">
        <v>110</v>
      </c>
      <c r="G216" s="7"/>
      <c r="H216" s="7"/>
      <c r="I216" s="7"/>
      <c r="J216" s="7"/>
      <c r="K216" s="7"/>
      <c r="L216" s="5">
        <v>56</v>
      </c>
      <c r="M216" s="7"/>
      <c r="N216" s="10">
        <f t="shared" si="7"/>
        <v>15747</v>
      </c>
      <c r="O216" s="7"/>
      <c r="P216" s="7"/>
      <c r="Q216" s="7"/>
      <c r="R216" s="7"/>
    </row>
    <row r="217" spans="1:18">
      <c r="A217" s="5"/>
      <c r="B217" s="6">
        <v>45156</v>
      </c>
      <c r="C217" s="5" t="s">
        <v>1122</v>
      </c>
      <c r="D217" s="5" t="s">
        <v>1513</v>
      </c>
      <c r="E217" s="5" t="s">
        <v>1092</v>
      </c>
      <c r="F217" s="10" t="s">
        <v>110</v>
      </c>
      <c r="G217" s="7"/>
      <c r="H217" s="7"/>
      <c r="I217" s="7"/>
      <c r="J217" s="7"/>
      <c r="K217" s="7"/>
      <c r="L217" s="5">
        <v>25</v>
      </c>
      <c r="M217" s="7"/>
      <c r="N217" s="10">
        <f t="shared" si="7"/>
        <v>15772</v>
      </c>
      <c r="O217" s="7"/>
      <c r="P217" s="7"/>
      <c r="Q217" s="7"/>
      <c r="R217" s="7"/>
    </row>
    <row r="218" spans="1:18">
      <c r="A218" s="5"/>
      <c r="B218" s="6">
        <v>18</v>
      </c>
      <c r="C218" s="5"/>
      <c r="D218" s="5"/>
      <c r="E218" s="5"/>
      <c r="F218" s="10"/>
      <c r="G218" s="7"/>
      <c r="H218" s="7"/>
      <c r="I218" s="7"/>
      <c r="J218" s="7"/>
      <c r="K218" s="7"/>
      <c r="L218" s="7"/>
      <c r="M218" s="7"/>
      <c r="N218" s="10"/>
      <c r="O218" s="7"/>
      <c r="P218" s="7"/>
      <c r="Q218" s="7"/>
      <c r="R218" s="7"/>
    </row>
    <row r="219" spans="1:18">
      <c r="A219" s="5"/>
      <c r="B219" s="6"/>
      <c r="C219" s="5"/>
      <c r="D219" s="5"/>
      <c r="E219" s="5"/>
      <c r="F219" s="5"/>
      <c r="G219" s="7"/>
      <c r="H219" s="7"/>
      <c r="I219" s="7"/>
      <c r="J219" s="7"/>
      <c r="K219" s="7"/>
      <c r="L219" s="7"/>
      <c r="M219" s="7"/>
      <c r="N219" s="10"/>
      <c r="O219" s="7"/>
      <c r="P219" s="7"/>
      <c r="Q219" s="7"/>
      <c r="R219" s="7"/>
    </row>
    <row r="220" spans="1:18" ht="15.75">
      <c r="A220" s="7"/>
      <c r="B220" s="7"/>
      <c r="C220" s="7"/>
      <c r="D220" s="7"/>
      <c r="E220" s="7"/>
      <c r="F220" s="7"/>
      <c r="G220" s="5">
        <f>+SUM(G8:G219)</f>
        <v>10411</v>
      </c>
      <c r="H220" s="5">
        <f t="shared" ref="H220:M220" si="8">+SUM(H8:H219)</f>
        <v>1438</v>
      </c>
      <c r="I220" s="5">
        <f t="shared" si="8"/>
        <v>535</v>
      </c>
      <c r="J220" s="5">
        <f t="shared" si="8"/>
        <v>1575</v>
      </c>
      <c r="K220" s="5">
        <f t="shared" si="8"/>
        <v>738</v>
      </c>
      <c r="L220" s="5">
        <f t="shared" si="8"/>
        <v>975</v>
      </c>
      <c r="M220" s="5">
        <f t="shared" si="8"/>
        <v>100</v>
      </c>
      <c r="N220" s="33">
        <f>+SUM(G220+H220+I220+J220+K220+L220+M220)</f>
        <v>15772</v>
      </c>
      <c r="O220" s="7"/>
      <c r="P220" s="7"/>
      <c r="Q220" s="7"/>
      <c r="R220" s="7"/>
    </row>
    <row r="221" spans="1:18" ht="18.75">
      <c r="A221" s="7"/>
      <c r="B221" s="7"/>
      <c r="C221" s="7"/>
      <c r="D221" s="7"/>
      <c r="E221" s="7"/>
      <c r="F221" s="7"/>
      <c r="G221" s="17">
        <v>14448</v>
      </c>
      <c r="H221" s="17">
        <v>2831</v>
      </c>
      <c r="I221" s="17">
        <v>1614</v>
      </c>
      <c r="J221" s="17">
        <v>2095</v>
      </c>
      <c r="K221" s="17">
        <v>751</v>
      </c>
      <c r="L221" s="17">
        <v>1022</v>
      </c>
      <c r="M221" s="17">
        <v>287</v>
      </c>
      <c r="N221" s="33">
        <f>+SUM(G221+H221+I221+J221+K221+L221+M221)</f>
        <v>23048</v>
      </c>
      <c r="O221" s="7"/>
      <c r="P221" s="7"/>
      <c r="Q221" s="7"/>
      <c r="R221" s="7"/>
    </row>
  </sheetData>
  <mergeCells count="22">
    <mergeCell ref="C4:D4"/>
    <mergeCell ref="A5:B5"/>
    <mergeCell ref="C5:R5"/>
    <mergeCell ref="G6:M6"/>
    <mergeCell ref="A6:A7"/>
    <mergeCell ref="B6:B7"/>
    <mergeCell ref="C6:C7"/>
    <mergeCell ref="D6:D7"/>
    <mergeCell ref="E6:E7"/>
    <mergeCell ref="F6:F7"/>
    <mergeCell ref="N6:N7"/>
    <mergeCell ref="O6:O7"/>
    <mergeCell ref="P6:P7"/>
    <mergeCell ref="Q6:Q7"/>
    <mergeCell ref="R6:R7"/>
    <mergeCell ref="E1:R4"/>
    <mergeCell ref="A1:B1"/>
    <mergeCell ref="C1:D1"/>
    <mergeCell ref="A2:B2"/>
    <mergeCell ref="C2:D2"/>
    <mergeCell ref="A3:B3"/>
    <mergeCell ref="C3:D3"/>
  </mergeCells>
  <pageMargins left="0.7" right="0.7" top="0.75" bottom="0.75" header="0.3" footer="0.3"/>
  <pageSetup paperSize="9" scale="45"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13"/>
  <sheetViews>
    <sheetView topLeftCell="A178" workbookViewId="0">
      <selection activeCell="A200" sqref="A200"/>
    </sheetView>
  </sheetViews>
  <sheetFormatPr defaultColWidth="9" defaultRowHeight="15"/>
  <cols>
    <col min="2" max="2" width="16.28515625" customWidth="1"/>
    <col min="3" max="3" width="17.28515625" customWidth="1"/>
    <col min="4" max="4" width="19.5703125" customWidth="1"/>
    <col min="5" max="5" width="12.85546875" customWidth="1"/>
    <col min="10" max="10" width="10.5703125" customWidth="1"/>
    <col min="11" max="11" width="11.28515625" customWidth="1"/>
    <col min="14" max="14" width="11.85546875" customWidth="1"/>
    <col min="15" max="15" width="19" customWidth="1"/>
  </cols>
  <sheetData>
    <row r="1" spans="1:18" ht="18.75">
      <c r="A1" s="712" t="s">
        <v>261</v>
      </c>
      <c r="B1" s="712"/>
      <c r="C1" s="713" t="s">
        <v>22</v>
      </c>
      <c r="D1" s="713"/>
      <c r="E1" s="720"/>
      <c r="F1" s="720"/>
      <c r="G1" s="720"/>
      <c r="H1" s="720"/>
      <c r="I1" s="720"/>
      <c r="J1" s="720"/>
      <c r="K1" s="720"/>
      <c r="L1" s="720"/>
      <c r="M1" s="720"/>
      <c r="N1" s="720"/>
      <c r="O1" s="720"/>
      <c r="P1" s="720"/>
    </row>
    <row r="2" spans="1:18" ht="18.75">
      <c r="A2" s="712" t="s">
        <v>262</v>
      </c>
      <c r="B2" s="712"/>
      <c r="C2" s="713" t="s">
        <v>61</v>
      </c>
      <c r="D2" s="713"/>
      <c r="E2" s="720"/>
      <c r="F2" s="720"/>
      <c r="G2" s="720"/>
      <c r="H2" s="720"/>
      <c r="I2" s="720"/>
      <c r="J2" s="720"/>
      <c r="K2" s="720"/>
      <c r="L2" s="720"/>
      <c r="M2" s="720"/>
      <c r="N2" s="720"/>
      <c r="O2" s="720"/>
      <c r="P2" s="720"/>
    </row>
    <row r="3" spans="1:18" ht="18.75">
      <c r="A3" s="712" t="s">
        <v>263</v>
      </c>
      <c r="B3" s="712"/>
      <c r="C3" s="713">
        <v>25451</v>
      </c>
      <c r="D3" s="713"/>
      <c r="E3" s="720"/>
      <c r="F3" s="720"/>
      <c r="G3" s="720"/>
      <c r="H3" s="720"/>
      <c r="I3" s="720"/>
      <c r="J3" s="720"/>
      <c r="K3" s="720"/>
      <c r="L3" s="720"/>
      <c r="M3" s="720"/>
      <c r="N3" s="720"/>
      <c r="O3" s="720"/>
      <c r="P3" s="720"/>
    </row>
    <row r="4" spans="1:18" ht="18.75">
      <c r="A4" s="14" t="s">
        <v>264</v>
      </c>
      <c r="B4" s="14"/>
      <c r="C4" s="713"/>
      <c r="D4" s="713"/>
      <c r="E4" s="720"/>
      <c r="F4" s="720"/>
      <c r="G4" s="720"/>
      <c r="H4" s="720"/>
      <c r="I4" s="720"/>
      <c r="J4" s="720"/>
      <c r="K4" s="720"/>
      <c r="L4" s="720"/>
      <c r="M4" s="720"/>
      <c r="N4" s="720"/>
      <c r="O4" s="720"/>
      <c r="P4" s="720"/>
    </row>
    <row r="5" spans="1:18" ht="18.75">
      <c r="A5" s="714" t="s">
        <v>87</v>
      </c>
      <c r="B5" s="714"/>
      <c r="C5" s="715" t="s">
        <v>1583</v>
      </c>
      <c r="D5" s="715"/>
      <c r="E5" s="715"/>
      <c r="F5" s="715"/>
      <c r="G5" s="716"/>
      <c r="H5" s="716"/>
      <c r="I5" s="716"/>
      <c r="J5" s="716"/>
      <c r="K5" s="716"/>
      <c r="L5" s="715"/>
      <c r="M5" s="715"/>
      <c r="N5" s="715"/>
      <c r="O5" s="715"/>
      <c r="P5" s="715"/>
    </row>
    <row r="6" spans="1:18" ht="18">
      <c r="A6" s="718" t="s">
        <v>89</v>
      </c>
      <c r="B6" s="718" t="s">
        <v>90</v>
      </c>
      <c r="C6" s="719" t="s">
        <v>91</v>
      </c>
      <c r="D6" s="719" t="s">
        <v>92</v>
      </c>
      <c r="E6" s="719" t="s">
        <v>93</v>
      </c>
      <c r="F6" s="719" t="s">
        <v>94</v>
      </c>
      <c r="G6" s="764" t="s">
        <v>95</v>
      </c>
      <c r="H6" s="764"/>
      <c r="I6" s="764"/>
      <c r="J6" s="764"/>
      <c r="K6" s="764"/>
      <c r="L6" s="719" t="s">
        <v>96</v>
      </c>
      <c r="M6" s="719" t="s">
        <v>97</v>
      </c>
      <c r="N6" s="719" t="s">
        <v>98</v>
      </c>
      <c r="O6" s="719" t="s">
        <v>99</v>
      </c>
      <c r="P6" s="719" t="s">
        <v>265</v>
      </c>
    </row>
    <row r="7" spans="1:18" ht="18">
      <c r="A7" s="718"/>
      <c r="B7" s="718"/>
      <c r="C7" s="719"/>
      <c r="D7" s="719"/>
      <c r="E7" s="719"/>
      <c r="F7" s="719"/>
      <c r="G7" s="4" t="s">
        <v>101</v>
      </c>
      <c r="H7" s="4" t="s">
        <v>102</v>
      </c>
      <c r="I7" s="4" t="s">
        <v>103</v>
      </c>
      <c r="J7" s="4" t="s">
        <v>104</v>
      </c>
      <c r="K7" s="4" t="s">
        <v>106</v>
      </c>
      <c r="L7" s="719"/>
      <c r="M7" s="719"/>
      <c r="N7" s="719"/>
      <c r="O7" s="719"/>
      <c r="P7" s="719"/>
    </row>
    <row r="8" spans="1:18">
      <c r="A8" s="5">
        <v>1</v>
      </c>
      <c r="B8" s="6">
        <v>45051</v>
      </c>
      <c r="C8" s="5" t="s">
        <v>738</v>
      </c>
      <c r="D8" s="5" t="s">
        <v>1239</v>
      </c>
      <c r="E8" s="5" t="s">
        <v>1092</v>
      </c>
      <c r="F8" s="10" t="s">
        <v>110</v>
      </c>
      <c r="G8" s="5">
        <v>280</v>
      </c>
      <c r="H8" s="10"/>
      <c r="I8" s="10"/>
      <c r="J8" s="10"/>
      <c r="K8" s="10"/>
      <c r="L8" s="10">
        <f>+G8</f>
        <v>280</v>
      </c>
      <c r="M8" s="10" t="s">
        <v>1464</v>
      </c>
      <c r="N8" s="10">
        <v>1.5</v>
      </c>
      <c r="O8" s="10" t="s">
        <v>1083</v>
      </c>
      <c r="P8" s="7"/>
    </row>
    <row r="9" spans="1:18">
      <c r="A9" s="5">
        <f>1+A8</f>
        <v>2</v>
      </c>
      <c r="B9" s="6">
        <v>45052</v>
      </c>
      <c r="C9" s="5" t="s">
        <v>738</v>
      </c>
      <c r="D9" s="5" t="s">
        <v>1239</v>
      </c>
      <c r="E9" s="5" t="s">
        <v>1092</v>
      </c>
      <c r="F9" s="10" t="s">
        <v>110</v>
      </c>
      <c r="G9" s="5">
        <v>152</v>
      </c>
      <c r="H9" s="7"/>
      <c r="I9" s="7"/>
      <c r="J9" s="7"/>
      <c r="K9" s="7"/>
      <c r="L9" s="10">
        <f>L8+G9+H9+I9+J9+K9</f>
        <v>432</v>
      </c>
      <c r="M9" s="10" t="s">
        <v>1464</v>
      </c>
      <c r="N9" s="10">
        <v>1.5</v>
      </c>
      <c r="O9" s="10" t="s">
        <v>1083</v>
      </c>
      <c r="P9" s="7"/>
    </row>
    <row r="10" spans="1:18">
      <c r="A10" s="5">
        <f t="shared" ref="A10:A27" si="0">1+A9</f>
        <v>3</v>
      </c>
      <c r="B10" s="6">
        <v>45052</v>
      </c>
      <c r="C10" s="5" t="s">
        <v>1584</v>
      </c>
      <c r="D10" s="5" t="s">
        <v>1082</v>
      </c>
      <c r="E10" s="5" t="s">
        <v>1092</v>
      </c>
      <c r="F10" s="10" t="s">
        <v>110</v>
      </c>
      <c r="G10" s="5">
        <v>200</v>
      </c>
      <c r="H10" s="7"/>
      <c r="I10" s="7"/>
      <c r="J10" s="7"/>
      <c r="K10" s="7"/>
      <c r="L10" s="10">
        <f t="shared" ref="L10:L73" si="1">L9+G10+H10+I10+J10+K10</f>
        <v>632</v>
      </c>
      <c r="M10" s="10" t="s">
        <v>1464</v>
      </c>
      <c r="N10" s="10">
        <v>1.5</v>
      </c>
      <c r="O10" s="10" t="s">
        <v>1083</v>
      </c>
      <c r="P10" s="7"/>
    </row>
    <row r="11" spans="1:18">
      <c r="A11" s="5">
        <f t="shared" si="0"/>
        <v>4</v>
      </c>
      <c r="B11" s="6">
        <v>45053</v>
      </c>
      <c r="C11" s="5" t="s">
        <v>1584</v>
      </c>
      <c r="D11" s="5" t="s">
        <v>1082</v>
      </c>
      <c r="E11" s="5" t="s">
        <v>1092</v>
      </c>
      <c r="F11" s="10" t="s">
        <v>110</v>
      </c>
      <c r="G11" s="5">
        <v>65</v>
      </c>
      <c r="H11" s="7"/>
      <c r="I11" s="7"/>
      <c r="J11" s="7"/>
      <c r="K11" s="7"/>
      <c r="L11" s="10">
        <f t="shared" si="1"/>
        <v>697</v>
      </c>
      <c r="M11" s="10" t="s">
        <v>1464</v>
      </c>
      <c r="N11" s="10">
        <v>1.5</v>
      </c>
      <c r="O11" s="10" t="s">
        <v>1083</v>
      </c>
      <c r="P11" s="7"/>
    </row>
    <row r="12" spans="1:18">
      <c r="A12" s="5">
        <f t="shared" si="0"/>
        <v>5</v>
      </c>
      <c r="B12" s="6">
        <v>45053</v>
      </c>
      <c r="C12" s="5" t="s">
        <v>1207</v>
      </c>
      <c r="D12" s="5" t="s">
        <v>1217</v>
      </c>
      <c r="E12" s="5" t="s">
        <v>1092</v>
      </c>
      <c r="F12" s="10" t="s">
        <v>110</v>
      </c>
      <c r="G12" s="5">
        <v>93</v>
      </c>
      <c r="H12" s="7"/>
      <c r="I12" s="7"/>
      <c r="J12" s="7"/>
      <c r="K12" s="7"/>
      <c r="L12" s="10">
        <f t="shared" si="1"/>
        <v>790</v>
      </c>
      <c r="M12" s="10" t="s">
        <v>1464</v>
      </c>
      <c r="N12" s="10">
        <v>1.5</v>
      </c>
      <c r="O12" s="10" t="s">
        <v>1083</v>
      </c>
      <c r="P12" s="7"/>
      <c r="R12">
        <f>11944+130</f>
        <v>12074</v>
      </c>
    </row>
    <row r="13" spans="1:18">
      <c r="A13" s="5">
        <f t="shared" si="0"/>
        <v>6</v>
      </c>
      <c r="B13" s="6">
        <v>45053</v>
      </c>
      <c r="C13" s="5" t="s">
        <v>1217</v>
      </c>
      <c r="D13" s="5" t="s">
        <v>1267</v>
      </c>
      <c r="E13" s="5" t="s">
        <v>1092</v>
      </c>
      <c r="F13" s="10" t="s">
        <v>110</v>
      </c>
      <c r="G13" s="5">
        <v>35</v>
      </c>
      <c r="H13" s="7"/>
      <c r="I13" s="7"/>
      <c r="J13" s="7"/>
      <c r="K13" s="7"/>
      <c r="L13" s="10">
        <f t="shared" si="1"/>
        <v>825</v>
      </c>
      <c r="M13" s="10" t="s">
        <v>1464</v>
      </c>
      <c r="N13" s="10">
        <v>1.5</v>
      </c>
      <c r="O13" s="10" t="s">
        <v>1083</v>
      </c>
      <c r="P13" s="7"/>
    </row>
    <row r="14" spans="1:18">
      <c r="A14" s="5">
        <f t="shared" si="0"/>
        <v>7</v>
      </c>
      <c r="B14" s="6">
        <v>45053</v>
      </c>
      <c r="C14" s="5" t="s">
        <v>1267</v>
      </c>
      <c r="D14" s="5" t="s">
        <v>1174</v>
      </c>
      <c r="E14" s="5" t="s">
        <v>1092</v>
      </c>
      <c r="F14" s="10" t="s">
        <v>110</v>
      </c>
      <c r="G14" s="5">
        <v>200</v>
      </c>
      <c r="H14" s="7"/>
      <c r="I14" s="7"/>
      <c r="J14" s="7"/>
      <c r="K14" s="7"/>
      <c r="L14" s="10">
        <f t="shared" si="1"/>
        <v>1025</v>
      </c>
      <c r="M14" s="10" t="s">
        <v>1464</v>
      </c>
      <c r="N14" s="10">
        <v>1.5</v>
      </c>
      <c r="O14" s="10" t="s">
        <v>1083</v>
      </c>
      <c r="P14" s="7"/>
    </row>
    <row r="15" spans="1:18">
      <c r="A15" s="5">
        <f t="shared" si="0"/>
        <v>8</v>
      </c>
      <c r="B15" s="6">
        <v>45054</v>
      </c>
      <c r="C15" s="5" t="s">
        <v>1267</v>
      </c>
      <c r="D15" s="5" t="s">
        <v>1174</v>
      </c>
      <c r="E15" s="5" t="s">
        <v>1092</v>
      </c>
      <c r="F15" s="10" t="s">
        <v>110</v>
      </c>
      <c r="G15" s="5">
        <v>150</v>
      </c>
      <c r="H15" s="7"/>
      <c r="I15" s="7"/>
      <c r="J15" s="7"/>
      <c r="K15" s="7"/>
      <c r="L15" s="10">
        <f t="shared" si="1"/>
        <v>1175</v>
      </c>
      <c r="M15" s="10" t="s">
        <v>1464</v>
      </c>
      <c r="N15" s="10">
        <v>1.5</v>
      </c>
      <c r="O15" s="10" t="s">
        <v>1083</v>
      </c>
      <c r="P15" s="7"/>
    </row>
    <row r="16" spans="1:18">
      <c r="A16" s="5">
        <f t="shared" si="0"/>
        <v>9</v>
      </c>
      <c r="B16" s="6">
        <v>45055</v>
      </c>
      <c r="C16" s="5" t="s">
        <v>1267</v>
      </c>
      <c r="D16" s="5" t="s">
        <v>1174</v>
      </c>
      <c r="E16" s="5" t="s">
        <v>1092</v>
      </c>
      <c r="F16" s="10" t="s">
        <v>110</v>
      </c>
      <c r="G16" s="5">
        <v>60</v>
      </c>
      <c r="H16" s="7"/>
      <c r="I16" s="7"/>
      <c r="J16" s="7"/>
      <c r="K16" s="7"/>
      <c r="L16" s="10">
        <f t="shared" si="1"/>
        <v>1235</v>
      </c>
      <c r="M16" s="10" t="s">
        <v>1464</v>
      </c>
      <c r="N16" s="10">
        <v>1.5</v>
      </c>
      <c r="O16" s="10" t="s">
        <v>1083</v>
      </c>
      <c r="P16" s="7"/>
    </row>
    <row r="17" spans="1:16">
      <c r="A17" s="5">
        <f t="shared" si="0"/>
        <v>10</v>
      </c>
      <c r="B17" s="6">
        <v>45055</v>
      </c>
      <c r="C17" s="5" t="s">
        <v>1537</v>
      </c>
      <c r="D17" s="5" t="s">
        <v>1460</v>
      </c>
      <c r="E17" s="5" t="s">
        <v>1092</v>
      </c>
      <c r="F17" s="10" t="s">
        <v>110</v>
      </c>
      <c r="G17" s="5">
        <v>200</v>
      </c>
      <c r="H17" s="7"/>
      <c r="I17" s="7"/>
      <c r="J17" s="7"/>
      <c r="K17" s="7"/>
      <c r="L17" s="10">
        <f t="shared" si="1"/>
        <v>1435</v>
      </c>
      <c r="M17" s="10" t="s">
        <v>1464</v>
      </c>
      <c r="N17" s="10">
        <v>1.5</v>
      </c>
      <c r="O17" s="10" t="s">
        <v>1083</v>
      </c>
      <c r="P17" s="7"/>
    </row>
    <row r="18" spans="1:16">
      <c r="A18" s="5">
        <f t="shared" si="0"/>
        <v>11</v>
      </c>
      <c r="B18" s="6">
        <v>45057</v>
      </c>
      <c r="C18" s="5" t="s">
        <v>1426</v>
      </c>
      <c r="D18" s="5" t="s">
        <v>825</v>
      </c>
      <c r="E18" s="5" t="s">
        <v>1092</v>
      </c>
      <c r="F18" s="10" t="s">
        <v>110</v>
      </c>
      <c r="G18" s="10">
        <v>106</v>
      </c>
      <c r="H18" s="7"/>
      <c r="I18" s="7"/>
      <c r="J18" s="7"/>
      <c r="K18" s="7"/>
      <c r="L18" s="10">
        <f t="shared" si="1"/>
        <v>1541</v>
      </c>
      <c r="M18" s="10" t="s">
        <v>1464</v>
      </c>
      <c r="N18" s="10">
        <v>1.5</v>
      </c>
      <c r="O18" s="10" t="s">
        <v>1083</v>
      </c>
      <c r="P18" s="7"/>
    </row>
    <row r="19" spans="1:16">
      <c r="A19" s="5">
        <f t="shared" si="0"/>
        <v>12</v>
      </c>
      <c r="B19" s="6">
        <v>45057</v>
      </c>
      <c r="C19" s="5" t="s">
        <v>825</v>
      </c>
      <c r="D19" s="5" t="s">
        <v>1176</v>
      </c>
      <c r="E19" s="5" t="s">
        <v>1092</v>
      </c>
      <c r="F19" s="10" t="s">
        <v>110</v>
      </c>
      <c r="G19" s="10">
        <v>38</v>
      </c>
      <c r="H19" s="7"/>
      <c r="I19" s="7"/>
      <c r="J19" s="7"/>
      <c r="K19" s="7"/>
      <c r="L19" s="10">
        <f t="shared" si="1"/>
        <v>1579</v>
      </c>
      <c r="M19" s="10" t="s">
        <v>1464</v>
      </c>
      <c r="N19" s="10">
        <v>1.5</v>
      </c>
      <c r="O19" s="10" t="s">
        <v>1083</v>
      </c>
      <c r="P19" s="7"/>
    </row>
    <row r="20" spans="1:16">
      <c r="A20" s="5">
        <f t="shared" si="0"/>
        <v>13</v>
      </c>
      <c r="B20" s="6">
        <v>45057</v>
      </c>
      <c r="C20" s="5" t="s">
        <v>1176</v>
      </c>
      <c r="D20" s="5" t="s">
        <v>809</v>
      </c>
      <c r="E20" s="5" t="s">
        <v>1092</v>
      </c>
      <c r="F20" s="10" t="s">
        <v>110</v>
      </c>
      <c r="G20" s="10">
        <v>195</v>
      </c>
      <c r="H20" s="7"/>
      <c r="I20" s="7"/>
      <c r="J20" s="7"/>
      <c r="K20" s="7"/>
      <c r="L20" s="10">
        <f t="shared" si="1"/>
        <v>1774</v>
      </c>
      <c r="M20" s="10" t="s">
        <v>1464</v>
      </c>
      <c r="N20" s="10">
        <v>1.5</v>
      </c>
      <c r="O20" s="10" t="s">
        <v>1083</v>
      </c>
      <c r="P20" s="7"/>
    </row>
    <row r="21" spans="1:16">
      <c r="A21" s="5">
        <f t="shared" si="0"/>
        <v>14</v>
      </c>
      <c r="B21" s="6">
        <v>45058</v>
      </c>
      <c r="C21" s="5" t="s">
        <v>1205</v>
      </c>
      <c r="D21" s="5" t="s">
        <v>1329</v>
      </c>
      <c r="E21" s="5" t="s">
        <v>1092</v>
      </c>
      <c r="F21" s="10" t="s">
        <v>110</v>
      </c>
      <c r="G21" s="5">
        <v>109</v>
      </c>
      <c r="H21" s="7"/>
      <c r="I21" s="7"/>
      <c r="J21" s="7"/>
      <c r="K21" s="7"/>
      <c r="L21" s="10">
        <f t="shared" si="1"/>
        <v>1883</v>
      </c>
      <c r="M21" s="10" t="s">
        <v>1464</v>
      </c>
      <c r="N21" s="10">
        <v>1.5</v>
      </c>
      <c r="O21" s="10" t="s">
        <v>1083</v>
      </c>
      <c r="P21" s="7"/>
    </row>
    <row r="22" spans="1:16">
      <c r="A22" s="5">
        <f t="shared" si="0"/>
        <v>15</v>
      </c>
      <c r="B22" s="6">
        <v>45058</v>
      </c>
      <c r="C22" s="5" t="s">
        <v>1329</v>
      </c>
      <c r="D22" s="5" t="s">
        <v>1272</v>
      </c>
      <c r="E22" s="5" t="s">
        <v>1092</v>
      </c>
      <c r="F22" s="10" t="s">
        <v>110</v>
      </c>
      <c r="G22" s="5">
        <v>164</v>
      </c>
      <c r="H22" s="7"/>
      <c r="I22" s="7"/>
      <c r="J22" s="7"/>
      <c r="K22" s="7"/>
      <c r="L22" s="10">
        <f t="shared" si="1"/>
        <v>2047</v>
      </c>
      <c r="M22" s="10" t="s">
        <v>1464</v>
      </c>
      <c r="N22" s="10">
        <v>1.5</v>
      </c>
      <c r="O22" s="10" t="s">
        <v>1083</v>
      </c>
      <c r="P22" s="7"/>
    </row>
    <row r="23" spans="1:16">
      <c r="A23" s="5">
        <f t="shared" si="0"/>
        <v>16</v>
      </c>
      <c r="B23" s="6">
        <v>45058</v>
      </c>
      <c r="C23" s="5" t="s">
        <v>1272</v>
      </c>
      <c r="D23" s="5" t="s">
        <v>1104</v>
      </c>
      <c r="E23" s="5" t="s">
        <v>1092</v>
      </c>
      <c r="F23" s="10" t="s">
        <v>110</v>
      </c>
      <c r="G23" s="5">
        <v>41</v>
      </c>
      <c r="H23" s="7"/>
      <c r="I23" s="7"/>
      <c r="J23" s="7"/>
      <c r="K23" s="7"/>
      <c r="L23" s="10">
        <f t="shared" si="1"/>
        <v>2088</v>
      </c>
      <c r="M23" s="10" t="s">
        <v>1464</v>
      </c>
      <c r="N23" s="10">
        <v>1.5</v>
      </c>
      <c r="O23" s="10" t="s">
        <v>1083</v>
      </c>
      <c r="P23" s="7"/>
    </row>
    <row r="24" spans="1:16">
      <c r="A24" s="5">
        <f t="shared" si="0"/>
        <v>17</v>
      </c>
      <c r="B24" s="6">
        <v>45059</v>
      </c>
      <c r="C24" s="5" t="s">
        <v>1176</v>
      </c>
      <c r="D24" s="5" t="s">
        <v>1116</v>
      </c>
      <c r="E24" s="5" t="s">
        <v>1092</v>
      </c>
      <c r="F24" s="10" t="s">
        <v>110</v>
      </c>
      <c r="G24" s="10">
        <v>150</v>
      </c>
      <c r="H24" s="7"/>
      <c r="I24" s="7"/>
      <c r="J24" s="7"/>
      <c r="K24" s="7"/>
      <c r="L24" s="10">
        <f t="shared" si="1"/>
        <v>2238</v>
      </c>
      <c r="M24" s="10" t="s">
        <v>1464</v>
      </c>
      <c r="N24" s="10">
        <v>1.5</v>
      </c>
      <c r="O24" s="10" t="s">
        <v>1083</v>
      </c>
      <c r="P24" s="7"/>
    </row>
    <row r="25" spans="1:16">
      <c r="A25" s="5">
        <f t="shared" si="0"/>
        <v>18</v>
      </c>
      <c r="B25" s="6">
        <v>45059</v>
      </c>
      <c r="C25" s="5" t="s">
        <v>1205</v>
      </c>
      <c r="D25" s="5" t="s">
        <v>1329</v>
      </c>
      <c r="E25" s="5" t="s">
        <v>1092</v>
      </c>
      <c r="F25" s="10" t="s">
        <v>110</v>
      </c>
      <c r="G25" s="10">
        <v>100</v>
      </c>
      <c r="H25" s="7"/>
      <c r="I25" s="7"/>
      <c r="J25" s="7"/>
      <c r="K25" s="7"/>
      <c r="L25" s="10">
        <f t="shared" si="1"/>
        <v>2338</v>
      </c>
      <c r="M25" s="10" t="s">
        <v>1464</v>
      </c>
      <c r="N25" s="10">
        <v>1.5</v>
      </c>
      <c r="O25" s="10" t="s">
        <v>1083</v>
      </c>
      <c r="P25" s="7"/>
    </row>
    <row r="26" spans="1:16">
      <c r="A26" s="5">
        <f t="shared" si="0"/>
        <v>19</v>
      </c>
      <c r="B26" s="6">
        <v>45059</v>
      </c>
      <c r="C26" s="5" t="s">
        <v>1104</v>
      </c>
      <c r="D26" s="5" t="s">
        <v>1137</v>
      </c>
      <c r="E26" s="5" t="s">
        <v>1092</v>
      </c>
      <c r="F26" s="10" t="s">
        <v>110</v>
      </c>
      <c r="G26" s="10">
        <v>65</v>
      </c>
      <c r="H26" s="7"/>
      <c r="I26" s="7"/>
      <c r="J26" s="7"/>
      <c r="K26" s="7"/>
      <c r="L26" s="10">
        <f t="shared" si="1"/>
        <v>2403</v>
      </c>
      <c r="M26" s="10" t="s">
        <v>1464</v>
      </c>
      <c r="N26" s="10">
        <v>1.5</v>
      </c>
      <c r="O26" s="10" t="s">
        <v>1083</v>
      </c>
      <c r="P26" s="7"/>
    </row>
    <row r="27" spans="1:16">
      <c r="A27" s="5">
        <f t="shared" si="0"/>
        <v>20</v>
      </c>
      <c r="B27" s="6">
        <v>45059</v>
      </c>
      <c r="C27" s="5" t="s">
        <v>1137</v>
      </c>
      <c r="D27" s="5" t="s">
        <v>1365</v>
      </c>
      <c r="E27" s="5" t="s">
        <v>1092</v>
      </c>
      <c r="F27" s="10" t="s">
        <v>110</v>
      </c>
      <c r="G27" s="10">
        <v>35</v>
      </c>
      <c r="H27" s="7"/>
      <c r="I27" s="7"/>
      <c r="J27" s="7"/>
      <c r="K27" s="7"/>
      <c r="L27" s="10">
        <f t="shared" si="1"/>
        <v>2438</v>
      </c>
      <c r="M27" s="10" t="s">
        <v>1464</v>
      </c>
      <c r="N27" s="10">
        <v>1.5</v>
      </c>
      <c r="O27" s="10" t="s">
        <v>1083</v>
      </c>
      <c r="P27" s="7"/>
    </row>
    <row r="28" spans="1:16">
      <c r="A28" s="5">
        <f t="shared" ref="A28:A91" si="2">1+A27</f>
        <v>21</v>
      </c>
      <c r="B28" s="6">
        <v>45060</v>
      </c>
      <c r="C28" s="5" t="s">
        <v>1585</v>
      </c>
      <c r="D28" s="5" t="s">
        <v>1586</v>
      </c>
      <c r="E28" s="5" t="s">
        <v>1092</v>
      </c>
      <c r="F28" s="10" t="s">
        <v>110</v>
      </c>
      <c r="G28" s="5">
        <v>140</v>
      </c>
      <c r="H28" s="7"/>
      <c r="I28" s="7"/>
      <c r="J28" s="7"/>
      <c r="K28" s="7"/>
      <c r="L28" s="10">
        <f t="shared" si="1"/>
        <v>2578</v>
      </c>
      <c r="M28" s="10" t="s">
        <v>1464</v>
      </c>
      <c r="N28" s="10">
        <v>2</v>
      </c>
      <c r="O28" s="10" t="s">
        <v>1083</v>
      </c>
      <c r="P28" s="7"/>
    </row>
    <row r="29" spans="1:16">
      <c r="A29" s="5">
        <f t="shared" si="2"/>
        <v>22</v>
      </c>
      <c r="B29" s="6">
        <v>45060</v>
      </c>
      <c r="C29" s="5" t="s">
        <v>1586</v>
      </c>
      <c r="D29" s="5" t="s">
        <v>722</v>
      </c>
      <c r="E29" s="5" t="s">
        <v>1092</v>
      </c>
      <c r="F29" s="10" t="s">
        <v>110</v>
      </c>
      <c r="G29" s="5">
        <v>125</v>
      </c>
      <c r="H29" s="7"/>
      <c r="I29" s="7"/>
      <c r="J29" s="7"/>
      <c r="K29" s="7"/>
      <c r="L29" s="10">
        <f t="shared" si="1"/>
        <v>2703</v>
      </c>
      <c r="M29" s="10" t="s">
        <v>1464</v>
      </c>
      <c r="N29" s="10">
        <v>2</v>
      </c>
      <c r="O29" s="10" t="s">
        <v>1083</v>
      </c>
      <c r="P29" s="7"/>
    </row>
    <row r="30" spans="1:16">
      <c r="A30" s="5">
        <f t="shared" si="2"/>
        <v>23</v>
      </c>
      <c r="B30" s="6">
        <v>45060</v>
      </c>
      <c r="C30" s="5" t="s">
        <v>1365</v>
      </c>
      <c r="D30" s="5" t="s">
        <v>1225</v>
      </c>
      <c r="E30" s="5" t="s">
        <v>1092</v>
      </c>
      <c r="F30" s="10" t="s">
        <v>110</v>
      </c>
      <c r="G30" s="5">
        <v>50</v>
      </c>
      <c r="H30" s="7"/>
      <c r="I30" s="7"/>
      <c r="J30" s="7"/>
      <c r="K30" s="7"/>
      <c r="L30" s="10">
        <f t="shared" si="1"/>
        <v>2753</v>
      </c>
      <c r="M30" s="10" t="s">
        <v>1464</v>
      </c>
      <c r="N30" s="10">
        <v>2</v>
      </c>
      <c r="O30" s="10" t="s">
        <v>1083</v>
      </c>
      <c r="P30" s="7"/>
    </row>
    <row r="31" spans="1:16">
      <c r="A31" s="5">
        <f t="shared" si="2"/>
        <v>24</v>
      </c>
      <c r="B31" s="6">
        <v>45061</v>
      </c>
      <c r="C31" s="5" t="s">
        <v>722</v>
      </c>
      <c r="D31" s="5" t="s">
        <v>1587</v>
      </c>
      <c r="E31" s="5" t="s">
        <v>1092</v>
      </c>
      <c r="F31" s="10" t="s">
        <v>110</v>
      </c>
      <c r="G31" s="5">
        <v>345</v>
      </c>
      <c r="H31" s="7"/>
      <c r="I31" s="7"/>
      <c r="J31" s="5"/>
      <c r="K31" s="7"/>
      <c r="L31" s="10">
        <f t="shared" si="1"/>
        <v>3098</v>
      </c>
      <c r="M31" s="10" t="s">
        <v>1464</v>
      </c>
      <c r="N31" s="10">
        <v>2</v>
      </c>
      <c r="O31" s="10" t="s">
        <v>1083</v>
      </c>
      <c r="P31" s="7"/>
    </row>
    <row r="32" spans="1:16">
      <c r="A32" s="5">
        <f t="shared" si="2"/>
        <v>25</v>
      </c>
      <c r="B32" s="6">
        <v>45062</v>
      </c>
      <c r="C32" s="5" t="s">
        <v>1587</v>
      </c>
      <c r="D32" s="5" t="s">
        <v>1198</v>
      </c>
      <c r="E32" s="5" t="s">
        <v>1092</v>
      </c>
      <c r="F32" s="10" t="s">
        <v>110</v>
      </c>
      <c r="G32" s="5"/>
      <c r="H32" s="5"/>
      <c r="I32" s="5">
        <v>261</v>
      </c>
      <c r="J32" s="5"/>
      <c r="K32" s="7"/>
      <c r="L32" s="10">
        <f t="shared" si="1"/>
        <v>3359</v>
      </c>
      <c r="M32" s="10" t="s">
        <v>1464</v>
      </c>
      <c r="N32" s="10">
        <v>2</v>
      </c>
      <c r="O32" s="10" t="s">
        <v>1083</v>
      </c>
      <c r="P32" s="7"/>
    </row>
    <row r="33" spans="1:16">
      <c r="A33" s="5">
        <f t="shared" si="2"/>
        <v>26</v>
      </c>
      <c r="B33" s="6">
        <v>45063</v>
      </c>
      <c r="C33" s="16" t="s">
        <v>1272</v>
      </c>
      <c r="D33" s="16" t="s">
        <v>1104</v>
      </c>
      <c r="E33" s="5" t="s">
        <v>1092</v>
      </c>
      <c r="F33" s="10" t="s">
        <v>110</v>
      </c>
      <c r="G33" s="5">
        <v>150</v>
      </c>
      <c r="H33" s="5"/>
      <c r="I33" s="5"/>
      <c r="J33" s="5"/>
      <c r="K33" s="7"/>
      <c r="L33" s="10">
        <f t="shared" si="1"/>
        <v>3509</v>
      </c>
      <c r="M33" s="10" t="s">
        <v>1464</v>
      </c>
      <c r="N33" s="10">
        <v>2</v>
      </c>
      <c r="O33" s="10" t="s">
        <v>1083</v>
      </c>
      <c r="P33" s="7"/>
    </row>
    <row r="34" spans="1:16">
      <c r="A34" s="5">
        <f t="shared" si="2"/>
        <v>27</v>
      </c>
      <c r="B34" s="6">
        <v>45064</v>
      </c>
      <c r="C34" s="10" t="s">
        <v>1363</v>
      </c>
      <c r="D34" s="10" t="s">
        <v>1415</v>
      </c>
      <c r="E34" s="5" t="s">
        <v>1092</v>
      </c>
      <c r="F34" s="10" t="s">
        <v>110</v>
      </c>
      <c r="G34" s="5"/>
      <c r="H34" s="5"/>
      <c r="I34" s="5">
        <v>320</v>
      </c>
      <c r="J34" s="5"/>
      <c r="K34" s="7"/>
      <c r="L34" s="10">
        <f t="shared" si="1"/>
        <v>3829</v>
      </c>
      <c r="M34" s="10" t="s">
        <v>1464</v>
      </c>
      <c r="N34" s="10">
        <v>2</v>
      </c>
      <c r="O34" s="10" t="s">
        <v>1083</v>
      </c>
      <c r="P34" s="7"/>
    </row>
    <row r="35" spans="1:16" ht="15" customHeight="1">
      <c r="A35" s="5">
        <f t="shared" si="2"/>
        <v>28</v>
      </c>
      <c r="B35" s="6">
        <v>45065</v>
      </c>
      <c r="C35" s="10" t="s">
        <v>1363</v>
      </c>
      <c r="D35" s="10" t="s">
        <v>1415</v>
      </c>
      <c r="E35" s="5" t="s">
        <v>1092</v>
      </c>
      <c r="F35" s="10" t="s">
        <v>110</v>
      </c>
      <c r="G35" s="5"/>
      <c r="H35" s="5"/>
      <c r="I35" s="5">
        <v>176</v>
      </c>
      <c r="J35" s="5"/>
      <c r="K35" s="7"/>
      <c r="L35" s="10">
        <f t="shared" si="1"/>
        <v>4005</v>
      </c>
      <c r="M35" s="10" t="s">
        <v>1464</v>
      </c>
      <c r="N35" s="10">
        <v>2</v>
      </c>
      <c r="O35" s="10" t="s">
        <v>1083</v>
      </c>
      <c r="P35" s="7"/>
    </row>
    <row r="36" spans="1:16" ht="15" customHeight="1">
      <c r="A36" s="5">
        <f t="shared" si="2"/>
        <v>29</v>
      </c>
      <c r="B36" s="6">
        <v>45065</v>
      </c>
      <c r="C36" s="5" t="s">
        <v>1198</v>
      </c>
      <c r="D36" s="5" t="s">
        <v>1588</v>
      </c>
      <c r="E36" s="5" t="s">
        <v>1092</v>
      </c>
      <c r="F36" s="10" t="s">
        <v>110</v>
      </c>
      <c r="G36" s="5"/>
      <c r="H36" s="5"/>
      <c r="I36" s="5"/>
      <c r="J36" s="5">
        <v>300</v>
      </c>
      <c r="K36" s="7"/>
      <c r="L36" s="10">
        <f t="shared" si="1"/>
        <v>4305</v>
      </c>
      <c r="M36" s="10" t="s">
        <v>1464</v>
      </c>
      <c r="N36" s="10">
        <v>2</v>
      </c>
      <c r="O36" s="10" t="s">
        <v>1083</v>
      </c>
      <c r="P36" s="7"/>
    </row>
    <row r="37" spans="1:16" ht="15" customHeight="1">
      <c r="A37" s="5">
        <f t="shared" si="2"/>
        <v>30</v>
      </c>
      <c r="B37" s="6">
        <v>45067</v>
      </c>
      <c r="C37" s="5" t="s">
        <v>1363</v>
      </c>
      <c r="D37" s="5" t="s">
        <v>764</v>
      </c>
      <c r="E37" s="5" t="s">
        <v>1092</v>
      </c>
      <c r="F37" s="10" t="s">
        <v>110</v>
      </c>
      <c r="G37" s="5"/>
      <c r="H37" s="5"/>
      <c r="I37" s="5">
        <v>300</v>
      </c>
      <c r="J37" s="5"/>
      <c r="K37" s="7"/>
      <c r="L37" s="10">
        <f t="shared" si="1"/>
        <v>4605</v>
      </c>
      <c r="M37" s="10" t="s">
        <v>1464</v>
      </c>
      <c r="N37" s="10">
        <v>2</v>
      </c>
      <c r="O37" s="10" t="s">
        <v>1083</v>
      </c>
      <c r="P37" s="7"/>
    </row>
    <row r="38" spans="1:16" ht="15" customHeight="1">
      <c r="A38" s="5">
        <f t="shared" si="2"/>
        <v>31</v>
      </c>
      <c r="B38" s="6">
        <v>45067</v>
      </c>
      <c r="C38" s="5" t="s">
        <v>764</v>
      </c>
      <c r="D38" s="5" t="s">
        <v>1505</v>
      </c>
      <c r="E38" s="5" t="s">
        <v>1092</v>
      </c>
      <c r="F38" s="10" t="s">
        <v>110</v>
      </c>
      <c r="G38" s="5">
        <v>50</v>
      </c>
      <c r="H38" s="5"/>
      <c r="I38" s="5"/>
      <c r="J38" s="5"/>
      <c r="K38" s="7"/>
      <c r="L38" s="10">
        <f t="shared" si="1"/>
        <v>4655</v>
      </c>
      <c r="M38" s="10" t="s">
        <v>1464</v>
      </c>
      <c r="N38" s="10">
        <v>2</v>
      </c>
      <c r="O38" s="10" t="s">
        <v>1083</v>
      </c>
      <c r="P38" s="7"/>
    </row>
    <row r="39" spans="1:16" ht="15" customHeight="1">
      <c r="A39" s="5">
        <f t="shared" si="2"/>
        <v>32</v>
      </c>
      <c r="B39" s="6">
        <v>45068</v>
      </c>
      <c r="C39" s="5" t="s">
        <v>134</v>
      </c>
      <c r="D39" s="5" t="s">
        <v>167</v>
      </c>
      <c r="E39" s="5" t="s">
        <v>1092</v>
      </c>
      <c r="F39" s="10" t="s">
        <v>110</v>
      </c>
      <c r="G39" s="5">
        <v>147</v>
      </c>
      <c r="H39" s="7"/>
      <c r="I39" s="7"/>
      <c r="J39" s="7"/>
      <c r="K39" s="7"/>
      <c r="L39" s="10">
        <f t="shared" si="1"/>
        <v>4802</v>
      </c>
      <c r="M39" s="10" t="s">
        <v>1464</v>
      </c>
      <c r="N39" s="10">
        <v>2</v>
      </c>
      <c r="O39" s="10" t="s">
        <v>1083</v>
      </c>
      <c r="P39" s="7"/>
    </row>
    <row r="40" spans="1:16" ht="15" customHeight="1">
      <c r="A40" s="5">
        <f t="shared" si="2"/>
        <v>33</v>
      </c>
      <c r="B40" s="6">
        <v>45068</v>
      </c>
      <c r="C40" s="5" t="s">
        <v>764</v>
      </c>
      <c r="D40" s="5" t="s">
        <v>1505</v>
      </c>
      <c r="E40" s="5" t="s">
        <v>1092</v>
      </c>
      <c r="F40" s="10" t="s">
        <v>110</v>
      </c>
      <c r="G40" s="5">
        <v>238</v>
      </c>
      <c r="H40" s="7"/>
      <c r="I40" s="7"/>
      <c r="J40" s="7"/>
      <c r="K40" s="7"/>
      <c r="L40" s="10">
        <f t="shared" si="1"/>
        <v>5040</v>
      </c>
      <c r="M40" s="10" t="s">
        <v>1464</v>
      </c>
      <c r="N40" s="10">
        <v>2</v>
      </c>
      <c r="O40" s="10" t="s">
        <v>1083</v>
      </c>
      <c r="P40" s="7"/>
    </row>
    <row r="41" spans="1:16" ht="15" customHeight="1">
      <c r="A41" s="5">
        <f t="shared" si="2"/>
        <v>34</v>
      </c>
      <c r="B41" s="6">
        <v>45070</v>
      </c>
      <c r="C41" s="5" t="s">
        <v>1415</v>
      </c>
      <c r="D41" s="5" t="s">
        <v>1522</v>
      </c>
      <c r="E41" s="5" t="s">
        <v>1092</v>
      </c>
      <c r="F41" s="10" t="s">
        <v>110</v>
      </c>
      <c r="G41" s="5">
        <v>67</v>
      </c>
      <c r="H41" s="7"/>
      <c r="I41" s="7"/>
      <c r="J41" s="7"/>
      <c r="K41" s="7"/>
      <c r="L41" s="10">
        <f t="shared" si="1"/>
        <v>5107</v>
      </c>
      <c r="M41" s="10" t="s">
        <v>1464</v>
      </c>
      <c r="N41" s="10">
        <v>2</v>
      </c>
      <c r="O41" s="10" t="s">
        <v>1083</v>
      </c>
      <c r="P41" s="7"/>
    </row>
    <row r="42" spans="1:16" ht="15" customHeight="1">
      <c r="A42" s="5">
        <f t="shared" si="2"/>
        <v>35</v>
      </c>
      <c r="B42" s="6">
        <v>45070</v>
      </c>
      <c r="C42" s="5" t="s">
        <v>1522</v>
      </c>
      <c r="D42" s="5" t="s">
        <v>1589</v>
      </c>
      <c r="E42" s="5" t="s">
        <v>1092</v>
      </c>
      <c r="F42" s="10" t="s">
        <v>110</v>
      </c>
      <c r="G42" s="5">
        <v>428</v>
      </c>
      <c r="H42" s="7"/>
      <c r="I42" s="7"/>
      <c r="J42" s="7"/>
      <c r="K42" s="7"/>
      <c r="L42" s="10">
        <f t="shared" si="1"/>
        <v>5535</v>
      </c>
      <c r="M42" s="10" t="s">
        <v>1464</v>
      </c>
      <c r="N42" s="10">
        <v>2</v>
      </c>
      <c r="O42" s="10" t="s">
        <v>1083</v>
      </c>
      <c r="P42" s="7"/>
    </row>
    <row r="43" spans="1:16" ht="15" customHeight="1">
      <c r="A43" s="5">
        <f t="shared" si="2"/>
        <v>36</v>
      </c>
      <c r="B43" s="6">
        <v>45070</v>
      </c>
      <c r="C43" s="5" t="s">
        <v>1505</v>
      </c>
      <c r="D43" s="5" t="s">
        <v>1590</v>
      </c>
      <c r="E43" s="5" t="s">
        <v>1092</v>
      </c>
      <c r="F43" s="10" t="s">
        <v>110</v>
      </c>
      <c r="G43" s="5">
        <v>209</v>
      </c>
      <c r="H43" s="7"/>
      <c r="I43" s="7"/>
      <c r="J43" s="7"/>
      <c r="K43" s="7"/>
      <c r="L43" s="10">
        <f t="shared" si="1"/>
        <v>5744</v>
      </c>
      <c r="M43" s="10" t="s">
        <v>1464</v>
      </c>
      <c r="N43" s="10">
        <v>2</v>
      </c>
      <c r="O43" s="10" t="s">
        <v>1083</v>
      </c>
      <c r="P43" s="7"/>
    </row>
    <row r="44" spans="1:16" ht="15" customHeight="1">
      <c r="A44" s="5">
        <f t="shared" si="2"/>
        <v>37</v>
      </c>
      <c r="B44" s="6">
        <v>45070</v>
      </c>
      <c r="C44" s="5" t="s">
        <v>1501</v>
      </c>
      <c r="D44" s="5" t="s">
        <v>798</v>
      </c>
      <c r="E44" s="5" t="s">
        <v>1092</v>
      </c>
      <c r="F44" s="10" t="s">
        <v>110</v>
      </c>
      <c r="G44" s="5">
        <v>150</v>
      </c>
      <c r="H44" s="7"/>
      <c r="I44" s="7"/>
      <c r="J44" s="7"/>
      <c r="K44" s="7"/>
      <c r="L44" s="10">
        <f t="shared" si="1"/>
        <v>5894</v>
      </c>
      <c r="M44" s="10" t="s">
        <v>1464</v>
      </c>
      <c r="N44" s="10">
        <v>2</v>
      </c>
      <c r="O44" s="10" t="s">
        <v>1083</v>
      </c>
      <c r="P44" s="7"/>
    </row>
    <row r="45" spans="1:16" ht="15" customHeight="1">
      <c r="A45" s="5">
        <f t="shared" si="2"/>
        <v>38</v>
      </c>
      <c r="B45" s="6">
        <v>45070</v>
      </c>
      <c r="C45" s="5" t="s">
        <v>764</v>
      </c>
      <c r="D45" s="5" t="s">
        <v>1591</v>
      </c>
      <c r="E45" s="5" t="s">
        <v>1092</v>
      </c>
      <c r="F45" s="10" t="s">
        <v>110</v>
      </c>
      <c r="G45" s="5">
        <v>426</v>
      </c>
      <c r="H45" s="7"/>
      <c r="I45" s="7"/>
      <c r="J45" s="7"/>
      <c r="K45" s="7"/>
      <c r="L45" s="10">
        <f t="shared" si="1"/>
        <v>6320</v>
      </c>
      <c r="M45" s="10" t="s">
        <v>1464</v>
      </c>
      <c r="N45" s="10">
        <v>2</v>
      </c>
      <c r="O45" s="10" t="s">
        <v>1083</v>
      </c>
      <c r="P45" s="7"/>
    </row>
    <row r="46" spans="1:16" ht="15" customHeight="1">
      <c r="A46" s="5">
        <f t="shared" si="2"/>
        <v>39</v>
      </c>
      <c r="B46" s="6">
        <v>45070</v>
      </c>
      <c r="C46" s="5" t="s">
        <v>1591</v>
      </c>
      <c r="D46" s="5" t="s">
        <v>194</v>
      </c>
      <c r="E46" s="5" t="s">
        <v>1092</v>
      </c>
      <c r="F46" s="10" t="s">
        <v>110</v>
      </c>
      <c r="G46" s="5">
        <v>75</v>
      </c>
      <c r="H46" s="7"/>
      <c r="I46" s="7"/>
      <c r="J46" s="7"/>
      <c r="K46" s="7"/>
      <c r="L46" s="10">
        <f t="shared" si="1"/>
        <v>6395</v>
      </c>
      <c r="M46" s="10" t="s">
        <v>1464</v>
      </c>
      <c r="N46" s="10">
        <v>2</v>
      </c>
      <c r="O46" s="10" t="s">
        <v>1083</v>
      </c>
      <c r="P46" s="7"/>
    </row>
    <row r="47" spans="1:16" ht="15" customHeight="1">
      <c r="A47" s="5">
        <f t="shared" si="2"/>
        <v>40</v>
      </c>
      <c r="B47" s="6">
        <v>45071</v>
      </c>
      <c r="C47" s="5" t="s">
        <v>1592</v>
      </c>
      <c r="D47" s="5" t="s">
        <v>1593</v>
      </c>
      <c r="E47" s="5" t="s">
        <v>1092</v>
      </c>
      <c r="F47" s="10" t="s">
        <v>110</v>
      </c>
      <c r="G47" s="5">
        <v>180</v>
      </c>
      <c r="H47" s="7"/>
      <c r="I47" s="7"/>
      <c r="J47" s="7"/>
      <c r="K47" s="7"/>
      <c r="L47" s="10">
        <f t="shared" si="1"/>
        <v>6575</v>
      </c>
      <c r="M47" s="10" t="s">
        <v>1464</v>
      </c>
      <c r="N47" s="10">
        <v>2</v>
      </c>
      <c r="O47" s="10" t="s">
        <v>1083</v>
      </c>
      <c r="P47" s="7"/>
    </row>
    <row r="48" spans="1:16" ht="15" customHeight="1">
      <c r="A48" s="5">
        <f t="shared" si="2"/>
        <v>41</v>
      </c>
      <c r="B48" s="6">
        <v>45071</v>
      </c>
      <c r="C48" s="5" t="s">
        <v>1593</v>
      </c>
      <c r="D48" s="5" t="s">
        <v>1358</v>
      </c>
      <c r="E48" s="5" t="s">
        <v>1092</v>
      </c>
      <c r="F48" s="10" t="s">
        <v>110</v>
      </c>
      <c r="G48" s="5">
        <v>76</v>
      </c>
      <c r="H48" s="7"/>
      <c r="I48" s="7"/>
      <c r="J48" s="7"/>
      <c r="K48" s="7"/>
      <c r="L48" s="10">
        <f t="shared" si="1"/>
        <v>6651</v>
      </c>
      <c r="M48" s="10" t="s">
        <v>1464</v>
      </c>
      <c r="N48" s="10">
        <v>2</v>
      </c>
      <c r="O48" s="10" t="s">
        <v>1083</v>
      </c>
      <c r="P48" s="7"/>
    </row>
    <row r="49" spans="1:16" ht="15" customHeight="1">
      <c r="A49" s="5">
        <f t="shared" si="2"/>
        <v>42</v>
      </c>
      <c r="B49" s="6">
        <v>45071</v>
      </c>
      <c r="C49" s="5" t="s">
        <v>1592</v>
      </c>
      <c r="D49" s="5" t="s">
        <v>1594</v>
      </c>
      <c r="E49" s="5" t="s">
        <v>1092</v>
      </c>
      <c r="F49" s="10" t="s">
        <v>110</v>
      </c>
      <c r="G49" s="5">
        <v>152</v>
      </c>
      <c r="H49" s="7"/>
      <c r="I49" s="7"/>
      <c r="J49" s="7"/>
      <c r="K49" s="7"/>
      <c r="L49" s="10">
        <f t="shared" si="1"/>
        <v>6803</v>
      </c>
      <c r="M49" s="10" t="s">
        <v>1464</v>
      </c>
      <c r="N49" s="10">
        <v>2</v>
      </c>
      <c r="O49" s="10" t="s">
        <v>1083</v>
      </c>
      <c r="P49" s="7"/>
    </row>
    <row r="50" spans="1:16" ht="15" customHeight="1">
      <c r="A50" s="5">
        <f t="shared" si="2"/>
        <v>43</v>
      </c>
      <c r="B50" s="6">
        <v>45071</v>
      </c>
      <c r="C50" s="5" t="s">
        <v>1594</v>
      </c>
      <c r="D50" s="5" t="s">
        <v>1505</v>
      </c>
      <c r="E50" s="5" t="s">
        <v>1092</v>
      </c>
      <c r="F50" s="10" t="s">
        <v>110</v>
      </c>
      <c r="G50" s="5">
        <v>252</v>
      </c>
      <c r="H50" s="7"/>
      <c r="I50" s="7"/>
      <c r="J50" s="7"/>
      <c r="K50" s="7"/>
      <c r="L50" s="10">
        <f t="shared" si="1"/>
        <v>7055</v>
      </c>
      <c r="M50" s="10" t="s">
        <v>1464</v>
      </c>
      <c r="N50" s="10">
        <v>2</v>
      </c>
      <c r="O50" s="10" t="s">
        <v>1083</v>
      </c>
      <c r="P50" s="7"/>
    </row>
    <row r="51" spans="1:16" ht="15" customHeight="1">
      <c r="A51" s="5">
        <f t="shared" si="2"/>
        <v>44</v>
      </c>
      <c r="B51" s="6">
        <v>45071</v>
      </c>
      <c r="C51" s="5" t="s">
        <v>786</v>
      </c>
      <c r="D51" s="5" t="s">
        <v>218</v>
      </c>
      <c r="E51" s="5" t="s">
        <v>1092</v>
      </c>
      <c r="F51" s="10" t="s">
        <v>110</v>
      </c>
      <c r="G51" s="5">
        <v>65</v>
      </c>
      <c r="H51" s="7"/>
      <c r="I51" s="7"/>
      <c r="J51" s="7"/>
      <c r="K51" s="7"/>
      <c r="L51" s="10">
        <f t="shared" si="1"/>
        <v>7120</v>
      </c>
      <c r="M51" s="10" t="s">
        <v>1464</v>
      </c>
      <c r="N51" s="10">
        <v>2</v>
      </c>
      <c r="O51" s="10" t="s">
        <v>1083</v>
      </c>
      <c r="P51" s="7"/>
    </row>
    <row r="52" spans="1:16" ht="15" customHeight="1">
      <c r="A52" s="5">
        <f t="shared" si="2"/>
        <v>45</v>
      </c>
      <c r="B52" s="6">
        <v>45071</v>
      </c>
      <c r="C52" s="16" t="s">
        <v>167</v>
      </c>
      <c r="D52" s="16" t="s">
        <v>236</v>
      </c>
      <c r="E52" s="5" t="s">
        <v>1092</v>
      </c>
      <c r="F52" s="10" t="s">
        <v>110</v>
      </c>
      <c r="G52" s="5">
        <v>217</v>
      </c>
      <c r="H52" s="7"/>
      <c r="I52" s="7"/>
      <c r="J52" s="7"/>
      <c r="K52" s="7"/>
      <c r="L52" s="10">
        <f t="shared" si="1"/>
        <v>7337</v>
      </c>
      <c r="M52" s="10" t="s">
        <v>1464</v>
      </c>
      <c r="N52" s="10">
        <v>1.5</v>
      </c>
      <c r="O52" s="10" t="s">
        <v>1083</v>
      </c>
      <c r="P52" s="7"/>
    </row>
    <row r="53" spans="1:16" ht="15" customHeight="1">
      <c r="A53" s="5">
        <f t="shared" si="2"/>
        <v>46</v>
      </c>
      <c r="B53" s="6">
        <v>45071</v>
      </c>
      <c r="C53" s="5" t="s">
        <v>236</v>
      </c>
      <c r="D53" s="5" t="s">
        <v>224</v>
      </c>
      <c r="E53" s="5" t="s">
        <v>1092</v>
      </c>
      <c r="F53" s="10" t="s">
        <v>110</v>
      </c>
      <c r="G53" s="5">
        <v>121</v>
      </c>
      <c r="H53" s="7"/>
      <c r="I53" s="7"/>
      <c r="J53" s="7"/>
      <c r="K53" s="7"/>
      <c r="L53" s="10">
        <f t="shared" si="1"/>
        <v>7458</v>
      </c>
      <c r="M53" s="10" t="s">
        <v>1464</v>
      </c>
      <c r="N53" s="10">
        <v>1.5</v>
      </c>
      <c r="O53" s="10" t="s">
        <v>1083</v>
      </c>
      <c r="P53" s="7"/>
    </row>
    <row r="54" spans="1:16" ht="15" customHeight="1">
      <c r="A54" s="5">
        <f t="shared" si="2"/>
        <v>47</v>
      </c>
      <c r="B54" s="6">
        <v>45071</v>
      </c>
      <c r="C54" s="5" t="s">
        <v>167</v>
      </c>
      <c r="D54" s="5" t="s">
        <v>1280</v>
      </c>
      <c r="E54" s="5" t="s">
        <v>1092</v>
      </c>
      <c r="F54" s="10" t="s">
        <v>110</v>
      </c>
      <c r="G54" s="5">
        <v>329</v>
      </c>
      <c r="H54" s="7"/>
      <c r="I54" s="7"/>
      <c r="J54" s="7"/>
      <c r="K54" s="7"/>
      <c r="L54" s="10">
        <f t="shared" si="1"/>
        <v>7787</v>
      </c>
      <c r="M54" s="10" t="s">
        <v>1464</v>
      </c>
      <c r="N54" s="10">
        <v>2</v>
      </c>
      <c r="O54" s="10" t="s">
        <v>1083</v>
      </c>
      <c r="P54" s="7"/>
    </row>
    <row r="55" spans="1:16" ht="15" customHeight="1">
      <c r="A55" s="5">
        <f t="shared" si="2"/>
        <v>48</v>
      </c>
      <c r="B55" s="6">
        <v>45071</v>
      </c>
      <c r="C55" s="5" t="s">
        <v>218</v>
      </c>
      <c r="D55" s="5" t="s">
        <v>1210</v>
      </c>
      <c r="E55" s="5" t="s">
        <v>1092</v>
      </c>
      <c r="F55" s="10" t="s">
        <v>110</v>
      </c>
      <c r="G55" s="5">
        <v>392</v>
      </c>
      <c r="H55" s="7"/>
      <c r="I55" s="7"/>
      <c r="J55" s="7"/>
      <c r="K55" s="7"/>
      <c r="L55" s="10">
        <f t="shared" si="1"/>
        <v>8179</v>
      </c>
      <c r="M55" s="10" t="s">
        <v>1464</v>
      </c>
      <c r="N55" s="10">
        <v>2</v>
      </c>
      <c r="O55" s="10" t="s">
        <v>1083</v>
      </c>
      <c r="P55" s="7"/>
    </row>
    <row r="56" spans="1:16" ht="15" customHeight="1">
      <c r="A56" s="5">
        <f t="shared" si="2"/>
        <v>49</v>
      </c>
      <c r="B56" s="6">
        <v>45072</v>
      </c>
      <c r="C56" s="5" t="s">
        <v>1210</v>
      </c>
      <c r="D56" s="5" t="s">
        <v>1280</v>
      </c>
      <c r="E56" s="5" t="s">
        <v>1092</v>
      </c>
      <c r="F56" s="10" t="s">
        <v>110</v>
      </c>
      <c r="G56" s="5">
        <v>270</v>
      </c>
      <c r="H56" s="7"/>
      <c r="I56" s="7"/>
      <c r="J56" s="7"/>
      <c r="K56" s="7"/>
      <c r="L56" s="10">
        <f t="shared" si="1"/>
        <v>8449</v>
      </c>
      <c r="M56" s="10" t="s">
        <v>1464</v>
      </c>
      <c r="N56" s="10">
        <v>2</v>
      </c>
      <c r="O56" s="10" t="s">
        <v>1083</v>
      </c>
      <c r="P56" s="7"/>
    </row>
    <row r="57" spans="1:16" ht="15" customHeight="1">
      <c r="A57" s="5">
        <f t="shared" si="2"/>
        <v>50</v>
      </c>
      <c r="B57" s="6">
        <v>45072</v>
      </c>
      <c r="C57" s="5" t="s">
        <v>218</v>
      </c>
      <c r="D57" s="5" t="s">
        <v>1210</v>
      </c>
      <c r="E57" s="5" t="s">
        <v>1092</v>
      </c>
      <c r="F57" s="10" t="s">
        <v>110</v>
      </c>
      <c r="G57" s="5">
        <v>392</v>
      </c>
      <c r="H57" s="7"/>
      <c r="I57" s="7"/>
      <c r="J57" s="7"/>
      <c r="K57" s="7"/>
      <c r="L57" s="10">
        <f t="shared" si="1"/>
        <v>8841</v>
      </c>
      <c r="M57" s="10" t="s">
        <v>1464</v>
      </c>
      <c r="N57" s="10">
        <v>2</v>
      </c>
      <c r="O57" s="10" t="s">
        <v>1083</v>
      </c>
      <c r="P57" s="7"/>
    </row>
    <row r="58" spans="1:16" ht="15" customHeight="1">
      <c r="A58" s="5">
        <f t="shared" si="2"/>
        <v>51</v>
      </c>
      <c r="B58" s="6">
        <v>45073</v>
      </c>
      <c r="C58" s="5" t="s">
        <v>167</v>
      </c>
      <c r="D58" s="5" t="s">
        <v>134</v>
      </c>
      <c r="E58" s="5" t="s">
        <v>1092</v>
      </c>
      <c r="F58" s="10" t="s">
        <v>110</v>
      </c>
      <c r="G58" s="5">
        <v>147</v>
      </c>
      <c r="H58" s="7"/>
      <c r="I58" s="7"/>
      <c r="J58" s="7"/>
      <c r="K58" s="7"/>
      <c r="L58" s="10">
        <f t="shared" si="1"/>
        <v>8988</v>
      </c>
      <c r="M58" s="10" t="s">
        <v>1464</v>
      </c>
      <c r="N58" s="10">
        <v>2</v>
      </c>
      <c r="O58" s="10" t="s">
        <v>1083</v>
      </c>
      <c r="P58" s="7"/>
    </row>
    <row r="59" spans="1:16" ht="15" customHeight="1">
      <c r="A59" s="5">
        <f t="shared" si="2"/>
        <v>52</v>
      </c>
      <c r="B59" s="6">
        <v>45073</v>
      </c>
      <c r="C59" s="5" t="s">
        <v>134</v>
      </c>
      <c r="D59" s="5" t="s">
        <v>199</v>
      </c>
      <c r="E59" s="5" t="s">
        <v>1092</v>
      </c>
      <c r="F59" s="10" t="s">
        <v>110</v>
      </c>
      <c r="G59" s="5">
        <v>257</v>
      </c>
      <c r="H59" s="7"/>
      <c r="I59" s="7"/>
      <c r="J59" s="7"/>
      <c r="K59" s="7"/>
      <c r="L59" s="10">
        <f t="shared" si="1"/>
        <v>9245</v>
      </c>
      <c r="M59" s="10" t="s">
        <v>1464</v>
      </c>
      <c r="N59" s="10">
        <v>2</v>
      </c>
      <c r="O59" s="10" t="s">
        <v>1083</v>
      </c>
      <c r="P59" s="7"/>
    </row>
    <row r="60" spans="1:16" ht="15" customHeight="1">
      <c r="A60" s="5">
        <f t="shared" si="2"/>
        <v>53</v>
      </c>
      <c r="B60" s="6">
        <v>45074</v>
      </c>
      <c r="C60" s="5" t="s">
        <v>199</v>
      </c>
      <c r="D60" s="5" t="s">
        <v>244</v>
      </c>
      <c r="E60" s="5" t="s">
        <v>1092</v>
      </c>
      <c r="F60" s="10" t="s">
        <v>110</v>
      </c>
      <c r="G60" s="5">
        <v>206</v>
      </c>
      <c r="H60" s="7"/>
      <c r="I60" s="7"/>
      <c r="J60" s="7"/>
      <c r="K60" s="7"/>
      <c r="L60" s="10">
        <f t="shared" si="1"/>
        <v>9451</v>
      </c>
      <c r="M60" s="10" t="s">
        <v>1464</v>
      </c>
      <c r="N60" s="10">
        <v>2</v>
      </c>
      <c r="O60" s="10" t="s">
        <v>1083</v>
      </c>
      <c r="P60" s="7"/>
    </row>
    <row r="61" spans="1:16" ht="15" customHeight="1">
      <c r="A61" s="5">
        <f t="shared" si="2"/>
        <v>54</v>
      </c>
      <c r="B61" s="6">
        <v>45074</v>
      </c>
      <c r="C61" s="5" t="s">
        <v>244</v>
      </c>
      <c r="D61" s="5" t="s">
        <v>247</v>
      </c>
      <c r="E61" s="5" t="s">
        <v>1092</v>
      </c>
      <c r="F61" s="10" t="s">
        <v>110</v>
      </c>
      <c r="G61" s="5">
        <v>270</v>
      </c>
      <c r="H61" s="7"/>
      <c r="I61" s="7"/>
      <c r="J61" s="7"/>
      <c r="K61" s="7"/>
      <c r="L61" s="10">
        <f t="shared" si="1"/>
        <v>9721</v>
      </c>
      <c r="M61" s="10" t="s">
        <v>1464</v>
      </c>
      <c r="N61" s="10">
        <v>2</v>
      </c>
      <c r="O61" s="10" t="s">
        <v>1083</v>
      </c>
      <c r="P61" s="7"/>
    </row>
    <row r="62" spans="1:16" ht="15" customHeight="1">
      <c r="A62" s="5">
        <f t="shared" si="2"/>
        <v>55</v>
      </c>
      <c r="B62" s="6">
        <v>45081</v>
      </c>
      <c r="C62" s="5" t="s">
        <v>1254</v>
      </c>
      <c r="D62" s="5" t="s">
        <v>1266</v>
      </c>
      <c r="E62" s="5" t="s">
        <v>1092</v>
      </c>
      <c r="F62" s="10" t="s">
        <v>110</v>
      </c>
      <c r="G62" s="5">
        <v>170</v>
      </c>
      <c r="H62" s="7"/>
      <c r="I62" s="7"/>
      <c r="J62" s="7"/>
      <c r="K62" s="7"/>
      <c r="L62" s="10">
        <f t="shared" si="1"/>
        <v>9891</v>
      </c>
      <c r="M62" s="10" t="s">
        <v>1464</v>
      </c>
      <c r="N62" s="10">
        <v>2</v>
      </c>
      <c r="O62" s="10" t="s">
        <v>1083</v>
      </c>
      <c r="P62" s="7"/>
    </row>
    <row r="63" spans="1:16" ht="15" customHeight="1">
      <c r="A63" s="5">
        <f t="shared" si="2"/>
        <v>56</v>
      </c>
      <c r="B63" s="6">
        <v>45081</v>
      </c>
      <c r="C63" s="5" t="s">
        <v>1266</v>
      </c>
      <c r="D63" s="5" t="s">
        <v>1557</v>
      </c>
      <c r="E63" s="5" t="s">
        <v>1092</v>
      </c>
      <c r="F63" s="10" t="s">
        <v>110</v>
      </c>
      <c r="G63" s="5">
        <v>71</v>
      </c>
      <c r="H63" s="7"/>
      <c r="I63" s="7"/>
      <c r="J63" s="7"/>
      <c r="K63" s="7"/>
      <c r="L63" s="10">
        <f t="shared" si="1"/>
        <v>9962</v>
      </c>
      <c r="M63" s="10" t="s">
        <v>1464</v>
      </c>
      <c r="N63" s="10">
        <v>2</v>
      </c>
      <c r="O63" s="10" t="s">
        <v>1083</v>
      </c>
      <c r="P63" s="7"/>
    </row>
    <row r="64" spans="1:16" ht="15" customHeight="1">
      <c r="A64" s="5">
        <f t="shared" si="2"/>
        <v>57</v>
      </c>
      <c r="B64" s="6">
        <v>45081</v>
      </c>
      <c r="C64" s="5" t="s">
        <v>1557</v>
      </c>
      <c r="D64" s="5" t="s">
        <v>1214</v>
      </c>
      <c r="E64" s="5" t="s">
        <v>1092</v>
      </c>
      <c r="F64" s="10" t="s">
        <v>110</v>
      </c>
      <c r="G64" s="5">
        <v>115</v>
      </c>
      <c r="H64" s="7"/>
      <c r="I64" s="7"/>
      <c r="J64" s="7"/>
      <c r="K64" s="7"/>
      <c r="L64" s="10">
        <f t="shared" si="1"/>
        <v>10077</v>
      </c>
      <c r="M64" s="10" t="s">
        <v>1464</v>
      </c>
      <c r="N64" s="10">
        <v>2</v>
      </c>
      <c r="O64" s="10" t="s">
        <v>1083</v>
      </c>
      <c r="P64" s="7"/>
    </row>
    <row r="65" spans="1:16" ht="15" customHeight="1">
      <c r="A65" s="5">
        <f t="shared" si="2"/>
        <v>58</v>
      </c>
      <c r="B65" s="6">
        <v>45081</v>
      </c>
      <c r="C65" s="5" t="s">
        <v>1214</v>
      </c>
      <c r="D65" s="5" t="s">
        <v>1519</v>
      </c>
      <c r="E65" s="5" t="s">
        <v>1092</v>
      </c>
      <c r="F65" s="10" t="s">
        <v>110</v>
      </c>
      <c r="G65" s="5">
        <v>25</v>
      </c>
      <c r="H65" s="7"/>
      <c r="I65" s="7"/>
      <c r="J65" s="7"/>
      <c r="K65" s="7"/>
      <c r="L65" s="10">
        <f t="shared" si="1"/>
        <v>10102</v>
      </c>
      <c r="M65" s="10" t="s">
        <v>1464</v>
      </c>
      <c r="N65" s="10">
        <v>2</v>
      </c>
      <c r="O65" s="10" t="s">
        <v>1083</v>
      </c>
      <c r="P65" s="7"/>
    </row>
    <row r="66" spans="1:16" ht="15" customHeight="1">
      <c r="A66" s="5">
        <f t="shared" si="2"/>
        <v>59</v>
      </c>
      <c r="B66" s="6">
        <v>45081</v>
      </c>
      <c r="C66" s="5" t="s">
        <v>1519</v>
      </c>
      <c r="D66" s="5" t="s">
        <v>1367</v>
      </c>
      <c r="E66" s="5" t="s">
        <v>1092</v>
      </c>
      <c r="F66" s="10" t="s">
        <v>110</v>
      </c>
      <c r="G66" s="5">
        <v>88</v>
      </c>
      <c r="H66" s="7"/>
      <c r="I66" s="7"/>
      <c r="J66" s="7"/>
      <c r="K66" s="7"/>
      <c r="L66" s="10">
        <f t="shared" si="1"/>
        <v>10190</v>
      </c>
      <c r="M66" s="10" t="s">
        <v>1464</v>
      </c>
      <c r="N66" s="10">
        <v>2</v>
      </c>
      <c r="O66" s="10" t="s">
        <v>1083</v>
      </c>
      <c r="P66" s="7"/>
    </row>
    <row r="67" spans="1:16" ht="15" customHeight="1">
      <c r="A67" s="5">
        <f t="shared" si="2"/>
        <v>60</v>
      </c>
      <c r="B67" s="6">
        <v>45081</v>
      </c>
      <c r="C67" s="5" t="s">
        <v>1367</v>
      </c>
      <c r="D67" s="5" t="s">
        <v>1216</v>
      </c>
      <c r="E67" s="5" t="s">
        <v>1092</v>
      </c>
      <c r="F67" s="10" t="s">
        <v>110</v>
      </c>
      <c r="G67" s="5">
        <v>66</v>
      </c>
      <c r="H67" s="7"/>
      <c r="I67" s="7"/>
      <c r="J67" s="7"/>
      <c r="K67" s="7"/>
      <c r="L67" s="10">
        <f t="shared" si="1"/>
        <v>10256</v>
      </c>
      <c r="M67" s="10" t="s">
        <v>1464</v>
      </c>
      <c r="N67" s="10">
        <v>2</v>
      </c>
      <c r="O67" s="10" t="s">
        <v>1083</v>
      </c>
      <c r="P67" s="7"/>
    </row>
    <row r="68" spans="1:16" ht="15" customHeight="1">
      <c r="A68" s="5">
        <f t="shared" si="2"/>
        <v>61</v>
      </c>
      <c r="B68" s="6">
        <v>45086</v>
      </c>
      <c r="C68" s="5" t="s">
        <v>1367</v>
      </c>
      <c r="D68" s="5" t="s">
        <v>1368</v>
      </c>
      <c r="E68" s="5" t="s">
        <v>1092</v>
      </c>
      <c r="F68" s="10" t="s">
        <v>110</v>
      </c>
      <c r="G68" s="5">
        <v>15</v>
      </c>
      <c r="H68" s="7"/>
      <c r="I68" s="7"/>
      <c r="J68" s="7"/>
      <c r="K68" s="7"/>
      <c r="L68" s="10">
        <f t="shared" si="1"/>
        <v>10271</v>
      </c>
      <c r="M68" s="10" t="s">
        <v>1464</v>
      </c>
      <c r="N68" s="10">
        <v>1</v>
      </c>
      <c r="O68" s="10" t="s">
        <v>1083</v>
      </c>
      <c r="P68" s="7"/>
    </row>
    <row r="69" spans="1:16" ht="15" customHeight="1">
      <c r="A69" s="5">
        <f t="shared" si="2"/>
        <v>62</v>
      </c>
      <c r="B69" s="6">
        <v>45086</v>
      </c>
      <c r="C69" s="5" t="s">
        <v>1368</v>
      </c>
      <c r="D69" s="5" t="s">
        <v>1216</v>
      </c>
      <c r="E69" s="5" t="s">
        <v>1092</v>
      </c>
      <c r="F69" s="10" t="s">
        <v>110</v>
      </c>
      <c r="G69" s="5">
        <v>66</v>
      </c>
      <c r="H69" s="7"/>
      <c r="I69" s="7"/>
      <c r="J69" s="7"/>
      <c r="K69" s="7"/>
      <c r="L69" s="10">
        <f t="shared" si="1"/>
        <v>10337</v>
      </c>
      <c r="M69" s="10" t="s">
        <v>1464</v>
      </c>
      <c r="N69" s="10">
        <v>1</v>
      </c>
      <c r="O69" s="10" t="s">
        <v>1083</v>
      </c>
      <c r="P69" s="7"/>
    </row>
    <row r="70" spans="1:16" ht="15" customHeight="1">
      <c r="A70" s="5">
        <f t="shared" si="2"/>
        <v>63</v>
      </c>
      <c r="B70" s="6">
        <v>45086</v>
      </c>
      <c r="C70" s="5" t="s">
        <v>1216</v>
      </c>
      <c r="D70" s="5" t="s">
        <v>775</v>
      </c>
      <c r="E70" s="5" t="s">
        <v>1092</v>
      </c>
      <c r="F70" s="10" t="s">
        <v>110</v>
      </c>
      <c r="G70" s="5">
        <v>306</v>
      </c>
      <c r="H70" s="7"/>
      <c r="I70" s="7"/>
      <c r="J70" s="7"/>
      <c r="K70" s="7"/>
      <c r="L70" s="10">
        <f t="shared" si="1"/>
        <v>10643</v>
      </c>
      <c r="M70" s="10" t="s">
        <v>1464</v>
      </c>
      <c r="N70" s="10">
        <v>1</v>
      </c>
      <c r="O70" s="10" t="s">
        <v>1083</v>
      </c>
      <c r="P70" s="7"/>
    </row>
    <row r="71" spans="1:16" ht="15" customHeight="1">
      <c r="A71" s="5">
        <f t="shared" si="2"/>
        <v>64</v>
      </c>
      <c r="B71" s="6">
        <v>45086</v>
      </c>
      <c r="C71" s="5" t="s">
        <v>775</v>
      </c>
      <c r="D71" s="5" t="s">
        <v>1258</v>
      </c>
      <c r="E71" s="5" t="s">
        <v>1092</v>
      </c>
      <c r="F71" s="10" t="s">
        <v>110</v>
      </c>
      <c r="G71" s="5">
        <v>136</v>
      </c>
      <c r="H71" s="7"/>
      <c r="I71" s="7"/>
      <c r="J71" s="7"/>
      <c r="K71" s="7"/>
      <c r="L71" s="10">
        <f t="shared" si="1"/>
        <v>10779</v>
      </c>
      <c r="M71" s="10" t="s">
        <v>1464</v>
      </c>
      <c r="N71" s="10">
        <v>1</v>
      </c>
      <c r="O71" s="10" t="s">
        <v>1083</v>
      </c>
      <c r="P71" s="7"/>
    </row>
    <row r="72" spans="1:16" ht="15" customHeight="1">
      <c r="A72" s="5">
        <f t="shared" si="2"/>
        <v>65</v>
      </c>
      <c r="B72" s="6">
        <v>45086</v>
      </c>
      <c r="C72" s="5" t="s">
        <v>1258</v>
      </c>
      <c r="D72" s="5" t="s">
        <v>810</v>
      </c>
      <c r="E72" s="5" t="s">
        <v>1092</v>
      </c>
      <c r="F72" s="10" t="s">
        <v>110</v>
      </c>
      <c r="G72" s="5">
        <v>23</v>
      </c>
      <c r="H72" s="7"/>
      <c r="I72" s="7"/>
      <c r="J72" s="7"/>
      <c r="K72" s="7"/>
      <c r="L72" s="10">
        <f t="shared" si="1"/>
        <v>10802</v>
      </c>
      <c r="M72" s="10" t="s">
        <v>1464</v>
      </c>
      <c r="N72" s="10">
        <v>1</v>
      </c>
      <c r="O72" s="10" t="s">
        <v>1083</v>
      </c>
      <c r="P72" s="7"/>
    </row>
    <row r="73" spans="1:16" ht="15" customHeight="1">
      <c r="A73" s="5">
        <f t="shared" si="2"/>
        <v>66</v>
      </c>
      <c r="B73" s="6">
        <v>45086</v>
      </c>
      <c r="C73" s="5" t="s">
        <v>810</v>
      </c>
      <c r="D73" s="5" t="s">
        <v>1595</v>
      </c>
      <c r="E73" s="5" t="s">
        <v>1092</v>
      </c>
      <c r="F73" s="10" t="s">
        <v>110</v>
      </c>
      <c r="G73" s="5">
        <v>52</v>
      </c>
      <c r="H73" s="7"/>
      <c r="I73" s="7"/>
      <c r="J73" s="7"/>
      <c r="K73" s="7"/>
      <c r="L73" s="10">
        <f t="shared" si="1"/>
        <v>10854</v>
      </c>
      <c r="M73" s="10" t="s">
        <v>1464</v>
      </c>
      <c r="N73" s="10">
        <v>1</v>
      </c>
      <c r="O73" s="10" t="s">
        <v>1083</v>
      </c>
      <c r="P73" s="7"/>
    </row>
    <row r="74" spans="1:16" ht="15" customHeight="1">
      <c r="A74" s="5">
        <f t="shared" si="2"/>
        <v>67</v>
      </c>
      <c r="B74" s="6">
        <v>45086</v>
      </c>
      <c r="C74" s="5" t="s">
        <v>810</v>
      </c>
      <c r="D74" s="5" t="s">
        <v>1555</v>
      </c>
      <c r="E74" s="5" t="s">
        <v>1092</v>
      </c>
      <c r="F74" s="10" t="s">
        <v>110</v>
      </c>
      <c r="G74" s="5">
        <v>259</v>
      </c>
      <c r="H74" s="7"/>
      <c r="I74" s="7"/>
      <c r="J74" s="7"/>
      <c r="K74" s="7"/>
      <c r="L74" s="10">
        <f t="shared" ref="L74:L137" si="3">L73+G74+H74+I74+J74+K74</f>
        <v>11113</v>
      </c>
      <c r="M74" s="10" t="s">
        <v>1464</v>
      </c>
      <c r="N74" s="10">
        <v>1</v>
      </c>
      <c r="O74" s="10" t="s">
        <v>1083</v>
      </c>
      <c r="P74" s="7"/>
    </row>
    <row r="75" spans="1:16" ht="15" customHeight="1">
      <c r="A75" s="5">
        <f t="shared" si="2"/>
        <v>68</v>
      </c>
      <c r="B75" s="6">
        <v>45087</v>
      </c>
      <c r="C75" s="5" t="s">
        <v>1463</v>
      </c>
      <c r="D75" s="5" t="s">
        <v>741</v>
      </c>
      <c r="E75" s="5" t="s">
        <v>1092</v>
      </c>
      <c r="F75" s="10" t="s">
        <v>110</v>
      </c>
      <c r="G75" s="10">
        <v>44</v>
      </c>
      <c r="H75" s="7"/>
      <c r="I75" s="7"/>
      <c r="J75" s="7"/>
      <c r="K75" s="7"/>
      <c r="L75" s="10">
        <f t="shared" si="3"/>
        <v>11157</v>
      </c>
      <c r="M75" s="10" t="s">
        <v>1464</v>
      </c>
      <c r="N75" s="10">
        <v>1</v>
      </c>
      <c r="O75" s="10" t="s">
        <v>1083</v>
      </c>
      <c r="P75" s="7"/>
    </row>
    <row r="76" spans="1:16" ht="15" customHeight="1">
      <c r="A76" s="5">
        <f t="shared" si="2"/>
        <v>69</v>
      </c>
      <c r="B76" s="6">
        <v>45087</v>
      </c>
      <c r="C76" s="5" t="s">
        <v>741</v>
      </c>
      <c r="D76" s="5" t="s">
        <v>828</v>
      </c>
      <c r="E76" s="5" t="s">
        <v>1092</v>
      </c>
      <c r="F76" s="10" t="s">
        <v>110</v>
      </c>
      <c r="G76" s="10">
        <v>105</v>
      </c>
      <c r="H76" s="7"/>
      <c r="I76" s="7"/>
      <c r="J76" s="7"/>
      <c r="K76" s="7"/>
      <c r="L76" s="10">
        <f t="shared" si="3"/>
        <v>11262</v>
      </c>
      <c r="M76" s="10" t="s">
        <v>1464</v>
      </c>
      <c r="N76" s="10">
        <v>1</v>
      </c>
      <c r="O76" s="10" t="s">
        <v>1083</v>
      </c>
      <c r="P76" s="7"/>
    </row>
    <row r="77" spans="1:16" ht="15" customHeight="1">
      <c r="A77" s="5">
        <f t="shared" si="2"/>
        <v>70</v>
      </c>
      <c r="B77" s="6">
        <v>45087</v>
      </c>
      <c r="C77" s="5" t="s">
        <v>1234</v>
      </c>
      <c r="D77" s="5" t="s">
        <v>858</v>
      </c>
      <c r="E77" s="5" t="s">
        <v>1092</v>
      </c>
      <c r="F77" s="10" t="s">
        <v>110</v>
      </c>
      <c r="G77" s="10">
        <v>26</v>
      </c>
      <c r="H77" s="7"/>
      <c r="I77" s="7"/>
      <c r="J77" s="7"/>
      <c r="K77" s="7"/>
      <c r="L77" s="10">
        <f t="shared" si="3"/>
        <v>11288</v>
      </c>
      <c r="M77" s="10" t="s">
        <v>1464</v>
      </c>
      <c r="N77" s="10">
        <v>1</v>
      </c>
      <c r="O77" s="10" t="s">
        <v>1083</v>
      </c>
      <c r="P77" s="7"/>
    </row>
    <row r="78" spans="1:16" ht="15" customHeight="1">
      <c r="A78" s="5">
        <f t="shared" si="2"/>
        <v>71</v>
      </c>
      <c r="B78" s="6">
        <v>45087</v>
      </c>
      <c r="C78" s="5" t="s">
        <v>858</v>
      </c>
      <c r="D78" s="5" t="s">
        <v>885</v>
      </c>
      <c r="E78" s="5" t="s">
        <v>1092</v>
      </c>
      <c r="F78" s="10" t="s">
        <v>110</v>
      </c>
      <c r="G78" s="10">
        <v>25</v>
      </c>
      <c r="H78" s="7"/>
      <c r="I78" s="7"/>
      <c r="J78" s="7"/>
      <c r="K78" s="7"/>
      <c r="L78" s="10">
        <f t="shared" si="3"/>
        <v>11313</v>
      </c>
      <c r="M78" s="10" t="s">
        <v>1464</v>
      </c>
      <c r="N78" s="10">
        <v>1</v>
      </c>
      <c r="O78" s="10" t="s">
        <v>1083</v>
      </c>
      <c r="P78" s="7"/>
    </row>
    <row r="79" spans="1:16" ht="15" customHeight="1">
      <c r="A79" s="5">
        <f t="shared" si="2"/>
        <v>72</v>
      </c>
      <c r="B79" s="6">
        <v>45087</v>
      </c>
      <c r="C79" s="5" t="s">
        <v>1596</v>
      </c>
      <c r="D79" s="5" t="s">
        <v>1568</v>
      </c>
      <c r="E79" s="5" t="s">
        <v>1092</v>
      </c>
      <c r="F79" s="10" t="s">
        <v>110</v>
      </c>
      <c r="G79" s="10">
        <v>40</v>
      </c>
      <c r="H79" s="7"/>
      <c r="I79" s="7"/>
      <c r="J79" s="7"/>
      <c r="K79" s="7"/>
      <c r="L79" s="10">
        <f t="shared" si="3"/>
        <v>11353</v>
      </c>
      <c r="M79" s="10" t="s">
        <v>1464</v>
      </c>
      <c r="N79" s="10">
        <v>1</v>
      </c>
      <c r="O79" s="10" t="s">
        <v>1083</v>
      </c>
      <c r="P79" s="7"/>
    </row>
    <row r="80" spans="1:16" ht="15" customHeight="1">
      <c r="A80" s="5">
        <f t="shared" si="2"/>
        <v>73</v>
      </c>
      <c r="B80" s="6">
        <v>45087</v>
      </c>
      <c r="C80" s="5" t="s">
        <v>1568</v>
      </c>
      <c r="D80" s="5" t="s">
        <v>1233</v>
      </c>
      <c r="E80" s="5" t="s">
        <v>1092</v>
      </c>
      <c r="F80" s="10" t="s">
        <v>110</v>
      </c>
      <c r="G80" s="10">
        <v>61</v>
      </c>
      <c r="H80" s="7"/>
      <c r="I80" s="7"/>
      <c r="J80" s="7"/>
      <c r="K80" s="7"/>
      <c r="L80" s="10">
        <f t="shared" si="3"/>
        <v>11414</v>
      </c>
      <c r="M80" s="10" t="s">
        <v>1464</v>
      </c>
      <c r="N80" s="10">
        <v>1</v>
      </c>
      <c r="O80" s="10" t="s">
        <v>1083</v>
      </c>
      <c r="P80" s="7"/>
    </row>
    <row r="81" spans="1:16" ht="15" customHeight="1">
      <c r="A81" s="5">
        <f t="shared" si="2"/>
        <v>74</v>
      </c>
      <c r="B81" s="6">
        <v>45087</v>
      </c>
      <c r="C81" s="5" t="s">
        <v>1568</v>
      </c>
      <c r="D81" s="5" t="s">
        <v>1360</v>
      </c>
      <c r="E81" s="5" t="s">
        <v>1092</v>
      </c>
      <c r="F81" s="10" t="s">
        <v>110</v>
      </c>
      <c r="G81" s="10">
        <v>20</v>
      </c>
      <c r="H81" s="7"/>
      <c r="I81" s="7"/>
      <c r="J81" s="7"/>
      <c r="K81" s="7"/>
      <c r="L81" s="10">
        <f t="shared" si="3"/>
        <v>11434</v>
      </c>
      <c r="M81" s="10" t="s">
        <v>1464</v>
      </c>
      <c r="N81" s="10">
        <v>1</v>
      </c>
      <c r="O81" s="10" t="s">
        <v>1083</v>
      </c>
      <c r="P81" s="7"/>
    </row>
    <row r="82" spans="1:16" ht="15" customHeight="1">
      <c r="A82" s="5">
        <f t="shared" si="2"/>
        <v>75</v>
      </c>
      <c r="B82" s="6">
        <v>45088</v>
      </c>
      <c r="C82" s="5" t="s">
        <v>1451</v>
      </c>
      <c r="D82" s="5" t="s">
        <v>1359</v>
      </c>
      <c r="E82" s="5" t="s">
        <v>1092</v>
      </c>
      <c r="F82" s="10" t="s">
        <v>110</v>
      </c>
      <c r="G82" s="5">
        <v>77</v>
      </c>
      <c r="H82" s="7"/>
      <c r="I82" s="7"/>
      <c r="J82" s="7"/>
      <c r="K82" s="7"/>
      <c r="L82" s="10">
        <f t="shared" si="3"/>
        <v>11511</v>
      </c>
      <c r="M82" s="10" t="s">
        <v>1464</v>
      </c>
      <c r="N82" s="10">
        <v>1</v>
      </c>
      <c r="O82" s="10" t="s">
        <v>1083</v>
      </c>
      <c r="P82" s="7"/>
    </row>
    <row r="83" spans="1:16" ht="15" customHeight="1">
      <c r="A83" s="5">
        <f t="shared" si="2"/>
        <v>76</v>
      </c>
      <c r="B83" s="6">
        <v>45088</v>
      </c>
      <c r="C83" s="5" t="s">
        <v>1463</v>
      </c>
      <c r="D83" s="5" t="s">
        <v>1398</v>
      </c>
      <c r="E83" s="5" t="s">
        <v>1092</v>
      </c>
      <c r="F83" s="10" t="s">
        <v>110</v>
      </c>
      <c r="G83" s="5">
        <v>96</v>
      </c>
      <c r="H83" s="7"/>
      <c r="I83" s="7"/>
      <c r="J83" s="7"/>
      <c r="K83" s="7"/>
      <c r="L83" s="10">
        <f t="shared" si="3"/>
        <v>11607</v>
      </c>
      <c r="M83" s="10" t="s">
        <v>1464</v>
      </c>
      <c r="N83" s="10">
        <v>1</v>
      </c>
      <c r="O83" s="10" t="s">
        <v>1083</v>
      </c>
      <c r="P83" s="7"/>
    </row>
    <row r="84" spans="1:16" ht="15" customHeight="1">
      <c r="A84" s="5">
        <f t="shared" si="2"/>
        <v>77</v>
      </c>
      <c r="B84" s="6">
        <v>45088</v>
      </c>
      <c r="C84" s="5" t="s">
        <v>858</v>
      </c>
      <c r="D84" s="5" t="s">
        <v>1568</v>
      </c>
      <c r="E84" s="5" t="s">
        <v>1092</v>
      </c>
      <c r="F84" s="10" t="s">
        <v>110</v>
      </c>
      <c r="G84" s="5">
        <v>54</v>
      </c>
      <c r="H84" s="7"/>
      <c r="I84" s="7"/>
      <c r="J84" s="7"/>
      <c r="K84" s="7"/>
      <c r="L84" s="10">
        <f t="shared" si="3"/>
        <v>11661</v>
      </c>
      <c r="M84" s="10" t="s">
        <v>1464</v>
      </c>
      <c r="N84" s="10">
        <v>1</v>
      </c>
      <c r="O84" s="10" t="s">
        <v>1083</v>
      </c>
      <c r="P84" s="7"/>
    </row>
    <row r="85" spans="1:16" ht="15" customHeight="1">
      <c r="A85" s="5">
        <f t="shared" si="2"/>
        <v>78</v>
      </c>
      <c r="B85" s="6">
        <v>45088</v>
      </c>
      <c r="C85" s="5" t="s">
        <v>1359</v>
      </c>
      <c r="D85" s="5" t="s">
        <v>1569</v>
      </c>
      <c r="E85" s="5" t="s">
        <v>1092</v>
      </c>
      <c r="F85" s="10" t="s">
        <v>110</v>
      </c>
      <c r="G85" s="5">
        <v>100</v>
      </c>
      <c r="H85" s="7"/>
      <c r="I85" s="7"/>
      <c r="J85" s="7"/>
      <c r="K85" s="7"/>
      <c r="L85" s="10">
        <f t="shared" si="3"/>
        <v>11761</v>
      </c>
      <c r="M85" s="10" t="s">
        <v>1464</v>
      </c>
      <c r="N85" s="10">
        <v>2</v>
      </c>
      <c r="O85" s="10" t="s">
        <v>1083</v>
      </c>
      <c r="P85" s="7"/>
    </row>
    <row r="86" spans="1:16" ht="15" customHeight="1">
      <c r="A86" s="5">
        <f t="shared" si="2"/>
        <v>79</v>
      </c>
      <c r="B86" s="6">
        <v>45089</v>
      </c>
      <c r="C86" s="5" t="s">
        <v>1433</v>
      </c>
      <c r="D86" s="5" t="s">
        <v>1518</v>
      </c>
      <c r="E86" s="5" t="s">
        <v>1092</v>
      </c>
      <c r="F86" s="10" t="s">
        <v>110</v>
      </c>
      <c r="G86" s="5">
        <v>100</v>
      </c>
      <c r="H86" s="7"/>
      <c r="I86" s="7"/>
      <c r="J86" s="7"/>
      <c r="K86" s="7"/>
      <c r="L86" s="10">
        <f t="shared" si="3"/>
        <v>11861</v>
      </c>
      <c r="M86" s="10" t="s">
        <v>1464</v>
      </c>
      <c r="N86" s="10">
        <v>2</v>
      </c>
      <c r="O86" s="10" t="s">
        <v>1083</v>
      </c>
      <c r="P86" s="7"/>
    </row>
    <row r="87" spans="1:16" ht="15" customHeight="1">
      <c r="A87" s="5">
        <f t="shared" si="2"/>
        <v>80</v>
      </c>
      <c r="B87" s="6">
        <v>45090</v>
      </c>
      <c r="C87" s="5" t="s">
        <v>755</v>
      </c>
      <c r="D87" s="5" t="s">
        <v>719</v>
      </c>
      <c r="E87" s="5" t="s">
        <v>1092</v>
      </c>
      <c r="F87" s="10" t="s">
        <v>110</v>
      </c>
      <c r="G87" s="5">
        <v>100</v>
      </c>
      <c r="H87" s="7"/>
      <c r="I87" s="7"/>
      <c r="J87" s="7"/>
      <c r="K87" s="7"/>
      <c r="L87" s="10">
        <f t="shared" si="3"/>
        <v>11961</v>
      </c>
      <c r="M87" s="10" t="s">
        <v>1464</v>
      </c>
      <c r="N87" s="10">
        <v>2</v>
      </c>
      <c r="O87" s="10" t="s">
        <v>1083</v>
      </c>
      <c r="P87" s="7"/>
    </row>
    <row r="88" spans="1:16" ht="15" customHeight="1">
      <c r="A88" s="5">
        <f t="shared" si="2"/>
        <v>81</v>
      </c>
      <c r="B88" s="6">
        <v>45090</v>
      </c>
      <c r="C88" s="5" t="s">
        <v>1253</v>
      </c>
      <c r="D88" s="5" t="s">
        <v>755</v>
      </c>
      <c r="E88" s="5" t="s">
        <v>1092</v>
      </c>
      <c r="F88" s="10" t="s">
        <v>110</v>
      </c>
      <c r="G88" s="5">
        <v>30</v>
      </c>
      <c r="H88" s="7"/>
      <c r="I88" s="7"/>
      <c r="J88" s="7"/>
      <c r="K88" s="7"/>
      <c r="L88" s="10">
        <f t="shared" si="3"/>
        <v>11991</v>
      </c>
      <c r="M88" s="10" t="s">
        <v>1464</v>
      </c>
      <c r="N88" s="10">
        <v>2</v>
      </c>
      <c r="O88" s="10" t="s">
        <v>1083</v>
      </c>
      <c r="P88" s="7"/>
    </row>
    <row r="89" spans="1:16" ht="15" customHeight="1">
      <c r="A89" s="5">
        <f t="shared" si="2"/>
        <v>82</v>
      </c>
      <c r="B89" s="6">
        <v>45091</v>
      </c>
      <c r="C89" s="5" t="s">
        <v>1254</v>
      </c>
      <c r="D89" s="5">
        <v>247</v>
      </c>
      <c r="E89" s="5" t="s">
        <v>1092</v>
      </c>
      <c r="F89" s="10" t="s">
        <v>110</v>
      </c>
      <c r="G89" s="5">
        <v>41</v>
      </c>
      <c r="H89" s="7"/>
      <c r="I89" s="7"/>
      <c r="J89" s="7"/>
      <c r="K89" s="7"/>
      <c r="L89" s="10">
        <f t="shared" si="3"/>
        <v>12032</v>
      </c>
      <c r="M89" s="10" t="s">
        <v>1464</v>
      </c>
      <c r="N89" s="10">
        <v>2</v>
      </c>
      <c r="O89" s="10" t="s">
        <v>1083</v>
      </c>
      <c r="P89" s="7"/>
    </row>
    <row r="90" spans="1:16" ht="15" customHeight="1">
      <c r="A90" s="5">
        <f t="shared" si="2"/>
        <v>83</v>
      </c>
      <c r="B90" s="6">
        <v>45091</v>
      </c>
      <c r="C90" s="5" t="s">
        <v>1266</v>
      </c>
      <c r="D90" s="5" t="s">
        <v>1254</v>
      </c>
      <c r="E90" s="5" t="s">
        <v>1092</v>
      </c>
      <c r="F90" s="10" t="s">
        <v>110</v>
      </c>
      <c r="G90" s="5">
        <v>170</v>
      </c>
      <c r="H90" s="7"/>
      <c r="I90" s="7"/>
      <c r="J90" s="7"/>
      <c r="K90" s="7"/>
      <c r="L90" s="10">
        <f t="shared" si="3"/>
        <v>12202</v>
      </c>
      <c r="M90" s="10" t="s">
        <v>1464</v>
      </c>
      <c r="N90" s="10">
        <v>2</v>
      </c>
      <c r="O90" s="10" t="s">
        <v>1083</v>
      </c>
      <c r="P90" s="7"/>
    </row>
    <row r="91" spans="1:16" ht="15" customHeight="1">
      <c r="A91" s="5">
        <f t="shared" si="2"/>
        <v>84</v>
      </c>
      <c r="B91" s="6">
        <v>45091</v>
      </c>
      <c r="C91" s="5" t="s">
        <v>1557</v>
      </c>
      <c r="D91" s="5" t="s">
        <v>1266</v>
      </c>
      <c r="E91" s="5" t="s">
        <v>1092</v>
      </c>
      <c r="F91" s="10" t="s">
        <v>110</v>
      </c>
      <c r="G91" s="5">
        <v>71</v>
      </c>
      <c r="H91" s="7"/>
      <c r="I91" s="7"/>
      <c r="J91" s="7"/>
      <c r="K91" s="7"/>
      <c r="L91" s="10">
        <f t="shared" si="3"/>
        <v>12273</v>
      </c>
      <c r="M91" s="10" t="s">
        <v>1464</v>
      </c>
      <c r="N91" s="10">
        <v>2</v>
      </c>
      <c r="O91" s="10" t="s">
        <v>1083</v>
      </c>
      <c r="P91" s="7"/>
    </row>
    <row r="92" spans="1:16" ht="15" customHeight="1">
      <c r="A92" s="5">
        <f t="shared" ref="A92:A155" si="4">1+A91</f>
        <v>85</v>
      </c>
      <c r="B92" s="6">
        <v>45091</v>
      </c>
      <c r="C92" s="5" t="s">
        <v>1214</v>
      </c>
      <c r="D92" s="5" t="s">
        <v>1557</v>
      </c>
      <c r="E92" s="5" t="s">
        <v>1092</v>
      </c>
      <c r="F92" s="10" t="s">
        <v>110</v>
      </c>
      <c r="G92" s="5">
        <v>115</v>
      </c>
      <c r="H92" s="7"/>
      <c r="I92" s="7"/>
      <c r="J92" s="7"/>
      <c r="K92" s="7"/>
      <c r="L92" s="10">
        <f t="shared" si="3"/>
        <v>12388</v>
      </c>
      <c r="M92" s="10" t="s">
        <v>1464</v>
      </c>
      <c r="N92" s="10">
        <v>2</v>
      </c>
      <c r="O92" s="10" t="s">
        <v>1083</v>
      </c>
      <c r="P92" s="7"/>
    </row>
    <row r="93" spans="1:16" ht="15" customHeight="1">
      <c r="A93" s="5">
        <f t="shared" si="4"/>
        <v>86</v>
      </c>
      <c r="B93" s="6">
        <v>45091</v>
      </c>
      <c r="C93" s="5" t="s">
        <v>1244</v>
      </c>
      <c r="D93" s="5" t="s">
        <v>1422</v>
      </c>
      <c r="E93" s="5" t="s">
        <v>1092</v>
      </c>
      <c r="F93" s="10" t="s">
        <v>110</v>
      </c>
      <c r="G93" s="5">
        <v>43</v>
      </c>
      <c r="H93" s="7"/>
      <c r="I93" s="7"/>
      <c r="J93" s="7"/>
      <c r="K93" s="7"/>
      <c r="L93" s="10">
        <f t="shared" si="3"/>
        <v>12431</v>
      </c>
      <c r="M93" s="10" t="s">
        <v>1464</v>
      </c>
      <c r="N93" s="10">
        <v>2</v>
      </c>
      <c r="O93" s="10" t="s">
        <v>1083</v>
      </c>
      <c r="P93" s="7"/>
    </row>
    <row r="94" spans="1:16" ht="15" customHeight="1">
      <c r="A94" s="5">
        <f t="shared" si="4"/>
        <v>87</v>
      </c>
      <c r="B94" s="6">
        <v>45092</v>
      </c>
      <c r="C94" s="5" t="s">
        <v>1597</v>
      </c>
      <c r="D94" s="5" t="s">
        <v>1598</v>
      </c>
      <c r="E94" s="5" t="s">
        <v>1092</v>
      </c>
      <c r="F94" s="10" t="s">
        <v>110</v>
      </c>
      <c r="G94" s="5">
        <v>181</v>
      </c>
      <c r="H94" s="7"/>
      <c r="I94" s="7"/>
      <c r="J94" s="7"/>
      <c r="K94" s="7"/>
      <c r="L94" s="10">
        <f t="shared" si="3"/>
        <v>12612</v>
      </c>
      <c r="M94" s="10"/>
      <c r="N94" s="10"/>
      <c r="O94" s="10"/>
      <c r="P94" s="7"/>
    </row>
    <row r="95" spans="1:16" ht="15" customHeight="1">
      <c r="A95" s="5">
        <f t="shared" si="4"/>
        <v>88</v>
      </c>
      <c r="B95" s="6">
        <v>45092</v>
      </c>
      <c r="C95" s="5" t="s">
        <v>1507</v>
      </c>
      <c r="D95" s="5" t="s">
        <v>1599</v>
      </c>
      <c r="E95" s="5" t="s">
        <v>1092</v>
      </c>
      <c r="F95" s="10" t="s">
        <v>110</v>
      </c>
      <c r="G95" s="5">
        <v>98</v>
      </c>
      <c r="H95" s="7"/>
      <c r="I95" s="7"/>
      <c r="J95" s="7"/>
      <c r="K95" s="7"/>
      <c r="L95" s="10">
        <f t="shared" si="3"/>
        <v>12710</v>
      </c>
      <c r="M95" s="10"/>
      <c r="N95" s="10"/>
      <c r="O95" s="10"/>
      <c r="P95" s="7"/>
    </row>
    <row r="96" spans="1:16" ht="15" customHeight="1">
      <c r="A96" s="5">
        <f t="shared" si="4"/>
        <v>89</v>
      </c>
      <c r="B96" s="6">
        <v>45092</v>
      </c>
      <c r="C96" s="5" t="s">
        <v>1600</v>
      </c>
      <c r="D96" s="5" t="s">
        <v>194</v>
      </c>
      <c r="E96" s="5" t="s">
        <v>1092</v>
      </c>
      <c r="F96" s="10" t="s">
        <v>110</v>
      </c>
      <c r="G96" s="5">
        <v>63</v>
      </c>
      <c r="H96" s="7"/>
      <c r="I96" s="7"/>
      <c r="J96" s="7"/>
      <c r="K96" s="7"/>
      <c r="L96" s="10">
        <f t="shared" si="3"/>
        <v>12773</v>
      </c>
      <c r="M96" s="10"/>
      <c r="N96" s="10"/>
      <c r="O96" s="10"/>
      <c r="P96" s="7"/>
    </row>
    <row r="97" spans="1:16" ht="15" customHeight="1">
      <c r="A97" s="5">
        <f t="shared" si="4"/>
        <v>90</v>
      </c>
      <c r="B97" s="6">
        <v>45092</v>
      </c>
      <c r="C97" s="5" t="s">
        <v>1600</v>
      </c>
      <c r="D97" s="5" t="s">
        <v>1601</v>
      </c>
      <c r="E97" s="5" t="s">
        <v>1092</v>
      </c>
      <c r="F97" s="10" t="s">
        <v>110</v>
      </c>
      <c r="G97" s="5">
        <v>110</v>
      </c>
      <c r="H97" s="7"/>
      <c r="I97" s="7"/>
      <c r="J97" s="7"/>
      <c r="K97" s="7"/>
      <c r="L97" s="10">
        <f t="shared" si="3"/>
        <v>12883</v>
      </c>
      <c r="M97" s="10"/>
      <c r="N97" s="10"/>
      <c r="O97" s="10"/>
      <c r="P97" s="7"/>
    </row>
    <row r="98" spans="1:16" ht="15" customHeight="1">
      <c r="A98" s="5">
        <f t="shared" si="4"/>
        <v>91</v>
      </c>
      <c r="B98" s="6">
        <v>45093</v>
      </c>
      <c r="C98" s="5" t="s">
        <v>1532</v>
      </c>
      <c r="D98" s="5" t="s">
        <v>1182</v>
      </c>
      <c r="E98" s="5" t="s">
        <v>1092</v>
      </c>
      <c r="F98" s="10" t="s">
        <v>110</v>
      </c>
      <c r="G98" s="5">
        <v>38</v>
      </c>
      <c r="H98" s="7"/>
      <c r="I98" s="7"/>
      <c r="J98" s="7"/>
      <c r="K98" s="7"/>
      <c r="L98" s="10">
        <f t="shared" si="3"/>
        <v>12921</v>
      </c>
      <c r="M98" s="10"/>
      <c r="N98" s="10"/>
      <c r="O98" s="10"/>
      <c r="P98" s="7"/>
    </row>
    <row r="99" spans="1:16" ht="15" customHeight="1">
      <c r="A99" s="5">
        <f t="shared" si="4"/>
        <v>92</v>
      </c>
      <c r="B99" s="6">
        <v>45093</v>
      </c>
      <c r="C99" s="5" t="s">
        <v>1595</v>
      </c>
      <c r="D99" s="5" t="s">
        <v>1397</v>
      </c>
      <c r="E99" s="5" t="s">
        <v>1092</v>
      </c>
      <c r="F99" s="10" t="s">
        <v>110</v>
      </c>
      <c r="G99" s="5">
        <v>41</v>
      </c>
      <c r="H99" s="7"/>
      <c r="I99" s="7"/>
      <c r="J99" s="7"/>
      <c r="K99" s="7"/>
      <c r="L99" s="10">
        <f t="shared" si="3"/>
        <v>12962</v>
      </c>
      <c r="M99" s="10"/>
      <c r="N99" s="10"/>
      <c r="O99" s="10"/>
      <c r="P99" s="7"/>
    </row>
    <row r="100" spans="1:16" ht="15" customHeight="1">
      <c r="A100" s="5">
        <f t="shared" si="4"/>
        <v>93</v>
      </c>
      <c r="B100" s="6">
        <v>45093</v>
      </c>
      <c r="C100" s="5" t="s">
        <v>775</v>
      </c>
      <c r="D100" s="5" t="s">
        <v>1219</v>
      </c>
      <c r="E100" s="5" t="s">
        <v>1092</v>
      </c>
      <c r="F100" s="10" t="s">
        <v>110</v>
      </c>
      <c r="G100" s="5">
        <v>51</v>
      </c>
      <c r="H100" s="7"/>
      <c r="I100" s="7"/>
      <c r="J100" s="7"/>
      <c r="K100" s="7"/>
      <c r="L100" s="10">
        <f t="shared" si="3"/>
        <v>13013</v>
      </c>
      <c r="M100" s="10"/>
      <c r="N100" s="10"/>
      <c r="O100" s="10"/>
      <c r="P100" s="7"/>
    </row>
    <row r="101" spans="1:16" ht="15" customHeight="1">
      <c r="A101" s="5">
        <f t="shared" si="4"/>
        <v>94</v>
      </c>
      <c r="B101" s="6">
        <v>45093</v>
      </c>
      <c r="C101" s="5" t="s">
        <v>1367</v>
      </c>
      <c r="D101" s="5" t="s">
        <v>1432</v>
      </c>
      <c r="E101" s="5" t="s">
        <v>1092</v>
      </c>
      <c r="F101" s="10" t="s">
        <v>110</v>
      </c>
      <c r="G101" s="5">
        <v>45</v>
      </c>
      <c r="H101" s="7"/>
      <c r="I101" s="7"/>
      <c r="J101" s="7"/>
      <c r="K101" s="7"/>
      <c r="L101" s="10">
        <f t="shared" si="3"/>
        <v>13058</v>
      </c>
      <c r="M101" s="10"/>
      <c r="N101" s="10"/>
      <c r="O101" s="10"/>
      <c r="P101" s="7"/>
    </row>
    <row r="102" spans="1:16" ht="15" customHeight="1">
      <c r="A102" s="5">
        <f t="shared" si="4"/>
        <v>95</v>
      </c>
      <c r="B102" s="6">
        <v>45093</v>
      </c>
      <c r="C102" s="5" t="s">
        <v>714</v>
      </c>
      <c r="D102" s="5" t="s">
        <v>1560</v>
      </c>
      <c r="E102" s="5" t="s">
        <v>1092</v>
      </c>
      <c r="F102" s="10" t="s">
        <v>110</v>
      </c>
      <c r="G102" s="5">
        <v>31</v>
      </c>
      <c r="H102" s="7"/>
      <c r="I102" s="7"/>
      <c r="J102" s="7"/>
      <c r="K102" s="7"/>
      <c r="L102" s="10">
        <f t="shared" si="3"/>
        <v>13089</v>
      </c>
      <c r="M102" s="10"/>
      <c r="N102" s="10"/>
      <c r="O102" s="10"/>
      <c r="P102" s="7"/>
    </row>
    <row r="103" spans="1:16" ht="15" customHeight="1">
      <c r="A103" s="5">
        <f t="shared" si="4"/>
        <v>96</v>
      </c>
      <c r="B103" s="6">
        <v>45093</v>
      </c>
      <c r="C103" s="5" t="s">
        <v>1424</v>
      </c>
      <c r="D103" s="5" t="s">
        <v>880</v>
      </c>
      <c r="E103" s="5" t="s">
        <v>1092</v>
      </c>
      <c r="F103" s="10" t="s">
        <v>110</v>
      </c>
      <c r="G103" s="5">
        <v>32</v>
      </c>
      <c r="H103" s="7"/>
      <c r="I103" s="7"/>
      <c r="J103" s="7"/>
      <c r="K103" s="7"/>
      <c r="L103" s="10">
        <f t="shared" si="3"/>
        <v>13121</v>
      </c>
      <c r="M103" s="10"/>
      <c r="N103" s="10"/>
      <c r="O103" s="10"/>
      <c r="P103" s="7"/>
    </row>
    <row r="104" spans="1:16" ht="15" customHeight="1">
      <c r="A104" s="5">
        <f t="shared" si="4"/>
        <v>97</v>
      </c>
      <c r="B104" s="6">
        <v>45093</v>
      </c>
      <c r="C104" s="5" t="s">
        <v>880</v>
      </c>
      <c r="D104" s="5" t="s">
        <v>1244</v>
      </c>
      <c r="E104" s="5" t="s">
        <v>1092</v>
      </c>
      <c r="F104" s="10" t="s">
        <v>110</v>
      </c>
      <c r="G104" s="5">
        <v>12</v>
      </c>
      <c r="H104" s="7"/>
      <c r="I104" s="7"/>
      <c r="J104" s="7"/>
      <c r="K104" s="7"/>
      <c r="L104" s="10">
        <f t="shared" si="3"/>
        <v>13133</v>
      </c>
      <c r="M104" s="10"/>
      <c r="N104" s="10"/>
      <c r="O104" s="10"/>
      <c r="P104" s="7"/>
    </row>
    <row r="105" spans="1:16" ht="15" customHeight="1">
      <c r="A105" s="5">
        <f t="shared" si="4"/>
        <v>98</v>
      </c>
      <c r="B105" s="6">
        <v>45093</v>
      </c>
      <c r="C105" s="5" t="s">
        <v>699</v>
      </c>
      <c r="D105" s="5" t="s">
        <v>1354</v>
      </c>
      <c r="E105" s="5" t="s">
        <v>1092</v>
      </c>
      <c r="F105" s="10" t="s">
        <v>110</v>
      </c>
      <c r="G105" s="5">
        <v>30</v>
      </c>
      <c r="H105" s="7"/>
      <c r="I105" s="7"/>
      <c r="J105" s="7"/>
      <c r="K105" s="7"/>
      <c r="L105" s="10">
        <f t="shared" si="3"/>
        <v>13163</v>
      </c>
      <c r="M105" s="10"/>
      <c r="N105" s="10"/>
      <c r="O105" s="10"/>
      <c r="P105" s="7"/>
    </row>
    <row r="106" spans="1:16" ht="15" customHeight="1">
      <c r="A106" s="5">
        <f t="shared" si="4"/>
        <v>99</v>
      </c>
      <c r="B106" s="6">
        <v>45093</v>
      </c>
      <c r="C106" s="5" t="s">
        <v>1182</v>
      </c>
      <c r="D106" s="5" t="s">
        <v>1212</v>
      </c>
      <c r="E106" s="5" t="s">
        <v>1092</v>
      </c>
      <c r="F106" s="10" t="s">
        <v>110</v>
      </c>
      <c r="G106" s="5">
        <v>21</v>
      </c>
      <c r="H106" s="7"/>
      <c r="I106" s="7"/>
      <c r="J106" s="7"/>
      <c r="K106" s="7"/>
      <c r="L106" s="10">
        <f t="shared" si="3"/>
        <v>13184</v>
      </c>
      <c r="M106" s="10"/>
      <c r="N106" s="10"/>
      <c r="O106" s="10"/>
      <c r="P106" s="7"/>
    </row>
    <row r="107" spans="1:16" ht="15" customHeight="1">
      <c r="A107" s="5">
        <f t="shared" si="4"/>
        <v>100</v>
      </c>
      <c r="B107" s="6">
        <v>45093</v>
      </c>
      <c r="C107" s="5" t="s">
        <v>1212</v>
      </c>
      <c r="D107" s="5" t="s">
        <v>1424</v>
      </c>
      <c r="E107" s="5" t="s">
        <v>1092</v>
      </c>
      <c r="F107" s="10" t="s">
        <v>110</v>
      </c>
      <c r="G107" s="5">
        <v>26</v>
      </c>
      <c r="H107" s="7"/>
      <c r="I107" s="7"/>
      <c r="J107" s="7"/>
      <c r="K107" s="7"/>
      <c r="L107" s="10">
        <f t="shared" si="3"/>
        <v>13210</v>
      </c>
      <c r="M107" s="10"/>
      <c r="N107" s="10"/>
      <c r="O107" s="10"/>
      <c r="P107" s="7"/>
    </row>
    <row r="108" spans="1:16" ht="15" customHeight="1">
      <c r="A108" s="5">
        <f t="shared" si="4"/>
        <v>101</v>
      </c>
      <c r="B108" s="6">
        <v>45093</v>
      </c>
      <c r="C108" s="5" t="s">
        <v>1424</v>
      </c>
      <c r="D108" s="5" t="s">
        <v>1262</v>
      </c>
      <c r="E108" s="5" t="s">
        <v>1092</v>
      </c>
      <c r="F108" s="10" t="s">
        <v>110</v>
      </c>
      <c r="G108" s="5">
        <v>42</v>
      </c>
      <c r="H108" s="7"/>
      <c r="I108" s="7"/>
      <c r="J108" s="7"/>
      <c r="K108" s="7"/>
      <c r="L108" s="10">
        <f t="shared" si="3"/>
        <v>13252</v>
      </c>
      <c r="M108" s="10"/>
      <c r="N108" s="10"/>
      <c r="O108" s="10"/>
      <c r="P108" s="7"/>
    </row>
    <row r="109" spans="1:16" ht="15" customHeight="1">
      <c r="A109" s="5">
        <f t="shared" si="4"/>
        <v>102</v>
      </c>
      <c r="B109" s="6">
        <v>45094</v>
      </c>
      <c r="C109" s="5" t="s">
        <v>1262</v>
      </c>
      <c r="D109" s="5" t="s">
        <v>1241</v>
      </c>
      <c r="E109" s="5" t="s">
        <v>1092</v>
      </c>
      <c r="F109" s="10" t="s">
        <v>110</v>
      </c>
      <c r="G109" s="5">
        <v>32</v>
      </c>
      <c r="H109" s="7"/>
      <c r="I109" s="7"/>
      <c r="J109" s="7"/>
      <c r="K109" s="7"/>
      <c r="L109" s="10">
        <f t="shared" si="3"/>
        <v>13284</v>
      </c>
      <c r="M109" s="10"/>
      <c r="N109" s="10"/>
      <c r="O109" s="10"/>
      <c r="P109" s="7"/>
    </row>
    <row r="110" spans="1:16" ht="15" customHeight="1">
      <c r="A110" s="5">
        <f t="shared" si="4"/>
        <v>103</v>
      </c>
      <c r="B110" s="6">
        <v>45094</v>
      </c>
      <c r="C110" s="5" t="s">
        <v>1241</v>
      </c>
      <c r="D110" s="5" t="s">
        <v>1573</v>
      </c>
      <c r="E110" s="5" t="s">
        <v>1092</v>
      </c>
      <c r="F110" s="10" t="s">
        <v>110</v>
      </c>
      <c r="G110" s="5">
        <v>50</v>
      </c>
      <c r="H110" s="7"/>
      <c r="I110" s="7"/>
      <c r="J110" s="7"/>
      <c r="K110" s="7"/>
      <c r="L110" s="10">
        <f t="shared" si="3"/>
        <v>13334</v>
      </c>
      <c r="M110" s="10"/>
      <c r="N110" s="10"/>
      <c r="O110" s="10"/>
      <c r="P110" s="7"/>
    </row>
    <row r="111" spans="1:16" ht="15" customHeight="1">
      <c r="A111" s="5">
        <f t="shared" si="4"/>
        <v>104</v>
      </c>
      <c r="B111" s="6">
        <v>45094</v>
      </c>
      <c r="C111" s="5" t="s">
        <v>1573</v>
      </c>
      <c r="D111" s="5" t="s">
        <v>1401</v>
      </c>
      <c r="E111" s="5" t="s">
        <v>1092</v>
      </c>
      <c r="F111" s="10" t="s">
        <v>110</v>
      </c>
      <c r="G111" s="5">
        <v>25</v>
      </c>
      <c r="H111" s="7"/>
      <c r="I111" s="7"/>
      <c r="J111" s="7"/>
      <c r="K111" s="7"/>
      <c r="L111" s="10">
        <f t="shared" si="3"/>
        <v>13359</v>
      </c>
      <c r="M111" s="10"/>
      <c r="N111" s="10"/>
      <c r="O111" s="10"/>
      <c r="P111" s="7"/>
    </row>
    <row r="112" spans="1:16" ht="15" customHeight="1">
      <c r="A112" s="5">
        <f t="shared" si="4"/>
        <v>105</v>
      </c>
      <c r="B112" s="6">
        <v>45094</v>
      </c>
      <c r="C112" s="32" t="s">
        <v>1401</v>
      </c>
      <c r="D112" s="32" t="s">
        <v>1602</v>
      </c>
      <c r="E112" s="5" t="s">
        <v>1092</v>
      </c>
      <c r="F112" s="10" t="s">
        <v>110</v>
      </c>
      <c r="G112" s="5">
        <v>13</v>
      </c>
      <c r="H112" s="7"/>
      <c r="I112" s="7"/>
      <c r="J112" s="7"/>
      <c r="K112" s="7"/>
      <c r="L112" s="10">
        <f t="shared" si="3"/>
        <v>13372</v>
      </c>
      <c r="M112" s="10"/>
      <c r="N112" s="10"/>
      <c r="O112" s="10"/>
      <c r="P112" s="7"/>
    </row>
    <row r="113" spans="1:18" ht="15" customHeight="1">
      <c r="A113" s="5">
        <f t="shared" si="4"/>
        <v>106</v>
      </c>
      <c r="B113" s="6">
        <v>45094</v>
      </c>
      <c r="C113" s="5" t="s">
        <v>1602</v>
      </c>
      <c r="D113" s="5" t="s">
        <v>1603</v>
      </c>
      <c r="E113" s="5" t="s">
        <v>1092</v>
      </c>
      <c r="F113" s="10" t="s">
        <v>110</v>
      </c>
      <c r="G113" s="5">
        <v>21</v>
      </c>
      <c r="H113" s="7"/>
      <c r="I113" s="7"/>
      <c r="J113" s="7"/>
      <c r="K113" s="7"/>
      <c r="L113" s="10">
        <f t="shared" si="3"/>
        <v>13393</v>
      </c>
      <c r="M113" s="10"/>
      <c r="N113" s="10"/>
      <c r="O113" s="10"/>
      <c r="P113" s="7"/>
    </row>
    <row r="114" spans="1:18" ht="15" customHeight="1">
      <c r="A114" s="5">
        <f t="shared" si="4"/>
        <v>107</v>
      </c>
      <c r="B114" s="6">
        <v>45094</v>
      </c>
      <c r="C114" s="5" t="s">
        <v>1603</v>
      </c>
      <c r="D114" s="5" t="s">
        <v>1604</v>
      </c>
      <c r="E114" s="5" t="s">
        <v>1092</v>
      </c>
      <c r="F114" s="10" t="s">
        <v>110</v>
      </c>
      <c r="G114" s="5">
        <v>21</v>
      </c>
      <c r="H114" s="7"/>
      <c r="I114" s="7"/>
      <c r="J114" s="7"/>
      <c r="K114" s="7"/>
      <c r="L114" s="10">
        <f t="shared" si="3"/>
        <v>13414</v>
      </c>
      <c r="M114" s="10"/>
      <c r="N114" s="10"/>
      <c r="O114" s="10"/>
      <c r="P114" s="7"/>
    </row>
    <row r="115" spans="1:18" ht="15" customHeight="1">
      <c r="A115" s="5">
        <f t="shared" si="4"/>
        <v>108</v>
      </c>
      <c r="B115" s="6">
        <v>45094</v>
      </c>
      <c r="C115" s="5" t="s">
        <v>1604</v>
      </c>
      <c r="D115" s="5" t="s">
        <v>748</v>
      </c>
      <c r="E115" s="5" t="s">
        <v>1092</v>
      </c>
      <c r="F115" s="10" t="s">
        <v>110</v>
      </c>
      <c r="G115" s="5">
        <v>15</v>
      </c>
      <c r="H115" s="7"/>
      <c r="I115" s="7"/>
      <c r="J115" s="7"/>
      <c r="K115" s="7"/>
      <c r="L115" s="10">
        <f t="shared" si="3"/>
        <v>13429</v>
      </c>
      <c r="M115" s="10"/>
      <c r="N115" s="10"/>
      <c r="O115" s="10"/>
      <c r="P115" s="7"/>
    </row>
    <row r="116" spans="1:18" ht="15" customHeight="1">
      <c r="A116" s="5">
        <f t="shared" si="4"/>
        <v>109</v>
      </c>
      <c r="B116" s="6">
        <v>45096</v>
      </c>
      <c r="C116" s="5" t="s">
        <v>1209</v>
      </c>
      <c r="D116" s="5" t="s">
        <v>1173</v>
      </c>
      <c r="E116" s="5" t="s">
        <v>1092</v>
      </c>
      <c r="F116" s="10" t="s">
        <v>110</v>
      </c>
      <c r="G116" s="5">
        <v>13</v>
      </c>
      <c r="H116" s="7"/>
      <c r="I116" s="7"/>
      <c r="J116" s="7"/>
      <c r="K116" s="7"/>
      <c r="L116" s="10">
        <f t="shared" si="3"/>
        <v>13442</v>
      </c>
      <c r="M116" s="10"/>
      <c r="N116" s="10"/>
      <c r="O116" s="10"/>
      <c r="P116" s="7"/>
    </row>
    <row r="117" spans="1:18" ht="15" customHeight="1">
      <c r="A117" s="5">
        <f t="shared" si="4"/>
        <v>110</v>
      </c>
      <c r="B117" s="6">
        <v>45096</v>
      </c>
      <c r="C117" s="5" t="s">
        <v>1107</v>
      </c>
      <c r="D117" s="5" t="s">
        <v>1209</v>
      </c>
      <c r="E117" s="5" t="s">
        <v>1092</v>
      </c>
      <c r="F117" s="10" t="s">
        <v>110</v>
      </c>
      <c r="G117" s="5">
        <v>37</v>
      </c>
      <c r="H117" s="7"/>
      <c r="I117" s="7"/>
      <c r="J117" s="7"/>
      <c r="K117" s="7"/>
      <c r="L117" s="10">
        <f t="shared" si="3"/>
        <v>13479</v>
      </c>
      <c r="M117" s="10"/>
      <c r="N117" s="10"/>
      <c r="O117" s="10"/>
      <c r="P117" s="7"/>
    </row>
    <row r="118" spans="1:18" ht="15" customHeight="1">
      <c r="A118" s="5">
        <f t="shared" si="4"/>
        <v>111</v>
      </c>
      <c r="B118" s="6">
        <v>45096</v>
      </c>
      <c r="C118" s="5" t="s">
        <v>1107</v>
      </c>
      <c r="D118" s="5" t="s">
        <v>1326</v>
      </c>
      <c r="E118" s="5" t="s">
        <v>1092</v>
      </c>
      <c r="F118" s="10" t="s">
        <v>110</v>
      </c>
      <c r="G118" s="5">
        <v>76</v>
      </c>
      <c r="H118" s="7"/>
      <c r="I118" s="7"/>
      <c r="J118" s="7"/>
      <c r="K118" s="7"/>
      <c r="L118" s="10">
        <f t="shared" si="3"/>
        <v>13555</v>
      </c>
      <c r="M118" s="10"/>
      <c r="N118" s="10"/>
      <c r="O118" s="10"/>
      <c r="P118" s="7"/>
    </row>
    <row r="119" spans="1:18" ht="15" customHeight="1">
      <c r="A119" s="5">
        <f t="shared" si="4"/>
        <v>112</v>
      </c>
      <c r="B119" s="6">
        <v>45096</v>
      </c>
      <c r="C119" s="5" t="s">
        <v>1183</v>
      </c>
      <c r="D119" s="5" t="s">
        <v>1107</v>
      </c>
      <c r="E119" s="5" t="s">
        <v>1092</v>
      </c>
      <c r="F119" s="10" t="s">
        <v>110</v>
      </c>
      <c r="G119" s="5">
        <v>90</v>
      </c>
      <c r="H119" s="7"/>
      <c r="I119" s="7"/>
      <c r="J119" s="7"/>
      <c r="K119" s="7"/>
      <c r="L119" s="10">
        <f t="shared" si="3"/>
        <v>13645</v>
      </c>
      <c r="M119" s="10"/>
      <c r="N119" s="10"/>
      <c r="O119" s="10"/>
      <c r="P119" s="7"/>
    </row>
    <row r="120" spans="1:18" ht="15" customHeight="1">
      <c r="A120" s="5">
        <f t="shared" si="4"/>
        <v>113</v>
      </c>
      <c r="B120" s="6">
        <v>45096</v>
      </c>
      <c r="C120" s="5" t="s">
        <v>1183</v>
      </c>
      <c r="D120" s="5" t="s">
        <v>1265</v>
      </c>
      <c r="E120" s="5" t="s">
        <v>1092</v>
      </c>
      <c r="F120" s="10" t="s">
        <v>110</v>
      </c>
      <c r="G120" s="5">
        <v>35</v>
      </c>
      <c r="H120" s="7"/>
      <c r="I120" s="7"/>
      <c r="J120" s="7"/>
      <c r="K120" s="7"/>
      <c r="L120" s="10">
        <f t="shared" si="3"/>
        <v>13680</v>
      </c>
      <c r="M120" s="10"/>
      <c r="N120" s="10"/>
      <c r="O120" s="10"/>
      <c r="P120" s="7"/>
    </row>
    <row r="121" spans="1:18" ht="15" customHeight="1">
      <c r="A121" s="5">
        <f t="shared" si="4"/>
        <v>114</v>
      </c>
      <c r="B121" s="6">
        <v>45096</v>
      </c>
      <c r="C121" s="5" t="s">
        <v>1265</v>
      </c>
      <c r="D121" s="5" t="s">
        <v>1264</v>
      </c>
      <c r="E121" s="5" t="s">
        <v>1092</v>
      </c>
      <c r="F121" s="10" t="s">
        <v>110</v>
      </c>
      <c r="G121" s="5">
        <v>54</v>
      </c>
      <c r="H121" s="7"/>
      <c r="I121" s="7"/>
      <c r="J121" s="7"/>
      <c r="K121" s="7"/>
      <c r="L121" s="10">
        <f t="shared" si="3"/>
        <v>13734</v>
      </c>
      <c r="M121" s="10"/>
      <c r="N121" s="10"/>
      <c r="O121" s="10"/>
      <c r="P121" s="7"/>
    </row>
    <row r="122" spans="1:18" ht="15" customHeight="1">
      <c r="A122" s="5">
        <f t="shared" si="4"/>
        <v>115</v>
      </c>
      <c r="B122" s="6">
        <v>45096</v>
      </c>
      <c r="C122" s="5" t="s">
        <v>1264</v>
      </c>
      <c r="D122" s="5" t="s">
        <v>1513</v>
      </c>
      <c r="E122" s="5" t="s">
        <v>1092</v>
      </c>
      <c r="F122" s="10" t="s">
        <v>110</v>
      </c>
      <c r="G122" s="5">
        <v>120</v>
      </c>
      <c r="H122" s="7"/>
      <c r="I122" s="7"/>
      <c r="J122" s="7"/>
      <c r="K122" s="7"/>
      <c r="L122" s="10">
        <f t="shared" si="3"/>
        <v>13854</v>
      </c>
      <c r="M122" s="10"/>
      <c r="N122" s="10"/>
      <c r="O122" s="10"/>
      <c r="P122" s="7"/>
    </row>
    <row r="123" spans="1:18" ht="15" customHeight="1">
      <c r="A123" s="5">
        <f t="shared" si="4"/>
        <v>116</v>
      </c>
      <c r="B123" s="6">
        <v>45096</v>
      </c>
      <c r="C123" s="5" t="s">
        <v>1513</v>
      </c>
      <c r="D123" s="5" t="s">
        <v>1169</v>
      </c>
      <c r="E123" s="5" t="s">
        <v>1092</v>
      </c>
      <c r="F123" s="10" t="s">
        <v>110</v>
      </c>
      <c r="G123" s="5">
        <v>32</v>
      </c>
      <c r="H123" s="7"/>
      <c r="I123" s="7"/>
      <c r="J123" s="7"/>
      <c r="K123" s="7"/>
      <c r="L123" s="10">
        <f t="shared" si="3"/>
        <v>13886</v>
      </c>
      <c r="M123" s="10"/>
      <c r="N123" s="10"/>
      <c r="O123" s="10"/>
      <c r="P123" s="7"/>
    </row>
    <row r="124" spans="1:18" ht="15" customHeight="1">
      <c r="A124" s="5">
        <f t="shared" si="4"/>
        <v>117</v>
      </c>
      <c r="B124" s="6">
        <v>45097</v>
      </c>
      <c r="C124" s="5" t="s">
        <v>1264</v>
      </c>
      <c r="D124" s="5" t="s">
        <v>1120</v>
      </c>
      <c r="E124" s="5" t="s">
        <v>1092</v>
      </c>
      <c r="F124" s="10" t="s">
        <v>110</v>
      </c>
      <c r="G124" s="5">
        <v>55</v>
      </c>
      <c r="H124" s="7"/>
      <c r="I124" s="7"/>
      <c r="J124" s="7"/>
      <c r="K124" s="7"/>
      <c r="L124" s="10">
        <f t="shared" si="3"/>
        <v>13941</v>
      </c>
      <c r="M124" s="10"/>
      <c r="N124" s="10"/>
      <c r="O124" s="10"/>
      <c r="P124" s="7"/>
    </row>
    <row r="125" spans="1:18" ht="15" customHeight="1">
      <c r="A125" s="5">
        <f t="shared" si="4"/>
        <v>118</v>
      </c>
      <c r="B125" s="6">
        <v>45097</v>
      </c>
      <c r="C125" s="5" t="s">
        <v>1183</v>
      </c>
      <c r="D125" s="5" t="s">
        <v>1126</v>
      </c>
      <c r="E125" s="5" t="s">
        <v>1092</v>
      </c>
      <c r="F125" s="10" t="s">
        <v>110</v>
      </c>
      <c r="G125" s="5">
        <v>70</v>
      </c>
      <c r="H125" s="7"/>
      <c r="I125" s="7"/>
      <c r="J125" s="7"/>
      <c r="K125" s="7"/>
      <c r="L125" s="10">
        <f t="shared" si="3"/>
        <v>14011</v>
      </c>
      <c r="M125" s="10"/>
      <c r="N125" s="10"/>
      <c r="O125" s="10"/>
      <c r="P125" s="7"/>
    </row>
    <row r="126" spans="1:18" ht="15" customHeight="1">
      <c r="A126" s="5">
        <f t="shared" si="4"/>
        <v>119</v>
      </c>
      <c r="B126" s="6">
        <v>45097</v>
      </c>
      <c r="C126" s="5" t="s">
        <v>1126</v>
      </c>
      <c r="D126" s="5" t="s">
        <v>1162</v>
      </c>
      <c r="E126" s="5" t="s">
        <v>1092</v>
      </c>
      <c r="F126" s="10" t="s">
        <v>110</v>
      </c>
      <c r="G126" s="5">
        <v>49</v>
      </c>
      <c r="H126" s="7"/>
      <c r="I126" s="7"/>
      <c r="J126" s="7"/>
      <c r="K126" s="7"/>
      <c r="L126" s="10">
        <f t="shared" si="3"/>
        <v>14060</v>
      </c>
      <c r="M126" s="10"/>
      <c r="N126" s="10"/>
      <c r="O126" s="10"/>
      <c r="P126" s="7"/>
      <c r="R126">
        <f>14850-8140</f>
        <v>6710</v>
      </c>
    </row>
    <row r="127" spans="1:18" ht="15" customHeight="1">
      <c r="A127" s="5">
        <f t="shared" si="4"/>
        <v>120</v>
      </c>
      <c r="B127" s="6">
        <v>45097</v>
      </c>
      <c r="C127" s="5" t="s">
        <v>1162</v>
      </c>
      <c r="D127" s="5" t="s">
        <v>1315</v>
      </c>
      <c r="E127" s="5" t="s">
        <v>1092</v>
      </c>
      <c r="F127" s="10" t="s">
        <v>110</v>
      </c>
      <c r="G127" s="5">
        <v>78</v>
      </c>
      <c r="H127" s="7"/>
      <c r="I127" s="7"/>
      <c r="J127" s="7"/>
      <c r="K127" s="7"/>
      <c r="L127" s="10">
        <f t="shared" si="3"/>
        <v>14138</v>
      </c>
      <c r="M127" s="10"/>
      <c r="N127" s="10"/>
      <c r="O127" s="10"/>
      <c r="P127" s="7"/>
    </row>
    <row r="128" spans="1:18" ht="15" customHeight="1">
      <c r="A128" s="5">
        <f t="shared" si="4"/>
        <v>121</v>
      </c>
      <c r="B128" s="6">
        <v>45097</v>
      </c>
      <c r="C128" s="5" t="s">
        <v>1126</v>
      </c>
      <c r="D128" s="5" t="s">
        <v>1364</v>
      </c>
      <c r="E128" s="5" t="s">
        <v>1092</v>
      </c>
      <c r="F128" s="10" t="s">
        <v>110</v>
      </c>
      <c r="G128" s="5">
        <v>84</v>
      </c>
      <c r="H128" s="7"/>
      <c r="I128" s="7"/>
      <c r="J128" s="7"/>
      <c r="K128" s="7"/>
      <c r="L128" s="10">
        <f t="shared" si="3"/>
        <v>14222</v>
      </c>
      <c r="M128" s="10"/>
      <c r="N128" s="10"/>
      <c r="O128" s="10"/>
      <c r="P128" s="7"/>
    </row>
    <row r="129" spans="1:16" ht="15" customHeight="1">
      <c r="A129" s="5">
        <f t="shared" si="4"/>
        <v>122</v>
      </c>
      <c r="B129" s="6">
        <v>45097</v>
      </c>
      <c r="C129" s="5" t="s">
        <v>1162</v>
      </c>
      <c r="D129" s="5" t="s">
        <v>1122</v>
      </c>
      <c r="E129" s="5" t="s">
        <v>1092</v>
      </c>
      <c r="F129" s="10" t="s">
        <v>110</v>
      </c>
      <c r="G129" s="5">
        <v>40</v>
      </c>
      <c r="H129" s="7"/>
      <c r="I129" s="7"/>
      <c r="J129" s="7"/>
      <c r="K129" s="7"/>
      <c r="L129" s="10">
        <f t="shared" si="3"/>
        <v>14262</v>
      </c>
      <c r="M129" s="10"/>
      <c r="N129" s="10"/>
      <c r="O129" s="10"/>
      <c r="P129" s="7"/>
    </row>
    <row r="130" spans="1:16" ht="15" customHeight="1">
      <c r="A130" s="5">
        <f t="shared" si="4"/>
        <v>123</v>
      </c>
      <c r="B130" s="6">
        <v>45101</v>
      </c>
      <c r="C130" s="5" t="s">
        <v>1280</v>
      </c>
      <c r="D130" s="5" t="s">
        <v>179</v>
      </c>
      <c r="E130" s="5" t="s">
        <v>1092</v>
      </c>
      <c r="F130" s="10" t="s">
        <v>110</v>
      </c>
      <c r="G130" s="5">
        <v>109</v>
      </c>
      <c r="H130" s="7"/>
      <c r="I130" s="7"/>
      <c r="J130" s="7"/>
      <c r="K130" s="7"/>
      <c r="L130" s="10">
        <f t="shared" si="3"/>
        <v>14371</v>
      </c>
      <c r="M130" s="10"/>
      <c r="N130" s="10"/>
      <c r="O130" s="10"/>
      <c r="P130" s="7"/>
    </row>
    <row r="131" spans="1:16" ht="15" customHeight="1">
      <c r="A131" s="5">
        <f t="shared" si="4"/>
        <v>124</v>
      </c>
      <c r="B131" s="6">
        <v>45101</v>
      </c>
      <c r="C131" s="5" t="s">
        <v>179</v>
      </c>
      <c r="D131" s="5" t="s">
        <v>210</v>
      </c>
      <c r="E131" s="5" t="s">
        <v>1092</v>
      </c>
      <c r="F131" s="10" t="s">
        <v>110</v>
      </c>
      <c r="G131" s="5">
        <v>164</v>
      </c>
      <c r="H131" s="7"/>
      <c r="I131" s="7"/>
      <c r="J131" s="7"/>
      <c r="K131" s="7"/>
      <c r="L131" s="10">
        <f t="shared" si="3"/>
        <v>14535</v>
      </c>
      <c r="M131" s="10"/>
      <c r="N131" s="10"/>
      <c r="O131" s="10"/>
      <c r="P131" s="7"/>
    </row>
    <row r="132" spans="1:16" ht="15" customHeight="1">
      <c r="A132" s="5">
        <f t="shared" si="4"/>
        <v>125</v>
      </c>
      <c r="B132" s="6">
        <v>45101</v>
      </c>
      <c r="C132" s="5" t="s">
        <v>210</v>
      </c>
      <c r="D132" s="5" t="s">
        <v>154</v>
      </c>
      <c r="E132" s="5" t="s">
        <v>1092</v>
      </c>
      <c r="F132" s="10" t="s">
        <v>110</v>
      </c>
      <c r="G132" s="5">
        <v>141</v>
      </c>
      <c r="H132" s="7"/>
      <c r="I132" s="7"/>
      <c r="J132" s="7"/>
      <c r="K132" s="7"/>
      <c r="L132" s="10">
        <f t="shared" si="3"/>
        <v>14676</v>
      </c>
      <c r="M132" s="10"/>
      <c r="N132" s="10"/>
      <c r="O132" s="10"/>
      <c r="P132" s="7"/>
    </row>
    <row r="133" spans="1:16" ht="15" customHeight="1">
      <c r="A133" s="5">
        <f t="shared" si="4"/>
        <v>126</v>
      </c>
      <c r="B133" s="6">
        <v>45101</v>
      </c>
      <c r="C133" s="5" t="s">
        <v>154</v>
      </c>
      <c r="D133" s="5" t="s">
        <v>182</v>
      </c>
      <c r="E133" s="5" t="s">
        <v>1092</v>
      </c>
      <c r="F133" s="10" t="s">
        <v>110</v>
      </c>
      <c r="G133" s="5">
        <v>67</v>
      </c>
      <c r="H133" s="7"/>
      <c r="I133" s="7"/>
      <c r="J133" s="7"/>
      <c r="K133" s="7"/>
      <c r="L133" s="10">
        <f t="shared" si="3"/>
        <v>14743</v>
      </c>
      <c r="M133" s="10"/>
      <c r="N133" s="10"/>
      <c r="O133" s="10"/>
      <c r="P133" s="7"/>
    </row>
    <row r="134" spans="1:16" ht="15" customHeight="1">
      <c r="A134" s="5">
        <f t="shared" si="4"/>
        <v>127</v>
      </c>
      <c r="B134" s="6">
        <v>45101</v>
      </c>
      <c r="C134" s="5" t="s">
        <v>182</v>
      </c>
      <c r="D134" s="5" t="s">
        <v>794</v>
      </c>
      <c r="E134" s="5" t="s">
        <v>1092</v>
      </c>
      <c r="F134" s="10" t="s">
        <v>110</v>
      </c>
      <c r="G134" s="5">
        <v>37</v>
      </c>
      <c r="H134" s="7"/>
      <c r="I134" s="7"/>
      <c r="J134" s="7"/>
      <c r="K134" s="7"/>
      <c r="L134" s="10">
        <f t="shared" si="3"/>
        <v>14780</v>
      </c>
      <c r="M134" s="10"/>
      <c r="N134" s="10"/>
      <c r="O134" s="10"/>
      <c r="P134" s="7"/>
    </row>
    <row r="135" spans="1:16" ht="15" customHeight="1">
      <c r="A135" s="5">
        <f t="shared" si="4"/>
        <v>128</v>
      </c>
      <c r="B135" s="6">
        <v>45101</v>
      </c>
      <c r="C135" s="5" t="s">
        <v>794</v>
      </c>
      <c r="D135" s="5" t="s">
        <v>243</v>
      </c>
      <c r="E135" s="5" t="s">
        <v>1092</v>
      </c>
      <c r="F135" s="10" t="s">
        <v>110</v>
      </c>
      <c r="G135" s="5">
        <v>52</v>
      </c>
      <c r="H135" s="7"/>
      <c r="I135" s="7"/>
      <c r="J135" s="7"/>
      <c r="K135" s="7"/>
      <c r="L135" s="10">
        <f t="shared" si="3"/>
        <v>14832</v>
      </c>
      <c r="M135" s="10"/>
      <c r="N135" s="10"/>
      <c r="O135" s="10"/>
      <c r="P135" s="7"/>
    </row>
    <row r="136" spans="1:16" ht="15" customHeight="1">
      <c r="A136" s="5">
        <f t="shared" si="4"/>
        <v>129</v>
      </c>
      <c r="B136" s="6">
        <v>45101</v>
      </c>
      <c r="C136" s="5" t="s">
        <v>243</v>
      </c>
      <c r="D136" s="5" t="s">
        <v>122</v>
      </c>
      <c r="E136" s="5" t="s">
        <v>1092</v>
      </c>
      <c r="F136" s="10" t="s">
        <v>110</v>
      </c>
      <c r="G136" s="5">
        <v>23</v>
      </c>
      <c r="H136" s="7"/>
      <c r="I136" s="7"/>
      <c r="J136" s="7"/>
      <c r="K136" s="7"/>
      <c r="L136" s="10">
        <f t="shared" si="3"/>
        <v>14855</v>
      </c>
      <c r="M136" s="10"/>
      <c r="N136" s="10"/>
      <c r="O136" s="10"/>
      <c r="P136" s="7"/>
    </row>
    <row r="137" spans="1:16" ht="15" customHeight="1">
      <c r="A137" s="5">
        <f t="shared" si="4"/>
        <v>130</v>
      </c>
      <c r="B137" s="6">
        <v>45113</v>
      </c>
      <c r="C137" s="16" t="s">
        <v>1462</v>
      </c>
      <c r="D137" s="16" t="s">
        <v>1260</v>
      </c>
      <c r="E137" s="5" t="s">
        <v>1092</v>
      </c>
      <c r="F137" s="10" t="s">
        <v>110</v>
      </c>
      <c r="G137" s="5">
        <v>210</v>
      </c>
      <c r="H137" s="7"/>
      <c r="I137" s="7"/>
      <c r="J137" s="7"/>
      <c r="K137" s="7"/>
      <c r="L137" s="10">
        <f t="shared" si="3"/>
        <v>15065</v>
      </c>
      <c r="M137" s="10"/>
      <c r="N137" s="10"/>
      <c r="O137" s="10"/>
      <c r="P137" s="7"/>
    </row>
    <row r="138" spans="1:16" ht="15" customHeight="1">
      <c r="A138" s="5">
        <f t="shared" si="4"/>
        <v>131</v>
      </c>
      <c r="B138" s="6">
        <v>45114</v>
      </c>
      <c r="C138" s="16" t="s">
        <v>1462</v>
      </c>
      <c r="D138" s="16" t="s">
        <v>1260</v>
      </c>
      <c r="E138" s="5" t="s">
        <v>1092</v>
      </c>
      <c r="F138" s="10" t="s">
        <v>110</v>
      </c>
      <c r="G138" s="5">
        <v>50</v>
      </c>
      <c r="H138" s="7"/>
      <c r="I138" s="7"/>
      <c r="J138" s="7"/>
      <c r="K138" s="7"/>
      <c r="L138" s="10">
        <f t="shared" ref="L138:L166" si="5">L137+G138+H138+I138+J138+K138</f>
        <v>15115</v>
      </c>
      <c r="M138" s="10"/>
      <c r="N138" s="10"/>
      <c r="O138" s="10"/>
      <c r="P138" s="7"/>
    </row>
    <row r="139" spans="1:16" ht="15" customHeight="1">
      <c r="A139" s="5">
        <f t="shared" si="4"/>
        <v>132</v>
      </c>
      <c r="B139" s="6">
        <v>45115</v>
      </c>
      <c r="C139" s="16" t="s">
        <v>1443</v>
      </c>
      <c r="D139" s="16" t="s">
        <v>857</v>
      </c>
      <c r="E139" s="5" t="s">
        <v>1092</v>
      </c>
      <c r="F139" s="10" t="s">
        <v>110</v>
      </c>
      <c r="G139" s="5">
        <v>70</v>
      </c>
      <c r="H139" s="7"/>
      <c r="I139" s="7"/>
      <c r="J139" s="7"/>
      <c r="K139" s="7"/>
      <c r="L139" s="10">
        <f t="shared" si="5"/>
        <v>15185</v>
      </c>
      <c r="M139" s="10"/>
      <c r="N139" s="10"/>
      <c r="O139" s="10"/>
      <c r="P139" s="7"/>
    </row>
    <row r="140" spans="1:16" ht="15.75" customHeight="1">
      <c r="A140" s="5">
        <f t="shared" si="4"/>
        <v>133</v>
      </c>
      <c r="B140" s="6">
        <v>45116</v>
      </c>
      <c r="C140" s="16" t="s">
        <v>1114</v>
      </c>
      <c r="D140" s="16" t="s">
        <v>1197</v>
      </c>
      <c r="E140" s="5" t="s">
        <v>1092</v>
      </c>
      <c r="F140" s="10" t="s">
        <v>110</v>
      </c>
      <c r="G140" s="5">
        <v>75</v>
      </c>
      <c r="H140" s="7"/>
      <c r="I140" s="7"/>
      <c r="J140" s="7"/>
      <c r="K140" s="7"/>
      <c r="L140" s="10">
        <f t="shared" si="5"/>
        <v>15260</v>
      </c>
      <c r="M140" s="10"/>
      <c r="N140" s="10"/>
      <c r="O140" s="10"/>
      <c r="P140" s="7"/>
    </row>
    <row r="141" spans="1:16" ht="15.75" customHeight="1">
      <c r="A141" s="5">
        <f t="shared" si="4"/>
        <v>134</v>
      </c>
      <c r="B141" s="6">
        <v>45117</v>
      </c>
      <c r="C141" s="16" t="s">
        <v>1114</v>
      </c>
      <c r="D141" s="16" t="s">
        <v>1118</v>
      </c>
      <c r="E141" s="5" t="s">
        <v>1092</v>
      </c>
      <c r="F141" s="10" t="s">
        <v>110</v>
      </c>
      <c r="G141" s="5">
        <v>200</v>
      </c>
      <c r="H141" s="7"/>
      <c r="I141" s="7"/>
      <c r="J141" s="7"/>
      <c r="K141" s="7"/>
      <c r="L141" s="10">
        <f t="shared" si="5"/>
        <v>15460</v>
      </c>
      <c r="M141" s="10"/>
      <c r="N141" s="10"/>
      <c r="O141" s="10"/>
      <c r="P141" s="7"/>
    </row>
    <row r="142" spans="1:16" ht="15.75" customHeight="1">
      <c r="A142" s="5">
        <f t="shared" si="4"/>
        <v>135</v>
      </c>
      <c r="B142" s="6">
        <v>45120</v>
      </c>
      <c r="C142" s="5" t="s">
        <v>1207</v>
      </c>
      <c r="D142" s="5" t="s">
        <v>1420</v>
      </c>
      <c r="E142" s="5" t="s">
        <v>1092</v>
      </c>
      <c r="F142" s="10" t="s">
        <v>110</v>
      </c>
      <c r="G142" s="10">
        <v>70</v>
      </c>
      <c r="H142" s="7"/>
      <c r="I142" s="7"/>
      <c r="J142" s="7"/>
      <c r="K142" s="7"/>
      <c r="L142" s="10">
        <f t="shared" si="5"/>
        <v>15530</v>
      </c>
      <c r="M142" s="10"/>
      <c r="N142" s="10"/>
      <c r="O142" s="10"/>
      <c r="P142" s="7"/>
    </row>
    <row r="143" spans="1:16" ht="15.75" customHeight="1">
      <c r="A143" s="5">
        <f t="shared" si="4"/>
        <v>136</v>
      </c>
      <c r="B143" s="6">
        <v>45120</v>
      </c>
      <c r="C143" s="5" t="s">
        <v>1420</v>
      </c>
      <c r="D143" s="5" t="s">
        <v>1164</v>
      </c>
      <c r="E143" s="5" t="s">
        <v>1092</v>
      </c>
      <c r="F143" s="10" t="s">
        <v>110</v>
      </c>
      <c r="G143" s="10">
        <v>17</v>
      </c>
      <c r="H143" s="7"/>
      <c r="I143" s="7"/>
      <c r="J143" s="7"/>
      <c r="K143" s="7"/>
      <c r="L143" s="10">
        <f t="shared" si="5"/>
        <v>15547</v>
      </c>
      <c r="M143" s="10"/>
      <c r="N143" s="10"/>
      <c r="O143" s="10"/>
      <c r="P143" s="7"/>
    </row>
    <row r="144" spans="1:16" ht="15.75" customHeight="1">
      <c r="A144" s="5">
        <f t="shared" si="4"/>
        <v>137</v>
      </c>
      <c r="B144" s="6">
        <v>45120</v>
      </c>
      <c r="C144" s="5" t="s">
        <v>1164</v>
      </c>
      <c r="D144" s="5" t="s">
        <v>1189</v>
      </c>
      <c r="E144" s="5" t="s">
        <v>1092</v>
      </c>
      <c r="F144" s="10" t="s">
        <v>110</v>
      </c>
      <c r="G144" s="10">
        <v>105</v>
      </c>
      <c r="H144" s="7"/>
      <c r="I144" s="7"/>
      <c r="J144" s="7"/>
      <c r="K144" s="7"/>
      <c r="L144" s="10">
        <f t="shared" si="5"/>
        <v>15652</v>
      </c>
      <c r="M144" s="10"/>
      <c r="N144" s="10"/>
      <c r="O144" s="10"/>
      <c r="P144" s="7"/>
    </row>
    <row r="145" spans="1:17" ht="15.75" customHeight="1">
      <c r="A145" s="5">
        <f t="shared" si="4"/>
        <v>138</v>
      </c>
      <c r="B145" s="6">
        <v>45120</v>
      </c>
      <c r="C145" s="5" t="s">
        <v>1217</v>
      </c>
      <c r="D145" s="5" t="s">
        <v>1261</v>
      </c>
      <c r="E145" s="5" t="s">
        <v>1092</v>
      </c>
      <c r="F145" s="10" t="s">
        <v>110</v>
      </c>
      <c r="G145" s="10">
        <v>55</v>
      </c>
      <c r="H145" s="7"/>
      <c r="I145" s="7"/>
      <c r="J145" s="7"/>
      <c r="K145" s="7"/>
      <c r="L145" s="10">
        <f t="shared" si="5"/>
        <v>15707</v>
      </c>
      <c r="M145" s="10"/>
      <c r="N145" s="10"/>
      <c r="O145" s="10"/>
      <c r="P145" s="7"/>
    </row>
    <row r="146" spans="1:17" ht="15.75" customHeight="1">
      <c r="A146" s="5">
        <f t="shared" si="4"/>
        <v>139</v>
      </c>
      <c r="B146" s="6">
        <v>45120</v>
      </c>
      <c r="C146" s="5" t="s">
        <v>1261</v>
      </c>
      <c r="D146" s="5" t="s">
        <v>1536</v>
      </c>
      <c r="E146" s="5" t="s">
        <v>1092</v>
      </c>
      <c r="F146" s="10" t="s">
        <v>110</v>
      </c>
      <c r="G146" s="10">
        <v>54</v>
      </c>
      <c r="H146" s="7"/>
      <c r="I146" s="7"/>
      <c r="J146" s="7"/>
      <c r="K146" s="7"/>
      <c r="L146" s="10">
        <f t="shared" si="5"/>
        <v>15761</v>
      </c>
      <c r="M146" s="10"/>
      <c r="N146" s="10"/>
      <c r="O146" s="10"/>
      <c r="P146" s="7"/>
    </row>
    <row r="147" spans="1:17" ht="15.75" customHeight="1">
      <c r="A147" s="5">
        <f t="shared" si="4"/>
        <v>140</v>
      </c>
      <c r="B147" s="6">
        <v>45129</v>
      </c>
      <c r="C147" s="5" t="s">
        <v>1205</v>
      </c>
      <c r="D147" s="5" t="s">
        <v>1396</v>
      </c>
      <c r="E147" s="5" t="s">
        <v>1092</v>
      </c>
      <c r="F147" s="10" t="s">
        <v>110</v>
      </c>
      <c r="G147" s="5"/>
      <c r="H147" s="7"/>
      <c r="I147" s="7"/>
      <c r="J147" s="5">
        <v>86</v>
      </c>
      <c r="K147" s="5"/>
      <c r="L147" s="10">
        <f t="shared" si="5"/>
        <v>15847</v>
      </c>
      <c r="M147" s="10"/>
      <c r="N147" s="10"/>
      <c r="O147" s="10"/>
      <c r="P147" s="7"/>
    </row>
    <row r="148" spans="1:17" ht="15.75" customHeight="1">
      <c r="A148" s="5">
        <f t="shared" si="4"/>
        <v>141</v>
      </c>
      <c r="B148" s="6">
        <v>45129</v>
      </c>
      <c r="C148" s="5" t="s">
        <v>1396</v>
      </c>
      <c r="D148" s="5" t="s">
        <v>1328</v>
      </c>
      <c r="E148" s="5" t="s">
        <v>1092</v>
      </c>
      <c r="F148" s="10" t="s">
        <v>110</v>
      </c>
      <c r="G148" s="5"/>
      <c r="H148" s="7"/>
      <c r="I148" s="7"/>
      <c r="J148" s="5"/>
      <c r="K148" s="5">
        <v>26</v>
      </c>
      <c r="L148" s="10">
        <f t="shared" si="5"/>
        <v>15873</v>
      </c>
      <c r="M148" s="10"/>
      <c r="N148" s="10"/>
      <c r="O148" s="10"/>
      <c r="P148" s="7"/>
    </row>
    <row r="149" spans="1:17" ht="15.75" customHeight="1">
      <c r="A149" s="5">
        <f t="shared" si="4"/>
        <v>142</v>
      </c>
      <c r="B149" s="6">
        <v>45129</v>
      </c>
      <c r="C149" s="5" t="s">
        <v>1396</v>
      </c>
      <c r="D149" s="5" t="s">
        <v>1127</v>
      </c>
      <c r="E149" s="5" t="s">
        <v>1092</v>
      </c>
      <c r="F149" s="10" t="s">
        <v>110</v>
      </c>
      <c r="G149" s="5"/>
      <c r="H149" s="7"/>
      <c r="I149" s="7"/>
      <c r="J149" s="5"/>
      <c r="K149" s="5">
        <v>92</v>
      </c>
      <c r="L149" s="10">
        <f t="shared" si="5"/>
        <v>15965</v>
      </c>
      <c r="M149" s="10"/>
      <c r="N149" s="10"/>
      <c r="O149" s="10"/>
      <c r="P149" s="7"/>
      <c r="Q149">
        <v>1641</v>
      </c>
    </row>
    <row r="150" spans="1:17" ht="15.75" customHeight="1">
      <c r="A150" s="5">
        <f t="shared" si="4"/>
        <v>143</v>
      </c>
      <c r="B150" s="6">
        <v>45129</v>
      </c>
      <c r="C150" s="5" t="s">
        <v>1127</v>
      </c>
      <c r="D150" s="5" t="s">
        <v>1533</v>
      </c>
      <c r="E150" s="5" t="s">
        <v>1092</v>
      </c>
      <c r="F150" s="10" t="s">
        <v>110</v>
      </c>
      <c r="G150" s="5"/>
      <c r="H150" s="7"/>
      <c r="I150" s="7"/>
      <c r="J150" s="5"/>
      <c r="K150" s="5">
        <v>31</v>
      </c>
      <c r="L150" s="10">
        <f t="shared" si="5"/>
        <v>15996</v>
      </c>
      <c r="M150" s="10"/>
      <c r="N150" s="10"/>
      <c r="O150" s="10"/>
      <c r="P150" s="7"/>
      <c r="Q150">
        <v>5108</v>
      </c>
    </row>
    <row r="151" spans="1:17" ht="15.75" customHeight="1">
      <c r="A151" s="5">
        <f t="shared" si="4"/>
        <v>144</v>
      </c>
      <c r="B151" s="6">
        <v>45129</v>
      </c>
      <c r="C151" s="5" t="s">
        <v>1533</v>
      </c>
      <c r="D151" s="5" t="s">
        <v>1175</v>
      </c>
      <c r="E151" s="5" t="s">
        <v>1092</v>
      </c>
      <c r="F151" s="10" t="s">
        <v>110</v>
      </c>
      <c r="G151" s="5"/>
      <c r="H151" s="7"/>
      <c r="I151" s="7"/>
      <c r="J151" s="5"/>
      <c r="K151" s="5">
        <v>22</v>
      </c>
      <c r="L151" s="10">
        <f t="shared" si="5"/>
        <v>16018</v>
      </c>
      <c r="M151" s="10"/>
      <c r="N151" s="10"/>
      <c r="O151" s="10"/>
      <c r="P151" s="7"/>
    </row>
    <row r="152" spans="1:17" ht="15.75" customHeight="1">
      <c r="A152" s="5">
        <f t="shared" si="4"/>
        <v>145</v>
      </c>
      <c r="B152" s="6">
        <v>45129</v>
      </c>
      <c r="C152" s="5" t="s">
        <v>1175</v>
      </c>
      <c r="D152" s="5" t="s">
        <v>1132</v>
      </c>
      <c r="E152" s="5" t="s">
        <v>1092</v>
      </c>
      <c r="F152" s="10" t="s">
        <v>110</v>
      </c>
      <c r="G152" s="5"/>
      <c r="H152" s="7"/>
      <c r="I152" s="7"/>
      <c r="J152" s="5"/>
      <c r="K152" s="5">
        <v>95</v>
      </c>
      <c r="L152" s="10">
        <f t="shared" si="5"/>
        <v>16113</v>
      </c>
      <c r="M152" s="10"/>
      <c r="N152" s="10"/>
      <c r="O152" s="10"/>
      <c r="P152" s="7"/>
    </row>
    <row r="153" spans="1:17" ht="15" customHeight="1">
      <c r="A153" s="5">
        <f t="shared" si="4"/>
        <v>146</v>
      </c>
      <c r="B153" s="6">
        <v>45129</v>
      </c>
      <c r="C153" s="5" t="s">
        <v>1132</v>
      </c>
      <c r="D153" s="5" t="s">
        <v>1299</v>
      </c>
      <c r="E153" s="5" t="s">
        <v>1092</v>
      </c>
      <c r="F153" s="10" t="s">
        <v>110</v>
      </c>
      <c r="G153" s="5"/>
      <c r="H153" s="7"/>
      <c r="I153" s="7"/>
      <c r="J153" s="5"/>
      <c r="K153" s="5">
        <v>84</v>
      </c>
      <c r="L153" s="10">
        <f t="shared" si="5"/>
        <v>16197</v>
      </c>
      <c r="M153" s="10"/>
      <c r="N153" s="10"/>
      <c r="O153" s="10"/>
      <c r="P153" s="7"/>
    </row>
    <row r="154" spans="1:17" ht="15" customHeight="1">
      <c r="A154" s="5">
        <f t="shared" si="4"/>
        <v>147</v>
      </c>
      <c r="B154" s="6">
        <v>45129</v>
      </c>
      <c r="C154" s="5" t="s">
        <v>1299</v>
      </c>
      <c r="D154" s="5" t="s">
        <v>1426</v>
      </c>
      <c r="E154" s="5" t="s">
        <v>1092</v>
      </c>
      <c r="F154" s="10" t="s">
        <v>110</v>
      </c>
      <c r="G154" s="5"/>
      <c r="H154" s="7"/>
      <c r="I154" s="7"/>
      <c r="J154" s="5">
        <v>88</v>
      </c>
      <c r="K154" s="5"/>
      <c r="L154" s="10">
        <f t="shared" si="5"/>
        <v>16285</v>
      </c>
      <c r="M154" s="10"/>
      <c r="N154" s="10"/>
      <c r="O154" s="10"/>
      <c r="P154" s="7"/>
    </row>
    <row r="155" spans="1:17" ht="15" customHeight="1">
      <c r="A155" s="5">
        <f t="shared" si="4"/>
        <v>148</v>
      </c>
      <c r="B155" s="6">
        <v>45129</v>
      </c>
      <c r="C155" s="5" t="s">
        <v>1426</v>
      </c>
      <c r="D155" s="5" t="s">
        <v>1113</v>
      </c>
      <c r="E155" s="5" t="s">
        <v>1092</v>
      </c>
      <c r="F155" s="10" t="s">
        <v>110</v>
      </c>
      <c r="G155" s="5"/>
      <c r="H155" s="7"/>
      <c r="I155" s="7"/>
      <c r="J155" s="5">
        <v>40</v>
      </c>
      <c r="K155" s="5"/>
      <c r="L155" s="10">
        <f t="shared" si="5"/>
        <v>16325</v>
      </c>
      <c r="M155" s="10"/>
      <c r="N155" s="10"/>
      <c r="O155" s="10"/>
      <c r="P155" s="7"/>
    </row>
    <row r="156" spans="1:17" ht="15" customHeight="1">
      <c r="A156" s="5">
        <f t="shared" ref="A156:A199" si="6">1+A155</f>
        <v>149</v>
      </c>
      <c r="B156" s="6">
        <v>45129</v>
      </c>
      <c r="C156" s="5" t="s">
        <v>1113</v>
      </c>
      <c r="D156" s="5" t="s">
        <v>1198</v>
      </c>
      <c r="E156" s="5" t="s">
        <v>1092</v>
      </c>
      <c r="F156" s="10" t="s">
        <v>110</v>
      </c>
      <c r="G156" s="5"/>
      <c r="H156" s="7"/>
      <c r="I156" s="7"/>
      <c r="J156" s="5">
        <v>171</v>
      </c>
      <c r="K156" s="5"/>
      <c r="L156" s="10">
        <f t="shared" si="5"/>
        <v>16496</v>
      </c>
      <c r="M156" s="10"/>
      <c r="N156" s="10"/>
      <c r="O156" s="10"/>
      <c r="P156" s="7"/>
    </row>
    <row r="157" spans="1:17" ht="15" customHeight="1">
      <c r="A157" s="5">
        <f t="shared" si="6"/>
        <v>150</v>
      </c>
      <c r="B157" s="6">
        <v>45135</v>
      </c>
      <c r="C157" s="5" t="s">
        <v>1253</v>
      </c>
      <c r="D157" s="5" t="s">
        <v>719</v>
      </c>
      <c r="E157" s="5" t="s">
        <v>1092</v>
      </c>
      <c r="F157" s="10" t="s">
        <v>110</v>
      </c>
      <c r="G157" s="5"/>
      <c r="H157" s="7">
        <v>137</v>
      </c>
      <c r="I157" s="7"/>
      <c r="J157" s="5"/>
      <c r="K157" s="5"/>
      <c r="L157" s="10">
        <f t="shared" si="5"/>
        <v>16633</v>
      </c>
      <c r="M157" s="10"/>
      <c r="N157" s="10"/>
      <c r="O157" s="10"/>
      <c r="P157" s="7"/>
    </row>
    <row r="158" spans="1:17" ht="15" customHeight="1">
      <c r="A158" s="5">
        <f t="shared" si="6"/>
        <v>151</v>
      </c>
      <c r="B158" s="6">
        <v>45135</v>
      </c>
      <c r="C158" s="5" t="s">
        <v>1114</v>
      </c>
      <c r="D158" s="5" t="s">
        <v>1197</v>
      </c>
      <c r="E158" s="5" t="s">
        <v>1092</v>
      </c>
      <c r="F158" s="10" t="s">
        <v>110</v>
      </c>
      <c r="G158" s="5">
        <v>75</v>
      </c>
      <c r="H158" s="7"/>
      <c r="I158" s="7"/>
      <c r="J158" s="5"/>
      <c r="K158" s="5"/>
      <c r="L158" s="10">
        <f t="shared" si="5"/>
        <v>16708</v>
      </c>
      <c r="M158" s="10"/>
      <c r="N158" s="10"/>
      <c r="O158" s="10"/>
      <c r="P158" s="7"/>
    </row>
    <row r="159" spans="1:17" ht="15" customHeight="1">
      <c r="A159" s="5">
        <f t="shared" si="6"/>
        <v>152</v>
      </c>
      <c r="B159" s="6">
        <v>45135</v>
      </c>
      <c r="C159" s="5" t="s">
        <v>1192</v>
      </c>
      <c r="D159" s="5" t="s">
        <v>1263</v>
      </c>
      <c r="E159" s="5" t="s">
        <v>1092</v>
      </c>
      <c r="F159" s="10" t="s">
        <v>110</v>
      </c>
      <c r="G159" s="5">
        <v>220</v>
      </c>
      <c r="H159" s="7"/>
      <c r="I159" s="7"/>
      <c r="J159" s="5"/>
      <c r="K159" s="5"/>
      <c r="L159" s="10">
        <f t="shared" si="5"/>
        <v>16928</v>
      </c>
      <c r="M159" s="10"/>
      <c r="N159" s="10"/>
      <c r="O159" s="10"/>
      <c r="P159" s="7"/>
    </row>
    <row r="160" spans="1:17" ht="15" customHeight="1">
      <c r="A160" s="5">
        <f t="shared" si="6"/>
        <v>153</v>
      </c>
      <c r="B160" s="6">
        <v>45139</v>
      </c>
      <c r="C160" s="5" t="s">
        <v>1239</v>
      </c>
      <c r="D160" s="5" t="s">
        <v>1246</v>
      </c>
      <c r="E160" s="5" t="s">
        <v>1092</v>
      </c>
      <c r="F160" s="10" t="s">
        <v>110</v>
      </c>
      <c r="G160" s="5">
        <v>120</v>
      </c>
      <c r="H160" s="7"/>
      <c r="I160" s="7"/>
      <c r="J160" s="5"/>
      <c r="K160" s="5"/>
      <c r="L160" s="10">
        <f t="shared" si="5"/>
        <v>17048</v>
      </c>
      <c r="M160" s="10"/>
      <c r="N160" s="10"/>
      <c r="O160" s="10"/>
      <c r="P160" s="7"/>
    </row>
    <row r="161" spans="1:16" ht="15" customHeight="1">
      <c r="A161" s="5">
        <f t="shared" si="6"/>
        <v>154</v>
      </c>
      <c r="B161" s="6">
        <v>45139</v>
      </c>
      <c r="C161" s="5" t="s">
        <v>1246</v>
      </c>
      <c r="D161" s="5" t="s">
        <v>1518</v>
      </c>
      <c r="E161" s="5" t="s">
        <v>1092</v>
      </c>
      <c r="F161" s="10" t="s">
        <v>110</v>
      </c>
      <c r="G161" s="5">
        <v>42</v>
      </c>
      <c r="H161" s="7"/>
      <c r="I161" s="7"/>
      <c r="J161" s="5"/>
      <c r="K161" s="5"/>
      <c r="L161" s="10">
        <f t="shared" si="5"/>
        <v>17090</v>
      </c>
      <c r="M161" s="10"/>
      <c r="N161" s="10"/>
      <c r="O161" s="10"/>
      <c r="P161" s="7"/>
    </row>
    <row r="162" spans="1:16" ht="15" customHeight="1">
      <c r="A162" s="5">
        <f t="shared" si="6"/>
        <v>155</v>
      </c>
      <c r="B162" s="6">
        <v>45139</v>
      </c>
      <c r="C162" s="5" t="s">
        <v>1518</v>
      </c>
      <c r="D162" s="5" t="s">
        <v>1537</v>
      </c>
      <c r="E162" s="5" t="s">
        <v>1092</v>
      </c>
      <c r="F162" s="10" t="s">
        <v>110</v>
      </c>
      <c r="G162" s="5">
        <v>110</v>
      </c>
      <c r="H162" s="7"/>
      <c r="I162" s="7"/>
      <c r="J162" s="5"/>
      <c r="K162" s="5"/>
      <c r="L162" s="10">
        <f t="shared" si="5"/>
        <v>17200</v>
      </c>
      <c r="M162" s="10"/>
      <c r="N162" s="10"/>
      <c r="O162" s="10"/>
      <c r="P162" s="7"/>
    </row>
    <row r="163" spans="1:16" ht="15" customHeight="1">
      <c r="A163" s="5">
        <f t="shared" si="6"/>
        <v>156</v>
      </c>
      <c r="B163" s="6">
        <v>45140</v>
      </c>
      <c r="C163" s="5" t="s">
        <v>1538</v>
      </c>
      <c r="D163" s="5" t="s">
        <v>1318</v>
      </c>
      <c r="E163" s="5" t="s">
        <v>1092</v>
      </c>
      <c r="F163" s="10" t="s">
        <v>110</v>
      </c>
      <c r="G163" s="5">
        <v>110</v>
      </c>
      <c r="H163" s="7"/>
      <c r="I163" s="7"/>
      <c r="J163" s="5"/>
      <c r="K163" s="5"/>
      <c r="L163" s="10">
        <f t="shared" si="5"/>
        <v>17310</v>
      </c>
      <c r="M163" s="10"/>
      <c r="N163" s="10"/>
      <c r="O163" s="10"/>
      <c r="P163" s="7"/>
    </row>
    <row r="164" spans="1:16" ht="15" customHeight="1">
      <c r="A164" s="5">
        <f t="shared" si="6"/>
        <v>157</v>
      </c>
      <c r="B164" s="6">
        <v>45140</v>
      </c>
      <c r="C164" s="5" t="s">
        <v>1318</v>
      </c>
      <c r="D164" s="5" t="s">
        <v>1238</v>
      </c>
      <c r="E164" s="5" t="s">
        <v>1092</v>
      </c>
      <c r="F164" s="10" t="s">
        <v>110</v>
      </c>
      <c r="G164" s="5">
        <v>50</v>
      </c>
      <c r="H164" s="7"/>
      <c r="I164" s="7"/>
      <c r="J164" s="5"/>
      <c r="K164" s="5"/>
      <c r="L164" s="10">
        <f t="shared" si="5"/>
        <v>17360</v>
      </c>
      <c r="M164" s="10"/>
      <c r="N164" s="10"/>
      <c r="O164" s="10"/>
      <c r="P164" s="7"/>
    </row>
    <row r="165" spans="1:16" ht="15" customHeight="1">
      <c r="A165" s="5">
        <f t="shared" si="6"/>
        <v>158</v>
      </c>
      <c r="B165" s="6">
        <v>45140</v>
      </c>
      <c r="C165" s="5" t="s">
        <v>1381</v>
      </c>
      <c r="D165" s="5" t="s">
        <v>1270</v>
      </c>
      <c r="E165" s="5" t="s">
        <v>1092</v>
      </c>
      <c r="F165" s="10" t="s">
        <v>110</v>
      </c>
      <c r="G165" s="5">
        <v>26</v>
      </c>
      <c r="H165" s="7"/>
      <c r="I165" s="7"/>
      <c r="J165" s="5"/>
      <c r="K165" s="5"/>
      <c r="L165" s="10">
        <f t="shared" si="5"/>
        <v>17386</v>
      </c>
      <c r="M165" s="10"/>
      <c r="N165" s="10"/>
      <c r="O165" s="10"/>
      <c r="P165" s="7"/>
    </row>
    <row r="166" spans="1:16" ht="15" customHeight="1">
      <c r="A166" s="5">
        <f t="shared" si="6"/>
        <v>159</v>
      </c>
      <c r="B166" s="6">
        <v>45140</v>
      </c>
      <c r="C166" s="5" t="s">
        <v>1270</v>
      </c>
      <c r="D166" s="5">
        <v>91</v>
      </c>
      <c r="E166" s="5" t="s">
        <v>1092</v>
      </c>
      <c r="F166" s="10" t="s">
        <v>110</v>
      </c>
      <c r="G166" s="5">
        <v>90</v>
      </c>
      <c r="H166" s="7"/>
      <c r="I166" s="7"/>
      <c r="J166" s="5"/>
      <c r="K166" s="5"/>
      <c r="L166" s="10">
        <f t="shared" si="5"/>
        <v>17476</v>
      </c>
      <c r="M166" s="10"/>
      <c r="N166" s="10"/>
      <c r="O166" s="10"/>
      <c r="P166" s="7"/>
    </row>
    <row r="167" spans="1:16" ht="15" customHeight="1">
      <c r="A167" s="5">
        <f t="shared" si="6"/>
        <v>160</v>
      </c>
      <c r="B167" s="6">
        <v>45143</v>
      </c>
      <c r="C167" s="32" t="s">
        <v>1299</v>
      </c>
      <c r="D167" s="32" t="s">
        <v>814</v>
      </c>
      <c r="E167" s="5" t="s">
        <v>1092</v>
      </c>
      <c r="F167" s="10" t="s">
        <v>110</v>
      </c>
      <c r="G167" s="32">
        <v>41</v>
      </c>
      <c r="L167" s="10">
        <f t="shared" ref="L167:L199" si="7">L166+G167+H167+I167+J167+K167</f>
        <v>17517</v>
      </c>
      <c r="M167" s="10"/>
      <c r="N167" s="10"/>
      <c r="O167" s="10"/>
      <c r="P167" s="7"/>
    </row>
    <row r="168" spans="1:16" ht="15" customHeight="1">
      <c r="A168" s="5">
        <f t="shared" si="6"/>
        <v>161</v>
      </c>
      <c r="B168" s="6">
        <v>45143</v>
      </c>
      <c r="C168" s="5" t="s">
        <v>814</v>
      </c>
      <c r="D168" s="5" t="s">
        <v>1395</v>
      </c>
      <c r="E168" s="5" t="s">
        <v>1092</v>
      </c>
      <c r="F168" s="10" t="s">
        <v>110</v>
      </c>
      <c r="G168" s="5">
        <v>43</v>
      </c>
      <c r="H168" s="7"/>
      <c r="I168" s="7"/>
      <c r="J168" s="5"/>
      <c r="K168" s="5"/>
      <c r="L168" s="10">
        <f t="shared" si="7"/>
        <v>17560</v>
      </c>
      <c r="M168" s="10"/>
      <c r="N168" s="10"/>
      <c r="O168" s="10"/>
      <c r="P168" s="7"/>
    </row>
    <row r="169" spans="1:16" ht="15" customHeight="1">
      <c r="A169" s="5">
        <f t="shared" si="6"/>
        <v>162</v>
      </c>
      <c r="B169" s="6">
        <v>45143</v>
      </c>
      <c r="C169" s="5" t="s">
        <v>1395</v>
      </c>
      <c r="D169" s="5" t="s">
        <v>1172</v>
      </c>
      <c r="E169" s="5" t="s">
        <v>1092</v>
      </c>
      <c r="F169" s="10" t="s">
        <v>110</v>
      </c>
      <c r="G169" s="5">
        <v>65</v>
      </c>
      <c r="H169" s="7"/>
      <c r="I169" s="7"/>
      <c r="J169" s="5"/>
      <c r="K169" s="5"/>
      <c r="L169" s="10">
        <f t="shared" si="7"/>
        <v>17625</v>
      </c>
      <c r="M169" s="10"/>
      <c r="N169" s="10"/>
      <c r="O169" s="10"/>
      <c r="P169" s="7"/>
    </row>
    <row r="170" spans="1:16" ht="15" customHeight="1">
      <c r="A170" s="5">
        <f t="shared" si="6"/>
        <v>163</v>
      </c>
      <c r="B170" s="6">
        <v>45143</v>
      </c>
      <c r="C170" s="5" t="s">
        <v>1172</v>
      </c>
      <c r="D170" s="5" t="s">
        <v>1269</v>
      </c>
      <c r="E170" s="5" t="s">
        <v>1092</v>
      </c>
      <c r="F170" s="10" t="s">
        <v>110</v>
      </c>
      <c r="G170" s="5">
        <v>18</v>
      </c>
      <c r="H170" s="7"/>
      <c r="I170" s="7"/>
      <c r="J170" s="5"/>
      <c r="K170" s="5"/>
      <c r="L170" s="10">
        <f t="shared" si="7"/>
        <v>17643</v>
      </c>
      <c r="M170" s="10"/>
      <c r="N170" s="10"/>
      <c r="O170" s="10"/>
      <c r="P170" s="7"/>
    </row>
    <row r="171" spans="1:16" ht="15" customHeight="1">
      <c r="A171" s="5">
        <f t="shared" si="6"/>
        <v>164</v>
      </c>
      <c r="B171" s="6">
        <v>45143</v>
      </c>
      <c r="C171" s="5" t="s">
        <v>1238</v>
      </c>
      <c r="D171" s="5" t="s">
        <v>752</v>
      </c>
      <c r="E171" s="5" t="s">
        <v>1092</v>
      </c>
      <c r="F171" s="10" t="s">
        <v>110</v>
      </c>
      <c r="G171" s="5">
        <v>40</v>
      </c>
      <c r="H171" s="7"/>
      <c r="I171" s="7"/>
      <c r="J171" s="5"/>
      <c r="K171" s="5"/>
      <c r="L171" s="10">
        <f t="shared" si="7"/>
        <v>17683</v>
      </c>
      <c r="M171" s="10"/>
      <c r="N171" s="10"/>
      <c r="O171" s="10"/>
      <c r="P171" s="7"/>
    </row>
    <row r="172" spans="1:16" ht="15" customHeight="1">
      <c r="A172" s="5">
        <f t="shared" si="6"/>
        <v>165</v>
      </c>
      <c r="B172" s="6">
        <v>45143</v>
      </c>
      <c r="C172" s="5" t="s">
        <v>752</v>
      </c>
      <c r="D172" s="5" t="s">
        <v>718</v>
      </c>
      <c r="E172" s="5" t="s">
        <v>1092</v>
      </c>
      <c r="F172" s="10" t="s">
        <v>110</v>
      </c>
      <c r="G172" s="5">
        <v>18</v>
      </c>
      <c r="H172" s="7"/>
      <c r="I172" s="7"/>
      <c r="J172" s="5"/>
      <c r="K172" s="5"/>
      <c r="L172" s="10">
        <f t="shared" si="7"/>
        <v>17701</v>
      </c>
      <c r="M172" s="10"/>
      <c r="N172" s="10"/>
      <c r="O172" s="10"/>
      <c r="P172" s="7"/>
    </row>
    <row r="173" spans="1:16" ht="15" customHeight="1">
      <c r="A173" s="5">
        <f t="shared" si="6"/>
        <v>166</v>
      </c>
      <c r="B173" s="6">
        <v>45143</v>
      </c>
      <c r="C173" s="5" t="s">
        <v>718</v>
      </c>
      <c r="D173" s="5" t="s">
        <v>1115</v>
      </c>
      <c r="E173" s="5" t="s">
        <v>1092</v>
      </c>
      <c r="F173" s="10" t="s">
        <v>110</v>
      </c>
      <c r="G173" s="5">
        <v>68</v>
      </c>
      <c r="H173" s="7"/>
      <c r="I173" s="7"/>
      <c r="J173" s="7"/>
      <c r="K173" s="7"/>
      <c r="L173" s="10">
        <f t="shared" si="7"/>
        <v>17769</v>
      </c>
      <c r="M173" s="10"/>
      <c r="N173" s="10"/>
      <c r="O173" s="10"/>
      <c r="P173" s="7"/>
    </row>
    <row r="174" spans="1:16" ht="15" customHeight="1">
      <c r="A174" s="5">
        <f t="shared" si="6"/>
        <v>167</v>
      </c>
      <c r="B174" s="6">
        <v>45145</v>
      </c>
      <c r="C174" s="5" t="s">
        <v>1163</v>
      </c>
      <c r="D174" s="5" t="s">
        <v>1395</v>
      </c>
      <c r="E174" s="5" t="s">
        <v>1092</v>
      </c>
      <c r="F174" s="10" t="s">
        <v>110</v>
      </c>
      <c r="G174" s="5">
        <v>30</v>
      </c>
      <c r="H174" s="7"/>
      <c r="I174" s="7"/>
      <c r="J174" s="7"/>
      <c r="K174" s="7"/>
      <c r="L174" s="10">
        <f t="shared" si="7"/>
        <v>17799</v>
      </c>
      <c r="M174" s="10"/>
      <c r="N174" s="10"/>
      <c r="O174" s="10"/>
      <c r="P174" s="7"/>
    </row>
    <row r="175" spans="1:16" ht="15" customHeight="1">
      <c r="A175" s="5">
        <f t="shared" si="6"/>
        <v>168</v>
      </c>
      <c r="B175" s="6">
        <v>45145</v>
      </c>
      <c r="C175" s="5" t="s">
        <v>1141</v>
      </c>
      <c r="D175" s="5" t="s">
        <v>1163</v>
      </c>
      <c r="E175" s="5" t="s">
        <v>1092</v>
      </c>
      <c r="F175" s="10" t="s">
        <v>110</v>
      </c>
      <c r="G175" s="5">
        <v>90</v>
      </c>
      <c r="H175" s="7"/>
      <c r="I175" s="7"/>
      <c r="J175" s="7"/>
      <c r="K175" s="7"/>
      <c r="L175" s="10">
        <f t="shared" si="7"/>
        <v>17889</v>
      </c>
      <c r="M175" s="10"/>
      <c r="N175" s="10"/>
      <c r="O175" s="10"/>
      <c r="P175" s="7"/>
    </row>
    <row r="176" spans="1:16" ht="15" customHeight="1">
      <c r="A176" s="5">
        <f t="shared" si="6"/>
        <v>169</v>
      </c>
      <c r="B176" s="6">
        <v>45145</v>
      </c>
      <c r="C176" s="5" t="s">
        <v>1163</v>
      </c>
      <c r="D176" s="5" t="s">
        <v>813</v>
      </c>
      <c r="E176" s="5" t="s">
        <v>1092</v>
      </c>
      <c r="F176" s="10" t="s">
        <v>110</v>
      </c>
      <c r="G176" s="5">
        <v>17</v>
      </c>
      <c r="H176" s="7"/>
      <c r="I176" s="7"/>
      <c r="J176" s="7"/>
      <c r="K176" s="7"/>
      <c r="L176" s="10">
        <f t="shared" si="7"/>
        <v>17906</v>
      </c>
      <c r="M176" s="10"/>
      <c r="N176" s="10"/>
      <c r="O176" s="10"/>
      <c r="P176" s="7"/>
    </row>
    <row r="177" spans="1:16" ht="15" customHeight="1">
      <c r="A177" s="5">
        <f t="shared" si="6"/>
        <v>170</v>
      </c>
      <c r="B177" s="6">
        <v>45145</v>
      </c>
      <c r="C177" s="5" t="s">
        <v>1194</v>
      </c>
      <c r="D177" s="5" t="s">
        <v>1559</v>
      </c>
      <c r="E177" s="5" t="s">
        <v>1092</v>
      </c>
      <c r="F177" s="10" t="s">
        <v>110</v>
      </c>
      <c r="G177" s="5">
        <v>216</v>
      </c>
      <c r="H177" s="7"/>
      <c r="I177" s="7"/>
      <c r="J177" s="7"/>
      <c r="K177" s="7"/>
      <c r="L177" s="10">
        <f t="shared" si="7"/>
        <v>18122</v>
      </c>
      <c r="M177" s="10"/>
      <c r="N177" s="10"/>
      <c r="O177" s="10"/>
      <c r="P177" s="7"/>
    </row>
    <row r="178" spans="1:16" ht="15" customHeight="1">
      <c r="A178" s="5">
        <f t="shared" si="6"/>
        <v>171</v>
      </c>
      <c r="B178" s="6">
        <v>45147</v>
      </c>
      <c r="C178" s="5" t="s">
        <v>1530</v>
      </c>
      <c r="D178" s="5" t="s">
        <v>1220</v>
      </c>
      <c r="E178" s="5" t="s">
        <v>1092</v>
      </c>
      <c r="F178" s="10" t="s">
        <v>110</v>
      </c>
      <c r="G178" s="5">
        <v>168</v>
      </c>
      <c r="H178" s="7"/>
      <c r="I178" s="7"/>
      <c r="J178" s="7"/>
      <c r="K178" s="7"/>
      <c r="L178" s="10">
        <f t="shared" si="7"/>
        <v>18290</v>
      </c>
      <c r="M178" s="10"/>
      <c r="N178" s="10"/>
      <c r="O178" s="10"/>
      <c r="P178" s="7"/>
    </row>
    <row r="179" spans="1:16" ht="15" customHeight="1">
      <c r="A179" s="5">
        <f t="shared" si="6"/>
        <v>172</v>
      </c>
      <c r="B179" s="6">
        <v>45147</v>
      </c>
      <c r="C179" s="5" t="s">
        <v>1167</v>
      </c>
      <c r="D179" s="5" t="s">
        <v>1222</v>
      </c>
      <c r="E179" s="5" t="s">
        <v>1092</v>
      </c>
      <c r="F179" s="10" t="s">
        <v>110</v>
      </c>
      <c r="G179" s="5">
        <v>84</v>
      </c>
      <c r="H179" s="7"/>
      <c r="I179" s="7"/>
      <c r="J179" s="7"/>
      <c r="K179" s="7"/>
      <c r="L179" s="10">
        <f t="shared" si="7"/>
        <v>18374</v>
      </c>
      <c r="M179" s="10"/>
      <c r="N179" s="10"/>
      <c r="O179" s="10"/>
      <c r="P179" s="7"/>
    </row>
    <row r="180" spans="1:16" ht="15" customHeight="1">
      <c r="A180" s="5">
        <f t="shared" si="6"/>
        <v>173</v>
      </c>
      <c r="B180" s="6">
        <v>45147</v>
      </c>
      <c r="C180" s="5" t="s">
        <v>1138</v>
      </c>
      <c r="D180" s="5" t="s">
        <v>1222</v>
      </c>
      <c r="E180" s="5" t="s">
        <v>1092</v>
      </c>
      <c r="F180" s="10" t="s">
        <v>110</v>
      </c>
      <c r="G180" s="5">
        <v>54</v>
      </c>
      <c r="H180" s="7"/>
      <c r="I180" s="7"/>
      <c r="J180" s="7"/>
      <c r="K180" s="7"/>
      <c r="L180" s="10">
        <f t="shared" si="7"/>
        <v>18428</v>
      </c>
      <c r="M180" s="10"/>
      <c r="N180" s="10"/>
      <c r="O180" s="10"/>
      <c r="P180" s="7"/>
    </row>
    <row r="181" spans="1:16" ht="15" customHeight="1">
      <c r="A181" s="5">
        <f t="shared" si="6"/>
        <v>174</v>
      </c>
      <c r="B181" s="6">
        <v>45148</v>
      </c>
      <c r="C181" s="5" t="s">
        <v>1328</v>
      </c>
      <c r="D181" s="5" t="s">
        <v>1138</v>
      </c>
      <c r="E181" s="5" t="s">
        <v>1092</v>
      </c>
      <c r="F181" s="10" t="s">
        <v>110</v>
      </c>
      <c r="G181" s="5"/>
      <c r="H181" s="5">
        <v>61</v>
      </c>
      <c r="I181" s="7"/>
      <c r="J181" s="7"/>
      <c r="K181" s="7"/>
      <c r="L181" s="10">
        <f t="shared" si="7"/>
        <v>18489</v>
      </c>
      <c r="M181" s="10"/>
      <c r="N181" s="10"/>
      <c r="O181" s="10"/>
      <c r="P181" s="7"/>
    </row>
    <row r="182" spans="1:16" ht="15" customHeight="1">
      <c r="A182" s="5">
        <f t="shared" si="6"/>
        <v>175</v>
      </c>
      <c r="B182" s="6">
        <v>45148</v>
      </c>
      <c r="C182" s="5" t="s">
        <v>1058</v>
      </c>
      <c r="D182" s="5" t="s">
        <v>1376</v>
      </c>
      <c r="E182" s="5" t="s">
        <v>1092</v>
      </c>
      <c r="F182" s="10" t="s">
        <v>110</v>
      </c>
      <c r="G182" s="5">
        <v>34</v>
      </c>
      <c r="H182" s="7"/>
      <c r="I182" s="7"/>
      <c r="J182" s="7"/>
      <c r="K182" s="7"/>
      <c r="L182" s="10">
        <f t="shared" si="7"/>
        <v>18523</v>
      </c>
      <c r="M182" s="10"/>
      <c r="N182" s="10"/>
      <c r="O182" s="10"/>
      <c r="P182" s="7"/>
    </row>
    <row r="183" spans="1:16" ht="15" customHeight="1">
      <c r="A183" s="5">
        <f t="shared" si="6"/>
        <v>176</v>
      </c>
      <c r="B183" s="6">
        <v>45148</v>
      </c>
      <c r="C183" s="5" t="s">
        <v>1376</v>
      </c>
      <c r="D183" s="5" t="s">
        <v>1179</v>
      </c>
      <c r="E183" s="5" t="s">
        <v>1092</v>
      </c>
      <c r="F183" s="10" t="s">
        <v>110</v>
      </c>
      <c r="G183" s="5">
        <v>52</v>
      </c>
      <c r="H183" s="7"/>
      <c r="I183" s="7"/>
      <c r="J183" s="7"/>
      <c r="K183" s="7"/>
      <c r="L183" s="10">
        <f t="shared" si="7"/>
        <v>18575</v>
      </c>
      <c r="M183" s="10"/>
      <c r="N183" s="10"/>
      <c r="O183" s="10"/>
      <c r="P183" s="7"/>
    </row>
    <row r="184" spans="1:16" ht="15" customHeight="1">
      <c r="A184" s="5">
        <f t="shared" si="6"/>
        <v>177</v>
      </c>
      <c r="B184" s="6">
        <v>45148</v>
      </c>
      <c r="C184" s="5" t="s">
        <v>1376</v>
      </c>
      <c r="D184" s="5" t="s">
        <v>1431</v>
      </c>
      <c r="E184" s="5" t="s">
        <v>1092</v>
      </c>
      <c r="F184" s="10" t="s">
        <v>110</v>
      </c>
      <c r="G184" s="5">
        <v>118</v>
      </c>
      <c r="H184" s="7"/>
      <c r="I184" s="7"/>
      <c r="J184" s="7"/>
      <c r="K184" s="7"/>
      <c r="L184" s="10">
        <f t="shared" si="7"/>
        <v>18693</v>
      </c>
      <c r="M184" s="10"/>
      <c r="N184" s="10"/>
      <c r="O184" s="10"/>
      <c r="P184" s="7"/>
    </row>
    <row r="185" spans="1:16" ht="15" customHeight="1">
      <c r="A185" s="5">
        <f t="shared" si="6"/>
        <v>178</v>
      </c>
      <c r="B185" s="6">
        <v>45151</v>
      </c>
      <c r="C185" s="5" t="s">
        <v>1205</v>
      </c>
      <c r="D185" s="5" t="s">
        <v>1296</v>
      </c>
      <c r="E185" s="5" t="s">
        <v>1092</v>
      </c>
      <c r="F185" s="10" t="s">
        <v>110</v>
      </c>
      <c r="G185" s="5"/>
      <c r="H185" s="7"/>
      <c r="I185" s="5">
        <v>80</v>
      </c>
      <c r="J185" s="7"/>
      <c r="K185" s="7"/>
      <c r="L185" s="10">
        <f t="shared" si="7"/>
        <v>18773</v>
      </c>
      <c r="M185" s="10"/>
      <c r="N185" s="10"/>
      <c r="O185" s="10"/>
      <c r="P185" s="7"/>
    </row>
    <row r="186" spans="1:16" ht="15" customHeight="1">
      <c r="A186" s="5">
        <f t="shared" si="6"/>
        <v>179</v>
      </c>
      <c r="B186" s="6">
        <v>45151</v>
      </c>
      <c r="C186" s="5" t="s">
        <v>1496</v>
      </c>
      <c r="D186" s="5" t="s">
        <v>1423</v>
      </c>
      <c r="E186" s="5" t="s">
        <v>1092</v>
      </c>
      <c r="F186" s="10" t="s">
        <v>110</v>
      </c>
      <c r="G186" s="5">
        <v>113</v>
      </c>
      <c r="H186" s="7"/>
      <c r="I186" s="7"/>
      <c r="J186" s="7"/>
      <c r="K186" s="7"/>
      <c r="L186" s="10">
        <f t="shared" si="7"/>
        <v>18886</v>
      </c>
      <c r="M186" s="10"/>
      <c r="N186" s="10"/>
      <c r="O186" s="10"/>
      <c r="P186" s="7"/>
    </row>
    <row r="187" spans="1:16" ht="15" customHeight="1">
      <c r="A187" s="5">
        <f t="shared" si="6"/>
        <v>180</v>
      </c>
      <c r="B187" s="6">
        <v>45151</v>
      </c>
      <c r="C187" s="5" t="s">
        <v>1423</v>
      </c>
      <c r="D187" s="5" t="s">
        <v>1605</v>
      </c>
      <c r="E187" s="5" t="s">
        <v>1092</v>
      </c>
      <c r="F187" s="10" t="s">
        <v>110</v>
      </c>
      <c r="G187" s="5">
        <v>87</v>
      </c>
      <c r="H187" s="7"/>
      <c r="I187" s="7"/>
      <c r="J187" s="7"/>
      <c r="K187" s="7"/>
      <c r="L187" s="10">
        <f t="shared" si="7"/>
        <v>18973</v>
      </c>
      <c r="M187" s="10"/>
      <c r="N187" s="10"/>
      <c r="O187" s="10"/>
      <c r="P187" s="7"/>
    </row>
    <row r="188" spans="1:16" ht="15" customHeight="1">
      <c r="A188" s="5">
        <f t="shared" si="6"/>
        <v>181</v>
      </c>
      <c r="B188" s="6">
        <v>45158</v>
      </c>
      <c r="C188" s="5" t="s">
        <v>758</v>
      </c>
      <c r="D188" s="5" t="s">
        <v>1606</v>
      </c>
      <c r="E188" s="5" t="s">
        <v>1092</v>
      </c>
      <c r="F188" s="10" t="s">
        <v>110</v>
      </c>
      <c r="G188" s="5">
        <v>350</v>
      </c>
      <c r="H188" s="7"/>
      <c r="I188" s="7"/>
      <c r="J188" s="7"/>
      <c r="K188" s="7"/>
      <c r="L188" s="10">
        <f t="shared" si="7"/>
        <v>19323</v>
      </c>
      <c r="M188" s="10"/>
      <c r="N188" s="10"/>
      <c r="O188" s="10"/>
      <c r="P188" s="7"/>
    </row>
    <row r="189" spans="1:16" ht="15" customHeight="1">
      <c r="A189" s="5">
        <f t="shared" si="6"/>
        <v>182</v>
      </c>
      <c r="B189" s="6">
        <v>45178</v>
      </c>
      <c r="C189" s="5" t="s">
        <v>1646</v>
      </c>
      <c r="D189" s="5" t="s">
        <v>1416</v>
      </c>
      <c r="E189" s="5" t="s">
        <v>1092</v>
      </c>
      <c r="F189" s="10" t="s">
        <v>110</v>
      </c>
      <c r="G189" s="5">
        <v>54</v>
      </c>
      <c r="H189" s="7"/>
      <c r="I189" s="7"/>
      <c r="J189" s="7"/>
      <c r="K189" s="7"/>
      <c r="L189" s="10">
        <f t="shared" si="7"/>
        <v>19377</v>
      </c>
      <c r="M189" s="10"/>
      <c r="N189" s="10"/>
      <c r="O189" s="10"/>
      <c r="P189" s="7"/>
    </row>
    <row r="190" spans="1:16" ht="15" customHeight="1">
      <c r="A190" s="5">
        <f t="shared" si="6"/>
        <v>183</v>
      </c>
      <c r="B190" s="6">
        <v>45178</v>
      </c>
      <c r="C190" s="5" t="s">
        <v>1416</v>
      </c>
      <c r="D190" s="5" t="s">
        <v>1647</v>
      </c>
      <c r="E190" s="5" t="s">
        <v>1092</v>
      </c>
      <c r="F190" s="10" t="s">
        <v>110</v>
      </c>
      <c r="G190" s="5">
        <v>36</v>
      </c>
      <c r="H190" s="7"/>
      <c r="I190" s="7"/>
      <c r="J190" s="7"/>
      <c r="K190" s="7"/>
      <c r="L190" s="10">
        <f t="shared" si="7"/>
        <v>19413</v>
      </c>
      <c r="M190" s="10"/>
      <c r="N190" s="10"/>
      <c r="O190" s="10"/>
      <c r="P190" s="7"/>
    </row>
    <row r="191" spans="1:16" ht="15" customHeight="1">
      <c r="A191" s="5">
        <f t="shared" si="6"/>
        <v>184</v>
      </c>
      <c r="B191" s="6">
        <v>45178</v>
      </c>
      <c r="C191" s="5" t="s">
        <v>1647</v>
      </c>
      <c r="D191" s="5" t="s">
        <v>1503</v>
      </c>
      <c r="E191" s="5" t="s">
        <v>1092</v>
      </c>
      <c r="F191" s="10" t="s">
        <v>110</v>
      </c>
      <c r="G191" s="5">
        <v>37</v>
      </c>
      <c r="H191" s="7"/>
      <c r="I191" s="7"/>
      <c r="J191" s="7"/>
      <c r="K191" s="7"/>
      <c r="L191" s="10">
        <f t="shared" si="7"/>
        <v>19450</v>
      </c>
      <c r="M191" s="10"/>
      <c r="N191" s="10"/>
      <c r="O191" s="10"/>
      <c r="P191" s="7"/>
    </row>
    <row r="192" spans="1:16" ht="15" customHeight="1">
      <c r="A192" s="5">
        <f t="shared" si="6"/>
        <v>185</v>
      </c>
      <c r="B192" s="6">
        <v>45178</v>
      </c>
      <c r="C192" s="5" t="s">
        <v>1503</v>
      </c>
      <c r="D192" s="5" t="s">
        <v>1024</v>
      </c>
      <c r="E192" s="5" t="s">
        <v>1092</v>
      </c>
      <c r="F192" s="10" t="s">
        <v>110</v>
      </c>
      <c r="G192" s="5">
        <v>100</v>
      </c>
      <c r="H192" s="7"/>
      <c r="I192" s="7"/>
      <c r="J192" s="7"/>
      <c r="K192" s="7"/>
      <c r="L192" s="10">
        <f t="shared" si="7"/>
        <v>19550</v>
      </c>
      <c r="M192" s="10"/>
      <c r="N192" s="10"/>
      <c r="O192" s="10"/>
      <c r="P192" s="7"/>
    </row>
    <row r="193" spans="1:16" ht="15" customHeight="1">
      <c r="A193" s="5">
        <f t="shared" si="6"/>
        <v>186</v>
      </c>
      <c r="B193" s="6">
        <v>45186</v>
      </c>
      <c r="C193" s="5" t="s">
        <v>1647</v>
      </c>
      <c r="D193" s="5" t="s">
        <v>1651</v>
      </c>
      <c r="E193" s="5" t="s">
        <v>1092</v>
      </c>
      <c r="F193" s="10" t="s">
        <v>110</v>
      </c>
      <c r="G193" s="5">
        <v>25</v>
      </c>
      <c r="H193" s="7"/>
      <c r="I193" s="7"/>
      <c r="J193" s="7"/>
      <c r="K193" s="7"/>
      <c r="L193" s="10">
        <f t="shared" si="7"/>
        <v>19575</v>
      </c>
      <c r="M193" s="10"/>
      <c r="N193" s="10"/>
      <c r="O193" s="10"/>
      <c r="P193" s="7"/>
    </row>
    <row r="194" spans="1:16" ht="15" customHeight="1">
      <c r="A194" s="5">
        <f t="shared" si="6"/>
        <v>187</v>
      </c>
      <c r="B194" s="6">
        <v>45186</v>
      </c>
      <c r="C194" s="5" t="s">
        <v>1503</v>
      </c>
      <c r="D194" s="5" t="s">
        <v>1652</v>
      </c>
      <c r="E194" s="5" t="s">
        <v>1092</v>
      </c>
      <c r="F194" s="10" t="s">
        <v>110</v>
      </c>
      <c r="G194" s="5">
        <v>25</v>
      </c>
      <c r="H194" s="7"/>
      <c r="I194" s="7"/>
      <c r="J194" s="7"/>
      <c r="K194" s="7"/>
      <c r="L194" s="10">
        <f t="shared" si="7"/>
        <v>19600</v>
      </c>
      <c r="M194" s="10"/>
      <c r="N194" s="10"/>
      <c r="O194" s="10"/>
      <c r="P194" s="7"/>
    </row>
    <row r="195" spans="1:16" ht="15" customHeight="1">
      <c r="A195" s="5">
        <f t="shared" si="6"/>
        <v>188</v>
      </c>
      <c r="B195" s="6">
        <v>45186</v>
      </c>
      <c r="C195" s="5" t="s">
        <v>235</v>
      </c>
      <c r="D195" s="5" t="s">
        <v>213</v>
      </c>
      <c r="E195" s="5" t="s">
        <v>1092</v>
      </c>
      <c r="F195" s="10" t="s">
        <v>110</v>
      </c>
      <c r="G195" s="5">
        <v>63</v>
      </c>
      <c r="H195" s="7"/>
      <c r="I195" s="7"/>
      <c r="J195" s="7"/>
      <c r="K195" s="7"/>
      <c r="L195" s="10">
        <f t="shared" si="7"/>
        <v>19663</v>
      </c>
      <c r="M195" s="10"/>
      <c r="N195" s="10"/>
      <c r="O195" s="10"/>
      <c r="P195" s="7"/>
    </row>
    <row r="196" spans="1:16" ht="15" customHeight="1">
      <c r="A196" s="5">
        <f t="shared" si="6"/>
        <v>189</v>
      </c>
      <c r="B196" s="6">
        <v>45186</v>
      </c>
      <c r="C196" s="5" t="s">
        <v>1574</v>
      </c>
      <c r="D196" s="5" t="s">
        <v>162</v>
      </c>
      <c r="E196" s="5" t="s">
        <v>1092</v>
      </c>
      <c r="F196" s="10" t="s">
        <v>110</v>
      </c>
      <c r="G196" s="5">
        <v>39</v>
      </c>
      <c r="H196" s="7"/>
      <c r="I196" s="7"/>
      <c r="J196" s="7"/>
      <c r="K196" s="7"/>
      <c r="L196" s="10">
        <f t="shared" si="7"/>
        <v>19702</v>
      </c>
      <c r="M196" s="10"/>
      <c r="N196" s="10"/>
      <c r="O196" s="10"/>
      <c r="P196" s="7"/>
    </row>
    <row r="197" spans="1:16" ht="15" customHeight="1">
      <c r="A197" s="5">
        <f t="shared" si="6"/>
        <v>190</v>
      </c>
      <c r="B197" s="6">
        <v>45186</v>
      </c>
      <c r="C197" s="5" t="s">
        <v>1576</v>
      </c>
      <c r="D197" s="5" t="s">
        <v>1644</v>
      </c>
      <c r="E197" s="5" t="s">
        <v>1092</v>
      </c>
      <c r="F197" s="10" t="s">
        <v>110</v>
      </c>
      <c r="G197" s="5">
        <v>24</v>
      </c>
      <c r="H197" s="7"/>
      <c r="I197" s="7"/>
      <c r="J197" s="7"/>
      <c r="K197" s="7"/>
      <c r="L197" s="10">
        <f t="shared" si="7"/>
        <v>19726</v>
      </c>
      <c r="M197" s="10"/>
      <c r="N197" s="10"/>
      <c r="O197" s="10"/>
      <c r="P197" s="7"/>
    </row>
    <row r="198" spans="1:16" ht="15" customHeight="1">
      <c r="A198" s="5">
        <f t="shared" si="6"/>
        <v>191</v>
      </c>
      <c r="B198" s="6">
        <v>45186</v>
      </c>
      <c r="C198" s="5" t="s">
        <v>1545</v>
      </c>
      <c r="D198" s="5" t="s">
        <v>1413</v>
      </c>
      <c r="E198" s="5" t="s">
        <v>1092</v>
      </c>
      <c r="F198" s="10" t="s">
        <v>110</v>
      </c>
      <c r="G198" s="5">
        <v>26</v>
      </c>
      <c r="H198" s="7"/>
      <c r="I198" s="7"/>
      <c r="J198" s="7"/>
      <c r="K198" s="7"/>
      <c r="L198" s="10">
        <f t="shared" si="7"/>
        <v>19752</v>
      </c>
      <c r="M198" s="10"/>
      <c r="N198" s="10"/>
      <c r="O198" s="10"/>
      <c r="P198" s="7"/>
    </row>
    <row r="199" spans="1:16" ht="15" customHeight="1">
      <c r="A199" s="5">
        <f t="shared" si="6"/>
        <v>192</v>
      </c>
      <c r="B199" s="6">
        <v>45186</v>
      </c>
      <c r="C199" s="5" t="s">
        <v>1599</v>
      </c>
      <c r="D199" s="5" t="s">
        <v>1506</v>
      </c>
      <c r="E199" s="5" t="s">
        <v>1092</v>
      </c>
      <c r="F199" s="10" t="s">
        <v>110</v>
      </c>
      <c r="G199" s="5">
        <v>45</v>
      </c>
      <c r="H199" s="7"/>
      <c r="I199" s="7"/>
      <c r="J199" s="7"/>
      <c r="K199" s="7"/>
      <c r="L199" s="10">
        <f t="shared" si="7"/>
        <v>19797</v>
      </c>
      <c r="M199" s="10"/>
      <c r="N199" s="10"/>
      <c r="O199" s="10"/>
      <c r="P199" s="7"/>
    </row>
    <row r="200" spans="1:16" ht="15" customHeight="1">
      <c r="A200" s="5"/>
      <c r="B200" s="6"/>
      <c r="C200" s="5"/>
      <c r="D200" s="5"/>
      <c r="E200" s="5"/>
      <c r="F200" s="10"/>
      <c r="G200" s="5"/>
      <c r="H200" s="7"/>
      <c r="I200" s="7"/>
      <c r="J200" s="7"/>
      <c r="K200" s="7"/>
      <c r="L200" s="10"/>
      <c r="M200" s="10"/>
      <c r="N200" s="10"/>
      <c r="O200" s="10"/>
      <c r="P200" s="7"/>
    </row>
    <row r="201" spans="1:16" ht="15" customHeight="1">
      <c r="A201" s="5"/>
      <c r="B201" s="6"/>
      <c r="C201" s="5"/>
      <c r="D201" s="5"/>
      <c r="E201" s="5"/>
      <c r="F201" s="10"/>
      <c r="G201" s="5"/>
      <c r="H201" s="7"/>
      <c r="I201" s="7"/>
      <c r="J201" s="7"/>
      <c r="K201" s="7"/>
      <c r="L201" s="10"/>
      <c r="M201" s="10"/>
      <c r="N201" s="10"/>
      <c r="O201" s="10"/>
      <c r="P201" s="7"/>
    </row>
    <row r="202" spans="1:16" ht="15" customHeight="1">
      <c r="A202" s="5"/>
      <c r="B202" s="6"/>
      <c r="C202" s="5"/>
      <c r="D202" s="5"/>
      <c r="E202" s="5"/>
      <c r="F202" s="10"/>
      <c r="G202" s="5"/>
      <c r="H202" s="7"/>
      <c r="I202" s="7"/>
      <c r="J202" s="7"/>
      <c r="K202" s="7"/>
      <c r="L202" s="10"/>
      <c r="M202" s="10"/>
      <c r="N202" s="10"/>
      <c r="O202" s="10"/>
      <c r="P202" s="7"/>
    </row>
    <row r="203" spans="1:16" ht="15" customHeight="1">
      <c r="A203" s="5"/>
      <c r="B203" s="6"/>
      <c r="C203" s="5"/>
      <c r="D203" s="5"/>
      <c r="E203" s="5"/>
      <c r="F203" s="10"/>
      <c r="G203" s="5"/>
      <c r="H203" s="7"/>
      <c r="I203" s="7"/>
      <c r="J203" s="7"/>
      <c r="K203" s="7"/>
      <c r="L203" s="10"/>
      <c r="M203" s="10"/>
      <c r="N203" s="10"/>
      <c r="O203" s="10"/>
      <c r="P203" s="7"/>
    </row>
    <row r="204" spans="1:16" ht="15" customHeight="1">
      <c r="A204" s="5"/>
      <c r="B204" s="6"/>
      <c r="C204" s="5"/>
      <c r="D204" s="5"/>
      <c r="E204" s="5"/>
      <c r="F204" s="10"/>
      <c r="G204" s="5"/>
      <c r="H204" s="7"/>
      <c r="I204" s="7"/>
      <c r="J204" s="7"/>
      <c r="K204" s="7"/>
      <c r="L204" s="10"/>
      <c r="M204" s="10"/>
      <c r="N204" s="10"/>
      <c r="O204" s="10"/>
      <c r="P204" s="7"/>
    </row>
    <row r="205" spans="1:16" ht="15" customHeight="1">
      <c r="A205" s="5"/>
      <c r="B205" s="6"/>
      <c r="C205" s="5"/>
      <c r="D205" s="5"/>
      <c r="E205" s="5"/>
      <c r="F205" s="10"/>
      <c r="G205" s="5"/>
      <c r="H205" s="7"/>
      <c r="I205" s="7"/>
      <c r="J205" s="7"/>
      <c r="K205" s="7"/>
      <c r="L205" s="10"/>
      <c r="M205" s="10"/>
      <c r="N205" s="10"/>
      <c r="O205" s="10"/>
      <c r="P205" s="7"/>
    </row>
    <row r="206" spans="1:16" ht="15" customHeight="1">
      <c r="A206" s="5"/>
      <c r="B206" s="6"/>
      <c r="C206" s="5"/>
      <c r="D206" s="5"/>
      <c r="E206" s="5"/>
      <c r="F206" s="10"/>
      <c r="G206" s="5"/>
      <c r="H206" s="7"/>
      <c r="I206" s="7"/>
      <c r="J206" s="7"/>
      <c r="K206" s="7"/>
      <c r="L206" s="10"/>
      <c r="M206" s="10"/>
      <c r="N206" s="10"/>
      <c r="O206" s="10"/>
      <c r="P206" s="7"/>
    </row>
    <row r="207" spans="1:16" ht="15" customHeight="1">
      <c r="A207" s="5"/>
      <c r="B207" s="6"/>
      <c r="C207" s="5"/>
      <c r="D207" s="5"/>
      <c r="E207" s="5"/>
      <c r="F207" s="10"/>
      <c r="G207" s="5"/>
      <c r="H207" s="7"/>
      <c r="I207" s="7"/>
      <c r="J207" s="7"/>
      <c r="K207" s="7"/>
      <c r="L207" s="10"/>
      <c r="M207" s="10"/>
      <c r="N207" s="10"/>
      <c r="O207" s="10"/>
      <c r="P207" s="7"/>
    </row>
    <row r="208" spans="1:16" ht="15" customHeight="1">
      <c r="A208" s="5"/>
      <c r="B208" s="6"/>
      <c r="C208" s="5"/>
      <c r="D208" s="5"/>
      <c r="E208" s="5"/>
      <c r="F208" s="10"/>
      <c r="G208" s="5"/>
      <c r="H208" s="7"/>
      <c r="I208" s="7"/>
      <c r="J208" s="7"/>
      <c r="K208" s="7"/>
      <c r="L208" s="10"/>
      <c r="M208" s="10"/>
      <c r="N208" s="10"/>
      <c r="O208" s="10"/>
      <c r="P208" s="7"/>
    </row>
    <row r="209" spans="1:16" ht="15" customHeight="1">
      <c r="A209" s="5"/>
      <c r="B209" s="6"/>
      <c r="C209" s="5"/>
      <c r="D209" s="5"/>
      <c r="E209" s="5"/>
      <c r="F209" s="10"/>
      <c r="G209" s="5"/>
      <c r="H209" s="7"/>
      <c r="I209" s="7"/>
      <c r="J209" s="7"/>
      <c r="K209" s="7"/>
      <c r="L209" s="10"/>
      <c r="M209" s="10"/>
      <c r="N209" s="10"/>
      <c r="O209" s="10"/>
      <c r="P209" s="7"/>
    </row>
    <row r="210" spans="1:16">
      <c r="A210" s="5"/>
      <c r="B210" s="7"/>
      <c r="C210" s="7"/>
      <c r="D210" s="7"/>
      <c r="E210" s="7"/>
      <c r="F210" s="7"/>
      <c r="G210" s="5">
        <f>+SUM(G8:G199)</f>
        <v>17427</v>
      </c>
      <c r="H210" s="5">
        <f>+SUM(H8:H187)</f>
        <v>198</v>
      </c>
      <c r="I210" s="5">
        <f>+SUM(I8:I187)</f>
        <v>1137</v>
      </c>
      <c r="J210" s="5">
        <f>+SUM(J8:J187)</f>
        <v>685</v>
      </c>
      <c r="K210" s="5">
        <f>+SUM(K8:K187)</f>
        <v>350</v>
      </c>
      <c r="L210" s="5">
        <f>+SUM(G210:K210)</f>
        <v>19797</v>
      </c>
      <c r="M210" s="7"/>
      <c r="N210" s="7"/>
      <c r="O210" s="7"/>
      <c r="P210" s="7"/>
    </row>
    <row r="211" spans="1:16" ht="18.75">
      <c r="A211" s="5"/>
      <c r="B211" s="7"/>
      <c r="C211" s="7"/>
      <c r="D211" s="7"/>
      <c r="E211" s="7"/>
      <c r="F211" s="7"/>
      <c r="G211" s="17">
        <v>23136</v>
      </c>
      <c r="H211" s="17">
        <v>198</v>
      </c>
      <c r="I211" s="17">
        <v>1057</v>
      </c>
      <c r="J211" s="17">
        <v>691</v>
      </c>
      <c r="K211" s="17">
        <v>369</v>
      </c>
      <c r="L211" s="13">
        <f>+SUM(G211:K211)</f>
        <v>25451</v>
      </c>
      <c r="M211" s="7"/>
      <c r="N211" s="7"/>
      <c r="O211" s="7"/>
      <c r="P211" s="7"/>
    </row>
    <row r="212" spans="1:16">
      <c r="A212" s="5"/>
      <c r="B212" s="7"/>
      <c r="C212" s="7"/>
      <c r="D212" s="7"/>
      <c r="E212" s="7"/>
      <c r="F212" s="7"/>
      <c r="G212" s="7"/>
      <c r="H212" s="7"/>
      <c r="I212" s="7"/>
      <c r="J212" s="7"/>
      <c r="K212" s="7"/>
      <c r="L212" s="7"/>
      <c r="M212" s="7"/>
      <c r="N212" s="7"/>
      <c r="O212" s="7"/>
      <c r="P212" s="7"/>
    </row>
    <row r="213" spans="1:16">
      <c r="A213" s="18"/>
    </row>
  </sheetData>
  <autoFilter ref="C6:D213"/>
  <mergeCells count="22">
    <mergeCell ref="C4:D4"/>
    <mergeCell ref="A5:B5"/>
    <mergeCell ref="C5:P5"/>
    <mergeCell ref="G6:K6"/>
    <mergeCell ref="A6:A7"/>
    <mergeCell ref="B6:B7"/>
    <mergeCell ref="C6:C7"/>
    <mergeCell ref="D6:D7"/>
    <mergeCell ref="E6:E7"/>
    <mergeCell ref="F6:F7"/>
    <mergeCell ref="L6:L7"/>
    <mergeCell ref="M6:M7"/>
    <mergeCell ref="N6:N7"/>
    <mergeCell ref="O6:O7"/>
    <mergeCell ref="P6:P7"/>
    <mergeCell ref="E1:P4"/>
    <mergeCell ref="A1:B1"/>
    <mergeCell ref="C1:D1"/>
    <mergeCell ref="A2:B2"/>
    <mergeCell ref="C2:D2"/>
    <mergeCell ref="A3:B3"/>
    <mergeCell ref="C3:D3"/>
  </mergeCells>
  <pageMargins left="0.70866141732283505" right="0.70866141732283505" top="0.74803149606299202" bottom="0.74803149606299202" header="0.31496062992126" footer="0.31496062992126"/>
  <pageSetup scale="70" orientation="landscape"/>
  <rowBreaks count="2" manualBreakCount="2">
    <brk id="56" max="10" man="1"/>
    <brk id="99" max="10" man="1"/>
  </rowBreaks>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5"/>
  <sheetViews>
    <sheetView topLeftCell="A88" workbookViewId="0">
      <selection activeCell="G44" sqref="G44"/>
    </sheetView>
  </sheetViews>
  <sheetFormatPr defaultColWidth="9" defaultRowHeight="15"/>
  <cols>
    <col min="2" max="2" width="14.5703125" customWidth="1"/>
    <col min="3" max="3" width="18.140625" customWidth="1"/>
    <col min="4" max="4" width="23.7109375" customWidth="1"/>
    <col min="5" max="6" width="12.140625" customWidth="1"/>
    <col min="7" max="8" width="10.42578125" customWidth="1"/>
    <col min="10" max="10" width="9.5703125" customWidth="1"/>
    <col min="11" max="11" width="10" customWidth="1"/>
    <col min="16" max="16" width="15.42578125" customWidth="1"/>
  </cols>
  <sheetData>
    <row r="1" spans="1:17" ht="18.75">
      <c r="A1" s="712" t="s">
        <v>261</v>
      </c>
      <c r="B1" s="712"/>
      <c r="C1" s="713" t="s">
        <v>22</v>
      </c>
      <c r="D1" s="713"/>
      <c r="E1" s="720"/>
      <c r="F1" s="720"/>
      <c r="G1" s="720"/>
      <c r="H1" s="720"/>
      <c r="I1" s="720"/>
      <c r="J1" s="720"/>
      <c r="K1" s="720"/>
      <c r="L1" s="720"/>
      <c r="M1" s="720"/>
      <c r="N1" s="720"/>
      <c r="O1" s="720"/>
      <c r="P1" s="720"/>
      <c r="Q1" s="720"/>
    </row>
    <row r="2" spans="1:17" ht="18.75">
      <c r="A2" s="712" t="s">
        <v>262</v>
      </c>
      <c r="B2" s="712"/>
      <c r="C2" s="713" t="s">
        <v>63</v>
      </c>
      <c r="D2" s="713"/>
      <c r="E2" s="720"/>
      <c r="F2" s="720"/>
      <c r="G2" s="720"/>
      <c r="H2" s="720"/>
      <c r="I2" s="720"/>
      <c r="J2" s="720"/>
      <c r="K2" s="720"/>
      <c r="L2" s="720"/>
      <c r="M2" s="720"/>
      <c r="N2" s="720"/>
      <c r="O2" s="720"/>
      <c r="P2" s="720"/>
      <c r="Q2" s="720"/>
    </row>
    <row r="3" spans="1:17" ht="18.75">
      <c r="A3" s="712" t="s">
        <v>263</v>
      </c>
      <c r="B3" s="712"/>
      <c r="C3" s="713">
        <v>18915</v>
      </c>
      <c r="D3" s="713"/>
      <c r="E3" s="720"/>
      <c r="F3" s="720"/>
      <c r="G3" s="720"/>
      <c r="H3" s="720"/>
      <c r="I3" s="720"/>
      <c r="J3" s="720"/>
      <c r="K3" s="720"/>
      <c r="L3" s="720"/>
      <c r="M3" s="720"/>
      <c r="N3" s="720"/>
      <c r="O3" s="720"/>
      <c r="P3" s="720"/>
      <c r="Q3" s="720"/>
    </row>
    <row r="4" spans="1:17" ht="18.75">
      <c r="A4" s="14" t="s">
        <v>264</v>
      </c>
      <c r="B4" s="14"/>
      <c r="C4" s="713"/>
      <c r="D4" s="713"/>
      <c r="E4" s="720"/>
      <c r="F4" s="720"/>
      <c r="G4" s="720"/>
      <c r="H4" s="720"/>
      <c r="I4" s="720"/>
      <c r="J4" s="720"/>
      <c r="K4" s="720"/>
      <c r="L4" s="720"/>
      <c r="M4" s="720"/>
      <c r="N4" s="720"/>
      <c r="O4" s="720"/>
      <c r="P4" s="720"/>
      <c r="Q4" s="720"/>
    </row>
    <row r="5" spans="1:17" ht="18.75">
      <c r="A5" s="714" t="s">
        <v>87</v>
      </c>
      <c r="B5" s="714"/>
      <c r="C5" s="715" t="s">
        <v>1607</v>
      </c>
      <c r="D5" s="715"/>
      <c r="E5" s="715"/>
      <c r="F5" s="715"/>
      <c r="G5" s="716"/>
      <c r="H5" s="716"/>
      <c r="I5" s="716"/>
      <c r="J5" s="716"/>
      <c r="K5" s="716"/>
      <c r="L5" s="716"/>
      <c r="M5" s="715"/>
      <c r="N5" s="715"/>
      <c r="O5" s="715"/>
      <c r="P5" s="715"/>
      <c r="Q5" s="715"/>
    </row>
    <row r="6" spans="1:17" ht="18">
      <c r="A6" s="718" t="s">
        <v>89</v>
      </c>
      <c r="B6" s="718" t="s">
        <v>90</v>
      </c>
      <c r="C6" s="719" t="s">
        <v>91</v>
      </c>
      <c r="D6" s="719" t="s">
        <v>92</v>
      </c>
      <c r="E6" s="719" t="s">
        <v>93</v>
      </c>
      <c r="F6" s="719" t="s">
        <v>94</v>
      </c>
      <c r="G6" s="764" t="s">
        <v>95</v>
      </c>
      <c r="H6" s="764"/>
      <c r="I6" s="764"/>
      <c r="J6" s="764"/>
      <c r="K6" s="764"/>
      <c r="L6" s="764"/>
      <c r="M6" s="719" t="s">
        <v>96</v>
      </c>
      <c r="N6" s="719" t="s">
        <v>97</v>
      </c>
      <c r="O6" s="719" t="s">
        <v>98</v>
      </c>
      <c r="P6" s="719" t="s">
        <v>99</v>
      </c>
      <c r="Q6" s="719" t="s">
        <v>265</v>
      </c>
    </row>
    <row r="7" spans="1:17" ht="18">
      <c r="A7" s="718"/>
      <c r="B7" s="718"/>
      <c r="C7" s="719"/>
      <c r="D7" s="719"/>
      <c r="E7" s="719"/>
      <c r="F7" s="719"/>
      <c r="G7" s="4" t="s">
        <v>101</v>
      </c>
      <c r="H7" s="4" t="s">
        <v>102</v>
      </c>
      <c r="I7" s="4" t="s">
        <v>103</v>
      </c>
      <c r="J7" s="4" t="s">
        <v>104</v>
      </c>
      <c r="K7" s="4" t="s">
        <v>106</v>
      </c>
      <c r="L7" s="4" t="s">
        <v>107</v>
      </c>
      <c r="M7" s="719"/>
      <c r="N7" s="719"/>
      <c r="O7" s="719"/>
      <c r="P7" s="719"/>
      <c r="Q7" s="719"/>
    </row>
    <row r="8" spans="1:17">
      <c r="A8" s="5">
        <v>1</v>
      </c>
      <c r="B8" s="19">
        <v>45059</v>
      </c>
      <c r="C8" s="10" t="s">
        <v>181</v>
      </c>
      <c r="D8" s="10" t="s">
        <v>203</v>
      </c>
      <c r="E8" s="10" t="s">
        <v>1342</v>
      </c>
      <c r="F8" s="10" t="s">
        <v>110</v>
      </c>
      <c r="G8" s="10">
        <v>60</v>
      </c>
      <c r="H8" s="7"/>
      <c r="I8" s="7"/>
      <c r="J8" s="7"/>
      <c r="K8" s="7"/>
      <c r="L8" s="7"/>
      <c r="M8" s="5">
        <f>+G8</f>
        <v>60</v>
      </c>
      <c r="N8" s="5" t="s">
        <v>269</v>
      </c>
      <c r="O8" s="5">
        <v>2</v>
      </c>
      <c r="P8" s="5" t="s">
        <v>1372</v>
      </c>
      <c r="Q8" s="7"/>
    </row>
    <row r="9" spans="1:17">
      <c r="A9" s="5">
        <f>1+A8</f>
        <v>2</v>
      </c>
      <c r="B9" s="19">
        <v>45059</v>
      </c>
      <c r="C9" s="10" t="s">
        <v>181</v>
      </c>
      <c r="D9" s="10" t="s">
        <v>1324</v>
      </c>
      <c r="E9" s="10" t="s">
        <v>1342</v>
      </c>
      <c r="F9" s="10" t="s">
        <v>110</v>
      </c>
      <c r="G9" s="10">
        <v>30</v>
      </c>
      <c r="H9" s="7"/>
      <c r="I9" s="7"/>
      <c r="J9" s="7"/>
      <c r="K9" s="7"/>
      <c r="L9" s="7"/>
      <c r="M9" s="5">
        <f>+M8+G9+H9+I9+J9+K9+L9</f>
        <v>90</v>
      </c>
      <c r="N9" s="5" t="s">
        <v>269</v>
      </c>
      <c r="O9" s="5">
        <v>2</v>
      </c>
      <c r="P9" s="5" t="s">
        <v>1372</v>
      </c>
      <c r="Q9" s="7"/>
    </row>
    <row r="10" spans="1:17">
      <c r="A10" s="5">
        <f t="shared" ref="A10:A42" si="0">1+A9</f>
        <v>3</v>
      </c>
      <c r="B10" s="19">
        <v>45059</v>
      </c>
      <c r="C10" s="10" t="s">
        <v>837</v>
      </c>
      <c r="D10" s="10" t="s">
        <v>793</v>
      </c>
      <c r="E10" s="10" t="s">
        <v>1342</v>
      </c>
      <c r="F10" s="10" t="s">
        <v>110</v>
      </c>
      <c r="G10" s="10">
        <v>40</v>
      </c>
      <c r="H10" s="7"/>
      <c r="I10" s="7"/>
      <c r="J10" s="7"/>
      <c r="K10" s="7"/>
      <c r="L10" s="7"/>
      <c r="M10" s="5">
        <f t="shared" ref="M10:M27" si="1">+M9+G10+H10+I10+J10+K10+L10</f>
        <v>130</v>
      </c>
      <c r="N10" s="5" t="s">
        <v>269</v>
      </c>
      <c r="O10" s="5">
        <v>2</v>
      </c>
      <c r="P10" s="5" t="s">
        <v>1372</v>
      </c>
      <c r="Q10" s="7"/>
    </row>
    <row r="11" spans="1:17">
      <c r="A11" s="5">
        <f t="shared" si="0"/>
        <v>4</v>
      </c>
      <c r="B11" s="19">
        <v>45059</v>
      </c>
      <c r="C11" s="10" t="s">
        <v>837</v>
      </c>
      <c r="D11" s="10" t="s">
        <v>794</v>
      </c>
      <c r="E11" s="10" t="s">
        <v>1342</v>
      </c>
      <c r="F11" s="10" t="s">
        <v>110</v>
      </c>
      <c r="G11" s="10">
        <v>140</v>
      </c>
      <c r="H11" s="7"/>
      <c r="I11" s="7"/>
      <c r="J11" s="7"/>
      <c r="K11" s="7"/>
      <c r="L11" s="7"/>
      <c r="M11" s="5">
        <f t="shared" si="1"/>
        <v>270</v>
      </c>
      <c r="N11" s="5" t="s">
        <v>269</v>
      </c>
      <c r="O11" s="5">
        <v>2</v>
      </c>
      <c r="P11" s="5" t="s">
        <v>1372</v>
      </c>
      <c r="Q11" s="7"/>
    </row>
    <row r="12" spans="1:17">
      <c r="A12" s="5">
        <f t="shared" si="0"/>
        <v>5</v>
      </c>
      <c r="B12" s="19">
        <v>45059</v>
      </c>
      <c r="C12" s="10" t="s">
        <v>794</v>
      </c>
      <c r="D12" s="10" t="s">
        <v>1280</v>
      </c>
      <c r="E12" s="10" t="s">
        <v>1342</v>
      </c>
      <c r="F12" s="10" t="s">
        <v>110</v>
      </c>
      <c r="G12" s="10">
        <v>200</v>
      </c>
      <c r="H12" s="7"/>
      <c r="I12" s="7"/>
      <c r="J12" s="7"/>
      <c r="K12" s="7"/>
      <c r="L12" s="7"/>
      <c r="M12" s="5">
        <f t="shared" si="1"/>
        <v>470</v>
      </c>
      <c r="N12" s="5" t="s">
        <v>269</v>
      </c>
      <c r="O12" s="5">
        <v>2</v>
      </c>
      <c r="P12" s="5" t="s">
        <v>1372</v>
      </c>
      <c r="Q12" s="7"/>
    </row>
    <row r="13" spans="1:17">
      <c r="A13" s="5">
        <f t="shared" si="0"/>
        <v>6</v>
      </c>
      <c r="B13" s="19">
        <v>45059</v>
      </c>
      <c r="C13" s="10" t="s">
        <v>794</v>
      </c>
      <c r="D13" s="10" t="s">
        <v>116</v>
      </c>
      <c r="E13" s="10" t="s">
        <v>1342</v>
      </c>
      <c r="F13" s="10" t="s">
        <v>110</v>
      </c>
      <c r="G13" s="10">
        <v>130</v>
      </c>
      <c r="H13" s="7"/>
      <c r="I13" s="7"/>
      <c r="J13" s="7"/>
      <c r="K13" s="7"/>
      <c r="L13" s="7"/>
      <c r="M13" s="5">
        <f t="shared" si="1"/>
        <v>600</v>
      </c>
      <c r="N13" s="5" t="s">
        <v>269</v>
      </c>
      <c r="O13" s="5">
        <v>2</v>
      </c>
      <c r="P13" s="5" t="s">
        <v>1372</v>
      </c>
      <c r="Q13" s="7"/>
    </row>
    <row r="14" spans="1:17">
      <c r="A14" s="5">
        <f t="shared" si="0"/>
        <v>7</v>
      </c>
      <c r="B14" s="19">
        <v>45060</v>
      </c>
      <c r="C14" s="10" t="s">
        <v>794</v>
      </c>
      <c r="D14" s="10" t="s">
        <v>116</v>
      </c>
      <c r="E14" s="10" t="s">
        <v>1342</v>
      </c>
      <c r="F14" s="10" t="s">
        <v>110</v>
      </c>
      <c r="G14" s="10">
        <v>155</v>
      </c>
      <c r="H14" s="7"/>
      <c r="I14" s="7"/>
      <c r="J14" s="7"/>
      <c r="K14" s="7"/>
      <c r="L14" s="7"/>
      <c r="M14" s="5">
        <f t="shared" si="1"/>
        <v>755</v>
      </c>
      <c r="N14" s="5" t="s">
        <v>269</v>
      </c>
      <c r="O14" s="5">
        <v>2</v>
      </c>
      <c r="P14" s="5" t="s">
        <v>1372</v>
      </c>
      <c r="Q14" s="7"/>
    </row>
    <row r="15" spans="1:17">
      <c r="A15" s="5">
        <f t="shared" si="0"/>
        <v>8</v>
      </c>
      <c r="B15" s="19">
        <v>45060</v>
      </c>
      <c r="C15" s="10" t="s">
        <v>116</v>
      </c>
      <c r="D15" s="10" t="s">
        <v>217</v>
      </c>
      <c r="E15" s="10" t="s">
        <v>1342</v>
      </c>
      <c r="F15" s="10" t="s">
        <v>110</v>
      </c>
      <c r="G15" s="10">
        <v>45</v>
      </c>
      <c r="H15" s="7"/>
      <c r="I15" s="7"/>
      <c r="J15" s="7"/>
      <c r="K15" s="7"/>
      <c r="L15" s="7"/>
      <c r="M15" s="5">
        <f t="shared" si="1"/>
        <v>800</v>
      </c>
      <c r="N15" s="5" t="s">
        <v>269</v>
      </c>
      <c r="O15" s="5">
        <v>2</v>
      </c>
      <c r="P15" s="5" t="s">
        <v>1372</v>
      </c>
      <c r="Q15" s="7"/>
    </row>
    <row r="16" spans="1:17">
      <c r="A16" s="5">
        <f t="shared" si="0"/>
        <v>9</v>
      </c>
      <c r="B16" s="19">
        <v>45061</v>
      </c>
      <c r="C16" s="10" t="s">
        <v>1265</v>
      </c>
      <c r="D16" s="10" t="s">
        <v>1272</v>
      </c>
      <c r="E16" s="10" t="s">
        <v>1342</v>
      </c>
      <c r="F16" s="10" t="s">
        <v>110</v>
      </c>
      <c r="G16" s="10">
        <v>134</v>
      </c>
      <c r="H16" s="7"/>
      <c r="I16" s="7"/>
      <c r="J16" s="7"/>
      <c r="K16" s="7"/>
      <c r="L16" s="7"/>
      <c r="M16" s="5">
        <f t="shared" si="1"/>
        <v>934</v>
      </c>
      <c r="N16" s="5" t="s">
        <v>269</v>
      </c>
      <c r="O16" s="5">
        <v>1</v>
      </c>
      <c r="P16" s="5" t="s">
        <v>1372</v>
      </c>
      <c r="Q16" s="7"/>
    </row>
    <row r="17" spans="1:19">
      <c r="A17" s="5">
        <f t="shared" si="0"/>
        <v>10</v>
      </c>
      <c r="B17" s="19">
        <v>45061</v>
      </c>
      <c r="C17" s="10" t="s">
        <v>1129</v>
      </c>
      <c r="D17" s="10" t="s">
        <v>1265</v>
      </c>
      <c r="E17" s="10" t="s">
        <v>1342</v>
      </c>
      <c r="F17" s="10" t="s">
        <v>110</v>
      </c>
      <c r="G17" s="10">
        <v>21</v>
      </c>
      <c r="H17" s="7"/>
      <c r="I17" s="7"/>
      <c r="J17" s="7"/>
      <c r="K17" s="7"/>
      <c r="L17" s="7"/>
      <c r="M17" s="5">
        <f t="shared" si="1"/>
        <v>955</v>
      </c>
      <c r="N17" s="5" t="s">
        <v>269</v>
      </c>
      <c r="O17" s="5">
        <v>1</v>
      </c>
      <c r="P17" s="5" t="s">
        <v>1372</v>
      </c>
      <c r="Q17" s="7"/>
    </row>
    <row r="18" spans="1:19">
      <c r="A18" s="5">
        <f t="shared" si="0"/>
        <v>11</v>
      </c>
      <c r="B18" s="19">
        <v>45061</v>
      </c>
      <c r="C18" s="10" t="s">
        <v>1272</v>
      </c>
      <c r="D18" s="10" t="s">
        <v>1608</v>
      </c>
      <c r="E18" s="10" t="s">
        <v>1342</v>
      </c>
      <c r="F18" s="10" t="s">
        <v>110</v>
      </c>
      <c r="G18" s="10">
        <v>150</v>
      </c>
      <c r="H18" s="7"/>
      <c r="I18" s="7"/>
      <c r="J18" s="7"/>
      <c r="K18" s="7"/>
      <c r="L18" s="7"/>
      <c r="M18" s="5">
        <f t="shared" si="1"/>
        <v>1105</v>
      </c>
      <c r="N18" s="5" t="s">
        <v>269</v>
      </c>
      <c r="O18" s="5">
        <v>1</v>
      </c>
      <c r="P18" s="5" t="s">
        <v>1372</v>
      </c>
      <c r="Q18" s="7"/>
    </row>
    <row r="19" spans="1:19">
      <c r="A19" s="5">
        <f t="shared" si="0"/>
        <v>12</v>
      </c>
      <c r="B19" s="19">
        <v>45061</v>
      </c>
      <c r="C19" s="10" t="s">
        <v>1272</v>
      </c>
      <c r="D19" s="10" t="s">
        <v>1329</v>
      </c>
      <c r="E19" s="10" t="s">
        <v>1342</v>
      </c>
      <c r="F19" s="10" t="s">
        <v>110</v>
      </c>
      <c r="G19" s="10">
        <v>145</v>
      </c>
      <c r="H19" s="7"/>
      <c r="I19" s="7"/>
      <c r="J19" s="7"/>
      <c r="K19" s="7"/>
      <c r="L19" s="7"/>
      <c r="M19" s="5">
        <f t="shared" si="1"/>
        <v>1250</v>
      </c>
      <c r="N19" s="5" t="s">
        <v>269</v>
      </c>
      <c r="O19" s="5">
        <v>1</v>
      </c>
      <c r="P19" s="5" t="s">
        <v>1372</v>
      </c>
      <c r="Q19" s="7"/>
    </row>
    <row r="20" spans="1:19">
      <c r="A20" s="5">
        <f t="shared" si="0"/>
        <v>13</v>
      </c>
      <c r="B20" s="19">
        <v>45062</v>
      </c>
      <c r="C20" s="5" t="s">
        <v>1272</v>
      </c>
      <c r="D20" s="5" t="s">
        <v>1329</v>
      </c>
      <c r="E20" s="10" t="s">
        <v>1342</v>
      </c>
      <c r="F20" s="10" t="s">
        <v>110</v>
      </c>
      <c r="G20" s="5">
        <v>246</v>
      </c>
      <c r="H20" s="7"/>
      <c r="I20" s="7"/>
      <c r="J20" s="7"/>
      <c r="K20" s="7"/>
      <c r="L20" s="7"/>
      <c r="M20" s="5">
        <f t="shared" si="1"/>
        <v>1496</v>
      </c>
      <c r="N20" s="5" t="s">
        <v>269</v>
      </c>
      <c r="O20" s="5">
        <v>1</v>
      </c>
      <c r="P20" s="5" t="s">
        <v>1372</v>
      </c>
      <c r="Q20" s="7"/>
    </row>
    <row r="21" spans="1:19">
      <c r="A21" s="5">
        <f t="shared" si="0"/>
        <v>14</v>
      </c>
      <c r="B21" s="19">
        <v>45062</v>
      </c>
      <c r="C21" s="5" t="s">
        <v>1329</v>
      </c>
      <c r="D21" s="5" t="s">
        <v>1107</v>
      </c>
      <c r="E21" s="10" t="s">
        <v>1342</v>
      </c>
      <c r="F21" s="10" t="s">
        <v>110</v>
      </c>
      <c r="G21" s="5">
        <v>49</v>
      </c>
      <c r="H21" s="7"/>
      <c r="I21" s="7"/>
      <c r="J21" s="7"/>
      <c r="K21" s="7"/>
      <c r="L21" s="7"/>
      <c r="M21" s="5">
        <f t="shared" si="1"/>
        <v>1545</v>
      </c>
      <c r="N21" s="5" t="s">
        <v>269</v>
      </c>
      <c r="O21" s="5">
        <v>1</v>
      </c>
      <c r="P21" s="5" t="s">
        <v>1372</v>
      </c>
      <c r="Q21" s="7"/>
    </row>
    <row r="22" spans="1:19">
      <c r="A22" s="5">
        <f t="shared" si="0"/>
        <v>15</v>
      </c>
      <c r="B22" s="19">
        <v>45062</v>
      </c>
      <c r="C22" s="5" t="s">
        <v>1107</v>
      </c>
      <c r="D22" s="5" t="s">
        <v>1173</v>
      </c>
      <c r="E22" s="10" t="s">
        <v>1342</v>
      </c>
      <c r="F22" s="10" t="s">
        <v>110</v>
      </c>
      <c r="G22" s="5">
        <v>369</v>
      </c>
      <c r="H22" s="7"/>
      <c r="I22" s="7"/>
      <c r="J22" s="7"/>
      <c r="K22" s="7"/>
      <c r="L22" s="7"/>
      <c r="M22" s="5">
        <f t="shared" si="1"/>
        <v>1914</v>
      </c>
      <c r="N22" s="5" t="s">
        <v>269</v>
      </c>
      <c r="O22" s="5">
        <v>1</v>
      </c>
      <c r="P22" s="5" t="s">
        <v>1372</v>
      </c>
      <c r="Q22" s="7"/>
    </row>
    <row r="23" spans="1:19">
      <c r="A23" s="5">
        <f t="shared" si="0"/>
        <v>16</v>
      </c>
      <c r="B23" s="19">
        <v>45063</v>
      </c>
      <c r="C23" s="5" t="s">
        <v>1173</v>
      </c>
      <c r="D23" s="5" t="s">
        <v>1162</v>
      </c>
      <c r="E23" s="10" t="s">
        <v>1342</v>
      </c>
      <c r="F23" s="10" t="s">
        <v>110</v>
      </c>
      <c r="G23" s="20">
        <v>350</v>
      </c>
      <c r="H23" s="21"/>
      <c r="I23" s="21"/>
      <c r="J23" s="21"/>
      <c r="K23" s="21"/>
      <c r="L23" s="21"/>
      <c r="M23" s="5">
        <f t="shared" si="1"/>
        <v>2264</v>
      </c>
      <c r="N23" s="5" t="s">
        <v>269</v>
      </c>
      <c r="O23" s="5">
        <v>1</v>
      </c>
      <c r="P23" s="5" t="s">
        <v>1372</v>
      </c>
      <c r="Q23" s="7"/>
    </row>
    <row r="24" spans="1:19">
      <c r="A24" s="5">
        <f t="shared" si="0"/>
        <v>17</v>
      </c>
      <c r="B24" s="19">
        <v>45071</v>
      </c>
      <c r="C24" s="5" t="s">
        <v>148</v>
      </c>
      <c r="D24" s="5" t="s">
        <v>225</v>
      </c>
      <c r="E24" s="10" t="s">
        <v>1342</v>
      </c>
      <c r="F24" s="10" t="s">
        <v>110</v>
      </c>
      <c r="G24" s="21"/>
      <c r="H24" s="21"/>
      <c r="I24" s="21"/>
      <c r="J24" s="20"/>
      <c r="K24" s="20"/>
      <c r="L24" s="20">
        <v>125</v>
      </c>
      <c r="M24" s="5">
        <f t="shared" si="1"/>
        <v>2389</v>
      </c>
      <c r="N24" s="5" t="s">
        <v>269</v>
      </c>
      <c r="O24" s="5">
        <v>2</v>
      </c>
      <c r="P24" s="5" t="s">
        <v>1372</v>
      </c>
      <c r="Q24" s="7"/>
    </row>
    <row r="25" spans="1:19">
      <c r="A25" s="5">
        <f t="shared" si="0"/>
        <v>18</v>
      </c>
      <c r="B25" s="19">
        <v>45071</v>
      </c>
      <c r="C25" s="5" t="s">
        <v>148</v>
      </c>
      <c r="D25" s="5" t="s">
        <v>1291</v>
      </c>
      <c r="E25" s="10" t="s">
        <v>1342</v>
      </c>
      <c r="F25" s="10" t="s">
        <v>110</v>
      </c>
      <c r="G25" s="21"/>
      <c r="H25" s="21"/>
      <c r="I25" s="21"/>
      <c r="J25" s="20"/>
      <c r="K25" s="20"/>
      <c r="L25" s="20">
        <v>20</v>
      </c>
      <c r="M25" s="5">
        <f t="shared" si="1"/>
        <v>2409</v>
      </c>
      <c r="N25" s="5" t="s">
        <v>269</v>
      </c>
      <c r="O25" s="5">
        <v>2</v>
      </c>
      <c r="P25" s="5" t="s">
        <v>1372</v>
      </c>
      <c r="Q25" s="7"/>
      <c r="S25">
        <f>50+40+150+78</f>
        <v>318</v>
      </c>
    </row>
    <row r="26" spans="1:19">
      <c r="A26" s="5">
        <f t="shared" si="0"/>
        <v>19</v>
      </c>
      <c r="B26" s="19">
        <v>45071</v>
      </c>
      <c r="C26" s="5" t="s">
        <v>174</v>
      </c>
      <c r="D26" s="5" t="s">
        <v>145</v>
      </c>
      <c r="E26" s="10" t="s">
        <v>1342</v>
      </c>
      <c r="F26" s="10" t="s">
        <v>110</v>
      </c>
      <c r="G26" s="21"/>
      <c r="H26" s="21"/>
      <c r="I26" s="21"/>
      <c r="J26" s="20">
        <v>145</v>
      </c>
      <c r="K26" s="20"/>
      <c r="L26" s="5"/>
      <c r="M26" s="5">
        <f t="shared" si="1"/>
        <v>2554</v>
      </c>
      <c r="N26" s="5" t="s">
        <v>269</v>
      </c>
      <c r="O26" s="5">
        <v>2</v>
      </c>
      <c r="P26" s="5" t="s">
        <v>1372</v>
      </c>
      <c r="Q26" s="7"/>
      <c r="S26">
        <v>90</v>
      </c>
    </row>
    <row r="27" spans="1:19">
      <c r="A27" s="5">
        <f t="shared" si="0"/>
        <v>20</v>
      </c>
      <c r="B27" s="19">
        <v>45073</v>
      </c>
      <c r="C27" s="5" t="s">
        <v>225</v>
      </c>
      <c r="D27" s="5" t="s">
        <v>786</v>
      </c>
      <c r="E27" s="10" t="s">
        <v>1342</v>
      </c>
      <c r="F27" s="10" t="s">
        <v>110</v>
      </c>
      <c r="G27" s="21"/>
      <c r="H27" s="21"/>
      <c r="I27" s="21"/>
      <c r="J27" s="20"/>
      <c r="K27" s="20">
        <v>260</v>
      </c>
      <c r="L27" s="7"/>
      <c r="M27" s="5">
        <f t="shared" si="1"/>
        <v>2814</v>
      </c>
      <c r="N27" s="5" t="s">
        <v>269</v>
      </c>
      <c r="O27" s="5">
        <v>2</v>
      </c>
      <c r="P27" s="5" t="s">
        <v>1372</v>
      </c>
      <c r="Q27" s="7"/>
      <c r="S27">
        <f>+S25-S26</f>
        <v>228</v>
      </c>
    </row>
    <row r="28" spans="1:19">
      <c r="A28" s="5">
        <f t="shared" si="0"/>
        <v>21</v>
      </c>
      <c r="B28" s="19">
        <v>45074</v>
      </c>
      <c r="C28" s="5" t="s">
        <v>225</v>
      </c>
      <c r="D28" s="5" t="s">
        <v>786</v>
      </c>
      <c r="E28" s="10" t="s">
        <v>1342</v>
      </c>
      <c r="F28" s="10" t="s">
        <v>110</v>
      </c>
      <c r="G28" s="21"/>
      <c r="H28" s="21"/>
      <c r="I28" s="21"/>
      <c r="J28" s="20"/>
      <c r="K28" s="20">
        <v>330</v>
      </c>
      <c r="L28" s="20"/>
      <c r="M28" s="5">
        <f t="shared" ref="M28:M92" si="2">+M27+G28+H28+I28+J28+K28+L28</f>
        <v>3144</v>
      </c>
      <c r="N28" s="5" t="s">
        <v>269</v>
      </c>
      <c r="O28" s="5">
        <v>2</v>
      </c>
      <c r="P28" s="5" t="s">
        <v>1372</v>
      </c>
      <c r="Q28" s="7"/>
    </row>
    <row r="29" spans="1:19">
      <c r="A29" s="5">
        <f t="shared" si="0"/>
        <v>22</v>
      </c>
      <c r="B29" s="19">
        <v>45079</v>
      </c>
      <c r="C29" s="5" t="s">
        <v>1123</v>
      </c>
      <c r="D29" s="5" t="s">
        <v>1121</v>
      </c>
      <c r="E29" s="10" t="s">
        <v>1342</v>
      </c>
      <c r="F29" s="10" t="s">
        <v>110</v>
      </c>
      <c r="G29" s="20">
        <v>150</v>
      </c>
      <c r="H29" s="21"/>
      <c r="I29" s="21"/>
      <c r="J29" s="20"/>
      <c r="K29" s="20"/>
      <c r="L29" s="20"/>
      <c r="M29" s="5">
        <f t="shared" si="2"/>
        <v>3294</v>
      </c>
      <c r="N29" s="5" t="s">
        <v>269</v>
      </c>
      <c r="O29" s="5">
        <v>2</v>
      </c>
      <c r="P29" s="5" t="s">
        <v>1372</v>
      </c>
      <c r="Q29" s="7"/>
    </row>
    <row r="30" spans="1:19">
      <c r="A30" s="5">
        <f t="shared" si="0"/>
        <v>23</v>
      </c>
      <c r="B30" s="19">
        <v>45093</v>
      </c>
      <c r="C30" s="5" t="s">
        <v>1124</v>
      </c>
      <c r="D30" s="5" t="s">
        <v>1169</v>
      </c>
      <c r="E30" s="10" t="s">
        <v>1342</v>
      </c>
      <c r="F30" s="10" t="s">
        <v>110</v>
      </c>
      <c r="G30" s="20">
        <v>78</v>
      </c>
      <c r="H30" s="20"/>
      <c r="I30" s="20"/>
      <c r="J30" s="20"/>
      <c r="K30" s="20"/>
      <c r="L30" s="20"/>
      <c r="M30" s="5">
        <f t="shared" si="2"/>
        <v>3372</v>
      </c>
      <c r="N30" s="5" t="s">
        <v>269</v>
      </c>
      <c r="O30" s="5">
        <v>2</v>
      </c>
      <c r="P30" s="5" t="s">
        <v>1372</v>
      </c>
      <c r="Q30" s="7"/>
    </row>
    <row r="31" spans="1:19">
      <c r="A31" s="5">
        <f t="shared" si="0"/>
        <v>24</v>
      </c>
      <c r="B31" s="19">
        <v>45095</v>
      </c>
      <c r="C31" s="5" t="s">
        <v>1226</v>
      </c>
      <c r="D31" s="5" t="s">
        <v>1224</v>
      </c>
      <c r="E31" s="10" t="s">
        <v>1342</v>
      </c>
      <c r="F31" s="22" t="s">
        <v>110</v>
      </c>
      <c r="G31" s="5">
        <v>65</v>
      </c>
      <c r="H31" s="5"/>
      <c r="I31" s="5"/>
      <c r="J31" s="5"/>
      <c r="K31" s="5"/>
      <c r="L31" s="7"/>
      <c r="M31" s="5">
        <f t="shared" si="2"/>
        <v>3437</v>
      </c>
      <c r="N31" s="28" t="s">
        <v>269</v>
      </c>
      <c r="O31" s="5">
        <v>2</v>
      </c>
      <c r="P31" s="5" t="s">
        <v>1372</v>
      </c>
      <c r="Q31" s="7"/>
    </row>
    <row r="32" spans="1:19">
      <c r="A32" s="5">
        <f t="shared" si="0"/>
        <v>25</v>
      </c>
      <c r="B32" s="19">
        <v>45095</v>
      </c>
      <c r="C32" s="5" t="s">
        <v>1224</v>
      </c>
      <c r="D32" s="5" t="s">
        <v>1162</v>
      </c>
      <c r="E32" s="10" t="s">
        <v>1342</v>
      </c>
      <c r="F32" s="22" t="s">
        <v>110</v>
      </c>
      <c r="G32" s="5">
        <v>65</v>
      </c>
      <c r="H32" s="5"/>
      <c r="I32" s="5"/>
      <c r="J32" s="5"/>
      <c r="K32" s="5"/>
      <c r="L32" s="7"/>
      <c r="M32" s="5">
        <f t="shared" si="2"/>
        <v>3502</v>
      </c>
      <c r="N32" s="28" t="s">
        <v>269</v>
      </c>
      <c r="O32" s="5">
        <v>2</v>
      </c>
      <c r="P32" s="5" t="s">
        <v>1372</v>
      </c>
      <c r="Q32" s="7"/>
    </row>
    <row r="33" spans="1:19">
      <c r="A33" s="5">
        <f t="shared" si="0"/>
        <v>26</v>
      </c>
      <c r="B33" s="19">
        <v>45095</v>
      </c>
      <c r="C33" s="5" t="s">
        <v>1170</v>
      </c>
      <c r="D33" s="5" t="s">
        <v>1271</v>
      </c>
      <c r="E33" s="10" t="s">
        <v>1342</v>
      </c>
      <c r="F33" s="22" t="s">
        <v>110</v>
      </c>
      <c r="G33" s="5"/>
      <c r="H33" s="5"/>
      <c r="I33" s="5"/>
      <c r="J33" s="5">
        <v>200</v>
      </c>
      <c r="K33" s="5"/>
      <c r="L33" s="7"/>
      <c r="M33" s="5">
        <f t="shared" si="2"/>
        <v>3702</v>
      </c>
      <c r="N33" s="28" t="s">
        <v>269</v>
      </c>
      <c r="O33" s="5">
        <v>2</v>
      </c>
      <c r="P33" s="5" t="s">
        <v>1372</v>
      </c>
      <c r="Q33" s="7"/>
    </row>
    <row r="34" spans="1:19">
      <c r="A34" s="5">
        <f t="shared" si="0"/>
        <v>27</v>
      </c>
      <c r="B34" s="19">
        <v>45096</v>
      </c>
      <c r="C34" s="5" t="s">
        <v>1170</v>
      </c>
      <c r="D34" s="5" t="s">
        <v>1132</v>
      </c>
      <c r="E34" s="10" t="s">
        <v>1342</v>
      </c>
      <c r="F34" s="22" t="s">
        <v>110</v>
      </c>
      <c r="G34" s="5"/>
      <c r="H34" s="5"/>
      <c r="I34" s="5"/>
      <c r="J34" s="5">
        <v>410</v>
      </c>
      <c r="K34" s="5"/>
      <c r="L34" s="7"/>
      <c r="M34" s="5">
        <f t="shared" si="2"/>
        <v>4112</v>
      </c>
      <c r="N34" s="28" t="s">
        <v>269</v>
      </c>
      <c r="O34" s="5">
        <v>2</v>
      </c>
      <c r="P34" s="5" t="s">
        <v>1372</v>
      </c>
      <c r="Q34" s="7"/>
    </row>
    <row r="35" spans="1:19">
      <c r="A35" s="5">
        <f t="shared" si="0"/>
        <v>28</v>
      </c>
      <c r="B35" s="19">
        <v>45097</v>
      </c>
      <c r="C35" s="5" t="s">
        <v>1132</v>
      </c>
      <c r="D35" s="5" t="s">
        <v>1175</v>
      </c>
      <c r="E35" s="10" t="s">
        <v>1342</v>
      </c>
      <c r="F35" s="22" t="s">
        <v>110</v>
      </c>
      <c r="G35" s="7"/>
      <c r="H35" s="7"/>
      <c r="I35" s="7"/>
      <c r="J35" s="5">
        <v>400</v>
      </c>
      <c r="K35" s="7"/>
      <c r="L35" s="7"/>
      <c r="M35" s="5">
        <f t="shared" si="2"/>
        <v>4512</v>
      </c>
      <c r="N35" s="28" t="s">
        <v>269</v>
      </c>
      <c r="O35" s="5">
        <v>2</v>
      </c>
      <c r="P35" s="5" t="s">
        <v>1372</v>
      </c>
      <c r="Q35" s="7"/>
    </row>
    <row r="36" spans="1:19">
      <c r="A36" s="5">
        <f t="shared" si="0"/>
        <v>29</v>
      </c>
      <c r="B36" s="19">
        <v>45098</v>
      </c>
      <c r="C36" s="5" t="s">
        <v>1132</v>
      </c>
      <c r="D36" s="5" t="s">
        <v>1533</v>
      </c>
      <c r="E36" s="10" t="s">
        <v>1342</v>
      </c>
      <c r="F36" s="22" t="s">
        <v>110</v>
      </c>
      <c r="G36" s="7"/>
      <c r="H36" s="7"/>
      <c r="I36" s="7"/>
      <c r="J36" s="5">
        <v>90</v>
      </c>
      <c r="K36" s="7"/>
      <c r="L36" s="7"/>
      <c r="M36" s="5">
        <f t="shared" si="2"/>
        <v>4602</v>
      </c>
      <c r="N36" s="28" t="s">
        <v>269</v>
      </c>
      <c r="O36" s="5">
        <v>2</v>
      </c>
      <c r="P36" s="5" t="s">
        <v>1372</v>
      </c>
      <c r="Q36" s="7"/>
    </row>
    <row r="37" spans="1:19">
      <c r="A37" s="5">
        <f t="shared" si="0"/>
        <v>30</v>
      </c>
      <c r="B37" s="19">
        <v>45099</v>
      </c>
      <c r="C37" s="5" t="s">
        <v>1346</v>
      </c>
      <c r="D37" s="5" t="s">
        <v>757</v>
      </c>
      <c r="E37" s="10" t="s">
        <v>1342</v>
      </c>
      <c r="F37" s="22" t="s">
        <v>110</v>
      </c>
      <c r="G37" s="5">
        <v>275</v>
      </c>
      <c r="H37" s="7"/>
      <c r="I37" s="7"/>
      <c r="J37" s="7"/>
      <c r="K37" s="7"/>
      <c r="L37" s="7"/>
      <c r="M37" s="5">
        <f t="shared" si="2"/>
        <v>4877</v>
      </c>
      <c r="N37" s="28" t="s">
        <v>269</v>
      </c>
      <c r="O37" s="5">
        <v>2</v>
      </c>
      <c r="P37" s="5" t="s">
        <v>1372</v>
      </c>
      <c r="Q37" s="7"/>
    </row>
    <row r="38" spans="1:19">
      <c r="A38" s="5">
        <f t="shared" si="0"/>
        <v>31</v>
      </c>
      <c r="B38" s="19">
        <v>45100</v>
      </c>
      <c r="C38" s="5" t="s">
        <v>1346</v>
      </c>
      <c r="D38" s="5" t="s">
        <v>757</v>
      </c>
      <c r="E38" s="10" t="s">
        <v>1342</v>
      </c>
      <c r="F38" s="22" t="s">
        <v>110</v>
      </c>
      <c r="G38" s="5">
        <v>281</v>
      </c>
      <c r="H38" s="7"/>
      <c r="I38" s="7"/>
      <c r="J38" s="7"/>
      <c r="K38" s="7"/>
      <c r="L38" s="7"/>
      <c r="M38" s="5">
        <f t="shared" si="2"/>
        <v>5158</v>
      </c>
      <c r="N38" s="28" t="s">
        <v>269</v>
      </c>
      <c r="O38" s="5">
        <v>1.5</v>
      </c>
      <c r="P38" s="5" t="s">
        <v>1372</v>
      </c>
      <c r="Q38" s="7"/>
    </row>
    <row r="39" spans="1:19">
      <c r="A39" s="5">
        <f t="shared" si="0"/>
        <v>32</v>
      </c>
      <c r="B39" s="19">
        <v>45103</v>
      </c>
      <c r="C39" s="5" t="s">
        <v>1169</v>
      </c>
      <c r="D39" s="5" t="s">
        <v>1122</v>
      </c>
      <c r="E39" s="10" t="s">
        <v>1342</v>
      </c>
      <c r="F39" s="22" t="s">
        <v>110</v>
      </c>
      <c r="G39" s="5">
        <v>200</v>
      </c>
      <c r="H39" s="7"/>
      <c r="I39" s="7"/>
      <c r="J39" s="7"/>
      <c r="K39" s="7"/>
      <c r="L39" s="7"/>
      <c r="M39" s="5">
        <f t="shared" si="2"/>
        <v>5358</v>
      </c>
      <c r="N39" s="28" t="s">
        <v>269</v>
      </c>
      <c r="O39" s="5">
        <v>1.5</v>
      </c>
      <c r="P39" s="5" t="s">
        <v>1372</v>
      </c>
      <c r="Q39" s="7"/>
    </row>
    <row r="40" spans="1:19">
      <c r="A40" s="5">
        <f t="shared" si="0"/>
        <v>33</v>
      </c>
      <c r="B40" s="19">
        <v>45105</v>
      </c>
      <c r="C40" s="5" t="s">
        <v>1162</v>
      </c>
      <c r="D40" s="5" t="s">
        <v>1224</v>
      </c>
      <c r="E40" s="10" t="s">
        <v>1342</v>
      </c>
      <c r="F40" s="22" t="s">
        <v>110</v>
      </c>
      <c r="G40" s="5">
        <v>300</v>
      </c>
      <c r="H40" s="7"/>
      <c r="I40" s="7"/>
      <c r="J40" s="7"/>
      <c r="K40" s="7"/>
      <c r="L40" s="7"/>
      <c r="M40" s="5">
        <f t="shared" si="2"/>
        <v>5658</v>
      </c>
      <c r="N40" s="28" t="s">
        <v>269</v>
      </c>
      <c r="O40" s="5">
        <v>1.5</v>
      </c>
      <c r="P40" s="5" t="s">
        <v>1372</v>
      </c>
      <c r="Q40" s="7"/>
    </row>
    <row r="41" spans="1:19">
      <c r="A41" s="5">
        <f t="shared" si="0"/>
        <v>34</v>
      </c>
      <c r="B41" s="19">
        <v>45106</v>
      </c>
      <c r="C41" s="5" t="s">
        <v>1317</v>
      </c>
      <c r="D41" s="5" t="s">
        <v>1226</v>
      </c>
      <c r="E41" s="10" t="s">
        <v>1342</v>
      </c>
      <c r="F41" s="22" t="s">
        <v>110</v>
      </c>
      <c r="G41" s="5">
        <v>116</v>
      </c>
      <c r="H41" s="7"/>
      <c r="I41" s="7"/>
      <c r="J41" s="7"/>
      <c r="K41" s="7"/>
      <c r="L41" s="7"/>
      <c r="M41" s="5">
        <f t="shared" si="2"/>
        <v>5774</v>
      </c>
      <c r="N41" s="28" t="s">
        <v>269</v>
      </c>
      <c r="O41" s="5">
        <v>1.5</v>
      </c>
      <c r="P41" s="5" t="s">
        <v>1372</v>
      </c>
      <c r="Q41" s="7"/>
    </row>
    <row r="42" spans="1:19">
      <c r="A42" s="5">
        <f t="shared" si="0"/>
        <v>35</v>
      </c>
      <c r="B42" s="19">
        <v>45106</v>
      </c>
      <c r="C42" s="5" t="s">
        <v>1226</v>
      </c>
      <c r="D42" s="5" t="s">
        <v>1224</v>
      </c>
      <c r="E42" s="10" t="s">
        <v>1342</v>
      </c>
      <c r="F42" s="22" t="s">
        <v>110</v>
      </c>
      <c r="G42" s="5">
        <v>55</v>
      </c>
      <c r="H42" s="7"/>
      <c r="I42" s="7"/>
      <c r="J42" s="7"/>
      <c r="K42" s="7"/>
      <c r="L42" s="7"/>
      <c r="M42" s="5">
        <f t="shared" si="2"/>
        <v>5829</v>
      </c>
      <c r="N42" s="28" t="s">
        <v>269</v>
      </c>
      <c r="O42" s="5">
        <v>1.5</v>
      </c>
      <c r="P42" s="5" t="s">
        <v>1372</v>
      </c>
      <c r="Q42" s="7"/>
      <c r="S42">
        <f>331+369</f>
        <v>700</v>
      </c>
    </row>
    <row r="43" spans="1:19">
      <c r="A43" s="581"/>
      <c r="B43" s="583"/>
      <c r="C43" s="579"/>
      <c r="D43" s="580"/>
      <c r="E43" s="582"/>
      <c r="F43" s="22"/>
      <c r="G43" s="581">
        <v>0</v>
      </c>
      <c r="H43" s="581">
        <f t="shared" ref="H43:L43" si="3">SUM(H8:H42)</f>
        <v>0</v>
      </c>
      <c r="I43" s="581">
        <f t="shared" si="3"/>
        <v>0</v>
      </c>
      <c r="J43" s="581">
        <f t="shared" si="3"/>
        <v>1245</v>
      </c>
      <c r="K43" s="581">
        <f t="shared" si="3"/>
        <v>590</v>
      </c>
      <c r="L43" s="581">
        <f t="shared" si="3"/>
        <v>145</v>
      </c>
      <c r="M43" s="581"/>
      <c r="N43" s="580"/>
      <c r="O43" s="581"/>
      <c r="P43" s="581"/>
      <c r="Q43" s="7"/>
    </row>
    <row r="44" spans="1:19">
      <c r="A44" s="5"/>
      <c r="B44" s="769" t="s">
        <v>2100</v>
      </c>
      <c r="C44" s="770"/>
      <c r="D44" s="771"/>
      <c r="E44" s="10"/>
      <c r="F44" s="22"/>
      <c r="G44" s="7"/>
      <c r="H44" s="7"/>
      <c r="I44" s="7"/>
      <c r="J44" s="7"/>
      <c r="K44" s="7"/>
      <c r="L44" s="7"/>
      <c r="M44" s="369">
        <f>+M42+G44+H44+I44+J44+K44+L44</f>
        <v>5829</v>
      </c>
      <c r="N44" s="29"/>
      <c r="O44" s="7"/>
      <c r="P44" s="7"/>
      <c r="Q44" s="7"/>
    </row>
    <row r="45" spans="1:19">
      <c r="A45" s="5"/>
      <c r="B45" s="19">
        <v>45373</v>
      </c>
      <c r="C45" s="5" t="s">
        <v>813</v>
      </c>
      <c r="D45" s="5" t="s">
        <v>1105</v>
      </c>
      <c r="E45" s="370" t="s">
        <v>1342</v>
      </c>
      <c r="F45" s="22" t="s">
        <v>110</v>
      </c>
      <c r="G45" s="7">
        <v>114</v>
      </c>
      <c r="H45" s="7"/>
      <c r="I45" s="7"/>
      <c r="J45" s="7"/>
      <c r="K45" s="7"/>
      <c r="L45" s="7"/>
      <c r="M45" s="369">
        <f t="shared" si="2"/>
        <v>5943</v>
      </c>
      <c r="N45" s="29"/>
      <c r="O45" s="7"/>
      <c r="P45" s="7"/>
      <c r="Q45" s="7"/>
    </row>
    <row r="46" spans="1:19">
      <c r="A46" s="5"/>
      <c r="B46" s="19">
        <v>45373</v>
      </c>
      <c r="C46" s="5" t="s">
        <v>1105</v>
      </c>
      <c r="D46" s="5" t="s">
        <v>1164</v>
      </c>
      <c r="E46" s="370" t="s">
        <v>1342</v>
      </c>
      <c r="F46" s="22" t="s">
        <v>110</v>
      </c>
      <c r="G46" s="7">
        <v>108</v>
      </c>
      <c r="H46" s="7"/>
      <c r="I46" s="7"/>
      <c r="J46" s="7"/>
      <c r="K46" s="7"/>
      <c r="L46" s="7"/>
      <c r="M46" s="369">
        <f t="shared" si="2"/>
        <v>6051</v>
      </c>
      <c r="N46" s="29"/>
      <c r="O46" s="7"/>
      <c r="P46" s="7"/>
      <c r="Q46" s="7"/>
    </row>
    <row r="47" spans="1:19">
      <c r="A47" s="5"/>
      <c r="B47" s="19">
        <v>45373</v>
      </c>
      <c r="C47" s="5" t="s">
        <v>1105</v>
      </c>
      <c r="D47" s="5" t="s">
        <v>1263</v>
      </c>
      <c r="E47" s="370" t="s">
        <v>1342</v>
      </c>
      <c r="F47" s="22" t="s">
        <v>110</v>
      </c>
      <c r="G47" s="7">
        <v>109</v>
      </c>
      <c r="H47" s="7"/>
      <c r="I47" s="7"/>
      <c r="J47" s="7"/>
      <c r="K47" s="7"/>
      <c r="L47" s="7"/>
      <c r="M47" s="369">
        <f t="shared" si="2"/>
        <v>6160</v>
      </c>
      <c r="N47" s="29"/>
      <c r="O47" s="7"/>
      <c r="P47" s="7"/>
      <c r="Q47" s="7"/>
    </row>
    <row r="48" spans="1:19">
      <c r="A48" s="5"/>
      <c r="B48" s="19">
        <v>45386</v>
      </c>
      <c r="C48" s="5" t="s">
        <v>750</v>
      </c>
      <c r="D48" s="5" t="s">
        <v>1111</v>
      </c>
      <c r="E48" s="370" t="s">
        <v>1342</v>
      </c>
      <c r="F48" s="22" t="s">
        <v>110</v>
      </c>
      <c r="G48" s="7">
        <v>143</v>
      </c>
      <c r="H48" s="7"/>
      <c r="I48" s="7"/>
      <c r="J48" s="7"/>
      <c r="K48" s="7"/>
      <c r="L48" s="7"/>
      <c r="M48" s="369">
        <f t="shared" si="2"/>
        <v>6303</v>
      </c>
      <c r="N48" s="29"/>
      <c r="O48" s="7"/>
      <c r="P48" s="7"/>
      <c r="Q48" s="7"/>
      <c r="S48">
        <f>114+108+109</f>
        <v>331</v>
      </c>
    </row>
    <row r="49" spans="1:19">
      <c r="A49" s="5"/>
      <c r="B49" s="19">
        <v>45386</v>
      </c>
      <c r="C49" s="5" t="s">
        <v>1111</v>
      </c>
      <c r="D49" s="5" t="s">
        <v>1250</v>
      </c>
      <c r="E49" s="370" t="s">
        <v>1342</v>
      </c>
      <c r="F49" s="22" t="s">
        <v>110</v>
      </c>
      <c r="G49" s="7">
        <v>28</v>
      </c>
      <c r="H49" s="7"/>
      <c r="I49" s="7"/>
      <c r="J49" s="7"/>
      <c r="K49" s="7"/>
      <c r="L49" s="7"/>
      <c r="M49" s="369">
        <f t="shared" si="2"/>
        <v>6331</v>
      </c>
      <c r="N49" s="29"/>
      <c r="O49" s="7"/>
      <c r="P49" s="7"/>
      <c r="Q49" s="7"/>
      <c r="S49">
        <v>732</v>
      </c>
    </row>
    <row r="50" spans="1:19">
      <c r="A50" s="5"/>
      <c r="B50" s="19">
        <v>45386</v>
      </c>
      <c r="C50" s="5" t="s">
        <v>1111</v>
      </c>
      <c r="D50" s="5" t="s">
        <v>1257</v>
      </c>
      <c r="E50" s="370" t="s">
        <v>1342</v>
      </c>
      <c r="F50" s="22" t="s">
        <v>110</v>
      </c>
      <c r="G50" s="7">
        <v>139</v>
      </c>
      <c r="H50" s="7"/>
      <c r="I50" s="7"/>
      <c r="J50" s="7"/>
      <c r="K50" s="7"/>
      <c r="L50" s="7"/>
      <c r="M50" s="369">
        <f t="shared" si="2"/>
        <v>6470</v>
      </c>
      <c r="N50" s="29"/>
      <c r="O50" s="7"/>
      <c r="P50" s="7"/>
      <c r="Q50" s="7"/>
    </row>
    <row r="51" spans="1:19">
      <c r="A51" s="5"/>
      <c r="B51" s="19">
        <v>45386</v>
      </c>
      <c r="C51" s="5" t="s">
        <v>1257</v>
      </c>
      <c r="D51" s="5" t="s">
        <v>1256</v>
      </c>
      <c r="E51" s="370" t="s">
        <v>1342</v>
      </c>
      <c r="F51" s="22" t="s">
        <v>110</v>
      </c>
      <c r="G51" s="7">
        <v>37</v>
      </c>
      <c r="H51" s="7"/>
      <c r="I51" s="7"/>
      <c r="J51" s="7"/>
      <c r="K51" s="7"/>
      <c r="L51" s="7"/>
      <c r="M51" s="369">
        <f t="shared" si="2"/>
        <v>6507</v>
      </c>
      <c r="N51" s="29"/>
      <c r="O51" s="7"/>
      <c r="P51" s="7"/>
      <c r="Q51" s="7"/>
    </row>
    <row r="52" spans="1:19">
      <c r="A52" s="514"/>
      <c r="B52" s="19">
        <v>45387</v>
      </c>
      <c r="C52" s="514" t="s">
        <v>750</v>
      </c>
      <c r="D52" s="514" t="s">
        <v>881</v>
      </c>
      <c r="E52" s="515" t="s">
        <v>1342</v>
      </c>
      <c r="F52" s="22" t="s">
        <v>110</v>
      </c>
      <c r="G52" s="7">
        <v>77</v>
      </c>
      <c r="H52" s="7"/>
      <c r="I52" s="7"/>
      <c r="J52" s="7"/>
      <c r="K52" s="7"/>
      <c r="L52" s="7"/>
      <c r="M52" s="514">
        <f t="shared" si="2"/>
        <v>6584</v>
      </c>
      <c r="N52" s="29"/>
      <c r="O52" s="7"/>
      <c r="P52" s="7"/>
      <c r="Q52" s="7"/>
    </row>
    <row r="53" spans="1:19">
      <c r="A53" s="514"/>
      <c r="B53" s="19">
        <v>45387</v>
      </c>
      <c r="C53" s="514" t="s">
        <v>757</v>
      </c>
      <c r="D53" s="514" t="s">
        <v>750</v>
      </c>
      <c r="E53" s="515" t="s">
        <v>1342</v>
      </c>
      <c r="F53" s="22" t="s">
        <v>110</v>
      </c>
      <c r="G53" s="7">
        <v>87</v>
      </c>
      <c r="H53" s="7"/>
      <c r="I53" s="7"/>
      <c r="J53" s="7"/>
      <c r="K53" s="7"/>
      <c r="L53" s="7"/>
      <c r="M53" s="514">
        <f t="shared" si="2"/>
        <v>6671</v>
      </c>
      <c r="N53" s="29"/>
      <c r="O53" s="7"/>
      <c r="P53" s="7"/>
      <c r="Q53" s="7"/>
    </row>
    <row r="54" spans="1:19">
      <c r="A54" s="514"/>
      <c r="B54" s="19">
        <v>45387</v>
      </c>
      <c r="C54" s="514" t="s">
        <v>1175</v>
      </c>
      <c r="D54" s="514" t="s">
        <v>1279</v>
      </c>
      <c r="E54" s="515" t="s">
        <v>1342</v>
      </c>
      <c r="F54" s="22" t="s">
        <v>110</v>
      </c>
      <c r="G54" s="7">
        <v>79</v>
      </c>
      <c r="H54" s="7"/>
      <c r="I54" s="7"/>
      <c r="J54" s="7"/>
      <c r="K54" s="7"/>
      <c r="L54" s="7"/>
      <c r="M54" s="514">
        <f t="shared" si="2"/>
        <v>6750</v>
      </c>
      <c r="N54" s="29"/>
      <c r="O54" s="7"/>
      <c r="P54" s="7"/>
      <c r="Q54" s="7"/>
    </row>
    <row r="55" spans="1:19">
      <c r="A55" s="514"/>
      <c r="B55" s="19">
        <v>45388</v>
      </c>
      <c r="C55" s="514" t="s">
        <v>1346</v>
      </c>
      <c r="D55" s="514" t="s">
        <v>1207</v>
      </c>
      <c r="E55" s="515" t="s">
        <v>1342</v>
      </c>
      <c r="F55" s="22" t="s">
        <v>110</v>
      </c>
      <c r="G55" s="7">
        <v>125</v>
      </c>
      <c r="H55" s="7"/>
      <c r="I55" s="7"/>
      <c r="J55" s="7"/>
      <c r="K55" s="7"/>
      <c r="L55" s="7"/>
      <c r="M55" s="514">
        <f t="shared" si="2"/>
        <v>6875</v>
      </c>
      <c r="N55" s="29"/>
      <c r="O55" s="7"/>
      <c r="P55" s="7"/>
      <c r="Q55" s="7"/>
    </row>
    <row r="56" spans="1:19">
      <c r="A56" s="514"/>
      <c r="B56" s="19">
        <v>45388</v>
      </c>
      <c r="C56" s="514" t="s">
        <v>1207</v>
      </c>
      <c r="D56" s="514" t="s">
        <v>1125</v>
      </c>
      <c r="E56" s="515" t="s">
        <v>1342</v>
      </c>
      <c r="F56" s="22" t="s">
        <v>110</v>
      </c>
      <c r="G56" s="7">
        <v>51</v>
      </c>
      <c r="H56" s="7"/>
      <c r="I56" s="7"/>
      <c r="J56" s="7"/>
      <c r="K56" s="7"/>
      <c r="L56" s="7"/>
      <c r="M56" s="514">
        <f t="shared" si="2"/>
        <v>6926</v>
      </c>
      <c r="N56" s="29"/>
      <c r="O56" s="7"/>
      <c r="P56" s="7"/>
      <c r="Q56" s="7"/>
    </row>
    <row r="57" spans="1:19">
      <c r="A57" s="514"/>
      <c r="B57" s="19">
        <v>45388</v>
      </c>
      <c r="C57" s="514" t="s">
        <v>1125</v>
      </c>
      <c r="D57" s="514" t="s">
        <v>1135</v>
      </c>
      <c r="E57" s="515" t="s">
        <v>1342</v>
      </c>
      <c r="F57" s="22" t="s">
        <v>110</v>
      </c>
      <c r="G57" s="7">
        <v>76</v>
      </c>
      <c r="H57" s="7"/>
      <c r="I57" s="7"/>
      <c r="J57" s="7"/>
      <c r="K57" s="7"/>
      <c r="L57" s="7"/>
      <c r="M57" s="514">
        <f t="shared" si="2"/>
        <v>7002</v>
      </c>
      <c r="N57" s="29"/>
      <c r="O57" s="7"/>
      <c r="P57" s="7"/>
      <c r="Q57" s="7"/>
    </row>
    <row r="58" spans="1:19">
      <c r="A58" s="514"/>
      <c r="B58" s="19">
        <v>45388</v>
      </c>
      <c r="C58" s="514" t="s">
        <v>1135</v>
      </c>
      <c r="D58" s="514" t="s">
        <v>1118</v>
      </c>
      <c r="E58" s="515" t="s">
        <v>1342</v>
      </c>
      <c r="F58" s="22" t="s">
        <v>110</v>
      </c>
      <c r="G58" s="7">
        <v>118</v>
      </c>
      <c r="H58" s="7"/>
      <c r="I58" s="7"/>
      <c r="J58" s="7"/>
      <c r="K58" s="7"/>
      <c r="L58" s="7"/>
      <c r="M58" s="514">
        <f t="shared" si="2"/>
        <v>7120</v>
      </c>
      <c r="N58" s="29"/>
      <c r="O58" s="7"/>
      <c r="P58" s="7"/>
      <c r="Q58" s="7"/>
    </row>
    <row r="59" spans="1:19">
      <c r="A59" s="514"/>
      <c r="B59" s="19">
        <v>45389</v>
      </c>
      <c r="C59" s="514">
        <v>98</v>
      </c>
      <c r="D59" s="514">
        <v>165</v>
      </c>
      <c r="E59" s="515" t="s">
        <v>1342</v>
      </c>
      <c r="F59" s="22" t="s">
        <v>110</v>
      </c>
      <c r="G59" s="7">
        <v>429</v>
      </c>
      <c r="H59" s="7"/>
      <c r="I59" s="7"/>
      <c r="J59" s="7"/>
      <c r="K59" s="7"/>
      <c r="L59" s="7"/>
      <c r="M59" s="514">
        <f t="shared" si="2"/>
        <v>7549</v>
      </c>
      <c r="N59" s="29"/>
      <c r="O59" s="7"/>
      <c r="P59" s="7"/>
      <c r="Q59" s="7"/>
    </row>
    <row r="60" spans="1:19">
      <c r="A60" s="514"/>
      <c r="B60" s="19">
        <v>45390</v>
      </c>
      <c r="C60" s="514">
        <v>47</v>
      </c>
      <c r="D60" s="514">
        <v>48</v>
      </c>
      <c r="E60" s="515" t="s">
        <v>1342</v>
      </c>
      <c r="F60" s="22" t="s">
        <v>110</v>
      </c>
      <c r="G60" s="7">
        <v>60</v>
      </c>
      <c r="H60" s="7"/>
      <c r="I60" s="7"/>
      <c r="J60" s="7"/>
      <c r="K60" s="7"/>
      <c r="L60" s="7"/>
      <c r="M60" s="514">
        <f t="shared" si="2"/>
        <v>7609</v>
      </c>
      <c r="N60" s="29"/>
      <c r="O60" s="7"/>
      <c r="P60" s="7"/>
      <c r="Q60" s="7"/>
    </row>
    <row r="61" spans="1:19">
      <c r="A61" s="514"/>
      <c r="B61" s="19">
        <v>45390</v>
      </c>
      <c r="C61" s="514">
        <v>48</v>
      </c>
      <c r="D61" s="514">
        <v>49</v>
      </c>
      <c r="E61" s="515" t="s">
        <v>1342</v>
      </c>
      <c r="F61" s="22" t="s">
        <v>110</v>
      </c>
      <c r="G61" s="7">
        <v>58</v>
      </c>
      <c r="H61" s="7"/>
      <c r="I61" s="7"/>
      <c r="J61" s="7"/>
      <c r="K61" s="7"/>
      <c r="L61" s="7"/>
      <c r="M61" s="514">
        <f t="shared" si="2"/>
        <v>7667</v>
      </c>
      <c r="N61" s="29"/>
      <c r="O61" s="7"/>
      <c r="P61" s="7"/>
      <c r="Q61" s="7"/>
    </row>
    <row r="62" spans="1:19">
      <c r="A62" s="514"/>
      <c r="B62" s="19">
        <v>45390</v>
      </c>
      <c r="C62" s="514">
        <v>48</v>
      </c>
      <c r="D62" s="514">
        <v>50</v>
      </c>
      <c r="E62" s="515" t="s">
        <v>1342</v>
      </c>
      <c r="F62" s="22" t="s">
        <v>110</v>
      </c>
      <c r="G62" s="7">
        <v>98</v>
      </c>
      <c r="H62" s="7"/>
      <c r="I62" s="7"/>
      <c r="J62" s="7"/>
      <c r="K62" s="7"/>
      <c r="L62" s="7"/>
      <c r="M62" s="514">
        <f t="shared" si="2"/>
        <v>7765</v>
      </c>
      <c r="N62" s="29"/>
      <c r="O62" s="7"/>
      <c r="P62" s="7"/>
      <c r="Q62" s="7"/>
    </row>
    <row r="63" spans="1:19">
      <c r="A63" s="514"/>
      <c r="B63" s="19">
        <v>45390</v>
      </c>
      <c r="C63" s="514">
        <v>157</v>
      </c>
      <c r="D63" s="514">
        <v>158</v>
      </c>
      <c r="E63" s="515" t="s">
        <v>1342</v>
      </c>
      <c r="F63" s="22" t="s">
        <v>110</v>
      </c>
      <c r="G63" s="7">
        <v>130</v>
      </c>
      <c r="H63" s="7"/>
      <c r="I63" s="7"/>
      <c r="J63" s="7"/>
      <c r="K63" s="7"/>
      <c r="L63" s="7"/>
      <c r="M63" s="514">
        <f t="shared" si="2"/>
        <v>7895</v>
      </c>
      <c r="N63" s="29"/>
      <c r="O63" s="7"/>
      <c r="P63" s="7"/>
      <c r="Q63" s="7"/>
    </row>
    <row r="64" spans="1:19">
      <c r="A64" s="514"/>
      <c r="B64" s="19">
        <v>45390</v>
      </c>
      <c r="C64" s="514">
        <v>158</v>
      </c>
      <c r="D64" s="514">
        <v>173</v>
      </c>
      <c r="E64" s="515" t="s">
        <v>1342</v>
      </c>
      <c r="F64" s="22" t="s">
        <v>110</v>
      </c>
      <c r="G64" s="7">
        <v>128</v>
      </c>
      <c r="H64" s="7"/>
      <c r="I64" s="7"/>
      <c r="J64" s="7"/>
      <c r="K64" s="7"/>
      <c r="L64" s="7"/>
      <c r="M64" s="514">
        <f t="shared" si="2"/>
        <v>8023</v>
      </c>
      <c r="N64" s="29"/>
      <c r="O64" s="7"/>
      <c r="P64" s="7"/>
      <c r="Q64" s="7"/>
    </row>
    <row r="65" spans="1:17">
      <c r="A65" s="514"/>
      <c r="B65" s="19">
        <v>45391</v>
      </c>
      <c r="C65" s="514">
        <v>152</v>
      </c>
      <c r="D65" s="514">
        <v>171</v>
      </c>
      <c r="E65" s="515"/>
      <c r="F65" s="22"/>
      <c r="G65" s="7">
        <v>121</v>
      </c>
      <c r="H65" s="7"/>
      <c r="I65" s="7"/>
      <c r="J65" s="7"/>
      <c r="K65" s="7"/>
      <c r="L65" s="7"/>
      <c r="M65" s="514">
        <f t="shared" si="2"/>
        <v>8144</v>
      </c>
      <c r="N65" s="29"/>
      <c r="O65" s="7"/>
      <c r="P65" s="7"/>
      <c r="Q65" s="7"/>
    </row>
    <row r="66" spans="1:17">
      <c r="A66" s="514"/>
      <c r="B66" s="19">
        <v>45391</v>
      </c>
      <c r="C66" s="514">
        <v>173</v>
      </c>
      <c r="D66" s="514">
        <v>178</v>
      </c>
      <c r="E66" s="515"/>
      <c r="F66" s="22"/>
      <c r="G66" s="7">
        <v>21</v>
      </c>
      <c r="H66" s="7"/>
      <c r="I66" s="7"/>
      <c r="J66" s="7"/>
      <c r="K66" s="7"/>
      <c r="L66" s="7"/>
      <c r="M66" s="514">
        <f t="shared" si="2"/>
        <v>8165</v>
      </c>
      <c r="N66" s="29"/>
      <c r="O66" s="7"/>
      <c r="P66" s="7"/>
      <c r="Q66" s="7"/>
    </row>
    <row r="67" spans="1:17">
      <c r="A67" s="514"/>
      <c r="B67" s="19">
        <v>45391</v>
      </c>
      <c r="C67" s="514">
        <v>178</v>
      </c>
      <c r="D67" s="514">
        <v>182</v>
      </c>
      <c r="E67" s="515"/>
      <c r="F67" s="22"/>
      <c r="G67" s="7">
        <v>18</v>
      </c>
      <c r="H67" s="7"/>
      <c r="I67" s="7"/>
      <c r="J67" s="7"/>
      <c r="K67" s="7"/>
      <c r="L67" s="7"/>
      <c r="M67" s="514">
        <f t="shared" si="2"/>
        <v>8183</v>
      </c>
      <c r="N67" s="29"/>
      <c r="O67" s="7"/>
      <c r="P67" s="7"/>
      <c r="Q67" s="7"/>
    </row>
    <row r="68" spans="1:17">
      <c r="A68" s="514"/>
      <c r="B68" s="19">
        <v>45391</v>
      </c>
      <c r="C68" s="514">
        <v>165</v>
      </c>
      <c r="D68" s="514">
        <v>167</v>
      </c>
      <c r="E68" s="515"/>
      <c r="F68" s="22"/>
      <c r="G68" s="7">
        <v>37</v>
      </c>
      <c r="H68" s="7"/>
      <c r="I68" s="7"/>
      <c r="J68" s="7"/>
      <c r="K68" s="7"/>
      <c r="L68" s="7"/>
      <c r="M68" s="514">
        <f t="shared" si="2"/>
        <v>8220</v>
      </c>
      <c r="N68" s="29"/>
      <c r="O68" s="7"/>
      <c r="P68" s="7"/>
      <c r="Q68" s="7"/>
    </row>
    <row r="69" spans="1:17">
      <c r="A69" s="514"/>
      <c r="B69" s="19">
        <v>45391</v>
      </c>
      <c r="C69" s="514">
        <v>167</v>
      </c>
      <c r="D69" s="514">
        <v>169</v>
      </c>
      <c r="E69" s="515"/>
      <c r="F69" s="22"/>
      <c r="G69" s="7">
        <v>20</v>
      </c>
      <c r="H69" s="7"/>
      <c r="I69" s="7"/>
      <c r="J69" s="7"/>
      <c r="K69" s="7"/>
      <c r="L69" s="7"/>
      <c r="M69" s="514">
        <f t="shared" si="2"/>
        <v>8240</v>
      </c>
      <c r="N69" s="29"/>
      <c r="O69" s="7"/>
      <c r="P69" s="7"/>
      <c r="Q69" s="7"/>
    </row>
    <row r="70" spans="1:17">
      <c r="A70" s="514"/>
      <c r="B70" s="19">
        <v>45391</v>
      </c>
      <c r="C70" s="514">
        <v>169</v>
      </c>
      <c r="D70" s="514">
        <v>179</v>
      </c>
      <c r="E70" s="515"/>
      <c r="F70" s="22"/>
      <c r="G70" s="7">
        <v>65</v>
      </c>
      <c r="H70" s="7"/>
      <c r="I70" s="7"/>
      <c r="J70" s="7"/>
      <c r="K70" s="7"/>
      <c r="L70" s="7"/>
      <c r="M70" s="514">
        <f t="shared" si="2"/>
        <v>8305</v>
      </c>
      <c r="N70" s="29"/>
      <c r="O70" s="7"/>
      <c r="P70" s="7"/>
      <c r="Q70" s="7"/>
    </row>
    <row r="71" spans="1:17">
      <c r="A71" s="514"/>
      <c r="B71" s="19">
        <v>45392</v>
      </c>
      <c r="C71" s="514" t="s">
        <v>880</v>
      </c>
      <c r="D71" s="514" t="s">
        <v>755</v>
      </c>
      <c r="E71" s="515"/>
      <c r="F71" s="22"/>
      <c r="G71" s="7">
        <v>231</v>
      </c>
      <c r="H71" s="7"/>
      <c r="I71" s="7"/>
      <c r="J71" s="7"/>
      <c r="K71" s="7"/>
      <c r="L71" s="7"/>
      <c r="M71" s="514">
        <f t="shared" si="2"/>
        <v>8536</v>
      </c>
      <c r="N71" s="29"/>
      <c r="O71" s="7"/>
      <c r="P71" s="7"/>
      <c r="Q71" s="7"/>
    </row>
    <row r="72" spans="1:17">
      <c r="A72" s="514"/>
      <c r="B72" s="19">
        <v>45394</v>
      </c>
      <c r="C72" s="514" t="s">
        <v>1241</v>
      </c>
      <c r="D72" s="514">
        <v>208</v>
      </c>
      <c r="E72" s="515"/>
      <c r="F72" s="22"/>
      <c r="G72" s="7">
        <v>85</v>
      </c>
      <c r="H72" s="7"/>
      <c r="I72" s="7"/>
      <c r="J72" s="7"/>
      <c r="K72" s="7"/>
      <c r="L72" s="7"/>
      <c r="M72" s="514">
        <f t="shared" si="2"/>
        <v>8621</v>
      </c>
      <c r="N72" s="29"/>
      <c r="O72" s="7"/>
      <c r="P72" s="7"/>
      <c r="Q72" s="7"/>
    </row>
    <row r="73" spans="1:17">
      <c r="A73" s="514"/>
      <c r="B73" s="19">
        <v>45394</v>
      </c>
      <c r="C73" s="514" t="s">
        <v>1214</v>
      </c>
      <c r="D73" s="514" t="s">
        <v>1242</v>
      </c>
      <c r="E73" s="515"/>
      <c r="F73" s="22"/>
      <c r="G73" s="7">
        <v>112</v>
      </c>
      <c r="H73" s="7"/>
      <c r="I73" s="7"/>
      <c r="J73" s="7"/>
      <c r="K73" s="7"/>
      <c r="L73" s="7"/>
      <c r="M73" s="514">
        <f t="shared" si="2"/>
        <v>8733</v>
      </c>
      <c r="N73" s="29"/>
      <c r="O73" s="7"/>
      <c r="P73" s="7"/>
      <c r="Q73" s="7"/>
    </row>
    <row r="74" spans="1:17">
      <c r="A74" s="514"/>
      <c r="B74" s="19">
        <v>45395</v>
      </c>
      <c r="C74" s="514" t="s">
        <v>1263</v>
      </c>
      <c r="D74" s="514" t="s">
        <v>1206</v>
      </c>
      <c r="E74" s="515"/>
      <c r="F74" s="22"/>
      <c r="G74" s="7">
        <v>258</v>
      </c>
      <c r="H74" s="7"/>
      <c r="I74" s="7"/>
      <c r="J74" s="7"/>
      <c r="K74" s="7"/>
      <c r="L74" s="7"/>
      <c r="M74" s="514">
        <f t="shared" si="2"/>
        <v>8991</v>
      </c>
      <c r="N74" s="29"/>
      <c r="O74" s="7"/>
      <c r="P74" s="7"/>
      <c r="Q74" s="7"/>
    </row>
    <row r="75" spans="1:17">
      <c r="A75" s="514"/>
      <c r="B75" s="19">
        <v>45395</v>
      </c>
      <c r="C75" s="514">
        <v>83</v>
      </c>
      <c r="D75" s="514">
        <v>89</v>
      </c>
      <c r="E75" s="515"/>
      <c r="F75" s="22"/>
      <c r="G75" s="7">
        <v>30</v>
      </c>
      <c r="H75" s="7"/>
      <c r="I75" s="7"/>
      <c r="J75" s="7"/>
      <c r="K75" s="7"/>
      <c r="L75" s="7"/>
      <c r="M75" s="514">
        <f t="shared" si="2"/>
        <v>9021</v>
      </c>
      <c r="N75" s="29"/>
      <c r="O75" s="7"/>
      <c r="P75" s="7"/>
      <c r="Q75" s="7"/>
    </row>
    <row r="76" spans="1:17">
      <c r="A76" s="514"/>
      <c r="B76" s="19">
        <v>45395</v>
      </c>
      <c r="C76" s="514">
        <v>89</v>
      </c>
      <c r="D76" s="514">
        <v>100</v>
      </c>
      <c r="E76" s="515"/>
      <c r="F76" s="22"/>
      <c r="G76" s="7">
        <v>90</v>
      </c>
      <c r="H76" s="7"/>
      <c r="I76" s="7"/>
      <c r="J76" s="7"/>
      <c r="K76" s="7"/>
      <c r="L76" s="7"/>
      <c r="M76" s="514">
        <f t="shared" si="2"/>
        <v>9111</v>
      </c>
      <c r="N76" s="29"/>
      <c r="O76" s="7"/>
      <c r="P76" s="7"/>
      <c r="Q76" s="7"/>
    </row>
    <row r="77" spans="1:17">
      <c r="A77" s="514"/>
      <c r="B77" s="19">
        <v>45395</v>
      </c>
      <c r="C77" s="514">
        <v>100</v>
      </c>
      <c r="D77" s="514">
        <v>109</v>
      </c>
      <c r="E77" s="515"/>
      <c r="F77" s="22"/>
      <c r="G77" s="7">
        <v>27</v>
      </c>
      <c r="H77" s="7"/>
      <c r="I77" s="7"/>
      <c r="J77" s="7"/>
      <c r="K77" s="7"/>
      <c r="L77" s="7"/>
      <c r="M77" s="514">
        <f t="shared" si="2"/>
        <v>9138</v>
      </c>
      <c r="N77" s="29"/>
      <c r="O77" s="7"/>
      <c r="P77" s="7"/>
      <c r="Q77" s="7"/>
    </row>
    <row r="78" spans="1:17">
      <c r="A78" s="514"/>
      <c r="B78" s="19">
        <v>45395</v>
      </c>
      <c r="C78" s="514">
        <v>109</v>
      </c>
      <c r="D78" s="514">
        <v>116</v>
      </c>
      <c r="E78" s="515"/>
      <c r="F78" s="22"/>
      <c r="G78" s="7">
        <v>38</v>
      </c>
      <c r="H78" s="7"/>
      <c r="I78" s="7"/>
      <c r="J78" s="7"/>
      <c r="K78" s="7"/>
      <c r="L78" s="7"/>
      <c r="M78" s="514">
        <f t="shared" si="2"/>
        <v>9176</v>
      </c>
      <c r="N78" s="29"/>
      <c r="O78" s="7"/>
      <c r="P78" s="7"/>
      <c r="Q78" s="7"/>
    </row>
    <row r="79" spans="1:17">
      <c r="A79" s="514"/>
      <c r="B79" s="19">
        <v>45395</v>
      </c>
      <c r="C79" s="514">
        <v>116</v>
      </c>
      <c r="D79" s="514">
        <v>123</v>
      </c>
      <c r="E79" s="515"/>
      <c r="F79" s="22"/>
      <c r="G79" s="7">
        <v>118</v>
      </c>
      <c r="H79" s="7"/>
      <c r="I79" s="7"/>
      <c r="J79" s="7"/>
      <c r="K79" s="7"/>
      <c r="L79" s="7"/>
      <c r="M79" s="514">
        <f t="shared" si="2"/>
        <v>9294</v>
      </c>
      <c r="N79" s="29"/>
      <c r="O79" s="7"/>
      <c r="P79" s="7"/>
      <c r="Q79" s="7"/>
    </row>
    <row r="80" spans="1:17">
      <c r="A80" s="514"/>
      <c r="B80" s="19">
        <v>45395</v>
      </c>
      <c r="C80" s="514">
        <v>165</v>
      </c>
      <c r="D80" s="514">
        <v>166</v>
      </c>
      <c r="E80" s="515"/>
      <c r="F80" s="22"/>
      <c r="G80" s="7">
        <v>32</v>
      </c>
      <c r="H80" s="7"/>
      <c r="I80" s="7"/>
      <c r="J80" s="7"/>
      <c r="K80" s="7"/>
      <c r="L80" s="7"/>
      <c r="M80" s="514">
        <f t="shared" si="2"/>
        <v>9326</v>
      </c>
      <c r="N80" s="29"/>
      <c r="O80" s="7"/>
      <c r="P80" s="7"/>
      <c r="Q80" s="7"/>
    </row>
    <row r="81" spans="1:17">
      <c r="A81" s="514"/>
      <c r="B81" s="19">
        <v>45397</v>
      </c>
      <c r="C81" s="514">
        <v>167</v>
      </c>
      <c r="D81" s="514">
        <v>168</v>
      </c>
      <c r="E81" s="515"/>
      <c r="F81" s="22"/>
      <c r="G81" s="7">
        <v>53</v>
      </c>
      <c r="H81" s="7"/>
      <c r="I81" s="7"/>
      <c r="J81" s="7"/>
      <c r="K81" s="7"/>
      <c r="L81" s="7"/>
      <c r="M81" s="560">
        <f t="shared" si="2"/>
        <v>9379</v>
      </c>
      <c r="N81" s="29"/>
      <c r="O81" s="7"/>
      <c r="P81" s="7"/>
      <c r="Q81" s="7"/>
    </row>
    <row r="82" spans="1:17">
      <c r="A82" s="514"/>
      <c r="B82" s="19">
        <v>45397</v>
      </c>
      <c r="C82" s="514">
        <v>169</v>
      </c>
      <c r="D82" s="514">
        <v>170</v>
      </c>
      <c r="E82" s="515"/>
      <c r="F82" s="22"/>
      <c r="G82" s="7">
        <v>52</v>
      </c>
      <c r="H82" s="7"/>
      <c r="I82" s="7"/>
      <c r="J82" s="7"/>
      <c r="K82" s="7"/>
      <c r="L82" s="7"/>
      <c r="M82" s="560">
        <f t="shared" si="2"/>
        <v>9431</v>
      </c>
      <c r="N82" s="29"/>
      <c r="O82" s="7"/>
      <c r="P82" s="7"/>
      <c r="Q82" s="7"/>
    </row>
    <row r="83" spans="1:17">
      <c r="A83" s="514"/>
      <c r="B83" s="19">
        <v>45397</v>
      </c>
      <c r="C83" s="514">
        <v>207</v>
      </c>
      <c r="D83" s="514">
        <v>177</v>
      </c>
      <c r="E83" s="515"/>
      <c r="F83" s="22"/>
      <c r="G83" s="7">
        <v>130</v>
      </c>
      <c r="H83" s="7"/>
      <c r="I83" s="7"/>
      <c r="J83" s="7"/>
      <c r="K83" s="7"/>
      <c r="L83" s="7"/>
      <c r="M83" s="560">
        <f t="shared" si="2"/>
        <v>9561</v>
      </c>
      <c r="N83" s="29"/>
      <c r="O83" s="7"/>
      <c r="P83" s="7"/>
      <c r="Q83" s="7"/>
    </row>
    <row r="84" spans="1:17">
      <c r="A84" s="514"/>
      <c r="B84" s="19">
        <v>45397</v>
      </c>
      <c r="C84" s="514">
        <v>207</v>
      </c>
      <c r="D84" s="514">
        <v>206</v>
      </c>
      <c r="E84" s="515"/>
      <c r="F84" s="22"/>
      <c r="G84" s="7">
        <v>148</v>
      </c>
      <c r="H84" s="7"/>
      <c r="I84" s="7"/>
      <c r="J84" s="7"/>
      <c r="K84" s="7"/>
      <c r="L84" s="7"/>
      <c r="M84" s="560">
        <f t="shared" si="2"/>
        <v>9709</v>
      </c>
      <c r="N84" s="29"/>
      <c r="O84" s="7"/>
      <c r="P84" s="7"/>
      <c r="Q84" s="7"/>
    </row>
    <row r="85" spans="1:17">
      <c r="A85" s="514"/>
      <c r="B85" s="19">
        <v>45398</v>
      </c>
      <c r="C85" s="514">
        <v>212</v>
      </c>
      <c r="D85" s="514">
        <v>213</v>
      </c>
      <c r="E85" s="515"/>
      <c r="F85" s="22"/>
      <c r="G85" s="7">
        <v>83</v>
      </c>
      <c r="H85" s="7"/>
      <c r="I85" s="7"/>
      <c r="J85" s="7"/>
      <c r="K85" s="7"/>
      <c r="L85" s="7"/>
      <c r="M85" s="560">
        <f t="shared" si="2"/>
        <v>9792</v>
      </c>
      <c r="N85" s="29"/>
      <c r="O85" s="7"/>
      <c r="P85" s="7"/>
      <c r="Q85" s="7"/>
    </row>
    <row r="86" spans="1:17">
      <c r="A86" s="7"/>
      <c r="B86" s="19">
        <v>45398</v>
      </c>
      <c r="C86" s="5">
        <v>213</v>
      </c>
      <c r="D86" s="5">
        <v>216</v>
      </c>
      <c r="E86" s="10"/>
      <c r="F86" s="22"/>
      <c r="G86" s="7">
        <v>78</v>
      </c>
      <c r="H86" s="7"/>
      <c r="I86" s="7"/>
      <c r="J86" s="7"/>
      <c r="K86" s="7"/>
      <c r="L86" s="7"/>
      <c r="M86" s="560">
        <f t="shared" si="2"/>
        <v>9870</v>
      </c>
      <c r="N86" s="29"/>
      <c r="O86" s="7"/>
      <c r="P86" s="7"/>
      <c r="Q86" s="7"/>
    </row>
    <row r="87" spans="1:17">
      <c r="A87" s="7"/>
      <c r="B87" s="19">
        <v>45398</v>
      </c>
      <c r="C87" s="5">
        <v>216</v>
      </c>
      <c r="D87" s="5">
        <v>217</v>
      </c>
      <c r="E87" s="10"/>
      <c r="F87" s="22"/>
      <c r="G87" s="7">
        <v>18</v>
      </c>
      <c r="H87" s="7"/>
      <c r="I87" s="7"/>
      <c r="J87" s="7"/>
      <c r="K87" s="7"/>
      <c r="L87" s="7"/>
      <c r="M87" s="560">
        <f t="shared" si="2"/>
        <v>9888</v>
      </c>
      <c r="N87" s="29"/>
      <c r="O87" s="7"/>
      <c r="P87" s="7"/>
      <c r="Q87" s="7"/>
    </row>
    <row r="88" spans="1:17">
      <c r="A88" s="7"/>
      <c r="B88" s="19">
        <v>45398</v>
      </c>
      <c r="C88" s="556">
        <v>216</v>
      </c>
      <c r="D88" s="556">
        <v>218</v>
      </c>
      <c r="E88" s="557"/>
      <c r="F88" s="22"/>
      <c r="G88" s="7">
        <v>41</v>
      </c>
      <c r="H88" s="7"/>
      <c r="I88" s="7"/>
      <c r="J88" s="7"/>
      <c r="K88" s="7"/>
      <c r="L88" s="7"/>
      <c r="M88" s="560">
        <f t="shared" si="2"/>
        <v>9929</v>
      </c>
      <c r="N88" s="29"/>
      <c r="O88" s="7"/>
      <c r="P88" s="7"/>
      <c r="Q88" s="7"/>
    </row>
    <row r="89" spans="1:17">
      <c r="A89" s="7"/>
      <c r="B89" s="19">
        <v>45398</v>
      </c>
      <c r="C89" s="556">
        <v>218</v>
      </c>
      <c r="D89" s="556">
        <v>219</v>
      </c>
      <c r="E89" s="557"/>
      <c r="F89" s="22"/>
      <c r="G89" s="7">
        <v>40</v>
      </c>
      <c r="H89" s="7"/>
      <c r="I89" s="7"/>
      <c r="J89" s="7"/>
      <c r="K89" s="7"/>
      <c r="L89" s="7"/>
      <c r="M89" s="560">
        <f t="shared" si="2"/>
        <v>9969</v>
      </c>
      <c r="N89" s="29"/>
      <c r="O89" s="7"/>
      <c r="P89" s="7"/>
      <c r="Q89" s="7"/>
    </row>
    <row r="90" spans="1:17">
      <c r="A90" s="7"/>
      <c r="B90" s="19">
        <v>45398</v>
      </c>
      <c r="C90" s="556">
        <v>218</v>
      </c>
      <c r="D90" s="556">
        <v>214</v>
      </c>
      <c r="E90" s="557"/>
      <c r="F90" s="22"/>
      <c r="G90" s="7">
        <v>60</v>
      </c>
      <c r="H90" s="7"/>
      <c r="I90" s="7"/>
      <c r="J90" s="7"/>
      <c r="K90" s="7"/>
      <c r="L90" s="7"/>
      <c r="M90" s="560">
        <f t="shared" si="2"/>
        <v>10029</v>
      </c>
      <c r="N90" s="29"/>
      <c r="O90" s="7"/>
      <c r="P90" s="7"/>
      <c r="Q90" s="7"/>
    </row>
    <row r="91" spans="1:17">
      <c r="A91" s="7"/>
      <c r="B91" s="19">
        <v>45398</v>
      </c>
      <c r="C91" s="556">
        <v>214</v>
      </c>
      <c r="D91" s="556">
        <v>213</v>
      </c>
      <c r="E91" s="557"/>
      <c r="F91" s="22"/>
      <c r="G91" s="7">
        <v>41</v>
      </c>
      <c r="H91" s="7"/>
      <c r="I91" s="7"/>
      <c r="J91" s="7"/>
      <c r="K91" s="7"/>
      <c r="L91" s="7"/>
      <c r="M91" s="560">
        <f t="shared" si="2"/>
        <v>10070</v>
      </c>
      <c r="N91" s="29"/>
      <c r="O91" s="7"/>
      <c r="P91" s="7"/>
      <c r="Q91" s="7"/>
    </row>
    <row r="92" spans="1:17">
      <c r="A92" s="7"/>
      <c r="B92" s="19">
        <v>45398</v>
      </c>
      <c r="C92" s="556">
        <v>214</v>
      </c>
      <c r="D92" s="556">
        <v>215</v>
      </c>
      <c r="E92" s="557"/>
      <c r="F92" s="22"/>
      <c r="G92" s="7">
        <v>49</v>
      </c>
      <c r="H92" s="7"/>
      <c r="I92" s="7"/>
      <c r="J92" s="7"/>
      <c r="K92" s="7"/>
      <c r="L92" s="7"/>
      <c r="M92" s="560">
        <f t="shared" si="2"/>
        <v>10119</v>
      </c>
      <c r="N92" s="29"/>
      <c r="O92" s="7"/>
      <c r="P92" s="7"/>
      <c r="Q92" s="7"/>
    </row>
    <row r="93" spans="1:17">
      <c r="A93" s="7"/>
      <c r="B93" s="19"/>
      <c r="C93" s="556"/>
      <c r="D93" s="556"/>
      <c r="E93" s="557"/>
      <c r="F93" s="22"/>
      <c r="G93" s="7"/>
      <c r="H93" s="7"/>
      <c r="I93" s="7"/>
      <c r="J93" s="7"/>
      <c r="K93" s="7"/>
      <c r="L93" s="7"/>
      <c r="M93" s="7"/>
      <c r="N93" s="29"/>
      <c r="O93" s="7"/>
      <c r="P93" s="7"/>
      <c r="Q93" s="7"/>
    </row>
    <row r="94" spans="1:17">
      <c r="A94" s="7"/>
      <c r="B94" s="19"/>
      <c r="C94" s="556"/>
      <c r="D94" s="556"/>
      <c r="E94" s="557"/>
      <c r="F94" s="22"/>
      <c r="G94" s="7"/>
      <c r="H94" s="7"/>
      <c r="I94" s="7"/>
      <c r="J94" s="7"/>
      <c r="K94" s="7"/>
      <c r="L94" s="7"/>
      <c r="M94" s="7"/>
      <c r="N94" s="29"/>
      <c r="O94" s="7"/>
      <c r="P94" s="7"/>
      <c r="Q94" s="7"/>
    </row>
    <row r="95" spans="1:17">
      <c r="A95" s="7"/>
      <c r="B95" s="19"/>
      <c r="C95" s="556"/>
      <c r="D95" s="556"/>
      <c r="E95" s="557"/>
      <c r="F95" s="22"/>
      <c r="G95" s="7"/>
      <c r="H95" s="7"/>
      <c r="I95" s="7"/>
      <c r="J95" s="7"/>
      <c r="K95" s="7"/>
      <c r="L95" s="7"/>
      <c r="M95" s="7"/>
      <c r="N95" s="29"/>
      <c r="O95" s="7"/>
      <c r="P95" s="7"/>
      <c r="Q95" s="7"/>
    </row>
    <row r="96" spans="1:17">
      <c r="A96" s="7"/>
      <c r="B96" s="19"/>
      <c r="C96" s="556"/>
      <c r="D96" s="556"/>
      <c r="E96" s="557"/>
      <c r="F96" s="22"/>
      <c r="G96" s="7"/>
      <c r="H96" s="7"/>
      <c r="I96" s="7"/>
      <c r="J96" s="7"/>
      <c r="K96" s="7"/>
      <c r="L96" s="7"/>
      <c r="M96" s="7"/>
      <c r="N96" s="29"/>
      <c r="O96" s="7"/>
      <c r="P96" s="7"/>
      <c r="Q96" s="7"/>
    </row>
    <row r="97" spans="1:17">
      <c r="A97" s="7"/>
      <c r="B97" s="19"/>
      <c r="C97" s="556"/>
      <c r="D97" s="556"/>
      <c r="E97" s="557"/>
      <c r="F97" s="22"/>
      <c r="G97" s="7"/>
      <c r="H97" s="7"/>
      <c r="I97" s="7"/>
      <c r="J97" s="7"/>
      <c r="K97" s="7"/>
      <c r="L97" s="7"/>
      <c r="M97" s="7"/>
      <c r="N97" s="29"/>
      <c r="O97" s="7"/>
      <c r="P97" s="7"/>
      <c r="Q97" s="7"/>
    </row>
    <row r="98" spans="1:17">
      <c r="A98" s="7"/>
      <c r="B98" s="19"/>
      <c r="C98" s="556"/>
      <c r="D98" s="556"/>
      <c r="E98" s="557"/>
      <c r="F98" s="22"/>
      <c r="G98" s="7"/>
      <c r="H98" s="7"/>
      <c r="I98" s="7"/>
      <c r="J98" s="7"/>
      <c r="K98" s="7"/>
      <c r="L98" s="7"/>
      <c r="M98" s="7"/>
      <c r="N98" s="29"/>
      <c r="O98" s="7"/>
      <c r="P98" s="7"/>
      <c r="Q98" s="7"/>
    </row>
    <row r="99" spans="1:17">
      <c r="A99" s="7"/>
      <c r="B99" s="19"/>
      <c r="C99" s="556"/>
      <c r="D99" s="556"/>
      <c r="E99" s="557"/>
      <c r="F99" s="22"/>
      <c r="G99" s="7"/>
      <c r="H99" s="7"/>
      <c r="I99" s="7"/>
      <c r="J99" s="7"/>
      <c r="K99" s="7"/>
      <c r="L99" s="7"/>
      <c r="M99" s="7"/>
      <c r="N99" s="29"/>
      <c r="O99" s="7"/>
      <c r="P99" s="7"/>
      <c r="Q99" s="7"/>
    </row>
    <row r="100" spans="1:17">
      <c r="A100" s="7"/>
      <c r="B100" s="19"/>
      <c r="C100" s="556"/>
      <c r="D100" s="556"/>
      <c r="E100" s="557"/>
      <c r="F100" s="22"/>
      <c r="G100" s="7"/>
      <c r="H100" s="7"/>
      <c r="I100" s="7"/>
      <c r="J100" s="7"/>
      <c r="K100" s="7"/>
      <c r="L100" s="7"/>
      <c r="M100" s="7"/>
      <c r="N100" s="29"/>
      <c r="O100" s="7"/>
      <c r="P100" s="7"/>
      <c r="Q100" s="7"/>
    </row>
    <row r="101" spans="1:17">
      <c r="A101" s="7"/>
      <c r="B101" s="19"/>
      <c r="C101" s="556"/>
      <c r="D101" s="556"/>
      <c r="E101" s="557"/>
      <c r="F101" s="22"/>
      <c r="G101" s="7"/>
      <c r="H101" s="7"/>
      <c r="I101" s="7"/>
      <c r="J101" s="7"/>
      <c r="K101" s="7"/>
      <c r="L101" s="7"/>
      <c r="M101" s="7"/>
      <c r="N101" s="29"/>
      <c r="O101" s="7"/>
      <c r="P101" s="7"/>
      <c r="Q101" s="7"/>
    </row>
    <row r="102" spans="1:17">
      <c r="A102" s="7"/>
      <c r="B102" s="19"/>
      <c r="C102" s="556"/>
      <c r="D102" s="556"/>
      <c r="E102" s="557"/>
      <c r="F102" s="22"/>
      <c r="G102" s="7"/>
      <c r="H102" s="7"/>
      <c r="I102" s="7"/>
      <c r="J102" s="7"/>
      <c r="K102" s="7"/>
      <c r="L102" s="7"/>
      <c r="M102" s="7"/>
      <c r="N102" s="29"/>
      <c r="O102" s="7"/>
      <c r="P102" s="7"/>
      <c r="Q102" s="7"/>
    </row>
    <row r="103" spans="1:17">
      <c r="A103" s="7"/>
      <c r="B103" s="19"/>
      <c r="C103" s="5"/>
      <c r="D103" s="5"/>
      <c r="E103" s="10"/>
      <c r="F103" s="22"/>
      <c r="G103" s="7"/>
      <c r="H103" s="7"/>
      <c r="I103" s="7"/>
      <c r="J103" s="7"/>
      <c r="K103" s="7"/>
      <c r="L103" s="7"/>
      <c r="M103" s="7"/>
      <c r="N103" s="29"/>
      <c r="O103" s="7"/>
      <c r="P103" s="7"/>
      <c r="Q103" s="7"/>
    </row>
    <row r="104" spans="1:17">
      <c r="A104" s="7"/>
      <c r="B104" s="7"/>
      <c r="C104" s="7"/>
      <c r="D104" s="7"/>
      <c r="E104" s="7"/>
      <c r="F104" s="23"/>
      <c r="G104" s="24">
        <f>+SUM(G8:G103)</f>
        <v>8139</v>
      </c>
      <c r="H104" s="25">
        <f t="shared" ref="H104:L104" si="4">+SUM(H8:H31)</f>
        <v>0</v>
      </c>
      <c r="I104" s="25">
        <f t="shared" si="4"/>
        <v>0</v>
      </c>
      <c r="J104" s="25">
        <f>+SUM(J8:J103)</f>
        <v>2490</v>
      </c>
      <c r="K104" s="25">
        <f>+SUM(K8:K103)</f>
        <v>1180</v>
      </c>
      <c r="L104" s="25">
        <f t="shared" si="4"/>
        <v>145</v>
      </c>
      <c r="M104" s="30">
        <f>SUM(G104:L104)</f>
        <v>11954</v>
      </c>
      <c r="N104" s="29"/>
      <c r="O104" s="7"/>
      <c r="P104" s="7"/>
      <c r="Q104" s="7"/>
    </row>
    <row r="105" spans="1:17" ht="21">
      <c r="A105" s="7"/>
      <c r="B105" s="7"/>
      <c r="C105" s="7"/>
      <c r="D105" s="7"/>
      <c r="E105" s="7"/>
      <c r="F105" s="23"/>
      <c r="G105" s="26">
        <v>15357</v>
      </c>
      <c r="H105" s="27">
        <v>269</v>
      </c>
      <c r="I105" s="27">
        <v>959</v>
      </c>
      <c r="J105" s="27">
        <v>1553</v>
      </c>
      <c r="K105" s="27">
        <v>608</v>
      </c>
      <c r="L105" s="27">
        <v>169</v>
      </c>
      <c r="M105" s="31">
        <f>SUM(G105:L105)</f>
        <v>18915</v>
      </c>
      <c r="N105" s="29"/>
      <c r="O105" s="7"/>
      <c r="P105" s="7"/>
      <c r="Q105" s="7"/>
    </row>
  </sheetData>
  <autoFilter ref="C6:D42"/>
  <mergeCells count="23">
    <mergeCell ref="Q6:Q7"/>
    <mergeCell ref="E1:Q4"/>
    <mergeCell ref="F6:F7"/>
    <mergeCell ref="M6:M7"/>
    <mergeCell ref="N6:N7"/>
    <mergeCell ref="O6:O7"/>
    <mergeCell ref="P6:P7"/>
    <mergeCell ref="B44:D44"/>
    <mergeCell ref="A1:B1"/>
    <mergeCell ref="C1:D1"/>
    <mergeCell ref="A2:B2"/>
    <mergeCell ref="C2:D2"/>
    <mergeCell ref="A3:B3"/>
    <mergeCell ref="C3:D3"/>
    <mergeCell ref="C4:D4"/>
    <mergeCell ref="A5:B5"/>
    <mergeCell ref="C5:Q5"/>
    <mergeCell ref="G6:L6"/>
    <mergeCell ref="A6:A7"/>
    <mergeCell ref="B6:B7"/>
    <mergeCell ref="C6:C7"/>
    <mergeCell ref="D6:D7"/>
    <mergeCell ref="E6:E7"/>
  </mergeCells>
  <conditionalFormatting sqref="C1:C1048576">
    <cfRule type="duplicateValues" dxfId="1" priority="2"/>
  </conditionalFormatting>
  <conditionalFormatting sqref="D1:D1048576">
    <cfRule type="duplicateValues" dxfId="0" priority="1"/>
  </conditionalFormatting>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4"/>
  <sheetViews>
    <sheetView topLeftCell="A122" workbookViewId="0">
      <selection activeCell="J49" sqref="J49"/>
    </sheetView>
  </sheetViews>
  <sheetFormatPr defaultColWidth="9" defaultRowHeight="15"/>
  <cols>
    <col min="2" max="2" width="10.42578125" customWidth="1"/>
  </cols>
  <sheetData>
    <row r="1" spans="1:16" ht="18.75">
      <c r="C1" s="772" t="s">
        <v>22</v>
      </c>
      <c r="D1" s="773"/>
      <c r="E1" s="777"/>
      <c r="F1" s="778"/>
      <c r="G1" s="778"/>
      <c r="H1" s="778"/>
      <c r="I1" s="778"/>
      <c r="J1" s="778"/>
      <c r="K1" s="778"/>
      <c r="L1" s="778"/>
      <c r="M1" s="778"/>
      <c r="N1" s="778"/>
      <c r="O1" s="778"/>
      <c r="P1" s="779"/>
    </row>
    <row r="2" spans="1:16" ht="18.75">
      <c r="C2" s="772" t="s">
        <v>1631</v>
      </c>
      <c r="D2" s="773"/>
      <c r="E2" s="780"/>
      <c r="F2" s="781"/>
      <c r="G2" s="781"/>
      <c r="H2" s="781"/>
      <c r="I2" s="781"/>
      <c r="J2" s="781"/>
      <c r="K2" s="781"/>
      <c r="L2" s="781"/>
      <c r="M2" s="781"/>
      <c r="N2" s="781"/>
      <c r="O2" s="781"/>
      <c r="P2" s="782"/>
    </row>
    <row r="3" spans="1:16" ht="18.75">
      <c r="C3" s="772">
        <v>16189</v>
      </c>
      <c r="D3" s="773"/>
      <c r="E3" s="780"/>
      <c r="F3" s="781"/>
      <c r="G3" s="781"/>
      <c r="H3" s="781"/>
      <c r="I3" s="781"/>
      <c r="J3" s="781"/>
      <c r="K3" s="781"/>
      <c r="L3" s="781"/>
      <c r="M3" s="781"/>
      <c r="N3" s="781"/>
      <c r="O3" s="781"/>
      <c r="P3" s="782"/>
    </row>
    <row r="4" spans="1:16" ht="18.75">
      <c r="C4" s="772"/>
      <c r="D4" s="773"/>
      <c r="E4" s="783"/>
      <c r="F4" s="784"/>
      <c r="G4" s="784"/>
      <c r="H4" s="784"/>
      <c r="I4" s="784"/>
      <c r="J4" s="784"/>
      <c r="K4" s="784"/>
      <c r="L4" s="784"/>
      <c r="M4" s="784"/>
      <c r="N4" s="784"/>
      <c r="O4" s="784"/>
      <c r="P4" s="785"/>
    </row>
    <row r="5" spans="1:16" ht="18.75">
      <c r="C5" s="774" t="s">
        <v>1632</v>
      </c>
      <c r="D5" s="775"/>
      <c r="E5" s="775"/>
      <c r="F5" s="775"/>
      <c r="G5" s="775"/>
      <c r="H5" s="775"/>
      <c r="I5" s="775"/>
      <c r="J5" s="775"/>
      <c r="K5" s="775"/>
      <c r="L5" s="775"/>
      <c r="M5" s="775"/>
      <c r="N5" s="775"/>
      <c r="O5" s="775"/>
      <c r="P5" s="776"/>
    </row>
    <row r="6" spans="1:16" ht="18">
      <c r="A6" s="786" t="s">
        <v>1633</v>
      </c>
      <c r="B6" s="787" t="s">
        <v>1634</v>
      </c>
      <c r="C6" s="719" t="s">
        <v>91</v>
      </c>
      <c r="D6" s="719" t="s">
        <v>92</v>
      </c>
      <c r="E6" s="719" t="s">
        <v>93</v>
      </c>
      <c r="F6" s="719" t="s">
        <v>94</v>
      </c>
      <c r="G6" s="764" t="s">
        <v>95</v>
      </c>
      <c r="H6" s="764"/>
      <c r="I6" s="764"/>
      <c r="J6" s="764"/>
      <c r="K6" s="764"/>
      <c r="L6" s="719" t="s">
        <v>96</v>
      </c>
      <c r="M6" s="719" t="s">
        <v>97</v>
      </c>
      <c r="N6" s="719" t="s">
        <v>98</v>
      </c>
      <c r="O6" s="719" t="s">
        <v>99</v>
      </c>
      <c r="P6" s="719" t="s">
        <v>265</v>
      </c>
    </row>
    <row r="7" spans="1:16" ht="18">
      <c r="A7" s="786"/>
      <c r="B7" s="787"/>
      <c r="C7" s="763"/>
      <c r="D7" s="763"/>
      <c r="E7" s="763"/>
      <c r="F7" s="763"/>
      <c r="G7" s="11" t="s">
        <v>101</v>
      </c>
      <c r="H7" s="11" t="s">
        <v>103</v>
      </c>
      <c r="I7" s="11" t="s">
        <v>104</v>
      </c>
      <c r="J7" s="11">
        <v>125</v>
      </c>
      <c r="K7" s="11" t="s">
        <v>106</v>
      </c>
      <c r="L7" s="763"/>
      <c r="M7" s="763"/>
      <c r="N7" s="763"/>
      <c r="O7" s="763"/>
      <c r="P7" s="763"/>
    </row>
    <row r="8" spans="1:16">
      <c r="A8" s="5">
        <v>1</v>
      </c>
      <c r="B8" s="12">
        <v>45082</v>
      </c>
      <c r="C8" s="10" t="s">
        <v>225</v>
      </c>
      <c r="D8" s="10" t="s">
        <v>126</v>
      </c>
      <c r="E8" s="5" t="s">
        <v>1635</v>
      </c>
      <c r="F8" s="5" t="s">
        <v>1636</v>
      </c>
      <c r="G8" s="5">
        <v>200</v>
      </c>
      <c r="H8" s="5"/>
      <c r="I8" s="5"/>
      <c r="J8" s="5"/>
      <c r="K8" s="5"/>
      <c r="L8" s="5">
        <f>+G8</f>
        <v>200</v>
      </c>
      <c r="M8" s="7"/>
      <c r="N8" s="7"/>
      <c r="O8" s="7"/>
      <c r="P8" s="7"/>
    </row>
    <row r="9" spans="1:16">
      <c r="A9" s="5">
        <f>1+A8</f>
        <v>2</v>
      </c>
      <c r="B9" s="12">
        <v>45082</v>
      </c>
      <c r="C9" s="10" t="s">
        <v>225</v>
      </c>
      <c r="D9" s="10" t="s">
        <v>126</v>
      </c>
      <c r="E9" s="5" t="s">
        <v>1635</v>
      </c>
      <c r="F9" s="5" t="s">
        <v>1636</v>
      </c>
      <c r="G9" s="5">
        <v>100</v>
      </c>
      <c r="H9" s="5"/>
      <c r="I9" s="5"/>
      <c r="J9" s="5"/>
      <c r="K9" s="5"/>
      <c r="L9" s="5">
        <f>+L8+G9+H9+I9+J9+K9</f>
        <v>300</v>
      </c>
      <c r="M9" s="7"/>
      <c r="N9" s="7"/>
      <c r="O9" s="7"/>
      <c r="P9" s="7"/>
    </row>
    <row r="10" spans="1:16">
      <c r="A10" s="5">
        <f t="shared" ref="A10:A73" si="0">1+A9</f>
        <v>3</v>
      </c>
      <c r="B10" s="12">
        <v>45083</v>
      </c>
      <c r="C10" s="10" t="s">
        <v>225</v>
      </c>
      <c r="D10" s="10" t="s">
        <v>786</v>
      </c>
      <c r="E10" s="5" t="s">
        <v>1635</v>
      </c>
      <c r="F10" s="5" t="s">
        <v>1636</v>
      </c>
      <c r="G10" s="5">
        <v>200</v>
      </c>
      <c r="H10" s="5"/>
      <c r="I10" s="5"/>
      <c r="J10" s="5"/>
      <c r="K10" s="5"/>
      <c r="L10" s="5">
        <f>+L9+G10+H10+I10+J10+K10</f>
        <v>500</v>
      </c>
      <c r="M10" s="7"/>
      <c r="N10" s="7"/>
      <c r="O10" s="7"/>
      <c r="P10" s="7"/>
    </row>
    <row r="11" spans="1:16">
      <c r="A11" s="5">
        <f t="shared" si="0"/>
        <v>4</v>
      </c>
      <c r="B11" s="12">
        <v>45083</v>
      </c>
      <c r="C11" s="10" t="s">
        <v>1122</v>
      </c>
      <c r="D11" s="10" t="s">
        <v>1123</v>
      </c>
      <c r="E11" s="5" t="s">
        <v>1635</v>
      </c>
      <c r="F11" s="5" t="s">
        <v>1636</v>
      </c>
      <c r="G11" s="5">
        <v>120</v>
      </c>
      <c r="H11" s="5"/>
      <c r="I11" s="5"/>
      <c r="J11" s="5"/>
      <c r="K11" s="5"/>
      <c r="L11" s="5">
        <f t="shared" ref="L11:L74" si="1">+L10+G11+H11+I11+J11+K11</f>
        <v>620</v>
      </c>
      <c r="M11" s="7"/>
      <c r="N11" s="7"/>
      <c r="O11" s="7"/>
      <c r="P11" s="7"/>
    </row>
    <row r="12" spans="1:16">
      <c r="A12" s="5">
        <f t="shared" si="0"/>
        <v>5</v>
      </c>
      <c r="B12" s="12">
        <v>45083</v>
      </c>
      <c r="C12" s="10" t="s">
        <v>1123</v>
      </c>
      <c r="D12" s="10" t="s">
        <v>1121</v>
      </c>
      <c r="E12" s="5" t="s">
        <v>1635</v>
      </c>
      <c r="F12" s="5" t="s">
        <v>1636</v>
      </c>
      <c r="G12" s="5">
        <v>80</v>
      </c>
      <c r="H12" s="5"/>
      <c r="I12" s="5"/>
      <c r="J12" s="5"/>
      <c r="K12" s="5"/>
      <c r="L12" s="5">
        <f t="shared" si="1"/>
        <v>700</v>
      </c>
      <c r="M12" s="7"/>
      <c r="N12" s="7"/>
      <c r="O12" s="7"/>
      <c r="P12" s="7"/>
    </row>
    <row r="13" spans="1:16">
      <c r="A13" s="5">
        <f t="shared" si="0"/>
        <v>6</v>
      </c>
      <c r="B13" s="12">
        <v>45084</v>
      </c>
      <c r="C13" s="10" t="s">
        <v>1123</v>
      </c>
      <c r="D13" s="10" t="s">
        <v>1121</v>
      </c>
      <c r="E13" s="5" t="s">
        <v>1635</v>
      </c>
      <c r="F13" s="5" t="s">
        <v>1636</v>
      </c>
      <c r="G13" s="5">
        <v>34</v>
      </c>
      <c r="H13" s="7"/>
      <c r="I13" s="7"/>
      <c r="J13" s="7"/>
      <c r="K13" s="7"/>
      <c r="L13" s="5">
        <f t="shared" si="1"/>
        <v>734</v>
      </c>
      <c r="M13" s="7"/>
      <c r="N13" s="7"/>
      <c r="O13" s="7"/>
      <c r="P13" s="7"/>
    </row>
    <row r="14" spans="1:16">
      <c r="A14" s="5">
        <f t="shared" si="0"/>
        <v>7</v>
      </c>
      <c r="B14" s="12">
        <v>45084</v>
      </c>
      <c r="C14" s="10" t="s">
        <v>1123</v>
      </c>
      <c r="D14" s="10" t="s">
        <v>1225</v>
      </c>
      <c r="E14" s="5" t="s">
        <v>1635</v>
      </c>
      <c r="F14" s="5" t="s">
        <v>1636</v>
      </c>
      <c r="G14" s="5">
        <v>126</v>
      </c>
      <c r="H14" s="7"/>
      <c r="I14" s="7"/>
      <c r="J14" s="7"/>
      <c r="K14" s="7"/>
      <c r="L14" s="5">
        <f t="shared" si="1"/>
        <v>860</v>
      </c>
      <c r="M14" s="7"/>
      <c r="N14" s="7"/>
      <c r="O14" s="7"/>
      <c r="P14" s="7"/>
    </row>
    <row r="15" spans="1:16">
      <c r="A15" s="5">
        <f t="shared" si="0"/>
        <v>8</v>
      </c>
      <c r="B15" s="12">
        <v>45085</v>
      </c>
      <c r="C15" s="10" t="s">
        <v>1123</v>
      </c>
      <c r="D15" s="10" t="s">
        <v>1225</v>
      </c>
      <c r="E15" s="5" t="s">
        <v>1635</v>
      </c>
      <c r="F15" s="5" t="s">
        <v>1636</v>
      </c>
      <c r="G15" s="5">
        <v>53</v>
      </c>
      <c r="H15" s="7"/>
      <c r="I15" s="7"/>
      <c r="J15" s="7"/>
      <c r="K15" s="7"/>
      <c r="L15" s="5">
        <f t="shared" si="1"/>
        <v>913</v>
      </c>
      <c r="M15" s="7"/>
      <c r="N15" s="7"/>
      <c r="O15" s="7"/>
      <c r="P15" s="7"/>
    </row>
    <row r="16" spans="1:16">
      <c r="A16" s="5">
        <f t="shared" si="0"/>
        <v>9</v>
      </c>
      <c r="B16" s="12">
        <v>45086</v>
      </c>
      <c r="C16" s="10" t="s">
        <v>1170</v>
      </c>
      <c r="D16" s="10" t="s">
        <v>1296</v>
      </c>
      <c r="E16" s="5" t="s">
        <v>1635</v>
      </c>
      <c r="F16" s="5" t="s">
        <v>1636</v>
      </c>
      <c r="G16" s="5">
        <v>63</v>
      </c>
      <c r="H16" s="7"/>
      <c r="I16" s="7"/>
      <c r="J16" s="7"/>
      <c r="K16" s="7"/>
      <c r="L16" s="5">
        <f t="shared" si="1"/>
        <v>976</v>
      </c>
      <c r="M16" s="7"/>
      <c r="N16" s="7"/>
      <c r="O16" s="7"/>
      <c r="P16" s="7"/>
    </row>
    <row r="17" spans="1:16">
      <c r="A17" s="5">
        <f t="shared" si="0"/>
        <v>10</v>
      </c>
      <c r="B17" s="12">
        <v>45088</v>
      </c>
      <c r="C17" s="10" t="s">
        <v>1170</v>
      </c>
      <c r="D17" s="10" t="s">
        <v>1296</v>
      </c>
      <c r="E17" s="5" t="s">
        <v>1635</v>
      </c>
      <c r="F17" s="5" t="s">
        <v>1636</v>
      </c>
      <c r="G17" s="5">
        <v>154</v>
      </c>
      <c r="H17" s="7"/>
      <c r="I17" s="7"/>
      <c r="J17" s="7"/>
      <c r="K17" s="7"/>
      <c r="L17" s="5">
        <f t="shared" si="1"/>
        <v>1130</v>
      </c>
      <c r="M17" s="7"/>
      <c r="N17" s="7"/>
      <c r="O17" s="7"/>
      <c r="P17" s="7"/>
    </row>
    <row r="18" spans="1:16">
      <c r="A18" s="5">
        <f t="shared" si="0"/>
        <v>11</v>
      </c>
      <c r="B18" s="12">
        <v>45088</v>
      </c>
      <c r="C18" s="10" t="s">
        <v>1296</v>
      </c>
      <c r="D18" s="10" t="s">
        <v>1265</v>
      </c>
      <c r="E18" s="5" t="s">
        <v>1635</v>
      </c>
      <c r="F18" s="5" t="s">
        <v>1636</v>
      </c>
      <c r="G18" s="5">
        <v>119</v>
      </c>
      <c r="H18" s="7"/>
      <c r="I18" s="7"/>
      <c r="J18" s="7"/>
      <c r="K18" s="7"/>
      <c r="L18" s="5">
        <f t="shared" si="1"/>
        <v>1249</v>
      </c>
      <c r="M18" s="7"/>
      <c r="N18" s="7"/>
      <c r="O18" s="7"/>
      <c r="P18" s="7"/>
    </row>
    <row r="19" spans="1:16">
      <c r="A19" s="5">
        <f t="shared" si="0"/>
        <v>12</v>
      </c>
      <c r="B19" s="12">
        <v>45088</v>
      </c>
      <c r="C19" s="10" t="s">
        <v>1265</v>
      </c>
      <c r="D19" s="10" t="s">
        <v>1129</v>
      </c>
      <c r="E19" s="5" t="s">
        <v>1635</v>
      </c>
      <c r="F19" s="5" t="s">
        <v>1636</v>
      </c>
      <c r="G19" s="5">
        <v>20</v>
      </c>
      <c r="H19" s="7"/>
      <c r="I19" s="7"/>
      <c r="J19" s="7"/>
      <c r="K19" s="7"/>
      <c r="L19" s="5">
        <f t="shared" si="1"/>
        <v>1269</v>
      </c>
      <c r="M19" s="7"/>
      <c r="N19" s="7"/>
      <c r="O19" s="7"/>
      <c r="P19" s="7"/>
    </row>
    <row r="20" spans="1:16">
      <c r="A20" s="5">
        <f t="shared" si="0"/>
        <v>13</v>
      </c>
      <c r="B20" s="12">
        <v>45088</v>
      </c>
      <c r="C20" s="10" t="s">
        <v>1129</v>
      </c>
      <c r="D20" s="10" t="s">
        <v>1534</v>
      </c>
      <c r="E20" s="5" t="s">
        <v>1635</v>
      </c>
      <c r="F20" s="5" t="s">
        <v>1636</v>
      </c>
      <c r="G20" s="5">
        <v>36</v>
      </c>
      <c r="H20" s="7"/>
      <c r="I20" s="7"/>
      <c r="J20" s="7"/>
      <c r="K20" s="7"/>
      <c r="L20" s="5">
        <f t="shared" si="1"/>
        <v>1305</v>
      </c>
      <c r="M20" s="7"/>
      <c r="N20" s="7"/>
      <c r="O20" s="7"/>
      <c r="P20" s="7"/>
    </row>
    <row r="21" spans="1:16">
      <c r="A21" s="5">
        <f t="shared" si="0"/>
        <v>14</v>
      </c>
      <c r="B21" s="12">
        <v>45088</v>
      </c>
      <c r="C21" s="10" t="s">
        <v>1172</v>
      </c>
      <c r="D21" s="10" t="s">
        <v>1613</v>
      </c>
      <c r="E21" s="5" t="s">
        <v>1635</v>
      </c>
      <c r="F21" s="5" t="s">
        <v>1636</v>
      </c>
      <c r="G21" s="5">
        <v>114</v>
      </c>
      <c r="H21" s="7"/>
      <c r="I21" s="7"/>
      <c r="J21" s="7"/>
      <c r="K21" s="7"/>
      <c r="L21" s="5">
        <f t="shared" si="1"/>
        <v>1419</v>
      </c>
      <c r="M21" s="7"/>
      <c r="N21" s="7"/>
      <c r="O21" s="7"/>
      <c r="P21" s="7"/>
    </row>
    <row r="22" spans="1:16">
      <c r="A22" s="5">
        <f t="shared" si="0"/>
        <v>15</v>
      </c>
      <c r="B22" s="12">
        <v>45089</v>
      </c>
      <c r="C22" s="10" t="s">
        <v>1137</v>
      </c>
      <c r="D22" s="10" t="s">
        <v>1533</v>
      </c>
      <c r="E22" s="5" t="s">
        <v>1635</v>
      </c>
      <c r="F22" s="5" t="s">
        <v>1636</v>
      </c>
      <c r="G22" s="7"/>
      <c r="H22" s="5"/>
      <c r="I22" s="5">
        <v>100</v>
      </c>
      <c r="J22" s="5"/>
      <c r="K22" s="7"/>
      <c r="L22" s="5">
        <f t="shared" si="1"/>
        <v>1519</v>
      </c>
      <c r="M22" s="7"/>
      <c r="N22" s="7"/>
      <c r="O22" s="7"/>
      <c r="P22" s="7"/>
    </row>
    <row r="23" spans="1:16">
      <c r="A23" s="5">
        <f t="shared" si="0"/>
        <v>16</v>
      </c>
      <c r="B23" s="12">
        <v>45089</v>
      </c>
      <c r="C23" s="10" t="s">
        <v>1533</v>
      </c>
      <c r="D23" s="10" t="s">
        <v>1299</v>
      </c>
      <c r="E23" s="5" t="s">
        <v>1635</v>
      </c>
      <c r="F23" s="5" t="s">
        <v>1636</v>
      </c>
      <c r="G23" s="7"/>
      <c r="H23" s="5"/>
      <c r="I23" s="5">
        <v>150</v>
      </c>
      <c r="J23" s="5"/>
      <c r="K23" s="7"/>
      <c r="L23" s="5">
        <f t="shared" si="1"/>
        <v>1669</v>
      </c>
      <c r="M23" s="7"/>
      <c r="N23" s="7"/>
      <c r="O23" s="7"/>
      <c r="P23" s="7"/>
    </row>
    <row r="24" spans="1:16">
      <c r="A24" s="5">
        <f t="shared" si="0"/>
        <v>17</v>
      </c>
      <c r="B24" s="12">
        <v>45090</v>
      </c>
      <c r="C24" s="10" t="s">
        <v>1533</v>
      </c>
      <c r="D24" s="10" t="s">
        <v>1299</v>
      </c>
      <c r="E24" s="5" t="s">
        <v>1635</v>
      </c>
      <c r="F24" s="5" t="s">
        <v>1636</v>
      </c>
      <c r="G24" s="7"/>
      <c r="H24" s="5"/>
      <c r="I24" s="5">
        <v>135</v>
      </c>
      <c r="J24" s="5"/>
      <c r="K24" s="7"/>
      <c r="L24" s="5">
        <f t="shared" si="1"/>
        <v>1804</v>
      </c>
      <c r="M24" s="7"/>
      <c r="N24" s="7"/>
      <c r="O24" s="7"/>
      <c r="P24" s="7"/>
    </row>
    <row r="25" spans="1:16">
      <c r="A25" s="5">
        <f t="shared" si="0"/>
        <v>18</v>
      </c>
      <c r="B25" s="12">
        <v>45090</v>
      </c>
      <c r="C25" s="5" t="s">
        <v>1299</v>
      </c>
      <c r="D25" s="5" t="s">
        <v>1332</v>
      </c>
      <c r="E25" s="5" t="s">
        <v>1635</v>
      </c>
      <c r="F25" s="5" t="s">
        <v>1636</v>
      </c>
      <c r="G25" s="7"/>
      <c r="H25" s="5"/>
      <c r="I25" s="5">
        <v>65</v>
      </c>
      <c r="J25" s="5"/>
      <c r="K25" s="7"/>
      <c r="L25" s="5">
        <f t="shared" si="1"/>
        <v>1869</v>
      </c>
      <c r="M25" s="7"/>
      <c r="N25" s="7"/>
      <c r="O25" s="7"/>
      <c r="P25" s="7"/>
    </row>
    <row r="26" spans="1:16">
      <c r="A26" s="5">
        <f t="shared" si="0"/>
        <v>19</v>
      </c>
      <c r="B26" s="12">
        <v>45091</v>
      </c>
      <c r="C26" s="5" t="s">
        <v>1299</v>
      </c>
      <c r="D26" s="5" t="s">
        <v>1332</v>
      </c>
      <c r="E26" s="5" t="s">
        <v>1635</v>
      </c>
      <c r="F26" s="5" t="s">
        <v>1636</v>
      </c>
      <c r="G26" s="7"/>
      <c r="H26" s="5"/>
      <c r="I26" s="5">
        <v>100</v>
      </c>
      <c r="J26" s="5"/>
      <c r="K26" s="7"/>
      <c r="L26" s="5">
        <f t="shared" si="1"/>
        <v>1969</v>
      </c>
      <c r="M26" s="7"/>
      <c r="N26" s="7"/>
      <c r="O26" s="7"/>
      <c r="P26" s="7"/>
    </row>
    <row r="27" spans="1:16">
      <c r="A27" s="5">
        <f t="shared" si="0"/>
        <v>20</v>
      </c>
      <c r="B27" s="12">
        <v>45091</v>
      </c>
      <c r="C27" s="5" t="s">
        <v>1299</v>
      </c>
      <c r="D27" s="5" t="s">
        <v>1294</v>
      </c>
      <c r="E27" s="5" t="s">
        <v>1635</v>
      </c>
      <c r="F27" s="5" t="s">
        <v>1636</v>
      </c>
      <c r="G27" s="7"/>
      <c r="H27" s="5">
        <v>50</v>
      </c>
      <c r="I27" s="5"/>
      <c r="J27" s="5"/>
      <c r="K27" s="7"/>
      <c r="L27" s="5">
        <f t="shared" si="1"/>
        <v>2019</v>
      </c>
      <c r="M27" s="7"/>
      <c r="N27" s="7"/>
      <c r="O27" s="7"/>
      <c r="P27" s="7"/>
    </row>
    <row r="28" spans="1:16">
      <c r="A28" s="5">
        <f t="shared" si="0"/>
        <v>21</v>
      </c>
      <c r="B28" s="12">
        <v>45092</v>
      </c>
      <c r="C28" s="5" t="s">
        <v>231</v>
      </c>
      <c r="D28" s="5" t="s">
        <v>218</v>
      </c>
      <c r="E28" s="5" t="s">
        <v>1635</v>
      </c>
      <c r="F28" s="5" t="s">
        <v>1636</v>
      </c>
      <c r="G28" s="7"/>
      <c r="H28" s="5"/>
      <c r="I28" s="5">
        <v>62</v>
      </c>
      <c r="J28" s="5"/>
      <c r="K28" s="7"/>
      <c r="L28" s="5">
        <f t="shared" si="1"/>
        <v>2081</v>
      </c>
      <c r="M28" s="7"/>
      <c r="N28" s="7"/>
      <c r="O28" s="7"/>
      <c r="P28" s="7"/>
    </row>
    <row r="29" spans="1:16">
      <c r="A29" s="5">
        <f t="shared" si="0"/>
        <v>22</v>
      </c>
      <c r="B29" s="12">
        <v>45092</v>
      </c>
      <c r="C29" s="5" t="s">
        <v>795</v>
      </c>
      <c r="D29" s="5" t="s">
        <v>245</v>
      </c>
      <c r="E29" s="5" t="s">
        <v>1635</v>
      </c>
      <c r="F29" s="5" t="s">
        <v>1636</v>
      </c>
      <c r="G29" s="7"/>
      <c r="H29" s="5">
        <v>69</v>
      </c>
      <c r="I29" s="5"/>
      <c r="J29" s="7"/>
      <c r="K29" s="7"/>
      <c r="L29" s="5">
        <f t="shared" si="1"/>
        <v>2150</v>
      </c>
      <c r="M29" s="7"/>
      <c r="N29" s="7"/>
      <c r="O29" s="7"/>
      <c r="P29" s="7"/>
    </row>
    <row r="30" spans="1:16">
      <c r="A30" s="5">
        <f t="shared" si="0"/>
        <v>23</v>
      </c>
      <c r="B30" s="12">
        <v>45093</v>
      </c>
      <c r="C30" s="5" t="s">
        <v>1332</v>
      </c>
      <c r="D30" s="5" t="s">
        <v>1195</v>
      </c>
      <c r="E30" s="5" t="s">
        <v>1635</v>
      </c>
      <c r="F30" s="5" t="s">
        <v>1636</v>
      </c>
      <c r="G30" s="7"/>
      <c r="H30" s="7"/>
      <c r="I30" s="7">
        <v>100</v>
      </c>
      <c r="J30" s="7"/>
      <c r="K30" s="7"/>
      <c r="L30" s="5">
        <f t="shared" si="1"/>
        <v>2250</v>
      </c>
      <c r="M30" s="7"/>
      <c r="N30" s="7"/>
      <c r="O30" s="7"/>
      <c r="P30" s="7"/>
    </row>
    <row r="31" spans="1:16">
      <c r="A31" s="5">
        <f t="shared" si="0"/>
        <v>24</v>
      </c>
      <c r="B31" s="12">
        <v>45093</v>
      </c>
      <c r="C31" s="5" t="s">
        <v>1332</v>
      </c>
      <c r="D31" s="5" t="s">
        <v>1166</v>
      </c>
      <c r="E31" s="5" t="s">
        <v>1635</v>
      </c>
      <c r="F31" s="5" t="s">
        <v>1636</v>
      </c>
      <c r="G31" s="5">
        <v>20</v>
      </c>
      <c r="H31" s="5"/>
      <c r="I31" s="5"/>
      <c r="J31" s="5"/>
      <c r="K31" s="7"/>
      <c r="L31" s="5">
        <f t="shared" si="1"/>
        <v>2270</v>
      </c>
      <c r="M31" s="7"/>
      <c r="N31" s="7"/>
      <c r="O31" s="7"/>
      <c r="P31" s="7"/>
    </row>
    <row r="32" spans="1:16">
      <c r="A32" s="5">
        <f t="shared" si="0"/>
        <v>25</v>
      </c>
      <c r="B32" s="12">
        <v>45094</v>
      </c>
      <c r="C32" s="5" t="s">
        <v>1332</v>
      </c>
      <c r="D32" s="5" t="s">
        <v>1195</v>
      </c>
      <c r="E32" s="5" t="s">
        <v>1635</v>
      </c>
      <c r="F32" s="5" t="s">
        <v>1636</v>
      </c>
      <c r="G32" s="5"/>
      <c r="H32" s="5"/>
      <c r="I32" s="5">
        <v>200</v>
      </c>
      <c r="J32" s="5"/>
      <c r="K32" s="7"/>
      <c r="L32" s="5">
        <f t="shared" si="1"/>
        <v>2470</v>
      </c>
      <c r="M32" s="7"/>
      <c r="N32" s="7"/>
      <c r="O32" s="7"/>
      <c r="P32" s="7"/>
    </row>
    <row r="33" spans="1:16">
      <c r="A33" s="5">
        <f t="shared" si="0"/>
        <v>26</v>
      </c>
      <c r="B33" s="12">
        <v>45095</v>
      </c>
      <c r="C33" s="5" t="s">
        <v>1332</v>
      </c>
      <c r="D33" s="5" t="s">
        <v>1195</v>
      </c>
      <c r="E33" s="5" t="s">
        <v>1635</v>
      </c>
      <c r="F33" s="5" t="s">
        <v>1636</v>
      </c>
      <c r="G33" s="5"/>
      <c r="H33" s="5"/>
      <c r="I33" s="5">
        <v>260</v>
      </c>
      <c r="J33" s="5"/>
      <c r="K33" s="7"/>
      <c r="L33" s="5">
        <f t="shared" si="1"/>
        <v>2730</v>
      </c>
      <c r="M33" s="7"/>
      <c r="N33" s="7"/>
      <c r="O33" s="7"/>
      <c r="P33" s="7"/>
    </row>
    <row r="34" spans="1:16">
      <c r="A34" s="5">
        <f t="shared" si="0"/>
        <v>27</v>
      </c>
      <c r="B34" s="12">
        <v>45096</v>
      </c>
      <c r="C34" s="5" t="s">
        <v>1332</v>
      </c>
      <c r="D34" s="5" t="s">
        <v>1195</v>
      </c>
      <c r="E34" s="5" t="s">
        <v>1635</v>
      </c>
      <c r="F34" s="5" t="s">
        <v>1636</v>
      </c>
      <c r="G34" s="5"/>
      <c r="H34" s="5"/>
      <c r="I34" s="5">
        <v>30</v>
      </c>
      <c r="J34" s="5"/>
      <c r="K34" s="7"/>
      <c r="L34" s="5">
        <f t="shared" si="1"/>
        <v>2760</v>
      </c>
      <c r="M34" s="7"/>
      <c r="N34" s="7"/>
      <c r="O34" s="7"/>
      <c r="P34" s="7"/>
    </row>
    <row r="35" spans="1:16">
      <c r="A35" s="5">
        <f t="shared" si="0"/>
        <v>28</v>
      </c>
      <c r="B35" s="12">
        <v>45096</v>
      </c>
      <c r="C35" s="5" t="s">
        <v>1195</v>
      </c>
      <c r="D35" s="5" t="s">
        <v>1248</v>
      </c>
      <c r="E35" s="5" t="s">
        <v>1635</v>
      </c>
      <c r="F35" s="5" t="s">
        <v>1636</v>
      </c>
      <c r="G35" s="5">
        <v>295</v>
      </c>
      <c r="H35" s="5"/>
      <c r="I35" s="5"/>
      <c r="J35" s="5"/>
      <c r="K35" s="7"/>
      <c r="L35" s="5">
        <f t="shared" si="1"/>
        <v>3055</v>
      </c>
      <c r="M35" s="7"/>
      <c r="N35" s="7"/>
      <c r="O35" s="7"/>
      <c r="P35" s="7"/>
    </row>
    <row r="36" spans="1:16">
      <c r="A36" s="5">
        <f t="shared" si="0"/>
        <v>29</v>
      </c>
      <c r="B36" s="12">
        <v>45097</v>
      </c>
      <c r="C36" s="5" t="s">
        <v>1332</v>
      </c>
      <c r="D36" s="5" t="s">
        <v>1166</v>
      </c>
      <c r="E36" s="5" t="s">
        <v>1635</v>
      </c>
      <c r="F36" s="5" t="s">
        <v>1636</v>
      </c>
      <c r="G36" s="5">
        <v>80</v>
      </c>
      <c r="H36" s="5"/>
      <c r="I36" s="5"/>
      <c r="J36" s="5"/>
      <c r="K36" s="7"/>
      <c r="L36" s="5">
        <f t="shared" si="1"/>
        <v>3135</v>
      </c>
      <c r="M36" s="7"/>
      <c r="N36" s="7"/>
      <c r="O36" s="7"/>
      <c r="P36" s="7"/>
    </row>
    <row r="37" spans="1:16">
      <c r="A37" s="5">
        <f t="shared" si="0"/>
        <v>30</v>
      </c>
      <c r="B37" s="12">
        <v>45097</v>
      </c>
      <c r="C37" s="5" t="s">
        <v>1166</v>
      </c>
      <c r="D37" s="5" t="s">
        <v>825</v>
      </c>
      <c r="E37" s="5" t="s">
        <v>1635</v>
      </c>
      <c r="F37" s="5" t="s">
        <v>1636</v>
      </c>
      <c r="G37" s="5">
        <v>30</v>
      </c>
      <c r="H37" s="7"/>
      <c r="I37" s="7"/>
      <c r="J37" s="7"/>
      <c r="K37" s="7"/>
      <c r="L37" s="5">
        <f t="shared" si="1"/>
        <v>3165</v>
      </c>
      <c r="M37" s="7"/>
      <c r="N37" s="7"/>
      <c r="O37" s="7"/>
      <c r="P37" s="7"/>
    </row>
    <row r="38" spans="1:16">
      <c r="A38" s="5">
        <f t="shared" si="0"/>
        <v>31</v>
      </c>
      <c r="B38" s="12">
        <v>45097</v>
      </c>
      <c r="C38" s="5" t="s">
        <v>825</v>
      </c>
      <c r="D38" s="5" t="s">
        <v>1192</v>
      </c>
      <c r="E38" s="5" t="s">
        <v>1635</v>
      </c>
      <c r="F38" s="5" t="s">
        <v>1636</v>
      </c>
      <c r="G38" s="5">
        <v>155</v>
      </c>
      <c r="H38" s="7"/>
      <c r="I38" s="7"/>
      <c r="J38" s="7"/>
      <c r="K38" s="7"/>
      <c r="L38" s="5">
        <f t="shared" si="1"/>
        <v>3320</v>
      </c>
      <c r="M38" s="7"/>
      <c r="N38" s="7"/>
      <c r="O38" s="7"/>
      <c r="P38" s="7"/>
    </row>
    <row r="39" spans="1:16">
      <c r="A39" s="5">
        <f t="shared" si="0"/>
        <v>32</v>
      </c>
      <c r="B39" s="12">
        <v>45098</v>
      </c>
      <c r="C39" s="5" t="s">
        <v>825</v>
      </c>
      <c r="D39" s="5" t="s">
        <v>1192</v>
      </c>
      <c r="E39" s="5" t="s">
        <v>1635</v>
      </c>
      <c r="F39" s="5" t="s">
        <v>1636</v>
      </c>
      <c r="G39" s="5">
        <v>161</v>
      </c>
      <c r="H39" s="7"/>
      <c r="I39" s="7"/>
      <c r="J39" s="7"/>
      <c r="K39" s="7"/>
      <c r="L39" s="5">
        <f t="shared" si="1"/>
        <v>3481</v>
      </c>
      <c r="M39" s="7"/>
      <c r="N39" s="7"/>
      <c r="O39" s="7"/>
      <c r="P39" s="7"/>
    </row>
    <row r="40" spans="1:16">
      <c r="A40" s="5">
        <f t="shared" si="0"/>
        <v>33</v>
      </c>
      <c r="B40" s="12">
        <v>45098</v>
      </c>
      <c r="C40" s="5" t="s">
        <v>825</v>
      </c>
      <c r="D40" s="5" t="s">
        <v>827</v>
      </c>
      <c r="E40" s="5" t="s">
        <v>1635</v>
      </c>
      <c r="F40" s="5" t="s">
        <v>1636</v>
      </c>
      <c r="G40" s="5">
        <v>62</v>
      </c>
      <c r="H40" s="7"/>
      <c r="I40" s="7"/>
      <c r="J40" s="7"/>
      <c r="K40" s="7"/>
      <c r="L40" s="5">
        <f t="shared" si="1"/>
        <v>3543</v>
      </c>
      <c r="M40" s="7"/>
      <c r="N40" s="7"/>
      <c r="O40" s="7"/>
      <c r="P40" s="7"/>
    </row>
    <row r="41" spans="1:16">
      <c r="A41" s="5">
        <f t="shared" si="0"/>
        <v>34</v>
      </c>
      <c r="B41" s="12">
        <v>45098</v>
      </c>
      <c r="C41" s="5" t="s">
        <v>827</v>
      </c>
      <c r="D41" s="5" t="s">
        <v>1294</v>
      </c>
      <c r="E41" s="5" t="s">
        <v>1635</v>
      </c>
      <c r="F41" s="5" t="s">
        <v>1636</v>
      </c>
      <c r="G41" s="7"/>
      <c r="H41" s="5">
        <v>80</v>
      </c>
      <c r="I41" s="7"/>
      <c r="J41" s="7"/>
      <c r="K41" s="7"/>
      <c r="L41" s="5">
        <f t="shared" si="1"/>
        <v>3623</v>
      </c>
      <c r="M41" s="7"/>
      <c r="N41" s="7"/>
      <c r="O41" s="7"/>
      <c r="P41" s="7"/>
    </row>
    <row r="42" spans="1:16">
      <c r="A42" s="5">
        <f t="shared" si="0"/>
        <v>35</v>
      </c>
      <c r="B42" s="12">
        <v>45099</v>
      </c>
      <c r="C42" s="5" t="s">
        <v>1299</v>
      </c>
      <c r="D42" s="5" t="s">
        <v>1294</v>
      </c>
      <c r="E42" s="5" t="s">
        <v>1635</v>
      </c>
      <c r="F42" s="5" t="s">
        <v>1636</v>
      </c>
      <c r="G42" s="7"/>
      <c r="H42" s="5">
        <v>120</v>
      </c>
      <c r="I42" s="7"/>
      <c r="J42" s="7"/>
      <c r="K42" s="7"/>
      <c r="L42" s="5">
        <f t="shared" si="1"/>
        <v>3743</v>
      </c>
      <c r="M42" s="7"/>
      <c r="N42" s="7"/>
      <c r="O42" s="7"/>
      <c r="P42" s="7"/>
    </row>
    <row r="43" spans="1:16">
      <c r="A43" s="5">
        <f t="shared" si="0"/>
        <v>36</v>
      </c>
      <c r="B43" s="12">
        <v>45099</v>
      </c>
      <c r="C43" s="5" t="s">
        <v>1294</v>
      </c>
      <c r="D43" s="5" t="s">
        <v>1134</v>
      </c>
      <c r="E43" s="5" t="s">
        <v>1635</v>
      </c>
      <c r="F43" s="5" t="s">
        <v>1636</v>
      </c>
      <c r="G43" s="7"/>
      <c r="H43" s="5">
        <v>80</v>
      </c>
      <c r="I43" s="7"/>
      <c r="J43" s="7"/>
      <c r="K43" s="7"/>
      <c r="L43" s="5">
        <f t="shared" si="1"/>
        <v>3823</v>
      </c>
      <c r="M43" s="7"/>
      <c r="N43" s="7"/>
      <c r="O43" s="7"/>
      <c r="P43" s="7"/>
    </row>
    <row r="44" spans="1:16">
      <c r="A44" s="5">
        <f t="shared" si="0"/>
        <v>37</v>
      </c>
      <c r="B44" s="12">
        <v>45100</v>
      </c>
      <c r="C44" s="5" t="s">
        <v>1134</v>
      </c>
      <c r="D44" s="5" t="s">
        <v>1393</v>
      </c>
      <c r="E44" s="5" t="s">
        <v>1635</v>
      </c>
      <c r="F44" s="5" t="s">
        <v>1636</v>
      </c>
      <c r="G44" s="5"/>
      <c r="H44" s="5">
        <v>76</v>
      </c>
      <c r="I44" s="7"/>
      <c r="J44" s="7"/>
      <c r="K44" s="7"/>
      <c r="L44" s="5">
        <f t="shared" si="1"/>
        <v>3899</v>
      </c>
      <c r="M44" s="7"/>
      <c r="N44" s="7"/>
      <c r="O44" s="7"/>
      <c r="P44" s="7"/>
    </row>
    <row r="45" spans="1:16">
      <c r="A45" s="5">
        <f t="shared" si="0"/>
        <v>38</v>
      </c>
      <c r="B45" s="12">
        <v>45100</v>
      </c>
      <c r="C45" s="5" t="s">
        <v>1134</v>
      </c>
      <c r="D45" s="5" t="s">
        <v>1168</v>
      </c>
      <c r="E45" s="5" t="s">
        <v>1635</v>
      </c>
      <c r="F45" s="5" t="s">
        <v>1636</v>
      </c>
      <c r="G45" s="5">
        <v>6</v>
      </c>
      <c r="H45" s="5"/>
      <c r="I45" s="7"/>
      <c r="J45" s="7"/>
      <c r="K45" s="7"/>
      <c r="L45" s="5">
        <f t="shared" si="1"/>
        <v>3905</v>
      </c>
      <c r="M45" s="7"/>
      <c r="N45" s="7"/>
      <c r="O45" s="7"/>
      <c r="P45" s="7"/>
    </row>
    <row r="46" spans="1:16">
      <c r="A46" s="5">
        <f t="shared" si="0"/>
        <v>39</v>
      </c>
      <c r="B46" s="12">
        <v>45100</v>
      </c>
      <c r="C46" s="5" t="s">
        <v>1393</v>
      </c>
      <c r="D46" s="5" t="s">
        <v>1395</v>
      </c>
      <c r="E46" s="5" t="s">
        <v>1635</v>
      </c>
      <c r="F46" s="5" t="s">
        <v>1636</v>
      </c>
      <c r="G46" s="5">
        <v>46</v>
      </c>
      <c r="H46" s="5"/>
      <c r="I46" s="7"/>
      <c r="J46" s="7"/>
      <c r="K46" s="7"/>
      <c r="L46" s="5">
        <f t="shared" si="1"/>
        <v>3951</v>
      </c>
      <c r="M46" s="7"/>
      <c r="N46" s="7"/>
      <c r="O46" s="7"/>
      <c r="P46" s="7"/>
    </row>
    <row r="47" spans="1:16">
      <c r="A47" s="5">
        <f t="shared" si="0"/>
        <v>40</v>
      </c>
      <c r="B47" s="12">
        <v>45100</v>
      </c>
      <c r="C47" s="5" t="s">
        <v>1393</v>
      </c>
      <c r="D47" s="5" t="s">
        <v>1130</v>
      </c>
      <c r="E47" s="5" t="s">
        <v>1635</v>
      </c>
      <c r="F47" s="5" t="s">
        <v>1636</v>
      </c>
      <c r="G47" s="5"/>
      <c r="H47" s="5">
        <v>74</v>
      </c>
      <c r="I47" s="7"/>
      <c r="J47" s="7"/>
      <c r="K47" s="7"/>
      <c r="L47" s="5">
        <f t="shared" si="1"/>
        <v>4025</v>
      </c>
      <c r="M47" s="7"/>
      <c r="N47" s="7"/>
      <c r="O47" s="7"/>
      <c r="P47" s="7"/>
    </row>
    <row r="48" spans="1:16">
      <c r="A48" s="5">
        <f t="shared" si="0"/>
        <v>41</v>
      </c>
      <c r="B48" s="12">
        <v>45102</v>
      </c>
      <c r="C48" s="5" t="s">
        <v>1088</v>
      </c>
      <c r="D48" s="5" t="s">
        <v>177</v>
      </c>
      <c r="E48" s="5" t="s">
        <v>1635</v>
      </c>
      <c r="F48" s="5" t="s">
        <v>1636</v>
      </c>
      <c r="G48" s="5">
        <v>158</v>
      </c>
      <c r="H48" s="5"/>
      <c r="I48" s="7"/>
      <c r="J48" s="7"/>
      <c r="K48" s="7"/>
      <c r="L48" s="5">
        <f t="shared" si="1"/>
        <v>4183</v>
      </c>
      <c r="M48" s="7"/>
      <c r="N48" s="7"/>
      <c r="O48" s="7"/>
      <c r="P48" s="7"/>
    </row>
    <row r="49" spans="1:16">
      <c r="A49" s="5">
        <f t="shared" si="0"/>
        <v>42</v>
      </c>
      <c r="B49" s="12">
        <v>45102</v>
      </c>
      <c r="C49" s="5" t="s">
        <v>1221</v>
      </c>
      <c r="D49" s="5" t="s">
        <v>1088</v>
      </c>
      <c r="E49" s="5" t="s">
        <v>1635</v>
      </c>
      <c r="F49" s="5" t="s">
        <v>1636</v>
      </c>
      <c r="G49" s="5">
        <v>30</v>
      </c>
      <c r="H49" s="5"/>
      <c r="I49" s="7"/>
      <c r="J49" s="7"/>
      <c r="K49" s="7"/>
      <c r="L49" s="5">
        <f t="shared" si="1"/>
        <v>4213</v>
      </c>
      <c r="M49" s="7"/>
      <c r="N49" s="7"/>
      <c r="O49" s="7"/>
      <c r="P49" s="7"/>
    </row>
    <row r="50" spans="1:16">
      <c r="A50" s="5">
        <f t="shared" si="0"/>
        <v>43</v>
      </c>
      <c r="B50" s="12">
        <v>45102</v>
      </c>
      <c r="C50" s="5" t="s">
        <v>1088</v>
      </c>
      <c r="D50" s="5" t="s">
        <v>1336</v>
      </c>
      <c r="E50" s="5" t="s">
        <v>1635</v>
      </c>
      <c r="F50" s="5" t="s">
        <v>1636</v>
      </c>
      <c r="G50" s="5">
        <v>11</v>
      </c>
      <c r="H50" s="5"/>
      <c r="I50" s="7"/>
      <c r="J50" s="7"/>
      <c r="K50" s="7"/>
      <c r="L50" s="5">
        <f t="shared" si="1"/>
        <v>4224</v>
      </c>
      <c r="M50" s="7"/>
      <c r="N50" s="7"/>
      <c r="O50" s="7"/>
      <c r="P50" s="7"/>
    </row>
    <row r="51" spans="1:16">
      <c r="A51" s="5">
        <f t="shared" si="0"/>
        <v>44</v>
      </c>
      <c r="B51" s="12">
        <v>45102</v>
      </c>
      <c r="C51" s="5" t="s">
        <v>198</v>
      </c>
      <c r="D51" s="5" t="s">
        <v>188</v>
      </c>
      <c r="E51" s="5" t="s">
        <v>1635</v>
      </c>
      <c r="F51" s="5" t="s">
        <v>1636</v>
      </c>
      <c r="G51" s="5"/>
      <c r="H51" s="5">
        <v>26</v>
      </c>
      <c r="I51" s="7"/>
      <c r="J51" s="7"/>
      <c r="K51" s="7"/>
      <c r="L51" s="5">
        <f t="shared" si="1"/>
        <v>4250</v>
      </c>
      <c r="M51" s="7"/>
      <c r="N51" s="7"/>
      <c r="O51" s="7"/>
      <c r="P51" s="7"/>
    </row>
    <row r="52" spans="1:16">
      <c r="A52" s="5">
        <f t="shared" si="0"/>
        <v>45</v>
      </c>
      <c r="B52" s="12">
        <v>45190</v>
      </c>
      <c r="C52" s="5" t="s">
        <v>1195</v>
      </c>
      <c r="D52" s="5" t="s">
        <v>1207</v>
      </c>
      <c r="E52" s="5" t="s">
        <v>1635</v>
      </c>
      <c r="F52" s="5" t="s">
        <v>1636</v>
      </c>
      <c r="G52" s="5"/>
      <c r="H52" s="5">
        <v>96</v>
      </c>
      <c r="I52" s="7"/>
      <c r="J52" s="7"/>
      <c r="K52" s="7"/>
      <c r="L52" s="5">
        <f t="shared" si="1"/>
        <v>4346</v>
      </c>
      <c r="M52" s="7"/>
      <c r="N52" s="7"/>
      <c r="O52" s="7"/>
      <c r="P52" s="7"/>
    </row>
    <row r="53" spans="1:16">
      <c r="A53" s="5">
        <f t="shared" si="0"/>
        <v>46</v>
      </c>
      <c r="B53" s="12">
        <v>45190</v>
      </c>
      <c r="C53" s="5" t="s">
        <v>1207</v>
      </c>
      <c r="D53" s="5" t="s">
        <v>1518</v>
      </c>
      <c r="E53" s="5" t="s">
        <v>1635</v>
      </c>
      <c r="F53" s="5" t="s">
        <v>1636</v>
      </c>
      <c r="G53" s="5"/>
      <c r="H53" s="5">
        <v>27</v>
      </c>
      <c r="I53" s="7"/>
      <c r="J53" s="7"/>
      <c r="K53" s="7"/>
      <c r="L53" s="5">
        <f t="shared" si="1"/>
        <v>4373</v>
      </c>
      <c r="M53" s="7"/>
      <c r="N53" s="7"/>
      <c r="O53" s="7"/>
      <c r="P53" s="7"/>
    </row>
    <row r="54" spans="1:16">
      <c r="A54" s="5">
        <f t="shared" si="0"/>
        <v>47</v>
      </c>
      <c r="B54" s="12">
        <v>45190</v>
      </c>
      <c r="C54" s="5" t="s">
        <v>1518</v>
      </c>
      <c r="D54" s="5" t="s">
        <v>1188</v>
      </c>
      <c r="E54" s="5" t="s">
        <v>1635</v>
      </c>
      <c r="F54" s="5" t="s">
        <v>1636</v>
      </c>
      <c r="G54" s="5"/>
      <c r="H54" s="5">
        <v>75</v>
      </c>
      <c r="I54" s="7"/>
      <c r="J54" s="7"/>
      <c r="K54" s="7"/>
      <c r="L54" s="5">
        <f t="shared" si="1"/>
        <v>4448</v>
      </c>
      <c r="M54" s="7"/>
      <c r="N54" s="7"/>
      <c r="O54" s="7"/>
      <c r="P54" s="7"/>
    </row>
    <row r="55" spans="1:16">
      <c r="A55" s="5">
        <f t="shared" si="0"/>
        <v>48</v>
      </c>
      <c r="B55" s="12">
        <v>45190</v>
      </c>
      <c r="C55" s="5" t="s">
        <v>1188</v>
      </c>
      <c r="D55" s="5" t="s">
        <v>1425</v>
      </c>
      <c r="E55" s="5" t="s">
        <v>1635</v>
      </c>
      <c r="F55" s="5" t="s">
        <v>1636</v>
      </c>
      <c r="G55" s="5"/>
      <c r="H55" s="5">
        <v>10</v>
      </c>
      <c r="I55" s="7"/>
      <c r="J55" s="7"/>
      <c r="K55" s="7"/>
      <c r="L55" s="5">
        <f t="shared" si="1"/>
        <v>4458</v>
      </c>
      <c r="M55" s="7"/>
      <c r="N55" s="7"/>
      <c r="O55" s="7"/>
      <c r="P55" s="7"/>
    </row>
    <row r="56" spans="1:16">
      <c r="A56" s="5">
        <f t="shared" si="0"/>
        <v>49</v>
      </c>
      <c r="B56" s="12">
        <v>45190</v>
      </c>
      <c r="C56" s="5" t="s">
        <v>1425</v>
      </c>
      <c r="D56" s="5" t="s">
        <v>1197</v>
      </c>
      <c r="E56" s="5" t="s">
        <v>1635</v>
      </c>
      <c r="F56" s="5" t="s">
        <v>1636</v>
      </c>
      <c r="G56" s="5"/>
      <c r="H56" s="5">
        <v>58</v>
      </c>
      <c r="I56" s="7"/>
      <c r="J56" s="7"/>
      <c r="K56" s="7"/>
      <c r="L56" s="5">
        <f t="shared" si="1"/>
        <v>4516</v>
      </c>
      <c r="M56" s="7"/>
      <c r="N56" s="7"/>
      <c r="O56" s="7"/>
      <c r="P56" s="7"/>
    </row>
    <row r="57" spans="1:16">
      <c r="A57" s="5">
        <f t="shared" si="0"/>
        <v>50</v>
      </c>
      <c r="B57" s="12">
        <v>45191</v>
      </c>
      <c r="C57" s="5" t="s">
        <v>1197</v>
      </c>
      <c r="D57" s="5" t="s">
        <v>1252</v>
      </c>
      <c r="E57" s="5" t="s">
        <v>1635</v>
      </c>
      <c r="F57" s="5" t="s">
        <v>1636</v>
      </c>
      <c r="G57" s="5">
        <v>11</v>
      </c>
      <c r="H57" s="5"/>
      <c r="I57" s="7"/>
      <c r="J57" s="7"/>
      <c r="K57" s="7"/>
      <c r="L57" s="5">
        <f t="shared" si="1"/>
        <v>4527</v>
      </c>
      <c r="M57" s="7"/>
      <c r="N57" s="7"/>
      <c r="O57" s="7"/>
      <c r="P57" s="7"/>
    </row>
    <row r="58" spans="1:16">
      <c r="A58" s="5">
        <f t="shared" si="0"/>
        <v>51</v>
      </c>
      <c r="B58" s="12">
        <v>45191</v>
      </c>
      <c r="C58" s="5" t="s">
        <v>1252</v>
      </c>
      <c r="D58" s="5" t="s">
        <v>739</v>
      </c>
      <c r="E58" s="5" t="s">
        <v>1635</v>
      </c>
      <c r="F58" s="5" t="s">
        <v>1636</v>
      </c>
      <c r="G58" s="5">
        <v>51</v>
      </c>
      <c r="H58" s="5"/>
      <c r="I58" s="7"/>
      <c r="J58" s="7"/>
      <c r="K58" s="7"/>
      <c r="L58" s="5">
        <f t="shared" si="1"/>
        <v>4578</v>
      </c>
      <c r="M58" s="7"/>
      <c r="N58" s="7"/>
      <c r="O58" s="7"/>
      <c r="P58" s="7"/>
    </row>
    <row r="59" spans="1:16">
      <c r="A59" s="5">
        <f t="shared" si="0"/>
        <v>52</v>
      </c>
      <c r="B59" s="12">
        <v>45191</v>
      </c>
      <c r="C59" s="5" t="s">
        <v>739</v>
      </c>
      <c r="D59" s="5" t="s">
        <v>1111</v>
      </c>
      <c r="E59" s="5" t="s">
        <v>1635</v>
      </c>
      <c r="F59" s="5" t="s">
        <v>1636</v>
      </c>
      <c r="G59" s="5">
        <v>56</v>
      </c>
      <c r="H59" s="5"/>
      <c r="I59" s="7"/>
      <c r="J59" s="7"/>
      <c r="K59" s="7"/>
      <c r="L59" s="5">
        <f t="shared" si="1"/>
        <v>4634</v>
      </c>
      <c r="M59" s="7"/>
      <c r="N59" s="7"/>
      <c r="O59" s="7"/>
      <c r="P59" s="7"/>
    </row>
    <row r="60" spans="1:16">
      <c r="A60" s="5">
        <f t="shared" si="0"/>
        <v>53</v>
      </c>
      <c r="B60" s="12">
        <v>45191</v>
      </c>
      <c r="C60" s="5" t="s">
        <v>1111</v>
      </c>
      <c r="D60" s="5" t="s">
        <v>1256</v>
      </c>
      <c r="E60" s="5" t="s">
        <v>1635</v>
      </c>
      <c r="F60" s="5" t="s">
        <v>1636</v>
      </c>
      <c r="G60" s="5">
        <v>16</v>
      </c>
      <c r="H60" s="5"/>
      <c r="I60" s="7"/>
      <c r="J60" s="7"/>
      <c r="K60" s="7"/>
      <c r="L60" s="5">
        <f t="shared" si="1"/>
        <v>4650</v>
      </c>
      <c r="M60" s="7"/>
      <c r="N60" s="7"/>
      <c r="O60" s="7"/>
      <c r="P60" s="7"/>
    </row>
    <row r="61" spans="1:16">
      <c r="A61" s="5">
        <f t="shared" si="0"/>
        <v>54</v>
      </c>
      <c r="B61" s="12">
        <v>45191</v>
      </c>
      <c r="C61" s="32" t="s">
        <v>1256</v>
      </c>
      <c r="D61" s="32" t="s">
        <v>1058</v>
      </c>
      <c r="E61" s="5" t="s">
        <v>1635</v>
      </c>
      <c r="F61" s="5" t="s">
        <v>1636</v>
      </c>
      <c r="G61" s="5">
        <v>19</v>
      </c>
      <c r="H61" s="5"/>
      <c r="I61" s="7"/>
      <c r="J61" s="7"/>
      <c r="K61" s="7"/>
      <c r="L61" s="5">
        <f t="shared" si="1"/>
        <v>4669</v>
      </c>
      <c r="M61" s="7"/>
      <c r="N61" s="7"/>
      <c r="O61" s="7"/>
      <c r="P61" s="7"/>
    </row>
    <row r="62" spans="1:16">
      <c r="A62" s="5">
        <f t="shared" si="0"/>
        <v>55</v>
      </c>
      <c r="B62" s="12">
        <v>45191</v>
      </c>
      <c r="C62" s="5" t="s">
        <v>1058</v>
      </c>
      <c r="D62" s="5" t="s">
        <v>1218</v>
      </c>
      <c r="E62" s="5" t="s">
        <v>1635</v>
      </c>
      <c r="F62" s="5" t="s">
        <v>1636</v>
      </c>
      <c r="G62" s="5">
        <v>52</v>
      </c>
      <c r="H62" s="5"/>
      <c r="I62" s="7"/>
      <c r="J62" s="7"/>
      <c r="K62" s="7"/>
      <c r="L62" s="5">
        <f t="shared" si="1"/>
        <v>4721</v>
      </c>
      <c r="M62" s="7"/>
      <c r="N62" s="7"/>
      <c r="O62" s="7"/>
      <c r="P62" s="7"/>
    </row>
    <row r="63" spans="1:16">
      <c r="A63" s="5">
        <f t="shared" si="0"/>
        <v>56</v>
      </c>
      <c r="B63" s="12">
        <v>45191</v>
      </c>
      <c r="C63" s="5" t="s">
        <v>1218</v>
      </c>
      <c r="D63" s="5" t="s">
        <v>1194</v>
      </c>
      <c r="E63" s="5" t="s">
        <v>1635</v>
      </c>
      <c r="F63" s="5" t="s">
        <v>1636</v>
      </c>
      <c r="G63" s="5">
        <v>57</v>
      </c>
      <c r="H63" s="5"/>
      <c r="I63" s="7"/>
      <c r="J63" s="7"/>
      <c r="K63" s="7"/>
      <c r="L63" s="5">
        <f t="shared" si="1"/>
        <v>4778</v>
      </c>
      <c r="M63" s="7"/>
      <c r="N63" s="7"/>
      <c r="O63" s="7"/>
      <c r="P63" s="7"/>
    </row>
    <row r="64" spans="1:16">
      <c r="A64" s="5">
        <f t="shared" si="0"/>
        <v>57</v>
      </c>
      <c r="B64" s="12">
        <v>45191</v>
      </c>
      <c r="C64" s="5" t="s">
        <v>1218</v>
      </c>
      <c r="D64" s="5" t="s">
        <v>880</v>
      </c>
      <c r="E64" s="5" t="s">
        <v>1635</v>
      </c>
      <c r="F64" s="5" t="s">
        <v>1636</v>
      </c>
      <c r="G64" s="5">
        <v>76</v>
      </c>
      <c r="H64" s="5"/>
      <c r="I64" s="7"/>
      <c r="J64" s="7"/>
      <c r="K64" s="7"/>
      <c r="L64" s="5">
        <f t="shared" si="1"/>
        <v>4854</v>
      </c>
      <c r="M64" s="7"/>
      <c r="N64" s="7"/>
      <c r="O64" s="7"/>
      <c r="P64" s="7"/>
    </row>
    <row r="65" spans="1:20">
      <c r="A65" s="5">
        <f t="shared" si="0"/>
        <v>58</v>
      </c>
      <c r="B65" s="12">
        <v>45191</v>
      </c>
      <c r="C65" s="5" t="s">
        <v>880</v>
      </c>
      <c r="D65" s="5" t="s">
        <v>1182</v>
      </c>
      <c r="E65" s="5" t="s">
        <v>1635</v>
      </c>
      <c r="F65" s="5" t="s">
        <v>1636</v>
      </c>
      <c r="G65" s="5">
        <v>66</v>
      </c>
      <c r="H65" s="5"/>
      <c r="I65" s="7"/>
      <c r="J65" s="7"/>
      <c r="K65" s="7"/>
      <c r="L65" s="5">
        <f t="shared" si="1"/>
        <v>4920</v>
      </c>
      <c r="M65" s="7"/>
      <c r="N65" s="7"/>
      <c r="O65" s="7"/>
      <c r="P65" s="7"/>
    </row>
    <row r="66" spans="1:20">
      <c r="A66" s="5">
        <f t="shared" si="0"/>
        <v>59</v>
      </c>
      <c r="B66" s="12">
        <v>45191</v>
      </c>
      <c r="C66" s="5" t="s">
        <v>1182</v>
      </c>
      <c r="D66" s="5" t="s">
        <v>740</v>
      </c>
      <c r="E66" s="5" t="s">
        <v>1635</v>
      </c>
      <c r="F66" s="5" t="s">
        <v>1636</v>
      </c>
      <c r="G66" s="5">
        <v>28</v>
      </c>
      <c r="H66" s="5"/>
      <c r="I66" s="7"/>
      <c r="J66" s="7"/>
      <c r="K66" s="7"/>
      <c r="L66" s="5">
        <f t="shared" si="1"/>
        <v>4948</v>
      </c>
      <c r="M66" s="7"/>
      <c r="N66" s="7"/>
      <c r="O66" s="7"/>
      <c r="P66" s="7"/>
    </row>
    <row r="67" spans="1:20">
      <c r="A67" s="5">
        <f t="shared" si="0"/>
        <v>60</v>
      </c>
      <c r="B67" s="12">
        <v>45191</v>
      </c>
      <c r="C67" s="5" t="s">
        <v>740</v>
      </c>
      <c r="D67" s="5" t="s">
        <v>1431</v>
      </c>
      <c r="E67" s="5" t="s">
        <v>1635</v>
      </c>
      <c r="F67" s="5" t="s">
        <v>1636</v>
      </c>
      <c r="G67" s="5">
        <v>70</v>
      </c>
      <c r="H67" s="5"/>
      <c r="I67" s="7"/>
      <c r="J67" s="7"/>
      <c r="K67" s="7"/>
      <c r="L67" s="5">
        <f t="shared" si="1"/>
        <v>5018</v>
      </c>
      <c r="M67" s="7"/>
      <c r="N67" s="7"/>
      <c r="O67" s="7"/>
      <c r="P67" s="7"/>
    </row>
    <row r="68" spans="1:20">
      <c r="A68" s="5">
        <f t="shared" si="0"/>
        <v>61</v>
      </c>
      <c r="B68" s="12">
        <v>45192</v>
      </c>
      <c r="C68" s="5" t="s">
        <v>1431</v>
      </c>
      <c r="D68" s="5" t="s">
        <v>1266</v>
      </c>
      <c r="E68" s="5" t="s">
        <v>1635</v>
      </c>
      <c r="F68" s="5" t="s">
        <v>1636</v>
      </c>
      <c r="G68" s="5">
        <v>267</v>
      </c>
      <c r="H68" s="5"/>
      <c r="I68" s="7"/>
      <c r="J68" s="7"/>
      <c r="K68" s="7"/>
      <c r="L68" s="5">
        <f t="shared" si="1"/>
        <v>5285</v>
      </c>
      <c r="M68" s="7"/>
      <c r="N68" s="7"/>
      <c r="O68" s="7"/>
      <c r="P68" s="7"/>
    </row>
    <row r="69" spans="1:20">
      <c r="A69" s="5">
        <f t="shared" si="0"/>
        <v>62</v>
      </c>
      <c r="B69" s="12">
        <v>45192</v>
      </c>
      <c r="C69" s="5" t="s">
        <v>1431</v>
      </c>
      <c r="D69" s="5" t="s">
        <v>1373</v>
      </c>
      <c r="E69" s="5" t="s">
        <v>1635</v>
      </c>
      <c r="F69" s="5" t="s">
        <v>1636</v>
      </c>
      <c r="G69" s="5">
        <v>122</v>
      </c>
      <c r="H69" s="5"/>
      <c r="I69" s="7"/>
      <c r="J69" s="7"/>
      <c r="K69" s="7"/>
      <c r="L69" s="5">
        <f t="shared" si="1"/>
        <v>5407</v>
      </c>
      <c r="M69" s="7"/>
      <c r="N69" s="7"/>
      <c r="O69" s="7"/>
      <c r="P69" s="7"/>
    </row>
    <row r="70" spans="1:20">
      <c r="A70" s="5">
        <f t="shared" si="0"/>
        <v>63</v>
      </c>
      <c r="B70" s="12">
        <v>45192</v>
      </c>
      <c r="C70" s="5" t="s">
        <v>1373</v>
      </c>
      <c r="D70" s="5" t="s">
        <v>1254</v>
      </c>
      <c r="E70" s="5" t="s">
        <v>1635</v>
      </c>
      <c r="F70" s="5" t="s">
        <v>1636</v>
      </c>
      <c r="G70" s="5">
        <v>217</v>
      </c>
      <c r="H70" s="5"/>
      <c r="I70" s="7"/>
      <c r="J70" s="7"/>
      <c r="K70" s="7"/>
      <c r="L70" s="5">
        <f t="shared" si="1"/>
        <v>5624</v>
      </c>
      <c r="M70" s="7"/>
      <c r="N70" s="7"/>
      <c r="O70" s="7"/>
      <c r="P70" s="7"/>
    </row>
    <row r="71" spans="1:20">
      <c r="A71" s="5">
        <f t="shared" si="0"/>
        <v>64</v>
      </c>
      <c r="B71" s="12">
        <v>45193</v>
      </c>
      <c r="C71" s="5" t="s">
        <v>1256</v>
      </c>
      <c r="D71" s="5" t="s">
        <v>1538</v>
      </c>
      <c r="E71" s="5" t="s">
        <v>1635</v>
      </c>
      <c r="F71" s="5" t="s">
        <v>1636</v>
      </c>
      <c r="G71" s="5">
        <v>84</v>
      </c>
      <c r="H71" s="5"/>
      <c r="I71" s="7"/>
      <c r="J71" s="7"/>
      <c r="K71" s="7"/>
      <c r="L71" s="5">
        <f t="shared" si="1"/>
        <v>5708</v>
      </c>
      <c r="M71" s="7"/>
      <c r="N71" s="7"/>
      <c r="O71" s="7"/>
      <c r="P71" s="7"/>
      <c r="T71" t="s">
        <v>1683</v>
      </c>
    </row>
    <row r="72" spans="1:20">
      <c r="A72" s="5">
        <f t="shared" si="0"/>
        <v>65</v>
      </c>
      <c r="B72" s="12">
        <v>45193</v>
      </c>
      <c r="C72" s="5" t="s">
        <v>880</v>
      </c>
      <c r="D72" s="5" t="s">
        <v>1232</v>
      </c>
      <c r="E72" s="5" t="s">
        <v>1635</v>
      </c>
      <c r="F72" s="5" t="s">
        <v>1636</v>
      </c>
      <c r="G72" s="5">
        <v>20</v>
      </c>
      <c r="H72" s="5"/>
      <c r="I72" s="7"/>
      <c r="J72" s="7"/>
      <c r="K72" s="7"/>
      <c r="L72" s="5">
        <f t="shared" si="1"/>
        <v>5728</v>
      </c>
      <c r="M72" s="7"/>
      <c r="N72" s="7"/>
      <c r="O72" s="7"/>
      <c r="P72" s="7"/>
    </row>
    <row r="73" spans="1:20">
      <c r="A73" s="5">
        <f t="shared" si="0"/>
        <v>66</v>
      </c>
      <c r="B73" s="12">
        <v>45193</v>
      </c>
      <c r="C73" s="5" t="s">
        <v>1232</v>
      </c>
      <c r="D73" s="5" t="s">
        <v>1198</v>
      </c>
      <c r="E73" s="5" t="s">
        <v>1635</v>
      </c>
      <c r="F73" s="5" t="s">
        <v>1636</v>
      </c>
      <c r="G73" s="5">
        <v>45</v>
      </c>
      <c r="H73" s="5"/>
      <c r="I73" s="7"/>
      <c r="J73" s="7"/>
      <c r="K73" s="7"/>
      <c r="L73" s="5">
        <f t="shared" si="1"/>
        <v>5773</v>
      </c>
      <c r="M73" s="7"/>
      <c r="N73" s="7"/>
      <c r="O73" s="7"/>
      <c r="P73" s="7"/>
    </row>
    <row r="74" spans="1:20">
      <c r="A74" s="5">
        <f t="shared" ref="A74:A138" si="2">1+A73</f>
        <v>67</v>
      </c>
      <c r="B74" s="12">
        <v>45193</v>
      </c>
      <c r="C74" s="5" t="s">
        <v>1198</v>
      </c>
      <c r="D74" s="5" t="s">
        <v>1429</v>
      </c>
      <c r="E74" s="5" t="s">
        <v>1635</v>
      </c>
      <c r="F74" s="5" t="s">
        <v>1636</v>
      </c>
      <c r="G74" s="5">
        <v>23</v>
      </c>
      <c r="H74" s="5"/>
      <c r="I74" s="7"/>
      <c r="J74" s="7"/>
      <c r="K74" s="7"/>
      <c r="L74" s="5">
        <f t="shared" si="1"/>
        <v>5796</v>
      </c>
      <c r="M74" s="7"/>
      <c r="N74" s="7"/>
      <c r="O74" s="7"/>
      <c r="P74" s="7"/>
    </row>
    <row r="75" spans="1:20">
      <c r="A75" s="5">
        <f t="shared" si="2"/>
        <v>68</v>
      </c>
      <c r="B75" s="12">
        <v>45193</v>
      </c>
      <c r="C75" s="5" t="s">
        <v>1429</v>
      </c>
      <c r="D75" s="5" t="s">
        <v>1366</v>
      </c>
      <c r="E75" s="5" t="s">
        <v>1635</v>
      </c>
      <c r="F75" s="5" t="s">
        <v>1636</v>
      </c>
      <c r="G75" s="5">
        <v>34</v>
      </c>
      <c r="H75" s="5"/>
      <c r="I75" s="7"/>
      <c r="J75" s="7"/>
      <c r="K75" s="7"/>
      <c r="L75" s="5">
        <f t="shared" ref="L75:L138" si="3">+L74+G75+H75+I75+J75+K75</f>
        <v>5830</v>
      </c>
      <c r="M75" s="7"/>
      <c r="N75" s="7"/>
      <c r="O75" s="7"/>
      <c r="P75" s="7"/>
    </row>
    <row r="76" spans="1:20">
      <c r="A76" s="5">
        <f t="shared" si="2"/>
        <v>69</v>
      </c>
      <c r="B76" s="12">
        <v>45193</v>
      </c>
      <c r="C76" s="5" t="s">
        <v>754</v>
      </c>
      <c r="D76" s="5" t="s">
        <v>1380</v>
      </c>
      <c r="E76" s="5" t="s">
        <v>1635</v>
      </c>
      <c r="F76" s="5" t="s">
        <v>1636</v>
      </c>
      <c r="G76" s="5">
        <v>66</v>
      </c>
      <c r="H76" s="5"/>
      <c r="I76" s="7"/>
      <c r="J76" s="7"/>
      <c r="K76" s="7"/>
      <c r="L76" s="5">
        <f t="shared" si="3"/>
        <v>5896</v>
      </c>
      <c r="M76" s="7"/>
      <c r="N76" s="7"/>
      <c r="O76" s="7"/>
      <c r="P76" s="7"/>
    </row>
    <row r="77" spans="1:20">
      <c r="A77" s="5">
        <f t="shared" si="2"/>
        <v>70</v>
      </c>
      <c r="B77" s="12">
        <v>45193</v>
      </c>
      <c r="C77" s="5" t="s">
        <v>1380</v>
      </c>
      <c r="D77" s="5" t="s">
        <v>1251</v>
      </c>
      <c r="E77" s="5" t="s">
        <v>1635</v>
      </c>
      <c r="F77" s="5" t="s">
        <v>1636</v>
      </c>
      <c r="G77" s="5">
        <v>24</v>
      </c>
      <c r="H77" s="5"/>
      <c r="I77" s="7"/>
      <c r="J77" s="7"/>
      <c r="K77" s="7"/>
      <c r="L77" s="5">
        <f t="shared" si="3"/>
        <v>5920</v>
      </c>
      <c r="M77" s="7"/>
      <c r="N77" s="7"/>
      <c r="O77" s="7"/>
      <c r="P77" s="7"/>
    </row>
    <row r="78" spans="1:20">
      <c r="A78" s="5">
        <f t="shared" si="2"/>
        <v>71</v>
      </c>
      <c r="B78" s="12">
        <v>45193</v>
      </c>
      <c r="C78" s="5" t="s">
        <v>1380</v>
      </c>
      <c r="D78" s="5" t="s">
        <v>1261</v>
      </c>
      <c r="E78" s="5" t="s">
        <v>1635</v>
      </c>
      <c r="F78" s="5" t="s">
        <v>1636</v>
      </c>
      <c r="G78" s="5">
        <v>10</v>
      </c>
      <c r="H78" s="5"/>
      <c r="I78" s="7"/>
      <c r="J78" s="7"/>
      <c r="K78" s="7"/>
      <c r="L78" s="5">
        <f t="shared" si="3"/>
        <v>5930</v>
      </c>
      <c r="M78" s="7"/>
      <c r="N78" s="7"/>
      <c r="O78" s="7"/>
      <c r="P78" s="7"/>
    </row>
    <row r="79" spans="1:20">
      <c r="A79" s="5">
        <f t="shared" si="2"/>
        <v>72</v>
      </c>
      <c r="B79" s="12">
        <v>45193</v>
      </c>
      <c r="C79" s="5" t="s">
        <v>1194</v>
      </c>
      <c r="D79" s="5" t="s">
        <v>1058</v>
      </c>
      <c r="E79" s="5" t="s">
        <v>1635</v>
      </c>
      <c r="F79" s="5" t="s">
        <v>1636</v>
      </c>
      <c r="G79" s="5">
        <v>74</v>
      </c>
      <c r="H79" s="5"/>
      <c r="I79" s="7"/>
      <c r="J79" s="7"/>
      <c r="K79" s="7"/>
      <c r="L79" s="5">
        <f t="shared" si="3"/>
        <v>6004</v>
      </c>
      <c r="M79" s="7"/>
      <c r="N79" s="7"/>
      <c r="O79" s="7"/>
      <c r="P79" s="7"/>
    </row>
    <row r="80" spans="1:20">
      <c r="A80" s="5">
        <f t="shared" si="2"/>
        <v>73</v>
      </c>
      <c r="B80" s="12">
        <v>45193</v>
      </c>
      <c r="C80" s="5" t="s">
        <v>1366</v>
      </c>
      <c r="D80" s="5" t="s">
        <v>1182</v>
      </c>
      <c r="E80" s="5" t="s">
        <v>1635</v>
      </c>
      <c r="F80" s="5" t="s">
        <v>1636</v>
      </c>
      <c r="G80" s="5">
        <v>55</v>
      </c>
      <c r="H80" s="5"/>
      <c r="I80" s="7"/>
      <c r="J80" s="7"/>
      <c r="K80" s="7"/>
      <c r="L80" s="5">
        <f t="shared" si="3"/>
        <v>6059</v>
      </c>
      <c r="M80" s="7"/>
      <c r="N80" s="7"/>
      <c r="O80" s="7"/>
      <c r="P80" s="7"/>
    </row>
    <row r="81" spans="1:16">
      <c r="A81" s="5">
        <f t="shared" si="2"/>
        <v>74</v>
      </c>
      <c r="B81" s="12">
        <v>45193</v>
      </c>
      <c r="C81" s="5" t="s">
        <v>1207</v>
      </c>
      <c r="D81" s="5" t="s">
        <v>754</v>
      </c>
      <c r="E81" s="5" t="s">
        <v>1635</v>
      </c>
      <c r="F81" s="5" t="s">
        <v>1636</v>
      </c>
      <c r="G81" s="5"/>
      <c r="H81" s="5">
        <v>22</v>
      </c>
      <c r="I81" s="7"/>
      <c r="J81" s="7"/>
      <c r="K81" s="7"/>
      <c r="L81" s="5">
        <f t="shared" si="3"/>
        <v>6081</v>
      </c>
      <c r="M81" s="7"/>
      <c r="N81" s="7"/>
      <c r="O81" s="7"/>
      <c r="P81" s="7"/>
    </row>
    <row r="82" spans="1:16">
      <c r="A82" s="5">
        <f t="shared" si="2"/>
        <v>75</v>
      </c>
      <c r="B82" s="12">
        <v>45193</v>
      </c>
      <c r="C82" s="5" t="s">
        <v>754</v>
      </c>
      <c r="D82" s="5" t="s">
        <v>1263</v>
      </c>
      <c r="E82" s="5" t="s">
        <v>1635</v>
      </c>
      <c r="F82" s="5" t="s">
        <v>1636</v>
      </c>
      <c r="G82" s="5"/>
      <c r="H82" s="5">
        <v>17</v>
      </c>
      <c r="I82" s="7"/>
      <c r="J82" s="7"/>
      <c r="K82" s="7"/>
      <c r="L82" s="5">
        <f t="shared" si="3"/>
        <v>6098</v>
      </c>
      <c r="M82" s="7"/>
      <c r="N82" s="7"/>
      <c r="O82" s="7"/>
      <c r="P82" s="7"/>
    </row>
    <row r="83" spans="1:16">
      <c r="A83" s="5">
        <f t="shared" si="2"/>
        <v>76</v>
      </c>
      <c r="B83" s="12">
        <v>45193</v>
      </c>
      <c r="C83" s="5" t="s">
        <v>1263</v>
      </c>
      <c r="D83" s="5" t="s">
        <v>1537</v>
      </c>
      <c r="E83" s="5" t="s">
        <v>1635</v>
      </c>
      <c r="F83" s="5" t="s">
        <v>1636</v>
      </c>
      <c r="G83" s="5"/>
      <c r="H83" s="5">
        <v>36</v>
      </c>
      <c r="I83" s="7"/>
      <c r="J83" s="7"/>
      <c r="K83" s="7"/>
      <c r="L83" s="5">
        <f t="shared" si="3"/>
        <v>6134</v>
      </c>
      <c r="M83" s="7"/>
      <c r="N83" s="7"/>
      <c r="O83" s="7"/>
      <c r="P83" s="7"/>
    </row>
    <row r="84" spans="1:16">
      <c r="A84" s="5">
        <f t="shared" si="2"/>
        <v>77</v>
      </c>
      <c r="B84" s="12">
        <v>45194</v>
      </c>
      <c r="C84" s="5" t="s">
        <v>1537</v>
      </c>
      <c r="D84" s="5" t="s">
        <v>1536</v>
      </c>
      <c r="E84" s="5" t="s">
        <v>1635</v>
      </c>
      <c r="F84" s="5" t="s">
        <v>1636</v>
      </c>
      <c r="G84" s="5"/>
      <c r="H84" s="5">
        <v>38</v>
      </c>
      <c r="I84" s="7"/>
      <c r="J84" s="7"/>
      <c r="K84" s="7"/>
      <c r="L84" s="5">
        <f t="shared" si="3"/>
        <v>6172</v>
      </c>
      <c r="M84" s="7"/>
      <c r="N84" s="7"/>
      <c r="O84" s="7"/>
      <c r="P84" s="7"/>
    </row>
    <row r="85" spans="1:16">
      <c r="A85" s="5">
        <f t="shared" si="2"/>
        <v>78</v>
      </c>
      <c r="B85" s="12">
        <v>45194</v>
      </c>
      <c r="C85" s="5" t="s">
        <v>1536</v>
      </c>
      <c r="D85" s="5" t="s">
        <v>1109</v>
      </c>
      <c r="E85" s="5" t="s">
        <v>1635</v>
      </c>
      <c r="F85" s="5" t="s">
        <v>1636</v>
      </c>
      <c r="G85" s="5">
        <v>55</v>
      </c>
      <c r="H85" s="5"/>
      <c r="I85" s="7"/>
      <c r="J85" s="7"/>
      <c r="K85" s="7"/>
      <c r="L85" s="5">
        <f t="shared" si="3"/>
        <v>6227</v>
      </c>
      <c r="M85" s="7"/>
      <c r="N85" s="7"/>
      <c r="O85" s="7"/>
      <c r="P85" s="7"/>
    </row>
    <row r="86" spans="1:16">
      <c r="A86" s="5">
        <f t="shared" si="2"/>
        <v>79</v>
      </c>
      <c r="B86" s="12">
        <v>45194</v>
      </c>
      <c r="C86" s="5" t="s">
        <v>1536</v>
      </c>
      <c r="D86" s="5" t="s">
        <v>924</v>
      </c>
      <c r="E86" s="5" t="s">
        <v>1635</v>
      </c>
      <c r="F86" s="5" t="s">
        <v>1636</v>
      </c>
      <c r="G86" s="5">
        <v>104</v>
      </c>
      <c r="H86" s="5"/>
      <c r="I86" s="7"/>
      <c r="J86" s="7"/>
      <c r="K86" s="7"/>
      <c r="L86" s="5">
        <f t="shared" si="3"/>
        <v>6331</v>
      </c>
      <c r="M86" s="7"/>
      <c r="N86" s="7"/>
      <c r="O86" s="7"/>
      <c r="P86" s="7"/>
    </row>
    <row r="87" spans="1:16">
      <c r="A87" s="5">
        <f t="shared" si="2"/>
        <v>80</v>
      </c>
      <c r="B87" s="12">
        <v>45194</v>
      </c>
      <c r="C87" s="5" t="s">
        <v>924</v>
      </c>
      <c r="D87" s="5" t="s">
        <v>923</v>
      </c>
      <c r="E87" s="5" t="s">
        <v>1635</v>
      </c>
      <c r="F87" s="5" t="s">
        <v>1636</v>
      </c>
      <c r="G87" s="5">
        <v>392</v>
      </c>
      <c r="H87" s="5"/>
      <c r="I87" s="7"/>
      <c r="J87" s="7"/>
      <c r="K87" s="7"/>
      <c r="L87" s="5">
        <f t="shared" si="3"/>
        <v>6723</v>
      </c>
      <c r="M87" s="7"/>
      <c r="N87" s="7"/>
      <c r="O87" s="7"/>
      <c r="P87" s="7"/>
    </row>
    <row r="88" spans="1:16">
      <c r="A88" s="5">
        <f t="shared" si="2"/>
        <v>81</v>
      </c>
      <c r="B88" s="12">
        <v>45194</v>
      </c>
      <c r="C88" s="5" t="s">
        <v>923</v>
      </c>
      <c r="D88" s="5" t="s">
        <v>881</v>
      </c>
      <c r="E88" s="5" t="s">
        <v>1635</v>
      </c>
      <c r="F88" s="5" t="s">
        <v>1636</v>
      </c>
      <c r="G88" s="5">
        <v>15</v>
      </c>
      <c r="H88" s="5"/>
      <c r="I88" s="7"/>
      <c r="J88" s="7"/>
      <c r="K88" s="7"/>
      <c r="L88" s="5">
        <f t="shared" si="3"/>
        <v>6738</v>
      </c>
      <c r="M88" s="7"/>
      <c r="N88" s="7"/>
      <c r="O88" s="7"/>
      <c r="P88" s="7"/>
    </row>
    <row r="89" spans="1:16">
      <c r="A89" s="5">
        <f t="shared" si="2"/>
        <v>82</v>
      </c>
      <c r="B89" s="12">
        <v>45194</v>
      </c>
      <c r="C89" s="5" t="s">
        <v>881</v>
      </c>
      <c r="D89" s="5" t="s">
        <v>718</v>
      </c>
      <c r="E89" s="5" t="s">
        <v>1635</v>
      </c>
      <c r="F89" s="5" t="s">
        <v>1636</v>
      </c>
      <c r="G89" s="5">
        <v>113</v>
      </c>
      <c r="H89" s="5"/>
      <c r="I89" s="7"/>
      <c r="J89" s="7"/>
      <c r="K89" s="7"/>
      <c r="L89" s="5">
        <f t="shared" si="3"/>
        <v>6851</v>
      </c>
      <c r="M89" s="7"/>
      <c r="N89" s="7"/>
      <c r="O89" s="7"/>
      <c r="P89" s="7"/>
    </row>
    <row r="90" spans="1:16">
      <c r="A90" s="5">
        <f t="shared" si="2"/>
        <v>83</v>
      </c>
      <c r="B90" s="12">
        <v>45194</v>
      </c>
      <c r="C90" s="5" t="s">
        <v>924</v>
      </c>
      <c r="D90" s="5" t="s">
        <v>1108</v>
      </c>
      <c r="E90" s="5" t="s">
        <v>1635</v>
      </c>
      <c r="F90" s="5" t="s">
        <v>1636</v>
      </c>
      <c r="G90" s="5">
        <v>17</v>
      </c>
      <c r="H90" s="5"/>
      <c r="I90" s="7"/>
      <c r="J90" s="7"/>
      <c r="K90" s="7"/>
      <c r="L90" s="5">
        <f t="shared" si="3"/>
        <v>6868</v>
      </c>
      <c r="M90" s="7"/>
      <c r="N90" s="7"/>
      <c r="O90" s="7"/>
      <c r="P90" s="7"/>
    </row>
    <row r="91" spans="1:16">
      <c r="A91" s="246">
        <f t="shared" si="2"/>
        <v>84</v>
      </c>
      <c r="B91" s="12">
        <v>45194</v>
      </c>
      <c r="C91" s="5" t="s">
        <v>1108</v>
      </c>
      <c r="D91" s="5" t="s">
        <v>1117</v>
      </c>
      <c r="E91" s="246" t="s">
        <v>1635</v>
      </c>
      <c r="F91" s="246" t="s">
        <v>1636</v>
      </c>
      <c r="G91" s="5">
        <v>122</v>
      </c>
      <c r="H91" s="5"/>
      <c r="I91" s="7"/>
      <c r="J91" s="7"/>
      <c r="K91" s="7"/>
      <c r="L91" s="246">
        <f t="shared" si="3"/>
        <v>6990</v>
      </c>
      <c r="M91" s="7"/>
      <c r="N91" s="7"/>
      <c r="O91" s="7"/>
      <c r="P91" s="7"/>
    </row>
    <row r="92" spans="1:16">
      <c r="A92" s="246">
        <f t="shared" si="2"/>
        <v>85</v>
      </c>
      <c r="B92" s="12">
        <v>45194</v>
      </c>
      <c r="C92" s="5" t="s">
        <v>1117</v>
      </c>
      <c r="D92" s="5" t="s">
        <v>1238</v>
      </c>
      <c r="E92" s="246" t="s">
        <v>1635</v>
      </c>
      <c r="F92" s="246" t="s">
        <v>1636</v>
      </c>
      <c r="G92" s="5">
        <v>83</v>
      </c>
      <c r="H92" s="5"/>
      <c r="I92" s="7"/>
      <c r="J92" s="7"/>
      <c r="K92" s="7"/>
      <c r="L92" s="246">
        <f t="shared" si="3"/>
        <v>7073</v>
      </c>
      <c r="M92" s="7"/>
      <c r="N92" s="7"/>
      <c r="O92" s="7"/>
      <c r="P92" s="7"/>
    </row>
    <row r="93" spans="1:16">
      <c r="A93" s="246">
        <f t="shared" si="2"/>
        <v>86</v>
      </c>
      <c r="B93" s="12">
        <v>45194</v>
      </c>
      <c r="C93" s="5" t="s">
        <v>1238</v>
      </c>
      <c r="D93" s="5" t="s">
        <v>752</v>
      </c>
      <c r="E93" s="246" t="s">
        <v>1635</v>
      </c>
      <c r="F93" s="246" t="s">
        <v>1636</v>
      </c>
      <c r="G93" s="5">
        <v>70</v>
      </c>
      <c r="H93" s="5"/>
      <c r="I93" s="7"/>
      <c r="J93" s="7"/>
      <c r="K93" s="7"/>
      <c r="L93" s="246">
        <f t="shared" si="3"/>
        <v>7143</v>
      </c>
      <c r="M93" s="7"/>
      <c r="N93" s="7"/>
      <c r="O93" s="7"/>
      <c r="P93" s="7"/>
    </row>
    <row r="94" spans="1:16">
      <c r="A94" s="246">
        <f t="shared" si="2"/>
        <v>87</v>
      </c>
      <c r="B94" s="12">
        <v>45194</v>
      </c>
      <c r="C94" s="5" t="s">
        <v>1238</v>
      </c>
      <c r="D94" s="5" t="s">
        <v>866</v>
      </c>
      <c r="E94" s="246" t="s">
        <v>1635</v>
      </c>
      <c r="F94" s="246" t="s">
        <v>1636</v>
      </c>
      <c r="G94" s="5">
        <v>92</v>
      </c>
      <c r="H94" s="5"/>
      <c r="I94" s="7"/>
      <c r="J94" s="7"/>
      <c r="K94" s="7"/>
      <c r="L94" s="246">
        <f t="shared" si="3"/>
        <v>7235</v>
      </c>
      <c r="M94" s="7"/>
      <c r="N94" s="7"/>
      <c r="O94" s="7"/>
      <c r="P94" s="7"/>
    </row>
    <row r="95" spans="1:16">
      <c r="A95" s="246">
        <f t="shared" si="2"/>
        <v>88</v>
      </c>
      <c r="B95" s="12">
        <v>45194</v>
      </c>
      <c r="C95" s="5" t="s">
        <v>866</v>
      </c>
      <c r="D95" s="5" t="s">
        <v>775</v>
      </c>
      <c r="E95" s="246" t="s">
        <v>1635</v>
      </c>
      <c r="F95" s="246" t="s">
        <v>1636</v>
      </c>
      <c r="G95" s="16">
        <v>42</v>
      </c>
      <c r="H95" s="5"/>
      <c r="I95" s="7"/>
      <c r="J95" s="7"/>
      <c r="K95" s="7"/>
      <c r="L95" s="246">
        <f t="shared" si="3"/>
        <v>7277</v>
      </c>
      <c r="M95" s="7"/>
      <c r="N95" s="7"/>
      <c r="O95" s="7"/>
      <c r="P95" s="7"/>
    </row>
    <row r="96" spans="1:16">
      <c r="A96" s="246">
        <f t="shared" si="2"/>
        <v>89</v>
      </c>
      <c r="B96" s="12">
        <v>45195</v>
      </c>
      <c r="C96" s="265" t="s">
        <v>1373</v>
      </c>
      <c r="D96" s="16" t="s">
        <v>775</v>
      </c>
      <c r="E96" s="246" t="s">
        <v>1635</v>
      </c>
      <c r="F96" s="246" t="s">
        <v>1636</v>
      </c>
      <c r="G96" s="246">
        <v>29</v>
      </c>
      <c r="H96" s="246"/>
      <c r="I96" s="7"/>
      <c r="J96" s="7"/>
      <c r="K96" s="7"/>
      <c r="L96" s="246">
        <f t="shared" si="3"/>
        <v>7306</v>
      </c>
      <c r="M96" s="7"/>
      <c r="N96" s="7"/>
      <c r="O96" s="7"/>
      <c r="P96" s="7"/>
    </row>
    <row r="97" spans="1:16">
      <c r="A97" s="246">
        <f t="shared" si="2"/>
        <v>90</v>
      </c>
      <c r="B97" s="12">
        <v>45195</v>
      </c>
      <c r="C97" s="16" t="s">
        <v>775</v>
      </c>
      <c r="D97" s="16" t="s">
        <v>1531</v>
      </c>
      <c r="E97" s="246" t="s">
        <v>1635</v>
      </c>
      <c r="F97" s="246" t="s">
        <v>1636</v>
      </c>
      <c r="G97" s="246">
        <v>34</v>
      </c>
      <c r="H97" s="246"/>
      <c r="I97" s="7"/>
      <c r="J97" s="7"/>
      <c r="K97" s="7"/>
      <c r="L97" s="246">
        <f t="shared" si="3"/>
        <v>7340</v>
      </c>
      <c r="M97" s="7"/>
      <c r="N97" s="7"/>
      <c r="O97" s="7"/>
      <c r="P97" s="7"/>
    </row>
    <row r="98" spans="1:16">
      <c r="A98" s="246">
        <f t="shared" si="2"/>
        <v>91</v>
      </c>
      <c r="B98" s="12">
        <v>45195</v>
      </c>
      <c r="C98" s="16" t="s">
        <v>1531</v>
      </c>
      <c r="D98" s="16" t="s">
        <v>1344</v>
      </c>
      <c r="E98" s="246" t="s">
        <v>1635</v>
      </c>
      <c r="F98" s="246" t="s">
        <v>1636</v>
      </c>
      <c r="G98" s="246">
        <v>24</v>
      </c>
      <c r="H98" s="246"/>
      <c r="I98" s="7"/>
      <c r="J98" s="7"/>
      <c r="K98" s="7"/>
      <c r="L98" s="246">
        <f t="shared" si="3"/>
        <v>7364</v>
      </c>
      <c r="M98" s="7"/>
      <c r="N98" s="7"/>
      <c r="O98" s="7"/>
      <c r="P98" s="7"/>
    </row>
    <row r="99" spans="1:16">
      <c r="A99" s="246">
        <f t="shared" si="2"/>
        <v>92</v>
      </c>
      <c r="B99" s="12">
        <v>45195</v>
      </c>
      <c r="C99" s="16" t="s">
        <v>1344</v>
      </c>
      <c r="D99" s="16" t="s">
        <v>1191</v>
      </c>
      <c r="E99" s="246" t="s">
        <v>1635</v>
      </c>
      <c r="F99" s="246" t="s">
        <v>1636</v>
      </c>
      <c r="G99" s="246">
        <f>51+46</f>
        <v>97</v>
      </c>
      <c r="H99" s="246"/>
      <c r="I99" s="7"/>
      <c r="J99" s="7"/>
      <c r="K99" s="7"/>
      <c r="L99" s="246">
        <f t="shared" si="3"/>
        <v>7461</v>
      </c>
      <c r="M99" s="7"/>
      <c r="N99" s="7"/>
      <c r="O99" s="7"/>
      <c r="P99" s="7"/>
    </row>
    <row r="100" spans="1:16">
      <c r="A100" s="246">
        <f t="shared" si="2"/>
        <v>93</v>
      </c>
      <c r="B100" s="12">
        <v>45196</v>
      </c>
      <c r="C100" s="16" t="s">
        <v>775</v>
      </c>
      <c r="D100" s="16" t="s">
        <v>857</v>
      </c>
      <c r="E100" s="246" t="s">
        <v>1635</v>
      </c>
      <c r="F100" s="246" t="s">
        <v>1636</v>
      </c>
      <c r="G100" s="246">
        <v>35</v>
      </c>
      <c r="H100" s="246"/>
      <c r="I100" s="7"/>
      <c r="J100" s="7"/>
      <c r="K100" s="7"/>
      <c r="L100" s="246">
        <f t="shared" si="3"/>
        <v>7496</v>
      </c>
      <c r="M100" s="7"/>
      <c r="N100" s="7"/>
      <c r="O100" s="7"/>
      <c r="P100" s="7"/>
    </row>
    <row r="101" spans="1:16">
      <c r="A101" s="246">
        <f t="shared" si="2"/>
        <v>94</v>
      </c>
      <c r="B101" s="12">
        <v>45196</v>
      </c>
      <c r="C101" s="16" t="s">
        <v>857</v>
      </c>
      <c r="D101" s="16" t="s">
        <v>1376</v>
      </c>
      <c r="E101" s="246" t="s">
        <v>1635</v>
      </c>
      <c r="F101" s="246" t="s">
        <v>1636</v>
      </c>
      <c r="G101" s="246">
        <v>61</v>
      </c>
      <c r="H101" s="246"/>
      <c r="I101" s="7"/>
      <c r="J101" s="7"/>
      <c r="K101" s="7"/>
      <c r="L101" s="246">
        <f t="shared" si="3"/>
        <v>7557</v>
      </c>
      <c r="M101" s="7"/>
      <c r="N101" s="7"/>
      <c r="O101" s="7"/>
      <c r="P101" s="7"/>
    </row>
    <row r="102" spans="1:16">
      <c r="A102" s="246">
        <f t="shared" si="2"/>
        <v>95</v>
      </c>
      <c r="B102" s="12">
        <v>45196</v>
      </c>
      <c r="C102" s="16" t="s">
        <v>1376</v>
      </c>
      <c r="D102" s="16" t="s">
        <v>1257</v>
      </c>
      <c r="E102" s="246" t="s">
        <v>1635</v>
      </c>
      <c r="F102" s="246" t="s">
        <v>1636</v>
      </c>
      <c r="G102" s="246">
        <v>57</v>
      </c>
      <c r="H102" s="246"/>
      <c r="I102" s="7"/>
      <c r="J102" s="7"/>
      <c r="K102" s="7"/>
      <c r="L102" s="246">
        <f t="shared" si="3"/>
        <v>7614</v>
      </c>
      <c r="M102" s="7"/>
      <c r="N102" s="7"/>
      <c r="O102" s="7"/>
      <c r="P102" s="7"/>
    </row>
    <row r="103" spans="1:16">
      <c r="A103" s="246">
        <f t="shared" si="2"/>
        <v>96</v>
      </c>
      <c r="B103" s="12">
        <v>45196</v>
      </c>
      <c r="C103" s="16" t="s">
        <v>1257</v>
      </c>
      <c r="D103" s="16" t="s">
        <v>739</v>
      </c>
      <c r="E103" s="246" t="s">
        <v>1635</v>
      </c>
      <c r="F103" s="246" t="s">
        <v>1636</v>
      </c>
      <c r="G103" s="5">
        <v>90</v>
      </c>
      <c r="H103" s="5"/>
      <c r="I103" s="7"/>
      <c r="J103" s="7"/>
      <c r="K103" s="7"/>
      <c r="L103" s="246">
        <f t="shared" si="3"/>
        <v>7704</v>
      </c>
      <c r="M103" s="7"/>
      <c r="N103" s="7"/>
      <c r="O103" s="7"/>
      <c r="P103" s="7"/>
    </row>
    <row r="104" spans="1:16">
      <c r="A104" s="246">
        <f t="shared" si="2"/>
        <v>97</v>
      </c>
      <c r="B104" s="12">
        <v>45196</v>
      </c>
      <c r="C104" s="16">
        <v>174</v>
      </c>
      <c r="D104" s="16">
        <v>170</v>
      </c>
      <c r="E104" s="246" t="s">
        <v>1635</v>
      </c>
      <c r="F104" s="246" t="s">
        <v>1636</v>
      </c>
      <c r="G104" s="5">
        <v>40</v>
      </c>
      <c r="H104" s="5"/>
      <c r="I104" s="7"/>
      <c r="J104" s="7"/>
      <c r="K104" s="7"/>
      <c r="L104" s="246">
        <f t="shared" si="3"/>
        <v>7744</v>
      </c>
      <c r="M104" s="7"/>
      <c r="N104" s="7"/>
      <c r="O104" s="7"/>
      <c r="P104" s="7"/>
    </row>
    <row r="105" spans="1:16">
      <c r="A105" s="254">
        <f t="shared" si="2"/>
        <v>98</v>
      </c>
      <c r="B105" s="12">
        <v>45199</v>
      </c>
      <c r="C105" s="263" t="s">
        <v>1093</v>
      </c>
      <c r="D105" s="263" t="s">
        <v>1098</v>
      </c>
      <c r="E105" s="254" t="s">
        <v>1635</v>
      </c>
      <c r="F105" s="254" t="s">
        <v>1636</v>
      </c>
      <c r="G105" s="246">
        <v>108</v>
      </c>
      <c r="H105" s="246"/>
      <c r="I105" s="7"/>
      <c r="J105" s="7"/>
      <c r="K105" s="7"/>
      <c r="L105" s="266">
        <f t="shared" si="3"/>
        <v>7852</v>
      </c>
      <c r="M105" s="7"/>
      <c r="N105" s="7"/>
      <c r="O105" s="7"/>
      <c r="P105" s="7"/>
    </row>
    <row r="106" spans="1:16">
      <c r="A106" s="254">
        <f t="shared" si="2"/>
        <v>99</v>
      </c>
      <c r="B106" s="12">
        <v>45199</v>
      </c>
      <c r="C106" s="263" t="s">
        <v>1093</v>
      </c>
      <c r="D106" s="263" t="s">
        <v>1584</v>
      </c>
      <c r="E106" s="254" t="s">
        <v>1635</v>
      </c>
      <c r="F106" s="254" t="s">
        <v>1636</v>
      </c>
      <c r="G106" s="246">
        <v>105</v>
      </c>
      <c r="H106" s="246"/>
      <c r="I106" s="7"/>
      <c r="J106" s="7"/>
      <c r="K106" s="7"/>
      <c r="L106" s="266">
        <f t="shared" si="3"/>
        <v>7957</v>
      </c>
      <c r="M106" s="7"/>
      <c r="N106" s="7"/>
      <c r="O106" s="7"/>
      <c r="P106" s="7"/>
    </row>
    <row r="107" spans="1:16">
      <c r="A107" s="254">
        <f t="shared" si="2"/>
        <v>100</v>
      </c>
      <c r="B107" s="12">
        <v>45199</v>
      </c>
      <c r="C107" s="263" t="s">
        <v>1584</v>
      </c>
      <c r="D107" s="263" t="s">
        <v>177</v>
      </c>
      <c r="E107" s="254" t="s">
        <v>1635</v>
      </c>
      <c r="F107" s="254" t="s">
        <v>1636</v>
      </c>
      <c r="G107" s="246">
        <v>39</v>
      </c>
      <c r="H107" s="246"/>
      <c r="I107" s="7"/>
      <c r="J107" s="7"/>
      <c r="K107" s="7"/>
      <c r="L107" s="266">
        <f t="shared" si="3"/>
        <v>7996</v>
      </c>
      <c r="M107" s="7"/>
      <c r="N107" s="7"/>
      <c r="O107" s="7"/>
      <c r="P107" s="7"/>
    </row>
    <row r="108" spans="1:16">
      <c r="A108" s="254">
        <f t="shared" si="2"/>
        <v>101</v>
      </c>
      <c r="B108" s="12">
        <v>45199</v>
      </c>
      <c r="C108" s="263" t="s">
        <v>177</v>
      </c>
      <c r="D108" s="263" t="s">
        <v>1088</v>
      </c>
      <c r="E108" s="254" t="s">
        <v>1635</v>
      </c>
      <c r="F108" s="254" t="s">
        <v>1636</v>
      </c>
      <c r="G108" s="246">
        <v>300</v>
      </c>
      <c r="H108" s="246"/>
      <c r="I108" s="7"/>
      <c r="J108" s="7"/>
      <c r="K108" s="7"/>
      <c r="L108" s="266">
        <f t="shared" si="3"/>
        <v>8296</v>
      </c>
      <c r="M108" s="7"/>
      <c r="N108" s="7"/>
      <c r="O108" s="7"/>
      <c r="P108" s="7"/>
    </row>
    <row r="109" spans="1:16">
      <c r="A109" s="256">
        <f t="shared" si="2"/>
        <v>102</v>
      </c>
      <c r="B109" s="12">
        <v>45205</v>
      </c>
      <c r="C109" s="246" t="s">
        <v>176</v>
      </c>
      <c r="D109" s="246" t="s">
        <v>195</v>
      </c>
      <c r="E109" s="256" t="s">
        <v>1635</v>
      </c>
      <c r="F109" s="256" t="s">
        <v>1636</v>
      </c>
      <c r="G109" s="246">
        <v>116</v>
      </c>
      <c r="H109" s="246"/>
      <c r="I109" s="7"/>
      <c r="J109" s="7"/>
      <c r="K109" s="7"/>
      <c r="L109" s="266">
        <f t="shared" si="3"/>
        <v>8412</v>
      </c>
      <c r="M109" s="7"/>
      <c r="N109" s="7"/>
      <c r="O109" s="7"/>
      <c r="P109" s="7"/>
    </row>
    <row r="110" spans="1:16">
      <c r="A110" s="256">
        <f t="shared" si="2"/>
        <v>103</v>
      </c>
      <c r="B110" s="12">
        <v>45205</v>
      </c>
      <c r="C110" s="246" t="s">
        <v>195</v>
      </c>
      <c r="D110" s="246" t="s">
        <v>167</v>
      </c>
      <c r="E110" s="256" t="s">
        <v>1635</v>
      </c>
      <c r="F110" s="256" t="s">
        <v>1636</v>
      </c>
      <c r="G110" s="246">
        <v>14</v>
      </c>
      <c r="H110" s="246"/>
      <c r="I110" s="7"/>
      <c r="J110" s="7"/>
      <c r="K110" s="7"/>
      <c r="L110" s="266">
        <f t="shared" si="3"/>
        <v>8426</v>
      </c>
      <c r="M110" s="7"/>
      <c r="N110" s="7"/>
      <c r="O110" s="7"/>
      <c r="P110" s="7"/>
    </row>
    <row r="111" spans="1:16">
      <c r="A111" s="256">
        <f t="shared" si="2"/>
        <v>104</v>
      </c>
      <c r="B111" s="12">
        <v>45205</v>
      </c>
      <c r="C111" s="254" t="s">
        <v>167</v>
      </c>
      <c r="D111" s="254" t="s">
        <v>1090</v>
      </c>
      <c r="E111" s="256" t="s">
        <v>1635</v>
      </c>
      <c r="F111" s="256" t="s">
        <v>1636</v>
      </c>
      <c r="G111" s="254">
        <v>43</v>
      </c>
      <c r="H111" s="254"/>
      <c r="I111" s="7"/>
      <c r="J111" s="7"/>
      <c r="K111" s="7"/>
      <c r="L111" s="266">
        <f t="shared" si="3"/>
        <v>8469</v>
      </c>
      <c r="M111" s="7"/>
      <c r="N111" s="7"/>
      <c r="O111" s="7"/>
      <c r="P111" s="7"/>
    </row>
    <row r="112" spans="1:16">
      <c r="A112" s="256">
        <f t="shared" si="2"/>
        <v>105</v>
      </c>
      <c r="B112" s="12">
        <v>45205</v>
      </c>
      <c r="C112" s="254" t="s">
        <v>1090</v>
      </c>
      <c r="D112" s="254" t="s">
        <v>1319</v>
      </c>
      <c r="E112" s="256" t="s">
        <v>1635</v>
      </c>
      <c r="F112" s="256" t="s">
        <v>1636</v>
      </c>
      <c r="G112" s="254">
        <v>22</v>
      </c>
      <c r="H112" s="254"/>
      <c r="I112" s="7"/>
      <c r="J112" s="7"/>
      <c r="K112" s="7"/>
      <c r="L112" s="266">
        <f t="shared" si="3"/>
        <v>8491</v>
      </c>
      <c r="M112" s="7"/>
      <c r="N112" s="7"/>
      <c r="O112" s="7"/>
      <c r="P112" s="7"/>
    </row>
    <row r="113" spans="1:16">
      <c r="A113" s="256">
        <f t="shared" si="2"/>
        <v>106</v>
      </c>
      <c r="B113" s="12">
        <v>45206</v>
      </c>
      <c r="C113" s="254" t="s">
        <v>245</v>
      </c>
      <c r="D113" s="254" t="s">
        <v>1210</v>
      </c>
      <c r="E113" s="256" t="s">
        <v>1635</v>
      </c>
      <c r="F113" s="256" t="s">
        <v>1636</v>
      </c>
      <c r="G113" s="254">
        <v>109</v>
      </c>
      <c r="H113" s="254"/>
      <c r="I113" s="7"/>
      <c r="J113" s="7"/>
      <c r="K113" s="7"/>
      <c r="L113" s="266">
        <f t="shared" si="3"/>
        <v>8600</v>
      </c>
      <c r="M113" s="7"/>
      <c r="N113" s="7"/>
      <c r="O113" s="7"/>
      <c r="P113" s="7"/>
    </row>
    <row r="114" spans="1:16">
      <c r="A114" s="256">
        <f t="shared" si="2"/>
        <v>107</v>
      </c>
      <c r="B114" s="12">
        <v>45206</v>
      </c>
      <c r="C114" s="254" t="s">
        <v>1210</v>
      </c>
      <c r="D114" s="254" t="s">
        <v>154</v>
      </c>
      <c r="E114" s="256" t="s">
        <v>1635</v>
      </c>
      <c r="F114" s="256" t="s">
        <v>1636</v>
      </c>
      <c r="G114" s="254">
        <v>125</v>
      </c>
      <c r="H114" s="254"/>
      <c r="I114" s="7"/>
      <c r="J114" s="7"/>
      <c r="K114" s="7"/>
      <c r="L114" s="266">
        <f t="shared" si="3"/>
        <v>8725</v>
      </c>
      <c r="M114" s="7"/>
      <c r="N114" s="7"/>
      <c r="O114" s="7"/>
      <c r="P114" s="7"/>
    </row>
    <row r="115" spans="1:16">
      <c r="A115" s="256">
        <f t="shared" si="2"/>
        <v>108</v>
      </c>
      <c r="B115" s="12">
        <v>45206</v>
      </c>
      <c r="C115" s="254" t="s">
        <v>195</v>
      </c>
      <c r="D115" s="254" t="s">
        <v>161</v>
      </c>
      <c r="E115" s="256" t="s">
        <v>1635</v>
      </c>
      <c r="F115" s="256" t="s">
        <v>1636</v>
      </c>
      <c r="G115" s="254">
        <v>35</v>
      </c>
      <c r="H115" s="254"/>
      <c r="I115" s="7"/>
      <c r="J115" s="7"/>
      <c r="K115" s="7"/>
      <c r="L115" s="266">
        <f t="shared" si="3"/>
        <v>8760</v>
      </c>
      <c r="M115" s="7"/>
      <c r="N115" s="7"/>
      <c r="O115" s="7"/>
      <c r="P115" s="7"/>
    </row>
    <row r="116" spans="1:16">
      <c r="A116" s="256">
        <f t="shared" si="2"/>
        <v>109</v>
      </c>
      <c r="B116" s="12">
        <v>45206</v>
      </c>
      <c r="C116" s="254" t="s">
        <v>1319</v>
      </c>
      <c r="D116" s="254" t="s">
        <v>205</v>
      </c>
      <c r="E116" s="256" t="s">
        <v>1635</v>
      </c>
      <c r="F116" s="256" t="s">
        <v>1636</v>
      </c>
      <c r="G116" s="254">
        <v>74</v>
      </c>
      <c r="H116" s="254"/>
      <c r="I116" s="7"/>
      <c r="J116" s="7"/>
      <c r="K116" s="7"/>
      <c r="L116" s="266">
        <f t="shared" si="3"/>
        <v>8834</v>
      </c>
      <c r="M116" s="7"/>
      <c r="N116" s="7"/>
      <c r="O116" s="7"/>
      <c r="P116" s="7"/>
    </row>
    <row r="117" spans="1:16">
      <c r="A117" s="256">
        <f t="shared" si="2"/>
        <v>110</v>
      </c>
      <c r="B117" s="12">
        <v>45206</v>
      </c>
      <c r="C117" s="254" t="s">
        <v>205</v>
      </c>
      <c r="D117" s="254" t="s">
        <v>841</v>
      </c>
      <c r="E117" s="256" t="s">
        <v>1635</v>
      </c>
      <c r="F117" s="256" t="s">
        <v>1636</v>
      </c>
      <c r="G117" s="254">
        <v>24</v>
      </c>
      <c r="H117" s="254"/>
      <c r="I117" s="7"/>
      <c r="J117" s="7"/>
      <c r="K117" s="7"/>
      <c r="L117" s="266">
        <f t="shared" si="3"/>
        <v>8858</v>
      </c>
      <c r="M117" s="7"/>
      <c r="N117" s="7"/>
      <c r="O117" s="7"/>
      <c r="P117" s="7"/>
    </row>
    <row r="118" spans="1:16">
      <c r="A118" s="256">
        <f t="shared" si="2"/>
        <v>111</v>
      </c>
      <c r="B118" s="12">
        <v>45206</v>
      </c>
      <c r="C118" s="254" t="s">
        <v>841</v>
      </c>
      <c r="D118" s="254" t="s">
        <v>207</v>
      </c>
      <c r="E118" s="256" t="s">
        <v>1635</v>
      </c>
      <c r="F118" s="256" t="s">
        <v>1636</v>
      </c>
      <c r="G118" s="254">
        <v>59</v>
      </c>
      <c r="H118" s="254"/>
      <c r="I118" s="7"/>
      <c r="J118" s="7"/>
      <c r="K118" s="7"/>
      <c r="L118" s="266">
        <f t="shared" si="3"/>
        <v>8917</v>
      </c>
      <c r="M118" s="7"/>
      <c r="N118" s="7"/>
      <c r="O118" s="7"/>
      <c r="P118" s="7"/>
    </row>
    <row r="119" spans="1:16">
      <c r="A119" s="256">
        <f t="shared" si="2"/>
        <v>112</v>
      </c>
      <c r="B119" s="12">
        <v>45208</v>
      </c>
      <c r="C119" s="254" t="s">
        <v>188</v>
      </c>
      <c r="D119" s="254" t="s">
        <v>243</v>
      </c>
      <c r="E119" s="256" t="s">
        <v>1635</v>
      </c>
      <c r="F119" s="256" t="s">
        <v>1636</v>
      </c>
      <c r="G119" s="254"/>
      <c r="H119" s="254">
        <v>300</v>
      </c>
      <c r="I119" s="7"/>
      <c r="J119" s="7"/>
      <c r="K119" s="7"/>
      <c r="L119" s="266">
        <f t="shared" si="3"/>
        <v>9217</v>
      </c>
      <c r="M119" s="7"/>
      <c r="N119" s="7"/>
      <c r="O119" s="7"/>
      <c r="P119" s="7"/>
    </row>
    <row r="120" spans="1:16">
      <c r="A120" s="266">
        <f t="shared" si="2"/>
        <v>113</v>
      </c>
      <c r="B120" s="12">
        <v>45209</v>
      </c>
      <c r="C120" s="254" t="s">
        <v>243</v>
      </c>
      <c r="D120" s="254" t="s">
        <v>805</v>
      </c>
      <c r="E120" s="256" t="s">
        <v>1635</v>
      </c>
      <c r="F120" s="256" t="s">
        <v>1636</v>
      </c>
      <c r="G120" s="254"/>
      <c r="H120" s="254">
        <v>10</v>
      </c>
      <c r="I120" s="7"/>
      <c r="J120" s="7"/>
      <c r="K120" s="7"/>
      <c r="L120" s="266">
        <f t="shared" si="3"/>
        <v>9227</v>
      </c>
      <c r="M120" s="7"/>
      <c r="N120" s="7"/>
      <c r="O120" s="7"/>
      <c r="P120" s="7"/>
    </row>
    <row r="121" spans="1:16">
      <c r="A121" s="266">
        <f t="shared" si="2"/>
        <v>114</v>
      </c>
      <c r="B121" s="12">
        <v>45209</v>
      </c>
      <c r="C121" s="254" t="s">
        <v>188</v>
      </c>
      <c r="D121" s="254" t="s">
        <v>243</v>
      </c>
      <c r="E121" s="256" t="s">
        <v>1635</v>
      </c>
      <c r="F121" s="256" t="s">
        <v>1636</v>
      </c>
      <c r="G121" s="254"/>
      <c r="H121" s="254">
        <v>70</v>
      </c>
      <c r="I121" s="7"/>
      <c r="J121" s="7"/>
      <c r="K121" s="7"/>
      <c r="L121" s="266">
        <f t="shared" si="3"/>
        <v>9297</v>
      </c>
      <c r="M121" s="7"/>
      <c r="N121" s="7"/>
      <c r="O121" s="7"/>
      <c r="P121" s="7"/>
    </row>
    <row r="122" spans="1:16">
      <c r="A122" s="266">
        <f t="shared" si="2"/>
        <v>115</v>
      </c>
      <c r="B122" s="12">
        <v>45209</v>
      </c>
      <c r="C122" s="254" t="s">
        <v>243</v>
      </c>
      <c r="D122" s="254" t="s">
        <v>137</v>
      </c>
      <c r="E122" s="256" t="s">
        <v>1635</v>
      </c>
      <c r="F122" s="256" t="s">
        <v>1636</v>
      </c>
      <c r="G122" s="254">
        <v>10</v>
      </c>
      <c r="H122" s="254"/>
      <c r="I122" s="7"/>
      <c r="J122" s="7"/>
      <c r="K122" s="7"/>
      <c r="L122" s="266">
        <f t="shared" si="3"/>
        <v>9307</v>
      </c>
      <c r="M122" s="7"/>
      <c r="N122" s="7"/>
      <c r="O122" s="7"/>
      <c r="P122" s="7"/>
    </row>
    <row r="123" spans="1:16">
      <c r="A123" s="266">
        <f t="shared" si="2"/>
        <v>116</v>
      </c>
      <c r="B123" s="12">
        <v>45209</v>
      </c>
      <c r="C123" s="254" t="s">
        <v>137</v>
      </c>
      <c r="D123" s="254" t="s">
        <v>196</v>
      </c>
      <c r="E123" s="256" t="s">
        <v>1635</v>
      </c>
      <c r="F123" s="256" t="s">
        <v>1636</v>
      </c>
      <c r="G123" s="254">
        <v>70</v>
      </c>
      <c r="H123" s="254"/>
      <c r="I123" s="7"/>
      <c r="J123" s="7"/>
      <c r="K123" s="7"/>
      <c r="L123" s="266">
        <f t="shared" si="3"/>
        <v>9377</v>
      </c>
      <c r="M123" s="7"/>
      <c r="N123" s="7"/>
      <c r="O123" s="7"/>
      <c r="P123" s="7"/>
    </row>
    <row r="124" spans="1:16">
      <c r="A124" s="266">
        <f t="shared" si="2"/>
        <v>117</v>
      </c>
      <c r="B124" s="12">
        <v>45211</v>
      </c>
      <c r="C124" s="254" t="s">
        <v>128</v>
      </c>
      <c r="D124" s="254" t="s">
        <v>803</v>
      </c>
      <c r="E124" s="266" t="s">
        <v>1635</v>
      </c>
      <c r="F124" s="266" t="s">
        <v>1636</v>
      </c>
      <c r="G124" s="254">
        <v>59</v>
      </c>
      <c r="H124" s="254"/>
      <c r="I124" s="7"/>
      <c r="J124" s="7"/>
      <c r="K124" s="7"/>
      <c r="L124" s="266">
        <f t="shared" si="3"/>
        <v>9436</v>
      </c>
      <c r="M124" s="7"/>
      <c r="N124" s="7"/>
      <c r="O124" s="7"/>
      <c r="P124" s="7"/>
    </row>
    <row r="125" spans="1:16">
      <c r="A125" s="266">
        <f t="shared" si="2"/>
        <v>118</v>
      </c>
      <c r="B125" s="12">
        <v>45211</v>
      </c>
      <c r="C125" s="266" t="s">
        <v>803</v>
      </c>
      <c r="D125" s="266" t="s">
        <v>203</v>
      </c>
      <c r="E125" s="277" t="s">
        <v>1635</v>
      </c>
      <c r="F125" s="277" t="s">
        <v>1636</v>
      </c>
      <c r="G125" s="266">
        <v>71</v>
      </c>
      <c r="H125" s="266"/>
      <c r="I125" s="7"/>
      <c r="J125" s="7"/>
      <c r="K125" s="7"/>
      <c r="L125" s="266">
        <f t="shared" si="3"/>
        <v>9507</v>
      </c>
      <c r="M125" s="7"/>
      <c r="N125" s="7"/>
      <c r="O125" s="7"/>
      <c r="P125" s="7"/>
    </row>
    <row r="126" spans="1:16">
      <c r="A126" s="266">
        <f t="shared" si="2"/>
        <v>119</v>
      </c>
      <c r="B126" s="12">
        <v>45212</v>
      </c>
      <c r="C126" s="266" t="s">
        <v>1225</v>
      </c>
      <c r="D126" s="266" t="s">
        <v>1120</v>
      </c>
      <c r="E126" s="277" t="s">
        <v>1635</v>
      </c>
      <c r="F126" s="277" t="s">
        <v>1636</v>
      </c>
      <c r="G126" s="266"/>
      <c r="H126" s="266"/>
      <c r="I126" s="7"/>
      <c r="J126" s="7"/>
      <c r="K126" s="7">
        <v>129</v>
      </c>
      <c r="L126" s="278">
        <f t="shared" si="3"/>
        <v>9636</v>
      </c>
      <c r="M126" s="7"/>
      <c r="N126" s="7"/>
      <c r="O126" s="7"/>
      <c r="P126" s="7"/>
    </row>
    <row r="127" spans="1:16">
      <c r="A127" s="277">
        <f t="shared" si="2"/>
        <v>120</v>
      </c>
      <c r="B127" s="12">
        <v>45212</v>
      </c>
      <c r="C127" s="266" t="s">
        <v>1120</v>
      </c>
      <c r="D127" s="266" t="s">
        <v>1315</v>
      </c>
      <c r="E127" s="277" t="s">
        <v>1635</v>
      </c>
      <c r="F127" s="277" t="s">
        <v>1636</v>
      </c>
      <c r="G127" s="266"/>
      <c r="H127" s="266"/>
      <c r="I127" s="7"/>
      <c r="J127" s="7"/>
      <c r="K127" s="7">
        <v>17</v>
      </c>
      <c r="L127" s="278">
        <f t="shared" si="3"/>
        <v>9653</v>
      </c>
      <c r="M127" s="7"/>
      <c r="N127" s="7"/>
      <c r="O127" s="7"/>
      <c r="P127" s="7"/>
    </row>
    <row r="128" spans="1:16">
      <c r="A128" s="277">
        <f t="shared" si="2"/>
        <v>121</v>
      </c>
      <c r="B128" s="12">
        <v>45212</v>
      </c>
      <c r="C128" s="266" t="s">
        <v>1299</v>
      </c>
      <c r="D128" s="266" t="s">
        <v>1222</v>
      </c>
      <c r="E128" s="277" t="s">
        <v>1635</v>
      </c>
      <c r="F128" s="277" t="s">
        <v>1636</v>
      </c>
      <c r="G128" s="266"/>
      <c r="H128" s="266"/>
      <c r="I128" s="7"/>
      <c r="J128" s="7"/>
      <c r="K128" s="7">
        <v>48</v>
      </c>
      <c r="L128" s="278">
        <f t="shared" si="3"/>
        <v>9701</v>
      </c>
      <c r="M128" s="7"/>
      <c r="N128" s="7"/>
      <c r="O128" s="7"/>
      <c r="P128" s="7"/>
    </row>
    <row r="129" spans="1:16">
      <c r="A129" s="277">
        <f t="shared" si="2"/>
        <v>122</v>
      </c>
      <c r="B129" s="12">
        <v>45212</v>
      </c>
      <c r="C129" s="266" t="s">
        <v>1222</v>
      </c>
      <c r="D129" s="266" t="s">
        <v>1317</v>
      </c>
      <c r="E129" s="277" t="s">
        <v>1635</v>
      </c>
      <c r="F129" s="277" t="s">
        <v>1636</v>
      </c>
      <c r="G129" s="266"/>
      <c r="H129" s="266"/>
      <c r="I129" s="7"/>
      <c r="J129" s="7"/>
      <c r="K129" s="7">
        <v>39</v>
      </c>
      <c r="L129" s="278">
        <f t="shared" si="3"/>
        <v>9740</v>
      </c>
      <c r="M129" s="7"/>
      <c r="N129" s="7"/>
      <c r="O129" s="7"/>
      <c r="P129" s="7"/>
    </row>
    <row r="130" spans="1:16">
      <c r="A130" s="277">
        <f t="shared" si="2"/>
        <v>123</v>
      </c>
      <c r="B130" s="12">
        <v>45213</v>
      </c>
      <c r="C130" s="277" t="s">
        <v>1317</v>
      </c>
      <c r="D130" s="277" t="s">
        <v>1132</v>
      </c>
      <c r="E130" s="277" t="s">
        <v>1635</v>
      </c>
      <c r="F130" s="277" t="s">
        <v>1636</v>
      </c>
      <c r="G130" s="277"/>
      <c r="H130" s="277"/>
      <c r="I130" s="7"/>
      <c r="J130" s="7"/>
      <c r="K130" s="7">
        <v>150</v>
      </c>
      <c r="L130" s="278">
        <f t="shared" si="3"/>
        <v>9890</v>
      </c>
      <c r="M130" s="7"/>
      <c r="N130" s="7"/>
      <c r="O130" s="7"/>
      <c r="P130" s="7"/>
    </row>
    <row r="131" spans="1:16">
      <c r="A131" s="277">
        <f t="shared" si="2"/>
        <v>124</v>
      </c>
      <c r="B131" s="12">
        <v>45214</v>
      </c>
      <c r="C131" s="277" t="s">
        <v>1364</v>
      </c>
      <c r="D131" s="277" t="s">
        <v>852</v>
      </c>
      <c r="E131" s="277" t="s">
        <v>1635</v>
      </c>
      <c r="F131" s="277" t="s">
        <v>1636</v>
      </c>
      <c r="G131" s="277"/>
      <c r="H131" s="277"/>
      <c r="I131" s="7"/>
      <c r="J131" s="7">
        <v>100</v>
      </c>
      <c r="K131" s="7"/>
      <c r="L131" s="278">
        <f t="shared" si="3"/>
        <v>9990</v>
      </c>
      <c r="M131" s="7"/>
      <c r="N131" s="7"/>
      <c r="O131" s="7"/>
      <c r="P131" s="7"/>
    </row>
    <row r="132" spans="1:16">
      <c r="A132" s="277">
        <f t="shared" si="2"/>
        <v>125</v>
      </c>
      <c r="B132" s="12">
        <v>45214</v>
      </c>
      <c r="C132" s="277" t="s">
        <v>852</v>
      </c>
      <c r="D132" s="277" t="s">
        <v>1172</v>
      </c>
      <c r="E132" s="277" t="s">
        <v>1635</v>
      </c>
      <c r="F132" s="277" t="s">
        <v>1636</v>
      </c>
      <c r="G132" s="277"/>
      <c r="H132" s="277"/>
      <c r="I132" s="7"/>
      <c r="J132" s="7">
        <v>200</v>
      </c>
      <c r="K132" s="7"/>
      <c r="L132" s="278">
        <f t="shared" si="3"/>
        <v>10190</v>
      </c>
      <c r="M132" s="7"/>
      <c r="N132" s="7"/>
      <c r="O132" s="7"/>
      <c r="P132" s="7"/>
    </row>
    <row r="133" spans="1:16">
      <c r="A133" s="277">
        <f t="shared" si="2"/>
        <v>126</v>
      </c>
      <c r="B133" s="12">
        <v>45214</v>
      </c>
      <c r="C133" s="277" t="s">
        <v>1172</v>
      </c>
      <c r="D133" s="277" t="s">
        <v>1137</v>
      </c>
      <c r="E133" s="277" t="s">
        <v>1635</v>
      </c>
      <c r="F133" s="277" t="s">
        <v>1636</v>
      </c>
      <c r="G133" s="277"/>
      <c r="H133" s="277"/>
      <c r="I133" s="7"/>
      <c r="J133" s="7">
        <v>149</v>
      </c>
      <c r="K133" s="7"/>
      <c r="L133" s="278">
        <f t="shared" si="3"/>
        <v>10339</v>
      </c>
      <c r="M133" s="7"/>
      <c r="N133" s="7"/>
      <c r="O133" s="7"/>
      <c r="P133" s="7"/>
    </row>
    <row r="134" spans="1:16">
      <c r="A134" s="277">
        <f t="shared" si="2"/>
        <v>127</v>
      </c>
      <c r="B134" s="12">
        <v>45215</v>
      </c>
      <c r="C134" s="277" t="s">
        <v>1129</v>
      </c>
      <c r="D134" s="277" t="s">
        <v>1534</v>
      </c>
      <c r="E134" s="277" t="s">
        <v>1635</v>
      </c>
      <c r="F134" s="277" t="s">
        <v>1636</v>
      </c>
      <c r="G134" s="277">
        <v>36</v>
      </c>
      <c r="H134" s="277"/>
      <c r="I134" s="7"/>
      <c r="J134" s="7"/>
      <c r="K134" s="7"/>
      <c r="L134" s="278">
        <f t="shared" si="3"/>
        <v>10375</v>
      </c>
      <c r="M134" s="7"/>
      <c r="N134" s="7"/>
      <c r="O134" s="7"/>
      <c r="P134" s="7"/>
    </row>
    <row r="135" spans="1:16">
      <c r="A135" s="277">
        <f t="shared" si="2"/>
        <v>128</v>
      </c>
      <c r="B135" s="12">
        <v>45216</v>
      </c>
      <c r="C135" s="277" t="s">
        <v>1534</v>
      </c>
      <c r="D135" s="277" t="s">
        <v>1270</v>
      </c>
      <c r="E135" s="277" t="s">
        <v>1635</v>
      </c>
      <c r="F135" s="277" t="s">
        <v>1636</v>
      </c>
      <c r="G135" s="277">
        <v>34</v>
      </c>
      <c r="H135" s="277"/>
      <c r="I135" s="7"/>
      <c r="J135" s="7"/>
      <c r="K135" s="7"/>
      <c r="L135" s="278">
        <f t="shared" si="3"/>
        <v>10409</v>
      </c>
      <c r="M135" s="7"/>
      <c r="N135" s="7"/>
      <c r="O135" s="7"/>
      <c r="P135" s="7"/>
    </row>
    <row r="136" spans="1:16">
      <c r="A136" s="277">
        <f t="shared" si="2"/>
        <v>129</v>
      </c>
      <c r="B136" s="12">
        <v>45217</v>
      </c>
      <c r="C136" s="277" t="s">
        <v>1317</v>
      </c>
      <c r="D136" s="277" t="s">
        <v>1132</v>
      </c>
      <c r="E136" s="277" t="s">
        <v>1635</v>
      </c>
      <c r="F136" s="277" t="s">
        <v>1636</v>
      </c>
      <c r="G136" s="277"/>
      <c r="H136" s="277"/>
      <c r="I136" s="7"/>
      <c r="J136" s="7"/>
      <c r="K136" s="7">
        <v>64</v>
      </c>
      <c r="L136" s="278">
        <f t="shared" si="3"/>
        <v>10473</v>
      </c>
      <c r="M136" s="7"/>
      <c r="N136" s="7"/>
      <c r="O136" s="7"/>
      <c r="P136" s="7"/>
    </row>
    <row r="137" spans="1:16">
      <c r="A137" s="277">
        <f t="shared" si="2"/>
        <v>130</v>
      </c>
      <c r="B137" s="12">
        <v>45217</v>
      </c>
      <c r="C137" s="277" t="s">
        <v>1132</v>
      </c>
      <c r="D137" s="277" t="s">
        <v>1271</v>
      </c>
      <c r="E137" s="277" t="s">
        <v>1635</v>
      </c>
      <c r="F137" s="277" t="s">
        <v>1636</v>
      </c>
      <c r="G137" s="277"/>
      <c r="H137" s="277">
        <v>31</v>
      </c>
      <c r="I137" s="7"/>
      <c r="J137" s="7"/>
      <c r="K137" s="7"/>
      <c r="L137" s="278">
        <f t="shared" si="3"/>
        <v>10504</v>
      </c>
      <c r="M137" s="7"/>
      <c r="N137" s="7"/>
      <c r="O137" s="7"/>
      <c r="P137" s="7"/>
    </row>
    <row r="138" spans="1:16">
      <c r="A138" s="277">
        <f t="shared" si="2"/>
        <v>131</v>
      </c>
      <c r="B138" s="12">
        <v>45218</v>
      </c>
      <c r="C138" s="277" t="s">
        <v>1132</v>
      </c>
      <c r="D138" s="277" t="s">
        <v>1127</v>
      </c>
      <c r="E138" s="277" t="s">
        <v>1635</v>
      </c>
      <c r="F138" s="277" t="s">
        <v>1636</v>
      </c>
      <c r="G138" s="277"/>
      <c r="H138" s="277"/>
      <c r="I138" s="7"/>
      <c r="J138" s="7">
        <v>36</v>
      </c>
      <c r="K138" s="7"/>
      <c r="L138" s="278">
        <f t="shared" si="3"/>
        <v>10540</v>
      </c>
      <c r="M138" s="7"/>
      <c r="N138" s="7"/>
      <c r="O138" s="7"/>
      <c r="P138" s="7"/>
    </row>
    <row r="139" spans="1:16">
      <c r="A139" s="277"/>
      <c r="B139" s="12"/>
      <c r="C139" s="277"/>
      <c r="D139" s="277"/>
      <c r="E139" s="277"/>
      <c r="F139" s="277"/>
      <c r="G139" s="277"/>
      <c r="H139" s="277"/>
      <c r="I139" s="7"/>
      <c r="J139" s="7"/>
      <c r="K139" s="7"/>
      <c r="L139" s="277"/>
      <c r="M139" s="7"/>
      <c r="N139" s="7"/>
      <c r="O139" s="7"/>
      <c r="P139" s="7"/>
    </row>
    <row r="140" spans="1:16">
      <c r="A140" s="266"/>
      <c r="B140" s="12"/>
      <c r="C140" s="266"/>
      <c r="D140" s="266"/>
      <c r="E140" s="266"/>
      <c r="F140" s="266"/>
      <c r="G140" s="266"/>
      <c r="H140" s="266"/>
      <c r="I140" s="7"/>
      <c r="J140" s="7"/>
      <c r="K140" s="7"/>
      <c r="L140" s="266"/>
      <c r="M140" s="7"/>
      <c r="N140" s="7"/>
      <c r="O140" s="7"/>
      <c r="P140" s="7"/>
    </row>
    <row r="141" spans="1:16">
      <c r="A141" s="246"/>
      <c r="B141" s="12"/>
      <c r="C141" s="246"/>
      <c r="D141" s="246"/>
      <c r="E141" s="246"/>
      <c r="F141" s="246"/>
      <c r="G141" s="246"/>
      <c r="H141" s="246"/>
      <c r="I141" s="7"/>
      <c r="J141" s="7"/>
      <c r="K141" s="7"/>
      <c r="L141" s="246"/>
      <c r="M141" s="7"/>
      <c r="N141" s="7"/>
      <c r="O141" s="7"/>
      <c r="P141" s="7"/>
    </row>
    <row r="142" spans="1:16">
      <c r="A142" s="5"/>
      <c r="B142" s="7"/>
      <c r="C142" s="7"/>
      <c r="D142" s="7"/>
      <c r="E142" s="7"/>
      <c r="F142" s="7"/>
      <c r="G142" s="5">
        <v>63</v>
      </c>
      <c r="H142" s="5">
        <v>90</v>
      </c>
      <c r="I142" s="5">
        <v>110</v>
      </c>
      <c r="J142" s="5">
        <v>125</v>
      </c>
      <c r="K142" s="5">
        <v>140</v>
      </c>
      <c r="L142" s="7"/>
      <c r="M142" s="7"/>
      <c r="N142" s="7"/>
      <c r="O142" s="7"/>
      <c r="P142" s="7"/>
    </row>
    <row r="143" spans="1:16">
      <c r="A143" s="7"/>
      <c r="B143" s="7"/>
      <c r="C143" s="7"/>
      <c r="D143" s="7"/>
      <c r="E143" s="7"/>
      <c r="F143" s="7"/>
      <c r="G143" s="5">
        <f>+SUM(G8:G141)</f>
        <v>7041</v>
      </c>
      <c r="H143" s="256">
        <f>+SUM(H8:H141)</f>
        <v>1365</v>
      </c>
      <c r="I143" s="277">
        <f>+SUM(I8:I141)</f>
        <v>1202</v>
      </c>
      <c r="J143" s="277">
        <f>+SUM(J8:J141)</f>
        <v>485</v>
      </c>
      <c r="K143" s="277">
        <f>+SUM(K8:K141)</f>
        <v>447</v>
      </c>
      <c r="L143" s="5">
        <f>+G143+H143+I143+J143+K143</f>
        <v>10540</v>
      </c>
      <c r="M143" s="7"/>
      <c r="N143" s="7"/>
      <c r="O143" s="7"/>
      <c r="P143" s="7"/>
    </row>
    <row r="144" spans="1:16" ht="18.75">
      <c r="A144" s="7"/>
      <c r="B144" s="7"/>
      <c r="C144" s="7"/>
      <c r="D144" s="7"/>
      <c r="E144" s="7"/>
      <c r="F144" s="7"/>
      <c r="G144" s="13">
        <v>12324</v>
      </c>
      <c r="H144" s="13">
        <v>1649</v>
      </c>
      <c r="I144" s="13">
        <v>1167</v>
      </c>
      <c r="J144" s="13">
        <v>590</v>
      </c>
      <c r="K144" s="13">
        <v>459</v>
      </c>
      <c r="L144" s="13">
        <f>+G144+H144+I144+J144+K144</f>
        <v>16189</v>
      </c>
      <c r="M144" s="7"/>
      <c r="N144" s="7"/>
      <c r="O144" s="7"/>
      <c r="P144" s="7"/>
    </row>
  </sheetData>
  <mergeCells count="18">
    <mergeCell ref="L6:L7"/>
    <mergeCell ref="M6:M7"/>
    <mergeCell ref="N6:N7"/>
    <mergeCell ref="O6:O7"/>
    <mergeCell ref="P6:P7"/>
    <mergeCell ref="G6:K6"/>
    <mergeCell ref="A6:A7"/>
    <mergeCell ref="B6:B7"/>
    <mergeCell ref="C6:C7"/>
    <mergeCell ref="D6:D7"/>
    <mergeCell ref="E6:E7"/>
    <mergeCell ref="F6:F7"/>
    <mergeCell ref="C1:D1"/>
    <mergeCell ref="C2:D2"/>
    <mergeCell ref="C3:D3"/>
    <mergeCell ref="C4:D4"/>
    <mergeCell ref="C5:P5"/>
    <mergeCell ref="E1:P4"/>
  </mergeCells>
  <pageMargins left="0.7" right="0.7" top="0.75" bottom="0.75" header="0.3" footer="0.3"/>
  <pageSetup orientation="portrait"/>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29"/>
  <sheetViews>
    <sheetView topLeftCell="A164" workbookViewId="0">
      <selection activeCell="J49" sqref="J49"/>
    </sheetView>
  </sheetViews>
  <sheetFormatPr defaultColWidth="9" defaultRowHeight="15"/>
  <cols>
    <col min="1" max="1" width="12.28515625" customWidth="1"/>
    <col min="2" max="2" width="13.7109375" customWidth="1"/>
    <col min="3" max="3" width="15" customWidth="1"/>
    <col min="4" max="4" width="16.42578125" customWidth="1"/>
    <col min="5" max="5" width="10" customWidth="1"/>
    <col min="9" max="10" width="10" customWidth="1"/>
    <col min="11" max="11" width="10.140625" customWidth="1"/>
    <col min="13" max="13" width="11.85546875" customWidth="1"/>
  </cols>
  <sheetData>
    <row r="1" spans="1:18" ht="18.75">
      <c r="A1" s="712" t="s">
        <v>261</v>
      </c>
      <c r="B1" s="712"/>
      <c r="C1" s="713" t="s">
        <v>22</v>
      </c>
      <c r="D1" s="713"/>
      <c r="E1" s="720"/>
      <c r="F1" s="720"/>
      <c r="G1" s="720"/>
      <c r="H1" s="720"/>
      <c r="I1" s="720"/>
      <c r="J1" s="720"/>
      <c r="K1" s="720"/>
      <c r="L1" s="720"/>
      <c r="M1" s="720"/>
      <c r="N1" s="720"/>
      <c r="O1" s="720"/>
      <c r="P1" s="720"/>
      <c r="Q1" s="720"/>
      <c r="R1" s="720"/>
    </row>
    <row r="2" spans="1:18" ht="18.75">
      <c r="A2" s="712" t="s">
        <v>262</v>
      </c>
      <c r="B2" s="712"/>
      <c r="C2" s="713" t="s">
        <v>65</v>
      </c>
      <c r="D2" s="713"/>
      <c r="E2" s="720"/>
      <c r="F2" s="720"/>
      <c r="G2" s="720"/>
      <c r="H2" s="720"/>
      <c r="I2" s="720"/>
      <c r="J2" s="720"/>
      <c r="K2" s="720"/>
      <c r="L2" s="720"/>
      <c r="M2" s="720"/>
      <c r="N2" s="720"/>
      <c r="O2" s="720"/>
      <c r="P2" s="720"/>
      <c r="Q2" s="720"/>
      <c r="R2" s="720"/>
    </row>
    <row r="3" spans="1:18" ht="18.75">
      <c r="A3" s="712" t="s">
        <v>263</v>
      </c>
      <c r="B3" s="712"/>
      <c r="C3" s="713">
        <v>20705</v>
      </c>
      <c r="D3" s="713"/>
      <c r="E3" s="720"/>
      <c r="F3" s="720"/>
      <c r="G3" s="720"/>
      <c r="H3" s="720"/>
      <c r="I3" s="720"/>
      <c r="J3" s="720"/>
      <c r="K3" s="720"/>
      <c r="L3" s="720"/>
      <c r="M3" s="720"/>
      <c r="N3" s="720"/>
      <c r="O3" s="720"/>
      <c r="P3" s="720"/>
      <c r="Q3" s="720"/>
      <c r="R3" s="720"/>
    </row>
    <row r="4" spans="1:18" ht="18.75">
      <c r="A4" s="14" t="s">
        <v>264</v>
      </c>
      <c r="B4" s="14"/>
      <c r="C4" s="713"/>
      <c r="D4" s="713"/>
      <c r="E4" s="720"/>
      <c r="F4" s="720"/>
      <c r="G4" s="720"/>
      <c r="H4" s="720"/>
      <c r="I4" s="720"/>
      <c r="J4" s="720"/>
      <c r="K4" s="720"/>
      <c r="L4" s="720"/>
      <c r="M4" s="720"/>
      <c r="N4" s="720"/>
      <c r="O4" s="720"/>
      <c r="P4" s="720"/>
      <c r="Q4" s="720"/>
      <c r="R4" s="720"/>
    </row>
    <row r="5" spans="1:18" ht="18.75">
      <c r="A5" s="714" t="s">
        <v>87</v>
      </c>
      <c r="B5" s="714"/>
      <c r="C5" s="715" t="s">
        <v>1609</v>
      </c>
      <c r="D5" s="715"/>
      <c r="E5" s="715"/>
      <c r="F5" s="715"/>
      <c r="G5" s="716"/>
      <c r="H5" s="716"/>
      <c r="I5" s="716"/>
      <c r="J5" s="716"/>
      <c r="K5" s="716"/>
      <c r="L5" s="716"/>
      <c r="M5" s="716"/>
      <c r="N5" s="715"/>
      <c r="O5" s="715"/>
      <c r="P5" s="715"/>
      <c r="Q5" s="715"/>
      <c r="R5" s="715"/>
    </row>
    <row r="6" spans="1:18" ht="18">
      <c r="A6" s="718" t="s">
        <v>89</v>
      </c>
      <c r="B6" s="718" t="s">
        <v>90</v>
      </c>
      <c r="C6" s="719" t="s">
        <v>91</v>
      </c>
      <c r="D6" s="719" t="s">
        <v>92</v>
      </c>
      <c r="E6" s="719" t="s">
        <v>93</v>
      </c>
      <c r="F6" s="719" t="s">
        <v>94</v>
      </c>
      <c r="G6" s="764" t="s">
        <v>95</v>
      </c>
      <c r="H6" s="764"/>
      <c r="I6" s="764"/>
      <c r="J6" s="764"/>
      <c r="K6" s="764"/>
      <c r="L6" s="764"/>
      <c r="M6" s="764"/>
      <c r="N6" s="719" t="s">
        <v>96</v>
      </c>
      <c r="O6" s="719" t="s">
        <v>97</v>
      </c>
      <c r="P6" s="719" t="s">
        <v>98</v>
      </c>
      <c r="Q6" s="719" t="s">
        <v>99</v>
      </c>
      <c r="R6" s="719" t="s">
        <v>265</v>
      </c>
    </row>
    <row r="7" spans="1:18" ht="18">
      <c r="A7" s="718"/>
      <c r="B7" s="718"/>
      <c r="C7" s="719"/>
      <c r="D7" s="719"/>
      <c r="E7" s="719"/>
      <c r="F7" s="719"/>
      <c r="G7" s="4" t="s">
        <v>101</v>
      </c>
      <c r="H7" s="4" t="s">
        <v>102</v>
      </c>
      <c r="I7" s="4" t="s">
        <v>103</v>
      </c>
      <c r="J7" s="4" t="s">
        <v>104</v>
      </c>
      <c r="K7" s="4" t="s">
        <v>1067</v>
      </c>
      <c r="L7" s="4" t="s">
        <v>106</v>
      </c>
      <c r="M7" s="4" t="s">
        <v>107</v>
      </c>
      <c r="N7" s="719"/>
      <c r="O7" s="719"/>
      <c r="P7" s="719"/>
      <c r="Q7" s="719"/>
      <c r="R7" s="719"/>
    </row>
    <row r="8" spans="1:18">
      <c r="A8" s="5">
        <v>1</v>
      </c>
      <c r="B8" s="6">
        <v>45074</v>
      </c>
      <c r="C8" s="5" t="s">
        <v>152</v>
      </c>
      <c r="D8" s="5" t="s">
        <v>1100</v>
      </c>
      <c r="E8" s="7"/>
      <c r="F8" s="7"/>
      <c r="G8" s="10"/>
      <c r="H8" s="10"/>
      <c r="I8" s="10">
        <v>320</v>
      </c>
      <c r="J8" s="10"/>
      <c r="K8" s="7"/>
      <c r="L8" s="7"/>
      <c r="M8" s="7"/>
      <c r="N8" s="5">
        <f>+I8</f>
        <v>320</v>
      </c>
      <c r="O8" s="7"/>
      <c r="P8" s="7"/>
      <c r="Q8" s="7"/>
      <c r="R8" s="7"/>
    </row>
    <row r="9" spans="1:18">
      <c r="A9" s="5">
        <f>1+A8</f>
        <v>2</v>
      </c>
      <c r="B9" s="6">
        <v>45074</v>
      </c>
      <c r="C9" s="5" t="s">
        <v>1304</v>
      </c>
      <c r="D9" s="5" t="s">
        <v>1584</v>
      </c>
      <c r="E9" s="7"/>
      <c r="F9" s="7"/>
      <c r="G9" s="10"/>
      <c r="H9" s="10"/>
      <c r="I9" s="10">
        <v>99</v>
      </c>
      <c r="J9" s="10"/>
      <c r="K9" s="7"/>
      <c r="L9" s="7"/>
      <c r="M9" s="7"/>
      <c r="N9" s="5">
        <f>+N8+G9+H9+I9+K9+L9+M9</f>
        <v>419</v>
      </c>
      <c r="O9" s="7"/>
      <c r="P9" s="7"/>
      <c r="Q9" s="7"/>
      <c r="R9" s="7"/>
    </row>
    <row r="10" spans="1:18">
      <c r="A10" s="5">
        <f t="shared" ref="A10:A73" si="0">1+A9</f>
        <v>3</v>
      </c>
      <c r="B10" s="6">
        <v>45074</v>
      </c>
      <c r="C10" s="5" t="s">
        <v>1584</v>
      </c>
      <c r="D10" s="5" t="s">
        <v>1087</v>
      </c>
      <c r="E10" s="7"/>
      <c r="F10" s="7"/>
      <c r="G10" s="10"/>
      <c r="H10" s="10"/>
      <c r="I10" s="10">
        <v>218</v>
      </c>
      <c r="J10" s="10"/>
      <c r="K10" s="7"/>
      <c r="L10" s="7"/>
      <c r="M10" s="7"/>
      <c r="N10" s="5">
        <f t="shared" ref="N10:N11" si="1">+N9+G10+H10+I10+K10+L10+M10</f>
        <v>637</v>
      </c>
      <c r="O10" s="7"/>
      <c r="P10" s="7"/>
      <c r="Q10" s="7"/>
      <c r="R10" s="7"/>
    </row>
    <row r="11" spans="1:18">
      <c r="A11" s="5">
        <f t="shared" si="0"/>
        <v>4</v>
      </c>
      <c r="B11" s="6">
        <v>45074</v>
      </c>
      <c r="C11" s="5" t="s">
        <v>1087</v>
      </c>
      <c r="D11" s="5" t="s">
        <v>1237</v>
      </c>
      <c r="E11" s="7"/>
      <c r="F11" s="7"/>
      <c r="G11" s="10">
        <v>150</v>
      </c>
      <c r="H11" s="10"/>
      <c r="I11" s="10"/>
      <c r="J11" s="10"/>
      <c r="K11" s="7"/>
      <c r="L11" s="7"/>
      <c r="M11" s="7"/>
      <c r="N11" s="5">
        <f t="shared" si="1"/>
        <v>787</v>
      </c>
      <c r="O11" s="7"/>
      <c r="P11" s="7"/>
      <c r="Q11" s="7"/>
      <c r="R11" s="7"/>
    </row>
    <row r="12" spans="1:18">
      <c r="A12" s="5">
        <f t="shared" si="0"/>
        <v>5</v>
      </c>
      <c r="B12" s="6">
        <v>45075</v>
      </c>
      <c r="C12" s="5" t="s">
        <v>1425</v>
      </c>
      <c r="D12" s="5" t="s">
        <v>1206</v>
      </c>
      <c r="E12" s="7"/>
      <c r="F12" s="7"/>
      <c r="G12" s="10"/>
      <c r="H12" s="10"/>
      <c r="I12" s="10"/>
      <c r="J12" s="10">
        <v>325</v>
      </c>
      <c r="K12" s="7"/>
      <c r="L12" s="7"/>
      <c r="M12" s="7"/>
      <c r="N12" s="5">
        <f>+N11+G12+H12+I12+K12+L12+M12+J12</f>
        <v>1112</v>
      </c>
      <c r="O12" s="7"/>
      <c r="P12" s="7"/>
      <c r="Q12" s="7"/>
      <c r="R12" s="7"/>
    </row>
    <row r="13" spans="1:18">
      <c r="A13" s="5">
        <f t="shared" si="0"/>
        <v>6</v>
      </c>
      <c r="B13" s="6">
        <v>45077</v>
      </c>
      <c r="C13" s="5" t="s">
        <v>775</v>
      </c>
      <c r="D13" s="5" t="s">
        <v>740</v>
      </c>
      <c r="E13" s="7"/>
      <c r="F13" s="7"/>
      <c r="G13" s="10">
        <v>80</v>
      </c>
      <c r="H13" s="10"/>
      <c r="I13" s="10"/>
      <c r="J13" s="10"/>
      <c r="K13" s="7"/>
      <c r="L13" s="7"/>
      <c r="M13" s="7"/>
      <c r="N13" s="5">
        <f t="shared" ref="N13:N76" si="2">+N12+G13+H13+I13+K13+L13+M13+J13</f>
        <v>1192</v>
      </c>
      <c r="O13" s="7"/>
      <c r="P13" s="7"/>
      <c r="Q13" s="7"/>
      <c r="R13" s="7"/>
    </row>
    <row r="14" spans="1:18">
      <c r="A14" s="5">
        <f t="shared" si="0"/>
        <v>7</v>
      </c>
      <c r="B14" s="6">
        <v>45077</v>
      </c>
      <c r="C14" s="5" t="s">
        <v>740</v>
      </c>
      <c r="D14" s="5" t="s">
        <v>1174</v>
      </c>
      <c r="E14" s="7"/>
      <c r="F14" s="7"/>
      <c r="G14" s="10">
        <v>135</v>
      </c>
      <c r="H14" s="10"/>
      <c r="I14" s="10"/>
      <c r="J14" s="10"/>
      <c r="K14" s="7"/>
      <c r="L14" s="7"/>
      <c r="M14" s="7"/>
      <c r="N14" s="5">
        <f t="shared" si="2"/>
        <v>1327</v>
      </c>
      <c r="O14" s="7"/>
      <c r="P14" s="7"/>
      <c r="Q14" s="7"/>
      <c r="R14" s="7"/>
    </row>
    <row r="15" spans="1:18">
      <c r="A15" s="5">
        <f t="shared" si="0"/>
        <v>8</v>
      </c>
      <c r="B15" s="6">
        <v>45077</v>
      </c>
      <c r="C15" s="5" t="s">
        <v>1531</v>
      </c>
      <c r="D15" s="5" t="s">
        <v>1251</v>
      </c>
      <c r="E15" s="7"/>
      <c r="F15" s="7"/>
      <c r="G15" s="10">
        <v>60</v>
      </c>
      <c r="H15" s="10"/>
      <c r="I15" s="10"/>
      <c r="J15" s="10"/>
      <c r="K15" s="7"/>
      <c r="L15" s="7"/>
      <c r="M15" s="7"/>
      <c r="N15" s="5">
        <f t="shared" si="2"/>
        <v>1387</v>
      </c>
      <c r="O15" s="7"/>
      <c r="P15" s="7"/>
      <c r="Q15" s="7"/>
      <c r="R15" s="7"/>
    </row>
    <row r="16" spans="1:18">
      <c r="A16" s="5">
        <f t="shared" si="0"/>
        <v>9</v>
      </c>
      <c r="B16" s="6">
        <v>45077</v>
      </c>
      <c r="C16" s="5" t="s">
        <v>1531</v>
      </c>
      <c r="D16" s="5" t="s">
        <v>775</v>
      </c>
      <c r="E16" s="7"/>
      <c r="F16" s="7"/>
      <c r="G16" s="10">
        <v>107</v>
      </c>
      <c r="H16" s="10"/>
      <c r="I16" s="10"/>
      <c r="J16" s="10"/>
      <c r="K16" s="7"/>
      <c r="L16" s="7"/>
      <c r="M16" s="7"/>
      <c r="N16" s="5">
        <f t="shared" si="2"/>
        <v>1494</v>
      </c>
      <c r="O16" s="7"/>
      <c r="P16" s="7"/>
      <c r="Q16" s="7"/>
      <c r="R16" s="7"/>
    </row>
    <row r="17" spans="1:18">
      <c r="A17" s="5">
        <f t="shared" si="0"/>
        <v>10</v>
      </c>
      <c r="B17" s="6">
        <v>45078</v>
      </c>
      <c r="C17" s="5" t="s">
        <v>814</v>
      </c>
      <c r="D17" s="5" t="s">
        <v>1232</v>
      </c>
      <c r="E17" s="7"/>
      <c r="F17" s="7"/>
      <c r="G17" s="10">
        <v>200</v>
      </c>
      <c r="H17" s="10"/>
      <c r="I17" s="10"/>
      <c r="J17" s="10"/>
      <c r="K17" s="7"/>
      <c r="L17" s="7"/>
      <c r="M17" s="7"/>
      <c r="N17" s="5">
        <f t="shared" si="2"/>
        <v>1694</v>
      </c>
      <c r="O17" s="7"/>
      <c r="P17" s="7"/>
      <c r="Q17" s="7"/>
      <c r="R17" s="7"/>
    </row>
    <row r="18" spans="1:18">
      <c r="A18" s="5">
        <f t="shared" si="0"/>
        <v>11</v>
      </c>
      <c r="B18" s="6">
        <v>45078</v>
      </c>
      <c r="C18" s="5" t="s">
        <v>1195</v>
      </c>
      <c r="D18" s="5" t="s">
        <v>1108</v>
      </c>
      <c r="E18" s="7"/>
      <c r="F18" s="7"/>
      <c r="G18" s="10">
        <v>26</v>
      </c>
      <c r="H18" s="10"/>
      <c r="I18" s="10"/>
      <c r="J18" s="10"/>
      <c r="K18" s="7"/>
      <c r="L18" s="7"/>
      <c r="M18" s="7"/>
      <c r="N18" s="5">
        <f t="shared" si="2"/>
        <v>1720</v>
      </c>
      <c r="O18" s="7"/>
      <c r="P18" s="7"/>
      <c r="Q18" s="7"/>
      <c r="R18" s="7"/>
    </row>
    <row r="19" spans="1:18">
      <c r="A19" s="5">
        <f t="shared" si="0"/>
        <v>12</v>
      </c>
      <c r="B19" s="6">
        <v>45078</v>
      </c>
      <c r="C19" s="5" t="s">
        <v>1133</v>
      </c>
      <c r="D19" s="5" t="s">
        <v>1163</v>
      </c>
      <c r="E19" s="7"/>
      <c r="F19" s="7"/>
      <c r="G19" s="10">
        <v>95</v>
      </c>
      <c r="H19" s="10"/>
      <c r="I19" s="10"/>
      <c r="J19" s="10"/>
      <c r="K19" s="7"/>
      <c r="L19" s="7"/>
      <c r="M19" s="7"/>
      <c r="N19" s="5">
        <f t="shared" si="2"/>
        <v>1815</v>
      </c>
      <c r="O19" s="7"/>
      <c r="P19" s="7"/>
      <c r="Q19" s="7"/>
      <c r="R19" s="7"/>
    </row>
    <row r="20" spans="1:18">
      <c r="A20" s="5">
        <f t="shared" si="0"/>
        <v>13</v>
      </c>
      <c r="B20" s="6">
        <v>45081</v>
      </c>
      <c r="C20" s="5" t="s">
        <v>1133</v>
      </c>
      <c r="D20" s="5" t="s">
        <v>1214</v>
      </c>
      <c r="E20" s="7"/>
      <c r="F20" s="7"/>
      <c r="G20" s="10">
        <v>78</v>
      </c>
      <c r="H20" s="7"/>
      <c r="I20" s="7"/>
      <c r="J20" s="7"/>
      <c r="K20" s="7"/>
      <c r="L20" s="7"/>
      <c r="M20" s="7"/>
      <c r="N20" s="5">
        <f t="shared" si="2"/>
        <v>1893</v>
      </c>
      <c r="O20" s="7"/>
      <c r="P20" s="7"/>
      <c r="Q20" s="7"/>
      <c r="R20" s="7"/>
    </row>
    <row r="21" spans="1:18">
      <c r="A21" s="5">
        <f t="shared" si="0"/>
        <v>14</v>
      </c>
      <c r="B21" s="6">
        <v>45081</v>
      </c>
      <c r="C21" s="5" t="s">
        <v>1133</v>
      </c>
      <c r="D21" s="5" t="s">
        <v>1260</v>
      </c>
      <c r="E21" s="7"/>
      <c r="F21" s="7"/>
      <c r="G21" s="10">
        <v>100</v>
      </c>
      <c r="H21" s="7"/>
      <c r="I21" s="7"/>
      <c r="J21" s="7"/>
      <c r="K21" s="7"/>
      <c r="L21" s="7"/>
      <c r="M21" s="7"/>
      <c r="N21" s="5">
        <f t="shared" si="2"/>
        <v>1993</v>
      </c>
      <c r="O21" s="7"/>
      <c r="P21" s="7"/>
      <c r="Q21" s="7"/>
      <c r="R21" s="7"/>
    </row>
    <row r="22" spans="1:18">
      <c r="A22" s="5">
        <f t="shared" si="0"/>
        <v>15</v>
      </c>
      <c r="B22" s="6">
        <v>45081</v>
      </c>
      <c r="C22" s="5" t="s">
        <v>1260</v>
      </c>
      <c r="D22" s="5" t="s">
        <v>1376</v>
      </c>
      <c r="E22" s="7"/>
      <c r="F22" s="7"/>
      <c r="G22" s="10">
        <v>43</v>
      </c>
      <c r="H22" s="7"/>
      <c r="I22" s="7"/>
      <c r="J22" s="7"/>
      <c r="K22" s="7"/>
      <c r="L22" s="7"/>
      <c r="M22" s="7"/>
      <c r="N22" s="5">
        <f t="shared" si="2"/>
        <v>2036</v>
      </c>
      <c r="O22" s="7"/>
      <c r="P22" s="7"/>
      <c r="Q22" s="7"/>
      <c r="R22" s="7"/>
    </row>
    <row r="23" spans="1:18">
      <c r="A23" s="5">
        <f t="shared" si="0"/>
        <v>16</v>
      </c>
      <c r="B23" s="6">
        <v>45081</v>
      </c>
      <c r="C23" s="5" t="s">
        <v>1260</v>
      </c>
      <c r="D23" s="5" t="s">
        <v>1195</v>
      </c>
      <c r="E23" s="7"/>
      <c r="F23" s="7"/>
      <c r="G23" s="10">
        <v>106</v>
      </c>
      <c r="H23" s="7"/>
      <c r="I23" s="7"/>
      <c r="J23" s="7"/>
      <c r="K23" s="7"/>
      <c r="L23" s="7"/>
      <c r="M23" s="7"/>
      <c r="N23" s="5">
        <f t="shared" si="2"/>
        <v>2142</v>
      </c>
      <c r="O23" s="7"/>
      <c r="P23" s="7"/>
      <c r="Q23" s="7"/>
      <c r="R23" s="7"/>
    </row>
    <row r="24" spans="1:18">
      <c r="A24" s="5">
        <f t="shared" si="0"/>
        <v>17</v>
      </c>
      <c r="B24" s="6">
        <v>45081</v>
      </c>
      <c r="C24" s="5" t="s">
        <v>1610</v>
      </c>
      <c r="D24" s="5" t="s">
        <v>1138</v>
      </c>
      <c r="E24" s="7"/>
      <c r="F24" s="7"/>
      <c r="G24" s="10">
        <v>62</v>
      </c>
      <c r="H24" s="7"/>
      <c r="I24" s="7"/>
      <c r="J24" s="7"/>
      <c r="K24" s="7"/>
      <c r="L24" s="7"/>
      <c r="M24" s="7"/>
      <c r="N24" s="5">
        <f t="shared" si="2"/>
        <v>2204</v>
      </c>
      <c r="O24" s="7"/>
      <c r="P24" s="7"/>
      <c r="Q24" s="7"/>
      <c r="R24" s="7"/>
    </row>
    <row r="25" spans="1:18">
      <c r="A25" s="5">
        <f t="shared" si="0"/>
        <v>18</v>
      </c>
      <c r="B25" s="6">
        <v>45081</v>
      </c>
      <c r="C25" s="5" t="s">
        <v>1530</v>
      </c>
      <c r="D25" s="5" t="s">
        <v>1135</v>
      </c>
      <c r="E25" s="7"/>
      <c r="F25" s="7"/>
      <c r="G25" s="10">
        <v>68</v>
      </c>
      <c r="H25" s="7"/>
      <c r="I25" s="7"/>
      <c r="J25" s="7"/>
      <c r="K25" s="7"/>
      <c r="L25" s="7"/>
      <c r="M25" s="7"/>
      <c r="N25" s="5">
        <f t="shared" si="2"/>
        <v>2272</v>
      </c>
      <c r="O25" s="7"/>
      <c r="P25" s="7"/>
      <c r="Q25" s="7"/>
      <c r="R25" s="7"/>
    </row>
    <row r="26" spans="1:18">
      <c r="A26" s="5">
        <f t="shared" si="0"/>
        <v>19</v>
      </c>
      <c r="B26" s="6">
        <v>45081</v>
      </c>
      <c r="C26" s="5" t="s">
        <v>1138</v>
      </c>
      <c r="D26" s="5" t="s">
        <v>1104</v>
      </c>
      <c r="E26" s="7"/>
      <c r="F26" s="7"/>
      <c r="G26" s="10">
        <v>61</v>
      </c>
      <c r="H26" s="7"/>
      <c r="I26" s="7"/>
      <c r="J26" s="7"/>
      <c r="K26" s="7"/>
      <c r="L26" s="7"/>
      <c r="M26" s="7"/>
      <c r="N26" s="5">
        <f t="shared" si="2"/>
        <v>2333</v>
      </c>
      <c r="O26" s="7"/>
      <c r="P26" s="7"/>
      <c r="Q26" s="7"/>
      <c r="R26" s="7"/>
    </row>
    <row r="27" spans="1:18">
      <c r="A27" s="5">
        <f t="shared" si="0"/>
        <v>20</v>
      </c>
      <c r="B27" s="6">
        <v>45081</v>
      </c>
      <c r="C27" s="5" t="s">
        <v>1138</v>
      </c>
      <c r="D27" s="5" t="s">
        <v>1253</v>
      </c>
      <c r="E27" s="7"/>
      <c r="F27" s="7"/>
      <c r="G27" s="10">
        <v>60</v>
      </c>
      <c r="H27" s="7"/>
      <c r="I27" s="7"/>
      <c r="J27" s="7"/>
      <c r="K27" s="7"/>
      <c r="L27" s="7"/>
      <c r="M27" s="7"/>
      <c r="N27" s="5">
        <f t="shared" si="2"/>
        <v>2393</v>
      </c>
      <c r="O27" s="7"/>
      <c r="P27" s="7"/>
      <c r="Q27" s="7"/>
      <c r="R27" s="7"/>
    </row>
    <row r="28" spans="1:18">
      <c r="A28" s="5">
        <f t="shared" si="0"/>
        <v>21</v>
      </c>
      <c r="B28" s="6">
        <v>45081</v>
      </c>
      <c r="C28" s="5" t="s">
        <v>1253</v>
      </c>
      <c r="D28" s="5" t="s">
        <v>1104</v>
      </c>
      <c r="E28" s="7"/>
      <c r="F28" s="7"/>
      <c r="G28" s="10">
        <v>110</v>
      </c>
      <c r="H28" s="7"/>
      <c r="I28" s="7"/>
      <c r="J28" s="7"/>
      <c r="K28" s="7"/>
      <c r="L28" s="7"/>
      <c r="M28" s="7"/>
      <c r="N28" s="5">
        <f t="shared" si="2"/>
        <v>2503</v>
      </c>
      <c r="O28" s="7"/>
      <c r="P28" s="7"/>
      <c r="Q28" s="7"/>
      <c r="R28" s="7"/>
    </row>
    <row r="29" spans="1:18">
      <c r="A29" s="5">
        <f t="shared" si="0"/>
        <v>22</v>
      </c>
      <c r="B29" s="6">
        <v>45082</v>
      </c>
      <c r="C29" s="5" t="s">
        <v>1611</v>
      </c>
      <c r="D29" s="5" t="s">
        <v>1611</v>
      </c>
      <c r="E29" s="7"/>
      <c r="F29" s="7"/>
      <c r="G29" s="10">
        <v>70</v>
      </c>
      <c r="H29" s="7"/>
      <c r="I29" s="7"/>
      <c r="J29" s="7"/>
      <c r="K29" s="7"/>
      <c r="L29" s="7"/>
      <c r="M29" s="7"/>
      <c r="N29" s="5">
        <f t="shared" si="2"/>
        <v>2573</v>
      </c>
      <c r="O29" s="7"/>
      <c r="P29" s="7"/>
      <c r="Q29" s="7"/>
      <c r="R29" s="7"/>
    </row>
    <row r="30" spans="1:18">
      <c r="A30" s="5">
        <f t="shared" si="0"/>
        <v>23</v>
      </c>
      <c r="B30" s="6">
        <v>45082</v>
      </c>
      <c r="C30" s="5" t="s">
        <v>1237</v>
      </c>
      <c r="D30" s="5" t="s">
        <v>1553</v>
      </c>
      <c r="E30" s="7"/>
      <c r="F30" s="7"/>
      <c r="G30" s="10">
        <v>85</v>
      </c>
      <c r="H30" s="7"/>
      <c r="I30" s="7"/>
      <c r="J30" s="7"/>
      <c r="K30" s="7"/>
      <c r="L30" s="7"/>
      <c r="M30" s="7"/>
      <c r="N30" s="5">
        <f t="shared" si="2"/>
        <v>2658</v>
      </c>
      <c r="O30" s="7"/>
      <c r="P30" s="7"/>
      <c r="Q30" s="7"/>
      <c r="R30" s="7"/>
    </row>
    <row r="31" spans="1:18">
      <c r="A31" s="5">
        <f t="shared" si="0"/>
        <v>24</v>
      </c>
      <c r="B31" s="6">
        <v>45082</v>
      </c>
      <c r="C31" s="5" t="s">
        <v>1553</v>
      </c>
      <c r="D31" s="5" t="s">
        <v>872</v>
      </c>
      <c r="E31" s="7"/>
      <c r="F31" s="7"/>
      <c r="G31" s="10">
        <v>78</v>
      </c>
      <c r="H31" s="7"/>
      <c r="I31" s="7"/>
      <c r="J31" s="7"/>
      <c r="K31" s="7"/>
      <c r="L31" s="7"/>
      <c r="M31" s="7"/>
      <c r="N31" s="5">
        <f t="shared" si="2"/>
        <v>2736</v>
      </c>
      <c r="O31" s="7"/>
      <c r="P31" s="7"/>
      <c r="Q31" s="7"/>
      <c r="R31" s="7"/>
    </row>
    <row r="32" spans="1:18">
      <c r="A32" s="5">
        <f t="shared" si="0"/>
        <v>25</v>
      </c>
      <c r="B32" s="6">
        <v>45082</v>
      </c>
      <c r="C32" s="5" t="s">
        <v>239</v>
      </c>
      <c r="D32" s="5" t="s">
        <v>1419</v>
      </c>
      <c r="E32" s="7"/>
      <c r="F32" s="7"/>
      <c r="G32" s="10">
        <v>70</v>
      </c>
      <c r="H32" s="7"/>
      <c r="I32" s="7"/>
      <c r="J32" s="7"/>
      <c r="K32" s="7"/>
      <c r="L32" s="7"/>
      <c r="M32" s="7"/>
      <c r="N32" s="5">
        <f t="shared" si="2"/>
        <v>2806</v>
      </c>
      <c r="O32" s="7"/>
      <c r="P32" s="7"/>
      <c r="Q32" s="7"/>
      <c r="R32" s="7"/>
    </row>
    <row r="33" spans="1:18">
      <c r="A33" s="5">
        <f t="shared" si="0"/>
        <v>26</v>
      </c>
      <c r="B33" s="6">
        <v>45082</v>
      </c>
      <c r="C33" s="5" t="s">
        <v>763</v>
      </c>
      <c r="D33" s="5" t="s">
        <v>232</v>
      </c>
      <c r="E33" s="7"/>
      <c r="F33" s="7"/>
      <c r="G33" s="10">
        <v>24</v>
      </c>
      <c r="H33" s="7"/>
      <c r="I33" s="7"/>
      <c r="J33" s="7"/>
      <c r="K33" s="7"/>
      <c r="L33" s="7"/>
      <c r="M33" s="7"/>
      <c r="N33" s="5">
        <f t="shared" si="2"/>
        <v>2830</v>
      </c>
      <c r="O33" s="7"/>
      <c r="P33" s="7"/>
      <c r="Q33" s="7"/>
      <c r="R33" s="7"/>
    </row>
    <row r="34" spans="1:18">
      <c r="A34" s="5">
        <f t="shared" si="0"/>
        <v>27</v>
      </c>
      <c r="B34" s="6">
        <v>45083</v>
      </c>
      <c r="C34" s="5" t="s">
        <v>775</v>
      </c>
      <c r="D34" s="5" t="s">
        <v>1531</v>
      </c>
      <c r="E34" s="7"/>
      <c r="F34" s="7"/>
      <c r="G34" s="10">
        <v>107</v>
      </c>
      <c r="H34" s="7"/>
      <c r="I34" s="7"/>
      <c r="J34" s="7"/>
      <c r="K34" s="7"/>
      <c r="L34" s="7"/>
      <c r="M34" s="7"/>
      <c r="N34" s="5">
        <f t="shared" si="2"/>
        <v>2937</v>
      </c>
      <c r="O34" s="7"/>
      <c r="P34" s="7"/>
      <c r="Q34" s="7"/>
      <c r="R34" s="7"/>
    </row>
    <row r="35" spans="1:18">
      <c r="A35" s="5">
        <f t="shared" si="0"/>
        <v>28</v>
      </c>
      <c r="B35" s="6">
        <v>45083</v>
      </c>
      <c r="C35" s="5" t="s">
        <v>1381</v>
      </c>
      <c r="D35" s="5" t="s">
        <v>1318</v>
      </c>
      <c r="E35" s="7"/>
      <c r="F35" s="7"/>
      <c r="G35" s="10">
        <v>135</v>
      </c>
      <c r="H35" s="7"/>
      <c r="I35" s="7"/>
      <c r="J35" s="7"/>
      <c r="K35" s="7"/>
      <c r="L35" s="7"/>
      <c r="M35" s="7"/>
      <c r="N35" s="5">
        <f t="shared" si="2"/>
        <v>3072</v>
      </c>
      <c r="O35" s="7"/>
      <c r="P35" s="7"/>
      <c r="Q35" s="7"/>
      <c r="R35" s="7"/>
    </row>
    <row r="36" spans="1:18">
      <c r="A36" s="5">
        <f t="shared" si="0"/>
        <v>29</v>
      </c>
      <c r="B36" s="6">
        <v>45086</v>
      </c>
      <c r="C36" s="5" t="s">
        <v>1173</v>
      </c>
      <c r="D36" s="5" t="s">
        <v>1120</v>
      </c>
      <c r="E36" s="7"/>
      <c r="F36" s="7"/>
      <c r="G36" s="10">
        <v>114</v>
      </c>
      <c r="H36" s="7"/>
      <c r="I36" s="7"/>
      <c r="J36" s="7"/>
      <c r="K36" s="7"/>
      <c r="L36" s="7"/>
      <c r="M36" s="7"/>
      <c r="N36" s="5">
        <f t="shared" si="2"/>
        <v>3186</v>
      </c>
      <c r="O36" s="7"/>
      <c r="P36" s="7"/>
      <c r="Q36" s="7"/>
      <c r="R36" s="7"/>
    </row>
    <row r="37" spans="1:18">
      <c r="A37" s="5">
        <f t="shared" si="0"/>
        <v>30</v>
      </c>
      <c r="B37" s="6">
        <v>45086</v>
      </c>
      <c r="C37" s="5" t="s">
        <v>1120</v>
      </c>
      <c r="D37" s="5" t="s">
        <v>1396</v>
      </c>
      <c r="E37" s="7"/>
      <c r="F37" s="7"/>
      <c r="G37" s="10">
        <v>163</v>
      </c>
      <c r="H37" s="7"/>
      <c r="I37" s="7"/>
      <c r="J37" s="7"/>
      <c r="K37" s="7"/>
      <c r="L37" s="7"/>
      <c r="M37" s="7"/>
      <c r="N37" s="5">
        <f t="shared" si="2"/>
        <v>3349</v>
      </c>
      <c r="O37" s="7"/>
      <c r="P37" s="7"/>
      <c r="Q37" s="7"/>
      <c r="R37" s="7"/>
    </row>
    <row r="38" spans="1:18">
      <c r="A38" s="5">
        <f t="shared" si="0"/>
        <v>31</v>
      </c>
      <c r="B38" s="6">
        <v>45086</v>
      </c>
      <c r="C38" s="5" t="s">
        <v>1120</v>
      </c>
      <c r="D38" s="5" t="s">
        <v>1225</v>
      </c>
      <c r="E38" s="7"/>
      <c r="F38" s="7"/>
      <c r="G38" s="10">
        <v>55</v>
      </c>
      <c r="H38" s="7"/>
      <c r="I38" s="7"/>
      <c r="J38" s="7"/>
      <c r="K38" s="7"/>
      <c r="L38" s="7"/>
      <c r="M38" s="7"/>
      <c r="N38" s="5">
        <f t="shared" si="2"/>
        <v>3404</v>
      </c>
      <c r="O38" s="7"/>
      <c r="P38" s="7"/>
      <c r="Q38" s="7"/>
      <c r="R38" s="7"/>
    </row>
    <row r="39" spans="1:18">
      <c r="A39" s="5">
        <f t="shared" si="0"/>
        <v>32</v>
      </c>
      <c r="B39" s="6">
        <v>45087</v>
      </c>
      <c r="C39" s="5" t="s">
        <v>1173</v>
      </c>
      <c r="D39" s="5" t="s">
        <v>1296</v>
      </c>
      <c r="E39" s="7"/>
      <c r="F39" s="7"/>
      <c r="G39" s="10">
        <v>104</v>
      </c>
      <c r="H39" s="7"/>
      <c r="I39" s="7"/>
      <c r="J39" s="7"/>
      <c r="K39" s="7"/>
      <c r="L39" s="7"/>
      <c r="M39" s="7"/>
      <c r="N39" s="5">
        <f t="shared" si="2"/>
        <v>3508</v>
      </c>
      <c r="O39" s="7"/>
      <c r="P39" s="7"/>
      <c r="Q39" s="7"/>
      <c r="R39" s="7"/>
    </row>
    <row r="40" spans="1:18">
      <c r="A40" s="5">
        <f t="shared" si="0"/>
        <v>33</v>
      </c>
      <c r="B40" s="6">
        <v>45087</v>
      </c>
      <c r="C40" s="5" t="s">
        <v>1120</v>
      </c>
      <c r="D40" s="5" t="s">
        <v>1139</v>
      </c>
      <c r="E40" s="7"/>
      <c r="F40" s="7"/>
      <c r="G40" s="10">
        <v>68</v>
      </c>
      <c r="H40" s="7"/>
      <c r="I40" s="7"/>
      <c r="J40" s="7"/>
      <c r="K40" s="7"/>
      <c r="L40" s="7"/>
      <c r="M40" s="7"/>
      <c r="N40" s="5">
        <f t="shared" si="2"/>
        <v>3576</v>
      </c>
      <c r="O40" s="7"/>
      <c r="P40" s="7"/>
      <c r="Q40" s="7"/>
      <c r="R40" s="7"/>
    </row>
    <row r="41" spans="1:18">
      <c r="A41" s="5">
        <f t="shared" si="0"/>
        <v>34</v>
      </c>
      <c r="B41" s="6">
        <v>45087</v>
      </c>
      <c r="C41" s="5" t="s">
        <v>1296</v>
      </c>
      <c r="D41" s="5" t="s">
        <v>1116</v>
      </c>
      <c r="E41" s="7"/>
      <c r="F41" s="7"/>
      <c r="G41" s="10">
        <v>77</v>
      </c>
      <c r="H41" s="7"/>
      <c r="I41" s="7"/>
      <c r="J41" s="7"/>
      <c r="K41" s="7"/>
      <c r="L41" s="7"/>
      <c r="M41" s="7"/>
      <c r="N41" s="5">
        <f t="shared" si="2"/>
        <v>3653</v>
      </c>
      <c r="O41" s="7"/>
      <c r="P41" s="7"/>
      <c r="Q41" s="7"/>
      <c r="R41" s="7"/>
    </row>
    <row r="42" spans="1:18">
      <c r="A42" s="5">
        <f t="shared" si="0"/>
        <v>35</v>
      </c>
      <c r="B42" s="6">
        <v>45087</v>
      </c>
      <c r="C42" s="5" t="s">
        <v>1138</v>
      </c>
      <c r="D42" s="5" t="s">
        <v>1183</v>
      </c>
      <c r="E42" s="7"/>
      <c r="F42" s="7"/>
      <c r="G42" s="10">
        <v>204</v>
      </c>
      <c r="H42" s="7"/>
      <c r="I42" s="7"/>
      <c r="J42" s="7"/>
      <c r="K42" s="7"/>
      <c r="L42" s="7"/>
      <c r="M42" s="7"/>
      <c r="N42" s="5">
        <f t="shared" si="2"/>
        <v>3857</v>
      </c>
      <c r="O42" s="7"/>
      <c r="P42" s="7"/>
      <c r="Q42" s="7"/>
      <c r="R42" s="7"/>
    </row>
    <row r="43" spans="1:18">
      <c r="A43" s="5">
        <f t="shared" si="0"/>
        <v>36</v>
      </c>
      <c r="B43" s="6">
        <v>45088</v>
      </c>
      <c r="C43" s="5" t="s">
        <v>1346</v>
      </c>
      <c r="D43" s="5" t="s">
        <v>1272</v>
      </c>
      <c r="E43" s="7"/>
      <c r="F43" s="7"/>
      <c r="G43" s="10">
        <v>95</v>
      </c>
      <c r="H43" s="7"/>
      <c r="I43" s="7"/>
      <c r="J43" s="7"/>
      <c r="K43" s="7"/>
      <c r="L43" s="7"/>
      <c r="M43" s="7"/>
      <c r="N43" s="5">
        <f t="shared" si="2"/>
        <v>3952</v>
      </c>
      <c r="O43" s="7"/>
      <c r="P43" s="7"/>
      <c r="Q43" s="7"/>
      <c r="R43" s="7"/>
    </row>
    <row r="44" spans="1:18">
      <c r="A44" s="5">
        <f t="shared" si="0"/>
        <v>37</v>
      </c>
      <c r="B44" s="6">
        <v>45088</v>
      </c>
      <c r="C44" s="5" t="s">
        <v>1296</v>
      </c>
      <c r="D44" s="5" t="s">
        <v>1173</v>
      </c>
      <c r="E44" s="7"/>
      <c r="F44" s="7"/>
      <c r="G44" s="10">
        <v>104</v>
      </c>
      <c r="H44" s="7"/>
      <c r="I44" s="7"/>
      <c r="J44" s="7"/>
      <c r="K44" s="7"/>
      <c r="L44" s="7"/>
      <c r="M44" s="7"/>
      <c r="N44" s="5">
        <f t="shared" si="2"/>
        <v>4056</v>
      </c>
      <c r="O44" s="7"/>
      <c r="P44" s="7"/>
      <c r="Q44" s="7"/>
      <c r="R44" s="7"/>
    </row>
    <row r="45" spans="1:18">
      <c r="A45" s="5">
        <f t="shared" si="0"/>
        <v>38</v>
      </c>
      <c r="B45" s="6">
        <v>45089</v>
      </c>
      <c r="C45" s="5" t="s">
        <v>1425</v>
      </c>
      <c r="D45" s="5" t="s">
        <v>1270</v>
      </c>
      <c r="E45" s="7"/>
      <c r="F45" s="7"/>
      <c r="G45" s="10"/>
      <c r="H45" s="5">
        <v>240</v>
      </c>
      <c r="I45" s="7"/>
      <c r="J45" s="7"/>
      <c r="K45" s="7"/>
      <c r="L45" s="7"/>
      <c r="M45" s="7"/>
      <c r="N45" s="5">
        <f t="shared" si="2"/>
        <v>4296</v>
      </c>
      <c r="O45" s="7"/>
      <c r="P45" s="7"/>
      <c r="Q45" s="7"/>
      <c r="R45" s="7"/>
    </row>
    <row r="46" spans="1:18">
      <c r="A46" s="5">
        <f t="shared" si="0"/>
        <v>39</v>
      </c>
      <c r="B46" s="6">
        <v>45089</v>
      </c>
      <c r="C46" s="5" t="s">
        <v>1245</v>
      </c>
      <c r="D46" s="5" t="s">
        <v>1333</v>
      </c>
      <c r="E46" s="7"/>
      <c r="F46" s="7"/>
      <c r="G46" s="10">
        <v>270</v>
      </c>
      <c r="H46" s="7"/>
      <c r="I46" s="7"/>
      <c r="J46" s="7"/>
      <c r="K46" s="7"/>
      <c r="L46" s="7"/>
      <c r="M46" s="7"/>
      <c r="N46" s="5">
        <f t="shared" si="2"/>
        <v>4566</v>
      </c>
      <c r="O46" s="7"/>
      <c r="P46" s="7"/>
      <c r="Q46" s="7"/>
      <c r="R46" s="7"/>
    </row>
    <row r="47" spans="1:18">
      <c r="A47" s="5">
        <f t="shared" si="0"/>
        <v>40</v>
      </c>
      <c r="B47" s="6">
        <v>45090</v>
      </c>
      <c r="C47" s="5" t="s">
        <v>1270</v>
      </c>
      <c r="D47" s="5" t="s">
        <v>1183</v>
      </c>
      <c r="E47" s="7"/>
      <c r="F47" s="7"/>
      <c r="G47" s="10">
        <v>103</v>
      </c>
      <c r="H47" s="7"/>
      <c r="I47" s="7"/>
      <c r="J47" s="7"/>
      <c r="K47" s="7"/>
      <c r="L47" s="7"/>
      <c r="M47" s="7"/>
      <c r="N47" s="5">
        <f t="shared" si="2"/>
        <v>4669</v>
      </c>
      <c r="O47" s="7"/>
      <c r="P47" s="7"/>
      <c r="Q47" s="7"/>
      <c r="R47" s="7"/>
    </row>
    <row r="48" spans="1:18">
      <c r="A48" s="5">
        <f t="shared" si="0"/>
        <v>41</v>
      </c>
      <c r="B48" s="6">
        <v>45090</v>
      </c>
      <c r="C48" s="5" t="s">
        <v>1183</v>
      </c>
      <c r="D48" s="5" t="s">
        <v>1265</v>
      </c>
      <c r="E48" s="7"/>
      <c r="F48" s="7"/>
      <c r="G48" s="10">
        <v>45</v>
      </c>
      <c r="H48" s="7"/>
      <c r="I48" s="7"/>
      <c r="J48" s="7"/>
      <c r="K48" s="7"/>
      <c r="L48" s="7"/>
      <c r="M48" s="7"/>
      <c r="N48" s="5">
        <f t="shared" si="2"/>
        <v>4714</v>
      </c>
      <c r="O48" s="7"/>
      <c r="P48" s="7"/>
      <c r="Q48" s="7"/>
      <c r="R48" s="7"/>
    </row>
    <row r="49" spans="1:18">
      <c r="A49" s="5">
        <f t="shared" si="0"/>
        <v>42</v>
      </c>
      <c r="B49" s="6">
        <v>45090</v>
      </c>
      <c r="C49" s="5" t="s">
        <v>1270</v>
      </c>
      <c r="D49" s="5" t="s">
        <v>1316</v>
      </c>
      <c r="E49" s="7"/>
      <c r="F49" s="7"/>
      <c r="G49" s="10">
        <v>106</v>
      </c>
      <c r="H49" s="7"/>
      <c r="I49" s="7"/>
      <c r="J49" s="7"/>
      <c r="K49" s="7"/>
      <c r="L49" s="7"/>
      <c r="M49" s="7"/>
      <c r="N49" s="5">
        <f t="shared" si="2"/>
        <v>4820</v>
      </c>
      <c r="O49" s="7"/>
      <c r="P49" s="7"/>
      <c r="Q49" s="7"/>
      <c r="R49" s="7"/>
    </row>
    <row r="50" spans="1:18">
      <c r="A50" s="5">
        <f t="shared" si="0"/>
        <v>43</v>
      </c>
      <c r="B50" s="6">
        <v>45090</v>
      </c>
      <c r="C50" s="5" t="s">
        <v>1208</v>
      </c>
      <c r="D50" s="5" t="s">
        <v>1249</v>
      </c>
      <c r="E50" s="7"/>
      <c r="F50" s="7"/>
      <c r="G50" s="10">
        <v>66</v>
      </c>
      <c r="H50" s="7"/>
      <c r="I50" s="7"/>
      <c r="J50" s="7"/>
      <c r="K50" s="7"/>
      <c r="L50" s="7"/>
      <c r="M50" s="7"/>
      <c r="N50" s="5">
        <f t="shared" si="2"/>
        <v>4886</v>
      </c>
      <c r="O50" s="7"/>
      <c r="P50" s="7"/>
      <c r="Q50" s="7"/>
      <c r="R50" s="7"/>
    </row>
    <row r="51" spans="1:18">
      <c r="A51" s="5">
        <f t="shared" si="0"/>
        <v>44</v>
      </c>
      <c r="B51" s="6">
        <v>45090</v>
      </c>
      <c r="C51" s="5" t="s">
        <v>1346</v>
      </c>
      <c r="D51" s="5" t="s">
        <v>1168</v>
      </c>
      <c r="E51" s="7"/>
      <c r="F51" s="7"/>
      <c r="G51" s="10">
        <v>80</v>
      </c>
      <c r="H51" s="7"/>
      <c r="I51" s="7"/>
      <c r="J51" s="7"/>
      <c r="K51" s="7"/>
      <c r="L51" s="7"/>
      <c r="M51" s="7"/>
      <c r="N51" s="5">
        <f t="shared" si="2"/>
        <v>4966</v>
      </c>
      <c r="O51" s="7"/>
      <c r="P51" s="7"/>
      <c r="Q51" s="5"/>
      <c r="R51" s="7"/>
    </row>
    <row r="52" spans="1:18">
      <c r="A52" s="5">
        <f t="shared" si="0"/>
        <v>45</v>
      </c>
      <c r="B52" s="6">
        <v>45091</v>
      </c>
      <c r="C52" s="5" t="s">
        <v>1116</v>
      </c>
      <c r="D52" s="5" t="s">
        <v>1296</v>
      </c>
      <c r="E52" s="7"/>
      <c r="F52" s="7"/>
      <c r="G52" s="10">
        <v>77</v>
      </c>
      <c r="H52" s="7"/>
      <c r="I52" s="7"/>
      <c r="J52" s="7"/>
      <c r="K52" s="7"/>
      <c r="L52" s="7"/>
      <c r="M52" s="7"/>
      <c r="N52" s="5">
        <f t="shared" si="2"/>
        <v>5043</v>
      </c>
      <c r="O52" s="7"/>
      <c r="P52" s="7"/>
      <c r="Q52" s="5"/>
      <c r="R52" s="7"/>
    </row>
    <row r="53" spans="1:18">
      <c r="A53" s="5">
        <f t="shared" si="0"/>
        <v>46</v>
      </c>
      <c r="B53" s="6">
        <v>45091</v>
      </c>
      <c r="C53" s="5" t="s">
        <v>1296</v>
      </c>
      <c r="D53" s="5" t="s">
        <v>1173</v>
      </c>
      <c r="E53" s="7"/>
      <c r="F53" s="7"/>
      <c r="G53" s="10">
        <v>104</v>
      </c>
      <c r="H53" s="7"/>
      <c r="I53" s="7"/>
      <c r="J53" s="7"/>
      <c r="K53" s="7"/>
      <c r="L53" s="7"/>
      <c r="M53" s="7"/>
      <c r="N53" s="5">
        <f t="shared" si="2"/>
        <v>5147</v>
      </c>
      <c r="O53" s="7"/>
      <c r="P53" s="7"/>
      <c r="Q53" s="5"/>
      <c r="R53" s="7"/>
    </row>
    <row r="54" spans="1:18">
      <c r="A54" s="5">
        <f t="shared" si="0"/>
        <v>47</v>
      </c>
      <c r="B54" s="6">
        <v>45091</v>
      </c>
      <c r="C54" s="5" t="s">
        <v>1173</v>
      </c>
      <c r="D54" s="5" t="s">
        <v>1120</v>
      </c>
      <c r="E54" s="7"/>
      <c r="F54" s="7"/>
      <c r="G54" s="10">
        <v>114</v>
      </c>
      <c r="H54" s="7"/>
      <c r="I54" s="7"/>
      <c r="J54" s="7"/>
      <c r="K54" s="7"/>
      <c r="L54" s="7"/>
      <c r="M54" s="7"/>
      <c r="N54" s="5">
        <f t="shared" si="2"/>
        <v>5261</v>
      </c>
      <c r="O54" s="7"/>
      <c r="P54" s="7"/>
      <c r="Q54" s="5"/>
      <c r="R54" s="7"/>
    </row>
    <row r="55" spans="1:18">
      <c r="A55" s="5">
        <f t="shared" si="0"/>
        <v>48</v>
      </c>
      <c r="B55" s="6">
        <v>45091</v>
      </c>
      <c r="C55" s="5" t="s">
        <v>1120</v>
      </c>
      <c r="D55" s="5" t="s">
        <v>1225</v>
      </c>
      <c r="E55" s="7"/>
      <c r="F55" s="7"/>
      <c r="G55" s="10">
        <v>55</v>
      </c>
      <c r="H55" s="7"/>
      <c r="I55" s="7"/>
      <c r="J55" s="7"/>
      <c r="K55" s="7"/>
      <c r="L55" s="7"/>
      <c r="M55" s="7"/>
      <c r="N55" s="5">
        <f t="shared" si="2"/>
        <v>5316</v>
      </c>
      <c r="O55" s="7"/>
      <c r="P55" s="7"/>
      <c r="Q55" s="5"/>
      <c r="R55" s="7"/>
    </row>
    <row r="56" spans="1:18">
      <c r="A56" s="5">
        <f t="shared" si="0"/>
        <v>49</v>
      </c>
      <c r="B56" s="6">
        <v>45092</v>
      </c>
      <c r="C56" s="5" t="s">
        <v>217</v>
      </c>
      <c r="D56" s="5" t="s">
        <v>211</v>
      </c>
      <c r="E56" s="7"/>
      <c r="F56" s="7"/>
      <c r="G56" s="10">
        <v>19</v>
      </c>
      <c r="H56" s="7"/>
      <c r="I56" s="7"/>
      <c r="J56" s="7"/>
      <c r="K56" s="7"/>
      <c r="L56" s="7"/>
      <c r="M56" s="7"/>
      <c r="N56" s="5">
        <f t="shared" si="2"/>
        <v>5335</v>
      </c>
      <c r="O56" s="7"/>
      <c r="P56" s="7"/>
      <c r="Q56" s="5"/>
      <c r="R56" s="7"/>
    </row>
    <row r="57" spans="1:18">
      <c r="A57" s="5">
        <f t="shared" si="0"/>
        <v>50</v>
      </c>
      <c r="B57" s="6">
        <v>45092</v>
      </c>
      <c r="C57" s="5" t="s">
        <v>211</v>
      </c>
      <c r="D57" s="5" t="s">
        <v>794</v>
      </c>
      <c r="E57" s="7"/>
      <c r="F57" s="7"/>
      <c r="G57" s="10">
        <v>23</v>
      </c>
      <c r="H57" s="7"/>
      <c r="I57" s="7"/>
      <c r="J57" s="7"/>
      <c r="K57" s="7"/>
      <c r="L57" s="7"/>
      <c r="M57" s="7"/>
      <c r="N57" s="5">
        <f t="shared" si="2"/>
        <v>5358</v>
      </c>
      <c r="O57" s="7"/>
      <c r="P57" s="7"/>
      <c r="Q57" s="5"/>
      <c r="R57" s="7"/>
    </row>
    <row r="58" spans="1:18">
      <c r="A58" s="5">
        <f t="shared" si="0"/>
        <v>51</v>
      </c>
      <c r="B58" s="6">
        <v>45092</v>
      </c>
      <c r="C58" s="5" t="s">
        <v>794</v>
      </c>
      <c r="D58" s="5" t="s">
        <v>130</v>
      </c>
      <c r="E58" s="7"/>
      <c r="F58" s="7"/>
      <c r="G58" s="10">
        <v>33</v>
      </c>
      <c r="H58" s="7"/>
      <c r="I58" s="7"/>
      <c r="J58" s="7"/>
      <c r="K58" s="7"/>
      <c r="L58" s="7"/>
      <c r="M58" s="7"/>
      <c r="N58" s="5">
        <f t="shared" si="2"/>
        <v>5391</v>
      </c>
      <c r="O58" s="7"/>
      <c r="P58" s="7"/>
      <c r="Q58" s="5"/>
      <c r="R58" s="7"/>
    </row>
    <row r="59" spans="1:18">
      <c r="A59" s="5">
        <f t="shared" si="0"/>
        <v>52</v>
      </c>
      <c r="B59" s="6">
        <v>45092</v>
      </c>
      <c r="C59" s="5" t="s">
        <v>794</v>
      </c>
      <c r="D59" s="5" t="s">
        <v>203</v>
      </c>
      <c r="E59" s="7"/>
      <c r="F59" s="7"/>
      <c r="G59" s="10">
        <v>17</v>
      </c>
      <c r="H59" s="7"/>
      <c r="I59" s="7"/>
      <c r="J59" s="7"/>
      <c r="K59" s="7"/>
      <c r="L59" s="7"/>
      <c r="M59" s="7"/>
      <c r="N59" s="5">
        <f t="shared" si="2"/>
        <v>5408</v>
      </c>
      <c r="O59" s="7"/>
      <c r="P59" s="7"/>
      <c r="Q59" s="5"/>
      <c r="R59" s="7"/>
    </row>
    <row r="60" spans="1:18">
      <c r="A60" s="5">
        <f t="shared" si="0"/>
        <v>53</v>
      </c>
      <c r="B60" s="6">
        <v>45092</v>
      </c>
      <c r="C60" s="5" t="s">
        <v>792</v>
      </c>
      <c r="D60" s="5" t="s">
        <v>185</v>
      </c>
      <c r="E60" s="7"/>
      <c r="F60" s="7"/>
      <c r="G60" s="10">
        <v>40</v>
      </c>
      <c r="H60" s="7"/>
      <c r="I60" s="7"/>
      <c r="J60" s="7"/>
      <c r="K60" s="7"/>
      <c r="L60" s="7"/>
      <c r="M60" s="7"/>
      <c r="N60" s="5">
        <f t="shared" si="2"/>
        <v>5448</v>
      </c>
      <c r="O60" s="7"/>
      <c r="P60" s="7"/>
      <c r="Q60" s="5"/>
      <c r="R60" s="7"/>
    </row>
    <row r="61" spans="1:18">
      <c r="A61" s="5">
        <f t="shared" si="0"/>
        <v>54</v>
      </c>
      <c r="B61" s="6">
        <v>45092</v>
      </c>
      <c r="C61" s="5" t="s">
        <v>171</v>
      </c>
      <c r="D61" s="5" t="s">
        <v>1331</v>
      </c>
      <c r="E61" s="7"/>
      <c r="F61" s="7"/>
      <c r="G61" s="10">
        <v>29</v>
      </c>
      <c r="H61" s="7"/>
      <c r="I61" s="7"/>
      <c r="J61" s="7"/>
      <c r="K61" s="7"/>
      <c r="L61" s="7"/>
      <c r="M61" s="7"/>
      <c r="N61" s="5">
        <f t="shared" si="2"/>
        <v>5477</v>
      </c>
      <c r="O61" s="7"/>
      <c r="P61" s="7"/>
      <c r="Q61" s="5"/>
      <c r="R61" s="7"/>
    </row>
    <row r="62" spans="1:18">
      <c r="A62" s="5">
        <f t="shared" si="0"/>
        <v>55</v>
      </c>
      <c r="B62" s="6">
        <v>45092</v>
      </c>
      <c r="C62" s="5" t="s">
        <v>193</v>
      </c>
      <c r="D62" s="5" t="s">
        <v>791</v>
      </c>
      <c r="E62" s="7"/>
      <c r="F62" s="7"/>
      <c r="G62" s="10">
        <v>42</v>
      </c>
      <c r="H62" s="7"/>
      <c r="I62" s="7"/>
      <c r="J62" s="7"/>
      <c r="K62" s="7"/>
      <c r="L62" s="7"/>
      <c r="M62" s="7"/>
      <c r="N62" s="5">
        <f t="shared" si="2"/>
        <v>5519</v>
      </c>
      <c r="O62" s="7"/>
      <c r="P62" s="7"/>
      <c r="Q62" s="5"/>
      <c r="R62" s="7"/>
    </row>
    <row r="63" spans="1:18">
      <c r="A63" s="5">
        <f t="shared" si="0"/>
        <v>56</v>
      </c>
      <c r="B63" s="6">
        <v>45094</v>
      </c>
      <c r="C63" s="5" t="s">
        <v>1612</v>
      </c>
      <c r="D63" s="5" t="s">
        <v>1534</v>
      </c>
      <c r="E63" s="7"/>
      <c r="F63" s="7"/>
      <c r="G63" s="10">
        <v>54</v>
      </c>
      <c r="H63" s="7"/>
      <c r="I63" s="7"/>
      <c r="J63" s="7"/>
      <c r="K63" s="7"/>
      <c r="L63" s="7"/>
      <c r="M63" s="7"/>
      <c r="N63" s="5">
        <f t="shared" si="2"/>
        <v>5573</v>
      </c>
      <c r="O63" s="7"/>
      <c r="P63" s="7"/>
      <c r="Q63" s="5"/>
      <c r="R63" s="7"/>
    </row>
    <row r="64" spans="1:18">
      <c r="A64" s="5">
        <f t="shared" si="0"/>
        <v>57</v>
      </c>
      <c r="B64" s="6">
        <v>45094</v>
      </c>
      <c r="C64" s="5" t="s">
        <v>1612</v>
      </c>
      <c r="D64" s="5" t="s">
        <v>852</v>
      </c>
      <c r="E64" s="7"/>
      <c r="F64" s="7"/>
      <c r="G64" s="10">
        <v>34</v>
      </c>
      <c r="H64" s="7"/>
      <c r="I64" s="7"/>
      <c r="J64" s="7"/>
      <c r="K64" s="7"/>
      <c r="L64" s="7"/>
      <c r="M64" s="7"/>
      <c r="N64" s="5">
        <f t="shared" si="2"/>
        <v>5607</v>
      </c>
      <c r="O64" s="7"/>
      <c r="P64" s="7"/>
      <c r="Q64" s="5"/>
      <c r="R64" s="7"/>
    </row>
    <row r="65" spans="1:18">
      <c r="A65" s="5">
        <f t="shared" si="0"/>
        <v>58</v>
      </c>
      <c r="B65" s="6">
        <v>45094</v>
      </c>
      <c r="C65" s="5" t="s">
        <v>852</v>
      </c>
      <c r="D65" s="5" t="s">
        <v>1190</v>
      </c>
      <c r="E65" s="7"/>
      <c r="F65" s="7"/>
      <c r="G65" s="10">
        <v>11</v>
      </c>
      <c r="H65" s="7"/>
      <c r="I65" s="7"/>
      <c r="J65" s="7"/>
      <c r="K65" s="7"/>
      <c r="L65" s="7"/>
      <c r="M65" s="7"/>
      <c r="N65" s="5">
        <f t="shared" si="2"/>
        <v>5618</v>
      </c>
      <c r="O65" s="7"/>
      <c r="P65" s="7"/>
      <c r="Q65" s="5"/>
      <c r="R65" s="7"/>
    </row>
    <row r="66" spans="1:18">
      <c r="A66" s="5">
        <f t="shared" si="0"/>
        <v>59</v>
      </c>
      <c r="B66" s="6">
        <v>45094</v>
      </c>
      <c r="C66" s="5" t="s">
        <v>1190</v>
      </c>
      <c r="D66" s="5" t="s">
        <v>1107</v>
      </c>
      <c r="E66" s="7"/>
      <c r="F66" s="7"/>
      <c r="G66" s="10">
        <v>58</v>
      </c>
      <c r="H66" s="7"/>
      <c r="I66" s="7"/>
      <c r="J66" s="7"/>
      <c r="K66" s="7"/>
      <c r="L66" s="7"/>
      <c r="M66" s="7"/>
      <c r="N66" s="5">
        <f t="shared" si="2"/>
        <v>5676</v>
      </c>
      <c r="O66" s="7"/>
      <c r="P66" s="7"/>
      <c r="Q66" s="5"/>
      <c r="R66" s="7"/>
    </row>
    <row r="67" spans="1:18">
      <c r="A67" s="5">
        <f t="shared" si="0"/>
        <v>60</v>
      </c>
      <c r="B67" s="6">
        <v>45094</v>
      </c>
      <c r="C67" s="5" t="s">
        <v>852</v>
      </c>
      <c r="D67" s="5" t="s">
        <v>1613</v>
      </c>
      <c r="E67" s="7"/>
      <c r="F67" s="7"/>
      <c r="G67" s="10">
        <v>51</v>
      </c>
      <c r="H67" s="7"/>
      <c r="I67" s="7"/>
      <c r="J67" s="7"/>
      <c r="K67" s="7"/>
      <c r="L67" s="7"/>
      <c r="M67" s="7"/>
      <c r="N67" s="5">
        <f t="shared" si="2"/>
        <v>5727</v>
      </c>
      <c r="O67" s="7"/>
      <c r="P67" s="7"/>
      <c r="Q67" s="5"/>
      <c r="R67" s="7"/>
    </row>
    <row r="68" spans="1:18">
      <c r="A68" s="5">
        <f t="shared" si="0"/>
        <v>61</v>
      </c>
      <c r="B68" s="6">
        <v>45094</v>
      </c>
      <c r="C68" s="5" t="s">
        <v>1613</v>
      </c>
      <c r="D68" s="5" t="s">
        <v>1164</v>
      </c>
      <c r="E68" s="7"/>
      <c r="F68" s="7"/>
      <c r="G68" s="10">
        <v>53</v>
      </c>
      <c r="H68" s="7"/>
      <c r="I68" s="7"/>
      <c r="J68" s="7"/>
      <c r="K68" s="7"/>
      <c r="L68" s="7"/>
      <c r="M68" s="7"/>
      <c r="N68" s="5">
        <f t="shared" si="2"/>
        <v>5780</v>
      </c>
      <c r="O68" s="7"/>
      <c r="P68" s="7"/>
      <c r="Q68" s="5"/>
      <c r="R68" s="7"/>
    </row>
    <row r="69" spans="1:18">
      <c r="A69" s="5">
        <f t="shared" si="0"/>
        <v>62</v>
      </c>
      <c r="B69" s="6">
        <v>45094</v>
      </c>
      <c r="C69" s="5" t="s">
        <v>1613</v>
      </c>
      <c r="D69" s="5" t="s">
        <v>1393</v>
      </c>
      <c r="E69" s="7"/>
      <c r="F69" s="7"/>
      <c r="G69" s="10">
        <v>34</v>
      </c>
      <c r="H69" s="7"/>
      <c r="I69" s="7"/>
      <c r="J69" s="7"/>
      <c r="K69" s="7"/>
      <c r="L69" s="7"/>
      <c r="M69" s="7"/>
      <c r="N69" s="5">
        <f t="shared" si="2"/>
        <v>5814</v>
      </c>
      <c r="O69" s="7"/>
      <c r="P69" s="7"/>
      <c r="Q69" s="5"/>
      <c r="R69" s="7"/>
    </row>
    <row r="70" spans="1:18">
      <c r="A70" s="5">
        <f t="shared" si="0"/>
        <v>63</v>
      </c>
      <c r="B70" s="6">
        <v>45094</v>
      </c>
      <c r="C70" s="5" t="s">
        <v>1393</v>
      </c>
      <c r="D70" s="5">
        <v>67</v>
      </c>
      <c r="E70" s="7"/>
      <c r="F70" s="7"/>
      <c r="G70" s="10">
        <v>14</v>
      </c>
      <c r="H70" s="7"/>
      <c r="I70" s="7"/>
      <c r="J70" s="7"/>
      <c r="K70" s="7"/>
      <c r="L70" s="7"/>
      <c r="M70" s="7"/>
      <c r="N70" s="5">
        <f t="shared" si="2"/>
        <v>5828</v>
      </c>
      <c r="O70" s="7"/>
      <c r="P70" s="7"/>
      <c r="Q70" s="5"/>
      <c r="R70" s="7"/>
    </row>
    <row r="71" spans="1:18">
      <c r="A71" s="5">
        <f t="shared" si="0"/>
        <v>64</v>
      </c>
      <c r="B71" s="6">
        <v>45094</v>
      </c>
      <c r="C71" s="5" t="s">
        <v>1393</v>
      </c>
      <c r="D71" s="5" t="s">
        <v>1332</v>
      </c>
      <c r="E71" s="7"/>
      <c r="F71" s="7"/>
      <c r="G71" s="10">
        <v>72</v>
      </c>
      <c r="H71" s="7"/>
      <c r="I71" s="7"/>
      <c r="J71" s="7"/>
      <c r="K71" s="7"/>
      <c r="L71" s="7"/>
      <c r="M71" s="7"/>
      <c r="N71" s="5">
        <f t="shared" si="2"/>
        <v>5900</v>
      </c>
      <c r="O71" s="7"/>
      <c r="P71" s="7"/>
      <c r="Q71" s="5"/>
      <c r="R71" s="7"/>
    </row>
    <row r="72" spans="1:18">
      <c r="A72" s="5">
        <f t="shared" si="0"/>
        <v>65</v>
      </c>
      <c r="B72" s="6">
        <v>45094</v>
      </c>
      <c r="C72" s="5" t="s">
        <v>1333</v>
      </c>
      <c r="D72" s="5" t="s">
        <v>1251</v>
      </c>
      <c r="E72" s="7"/>
      <c r="F72" s="7"/>
      <c r="G72" s="10">
        <v>113</v>
      </c>
      <c r="H72" s="7"/>
      <c r="I72" s="7"/>
      <c r="J72" s="7"/>
      <c r="K72" s="7"/>
      <c r="L72" s="7"/>
      <c r="M72" s="7"/>
      <c r="N72" s="5">
        <f t="shared" si="2"/>
        <v>6013</v>
      </c>
      <c r="O72" s="7"/>
      <c r="P72" s="7"/>
      <c r="Q72" s="5"/>
      <c r="R72" s="7"/>
    </row>
    <row r="73" spans="1:18">
      <c r="A73" s="5">
        <f t="shared" si="0"/>
        <v>66</v>
      </c>
      <c r="B73" s="6">
        <v>45094</v>
      </c>
      <c r="C73" s="5" t="s">
        <v>1513</v>
      </c>
      <c r="D73" s="5" t="s">
        <v>1514</v>
      </c>
      <c r="E73" s="7"/>
      <c r="F73" s="7"/>
      <c r="G73" s="10">
        <v>13</v>
      </c>
      <c r="H73" s="7"/>
      <c r="I73" s="7"/>
      <c r="J73" s="7"/>
      <c r="K73" s="7"/>
      <c r="L73" s="7"/>
      <c r="M73" s="7"/>
      <c r="N73" s="5">
        <f t="shared" si="2"/>
        <v>6026</v>
      </c>
      <c r="O73" s="7"/>
      <c r="P73" s="7"/>
      <c r="Q73" s="5"/>
      <c r="R73" s="7"/>
    </row>
    <row r="74" spans="1:18">
      <c r="A74" s="5">
        <f t="shared" ref="A74:A142" si="3">1+A73</f>
        <v>67</v>
      </c>
      <c r="B74" s="6">
        <v>45095</v>
      </c>
      <c r="C74" s="5" t="s">
        <v>1333</v>
      </c>
      <c r="D74" s="5" t="s">
        <v>1129</v>
      </c>
      <c r="E74" s="7"/>
      <c r="F74" s="7"/>
      <c r="G74" s="10">
        <v>45</v>
      </c>
      <c r="H74" s="7"/>
      <c r="I74" s="7"/>
      <c r="J74" s="7"/>
      <c r="K74" s="7"/>
      <c r="L74" s="7"/>
      <c r="M74" s="7"/>
      <c r="N74" s="5">
        <f t="shared" si="2"/>
        <v>6071</v>
      </c>
      <c r="O74" s="7"/>
      <c r="P74" s="7"/>
      <c r="Q74" s="5"/>
      <c r="R74" s="7"/>
    </row>
    <row r="75" spans="1:18">
      <c r="A75" s="5">
        <f t="shared" si="3"/>
        <v>68</v>
      </c>
      <c r="B75" s="6">
        <v>45095</v>
      </c>
      <c r="C75" s="5" t="s">
        <v>1129</v>
      </c>
      <c r="D75" s="5" t="s">
        <v>1259</v>
      </c>
      <c r="E75" s="7"/>
      <c r="F75" s="7"/>
      <c r="G75" s="10">
        <v>74</v>
      </c>
      <c r="H75" s="7"/>
      <c r="I75" s="7"/>
      <c r="J75" s="7"/>
      <c r="K75" s="7"/>
      <c r="L75" s="7"/>
      <c r="M75" s="7"/>
      <c r="N75" s="5">
        <f t="shared" si="2"/>
        <v>6145</v>
      </c>
      <c r="O75" s="7"/>
      <c r="P75" s="7"/>
      <c r="Q75" s="5"/>
      <c r="R75" s="7"/>
    </row>
    <row r="76" spans="1:18">
      <c r="A76" s="5">
        <f t="shared" si="3"/>
        <v>69</v>
      </c>
      <c r="B76" s="6">
        <v>45095</v>
      </c>
      <c r="C76" s="5" t="s">
        <v>1259</v>
      </c>
      <c r="D76" s="5" t="s">
        <v>1323</v>
      </c>
      <c r="E76" s="7"/>
      <c r="F76" s="7"/>
      <c r="G76" s="10">
        <v>105</v>
      </c>
      <c r="H76" s="7"/>
      <c r="I76" s="7"/>
      <c r="J76" s="7"/>
      <c r="K76" s="7"/>
      <c r="L76" s="7"/>
      <c r="M76" s="7"/>
      <c r="N76" s="5">
        <f t="shared" si="2"/>
        <v>6250</v>
      </c>
      <c r="O76" s="7"/>
      <c r="P76" s="7"/>
      <c r="Q76" s="5"/>
      <c r="R76" s="7"/>
    </row>
    <row r="77" spans="1:18">
      <c r="A77" s="5">
        <f t="shared" si="3"/>
        <v>70</v>
      </c>
      <c r="B77" s="6">
        <v>45095</v>
      </c>
      <c r="C77" s="5" t="s">
        <v>1323</v>
      </c>
      <c r="D77" s="5" t="s">
        <v>1118</v>
      </c>
      <c r="E77" s="7"/>
      <c r="F77" s="7"/>
      <c r="G77" s="10">
        <v>6</v>
      </c>
      <c r="H77" s="7"/>
      <c r="I77" s="7"/>
      <c r="J77" s="7"/>
      <c r="K77" s="7"/>
      <c r="L77" s="7"/>
      <c r="M77" s="7"/>
      <c r="N77" s="5">
        <f t="shared" ref="N77:N122" si="4">+N76+G77+H77+I77+K77+L77+M77+J77</f>
        <v>6256</v>
      </c>
      <c r="O77" s="7"/>
      <c r="P77" s="7"/>
      <c r="Q77" s="5"/>
      <c r="R77" s="7"/>
    </row>
    <row r="78" spans="1:18">
      <c r="A78" s="5">
        <f t="shared" si="3"/>
        <v>71</v>
      </c>
      <c r="B78" s="6">
        <v>45095</v>
      </c>
      <c r="C78" s="5" t="s">
        <v>1259</v>
      </c>
      <c r="D78" s="5" t="s">
        <v>1323</v>
      </c>
      <c r="E78" s="7"/>
      <c r="F78" s="7"/>
      <c r="G78" s="10">
        <v>80</v>
      </c>
      <c r="H78" s="7"/>
      <c r="I78" s="7"/>
      <c r="J78" s="7"/>
      <c r="K78" s="7"/>
      <c r="L78" s="7"/>
      <c r="M78" s="7"/>
      <c r="N78" s="5">
        <f t="shared" si="4"/>
        <v>6336</v>
      </c>
      <c r="O78" s="7"/>
      <c r="P78" s="7"/>
      <c r="Q78" s="5"/>
      <c r="R78" s="7"/>
    </row>
    <row r="79" spans="1:18">
      <c r="A79" s="5">
        <f t="shared" si="3"/>
        <v>72</v>
      </c>
      <c r="B79" s="6">
        <v>45095</v>
      </c>
      <c r="C79" s="5" t="s">
        <v>1113</v>
      </c>
      <c r="D79" s="5" t="s">
        <v>1118</v>
      </c>
      <c r="E79" s="7"/>
      <c r="F79" s="7"/>
      <c r="G79" s="10">
        <v>54</v>
      </c>
      <c r="H79" s="7"/>
      <c r="I79" s="7"/>
      <c r="J79" s="7"/>
      <c r="K79" s="7"/>
      <c r="L79" s="7"/>
      <c r="M79" s="7"/>
      <c r="N79" s="5">
        <f t="shared" si="4"/>
        <v>6390</v>
      </c>
      <c r="O79" s="7"/>
      <c r="P79" s="7"/>
      <c r="Q79" s="5"/>
      <c r="R79" s="7"/>
    </row>
    <row r="80" spans="1:18">
      <c r="A80" s="5">
        <f t="shared" si="3"/>
        <v>73</v>
      </c>
      <c r="B80" s="6">
        <v>45096</v>
      </c>
      <c r="C80" s="5" t="s">
        <v>885</v>
      </c>
      <c r="D80" s="5" t="s">
        <v>1368</v>
      </c>
      <c r="E80" s="7"/>
      <c r="F80" s="7"/>
      <c r="G80" s="10">
        <v>150</v>
      </c>
      <c r="H80" s="7"/>
      <c r="I80" s="7"/>
      <c r="J80" s="7"/>
      <c r="K80" s="7"/>
      <c r="L80" s="7"/>
      <c r="M80" s="7"/>
      <c r="N80" s="5">
        <f t="shared" si="4"/>
        <v>6540</v>
      </c>
      <c r="O80" s="7"/>
      <c r="P80" s="7"/>
      <c r="Q80" s="5"/>
      <c r="R80" s="7"/>
    </row>
    <row r="81" spans="1:18">
      <c r="A81" s="5">
        <f t="shared" si="3"/>
        <v>74</v>
      </c>
      <c r="B81" s="6">
        <v>45096</v>
      </c>
      <c r="C81" s="5" t="s">
        <v>1368</v>
      </c>
      <c r="D81" s="5" t="s">
        <v>1559</v>
      </c>
      <c r="E81" s="7"/>
      <c r="F81" s="7"/>
      <c r="G81" s="10">
        <v>59</v>
      </c>
      <c r="H81" s="7"/>
      <c r="I81" s="7"/>
      <c r="J81" s="7"/>
      <c r="K81" s="7"/>
      <c r="L81" s="7"/>
      <c r="M81" s="7"/>
      <c r="N81" s="5">
        <f t="shared" si="4"/>
        <v>6599</v>
      </c>
      <c r="O81" s="7"/>
      <c r="P81" s="7"/>
      <c r="Q81" s="5"/>
      <c r="R81" s="7"/>
    </row>
    <row r="82" spans="1:18">
      <c r="A82" s="5">
        <f t="shared" si="3"/>
        <v>75</v>
      </c>
      <c r="B82" s="6">
        <v>45096</v>
      </c>
      <c r="C82" s="5" t="s">
        <v>1368</v>
      </c>
      <c r="D82" s="5" t="s">
        <v>1131</v>
      </c>
      <c r="E82" s="7"/>
      <c r="F82" s="7"/>
      <c r="G82" s="10">
        <v>67</v>
      </c>
      <c r="H82" s="7"/>
      <c r="I82" s="7"/>
      <c r="J82" s="7"/>
      <c r="K82" s="7"/>
      <c r="L82" s="7"/>
      <c r="M82" s="7"/>
      <c r="N82" s="5">
        <f t="shared" si="4"/>
        <v>6666</v>
      </c>
      <c r="O82" s="7"/>
      <c r="P82" s="7"/>
      <c r="Q82" s="5"/>
      <c r="R82" s="7"/>
    </row>
    <row r="83" spans="1:18">
      <c r="A83" s="5">
        <f t="shared" si="3"/>
        <v>76</v>
      </c>
      <c r="B83" s="6">
        <v>45096</v>
      </c>
      <c r="C83" s="5" t="s">
        <v>1131</v>
      </c>
      <c r="D83" s="5" t="s">
        <v>1559</v>
      </c>
      <c r="E83" s="7"/>
      <c r="F83" s="7"/>
      <c r="G83" s="10">
        <v>79</v>
      </c>
      <c r="H83" s="7"/>
      <c r="I83" s="7"/>
      <c r="J83" s="7"/>
      <c r="K83" s="7"/>
      <c r="L83" s="7"/>
      <c r="M83" s="7"/>
      <c r="N83" s="5">
        <f t="shared" si="4"/>
        <v>6745</v>
      </c>
      <c r="O83" s="7"/>
      <c r="P83" s="7"/>
      <c r="Q83" s="5"/>
      <c r="R83" s="7">
        <f>6745+313</f>
        <v>7058</v>
      </c>
    </row>
    <row r="84" spans="1:18">
      <c r="A84" s="5">
        <f t="shared" si="3"/>
        <v>77</v>
      </c>
      <c r="B84" s="6">
        <v>45099</v>
      </c>
      <c r="C84" s="5" t="s">
        <v>1559</v>
      </c>
      <c r="D84" s="5" t="s">
        <v>1424</v>
      </c>
      <c r="E84" s="7"/>
      <c r="F84" s="7"/>
      <c r="G84" s="10">
        <v>40</v>
      </c>
      <c r="H84" s="7"/>
      <c r="I84" s="7"/>
      <c r="J84" s="7"/>
      <c r="K84" s="7"/>
      <c r="L84" s="7"/>
      <c r="M84" s="7"/>
      <c r="N84" s="5">
        <f t="shared" si="4"/>
        <v>6785</v>
      </c>
      <c r="O84" s="7"/>
      <c r="P84" s="7"/>
      <c r="Q84" s="5"/>
      <c r="R84" s="7"/>
    </row>
    <row r="85" spans="1:18">
      <c r="A85" s="5">
        <f t="shared" si="3"/>
        <v>78</v>
      </c>
      <c r="B85" s="6">
        <v>45099</v>
      </c>
      <c r="C85" s="5" t="s">
        <v>1424</v>
      </c>
      <c r="D85" s="5" t="s">
        <v>1518</v>
      </c>
      <c r="E85" s="7"/>
      <c r="F85" s="7"/>
      <c r="G85" s="10">
        <v>28</v>
      </c>
      <c r="H85" s="7"/>
      <c r="I85" s="7"/>
      <c r="J85" s="7"/>
      <c r="K85" s="7"/>
      <c r="L85" s="7"/>
      <c r="M85" s="7"/>
      <c r="N85" s="5">
        <f t="shared" si="4"/>
        <v>6813</v>
      </c>
      <c r="O85" s="7"/>
      <c r="P85" s="7"/>
      <c r="Q85" s="5"/>
      <c r="R85" s="7"/>
    </row>
    <row r="86" spans="1:18">
      <c r="A86" s="5">
        <f t="shared" si="3"/>
        <v>79</v>
      </c>
      <c r="B86" s="6">
        <v>45099</v>
      </c>
      <c r="C86" s="5" t="s">
        <v>1518</v>
      </c>
      <c r="D86" s="5" t="s">
        <v>881</v>
      </c>
      <c r="E86" s="7"/>
      <c r="F86" s="7"/>
      <c r="G86" s="10">
        <v>37</v>
      </c>
      <c r="H86" s="7"/>
      <c r="I86" s="7"/>
      <c r="J86" s="7"/>
      <c r="K86" s="7"/>
      <c r="L86" s="7"/>
      <c r="M86" s="7"/>
      <c r="N86" s="5">
        <f t="shared" si="4"/>
        <v>6850</v>
      </c>
      <c r="O86" s="7"/>
      <c r="P86" s="7"/>
      <c r="Q86" s="5"/>
      <c r="R86" s="7"/>
    </row>
    <row r="87" spans="1:18">
      <c r="A87" s="5">
        <f t="shared" si="3"/>
        <v>80</v>
      </c>
      <c r="B87" s="6">
        <v>45099</v>
      </c>
      <c r="C87" s="5" t="s">
        <v>881</v>
      </c>
      <c r="D87" s="5" t="s">
        <v>1429</v>
      </c>
      <c r="E87" s="7"/>
      <c r="F87" s="7"/>
      <c r="G87" s="10">
        <v>26</v>
      </c>
      <c r="H87" s="7"/>
      <c r="I87" s="7"/>
      <c r="J87" s="7"/>
      <c r="K87" s="7"/>
      <c r="L87" s="7"/>
      <c r="M87" s="7"/>
      <c r="N87" s="5">
        <f t="shared" si="4"/>
        <v>6876</v>
      </c>
      <c r="O87" s="7"/>
      <c r="P87" s="7"/>
      <c r="Q87" s="5"/>
      <c r="R87" s="7"/>
    </row>
    <row r="88" spans="1:18">
      <c r="A88" s="5">
        <f t="shared" si="3"/>
        <v>81</v>
      </c>
      <c r="B88" s="6">
        <v>45099</v>
      </c>
      <c r="C88" s="5" t="s">
        <v>1429</v>
      </c>
      <c r="D88" s="5" t="s">
        <v>1428</v>
      </c>
      <c r="E88" s="7"/>
      <c r="F88" s="7"/>
      <c r="G88" s="10">
        <v>26</v>
      </c>
      <c r="H88" s="7"/>
      <c r="I88" s="7"/>
      <c r="J88" s="7"/>
      <c r="K88" s="7"/>
      <c r="L88" s="7"/>
      <c r="M88" s="7"/>
      <c r="N88" s="5">
        <f t="shared" si="4"/>
        <v>6902</v>
      </c>
      <c r="O88" s="7"/>
      <c r="P88" s="7"/>
      <c r="Q88" s="5"/>
      <c r="R88" s="7"/>
    </row>
    <row r="89" spans="1:18">
      <c r="A89" s="5">
        <f t="shared" si="3"/>
        <v>82</v>
      </c>
      <c r="B89" s="6">
        <v>45099</v>
      </c>
      <c r="C89" s="5" t="s">
        <v>1424</v>
      </c>
      <c r="D89" s="5" t="s">
        <v>1428</v>
      </c>
      <c r="E89" s="7"/>
      <c r="F89" s="7"/>
      <c r="G89" s="10">
        <v>80</v>
      </c>
      <c r="H89" s="7"/>
      <c r="I89" s="7"/>
      <c r="J89" s="7"/>
      <c r="K89" s="7"/>
      <c r="L89" s="7"/>
      <c r="M89" s="7"/>
      <c r="N89" s="5">
        <f t="shared" si="4"/>
        <v>6982</v>
      </c>
      <c r="O89" s="7"/>
      <c r="P89" s="7"/>
      <c r="Q89" s="5"/>
      <c r="R89" s="7"/>
    </row>
    <row r="90" spans="1:18">
      <c r="A90" s="5">
        <f t="shared" si="3"/>
        <v>83</v>
      </c>
      <c r="B90" s="6">
        <v>45099</v>
      </c>
      <c r="C90" s="5" t="s">
        <v>881</v>
      </c>
      <c r="D90" s="5" t="s">
        <v>1267</v>
      </c>
      <c r="E90" s="7"/>
      <c r="F90" s="7"/>
      <c r="G90" s="10">
        <v>48</v>
      </c>
      <c r="H90" s="7"/>
      <c r="I90" s="7"/>
      <c r="J90" s="7"/>
      <c r="K90" s="7"/>
      <c r="L90" s="7"/>
      <c r="M90" s="7"/>
      <c r="N90" s="5">
        <f t="shared" si="4"/>
        <v>7030</v>
      </c>
      <c r="O90" s="7"/>
      <c r="P90" s="7"/>
      <c r="Q90" s="5"/>
      <c r="R90" s="7"/>
    </row>
    <row r="91" spans="1:18">
      <c r="A91" s="5">
        <f t="shared" si="3"/>
        <v>84</v>
      </c>
      <c r="B91" s="6">
        <v>45099</v>
      </c>
      <c r="C91" s="5" t="s">
        <v>1428</v>
      </c>
      <c r="D91" s="5" t="s">
        <v>1555</v>
      </c>
      <c r="E91" s="7"/>
      <c r="F91" s="7"/>
      <c r="G91" s="10">
        <v>28</v>
      </c>
      <c r="H91" s="7"/>
      <c r="I91" s="7"/>
      <c r="J91" s="7"/>
      <c r="K91" s="7"/>
      <c r="L91" s="7"/>
      <c r="M91" s="7"/>
      <c r="N91" s="5">
        <f t="shared" si="4"/>
        <v>7058</v>
      </c>
      <c r="O91" s="7"/>
      <c r="P91" s="7"/>
      <c r="Q91" s="5"/>
      <c r="R91" s="7"/>
    </row>
    <row r="92" spans="1:18">
      <c r="A92" s="5">
        <f t="shared" si="3"/>
        <v>85</v>
      </c>
      <c r="B92" s="6">
        <v>45100</v>
      </c>
      <c r="C92" s="5" t="s">
        <v>114</v>
      </c>
      <c r="D92" s="5" t="s">
        <v>118</v>
      </c>
      <c r="E92" s="7"/>
      <c r="F92" s="7"/>
      <c r="G92" s="10">
        <v>85</v>
      </c>
      <c r="H92" s="7"/>
      <c r="I92" s="7"/>
      <c r="J92" s="7"/>
      <c r="K92" s="7"/>
      <c r="L92" s="7"/>
      <c r="M92" s="7"/>
      <c r="N92" s="5">
        <f t="shared" si="4"/>
        <v>7143</v>
      </c>
      <c r="O92" s="7"/>
      <c r="P92" s="7"/>
      <c r="Q92" s="5"/>
      <c r="R92" s="7"/>
    </row>
    <row r="93" spans="1:18">
      <c r="A93" s="5">
        <f t="shared" si="3"/>
        <v>86</v>
      </c>
      <c r="B93" s="6">
        <v>45100</v>
      </c>
      <c r="C93" s="5" t="s">
        <v>118</v>
      </c>
      <c r="D93" s="5" t="s">
        <v>1378</v>
      </c>
      <c r="E93" s="7"/>
      <c r="F93" s="7"/>
      <c r="G93" s="10">
        <v>166</v>
      </c>
      <c r="H93" s="7"/>
      <c r="I93" s="7"/>
      <c r="J93" s="7"/>
      <c r="K93" s="7"/>
      <c r="L93" s="7"/>
      <c r="M93" s="7"/>
      <c r="N93" s="5">
        <f t="shared" si="4"/>
        <v>7309</v>
      </c>
      <c r="O93" s="7"/>
      <c r="P93" s="7"/>
      <c r="Q93" s="5"/>
      <c r="R93" s="7"/>
    </row>
    <row r="94" spans="1:18">
      <c r="A94" s="5">
        <f t="shared" si="3"/>
        <v>87</v>
      </c>
      <c r="B94" s="6">
        <v>45100</v>
      </c>
      <c r="C94" s="5" t="s">
        <v>1614</v>
      </c>
      <c r="D94" s="5" t="s">
        <v>1378</v>
      </c>
      <c r="E94" s="7"/>
      <c r="F94" s="7"/>
      <c r="G94" s="10">
        <v>56</v>
      </c>
      <c r="H94" s="7"/>
      <c r="I94" s="7"/>
      <c r="J94" s="7"/>
      <c r="K94" s="7"/>
      <c r="L94" s="7"/>
      <c r="M94" s="7"/>
      <c r="N94" s="5">
        <f t="shared" si="4"/>
        <v>7365</v>
      </c>
      <c r="O94" s="7"/>
      <c r="P94" s="7"/>
      <c r="Q94" s="5"/>
      <c r="R94" s="7"/>
    </row>
    <row r="95" spans="1:18">
      <c r="A95" s="5">
        <f t="shared" si="3"/>
        <v>88</v>
      </c>
      <c r="B95" s="6">
        <v>45100</v>
      </c>
      <c r="C95" s="5" t="s">
        <v>1378</v>
      </c>
      <c r="D95" s="5" t="s">
        <v>1574</v>
      </c>
      <c r="E95" s="7"/>
      <c r="F95" s="7"/>
      <c r="G95" s="10">
        <v>28</v>
      </c>
      <c r="H95" s="7"/>
      <c r="I95" s="7"/>
      <c r="J95" s="7"/>
      <c r="K95" s="7"/>
      <c r="L95" s="7"/>
      <c r="M95" s="7"/>
      <c r="N95" s="5">
        <f t="shared" si="4"/>
        <v>7393</v>
      </c>
      <c r="O95" s="7"/>
      <c r="P95" s="7"/>
      <c r="Q95" s="5"/>
      <c r="R95" s="7"/>
    </row>
    <row r="96" spans="1:18">
      <c r="A96" s="5">
        <f t="shared" si="3"/>
        <v>89</v>
      </c>
      <c r="B96" s="6">
        <v>45100</v>
      </c>
      <c r="C96" s="5" t="s">
        <v>1574</v>
      </c>
      <c r="D96" s="5" t="s">
        <v>1499</v>
      </c>
      <c r="E96" s="7"/>
      <c r="F96" s="7"/>
      <c r="G96" s="10">
        <v>12</v>
      </c>
      <c r="H96" s="7"/>
      <c r="I96" s="7"/>
      <c r="J96" s="7"/>
      <c r="K96" s="7"/>
      <c r="L96" s="7"/>
      <c r="M96" s="7"/>
      <c r="N96" s="5">
        <f t="shared" si="4"/>
        <v>7405</v>
      </c>
      <c r="O96" s="7"/>
      <c r="P96" s="7"/>
      <c r="Q96" s="5"/>
      <c r="R96" s="7"/>
    </row>
    <row r="97" spans="1:18">
      <c r="A97" s="5">
        <f t="shared" si="3"/>
        <v>90</v>
      </c>
      <c r="B97" s="6">
        <v>45100</v>
      </c>
      <c r="C97" s="5" t="s">
        <v>1574</v>
      </c>
      <c r="D97" s="5" t="s">
        <v>1387</v>
      </c>
      <c r="E97" s="7"/>
      <c r="F97" s="7"/>
      <c r="G97" s="10">
        <v>60</v>
      </c>
      <c r="H97" s="7"/>
      <c r="I97" s="7"/>
      <c r="J97" s="7"/>
      <c r="K97" s="7"/>
      <c r="L97" s="7"/>
      <c r="M97" s="7"/>
      <c r="N97" s="5">
        <f t="shared" si="4"/>
        <v>7465</v>
      </c>
      <c r="O97" s="7"/>
      <c r="P97" s="7"/>
      <c r="Q97" s="5"/>
      <c r="R97" s="7"/>
    </row>
    <row r="98" spans="1:18">
      <c r="A98" s="5">
        <f t="shared" si="3"/>
        <v>91</v>
      </c>
      <c r="B98" s="6">
        <v>45100</v>
      </c>
      <c r="C98" s="5" t="s">
        <v>1615</v>
      </c>
      <c r="D98" s="5" t="s">
        <v>1601</v>
      </c>
      <c r="E98" s="7"/>
      <c r="F98" s="7"/>
      <c r="G98" s="10">
        <v>112</v>
      </c>
      <c r="H98" s="7"/>
      <c r="I98" s="7"/>
      <c r="J98" s="7"/>
      <c r="K98" s="7"/>
      <c r="L98" s="7"/>
      <c r="M98" s="7"/>
      <c r="N98" s="5">
        <f t="shared" si="4"/>
        <v>7577</v>
      </c>
      <c r="O98" s="7"/>
      <c r="P98" s="7"/>
      <c r="Q98" s="5"/>
      <c r="R98" s="7"/>
    </row>
    <row r="99" spans="1:18">
      <c r="A99" s="5">
        <f t="shared" si="3"/>
        <v>92</v>
      </c>
      <c r="B99" s="6">
        <v>45101</v>
      </c>
      <c r="C99" s="5" t="s">
        <v>138</v>
      </c>
      <c r="D99" s="5" t="s">
        <v>1213</v>
      </c>
      <c r="E99" s="7"/>
      <c r="F99" s="7"/>
      <c r="G99" s="10">
        <v>86</v>
      </c>
      <c r="H99" s="7"/>
      <c r="I99" s="7"/>
      <c r="J99" s="7"/>
      <c r="K99" s="7"/>
      <c r="L99" s="7"/>
      <c r="M99" s="7"/>
      <c r="N99" s="5">
        <f t="shared" si="4"/>
        <v>7663</v>
      </c>
      <c r="O99" s="7"/>
      <c r="P99" s="7"/>
      <c r="Q99" s="5"/>
      <c r="R99" s="7"/>
    </row>
    <row r="100" spans="1:18">
      <c r="A100" s="5">
        <f t="shared" si="3"/>
        <v>93</v>
      </c>
      <c r="B100" s="6">
        <v>45101</v>
      </c>
      <c r="C100" s="5" t="s">
        <v>1213</v>
      </c>
      <c r="D100" s="5" t="s">
        <v>1382</v>
      </c>
      <c r="E100" s="7"/>
      <c r="F100" s="7"/>
      <c r="G100" s="10">
        <v>89</v>
      </c>
      <c r="H100" s="7"/>
      <c r="I100" s="7"/>
      <c r="J100" s="7"/>
      <c r="K100" s="7"/>
      <c r="L100" s="7"/>
      <c r="M100" s="7"/>
      <c r="N100" s="5">
        <f t="shared" si="4"/>
        <v>7752</v>
      </c>
      <c r="O100" s="7"/>
      <c r="P100" s="7"/>
      <c r="Q100" s="5"/>
      <c r="R100" s="7"/>
    </row>
    <row r="101" spans="1:18">
      <c r="A101" s="5">
        <f t="shared" si="3"/>
        <v>94</v>
      </c>
      <c r="B101" s="6">
        <v>45101</v>
      </c>
      <c r="C101" s="5" t="s">
        <v>1382</v>
      </c>
      <c r="D101" s="5" t="s">
        <v>1201</v>
      </c>
      <c r="E101" s="7"/>
      <c r="F101" s="7"/>
      <c r="G101" s="10">
        <v>22</v>
      </c>
      <c r="H101" s="7"/>
      <c r="I101" s="7"/>
      <c r="J101" s="7"/>
      <c r="K101" s="7"/>
      <c r="L101" s="7"/>
      <c r="M101" s="7"/>
      <c r="N101" s="5">
        <f t="shared" si="4"/>
        <v>7774</v>
      </c>
      <c r="O101" s="7"/>
      <c r="P101" s="7"/>
      <c r="Q101" s="5"/>
      <c r="R101" s="7"/>
    </row>
    <row r="102" spans="1:18">
      <c r="A102" s="5">
        <f t="shared" si="3"/>
        <v>95</v>
      </c>
      <c r="B102" s="6">
        <v>45101</v>
      </c>
      <c r="C102" s="5" t="s">
        <v>1382</v>
      </c>
      <c r="D102" s="5" t="s">
        <v>1304</v>
      </c>
      <c r="E102" s="7"/>
      <c r="F102" s="7"/>
      <c r="G102" s="10">
        <v>5</v>
      </c>
      <c r="H102" s="7"/>
      <c r="I102" s="7"/>
      <c r="J102" s="7"/>
      <c r="K102" s="7"/>
      <c r="L102" s="7"/>
      <c r="M102" s="7"/>
      <c r="N102" s="5">
        <f t="shared" si="4"/>
        <v>7779</v>
      </c>
      <c r="O102" s="7"/>
      <c r="P102" s="7"/>
      <c r="Q102" s="5"/>
      <c r="R102" s="7"/>
    </row>
    <row r="103" spans="1:18">
      <c r="A103" s="5">
        <f t="shared" si="3"/>
        <v>96</v>
      </c>
      <c r="B103" s="6">
        <v>45101</v>
      </c>
      <c r="C103" s="5" t="s">
        <v>1304</v>
      </c>
      <c r="D103" s="5" t="s">
        <v>1351</v>
      </c>
      <c r="E103" s="7"/>
      <c r="F103" s="7"/>
      <c r="G103" s="10">
        <v>14</v>
      </c>
      <c r="H103" s="7"/>
      <c r="I103" s="7"/>
      <c r="J103" s="7"/>
      <c r="K103" s="7"/>
      <c r="L103" s="7"/>
      <c r="M103" s="7"/>
      <c r="N103" s="5">
        <f t="shared" si="4"/>
        <v>7793</v>
      </c>
      <c r="O103" s="7"/>
      <c r="P103" s="7"/>
      <c r="Q103" s="5"/>
      <c r="R103" s="7"/>
    </row>
    <row r="104" spans="1:18">
      <c r="A104" s="5">
        <f t="shared" si="3"/>
        <v>97</v>
      </c>
      <c r="B104" s="6">
        <v>45101</v>
      </c>
      <c r="C104" s="5" t="s">
        <v>1351</v>
      </c>
      <c r="D104" s="5" t="s">
        <v>147</v>
      </c>
      <c r="E104" s="7"/>
      <c r="F104" s="7"/>
      <c r="G104" s="10">
        <v>56</v>
      </c>
      <c r="H104" s="7"/>
      <c r="I104" s="7"/>
      <c r="J104" s="7"/>
      <c r="K104" s="7"/>
      <c r="L104" s="7"/>
      <c r="M104" s="7"/>
      <c r="N104" s="5">
        <f t="shared" si="4"/>
        <v>7849</v>
      </c>
      <c r="O104" s="7"/>
      <c r="P104" s="7"/>
      <c r="Q104" s="5"/>
      <c r="R104" s="7"/>
    </row>
    <row r="105" spans="1:18">
      <c r="A105" s="5">
        <f t="shared" si="3"/>
        <v>98</v>
      </c>
      <c r="B105" s="6">
        <v>45101</v>
      </c>
      <c r="C105" s="5" t="s">
        <v>1601</v>
      </c>
      <c r="D105" s="5" t="s">
        <v>1501</v>
      </c>
      <c r="E105" s="7"/>
      <c r="F105" s="7"/>
      <c r="G105" s="10">
        <v>170</v>
      </c>
      <c r="H105" s="7"/>
      <c r="I105" s="7"/>
      <c r="J105" s="7"/>
      <c r="K105" s="7"/>
      <c r="L105" s="7"/>
      <c r="M105" s="7"/>
      <c r="N105" s="5">
        <f t="shared" si="4"/>
        <v>8019</v>
      </c>
      <c r="O105" s="7"/>
      <c r="P105" s="7"/>
      <c r="Q105" s="5"/>
      <c r="R105" s="7"/>
    </row>
    <row r="106" spans="1:18">
      <c r="A106" s="5">
        <f t="shared" si="3"/>
        <v>99</v>
      </c>
      <c r="B106" s="6">
        <v>45101</v>
      </c>
      <c r="C106" s="5" t="s">
        <v>120</v>
      </c>
      <c r="D106" s="5" t="s">
        <v>149</v>
      </c>
      <c r="E106" s="7"/>
      <c r="F106" s="7"/>
      <c r="G106" s="10">
        <v>35</v>
      </c>
      <c r="H106" s="7"/>
      <c r="I106" s="7"/>
      <c r="J106" s="7"/>
      <c r="K106" s="7"/>
      <c r="L106" s="7"/>
      <c r="M106" s="7"/>
      <c r="N106" s="5">
        <f t="shared" si="4"/>
        <v>8054</v>
      </c>
      <c r="O106" s="7"/>
      <c r="P106" s="7"/>
      <c r="Q106" s="5"/>
      <c r="R106" s="7"/>
    </row>
    <row r="107" spans="1:18">
      <c r="A107" s="5">
        <f t="shared" si="3"/>
        <v>100</v>
      </c>
      <c r="B107" s="6">
        <v>45112</v>
      </c>
      <c r="C107" s="16" t="s">
        <v>1263</v>
      </c>
      <c r="D107" s="16" t="s">
        <v>753</v>
      </c>
      <c r="E107" s="7"/>
      <c r="F107" s="7"/>
      <c r="G107" s="10">
        <v>95</v>
      </c>
      <c r="H107" s="7"/>
      <c r="I107" s="7"/>
      <c r="J107" s="7"/>
      <c r="K107" s="7"/>
      <c r="L107" s="7"/>
      <c r="M107" s="7"/>
      <c r="N107" s="5">
        <f t="shared" si="4"/>
        <v>8149</v>
      </c>
      <c r="O107" s="7"/>
      <c r="P107" s="7"/>
      <c r="Q107" s="5"/>
      <c r="R107" s="7"/>
    </row>
    <row r="108" spans="1:18">
      <c r="A108" s="5">
        <f t="shared" si="3"/>
        <v>101</v>
      </c>
      <c r="B108" s="6">
        <v>45112</v>
      </c>
      <c r="C108" s="16" t="s">
        <v>753</v>
      </c>
      <c r="D108" s="16" t="s">
        <v>1252</v>
      </c>
      <c r="E108" s="7"/>
      <c r="F108" s="7"/>
      <c r="G108" s="10">
        <v>60</v>
      </c>
      <c r="H108" s="7"/>
      <c r="I108" s="7"/>
      <c r="J108" s="7"/>
      <c r="K108" s="7"/>
      <c r="L108" s="7"/>
      <c r="M108" s="7"/>
      <c r="N108" s="5">
        <f t="shared" si="4"/>
        <v>8209</v>
      </c>
      <c r="O108" s="7"/>
      <c r="P108" s="7"/>
      <c r="Q108" s="5"/>
      <c r="R108" s="7"/>
    </row>
    <row r="109" spans="1:18">
      <c r="A109" s="5">
        <f t="shared" si="3"/>
        <v>102</v>
      </c>
      <c r="B109" s="6">
        <v>45112</v>
      </c>
      <c r="C109" s="16" t="s">
        <v>1344</v>
      </c>
      <c r="D109" s="16" t="s">
        <v>885</v>
      </c>
      <c r="E109" s="7"/>
      <c r="F109" s="7"/>
      <c r="G109" s="10">
        <v>240</v>
      </c>
      <c r="H109" s="7"/>
      <c r="I109" s="7"/>
      <c r="J109" s="7"/>
      <c r="K109" s="7"/>
      <c r="L109" s="7"/>
      <c r="M109" s="7"/>
      <c r="N109" s="5">
        <f t="shared" si="4"/>
        <v>8449</v>
      </c>
      <c r="O109" s="7"/>
      <c r="P109" s="7"/>
      <c r="Q109" s="5"/>
      <c r="R109" s="7"/>
    </row>
    <row r="110" spans="1:18">
      <c r="A110" s="5">
        <f t="shared" si="3"/>
        <v>103</v>
      </c>
      <c r="B110" s="6">
        <v>45114</v>
      </c>
      <c r="C110" s="16" t="s">
        <v>1109</v>
      </c>
      <c r="D110" s="16" t="s">
        <v>1252</v>
      </c>
      <c r="E110" s="7"/>
      <c r="F110" s="7"/>
      <c r="G110" s="10">
        <v>137</v>
      </c>
      <c r="H110" s="7"/>
      <c r="I110" s="7"/>
      <c r="J110" s="7"/>
      <c r="K110" s="7"/>
      <c r="L110" s="7"/>
      <c r="M110" s="7"/>
      <c r="N110" s="5">
        <f t="shared" si="4"/>
        <v>8586</v>
      </c>
      <c r="O110" s="7"/>
      <c r="P110" s="7"/>
      <c r="Q110" s="5"/>
      <c r="R110" s="7"/>
    </row>
    <row r="111" spans="1:18">
      <c r="A111" s="5">
        <f t="shared" si="3"/>
        <v>104</v>
      </c>
      <c r="B111" s="6">
        <v>45114</v>
      </c>
      <c r="C111" s="16" t="s">
        <v>1177</v>
      </c>
      <c r="D111" s="16" t="s">
        <v>857</v>
      </c>
      <c r="E111" s="7"/>
      <c r="F111" s="7"/>
      <c r="G111" s="10">
        <v>39</v>
      </c>
      <c r="H111" s="7"/>
      <c r="I111" s="7"/>
      <c r="J111" s="7"/>
      <c r="K111" s="7"/>
      <c r="L111" s="7"/>
      <c r="M111" s="7"/>
      <c r="N111" s="5">
        <f t="shared" si="4"/>
        <v>8625</v>
      </c>
      <c r="O111" s="7"/>
      <c r="P111" s="7"/>
      <c r="Q111" s="5"/>
      <c r="R111" s="7"/>
    </row>
    <row r="112" spans="1:18">
      <c r="A112" s="5">
        <f t="shared" si="3"/>
        <v>105</v>
      </c>
      <c r="B112" s="6">
        <v>45114</v>
      </c>
      <c r="C112" s="16" t="s">
        <v>753</v>
      </c>
      <c r="D112" s="16" t="s">
        <v>1550</v>
      </c>
      <c r="E112" s="7"/>
      <c r="F112" s="7"/>
      <c r="G112" s="10">
        <v>41</v>
      </c>
      <c r="H112" s="7"/>
      <c r="I112" s="7"/>
      <c r="J112" s="7"/>
      <c r="K112" s="7"/>
      <c r="L112" s="7"/>
      <c r="M112" s="7"/>
      <c r="N112" s="5">
        <f t="shared" si="4"/>
        <v>8666</v>
      </c>
      <c r="O112" s="7"/>
      <c r="P112" s="7"/>
      <c r="Q112" s="5"/>
      <c r="R112" s="7"/>
    </row>
    <row r="113" spans="1:18">
      <c r="A113" s="5">
        <f t="shared" si="3"/>
        <v>106</v>
      </c>
      <c r="B113" s="6">
        <v>45115</v>
      </c>
      <c r="C113" s="16" t="s">
        <v>1165</v>
      </c>
      <c r="D113" s="16" t="s">
        <v>1136</v>
      </c>
      <c r="E113" s="7"/>
      <c r="F113" s="7"/>
      <c r="G113" s="10">
        <v>54</v>
      </c>
      <c r="H113" s="7"/>
      <c r="I113" s="7"/>
      <c r="J113" s="7"/>
      <c r="K113" s="7"/>
      <c r="L113" s="7"/>
      <c r="M113" s="7"/>
      <c r="N113" s="5">
        <f t="shared" si="4"/>
        <v>8720</v>
      </c>
      <c r="O113" s="7"/>
      <c r="P113" s="7"/>
      <c r="Q113" s="5"/>
      <c r="R113" s="7"/>
    </row>
    <row r="114" spans="1:18">
      <c r="A114" s="5">
        <f t="shared" si="3"/>
        <v>107</v>
      </c>
      <c r="B114" s="6">
        <v>45115</v>
      </c>
      <c r="C114" s="16" t="s">
        <v>1426</v>
      </c>
      <c r="D114" s="16" t="s">
        <v>1537</v>
      </c>
      <c r="E114" s="7"/>
      <c r="F114" s="7"/>
      <c r="G114" s="10">
        <v>116</v>
      </c>
      <c r="H114" s="7"/>
      <c r="I114" s="7"/>
      <c r="J114" s="7"/>
      <c r="K114" s="7"/>
      <c r="L114" s="7"/>
      <c r="M114" s="7"/>
      <c r="N114" s="5">
        <f t="shared" si="4"/>
        <v>8836</v>
      </c>
      <c r="O114" s="7"/>
      <c r="P114" s="7"/>
      <c r="Q114" s="5"/>
      <c r="R114" s="7"/>
    </row>
    <row r="115" spans="1:18">
      <c r="A115" s="5">
        <f t="shared" si="3"/>
        <v>108</v>
      </c>
      <c r="B115" s="6">
        <v>45116</v>
      </c>
      <c r="C115" s="16" t="s">
        <v>825</v>
      </c>
      <c r="D115" s="16" t="s">
        <v>774</v>
      </c>
      <c r="E115" s="7"/>
      <c r="F115" s="7"/>
      <c r="G115" s="10"/>
      <c r="H115" s="7"/>
      <c r="I115" s="5">
        <v>88</v>
      </c>
      <c r="J115" s="7"/>
      <c r="K115" s="7"/>
      <c r="L115" s="7"/>
      <c r="M115" s="7"/>
      <c r="N115" s="5">
        <f t="shared" si="4"/>
        <v>8924</v>
      </c>
      <c r="O115" s="7"/>
      <c r="P115" s="7"/>
      <c r="Q115" s="5"/>
      <c r="R115" s="7"/>
    </row>
    <row r="116" spans="1:18">
      <c r="A116" s="5">
        <f t="shared" si="3"/>
        <v>109</v>
      </c>
      <c r="B116" s="6">
        <v>45117</v>
      </c>
      <c r="C116" s="16" t="s">
        <v>1218</v>
      </c>
      <c r="D116" s="16" t="s">
        <v>1198</v>
      </c>
      <c r="E116" s="7"/>
      <c r="F116" s="7"/>
      <c r="G116" s="10">
        <v>239</v>
      </c>
      <c r="H116" s="7"/>
      <c r="I116" s="7"/>
      <c r="J116" s="7"/>
      <c r="K116" s="7"/>
      <c r="L116" s="7"/>
      <c r="M116" s="7"/>
      <c r="N116" s="5">
        <f t="shared" si="4"/>
        <v>9163</v>
      </c>
      <c r="O116" s="7"/>
      <c r="P116" s="7"/>
      <c r="Q116" s="5"/>
      <c r="R116" s="7"/>
    </row>
    <row r="117" spans="1:18">
      <c r="A117" s="5">
        <f t="shared" si="3"/>
        <v>110</v>
      </c>
      <c r="B117" s="6">
        <v>45117</v>
      </c>
      <c r="C117" s="16" t="s">
        <v>774</v>
      </c>
      <c r="D117" s="16" t="s">
        <v>739</v>
      </c>
      <c r="E117" s="7"/>
      <c r="F117" s="7"/>
      <c r="G117" s="10">
        <v>104</v>
      </c>
      <c r="H117" s="7"/>
      <c r="I117" s="7"/>
      <c r="J117" s="7"/>
      <c r="K117" s="7"/>
      <c r="L117" s="7"/>
      <c r="M117" s="7"/>
      <c r="N117" s="5">
        <f t="shared" si="4"/>
        <v>9267</v>
      </c>
      <c r="O117" s="7"/>
      <c r="P117" s="7"/>
      <c r="Q117" s="5"/>
      <c r="R117" s="7"/>
    </row>
    <row r="118" spans="1:18">
      <c r="A118" s="5">
        <f t="shared" si="3"/>
        <v>111</v>
      </c>
      <c r="B118" s="6">
        <v>45117</v>
      </c>
      <c r="C118" s="16" t="s">
        <v>1420</v>
      </c>
      <c r="D118" s="16" t="s">
        <v>1344</v>
      </c>
      <c r="E118" s="7"/>
      <c r="F118" s="7"/>
      <c r="G118" s="10">
        <v>163</v>
      </c>
      <c r="H118" s="7"/>
      <c r="I118" s="7"/>
      <c r="J118" s="7"/>
      <c r="K118" s="7"/>
      <c r="L118" s="7"/>
      <c r="M118" s="7"/>
      <c r="N118" s="5">
        <f t="shared" si="4"/>
        <v>9430</v>
      </c>
      <c r="O118" s="7"/>
      <c r="P118" s="7"/>
      <c r="Q118" s="5"/>
      <c r="R118" s="7"/>
    </row>
    <row r="119" spans="1:18">
      <c r="A119" s="5">
        <f t="shared" si="3"/>
        <v>112</v>
      </c>
      <c r="B119" s="6">
        <v>45118</v>
      </c>
      <c r="C119" s="16" t="s">
        <v>1106</v>
      </c>
      <c r="D119" s="16" t="s">
        <v>1206</v>
      </c>
      <c r="E119" s="7"/>
      <c r="F119" s="7"/>
      <c r="G119" s="10"/>
      <c r="H119" s="7"/>
      <c r="I119" s="7"/>
      <c r="J119" s="7"/>
      <c r="K119" s="10">
        <v>320</v>
      </c>
      <c r="L119" s="7"/>
      <c r="M119" s="7"/>
      <c r="N119" s="5">
        <f t="shared" si="4"/>
        <v>9750</v>
      </c>
      <c r="O119" s="7"/>
      <c r="P119" s="7"/>
      <c r="Q119" s="5"/>
      <c r="R119" s="7"/>
    </row>
    <row r="120" spans="1:18">
      <c r="A120" s="5">
        <f t="shared" si="3"/>
        <v>113</v>
      </c>
      <c r="B120" s="6">
        <v>45119</v>
      </c>
      <c r="C120" s="16" t="s">
        <v>1106</v>
      </c>
      <c r="D120" s="16" t="s">
        <v>1206</v>
      </c>
      <c r="E120" s="7"/>
      <c r="F120" s="7"/>
      <c r="G120" s="10"/>
      <c r="H120" s="7"/>
      <c r="I120" s="7"/>
      <c r="J120" s="7"/>
      <c r="K120" s="5">
        <v>100</v>
      </c>
      <c r="L120" s="7"/>
      <c r="M120" s="7"/>
      <c r="N120" s="5">
        <f t="shared" si="4"/>
        <v>9850</v>
      </c>
      <c r="O120" s="7"/>
      <c r="P120" s="7"/>
      <c r="Q120" s="5"/>
      <c r="R120" s="7"/>
    </row>
    <row r="121" spans="1:18">
      <c r="A121" s="5">
        <f t="shared" si="3"/>
        <v>114</v>
      </c>
      <c r="B121" s="6">
        <v>45119</v>
      </c>
      <c r="C121" s="5" t="s">
        <v>1433</v>
      </c>
      <c r="D121" s="5" t="s">
        <v>1559</v>
      </c>
      <c r="E121" s="7"/>
      <c r="F121" s="7"/>
      <c r="G121" s="10">
        <v>101</v>
      </c>
      <c r="H121" s="7"/>
      <c r="I121" s="7"/>
      <c r="J121" s="7"/>
      <c r="K121" s="7"/>
      <c r="L121" s="7"/>
      <c r="M121" s="7"/>
      <c r="N121" s="5">
        <f t="shared" si="4"/>
        <v>9951</v>
      </c>
      <c r="O121" s="7"/>
      <c r="P121" s="7"/>
      <c r="Q121" s="5"/>
      <c r="R121" s="7"/>
    </row>
    <row r="122" spans="1:18">
      <c r="A122" s="5">
        <f t="shared" si="3"/>
        <v>115</v>
      </c>
      <c r="B122" s="6">
        <v>45119</v>
      </c>
      <c r="C122" s="5" t="s">
        <v>1433</v>
      </c>
      <c r="D122" s="5" t="s">
        <v>1520</v>
      </c>
      <c r="E122" s="7"/>
      <c r="F122" s="7"/>
      <c r="G122" s="10">
        <v>96</v>
      </c>
      <c r="H122" s="7"/>
      <c r="I122" s="7"/>
      <c r="J122" s="7"/>
      <c r="K122" s="7"/>
      <c r="L122" s="7"/>
      <c r="M122" s="7"/>
      <c r="N122" s="5">
        <f t="shared" si="4"/>
        <v>10047</v>
      </c>
      <c r="O122" s="7"/>
      <c r="P122" s="7"/>
      <c r="Q122" s="5"/>
      <c r="R122" s="7"/>
    </row>
    <row r="123" spans="1:18">
      <c r="A123" s="5">
        <f t="shared" si="3"/>
        <v>116</v>
      </c>
      <c r="B123" s="6">
        <v>45120</v>
      </c>
      <c r="C123" s="5" t="s">
        <v>1106</v>
      </c>
      <c r="D123" s="5" t="s">
        <v>1189</v>
      </c>
      <c r="E123" s="7"/>
      <c r="F123" s="7"/>
      <c r="G123" s="10"/>
      <c r="H123" s="5"/>
      <c r="I123" s="5"/>
      <c r="J123" s="5"/>
      <c r="K123" s="5"/>
      <c r="L123" s="5">
        <v>204</v>
      </c>
      <c r="M123" s="7"/>
      <c r="N123" s="5">
        <f t="shared" ref="N123:N186" si="5">+N122+G123+H123+I123+K123+L123+M123+J123</f>
        <v>10251</v>
      </c>
      <c r="O123" s="7"/>
      <c r="P123" s="7"/>
      <c r="Q123" s="5"/>
      <c r="R123" s="7"/>
    </row>
    <row r="124" spans="1:18">
      <c r="A124" s="5">
        <f t="shared" si="3"/>
        <v>117</v>
      </c>
      <c r="B124" s="6">
        <v>45121</v>
      </c>
      <c r="C124" s="5" t="s">
        <v>1560</v>
      </c>
      <c r="D124" s="5" t="s">
        <v>1247</v>
      </c>
      <c r="E124" s="7"/>
      <c r="F124" s="7"/>
      <c r="G124" s="5">
        <v>35</v>
      </c>
      <c r="H124" s="5"/>
      <c r="I124" s="5"/>
      <c r="J124" s="5"/>
      <c r="K124" s="5"/>
      <c r="L124" s="5"/>
      <c r="M124" s="7"/>
      <c r="N124" s="5">
        <f t="shared" si="5"/>
        <v>10286</v>
      </c>
      <c r="O124" s="7"/>
      <c r="P124" s="7"/>
      <c r="Q124" s="5"/>
      <c r="R124" s="7"/>
    </row>
    <row r="125" spans="1:18">
      <c r="A125" s="5">
        <f t="shared" si="3"/>
        <v>118</v>
      </c>
      <c r="B125" s="6">
        <v>45121</v>
      </c>
      <c r="C125" s="5" t="s">
        <v>1247</v>
      </c>
      <c r="D125" s="5" t="s">
        <v>1212</v>
      </c>
      <c r="E125" s="7"/>
      <c r="F125" s="7"/>
      <c r="G125" s="5">
        <v>41</v>
      </c>
      <c r="H125" s="5"/>
      <c r="I125" s="5"/>
      <c r="J125" s="5"/>
      <c r="K125" s="5"/>
      <c r="L125" s="5"/>
      <c r="M125" s="7"/>
      <c r="N125" s="5">
        <f t="shared" si="5"/>
        <v>10327</v>
      </c>
      <c r="O125" s="7"/>
      <c r="P125" s="7"/>
      <c r="Q125" s="5"/>
      <c r="R125" s="7"/>
    </row>
    <row r="126" spans="1:18">
      <c r="A126" s="5">
        <f t="shared" si="3"/>
        <v>119</v>
      </c>
      <c r="B126" s="6">
        <v>45121</v>
      </c>
      <c r="C126" s="5" t="s">
        <v>1189</v>
      </c>
      <c r="D126" s="5" t="s">
        <v>1106</v>
      </c>
      <c r="E126" s="7"/>
      <c r="F126" s="7"/>
      <c r="H126" s="5"/>
      <c r="I126" s="5"/>
      <c r="J126" s="5"/>
      <c r="K126" s="5"/>
      <c r="L126" s="5">
        <v>96</v>
      </c>
      <c r="M126" s="7"/>
      <c r="N126" s="5">
        <f t="shared" si="5"/>
        <v>10423</v>
      </c>
      <c r="O126" s="7"/>
      <c r="P126" s="7"/>
      <c r="Q126" s="5"/>
      <c r="R126" s="7"/>
    </row>
    <row r="127" spans="1:18">
      <c r="A127" s="5">
        <f t="shared" si="3"/>
        <v>120</v>
      </c>
      <c r="B127" s="6">
        <v>45122</v>
      </c>
      <c r="C127" s="5" t="s">
        <v>1189</v>
      </c>
      <c r="D127" s="5" t="s">
        <v>1106</v>
      </c>
      <c r="E127" s="7"/>
      <c r="F127" s="7"/>
      <c r="G127" s="7"/>
      <c r="H127" s="7"/>
      <c r="I127" s="7"/>
      <c r="J127" s="7"/>
      <c r="K127" s="7"/>
      <c r="L127" s="10">
        <v>178</v>
      </c>
      <c r="M127" s="7"/>
      <c r="N127" s="5">
        <f t="shared" si="5"/>
        <v>10601</v>
      </c>
      <c r="O127" s="7"/>
      <c r="P127" s="7"/>
      <c r="Q127" s="5"/>
      <c r="R127" s="7"/>
    </row>
    <row r="128" spans="1:18">
      <c r="A128" s="5">
        <f t="shared" si="3"/>
        <v>121</v>
      </c>
      <c r="B128" s="6">
        <v>45123</v>
      </c>
      <c r="C128" s="5" t="s">
        <v>808</v>
      </c>
      <c r="D128" s="5" t="s">
        <v>1330</v>
      </c>
      <c r="E128" s="7"/>
      <c r="F128" s="7"/>
      <c r="G128" s="5">
        <v>53</v>
      </c>
      <c r="H128" s="7"/>
      <c r="I128" s="7"/>
      <c r="J128" s="7"/>
      <c r="K128" s="7"/>
      <c r="L128" s="10"/>
      <c r="M128" s="7"/>
      <c r="N128" s="5">
        <f t="shared" si="5"/>
        <v>10654</v>
      </c>
      <c r="O128" s="7"/>
      <c r="P128" s="7"/>
      <c r="Q128" s="5"/>
      <c r="R128" s="7"/>
    </row>
    <row r="129" spans="1:18">
      <c r="A129" s="5">
        <f t="shared" si="3"/>
        <v>122</v>
      </c>
      <c r="B129" s="6">
        <v>45123</v>
      </c>
      <c r="C129" s="5" t="s">
        <v>1330</v>
      </c>
      <c r="D129" s="5" t="s">
        <v>1283</v>
      </c>
      <c r="E129" s="7"/>
      <c r="F129" s="7"/>
      <c r="G129" s="5">
        <v>20</v>
      </c>
      <c r="H129" s="7"/>
      <c r="I129" s="7"/>
      <c r="J129" s="7"/>
      <c r="K129" s="7"/>
      <c r="L129" s="10"/>
      <c r="M129" s="7"/>
      <c r="N129" s="5">
        <f t="shared" si="5"/>
        <v>10674</v>
      </c>
      <c r="O129" s="7"/>
      <c r="P129" s="7"/>
      <c r="Q129" s="5"/>
      <c r="R129" s="7"/>
    </row>
    <row r="130" spans="1:18">
      <c r="A130" s="5">
        <f t="shared" si="3"/>
        <v>123</v>
      </c>
      <c r="B130" s="6">
        <v>45123</v>
      </c>
      <c r="C130" s="5" t="s">
        <v>1330</v>
      </c>
      <c r="D130" s="5" t="s">
        <v>797</v>
      </c>
      <c r="E130" s="7"/>
      <c r="F130" s="7"/>
      <c r="G130" s="5">
        <v>38</v>
      </c>
      <c r="H130" s="7"/>
      <c r="I130" s="7"/>
      <c r="J130" s="7"/>
      <c r="K130" s="7"/>
      <c r="L130" s="10"/>
      <c r="M130" s="7"/>
      <c r="N130" s="5">
        <f t="shared" si="5"/>
        <v>10712</v>
      </c>
      <c r="O130" s="7"/>
      <c r="P130" s="7"/>
      <c r="Q130" s="5"/>
      <c r="R130" s="7"/>
    </row>
    <row r="131" spans="1:18">
      <c r="A131" s="5">
        <f t="shared" si="3"/>
        <v>124</v>
      </c>
      <c r="B131" s="6">
        <v>45123</v>
      </c>
      <c r="C131" s="5" t="s">
        <v>177</v>
      </c>
      <c r="D131" s="5" t="s">
        <v>797</v>
      </c>
      <c r="E131" s="7"/>
      <c r="F131" s="7"/>
      <c r="G131" s="5">
        <v>200</v>
      </c>
      <c r="H131" s="7"/>
      <c r="I131" s="7"/>
      <c r="J131" s="7"/>
      <c r="K131" s="7"/>
      <c r="L131" s="10"/>
      <c r="M131" s="7"/>
      <c r="N131" s="5">
        <f t="shared" si="5"/>
        <v>10912</v>
      </c>
      <c r="O131" s="7"/>
      <c r="P131" s="7"/>
      <c r="Q131" s="5"/>
      <c r="R131" s="7"/>
    </row>
    <row r="132" spans="1:18">
      <c r="A132" s="5">
        <f t="shared" si="3"/>
        <v>125</v>
      </c>
      <c r="B132" s="6">
        <v>45123</v>
      </c>
      <c r="C132" s="5" t="s">
        <v>1335</v>
      </c>
      <c r="D132" s="5" t="s">
        <v>801</v>
      </c>
      <c r="E132" s="7"/>
      <c r="F132" s="7"/>
      <c r="G132" s="7"/>
      <c r="H132" s="7"/>
      <c r="I132" s="7"/>
      <c r="J132" s="7"/>
      <c r="K132" s="5">
        <v>60</v>
      </c>
      <c r="L132" s="10"/>
      <c r="M132" s="7"/>
      <c r="N132" s="5">
        <f t="shared" si="5"/>
        <v>10972</v>
      </c>
      <c r="O132" s="7"/>
      <c r="P132" s="7"/>
      <c r="Q132" s="5"/>
      <c r="R132" s="7"/>
    </row>
    <row r="133" spans="1:18">
      <c r="A133" s="5">
        <f t="shared" si="3"/>
        <v>126</v>
      </c>
      <c r="B133" s="6">
        <v>45124</v>
      </c>
      <c r="C133" s="5" t="s">
        <v>1335</v>
      </c>
      <c r="D133" s="5" t="s">
        <v>801</v>
      </c>
      <c r="E133" s="7"/>
      <c r="F133" s="7"/>
      <c r="G133" s="7"/>
      <c r="H133" s="7"/>
      <c r="I133" s="7"/>
      <c r="J133" s="10"/>
      <c r="K133" s="10">
        <v>59</v>
      </c>
      <c r="L133" s="7"/>
      <c r="M133" s="7"/>
      <c r="N133" s="5">
        <f t="shared" si="5"/>
        <v>11031</v>
      </c>
      <c r="O133" s="7"/>
      <c r="P133" s="7"/>
      <c r="Q133" s="5"/>
      <c r="R133" s="7"/>
    </row>
    <row r="134" spans="1:18">
      <c r="A134" s="5">
        <f t="shared" si="3"/>
        <v>127</v>
      </c>
      <c r="B134" s="6">
        <v>45124</v>
      </c>
      <c r="C134" s="5" t="s">
        <v>177</v>
      </c>
      <c r="D134" s="5" t="s">
        <v>808</v>
      </c>
      <c r="E134" s="7"/>
      <c r="F134" s="7"/>
      <c r="G134" s="10"/>
      <c r="H134" s="7"/>
      <c r="I134" s="7"/>
      <c r="J134" s="10">
        <v>111</v>
      </c>
      <c r="K134" s="10"/>
      <c r="L134" s="7"/>
      <c r="M134" s="7"/>
      <c r="N134" s="5">
        <f t="shared" si="5"/>
        <v>11142</v>
      </c>
      <c r="O134" s="7"/>
      <c r="P134" s="7"/>
      <c r="Q134" s="5"/>
      <c r="R134" s="7"/>
    </row>
    <row r="135" spans="1:18">
      <c r="A135" s="5">
        <f t="shared" si="3"/>
        <v>128</v>
      </c>
      <c r="B135" s="6">
        <v>45125</v>
      </c>
      <c r="C135" s="5" t="s">
        <v>808</v>
      </c>
      <c r="D135" s="5" t="s">
        <v>1551</v>
      </c>
      <c r="E135" s="7"/>
      <c r="F135" s="7"/>
      <c r="G135" s="10"/>
      <c r="H135" s="5">
        <f>345-126</f>
        <v>219</v>
      </c>
      <c r="I135" s="7"/>
      <c r="J135" s="7"/>
      <c r="L135" s="7"/>
      <c r="M135" s="7"/>
      <c r="N135" s="5">
        <f t="shared" si="5"/>
        <v>11361</v>
      </c>
      <c r="O135" s="7"/>
      <c r="P135" s="7"/>
      <c r="Q135" s="5"/>
      <c r="R135" s="7"/>
    </row>
    <row r="136" spans="1:18">
      <c r="A136" s="5">
        <f t="shared" si="3"/>
        <v>129</v>
      </c>
      <c r="B136" s="6">
        <v>45126</v>
      </c>
      <c r="C136" s="16" t="s">
        <v>1551</v>
      </c>
      <c r="D136" s="16" t="s">
        <v>1414</v>
      </c>
      <c r="E136" s="7"/>
      <c r="F136" s="7"/>
      <c r="G136" s="5">
        <v>84</v>
      </c>
      <c r="H136" s="7"/>
      <c r="I136" s="7"/>
      <c r="J136" s="7"/>
      <c r="K136" s="7"/>
      <c r="L136" s="7"/>
      <c r="M136" s="7"/>
      <c r="N136" s="5">
        <f t="shared" si="5"/>
        <v>11445</v>
      </c>
      <c r="O136" s="7"/>
      <c r="P136" s="7"/>
      <c r="Q136" s="5"/>
      <c r="R136" s="7"/>
    </row>
    <row r="137" spans="1:18">
      <c r="A137" s="5">
        <f t="shared" si="3"/>
        <v>130</v>
      </c>
      <c r="B137" s="6">
        <v>45126</v>
      </c>
      <c r="C137" s="16" t="s">
        <v>1414</v>
      </c>
      <c r="D137" s="16" t="s">
        <v>1187</v>
      </c>
      <c r="E137" s="7"/>
      <c r="F137" s="7"/>
      <c r="G137" s="5">
        <v>50</v>
      </c>
      <c r="H137" s="7"/>
      <c r="I137" s="7"/>
      <c r="J137" s="7"/>
      <c r="K137" s="7"/>
      <c r="L137" s="7"/>
      <c r="M137" s="7"/>
      <c r="N137" s="5">
        <f t="shared" si="5"/>
        <v>11495</v>
      </c>
      <c r="O137" s="7"/>
      <c r="P137" s="7"/>
      <c r="Q137" s="5"/>
      <c r="R137" s="7"/>
    </row>
    <row r="138" spans="1:18">
      <c r="A138" s="5">
        <f t="shared" si="3"/>
        <v>131</v>
      </c>
      <c r="B138" s="6">
        <v>45126</v>
      </c>
      <c r="C138" s="16" t="s">
        <v>1187</v>
      </c>
      <c r="D138" s="16" t="s">
        <v>1616</v>
      </c>
      <c r="E138" s="7"/>
      <c r="F138" s="7"/>
      <c r="G138" s="5">
        <v>122</v>
      </c>
      <c r="H138" s="7"/>
      <c r="I138" s="7"/>
      <c r="J138" s="7"/>
      <c r="K138" s="7"/>
      <c r="L138" s="7"/>
      <c r="M138" s="7"/>
      <c r="N138" s="5">
        <f t="shared" si="5"/>
        <v>11617</v>
      </c>
      <c r="O138" s="7"/>
      <c r="P138" s="7"/>
      <c r="Q138" s="5"/>
      <c r="R138" s="7"/>
    </row>
    <row r="139" spans="1:18">
      <c r="A139" s="5">
        <f t="shared" si="3"/>
        <v>132</v>
      </c>
      <c r="B139" s="6">
        <v>45126</v>
      </c>
      <c r="C139" s="16" t="s">
        <v>1616</v>
      </c>
      <c r="D139" s="16" t="s">
        <v>1385</v>
      </c>
      <c r="E139" s="7"/>
      <c r="F139" s="7"/>
      <c r="G139" s="5">
        <v>96</v>
      </c>
      <c r="H139" s="7"/>
      <c r="I139" s="7"/>
      <c r="J139" s="7"/>
      <c r="K139" s="7"/>
      <c r="L139" s="7"/>
      <c r="M139" s="7"/>
      <c r="N139" s="5">
        <f t="shared" si="5"/>
        <v>11713</v>
      </c>
      <c r="O139" s="7"/>
      <c r="P139" s="7"/>
      <c r="Q139" s="5"/>
      <c r="R139" s="7"/>
    </row>
    <row r="140" spans="1:18">
      <c r="A140" s="5">
        <f t="shared" si="3"/>
        <v>133</v>
      </c>
      <c r="B140" s="6">
        <v>45126</v>
      </c>
      <c r="C140" s="16" t="s">
        <v>1385</v>
      </c>
      <c r="D140" s="16" t="s">
        <v>1411</v>
      </c>
      <c r="E140" s="7"/>
      <c r="F140" s="7"/>
      <c r="G140" s="5">
        <v>144</v>
      </c>
      <c r="H140" s="7"/>
      <c r="I140" s="7"/>
      <c r="J140" s="7"/>
      <c r="K140" s="7"/>
      <c r="L140" s="7"/>
      <c r="M140" s="7"/>
      <c r="N140" s="5">
        <f t="shared" si="5"/>
        <v>11857</v>
      </c>
      <c r="O140" s="7"/>
      <c r="P140" s="7"/>
      <c r="Q140" s="5"/>
      <c r="R140" s="7"/>
    </row>
    <row r="141" spans="1:18">
      <c r="A141" s="5">
        <f t="shared" si="3"/>
        <v>134</v>
      </c>
      <c r="B141" s="6">
        <v>45127</v>
      </c>
      <c r="C141" s="16" t="s">
        <v>1273</v>
      </c>
      <c r="D141" s="16" t="s">
        <v>841</v>
      </c>
      <c r="E141" s="7"/>
      <c r="F141" s="7"/>
      <c r="G141" s="10"/>
      <c r="H141" s="7"/>
      <c r="I141" s="7"/>
      <c r="J141" s="7"/>
      <c r="K141" s="7"/>
      <c r="L141" s="7"/>
      <c r="M141" s="5">
        <v>122</v>
      </c>
      <c r="N141" s="5">
        <f t="shared" si="5"/>
        <v>11979</v>
      </c>
      <c r="O141" s="7"/>
      <c r="P141" s="7"/>
      <c r="Q141" s="5"/>
      <c r="R141" s="7"/>
    </row>
    <row r="142" spans="1:18">
      <c r="A142" s="5">
        <f t="shared" si="3"/>
        <v>135</v>
      </c>
      <c r="B142" s="6">
        <v>45127</v>
      </c>
      <c r="C142" s="16" t="s">
        <v>841</v>
      </c>
      <c r="D142" s="16" t="s">
        <v>1335</v>
      </c>
      <c r="E142" s="7"/>
      <c r="F142" s="7"/>
      <c r="G142" s="10"/>
      <c r="H142" s="7"/>
      <c r="I142" s="7"/>
      <c r="J142" s="7"/>
      <c r="K142" s="7"/>
      <c r="L142" s="7"/>
      <c r="M142" s="5">
        <v>13</v>
      </c>
      <c r="N142" s="5">
        <f t="shared" si="5"/>
        <v>11992</v>
      </c>
      <c r="O142" s="7"/>
      <c r="P142" s="7"/>
      <c r="Q142" s="5"/>
      <c r="R142" s="7"/>
    </row>
    <row r="143" spans="1:18">
      <c r="A143" s="5">
        <f t="shared" ref="A143:A206" si="6">1+A142</f>
        <v>136</v>
      </c>
      <c r="B143" s="6">
        <v>45127</v>
      </c>
      <c r="C143" s="16" t="s">
        <v>1273</v>
      </c>
      <c r="D143" s="16" t="s">
        <v>1280</v>
      </c>
      <c r="E143" s="7"/>
      <c r="F143" s="7"/>
      <c r="G143" s="5">
        <v>89</v>
      </c>
      <c r="H143" s="7"/>
      <c r="I143" s="7"/>
      <c r="J143" s="7"/>
      <c r="K143" s="7"/>
      <c r="L143" s="7"/>
      <c r="M143" s="7"/>
      <c r="N143" s="5">
        <f t="shared" si="5"/>
        <v>12081</v>
      </c>
      <c r="O143" s="7"/>
      <c r="P143" s="7"/>
      <c r="Q143" s="5"/>
      <c r="R143" s="7"/>
    </row>
    <row r="144" spans="1:18">
      <c r="A144" s="5">
        <f t="shared" si="6"/>
        <v>137</v>
      </c>
      <c r="B144" s="6">
        <v>45127</v>
      </c>
      <c r="C144" s="16" t="s">
        <v>1280</v>
      </c>
      <c r="D144" s="16" t="s">
        <v>805</v>
      </c>
      <c r="E144" s="7"/>
      <c r="F144" s="7"/>
      <c r="G144" s="5">
        <v>28</v>
      </c>
      <c r="H144" s="7"/>
      <c r="I144" s="7"/>
      <c r="J144" s="7"/>
      <c r="K144" s="7"/>
      <c r="L144" s="7"/>
      <c r="M144" s="7"/>
      <c r="N144" s="5">
        <f t="shared" si="5"/>
        <v>12109</v>
      </c>
      <c r="O144" s="7"/>
      <c r="P144" s="7"/>
      <c r="Q144" s="5"/>
      <c r="R144" s="7"/>
    </row>
    <row r="145" spans="1:19">
      <c r="A145" s="5">
        <f t="shared" si="6"/>
        <v>138</v>
      </c>
      <c r="B145" s="6">
        <v>45128</v>
      </c>
      <c r="C145" s="16" t="s">
        <v>1273</v>
      </c>
      <c r="D145" s="16" t="s">
        <v>802</v>
      </c>
      <c r="E145" s="7"/>
      <c r="F145" s="7"/>
      <c r="G145" s="5">
        <v>63</v>
      </c>
      <c r="H145" s="7"/>
      <c r="I145" s="7"/>
      <c r="J145" s="7"/>
      <c r="K145" s="7"/>
      <c r="L145" s="7"/>
      <c r="M145" s="7"/>
      <c r="N145" s="5">
        <f t="shared" si="5"/>
        <v>12172</v>
      </c>
      <c r="O145" s="7"/>
      <c r="P145" s="7"/>
      <c r="Q145" s="5"/>
      <c r="R145" s="7"/>
    </row>
    <row r="146" spans="1:19">
      <c r="A146" s="5">
        <f t="shared" si="6"/>
        <v>139</v>
      </c>
      <c r="B146" s="6">
        <v>45128</v>
      </c>
      <c r="C146" s="16" t="s">
        <v>1617</v>
      </c>
      <c r="D146" s="16" t="s">
        <v>1618</v>
      </c>
      <c r="E146" s="7"/>
      <c r="F146" s="7"/>
      <c r="G146" s="5">
        <v>17</v>
      </c>
      <c r="H146" s="7"/>
      <c r="I146" s="7"/>
      <c r="J146" s="7"/>
      <c r="K146" s="7"/>
      <c r="L146" s="7"/>
      <c r="M146" s="7"/>
      <c r="N146" s="5">
        <f t="shared" si="5"/>
        <v>12189</v>
      </c>
      <c r="O146" s="7"/>
      <c r="P146" s="7"/>
      <c r="Q146" s="5"/>
      <c r="R146" s="7"/>
    </row>
    <row r="147" spans="1:19">
      <c r="A147" s="5">
        <f t="shared" si="6"/>
        <v>140</v>
      </c>
      <c r="B147" s="6">
        <v>45129</v>
      </c>
      <c r="C147" s="16" t="s">
        <v>1263</v>
      </c>
      <c r="D147" s="16" t="s">
        <v>1462</v>
      </c>
      <c r="E147" s="7"/>
      <c r="F147" s="7"/>
      <c r="G147" s="10"/>
      <c r="H147" s="5">
        <v>119</v>
      </c>
      <c r="I147" s="7"/>
      <c r="J147" s="7"/>
      <c r="K147" s="7"/>
      <c r="L147" s="7"/>
      <c r="M147" s="7"/>
      <c r="N147" s="5">
        <f t="shared" si="5"/>
        <v>12308</v>
      </c>
      <c r="O147" s="7"/>
      <c r="P147" s="7"/>
      <c r="Q147" s="5"/>
      <c r="R147" s="7"/>
    </row>
    <row r="148" spans="1:19">
      <c r="A148" s="5">
        <f t="shared" si="6"/>
        <v>141</v>
      </c>
      <c r="B148" s="6">
        <v>45130</v>
      </c>
      <c r="C148" s="16" t="s">
        <v>826</v>
      </c>
      <c r="D148" s="16" t="s">
        <v>825</v>
      </c>
      <c r="E148" s="7"/>
      <c r="F148" s="7"/>
      <c r="G148" s="10"/>
      <c r="H148" s="5"/>
      <c r="I148" s="5"/>
      <c r="J148" s="5"/>
      <c r="K148" s="5"/>
      <c r="L148" s="5">
        <v>88</v>
      </c>
      <c r="N148" s="5">
        <f t="shared" si="5"/>
        <v>12396</v>
      </c>
      <c r="O148" s="7"/>
      <c r="P148" s="7"/>
      <c r="Q148" s="5"/>
      <c r="R148" s="7"/>
    </row>
    <row r="149" spans="1:19">
      <c r="A149" s="5">
        <f t="shared" si="6"/>
        <v>142</v>
      </c>
      <c r="B149" s="6">
        <v>45130</v>
      </c>
      <c r="C149" s="16" t="s">
        <v>1179</v>
      </c>
      <c r="D149" s="16" t="s">
        <v>1432</v>
      </c>
      <c r="E149" s="7"/>
      <c r="F149" s="7"/>
      <c r="G149" s="10">
        <v>106</v>
      </c>
      <c r="H149" s="5"/>
      <c r="I149" s="5"/>
      <c r="J149" s="5"/>
      <c r="K149" s="5"/>
      <c r="L149" s="5"/>
      <c r="M149" s="5"/>
      <c r="N149" s="5">
        <f t="shared" si="5"/>
        <v>12502</v>
      </c>
      <c r="O149" s="7"/>
      <c r="P149" s="7"/>
      <c r="Q149" s="5"/>
      <c r="R149" s="7"/>
    </row>
    <row r="150" spans="1:19">
      <c r="A150" s="5">
        <f t="shared" si="6"/>
        <v>143</v>
      </c>
      <c r="B150" s="6">
        <v>45131</v>
      </c>
      <c r="C150" s="16" t="s">
        <v>1221</v>
      </c>
      <c r="D150" s="16" t="s">
        <v>200</v>
      </c>
      <c r="E150" s="7"/>
      <c r="F150" s="7"/>
      <c r="G150" s="5"/>
      <c r="H150" s="5">
        <v>22</v>
      </c>
      <c r="I150" s="7"/>
      <c r="J150" s="7"/>
      <c r="K150" s="7"/>
      <c r="L150" s="7"/>
      <c r="M150" s="7"/>
      <c r="N150" s="5">
        <f t="shared" si="5"/>
        <v>12524</v>
      </c>
      <c r="O150" s="7"/>
      <c r="P150" s="7"/>
      <c r="Q150" s="5"/>
      <c r="R150" s="7"/>
    </row>
    <row r="151" spans="1:19">
      <c r="A151" s="5">
        <f t="shared" si="6"/>
        <v>144</v>
      </c>
      <c r="B151" s="6">
        <v>45131</v>
      </c>
      <c r="C151" s="16" t="s">
        <v>200</v>
      </c>
      <c r="D151" s="16" t="s">
        <v>1336</v>
      </c>
      <c r="E151" s="7"/>
      <c r="F151" s="7"/>
      <c r="G151" s="5">
        <v>27</v>
      </c>
      <c r="H151" s="5"/>
      <c r="I151" s="7"/>
      <c r="J151" s="7"/>
      <c r="K151" s="7"/>
      <c r="L151" s="7"/>
      <c r="M151" s="7"/>
      <c r="N151" s="5">
        <f t="shared" si="5"/>
        <v>12551</v>
      </c>
      <c r="O151" s="7"/>
      <c r="P151" s="7"/>
      <c r="Q151" s="5"/>
      <c r="R151" s="7"/>
    </row>
    <row r="152" spans="1:19">
      <c r="A152" s="5">
        <f t="shared" si="6"/>
        <v>145</v>
      </c>
      <c r="B152" s="6">
        <v>45131</v>
      </c>
      <c r="C152" s="16" t="s">
        <v>200</v>
      </c>
      <c r="D152" s="16" t="s">
        <v>1540</v>
      </c>
      <c r="E152" s="7"/>
      <c r="F152" s="7"/>
      <c r="G152" s="10">
        <v>130</v>
      </c>
      <c r="H152" s="7"/>
      <c r="I152" s="7"/>
      <c r="J152" s="7"/>
      <c r="K152" s="7"/>
      <c r="L152" s="7"/>
      <c r="M152" s="7"/>
      <c r="N152" s="5">
        <f t="shared" si="5"/>
        <v>12681</v>
      </c>
      <c r="O152" s="7"/>
      <c r="P152" s="7"/>
      <c r="Q152" s="5"/>
      <c r="R152" s="7"/>
    </row>
    <row r="153" spans="1:19">
      <c r="A153" s="5">
        <f t="shared" si="6"/>
        <v>146</v>
      </c>
      <c r="B153" s="6">
        <v>45131</v>
      </c>
      <c r="C153" s="16" t="s">
        <v>195</v>
      </c>
      <c r="D153" s="16" t="s">
        <v>1619</v>
      </c>
      <c r="E153" s="7"/>
      <c r="F153" s="7"/>
      <c r="G153" s="10">
        <v>30</v>
      </c>
      <c r="H153" s="7"/>
      <c r="I153" s="7"/>
      <c r="J153" s="7"/>
      <c r="K153" s="7"/>
      <c r="L153" s="7"/>
      <c r="M153" s="7"/>
      <c r="N153" s="5">
        <f t="shared" si="5"/>
        <v>12711</v>
      </c>
      <c r="O153" s="7"/>
      <c r="P153" s="7"/>
      <c r="Q153" s="5"/>
      <c r="R153" s="7"/>
    </row>
    <row r="154" spans="1:19">
      <c r="A154" s="5">
        <f t="shared" si="6"/>
        <v>147</v>
      </c>
      <c r="B154" s="6">
        <v>45131</v>
      </c>
      <c r="C154" s="16" t="s">
        <v>757</v>
      </c>
      <c r="D154" s="16" t="s">
        <v>1207</v>
      </c>
      <c r="E154" s="7"/>
      <c r="F154" s="7"/>
      <c r="G154" s="10">
        <v>95</v>
      </c>
      <c r="H154" s="7"/>
      <c r="I154" s="7"/>
      <c r="J154" s="7"/>
      <c r="K154" s="7"/>
      <c r="L154" s="7"/>
      <c r="M154" s="7"/>
      <c r="N154" s="5">
        <f t="shared" si="5"/>
        <v>12806</v>
      </c>
      <c r="O154" s="7"/>
      <c r="P154" s="7"/>
      <c r="Q154" s="5"/>
      <c r="R154" s="7"/>
    </row>
    <row r="155" spans="1:19">
      <c r="A155" s="5">
        <f t="shared" si="6"/>
        <v>148</v>
      </c>
      <c r="B155" s="6">
        <v>45132</v>
      </c>
      <c r="C155" s="16" t="s">
        <v>1207</v>
      </c>
      <c r="D155" s="16" t="s">
        <v>1197</v>
      </c>
      <c r="E155" s="7"/>
      <c r="F155" s="7"/>
      <c r="G155" s="10">
        <v>52</v>
      </c>
      <c r="H155" s="7"/>
      <c r="I155" s="7"/>
      <c r="J155" s="7"/>
      <c r="K155" s="7"/>
      <c r="L155" s="7"/>
      <c r="M155" s="7"/>
      <c r="N155" s="5">
        <f t="shared" si="5"/>
        <v>12858</v>
      </c>
      <c r="O155" s="7"/>
      <c r="P155" s="7"/>
      <c r="Q155" s="5"/>
      <c r="R155" s="7"/>
    </row>
    <row r="156" spans="1:19">
      <c r="A156" s="5">
        <f t="shared" si="6"/>
        <v>149</v>
      </c>
      <c r="B156" s="6">
        <v>45132</v>
      </c>
      <c r="C156" s="16" t="s">
        <v>1197</v>
      </c>
      <c r="D156" s="16" t="s">
        <v>1105</v>
      </c>
      <c r="E156" s="7"/>
      <c r="F156" s="7"/>
      <c r="G156" s="10">
        <v>130</v>
      </c>
      <c r="H156" s="7"/>
      <c r="I156" s="7"/>
      <c r="J156" s="7"/>
      <c r="K156" s="7"/>
      <c r="L156" s="7"/>
      <c r="M156" s="7"/>
      <c r="N156" s="5">
        <f t="shared" si="5"/>
        <v>12988</v>
      </c>
      <c r="O156" s="7"/>
      <c r="P156" s="7"/>
      <c r="Q156" s="5"/>
      <c r="R156" s="7"/>
    </row>
    <row r="157" spans="1:19">
      <c r="A157" s="5">
        <f t="shared" si="6"/>
        <v>150</v>
      </c>
      <c r="B157" s="6">
        <v>45132</v>
      </c>
      <c r="C157" s="16" t="s">
        <v>1105</v>
      </c>
      <c r="D157" s="16" t="s">
        <v>1529</v>
      </c>
      <c r="E157" s="7"/>
      <c r="F157" s="7"/>
      <c r="G157" s="10">
        <v>57</v>
      </c>
      <c r="H157" s="7"/>
      <c r="I157" s="7"/>
      <c r="J157" s="7"/>
      <c r="K157" s="7"/>
      <c r="L157" s="7"/>
      <c r="M157" s="7"/>
      <c r="N157" s="5">
        <f t="shared" si="5"/>
        <v>13045</v>
      </c>
      <c r="O157" s="7"/>
      <c r="P157" s="7"/>
      <c r="Q157" s="5"/>
      <c r="R157" s="7"/>
      <c r="S157">
        <f>5261+1641</f>
        <v>6902</v>
      </c>
    </row>
    <row r="158" spans="1:19">
      <c r="A158" s="5">
        <f t="shared" si="6"/>
        <v>151</v>
      </c>
      <c r="B158" s="6">
        <v>45132</v>
      </c>
      <c r="C158" s="16" t="s">
        <v>1529</v>
      </c>
      <c r="D158" s="16" t="s">
        <v>1169</v>
      </c>
      <c r="E158" s="7"/>
      <c r="F158" s="7"/>
      <c r="G158" s="10">
        <v>117</v>
      </c>
      <c r="H158" s="7"/>
      <c r="I158" s="7"/>
      <c r="J158" s="7"/>
      <c r="K158" s="7"/>
      <c r="L158" s="7"/>
      <c r="M158" s="7"/>
      <c r="N158" s="5">
        <f t="shared" si="5"/>
        <v>13162</v>
      </c>
      <c r="O158" s="7"/>
      <c r="P158" s="7"/>
      <c r="Q158" s="5"/>
      <c r="R158" s="7"/>
    </row>
    <row r="159" spans="1:19">
      <c r="A159" s="5">
        <f t="shared" si="6"/>
        <v>152</v>
      </c>
      <c r="B159" s="6">
        <v>45132</v>
      </c>
      <c r="C159" s="16" t="s">
        <v>1380</v>
      </c>
      <c r="D159" s="16" t="s">
        <v>750</v>
      </c>
      <c r="E159" s="7"/>
      <c r="F159" s="7"/>
      <c r="G159" s="10">
        <v>53</v>
      </c>
      <c r="H159" s="7"/>
      <c r="I159" s="7"/>
      <c r="J159" s="7"/>
      <c r="K159" s="7"/>
      <c r="L159" s="7"/>
      <c r="M159" s="7"/>
      <c r="N159" s="5">
        <f t="shared" si="5"/>
        <v>13215</v>
      </c>
      <c r="O159" s="7"/>
      <c r="P159" s="7"/>
      <c r="Q159" s="5"/>
      <c r="R159" s="7"/>
    </row>
    <row r="160" spans="1:19">
      <c r="A160" s="5">
        <f t="shared" si="6"/>
        <v>153</v>
      </c>
      <c r="B160" s="6">
        <v>45132</v>
      </c>
      <c r="C160" s="16" t="s">
        <v>750</v>
      </c>
      <c r="D160" s="16" t="s">
        <v>1580</v>
      </c>
      <c r="E160" s="7"/>
      <c r="F160" s="7"/>
      <c r="G160" s="10">
        <v>150</v>
      </c>
      <c r="H160" s="7"/>
      <c r="I160" s="7"/>
      <c r="J160" s="7"/>
      <c r="K160" s="7"/>
      <c r="L160" s="7"/>
      <c r="M160" s="7"/>
      <c r="N160" s="5">
        <f t="shared" si="5"/>
        <v>13365</v>
      </c>
      <c r="O160" s="7"/>
      <c r="P160" s="7"/>
      <c r="Q160" s="5"/>
      <c r="R160" s="7"/>
    </row>
    <row r="161" spans="1:18">
      <c r="A161" s="5">
        <f t="shared" si="6"/>
        <v>154</v>
      </c>
      <c r="B161" s="6">
        <v>45135</v>
      </c>
      <c r="C161" s="16" t="s">
        <v>1620</v>
      </c>
      <c r="D161" s="16" t="s">
        <v>1621</v>
      </c>
      <c r="E161" s="7"/>
      <c r="F161" s="7"/>
      <c r="G161" s="10">
        <v>101</v>
      </c>
      <c r="H161" s="7"/>
      <c r="I161" s="7"/>
      <c r="J161" s="7"/>
      <c r="K161" s="7"/>
      <c r="L161" s="7"/>
      <c r="M161" s="7"/>
      <c r="N161" s="5">
        <f t="shared" si="5"/>
        <v>13466</v>
      </c>
      <c r="O161" s="7"/>
      <c r="P161" s="7"/>
      <c r="Q161" s="5"/>
      <c r="R161" s="7"/>
    </row>
    <row r="162" spans="1:18">
      <c r="A162" s="5">
        <f t="shared" si="6"/>
        <v>155</v>
      </c>
      <c r="B162" s="6">
        <v>45136</v>
      </c>
      <c r="C162" s="16" t="s">
        <v>1333</v>
      </c>
      <c r="D162" s="16" t="s">
        <v>1513</v>
      </c>
      <c r="E162" s="7"/>
      <c r="F162" s="7"/>
      <c r="G162" s="10">
        <v>113</v>
      </c>
      <c r="H162" s="7"/>
      <c r="I162" s="7"/>
      <c r="J162" s="7"/>
      <c r="K162" s="7"/>
      <c r="L162" s="7"/>
      <c r="M162" s="7"/>
      <c r="N162" s="5">
        <f t="shared" si="5"/>
        <v>13579</v>
      </c>
      <c r="O162" s="7"/>
      <c r="P162" s="7"/>
      <c r="Q162" s="5"/>
      <c r="R162" s="7"/>
    </row>
    <row r="163" spans="1:18">
      <c r="A163" s="5">
        <f t="shared" si="6"/>
        <v>156</v>
      </c>
      <c r="B163" s="6">
        <v>45136</v>
      </c>
      <c r="C163" s="16" t="s">
        <v>1513</v>
      </c>
      <c r="D163" s="16" t="s">
        <v>1514</v>
      </c>
      <c r="E163" s="7"/>
      <c r="F163" s="7"/>
      <c r="G163" s="10">
        <v>13</v>
      </c>
      <c r="H163" s="7"/>
      <c r="I163" s="7"/>
      <c r="J163" s="7"/>
      <c r="K163" s="7"/>
      <c r="L163" s="7"/>
      <c r="M163" s="7"/>
      <c r="N163" s="5">
        <f t="shared" si="5"/>
        <v>13592</v>
      </c>
      <c r="O163" s="7"/>
      <c r="P163" s="7"/>
      <c r="Q163" s="5"/>
      <c r="R163" s="7"/>
    </row>
    <row r="164" spans="1:18">
      <c r="A164" s="5">
        <f t="shared" si="6"/>
        <v>157</v>
      </c>
      <c r="B164" s="6">
        <v>45136</v>
      </c>
      <c r="C164" s="16" t="s">
        <v>1514</v>
      </c>
      <c r="D164" s="16" t="s">
        <v>1121</v>
      </c>
      <c r="E164" s="7"/>
      <c r="F164" s="7"/>
      <c r="G164" s="10">
        <v>40</v>
      </c>
      <c r="H164" s="7"/>
      <c r="I164" s="7"/>
      <c r="J164" s="7"/>
      <c r="K164" s="7"/>
      <c r="L164" s="7"/>
      <c r="M164" s="7"/>
      <c r="N164" s="5">
        <f t="shared" si="5"/>
        <v>13632</v>
      </c>
      <c r="O164" s="7"/>
      <c r="P164" s="7"/>
      <c r="Q164" s="5"/>
      <c r="R164" s="7"/>
    </row>
    <row r="165" spans="1:18">
      <c r="A165" s="5">
        <f t="shared" si="6"/>
        <v>158</v>
      </c>
      <c r="B165" s="6">
        <v>45136</v>
      </c>
      <c r="C165" s="16" t="s">
        <v>1121</v>
      </c>
      <c r="D165" s="16" t="s">
        <v>1169</v>
      </c>
      <c r="E165" s="7"/>
      <c r="F165" s="7"/>
      <c r="G165" s="10">
        <v>28</v>
      </c>
      <c r="H165" s="7"/>
      <c r="I165" s="7"/>
      <c r="J165" s="7"/>
      <c r="K165" s="7"/>
      <c r="L165" s="7"/>
      <c r="M165" s="7"/>
      <c r="N165" s="5">
        <f t="shared" si="5"/>
        <v>13660</v>
      </c>
      <c r="O165" s="7"/>
      <c r="P165" s="7"/>
      <c r="Q165" s="5"/>
      <c r="R165" s="7"/>
    </row>
    <row r="166" spans="1:18">
      <c r="A166" s="5">
        <f t="shared" si="6"/>
        <v>159</v>
      </c>
      <c r="B166" s="6">
        <v>45136</v>
      </c>
      <c r="C166" s="16" t="s">
        <v>1121</v>
      </c>
      <c r="D166" s="16" t="s">
        <v>1327</v>
      </c>
      <c r="E166" s="7"/>
      <c r="F166" s="7"/>
      <c r="G166" s="10">
        <v>39</v>
      </c>
      <c r="H166" s="7"/>
      <c r="I166" s="7"/>
      <c r="J166" s="7"/>
      <c r="K166" s="7"/>
      <c r="L166" s="7"/>
      <c r="M166" s="7"/>
      <c r="N166" s="5">
        <f t="shared" si="5"/>
        <v>13699</v>
      </c>
      <c r="O166" s="7"/>
      <c r="P166" s="7"/>
      <c r="Q166" s="5"/>
      <c r="R166" s="7"/>
    </row>
    <row r="167" spans="1:18">
      <c r="A167" s="5">
        <f t="shared" si="6"/>
        <v>160</v>
      </c>
      <c r="B167" s="6">
        <v>45137</v>
      </c>
      <c r="C167" s="5" t="s">
        <v>1622</v>
      </c>
      <c r="D167" s="5" t="s">
        <v>1623</v>
      </c>
      <c r="E167" s="7"/>
      <c r="F167" s="7"/>
      <c r="G167" s="10">
        <v>150</v>
      </c>
      <c r="H167" s="7"/>
      <c r="I167" s="7"/>
      <c r="J167" s="7"/>
      <c r="K167" s="7"/>
      <c r="L167" s="7"/>
      <c r="M167" s="7"/>
      <c r="N167" s="5">
        <f t="shared" si="5"/>
        <v>13849</v>
      </c>
      <c r="O167" s="7"/>
      <c r="P167" s="7"/>
      <c r="Q167" s="5"/>
      <c r="R167" s="7"/>
    </row>
    <row r="168" spans="1:18">
      <c r="A168" s="5">
        <f t="shared" si="6"/>
        <v>161</v>
      </c>
      <c r="B168" s="6">
        <v>45138</v>
      </c>
      <c r="C168" s="5" t="s">
        <v>1425</v>
      </c>
      <c r="D168" s="5" t="s">
        <v>1206</v>
      </c>
      <c r="E168" s="7"/>
      <c r="F168" s="7"/>
      <c r="G168" s="10"/>
      <c r="H168" s="5"/>
      <c r="I168" s="5"/>
      <c r="J168" s="5">
        <v>39</v>
      </c>
      <c r="K168" s="7"/>
      <c r="L168" s="7"/>
      <c r="M168" s="7"/>
      <c r="N168" s="5">
        <f t="shared" si="5"/>
        <v>13888</v>
      </c>
      <c r="O168" s="7"/>
      <c r="P168" s="7"/>
      <c r="Q168" s="5"/>
      <c r="R168" s="7"/>
    </row>
    <row r="169" spans="1:18">
      <c r="A169" s="5">
        <f t="shared" si="6"/>
        <v>162</v>
      </c>
      <c r="B169" s="6">
        <v>45138</v>
      </c>
      <c r="C169" s="5" t="s">
        <v>1208</v>
      </c>
      <c r="D169" s="5" t="s">
        <v>1249</v>
      </c>
      <c r="E169" s="7"/>
      <c r="F169" s="7"/>
      <c r="G169" s="10">
        <v>66</v>
      </c>
      <c r="H169" s="5"/>
      <c r="I169" s="5"/>
      <c r="J169" s="5"/>
      <c r="K169" s="7"/>
      <c r="L169" s="7"/>
      <c r="M169" s="7"/>
      <c r="N169" s="5">
        <f t="shared" si="5"/>
        <v>13954</v>
      </c>
      <c r="O169" s="7"/>
      <c r="P169" s="7"/>
      <c r="Q169" s="5"/>
      <c r="R169" s="7"/>
    </row>
    <row r="170" spans="1:18">
      <c r="A170" s="5">
        <f t="shared" si="6"/>
        <v>163</v>
      </c>
      <c r="B170" s="6">
        <v>45138</v>
      </c>
      <c r="C170" s="5" t="s">
        <v>1249</v>
      </c>
      <c r="D170" s="5" t="s">
        <v>1116</v>
      </c>
      <c r="E170" s="7"/>
      <c r="F170" s="7"/>
      <c r="G170" s="10">
        <v>66</v>
      </c>
      <c r="H170" s="5"/>
      <c r="I170" s="5"/>
      <c r="J170" s="5"/>
      <c r="K170" s="7"/>
      <c r="L170" s="7"/>
      <c r="M170" s="7"/>
      <c r="N170" s="5">
        <f t="shared" si="5"/>
        <v>14020</v>
      </c>
      <c r="O170" s="7"/>
      <c r="P170" s="7"/>
      <c r="Q170" s="5"/>
      <c r="R170" s="7"/>
    </row>
    <row r="171" spans="1:18">
      <c r="A171" s="5">
        <f t="shared" si="6"/>
        <v>164</v>
      </c>
      <c r="B171" s="6">
        <v>45138</v>
      </c>
      <c r="C171" s="5" t="s">
        <v>1395</v>
      </c>
      <c r="D171" s="5" t="s">
        <v>1116</v>
      </c>
      <c r="E171" s="7"/>
      <c r="F171" s="7"/>
      <c r="G171" s="10">
        <v>43</v>
      </c>
      <c r="H171" s="5"/>
      <c r="I171" s="5"/>
      <c r="J171" s="5"/>
      <c r="K171" s="7"/>
      <c r="L171" s="7"/>
      <c r="M171" s="7"/>
      <c r="N171" s="5">
        <f t="shared" si="5"/>
        <v>14063</v>
      </c>
      <c r="O171" s="7"/>
      <c r="P171" s="7"/>
      <c r="Q171" s="5"/>
      <c r="R171" s="7"/>
    </row>
    <row r="172" spans="1:18">
      <c r="A172" s="5">
        <f t="shared" si="6"/>
        <v>165</v>
      </c>
      <c r="B172" s="6">
        <v>45138</v>
      </c>
      <c r="C172" s="5" t="s">
        <v>1126</v>
      </c>
      <c r="D172" s="5" t="s">
        <v>1364</v>
      </c>
      <c r="E172" s="7"/>
      <c r="F172" s="7"/>
      <c r="G172" s="10">
        <v>30</v>
      </c>
      <c r="H172" s="5"/>
      <c r="I172" s="5"/>
      <c r="J172" s="5"/>
      <c r="K172" s="7"/>
      <c r="L172" s="7"/>
      <c r="M172" s="7"/>
      <c r="N172" s="5">
        <f t="shared" si="5"/>
        <v>14093</v>
      </c>
      <c r="O172" s="7"/>
      <c r="P172" s="7"/>
      <c r="Q172" s="5"/>
      <c r="R172" s="7"/>
    </row>
    <row r="173" spans="1:18">
      <c r="A173" s="5">
        <f t="shared" si="6"/>
        <v>166</v>
      </c>
      <c r="B173" s="6">
        <v>45138</v>
      </c>
      <c r="C173" s="5" t="s">
        <v>740</v>
      </c>
      <c r="D173" s="5" t="s">
        <v>1174</v>
      </c>
      <c r="E173" s="7"/>
      <c r="F173" s="7"/>
      <c r="G173" s="10">
        <v>4</v>
      </c>
      <c r="H173" s="5"/>
      <c r="I173" s="5"/>
      <c r="J173" s="5"/>
      <c r="K173" s="7"/>
      <c r="L173" s="7"/>
      <c r="M173" s="7"/>
      <c r="N173" s="5">
        <f t="shared" si="5"/>
        <v>14097</v>
      </c>
      <c r="O173" s="7"/>
      <c r="P173" s="7"/>
      <c r="Q173" s="5"/>
      <c r="R173" s="7"/>
    </row>
    <row r="174" spans="1:18">
      <c r="A174" s="5">
        <f t="shared" si="6"/>
        <v>167</v>
      </c>
      <c r="B174" s="6">
        <v>45138</v>
      </c>
      <c r="C174" s="5" t="s">
        <v>1425</v>
      </c>
      <c r="D174" s="5" t="s">
        <v>1270</v>
      </c>
      <c r="E174" s="7"/>
      <c r="F174" s="7"/>
      <c r="G174" s="10"/>
      <c r="H174" s="5">
        <v>7</v>
      </c>
      <c r="I174" s="5"/>
      <c r="J174" s="5"/>
      <c r="K174" s="7"/>
      <c r="L174" s="7"/>
      <c r="M174" s="7"/>
      <c r="N174" s="5">
        <f t="shared" si="5"/>
        <v>14104</v>
      </c>
      <c r="O174" s="7"/>
      <c r="P174" s="7"/>
      <c r="Q174" s="5"/>
      <c r="R174" s="7"/>
    </row>
    <row r="175" spans="1:18">
      <c r="A175" s="5">
        <f t="shared" si="6"/>
        <v>168</v>
      </c>
      <c r="B175" s="6">
        <v>45139</v>
      </c>
      <c r="C175" s="5" t="s">
        <v>775</v>
      </c>
      <c r="D175" s="5" t="s">
        <v>752</v>
      </c>
      <c r="E175" s="7"/>
      <c r="F175" s="7"/>
      <c r="G175" s="10"/>
      <c r="H175" s="7"/>
      <c r="I175" s="7"/>
      <c r="J175" s="7">
        <v>27</v>
      </c>
      <c r="K175" s="7"/>
      <c r="L175" s="7"/>
      <c r="M175" s="7"/>
      <c r="N175" s="5">
        <f t="shared" si="5"/>
        <v>14131</v>
      </c>
      <c r="O175" s="7"/>
      <c r="P175" s="7"/>
      <c r="Q175" s="5"/>
      <c r="R175" s="7"/>
    </row>
    <row r="176" spans="1:18">
      <c r="A176" s="5">
        <f t="shared" si="6"/>
        <v>169</v>
      </c>
      <c r="B176" s="6">
        <v>45139</v>
      </c>
      <c r="C176" s="5" t="s">
        <v>752</v>
      </c>
      <c r="D176" s="5" t="s">
        <v>1229</v>
      </c>
      <c r="E176" s="7"/>
      <c r="F176" s="7"/>
      <c r="G176" s="10">
        <v>70</v>
      </c>
      <c r="H176" s="7"/>
      <c r="I176" s="7"/>
      <c r="J176" s="7"/>
      <c r="K176" s="7"/>
      <c r="L176" s="7"/>
      <c r="M176" s="7"/>
      <c r="N176" s="5">
        <f t="shared" si="5"/>
        <v>14201</v>
      </c>
      <c r="O176" s="7"/>
      <c r="P176" s="7"/>
      <c r="Q176" s="5"/>
      <c r="R176" s="7"/>
    </row>
    <row r="177" spans="1:18">
      <c r="A177" s="5">
        <f t="shared" si="6"/>
        <v>170</v>
      </c>
      <c r="B177" s="6">
        <v>45139</v>
      </c>
      <c r="C177" s="5" t="s">
        <v>1556</v>
      </c>
      <c r="D177" s="5" t="s">
        <v>1230</v>
      </c>
      <c r="E177" s="7"/>
      <c r="F177" s="7"/>
      <c r="G177" s="10">
        <v>33</v>
      </c>
      <c r="H177" s="7"/>
      <c r="I177" s="7"/>
      <c r="J177" s="7"/>
      <c r="K177" s="7"/>
      <c r="L177" s="7"/>
      <c r="M177" s="7"/>
      <c r="N177" s="5">
        <f t="shared" si="5"/>
        <v>14234</v>
      </c>
      <c r="O177" s="7"/>
      <c r="P177" s="7"/>
      <c r="Q177" s="5"/>
      <c r="R177" s="7"/>
    </row>
    <row r="178" spans="1:18">
      <c r="A178" s="5">
        <f t="shared" si="6"/>
        <v>171</v>
      </c>
      <c r="B178" s="6">
        <v>45139</v>
      </c>
      <c r="C178" s="5" t="s">
        <v>1104</v>
      </c>
      <c r="D178" s="5" t="s">
        <v>1253</v>
      </c>
      <c r="E178" s="7"/>
      <c r="F178" s="7"/>
      <c r="G178" s="10">
        <v>60</v>
      </c>
      <c r="H178" s="7"/>
      <c r="I178" s="7"/>
      <c r="J178" s="7"/>
      <c r="K178" s="7"/>
      <c r="L178" s="7"/>
      <c r="M178" s="7"/>
      <c r="N178" s="5">
        <f t="shared" si="5"/>
        <v>14294</v>
      </c>
      <c r="O178" s="7"/>
      <c r="P178" s="7"/>
      <c r="Q178" s="5"/>
      <c r="R178" s="7"/>
    </row>
    <row r="179" spans="1:18">
      <c r="A179" s="5">
        <f t="shared" si="6"/>
        <v>172</v>
      </c>
      <c r="B179" s="6">
        <v>45139</v>
      </c>
      <c r="C179" s="5" t="s">
        <v>814</v>
      </c>
      <c r="D179" s="5" t="s">
        <v>1232</v>
      </c>
      <c r="E179" s="7"/>
      <c r="F179" s="7"/>
      <c r="G179" s="10">
        <v>7</v>
      </c>
      <c r="H179" s="7"/>
      <c r="I179" s="7"/>
      <c r="J179" s="7"/>
      <c r="K179" s="7"/>
      <c r="L179" s="7"/>
      <c r="M179" s="7"/>
      <c r="N179" s="5">
        <f t="shared" si="5"/>
        <v>14301</v>
      </c>
      <c r="O179" s="7"/>
      <c r="P179" s="7"/>
      <c r="Q179" s="5"/>
      <c r="R179" s="7"/>
    </row>
    <row r="180" spans="1:18">
      <c r="A180" s="5">
        <f t="shared" si="6"/>
        <v>173</v>
      </c>
      <c r="B180" s="6">
        <v>45139</v>
      </c>
      <c r="C180" s="5" t="s">
        <v>1529</v>
      </c>
      <c r="D180" s="5" t="s">
        <v>754</v>
      </c>
      <c r="E180" s="7"/>
      <c r="F180" s="7"/>
      <c r="G180" s="10">
        <v>117</v>
      </c>
      <c r="H180" s="7"/>
      <c r="I180" s="7"/>
      <c r="J180" s="7"/>
      <c r="K180" s="7"/>
      <c r="L180" s="7"/>
      <c r="M180" s="7"/>
      <c r="N180" s="5">
        <f t="shared" si="5"/>
        <v>14418</v>
      </c>
      <c r="O180" s="7"/>
      <c r="P180" s="7"/>
      <c r="Q180" s="5"/>
      <c r="R180" s="7"/>
    </row>
    <row r="181" spans="1:18">
      <c r="A181" s="5">
        <f t="shared" si="6"/>
        <v>174</v>
      </c>
      <c r="B181" s="6">
        <v>45139</v>
      </c>
      <c r="C181" s="5" t="s">
        <v>1197</v>
      </c>
      <c r="D181" s="5" t="s">
        <v>1105</v>
      </c>
      <c r="E181" s="7"/>
      <c r="F181" s="7"/>
      <c r="G181" s="10">
        <v>130</v>
      </c>
      <c r="H181" s="7"/>
      <c r="I181" s="7"/>
      <c r="J181" s="7"/>
      <c r="K181" s="7"/>
      <c r="L181" s="7"/>
      <c r="M181" s="7"/>
      <c r="N181" s="5">
        <f t="shared" si="5"/>
        <v>14548</v>
      </c>
      <c r="O181" s="7"/>
      <c r="P181" s="7"/>
      <c r="Q181" s="5"/>
      <c r="R181" s="7"/>
    </row>
    <row r="182" spans="1:18">
      <c r="A182" s="5">
        <f t="shared" si="6"/>
        <v>175</v>
      </c>
      <c r="B182" s="6">
        <v>45139</v>
      </c>
      <c r="C182" s="5" t="s">
        <v>1105</v>
      </c>
      <c r="D182" s="5" t="s">
        <v>1624</v>
      </c>
      <c r="E182" s="7"/>
      <c r="F182" s="7"/>
      <c r="G182" s="10">
        <v>57</v>
      </c>
      <c r="H182" s="7"/>
      <c r="I182" s="7"/>
      <c r="J182" s="7"/>
      <c r="K182" s="7"/>
      <c r="L182" s="7"/>
      <c r="M182" s="7"/>
      <c r="N182" s="5">
        <f t="shared" si="5"/>
        <v>14605</v>
      </c>
      <c r="O182" s="7"/>
      <c r="P182" s="7"/>
      <c r="Q182" s="5"/>
      <c r="R182" s="7"/>
    </row>
    <row r="183" spans="1:18">
      <c r="A183" s="5">
        <f t="shared" si="6"/>
        <v>176</v>
      </c>
      <c r="B183" s="6">
        <v>45139</v>
      </c>
      <c r="C183" s="5" t="s">
        <v>1625</v>
      </c>
      <c r="D183" s="5" t="s">
        <v>1626</v>
      </c>
      <c r="E183" s="7"/>
      <c r="F183" s="7"/>
      <c r="G183" s="10">
        <v>130</v>
      </c>
      <c r="H183" s="7"/>
      <c r="I183" s="7"/>
      <c r="J183" s="7"/>
      <c r="K183" s="7"/>
      <c r="L183" s="7"/>
      <c r="M183" s="7"/>
      <c r="N183" s="5">
        <f t="shared" si="5"/>
        <v>14735</v>
      </c>
      <c r="O183" s="7"/>
      <c r="P183" s="7"/>
      <c r="Q183" s="5"/>
      <c r="R183" s="7"/>
    </row>
    <row r="184" spans="1:18">
      <c r="A184" s="5">
        <f t="shared" si="6"/>
        <v>177</v>
      </c>
      <c r="B184" s="6">
        <v>45140</v>
      </c>
      <c r="C184" s="5" t="s">
        <v>1333</v>
      </c>
      <c r="D184" s="5" t="s">
        <v>1245</v>
      </c>
      <c r="E184" s="7"/>
      <c r="F184" s="7"/>
      <c r="G184" s="10">
        <v>9</v>
      </c>
      <c r="H184" s="7"/>
      <c r="I184" s="7"/>
      <c r="J184" s="7"/>
      <c r="K184" s="7"/>
      <c r="L184" s="7"/>
      <c r="M184" s="7"/>
      <c r="N184" s="5">
        <f t="shared" si="5"/>
        <v>14744</v>
      </c>
      <c r="O184" s="7"/>
      <c r="P184" s="7"/>
      <c r="Q184" s="5"/>
      <c r="R184" s="7"/>
    </row>
    <row r="185" spans="1:18">
      <c r="A185" s="5">
        <f t="shared" si="6"/>
        <v>178</v>
      </c>
      <c r="B185" s="6">
        <v>45140</v>
      </c>
      <c r="C185" s="5" t="s">
        <v>1197</v>
      </c>
      <c r="D185" s="5" t="s">
        <v>1113</v>
      </c>
      <c r="E185" s="7"/>
      <c r="F185" s="7"/>
      <c r="G185" s="10">
        <v>90</v>
      </c>
      <c r="H185" s="7"/>
      <c r="I185" s="7"/>
      <c r="J185" s="7"/>
      <c r="K185" s="7"/>
      <c r="L185" s="7"/>
      <c r="M185" s="7"/>
      <c r="N185" s="5">
        <f t="shared" si="5"/>
        <v>14834</v>
      </c>
      <c r="O185" s="7"/>
      <c r="P185" s="7"/>
      <c r="Q185" s="5"/>
      <c r="R185" s="7"/>
    </row>
    <row r="186" spans="1:18">
      <c r="A186" s="5">
        <f t="shared" si="6"/>
        <v>179</v>
      </c>
      <c r="B186" s="6">
        <v>45140</v>
      </c>
      <c r="C186" s="5" t="s">
        <v>1332</v>
      </c>
      <c r="D186" s="5" t="s">
        <v>1113</v>
      </c>
      <c r="E186" s="7"/>
      <c r="F186" s="7"/>
      <c r="G186" s="10">
        <v>34</v>
      </c>
      <c r="H186" s="7"/>
      <c r="I186" s="7"/>
      <c r="J186" s="7"/>
      <c r="K186" s="7"/>
      <c r="L186" s="7"/>
      <c r="M186" s="7"/>
      <c r="N186" s="5">
        <f t="shared" si="5"/>
        <v>14868</v>
      </c>
      <c r="O186" s="7"/>
      <c r="P186" s="7"/>
      <c r="Q186" s="5"/>
      <c r="R186" s="7"/>
    </row>
    <row r="187" spans="1:18">
      <c r="A187" s="5">
        <f t="shared" si="6"/>
        <v>180</v>
      </c>
      <c r="B187" s="6">
        <v>45140</v>
      </c>
      <c r="C187" s="5" t="s">
        <v>1332</v>
      </c>
      <c r="D187" s="5" t="s">
        <v>1211</v>
      </c>
      <c r="E187" s="7"/>
      <c r="F187" s="7"/>
      <c r="G187" s="10">
        <v>34</v>
      </c>
      <c r="H187" s="7"/>
      <c r="I187" s="7"/>
      <c r="J187" s="7"/>
      <c r="K187" s="7"/>
      <c r="L187" s="7"/>
      <c r="M187" s="7"/>
      <c r="N187" s="5">
        <f t="shared" ref="N187:N214" si="7">+N186+G187+H187+I187+K187+L187+M187+J187</f>
        <v>14902</v>
      </c>
      <c r="O187" s="7"/>
      <c r="P187" s="7"/>
      <c r="Q187" s="5"/>
      <c r="R187" s="7"/>
    </row>
    <row r="188" spans="1:18">
      <c r="A188" s="5">
        <f t="shared" si="6"/>
        <v>181</v>
      </c>
      <c r="B188" s="6">
        <v>45140</v>
      </c>
      <c r="C188" s="5" t="s">
        <v>1211</v>
      </c>
      <c r="D188" s="5" t="s">
        <v>1163</v>
      </c>
      <c r="E188" s="7"/>
      <c r="F188" s="7"/>
      <c r="G188" s="10">
        <v>42</v>
      </c>
      <c r="H188" s="7"/>
      <c r="I188" s="7"/>
      <c r="J188" s="7"/>
      <c r="K188" s="7"/>
      <c r="L188" s="7"/>
      <c r="M188" s="7"/>
      <c r="N188" s="5">
        <f t="shared" si="7"/>
        <v>14944</v>
      </c>
      <c r="O188" s="7"/>
      <c r="P188" s="7"/>
      <c r="Q188" s="5"/>
      <c r="R188" s="7"/>
    </row>
    <row r="189" spans="1:18">
      <c r="A189" s="5">
        <f t="shared" si="6"/>
        <v>182</v>
      </c>
      <c r="B189" s="6">
        <v>45140</v>
      </c>
      <c r="C189" s="5" t="s">
        <v>1163</v>
      </c>
      <c r="D189" s="5" t="s">
        <v>757</v>
      </c>
      <c r="E189" s="7"/>
      <c r="F189" s="7"/>
      <c r="G189" s="10">
        <v>117</v>
      </c>
      <c r="H189" s="7"/>
      <c r="I189" s="7"/>
      <c r="J189" s="7"/>
      <c r="K189" s="7"/>
      <c r="L189" s="7"/>
      <c r="M189" s="7"/>
      <c r="N189" s="5">
        <f t="shared" si="7"/>
        <v>15061</v>
      </c>
      <c r="O189" s="7"/>
      <c r="P189" s="7"/>
      <c r="Q189" s="5"/>
      <c r="R189" s="7"/>
    </row>
    <row r="190" spans="1:18">
      <c r="A190" s="5">
        <f t="shared" si="6"/>
        <v>183</v>
      </c>
      <c r="B190" s="6">
        <v>45140</v>
      </c>
      <c r="C190" s="5" t="s">
        <v>1197</v>
      </c>
      <c r="D190" s="5" t="s">
        <v>1105</v>
      </c>
      <c r="E190" s="7"/>
      <c r="F190" s="7"/>
      <c r="G190" s="10">
        <v>134</v>
      </c>
      <c r="H190" s="7"/>
      <c r="I190" s="7"/>
      <c r="J190" s="7"/>
      <c r="K190" s="7"/>
      <c r="L190" s="7"/>
      <c r="M190" s="7"/>
      <c r="N190" s="5">
        <f t="shared" si="7"/>
        <v>15195</v>
      </c>
      <c r="O190" s="7"/>
      <c r="P190" s="7"/>
      <c r="Q190" s="5"/>
      <c r="R190" s="7"/>
    </row>
    <row r="191" spans="1:18">
      <c r="A191" s="5">
        <f t="shared" si="6"/>
        <v>184</v>
      </c>
      <c r="B191" s="6">
        <v>45140</v>
      </c>
      <c r="C191" s="5" t="s">
        <v>757</v>
      </c>
      <c r="D191" s="5" t="s">
        <v>1207</v>
      </c>
      <c r="E191" s="7"/>
      <c r="F191" s="7"/>
      <c r="G191" s="10">
        <v>95</v>
      </c>
      <c r="H191" s="7"/>
      <c r="I191" s="7"/>
      <c r="J191" s="7"/>
      <c r="K191" s="7"/>
      <c r="L191" s="7"/>
      <c r="M191" s="7"/>
      <c r="N191" s="5">
        <f t="shared" si="7"/>
        <v>15290</v>
      </c>
      <c r="O191" s="7"/>
      <c r="P191" s="7"/>
      <c r="Q191" s="5"/>
      <c r="R191" s="7"/>
    </row>
    <row r="192" spans="1:18">
      <c r="A192" s="5">
        <f t="shared" si="6"/>
        <v>185</v>
      </c>
      <c r="B192" s="6">
        <v>45140</v>
      </c>
      <c r="C192" s="5" t="s">
        <v>1207</v>
      </c>
      <c r="D192" s="5" t="s">
        <v>1211</v>
      </c>
      <c r="E192" s="7"/>
      <c r="F192" s="7"/>
      <c r="G192" s="10">
        <v>40</v>
      </c>
      <c r="H192" s="7"/>
      <c r="I192" s="7"/>
      <c r="J192" s="7"/>
      <c r="K192" s="7"/>
      <c r="L192" s="7"/>
      <c r="M192" s="7"/>
      <c r="N192" s="5">
        <f t="shared" si="7"/>
        <v>15330</v>
      </c>
      <c r="O192" s="7"/>
      <c r="P192" s="7"/>
      <c r="Q192" s="5"/>
      <c r="R192" s="7"/>
    </row>
    <row r="193" spans="1:18">
      <c r="A193" s="5">
        <f t="shared" si="6"/>
        <v>186</v>
      </c>
      <c r="B193" s="6">
        <v>45140</v>
      </c>
      <c r="C193" s="5" t="s">
        <v>1190</v>
      </c>
      <c r="D193" s="5" t="s">
        <v>1333</v>
      </c>
      <c r="E193" s="7"/>
      <c r="F193" s="7"/>
      <c r="G193" s="10">
        <v>68</v>
      </c>
      <c r="H193" s="7"/>
      <c r="I193" s="7"/>
      <c r="J193" s="7"/>
      <c r="K193" s="7"/>
      <c r="L193" s="7"/>
      <c r="M193" s="7"/>
      <c r="N193" s="5">
        <f t="shared" si="7"/>
        <v>15398</v>
      </c>
      <c r="O193" s="7"/>
      <c r="P193" s="7"/>
      <c r="Q193" s="5"/>
      <c r="R193" s="7"/>
    </row>
    <row r="194" spans="1:18">
      <c r="A194" s="5">
        <f t="shared" si="6"/>
        <v>187</v>
      </c>
      <c r="B194" s="6">
        <v>45140</v>
      </c>
      <c r="C194" s="5" t="s">
        <v>1299</v>
      </c>
      <c r="D194" s="5" t="s">
        <v>1279</v>
      </c>
      <c r="E194" s="7"/>
      <c r="F194" s="7"/>
      <c r="G194" s="10">
        <v>42</v>
      </c>
      <c r="H194" s="7"/>
      <c r="I194" s="7"/>
      <c r="J194" s="7"/>
      <c r="K194" s="7"/>
      <c r="L194" s="7"/>
      <c r="M194" s="7"/>
      <c r="N194" s="5">
        <f t="shared" si="7"/>
        <v>15440</v>
      </c>
      <c r="O194" s="7"/>
      <c r="P194" s="7"/>
      <c r="Q194" s="5"/>
      <c r="R194" s="7"/>
    </row>
    <row r="195" spans="1:18">
      <c r="A195" s="5">
        <f t="shared" si="6"/>
        <v>188</v>
      </c>
      <c r="B195" s="6">
        <v>45140</v>
      </c>
      <c r="C195" s="5" t="s">
        <v>1190</v>
      </c>
      <c r="D195" s="5" t="s">
        <v>1619</v>
      </c>
      <c r="E195" s="7"/>
      <c r="F195" s="7"/>
      <c r="G195" s="10">
        <v>68</v>
      </c>
      <c r="H195" s="7"/>
      <c r="I195" s="7"/>
      <c r="J195" s="7"/>
      <c r="K195" s="7"/>
      <c r="L195" s="7"/>
      <c r="M195" s="7"/>
      <c r="N195" s="5">
        <f t="shared" si="7"/>
        <v>15508</v>
      </c>
      <c r="O195" s="7"/>
      <c r="P195" s="7"/>
      <c r="Q195" s="5"/>
      <c r="R195" s="7"/>
    </row>
    <row r="196" spans="1:18">
      <c r="A196" s="5">
        <f t="shared" si="6"/>
        <v>189</v>
      </c>
      <c r="B196" s="6">
        <v>45140</v>
      </c>
      <c r="C196" s="5" t="s">
        <v>1118</v>
      </c>
      <c r="D196" s="5" t="s">
        <v>1105</v>
      </c>
      <c r="E196" s="7"/>
      <c r="F196" s="7"/>
      <c r="G196" s="10">
        <v>42</v>
      </c>
      <c r="H196" s="7"/>
      <c r="I196" s="7"/>
      <c r="J196" s="7"/>
      <c r="K196" s="7"/>
      <c r="L196" s="7"/>
      <c r="M196" s="7"/>
      <c r="N196" s="5">
        <f t="shared" si="7"/>
        <v>15550</v>
      </c>
      <c r="O196" s="7"/>
      <c r="P196" s="7"/>
      <c r="Q196" s="5"/>
      <c r="R196" s="7"/>
    </row>
    <row r="197" spans="1:18">
      <c r="A197" s="5">
        <f t="shared" si="6"/>
        <v>190</v>
      </c>
      <c r="B197" s="6">
        <v>45141</v>
      </c>
      <c r="C197" s="5" t="s">
        <v>1164</v>
      </c>
      <c r="D197" s="5">
        <v>96</v>
      </c>
      <c r="E197" s="7"/>
      <c r="F197" s="7"/>
      <c r="G197" s="10">
        <v>71</v>
      </c>
      <c r="H197" s="7"/>
      <c r="I197" s="7"/>
      <c r="J197" s="7"/>
      <c r="K197" s="7"/>
      <c r="L197" s="7"/>
      <c r="M197" s="7"/>
      <c r="N197" s="5">
        <f t="shared" si="7"/>
        <v>15621</v>
      </c>
      <c r="O197" s="7"/>
      <c r="P197" s="7"/>
      <c r="Q197" s="5"/>
      <c r="R197" s="7"/>
    </row>
    <row r="198" spans="1:18">
      <c r="A198" s="5">
        <f t="shared" si="6"/>
        <v>191</v>
      </c>
      <c r="B198" s="6">
        <v>45141</v>
      </c>
      <c r="C198" s="5" t="s">
        <v>1557</v>
      </c>
      <c r="D198" s="5" t="s">
        <v>1460</v>
      </c>
      <c r="E198" s="7"/>
      <c r="F198" s="7"/>
      <c r="G198" s="10">
        <v>112</v>
      </c>
      <c r="H198" s="7"/>
      <c r="I198" s="7"/>
      <c r="J198" s="7"/>
      <c r="K198" s="7"/>
      <c r="L198" s="7"/>
      <c r="M198" s="7"/>
      <c r="N198" s="5">
        <f t="shared" si="7"/>
        <v>15733</v>
      </c>
      <c r="O198" s="7"/>
      <c r="P198" s="7"/>
      <c r="Q198" s="5"/>
      <c r="R198" s="7"/>
    </row>
    <row r="199" spans="1:18">
      <c r="A199" s="5">
        <f t="shared" si="6"/>
        <v>192</v>
      </c>
      <c r="B199" s="6">
        <v>45141</v>
      </c>
      <c r="C199" s="5" t="s">
        <v>1602</v>
      </c>
      <c r="D199" s="5" t="s">
        <v>1374</v>
      </c>
      <c r="E199" s="7"/>
      <c r="F199" s="7"/>
      <c r="G199" s="10">
        <v>110</v>
      </c>
      <c r="H199" s="7"/>
      <c r="I199" s="7"/>
      <c r="J199" s="7"/>
      <c r="K199" s="7"/>
      <c r="L199" s="7"/>
      <c r="M199" s="7"/>
      <c r="N199" s="5">
        <f t="shared" si="7"/>
        <v>15843</v>
      </c>
      <c r="O199" s="7"/>
      <c r="P199" s="7"/>
      <c r="Q199" s="5"/>
      <c r="R199" s="7"/>
    </row>
    <row r="200" spans="1:18">
      <c r="A200" s="5">
        <f t="shared" si="6"/>
        <v>193</v>
      </c>
      <c r="B200" s="6">
        <v>45141</v>
      </c>
      <c r="C200" s="5" t="s">
        <v>1557</v>
      </c>
      <c r="D200" s="5" t="s">
        <v>1555</v>
      </c>
      <c r="E200" s="7"/>
      <c r="F200" s="7"/>
      <c r="G200" s="10">
        <v>76</v>
      </c>
      <c r="H200" s="7"/>
      <c r="I200" s="7"/>
      <c r="J200" s="7"/>
      <c r="K200" s="7"/>
      <c r="L200" s="7"/>
      <c r="M200" s="7"/>
      <c r="N200" s="5">
        <f t="shared" si="7"/>
        <v>15919</v>
      </c>
      <c r="O200" s="7"/>
      <c r="P200" s="7"/>
      <c r="Q200" s="5"/>
      <c r="R200" s="7"/>
    </row>
    <row r="201" spans="1:18">
      <c r="A201" s="5">
        <f t="shared" si="6"/>
        <v>194</v>
      </c>
      <c r="B201" s="6">
        <v>45141</v>
      </c>
      <c r="C201" s="5" t="s">
        <v>738</v>
      </c>
      <c r="D201" s="5" t="s">
        <v>1399</v>
      </c>
      <c r="E201" s="7"/>
      <c r="F201" s="7"/>
      <c r="G201" s="10">
        <v>40</v>
      </c>
      <c r="H201" s="7"/>
      <c r="I201" s="7"/>
      <c r="J201" s="7"/>
      <c r="K201" s="7"/>
      <c r="L201" s="7"/>
      <c r="M201" s="7"/>
      <c r="N201" s="5">
        <f t="shared" si="7"/>
        <v>15959</v>
      </c>
      <c r="O201" s="7"/>
      <c r="P201" s="7"/>
      <c r="Q201" s="5"/>
      <c r="R201" s="7"/>
    </row>
    <row r="202" spans="1:18">
      <c r="A202" s="5">
        <f t="shared" si="6"/>
        <v>195</v>
      </c>
      <c r="B202" s="6">
        <v>45141</v>
      </c>
      <c r="C202" s="5" t="s">
        <v>858</v>
      </c>
      <c r="D202" s="5" t="s">
        <v>719</v>
      </c>
      <c r="E202" s="7"/>
      <c r="F202" s="7"/>
      <c r="G202" s="10">
        <v>17</v>
      </c>
      <c r="H202" s="7"/>
      <c r="I202" s="7"/>
      <c r="J202" s="7"/>
      <c r="K202" s="7"/>
      <c r="L202" s="7"/>
      <c r="M202" s="7"/>
      <c r="N202" s="5">
        <f t="shared" si="7"/>
        <v>15976</v>
      </c>
      <c r="O202" s="7"/>
      <c r="P202" s="7"/>
      <c r="Q202" s="5"/>
      <c r="R202" s="7"/>
    </row>
    <row r="203" spans="1:18">
      <c r="A203" s="5">
        <f t="shared" si="6"/>
        <v>196</v>
      </c>
      <c r="B203" s="6">
        <v>45142</v>
      </c>
      <c r="C203" s="5" t="s">
        <v>1374</v>
      </c>
      <c r="D203" s="5" t="s">
        <v>1125</v>
      </c>
      <c r="E203" s="7"/>
      <c r="F203" s="7"/>
      <c r="G203" s="10">
        <v>205</v>
      </c>
      <c r="H203" s="7"/>
      <c r="I203" s="7"/>
      <c r="J203" s="7"/>
      <c r="K203" s="7"/>
      <c r="L203" s="7"/>
      <c r="M203" s="7"/>
      <c r="N203" s="5">
        <f t="shared" si="7"/>
        <v>16181</v>
      </c>
      <c r="O203" s="7"/>
      <c r="P203" s="7"/>
      <c r="Q203" s="5"/>
      <c r="R203" s="7"/>
    </row>
    <row r="204" spans="1:18">
      <c r="A204" s="5">
        <f t="shared" si="6"/>
        <v>197</v>
      </c>
      <c r="B204" s="6">
        <v>45142</v>
      </c>
      <c r="C204" s="5" t="s">
        <v>1557</v>
      </c>
      <c r="D204" s="5" t="s">
        <v>1555</v>
      </c>
      <c r="E204" s="7"/>
      <c r="F204" s="7"/>
      <c r="G204" s="10">
        <v>76</v>
      </c>
      <c r="H204" s="7"/>
      <c r="I204" s="7"/>
      <c r="J204" s="7"/>
      <c r="K204" s="7"/>
      <c r="L204" s="7"/>
      <c r="M204" s="7"/>
      <c r="N204" s="5">
        <f t="shared" si="7"/>
        <v>16257</v>
      </c>
      <c r="O204" s="7"/>
      <c r="P204" s="7"/>
      <c r="Q204" s="5"/>
      <c r="R204" s="7"/>
    </row>
    <row r="205" spans="1:18">
      <c r="A205" s="5">
        <f t="shared" si="6"/>
        <v>198</v>
      </c>
      <c r="B205" s="6">
        <v>45142</v>
      </c>
      <c r="C205" s="5" t="s">
        <v>1131</v>
      </c>
      <c r="D205" s="5" t="s">
        <v>1627</v>
      </c>
      <c r="E205" s="7"/>
      <c r="F205" s="7"/>
      <c r="G205" s="10">
        <v>95</v>
      </c>
      <c r="H205" s="7"/>
      <c r="I205" s="7"/>
      <c r="J205" s="7"/>
      <c r="K205" s="7"/>
      <c r="L205" s="7"/>
      <c r="M205" s="7"/>
      <c r="N205" s="5">
        <f t="shared" si="7"/>
        <v>16352</v>
      </c>
      <c r="O205" s="7"/>
      <c r="P205" s="7"/>
      <c r="Q205" s="5"/>
      <c r="R205" s="7"/>
    </row>
    <row r="206" spans="1:18">
      <c r="A206" s="5">
        <f t="shared" si="6"/>
        <v>199</v>
      </c>
      <c r="B206" s="6">
        <v>45142</v>
      </c>
      <c r="C206" s="5" t="s">
        <v>1368</v>
      </c>
      <c r="D206" s="5" t="s">
        <v>1628</v>
      </c>
      <c r="E206" s="7"/>
      <c r="F206" s="7"/>
      <c r="G206" s="10">
        <v>40</v>
      </c>
      <c r="H206" s="7"/>
      <c r="I206" s="7"/>
      <c r="J206" s="7"/>
      <c r="K206" s="7"/>
      <c r="L206" s="7"/>
      <c r="M206" s="7"/>
      <c r="N206" s="5">
        <f t="shared" si="7"/>
        <v>16392</v>
      </c>
      <c r="O206" s="7"/>
      <c r="P206" s="7"/>
      <c r="Q206" s="5"/>
      <c r="R206" s="7"/>
    </row>
    <row r="207" spans="1:18">
      <c r="A207" s="5">
        <f t="shared" ref="A207:A217" si="8">1+A206</f>
        <v>200</v>
      </c>
      <c r="B207" s="6">
        <v>45142</v>
      </c>
      <c r="C207" s="5" t="s">
        <v>1428</v>
      </c>
      <c r="D207" s="5" t="s">
        <v>1368</v>
      </c>
      <c r="E207" s="7"/>
      <c r="F207" s="7"/>
      <c r="G207" s="10">
        <v>150</v>
      </c>
      <c r="H207" s="7"/>
      <c r="I207" s="7"/>
      <c r="J207" s="7"/>
      <c r="K207" s="7"/>
      <c r="L207" s="7"/>
      <c r="M207" s="7"/>
      <c r="N207" s="5">
        <f t="shared" si="7"/>
        <v>16542</v>
      </c>
      <c r="O207" s="7"/>
      <c r="P207" s="7"/>
      <c r="Q207" s="5"/>
      <c r="R207" s="7"/>
    </row>
    <row r="208" spans="1:18">
      <c r="A208" s="5">
        <f t="shared" si="8"/>
        <v>201</v>
      </c>
      <c r="B208" s="6">
        <v>45142</v>
      </c>
      <c r="C208" s="5" t="s">
        <v>1248</v>
      </c>
      <c r="D208" s="5" t="s">
        <v>1629</v>
      </c>
      <c r="E208" s="7"/>
      <c r="F208" s="7"/>
      <c r="G208" s="10">
        <v>140</v>
      </c>
      <c r="H208" s="7"/>
      <c r="I208" s="7"/>
      <c r="J208" s="7"/>
      <c r="K208" s="7"/>
      <c r="L208" s="7"/>
      <c r="M208" s="7"/>
      <c r="N208" s="5">
        <f t="shared" si="7"/>
        <v>16682</v>
      </c>
      <c r="O208" s="7"/>
      <c r="P208" s="7"/>
      <c r="Q208" s="5"/>
      <c r="R208" s="7"/>
    </row>
    <row r="209" spans="1:18">
      <c r="A209" s="5">
        <f t="shared" si="8"/>
        <v>202</v>
      </c>
      <c r="B209" s="6">
        <v>45147</v>
      </c>
      <c r="C209" s="5" t="s">
        <v>1537</v>
      </c>
      <c r="D209" s="5" t="s">
        <v>1536</v>
      </c>
      <c r="E209" s="7"/>
      <c r="F209" s="7"/>
      <c r="G209" s="10">
        <v>250</v>
      </c>
      <c r="H209" s="7"/>
      <c r="I209" s="7"/>
      <c r="J209" s="7"/>
      <c r="K209" s="7"/>
      <c r="L209" s="7"/>
      <c r="M209" s="7"/>
      <c r="N209" s="5">
        <f t="shared" si="7"/>
        <v>16932</v>
      </c>
      <c r="O209" s="7"/>
      <c r="P209" s="7"/>
      <c r="Q209" s="5"/>
      <c r="R209" s="7"/>
    </row>
    <row r="210" spans="1:18">
      <c r="A210" s="5">
        <f t="shared" si="8"/>
        <v>203</v>
      </c>
      <c r="B210" s="6">
        <v>45147</v>
      </c>
      <c r="C210" s="5" t="s">
        <v>1536</v>
      </c>
      <c r="D210" s="5" t="s">
        <v>718</v>
      </c>
      <c r="E210" s="7"/>
      <c r="F210" s="7"/>
      <c r="G210" s="10">
        <v>38</v>
      </c>
      <c r="H210" s="7"/>
      <c r="I210" s="7"/>
      <c r="J210" s="7"/>
      <c r="K210" s="7"/>
      <c r="L210" s="7"/>
      <c r="M210" s="7"/>
      <c r="N210" s="5">
        <f t="shared" si="7"/>
        <v>16970</v>
      </c>
      <c r="O210" s="7"/>
      <c r="P210" s="7"/>
      <c r="Q210" s="5"/>
      <c r="R210" s="7"/>
    </row>
    <row r="211" spans="1:18">
      <c r="A211" s="5">
        <f t="shared" si="8"/>
        <v>204</v>
      </c>
      <c r="B211" s="6">
        <v>45147</v>
      </c>
      <c r="C211" s="5" t="s">
        <v>1263</v>
      </c>
      <c r="D211" s="5" t="s">
        <v>1462</v>
      </c>
      <c r="E211" s="7"/>
      <c r="F211" s="7"/>
      <c r="G211" s="10"/>
      <c r="H211" s="5">
        <v>80</v>
      </c>
      <c r="I211" s="5"/>
      <c r="J211" s="7"/>
      <c r="K211" s="7"/>
      <c r="L211" s="7"/>
      <c r="M211" s="7"/>
      <c r="N211" s="5">
        <f t="shared" si="7"/>
        <v>17050</v>
      </c>
      <c r="O211" s="7"/>
      <c r="P211" s="7"/>
      <c r="Q211" s="5"/>
      <c r="R211" s="7"/>
    </row>
    <row r="212" spans="1:18">
      <c r="A212" s="5">
        <f t="shared" si="8"/>
        <v>205</v>
      </c>
      <c r="B212" s="6">
        <v>45147</v>
      </c>
      <c r="C212" s="5" t="s">
        <v>1112</v>
      </c>
      <c r="D212" s="5" t="s">
        <v>1367</v>
      </c>
      <c r="E212" s="7"/>
      <c r="F212" s="7"/>
      <c r="G212" s="10"/>
      <c r="H212" s="5">
        <v>126</v>
      </c>
      <c r="I212" s="5"/>
      <c r="J212" s="7"/>
      <c r="K212" s="7"/>
      <c r="L212" s="7"/>
      <c r="M212" s="7"/>
      <c r="N212" s="5">
        <f t="shared" si="7"/>
        <v>17176</v>
      </c>
      <c r="O212" s="7"/>
      <c r="P212" s="7"/>
      <c r="Q212" s="5"/>
      <c r="R212" s="7"/>
    </row>
    <row r="213" spans="1:18">
      <c r="A213" s="5">
        <f t="shared" si="8"/>
        <v>206</v>
      </c>
      <c r="B213" s="6">
        <v>45147</v>
      </c>
      <c r="C213" s="5" t="s">
        <v>1263</v>
      </c>
      <c r="D213" s="5" t="s">
        <v>1112</v>
      </c>
      <c r="E213" s="7"/>
      <c r="F213" s="7"/>
      <c r="G213" s="10"/>
      <c r="H213" s="5"/>
      <c r="I213" s="5">
        <v>25</v>
      </c>
      <c r="J213" s="7"/>
      <c r="K213" s="7"/>
      <c r="L213" s="7"/>
      <c r="M213" s="7"/>
      <c r="N213" s="5">
        <f t="shared" si="7"/>
        <v>17201</v>
      </c>
      <c r="O213" s="7"/>
      <c r="P213" s="7"/>
      <c r="Q213" s="5"/>
      <c r="R213" s="7"/>
    </row>
    <row r="214" spans="1:18">
      <c r="A214" s="5">
        <f t="shared" si="8"/>
        <v>207</v>
      </c>
      <c r="B214" s="6">
        <v>45148</v>
      </c>
      <c r="C214" s="5" t="s">
        <v>1179</v>
      </c>
      <c r="D214" s="5" t="s">
        <v>1243</v>
      </c>
      <c r="E214" s="7"/>
      <c r="F214" s="7"/>
      <c r="G214" s="10">
        <v>50</v>
      </c>
      <c r="H214" s="5"/>
      <c r="I214" s="5"/>
      <c r="J214" s="7"/>
      <c r="K214" s="7"/>
      <c r="L214" s="7"/>
      <c r="M214" s="7"/>
      <c r="N214" s="5">
        <f t="shared" si="7"/>
        <v>17251</v>
      </c>
      <c r="O214" s="7"/>
      <c r="P214" s="7"/>
      <c r="Q214" s="5"/>
      <c r="R214" s="7"/>
    </row>
    <row r="215" spans="1:18">
      <c r="A215" s="5">
        <f t="shared" si="8"/>
        <v>208</v>
      </c>
      <c r="B215" s="6"/>
      <c r="C215" s="5"/>
      <c r="D215" s="5"/>
      <c r="E215" s="7"/>
      <c r="F215" s="7"/>
      <c r="G215" s="10"/>
      <c r="H215" s="5"/>
      <c r="I215" s="5"/>
      <c r="J215" s="7"/>
      <c r="K215" s="7"/>
      <c r="L215" s="7"/>
      <c r="M215" s="7"/>
      <c r="N215" s="5"/>
      <c r="O215" s="7"/>
      <c r="P215" s="7"/>
      <c r="Q215" s="5"/>
      <c r="R215" s="7"/>
    </row>
    <row r="216" spans="1:18">
      <c r="A216" s="5">
        <f t="shared" si="8"/>
        <v>209</v>
      </c>
      <c r="B216" s="6"/>
      <c r="C216" s="5"/>
      <c r="D216" s="5"/>
      <c r="E216" s="7"/>
      <c r="F216" s="7"/>
      <c r="G216" s="10"/>
      <c r="H216" s="5"/>
      <c r="I216" s="5"/>
      <c r="J216" s="7"/>
      <c r="K216" s="7"/>
      <c r="L216" s="7"/>
      <c r="M216" s="7"/>
      <c r="N216" s="5"/>
      <c r="O216" s="7"/>
      <c r="P216" s="7"/>
      <c r="Q216" s="5"/>
      <c r="R216" s="7"/>
    </row>
    <row r="217" spans="1:18">
      <c r="A217" s="5">
        <f t="shared" si="8"/>
        <v>210</v>
      </c>
      <c r="B217" s="6"/>
      <c r="C217" s="5"/>
      <c r="D217" s="5"/>
      <c r="E217" s="7"/>
      <c r="F217" s="7"/>
      <c r="G217" s="10"/>
      <c r="H217" s="5"/>
      <c r="I217" s="5"/>
      <c r="J217" s="7"/>
      <c r="K217" s="7"/>
      <c r="L217" s="7"/>
      <c r="M217" s="7"/>
      <c r="N217" s="5"/>
      <c r="O217" s="7"/>
      <c r="P217" s="7"/>
      <c r="Q217" s="5"/>
      <c r="R217" s="7"/>
    </row>
    <row r="218" spans="1:18">
      <c r="A218" s="5"/>
      <c r="B218" s="6"/>
      <c r="C218" s="5"/>
      <c r="D218" s="5"/>
      <c r="E218" s="7"/>
      <c r="F218" s="7"/>
      <c r="G218" s="10"/>
      <c r="H218" s="5"/>
      <c r="I218" s="5"/>
      <c r="J218" s="7"/>
      <c r="K218" s="7"/>
      <c r="L218" s="7"/>
      <c r="M218" s="7"/>
      <c r="N218" s="5"/>
      <c r="O218" s="7"/>
      <c r="P218" s="7"/>
      <c r="Q218" s="5"/>
      <c r="R218" s="7"/>
    </row>
    <row r="219" spans="1:18">
      <c r="A219" s="5"/>
      <c r="B219" s="6"/>
      <c r="C219" s="5"/>
      <c r="D219" s="5"/>
      <c r="E219" s="7"/>
      <c r="F219" s="7"/>
      <c r="G219" s="10"/>
      <c r="H219" s="5"/>
      <c r="I219" s="5"/>
      <c r="J219" s="7"/>
      <c r="K219" s="7"/>
      <c r="L219" s="7"/>
      <c r="M219" s="7"/>
      <c r="N219" s="5"/>
      <c r="O219" s="7"/>
      <c r="P219" s="7"/>
      <c r="Q219" s="5"/>
      <c r="R219" s="7"/>
    </row>
    <row r="220" spans="1:18">
      <c r="A220" s="5"/>
      <c r="B220" s="6"/>
      <c r="C220" s="5"/>
      <c r="D220" s="5"/>
      <c r="E220" s="7"/>
      <c r="F220" s="7"/>
      <c r="G220" s="10"/>
      <c r="H220" s="5"/>
      <c r="I220" s="5"/>
      <c r="J220" s="7"/>
      <c r="K220" s="7"/>
      <c r="L220" s="7"/>
      <c r="M220" s="7"/>
      <c r="N220" s="5"/>
      <c r="O220" s="7"/>
      <c r="P220" s="7"/>
      <c r="Q220" s="5"/>
      <c r="R220" s="7"/>
    </row>
    <row r="221" spans="1:18">
      <c r="A221" s="5"/>
      <c r="B221" s="6"/>
      <c r="C221" s="5"/>
      <c r="D221" s="5"/>
      <c r="E221" s="7"/>
      <c r="F221" s="7"/>
      <c r="G221" s="10"/>
      <c r="H221" s="5"/>
      <c r="I221" s="5"/>
      <c r="J221" s="7"/>
      <c r="K221" s="7"/>
      <c r="L221" s="7"/>
      <c r="M221" s="7"/>
      <c r="N221" s="5"/>
      <c r="O221" s="7"/>
      <c r="P221" s="7"/>
      <c r="Q221" s="5"/>
      <c r="R221" s="7"/>
    </row>
    <row r="222" spans="1:18">
      <c r="A222" s="5"/>
      <c r="B222" s="6"/>
      <c r="C222" s="5"/>
      <c r="D222" s="5"/>
      <c r="E222" s="7"/>
      <c r="F222" s="7"/>
      <c r="G222" s="10"/>
      <c r="H222" s="5"/>
      <c r="I222" s="5"/>
      <c r="J222" s="7"/>
      <c r="K222" s="7"/>
      <c r="L222" s="7"/>
      <c r="M222" s="7"/>
      <c r="N222" s="5"/>
      <c r="O222" s="7"/>
      <c r="P222" s="7"/>
      <c r="Q222" s="5"/>
      <c r="R222" s="7"/>
    </row>
    <row r="223" spans="1:18">
      <c r="A223" s="5"/>
      <c r="B223" s="6"/>
      <c r="C223" s="5"/>
      <c r="D223" s="5"/>
      <c r="E223" s="7"/>
      <c r="F223" s="7"/>
      <c r="G223" s="10"/>
      <c r="H223" s="5"/>
      <c r="I223" s="5"/>
      <c r="J223" s="7"/>
      <c r="K223" s="7"/>
      <c r="L223" s="7"/>
      <c r="M223" s="7"/>
      <c r="N223" s="5"/>
      <c r="O223" s="7"/>
      <c r="P223" s="7"/>
      <c r="Q223" s="5"/>
      <c r="R223" s="7"/>
    </row>
    <row r="224" spans="1:18">
      <c r="A224" s="5"/>
      <c r="B224" s="6"/>
      <c r="C224" s="5"/>
      <c r="D224" s="5"/>
      <c r="E224" s="7"/>
      <c r="F224" s="7"/>
      <c r="G224" s="10"/>
      <c r="H224" s="5"/>
      <c r="I224" s="5"/>
      <c r="J224" s="7"/>
      <c r="K224" s="7"/>
      <c r="L224" s="7"/>
      <c r="M224" s="7"/>
      <c r="N224" s="5"/>
      <c r="O224" s="7"/>
      <c r="P224" s="7"/>
      <c r="Q224" s="5"/>
      <c r="R224" s="7"/>
    </row>
    <row r="225" spans="1:18">
      <c r="A225" s="5"/>
      <c r="B225" s="6"/>
      <c r="C225" s="5"/>
      <c r="D225" s="5"/>
      <c r="E225" s="7"/>
      <c r="F225" s="7"/>
      <c r="G225" s="10"/>
      <c r="H225" s="7"/>
      <c r="I225" s="7"/>
      <c r="J225" s="7"/>
      <c r="K225" s="7"/>
      <c r="L225" s="7"/>
      <c r="M225" s="7"/>
      <c r="N225" s="5"/>
      <c r="O225" s="7"/>
      <c r="P225" s="7"/>
      <c r="Q225" s="5"/>
      <c r="R225" s="7"/>
    </row>
    <row r="226" spans="1:18">
      <c r="A226" s="5"/>
      <c r="B226" s="6"/>
      <c r="C226" s="5"/>
      <c r="D226" s="5"/>
      <c r="E226" s="7"/>
      <c r="F226" s="7"/>
      <c r="G226" s="10"/>
      <c r="H226" s="7"/>
      <c r="I226" s="7"/>
      <c r="J226" s="7"/>
      <c r="K226" s="7"/>
      <c r="L226" s="7"/>
      <c r="M226" s="7"/>
      <c r="N226" s="5"/>
      <c r="O226" s="7"/>
      <c r="P226" s="7"/>
      <c r="Q226" s="5"/>
      <c r="R226" s="7"/>
    </row>
    <row r="227" spans="1:18" ht="18.75">
      <c r="A227" s="5"/>
      <c r="B227" s="7"/>
      <c r="C227" s="7"/>
      <c r="D227" s="7"/>
      <c r="E227" s="7"/>
      <c r="F227" s="7"/>
      <c r="G227" s="10">
        <f>+SUM(G8:G226)</f>
        <v>13946</v>
      </c>
      <c r="H227" s="10">
        <f t="shared" ref="H227:M227" si="9">+SUM(H8:H226)</f>
        <v>813</v>
      </c>
      <c r="I227" s="10">
        <f t="shared" si="9"/>
        <v>750</v>
      </c>
      <c r="J227" s="10">
        <f t="shared" si="9"/>
        <v>502</v>
      </c>
      <c r="K227" s="10">
        <f t="shared" si="9"/>
        <v>539</v>
      </c>
      <c r="L227" s="10">
        <f t="shared" si="9"/>
        <v>566</v>
      </c>
      <c r="M227" s="10">
        <f t="shared" si="9"/>
        <v>135</v>
      </c>
      <c r="N227" s="17">
        <f>+SUM(G227:M227)</f>
        <v>17251</v>
      </c>
      <c r="O227" s="7"/>
      <c r="P227" s="7"/>
      <c r="Q227" s="7"/>
      <c r="R227" s="7"/>
    </row>
    <row r="228" spans="1:18" ht="18.75">
      <c r="A228" s="7"/>
      <c r="B228" s="7"/>
      <c r="C228" s="7"/>
      <c r="D228" s="7"/>
      <c r="E228" s="7"/>
      <c r="F228" s="7"/>
      <c r="G228" s="17">
        <v>17139</v>
      </c>
      <c r="H228" s="17">
        <v>813</v>
      </c>
      <c r="I228" s="17">
        <v>1002</v>
      </c>
      <c r="J228" s="17">
        <v>483</v>
      </c>
      <c r="K228" s="17">
        <v>539</v>
      </c>
      <c r="L228" s="17">
        <v>566</v>
      </c>
      <c r="M228" s="17">
        <v>163</v>
      </c>
      <c r="N228" s="13">
        <f>+SUM(G228:M228)</f>
        <v>20705</v>
      </c>
      <c r="O228" s="7"/>
      <c r="P228" s="7"/>
      <c r="Q228" s="7"/>
      <c r="R228" s="7"/>
    </row>
    <row r="229" spans="1:18">
      <c r="F229" s="18" t="s">
        <v>1630</v>
      </c>
      <c r="G229" s="18">
        <v>63</v>
      </c>
      <c r="H229" s="18">
        <v>75</v>
      </c>
      <c r="I229" s="18">
        <v>90</v>
      </c>
      <c r="J229" s="18">
        <v>110</v>
      </c>
      <c r="K229" s="18">
        <v>125</v>
      </c>
      <c r="L229" s="18">
        <v>140</v>
      </c>
      <c r="M229" s="18">
        <v>160</v>
      </c>
    </row>
  </sheetData>
  <autoFilter ref="C6:D217"/>
  <mergeCells count="22">
    <mergeCell ref="C4:D4"/>
    <mergeCell ref="A5:B5"/>
    <mergeCell ref="C5:R5"/>
    <mergeCell ref="G6:M6"/>
    <mergeCell ref="A6:A7"/>
    <mergeCell ref="B6:B7"/>
    <mergeCell ref="C6:C7"/>
    <mergeCell ref="D6:D7"/>
    <mergeCell ref="E6:E7"/>
    <mergeCell ref="F6:F7"/>
    <mergeCell ref="N6:N7"/>
    <mergeCell ref="O6:O7"/>
    <mergeCell ref="P6:P7"/>
    <mergeCell ref="Q6:Q7"/>
    <mergeCell ref="R6:R7"/>
    <mergeCell ref="E1:R4"/>
    <mergeCell ref="A1:B1"/>
    <mergeCell ref="C1:D1"/>
    <mergeCell ref="A2:B2"/>
    <mergeCell ref="C2:D2"/>
    <mergeCell ref="A3:B3"/>
    <mergeCell ref="C3:D3"/>
  </mergeCells>
  <pageMargins left="0.70866141732283505" right="0.70866141732283505" top="0.74803149606299202" bottom="0.74803149606299202" header="0.31496062992126" footer="0.31496062992126"/>
  <pageSetup scale="74" orientation="landscape"/>
  <rowBreaks count="2" manualBreakCount="2">
    <brk id="43" max="12" man="1"/>
    <brk id="86" max="12" man="1"/>
  </rowBreaks>
  <colBreaks count="1" manualBreakCount="1">
    <brk id="14" max="1048575"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336"/>
  <sheetViews>
    <sheetView topLeftCell="A311" workbookViewId="0">
      <selection activeCell="A318" sqref="A318:XFD318"/>
    </sheetView>
  </sheetViews>
  <sheetFormatPr defaultRowHeight="15"/>
  <cols>
    <col min="1" max="1" width="9.140625" style="383"/>
    <col min="2" max="2" width="13.7109375" style="383" bestFit="1" customWidth="1"/>
    <col min="3" max="3" width="12.140625" style="383" bestFit="1" customWidth="1"/>
    <col min="4" max="4" width="16" style="383" bestFit="1" customWidth="1"/>
    <col min="5" max="5" width="15.5703125" style="383" customWidth="1"/>
    <col min="6" max="6" width="20.28515625" style="383" bestFit="1" customWidth="1"/>
    <col min="7" max="7" width="19.5703125" style="383" bestFit="1" customWidth="1"/>
    <col min="8" max="8" width="16.42578125" style="383" customWidth="1"/>
    <col min="9" max="9" width="14.28515625" style="383" customWidth="1"/>
    <col min="10" max="10" width="11.140625" style="383" customWidth="1"/>
    <col min="11" max="11" width="13.28515625" style="383" bestFit="1" customWidth="1"/>
    <col min="12" max="12" width="9.140625" style="383"/>
    <col min="13" max="13" width="14" style="383" bestFit="1" customWidth="1"/>
    <col min="14" max="14" width="12.140625" style="383" customWidth="1"/>
    <col min="15" max="15" width="13.42578125" style="383" customWidth="1"/>
    <col min="16" max="16" width="9.140625" style="383"/>
    <col min="17" max="17" width="13.140625" style="383" customWidth="1"/>
    <col min="18" max="16384" width="9.140625" style="383"/>
  </cols>
  <sheetData>
    <row r="2" spans="1:11" ht="18.75">
      <c r="A2" s="654" t="s">
        <v>1924</v>
      </c>
      <c r="B2" s="654"/>
      <c r="C2" s="654"/>
      <c r="D2" s="654"/>
      <c r="E2" s="654"/>
      <c r="F2" s="654"/>
      <c r="G2" s="654"/>
      <c r="H2" s="654"/>
      <c r="I2" s="654"/>
      <c r="J2" s="654"/>
      <c r="K2" s="654"/>
    </row>
    <row r="3" spans="1:11" ht="37.5">
      <c r="A3" s="462" t="s">
        <v>89</v>
      </c>
      <c r="B3" s="462" t="s">
        <v>91</v>
      </c>
      <c r="C3" s="462" t="s">
        <v>92</v>
      </c>
      <c r="D3" s="462" t="s">
        <v>93</v>
      </c>
      <c r="E3" s="463" t="s">
        <v>778</v>
      </c>
      <c r="F3" s="462" t="s">
        <v>1925</v>
      </c>
      <c r="G3" s="464" t="s">
        <v>95</v>
      </c>
      <c r="H3" s="465" t="s">
        <v>780</v>
      </c>
      <c r="I3" s="465" t="s">
        <v>1926</v>
      </c>
      <c r="J3" s="655" t="s">
        <v>1927</v>
      </c>
      <c r="K3" s="655"/>
    </row>
    <row r="4" spans="1:11">
      <c r="A4" s="446">
        <v>1</v>
      </c>
      <c r="B4" s="446" t="s">
        <v>850</v>
      </c>
      <c r="C4" s="446" t="s">
        <v>134</v>
      </c>
      <c r="D4" s="446"/>
      <c r="E4" s="446"/>
      <c r="F4" s="446">
        <v>63</v>
      </c>
      <c r="G4" s="446">
        <v>27</v>
      </c>
      <c r="H4" s="446">
        <f>+G4</f>
        <v>27</v>
      </c>
      <c r="I4" s="446">
        <v>1.06</v>
      </c>
      <c r="J4" s="652"/>
      <c r="K4" s="653"/>
    </row>
    <row r="5" spans="1:11">
      <c r="A5" s="446">
        <f>1+A4</f>
        <v>2</v>
      </c>
      <c r="B5" s="446" t="s">
        <v>765</v>
      </c>
      <c r="C5" s="446" t="s">
        <v>1546</v>
      </c>
      <c r="D5" s="446"/>
      <c r="E5" s="446"/>
      <c r="F5" s="446">
        <v>63</v>
      </c>
      <c r="G5" s="446">
        <v>86.1</v>
      </c>
      <c r="H5" s="446">
        <f>+H4+G5</f>
        <v>113.1</v>
      </c>
      <c r="I5" s="446">
        <v>1.06</v>
      </c>
      <c r="J5" s="652"/>
      <c r="K5" s="653"/>
    </row>
    <row r="6" spans="1:11">
      <c r="A6" s="446">
        <f t="shared" ref="A6:A69" si="0">1+A5</f>
        <v>3</v>
      </c>
      <c r="B6" s="446" t="s">
        <v>1330</v>
      </c>
      <c r="C6" s="446" t="s">
        <v>1320</v>
      </c>
      <c r="D6" s="446"/>
      <c r="E6" s="446"/>
      <c r="F6" s="446">
        <v>63</v>
      </c>
      <c r="G6" s="446">
        <v>48.1</v>
      </c>
      <c r="H6" s="446">
        <f t="shared" ref="H6:H69" si="1">+H5+G6</f>
        <v>161.19999999999999</v>
      </c>
      <c r="I6" s="446">
        <v>1.06</v>
      </c>
      <c r="J6" s="652"/>
      <c r="K6" s="653"/>
    </row>
    <row r="7" spans="1:11">
      <c r="A7" s="446">
        <f t="shared" si="0"/>
        <v>4</v>
      </c>
      <c r="B7" s="446" t="s">
        <v>1330</v>
      </c>
      <c r="C7" s="446" t="s">
        <v>1320</v>
      </c>
      <c r="D7" s="446" t="s">
        <v>1101</v>
      </c>
      <c r="E7" s="446"/>
      <c r="F7" s="446">
        <v>63</v>
      </c>
      <c r="G7" s="446">
        <v>33.6</v>
      </c>
      <c r="H7" s="446">
        <f t="shared" si="1"/>
        <v>194.79999999999998</v>
      </c>
      <c r="I7" s="446">
        <v>1.06</v>
      </c>
      <c r="J7" s="652"/>
      <c r="K7" s="653"/>
    </row>
    <row r="8" spans="1:11">
      <c r="A8" s="446">
        <f t="shared" si="0"/>
        <v>5</v>
      </c>
      <c r="B8" s="446" t="s">
        <v>1928</v>
      </c>
      <c r="C8" s="446" t="s">
        <v>1320</v>
      </c>
      <c r="D8" s="446"/>
      <c r="E8" s="446"/>
      <c r="F8" s="446">
        <v>63</v>
      </c>
      <c r="G8" s="446">
        <v>9.3000000000000007</v>
      </c>
      <c r="H8" s="446">
        <f t="shared" si="1"/>
        <v>204.1</v>
      </c>
      <c r="I8" s="446">
        <v>1.06</v>
      </c>
      <c r="J8" s="652"/>
      <c r="K8" s="653"/>
    </row>
    <row r="9" spans="1:11">
      <c r="A9" s="446">
        <f t="shared" si="0"/>
        <v>6</v>
      </c>
      <c r="B9" s="446" t="s">
        <v>1320</v>
      </c>
      <c r="C9" s="446" t="s">
        <v>1929</v>
      </c>
      <c r="D9" s="446"/>
      <c r="E9" s="446"/>
      <c r="F9" s="446">
        <v>63</v>
      </c>
      <c r="G9" s="446">
        <v>53.2</v>
      </c>
      <c r="H9" s="446">
        <f t="shared" si="1"/>
        <v>257.3</v>
      </c>
      <c r="I9" s="446">
        <v>1.06</v>
      </c>
      <c r="J9" s="652"/>
      <c r="K9" s="653"/>
    </row>
    <row r="10" spans="1:11">
      <c r="A10" s="446">
        <f t="shared" si="0"/>
        <v>7</v>
      </c>
      <c r="B10" s="446" t="s">
        <v>223</v>
      </c>
      <c r="C10" s="446" t="s">
        <v>782</v>
      </c>
      <c r="D10" s="446"/>
      <c r="E10" s="446"/>
      <c r="F10" s="446">
        <v>63</v>
      </c>
      <c r="G10" s="446">
        <v>91.3</v>
      </c>
      <c r="H10" s="446">
        <f t="shared" si="1"/>
        <v>348.6</v>
      </c>
      <c r="I10" s="446">
        <v>1.06</v>
      </c>
      <c r="J10" s="652"/>
      <c r="K10" s="653"/>
    </row>
    <row r="11" spans="1:11">
      <c r="A11" s="446">
        <f t="shared" si="0"/>
        <v>8</v>
      </c>
      <c r="B11" s="446" t="s">
        <v>1330</v>
      </c>
      <c r="C11" s="446" t="s">
        <v>239</v>
      </c>
      <c r="D11" s="446"/>
      <c r="E11" s="446"/>
      <c r="F11" s="446">
        <v>63</v>
      </c>
      <c r="G11" s="446">
        <v>146.1</v>
      </c>
      <c r="H11" s="446">
        <f t="shared" si="1"/>
        <v>494.70000000000005</v>
      </c>
      <c r="I11" s="446">
        <v>1.06</v>
      </c>
      <c r="J11" s="652"/>
      <c r="K11" s="653"/>
    </row>
    <row r="12" spans="1:11">
      <c r="A12" s="446">
        <f t="shared" si="0"/>
        <v>9</v>
      </c>
      <c r="B12" s="446" t="s">
        <v>239</v>
      </c>
      <c r="C12" s="446" t="s">
        <v>1501</v>
      </c>
      <c r="D12" s="446"/>
      <c r="E12" s="446"/>
      <c r="F12" s="446">
        <v>63</v>
      </c>
      <c r="G12" s="446">
        <v>175.8</v>
      </c>
      <c r="H12" s="446">
        <f t="shared" si="1"/>
        <v>670.5</v>
      </c>
      <c r="I12" s="446">
        <v>1.06</v>
      </c>
      <c r="J12" s="652"/>
      <c r="K12" s="653"/>
    </row>
    <row r="13" spans="1:11">
      <c r="A13" s="446">
        <f t="shared" si="0"/>
        <v>10</v>
      </c>
      <c r="B13" s="446" t="s">
        <v>1501</v>
      </c>
      <c r="C13" s="446" t="s">
        <v>1554</v>
      </c>
      <c r="D13" s="446"/>
      <c r="E13" s="446"/>
      <c r="F13" s="446">
        <v>63</v>
      </c>
      <c r="G13" s="446">
        <v>37.1</v>
      </c>
      <c r="H13" s="446">
        <f t="shared" si="1"/>
        <v>707.6</v>
      </c>
      <c r="I13" s="446">
        <v>1.06</v>
      </c>
      <c r="J13" s="652"/>
      <c r="K13" s="653"/>
    </row>
    <row r="14" spans="1:11">
      <c r="A14" s="446">
        <f t="shared" si="0"/>
        <v>11</v>
      </c>
      <c r="B14" s="446" t="s">
        <v>1237</v>
      </c>
      <c r="C14" s="446" t="s">
        <v>213</v>
      </c>
      <c r="D14" s="446"/>
      <c r="E14" s="446"/>
      <c r="F14" s="446">
        <v>63</v>
      </c>
      <c r="G14" s="446">
        <v>25</v>
      </c>
      <c r="H14" s="446">
        <f t="shared" si="1"/>
        <v>732.6</v>
      </c>
      <c r="I14" s="446">
        <v>1.06</v>
      </c>
      <c r="J14" s="652"/>
      <c r="K14" s="653"/>
    </row>
    <row r="15" spans="1:11">
      <c r="A15" s="446">
        <f t="shared" si="0"/>
        <v>12</v>
      </c>
      <c r="B15" s="446" t="s">
        <v>1237</v>
      </c>
      <c r="C15" s="446" t="s">
        <v>239</v>
      </c>
      <c r="D15" s="446"/>
      <c r="E15" s="446"/>
      <c r="F15" s="446">
        <v>63</v>
      </c>
      <c r="G15" s="446">
        <v>24.7</v>
      </c>
      <c r="H15" s="446">
        <f t="shared" si="1"/>
        <v>757.30000000000007</v>
      </c>
      <c r="I15" s="446">
        <v>1.06</v>
      </c>
      <c r="J15" s="652"/>
      <c r="K15" s="653"/>
    </row>
    <row r="16" spans="1:11">
      <c r="A16" s="446">
        <f t="shared" si="0"/>
        <v>13</v>
      </c>
      <c r="B16" s="446" t="s">
        <v>1237</v>
      </c>
      <c r="C16" s="446" t="s">
        <v>1590</v>
      </c>
      <c r="D16" s="446"/>
      <c r="E16" s="446"/>
      <c r="F16" s="446">
        <v>63</v>
      </c>
      <c r="G16" s="446">
        <f>91.2+38</f>
        <v>129.19999999999999</v>
      </c>
      <c r="H16" s="446">
        <f t="shared" si="1"/>
        <v>886.5</v>
      </c>
      <c r="I16" s="446">
        <v>1.06</v>
      </c>
      <c r="J16" s="652"/>
      <c r="K16" s="653"/>
    </row>
    <row r="17" spans="1:11">
      <c r="A17" s="446">
        <f t="shared" si="0"/>
        <v>14</v>
      </c>
      <c r="B17" s="446" t="s">
        <v>1590</v>
      </c>
      <c r="C17" s="446" t="s">
        <v>1501</v>
      </c>
      <c r="D17" s="446"/>
      <c r="E17" s="446"/>
      <c r="F17" s="446">
        <v>63</v>
      </c>
      <c r="G17" s="446">
        <v>34.5</v>
      </c>
      <c r="H17" s="446">
        <f t="shared" si="1"/>
        <v>921</v>
      </c>
      <c r="I17" s="446">
        <v>1.06</v>
      </c>
      <c r="J17" s="652"/>
      <c r="K17" s="653"/>
    </row>
    <row r="18" spans="1:11">
      <c r="A18" s="446">
        <f t="shared" si="0"/>
        <v>15</v>
      </c>
      <c r="B18" s="446" t="s">
        <v>1590</v>
      </c>
      <c r="C18" s="446" t="s">
        <v>228</v>
      </c>
      <c r="D18" s="446"/>
      <c r="E18" s="446"/>
      <c r="F18" s="446">
        <v>63</v>
      </c>
      <c r="G18" s="446">
        <v>536.79999999999995</v>
      </c>
      <c r="H18" s="446">
        <f t="shared" si="1"/>
        <v>1457.8</v>
      </c>
      <c r="I18" s="446">
        <v>1.06</v>
      </c>
      <c r="J18" s="652"/>
      <c r="K18" s="653"/>
    </row>
    <row r="19" spans="1:11">
      <c r="A19" s="446">
        <f t="shared" si="0"/>
        <v>16</v>
      </c>
      <c r="B19" s="446" t="s">
        <v>201</v>
      </c>
      <c r="C19" s="446" t="s">
        <v>178</v>
      </c>
      <c r="D19" s="446" t="s">
        <v>1068</v>
      </c>
      <c r="E19" s="446"/>
      <c r="F19" s="446">
        <v>63</v>
      </c>
      <c r="G19" s="446">
        <v>45.7</v>
      </c>
      <c r="H19" s="446">
        <f t="shared" si="1"/>
        <v>1503.5</v>
      </c>
      <c r="I19" s="446">
        <v>1.06</v>
      </c>
      <c r="J19" s="652"/>
      <c r="K19" s="653"/>
    </row>
    <row r="20" spans="1:11">
      <c r="A20" s="446">
        <f t="shared" si="0"/>
        <v>17</v>
      </c>
      <c r="B20" s="446" t="s">
        <v>201</v>
      </c>
      <c r="C20" s="446" t="s">
        <v>120</v>
      </c>
      <c r="D20" s="446"/>
      <c r="E20" s="446"/>
      <c r="F20" s="446">
        <v>63</v>
      </c>
      <c r="G20" s="446">
        <v>119.2</v>
      </c>
      <c r="H20" s="446">
        <f t="shared" si="1"/>
        <v>1622.7</v>
      </c>
      <c r="I20" s="446">
        <v>1.06</v>
      </c>
      <c r="J20" s="652"/>
      <c r="K20" s="653"/>
    </row>
    <row r="21" spans="1:11">
      <c r="A21" s="446">
        <f t="shared" si="0"/>
        <v>18</v>
      </c>
      <c r="B21" s="446" t="s">
        <v>806</v>
      </c>
      <c r="C21" s="446" t="s">
        <v>211</v>
      </c>
      <c r="D21" s="446"/>
      <c r="E21" s="446"/>
      <c r="F21" s="446">
        <v>63</v>
      </c>
      <c r="G21" s="446">
        <v>85.5</v>
      </c>
      <c r="H21" s="446">
        <f t="shared" si="1"/>
        <v>1708.2</v>
      </c>
      <c r="I21" s="446">
        <v>1.06</v>
      </c>
      <c r="J21" s="652"/>
      <c r="K21" s="653"/>
    </row>
    <row r="22" spans="1:11">
      <c r="A22" s="446">
        <f t="shared" si="0"/>
        <v>19</v>
      </c>
      <c r="B22" s="446" t="s">
        <v>210</v>
      </c>
      <c r="C22" s="446">
        <v>41</v>
      </c>
      <c r="D22" s="446"/>
      <c r="E22" s="446"/>
      <c r="F22" s="446">
        <v>63</v>
      </c>
      <c r="G22" s="446">
        <v>155</v>
      </c>
      <c r="H22" s="446">
        <f t="shared" si="1"/>
        <v>1863.2</v>
      </c>
      <c r="I22" s="446">
        <v>1.06</v>
      </c>
      <c r="J22" s="652"/>
      <c r="K22" s="653"/>
    </row>
    <row r="23" spans="1:11">
      <c r="A23" s="446">
        <f t="shared" si="0"/>
        <v>20</v>
      </c>
      <c r="B23" s="446" t="s">
        <v>1930</v>
      </c>
      <c r="C23" s="446" t="s">
        <v>1931</v>
      </c>
      <c r="D23" s="446"/>
      <c r="E23" s="446"/>
      <c r="F23" s="446">
        <v>63</v>
      </c>
      <c r="G23" s="446">
        <v>18.600000000000001</v>
      </c>
      <c r="H23" s="446">
        <f t="shared" si="1"/>
        <v>1881.8</v>
      </c>
      <c r="I23" s="446">
        <v>1.06</v>
      </c>
      <c r="J23" s="652"/>
      <c r="K23" s="653"/>
    </row>
    <row r="24" spans="1:11">
      <c r="A24" s="446">
        <f t="shared" si="0"/>
        <v>21</v>
      </c>
      <c r="B24" s="446" t="s">
        <v>1337</v>
      </c>
      <c r="C24" s="446" t="s">
        <v>1930</v>
      </c>
      <c r="D24" s="446" t="s">
        <v>1068</v>
      </c>
      <c r="E24" s="446"/>
      <c r="F24" s="446">
        <v>63</v>
      </c>
      <c r="G24" s="446">
        <v>27</v>
      </c>
      <c r="H24" s="446">
        <f t="shared" si="1"/>
        <v>1908.8</v>
      </c>
      <c r="I24" s="446">
        <v>1.06</v>
      </c>
      <c r="J24" s="652"/>
      <c r="K24" s="653"/>
    </row>
    <row r="25" spans="1:11">
      <c r="A25" s="446">
        <f t="shared" si="0"/>
        <v>22</v>
      </c>
      <c r="B25" s="446" t="s">
        <v>1930</v>
      </c>
      <c r="C25" s="446" t="s">
        <v>1089</v>
      </c>
      <c r="D25" s="446"/>
      <c r="E25" s="446"/>
      <c r="F25" s="446">
        <v>63</v>
      </c>
      <c r="G25" s="446">
        <v>18.100000000000001</v>
      </c>
      <c r="H25" s="446">
        <f t="shared" si="1"/>
        <v>1926.8999999999999</v>
      </c>
      <c r="I25" s="446">
        <v>1.06</v>
      </c>
      <c r="J25" s="652"/>
      <c r="K25" s="653"/>
    </row>
    <row r="26" spans="1:11">
      <c r="A26" s="446">
        <f t="shared" si="0"/>
        <v>23</v>
      </c>
      <c r="B26" s="446" t="s">
        <v>1089</v>
      </c>
      <c r="C26" s="446" t="s">
        <v>1097</v>
      </c>
      <c r="D26" s="446"/>
      <c r="E26" s="446"/>
      <c r="F26" s="446">
        <v>63</v>
      </c>
      <c r="G26" s="446">
        <v>39.6</v>
      </c>
      <c r="H26" s="446">
        <f t="shared" si="1"/>
        <v>1966.4999999999998</v>
      </c>
      <c r="I26" s="446">
        <v>1.06</v>
      </c>
      <c r="J26" s="652"/>
      <c r="K26" s="653"/>
    </row>
    <row r="27" spans="1:11">
      <c r="A27" s="446">
        <f t="shared" si="0"/>
        <v>24</v>
      </c>
      <c r="B27" s="446" t="s">
        <v>1089</v>
      </c>
      <c r="C27" s="446" t="s">
        <v>1090</v>
      </c>
      <c r="D27" s="446"/>
      <c r="E27" s="446"/>
      <c r="F27" s="446">
        <v>63</v>
      </c>
      <c r="G27" s="446">
        <v>31.8</v>
      </c>
      <c r="H27" s="446">
        <f t="shared" si="1"/>
        <v>1998.2999999999997</v>
      </c>
      <c r="I27" s="446">
        <v>1.06</v>
      </c>
      <c r="J27" s="652"/>
      <c r="K27" s="653"/>
    </row>
    <row r="28" spans="1:11">
      <c r="A28" s="446">
        <f t="shared" si="0"/>
        <v>25</v>
      </c>
      <c r="B28" s="446" t="s">
        <v>1090</v>
      </c>
      <c r="C28" s="446" t="s">
        <v>1335</v>
      </c>
      <c r="D28" s="446"/>
      <c r="E28" s="446"/>
      <c r="F28" s="446">
        <v>63</v>
      </c>
      <c r="G28" s="446">
        <v>71</v>
      </c>
      <c r="H28" s="446">
        <f t="shared" si="1"/>
        <v>2069.2999999999997</v>
      </c>
      <c r="I28" s="446">
        <v>1.06</v>
      </c>
      <c r="J28" s="652"/>
      <c r="K28" s="653"/>
    </row>
    <row r="29" spans="1:11">
      <c r="A29" s="446">
        <f t="shared" si="0"/>
        <v>26</v>
      </c>
      <c r="B29" s="446" t="s">
        <v>1335</v>
      </c>
      <c r="C29" s="446" t="s">
        <v>1097</v>
      </c>
      <c r="D29" s="446"/>
      <c r="E29" s="446"/>
      <c r="F29" s="446">
        <v>63</v>
      </c>
      <c r="G29" s="446">
        <v>42.7</v>
      </c>
      <c r="H29" s="446">
        <f t="shared" si="1"/>
        <v>2111.9999999999995</v>
      </c>
      <c r="I29" s="446">
        <v>1.06</v>
      </c>
      <c r="J29" s="652"/>
      <c r="K29" s="653"/>
    </row>
    <row r="30" spans="1:11">
      <c r="A30" s="446">
        <f t="shared" si="0"/>
        <v>27</v>
      </c>
      <c r="B30" s="446" t="s">
        <v>1335</v>
      </c>
      <c r="C30" s="446" t="s">
        <v>232</v>
      </c>
      <c r="D30" s="446"/>
      <c r="E30" s="446"/>
      <c r="F30" s="446">
        <v>63</v>
      </c>
      <c r="G30" s="446">
        <v>63.6</v>
      </c>
      <c r="H30" s="446">
        <f t="shared" si="1"/>
        <v>2175.5999999999995</v>
      </c>
      <c r="I30" s="446">
        <v>1.06</v>
      </c>
      <c r="J30" s="652"/>
      <c r="K30" s="653"/>
    </row>
    <row r="31" spans="1:11">
      <c r="A31" s="446">
        <f t="shared" si="0"/>
        <v>28</v>
      </c>
      <c r="B31" s="446" t="s">
        <v>232</v>
      </c>
      <c r="C31" s="446" t="s">
        <v>872</v>
      </c>
      <c r="D31" s="446"/>
      <c r="E31" s="446"/>
      <c r="F31" s="446">
        <v>63</v>
      </c>
      <c r="G31" s="446">
        <v>20</v>
      </c>
      <c r="H31" s="446">
        <f t="shared" si="1"/>
        <v>2195.5999999999995</v>
      </c>
      <c r="I31" s="446">
        <v>1.06</v>
      </c>
      <c r="J31" s="652"/>
      <c r="K31" s="653"/>
    </row>
    <row r="32" spans="1:11">
      <c r="A32" s="446">
        <f t="shared" si="0"/>
        <v>29</v>
      </c>
      <c r="B32" s="446" t="s">
        <v>232</v>
      </c>
      <c r="C32" s="446" t="s">
        <v>218</v>
      </c>
      <c r="D32" s="446"/>
      <c r="E32" s="446"/>
      <c r="F32" s="446">
        <v>63</v>
      </c>
      <c r="G32" s="446">
        <v>44.1</v>
      </c>
      <c r="H32" s="446">
        <f t="shared" si="1"/>
        <v>2239.6999999999994</v>
      </c>
      <c r="I32" s="446">
        <v>1.06</v>
      </c>
      <c r="J32" s="652"/>
      <c r="K32" s="653"/>
    </row>
    <row r="33" spans="1:11">
      <c r="A33" s="446">
        <f t="shared" si="0"/>
        <v>30</v>
      </c>
      <c r="B33" s="446" t="s">
        <v>251</v>
      </c>
      <c r="C33" s="446" t="s">
        <v>168</v>
      </c>
      <c r="D33" s="446"/>
      <c r="E33" s="446"/>
      <c r="F33" s="446">
        <v>63</v>
      </c>
      <c r="G33" s="446">
        <v>45.7</v>
      </c>
      <c r="H33" s="446">
        <f t="shared" si="1"/>
        <v>2285.3999999999992</v>
      </c>
      <c r="I33" s="446">
        <v>1.06</v>
      </c>
      <c r="J33" s="652"/>
      <c r="K33" s="653"/>
    </row>
    <row r="34" spans="1:11">
      <c r="A34" s="446">
        <f t="shared" si="0"/>
        <v>31</v>
      </c>
      <c r="B34" s="446" t="s">
        <v>251</v>
      </c>
      <c r="C34" s="446" t="s">
        <v>1336</v>
      </c>
      <c r="D34" s="446"/>
      <c r="E34" s="446"/>
      <c r="F34" s="446">
        <v>63</v>
      </c>
      <c r="G34" s="446">
        <v>28.4</v>
      </c>
      <c r="H34" s="446">
        <f t="shared" si="1"/>
        <v>2313.7999999999993</v>
      </c>
      <c r="I34" s="446">
        <v>1.06</v>
      </c>
      <c r="J34" s="652"/>
      <c r="K34" s="653"/>
    </row>
    <row r="35" spans="1:11">
      <c r="A35" s="446">
        <f t="shared" si="0"/>
        <v>32</v>
      </c>
      <c r="B35" s="446" t="s">
        <v>1336</v>
      </c>
      <c r="C35" s="446" t="s">
        <v>1088</v>
      </c>
      <c r="D35" s="446"/>
      <c r="E35" s="446"/>
      <c r="F35" s="446">
        <v>63</v>
      </c>
      <c r="G35" s="446">
        <v>35.299999999999997</v>
      </c>
      <c r="H35" s="446">
        <f t="shared" si="1"/>
        <v>2349.0999999999995</v>
      </c>
      <c r="I35" s="446">
        <v>1.06</v>
      </c>
      <c r="J35" s="652"/>
      <c r="K35" s="653"/>
    </row>
    <row r="36" spans="1:11">
      <c r="A36" s="446">
        <f t="shared" si="0"/>
        <v>33</v>
      </c>
      <c r="B36" s="446" t="s">
        <v>1336</v>
      </c>
      <c r="C36" s="446" t="s">
        <v>1932</v>
      </c>
      <c r="D36" s="446"/>
      <c r="E36" s="446"/>
      <c r="F36" s="446">
        <v>63</v>
      </c>
      <c r="G36" s="446">
        <v>46.3</v>
      </c>
      <c r="H36" s="446">
        <f t="shared" si="1"/>
        <v>2395.3999999999996</v>
      </c>
      <c r="I36" s="446">
        <v>1.06</v>
      </c>
      <c r="J36" s="652"/>
      <c r="K36" s="653"/>
    </row>
    <row r="37" spans="1:11">
      <c r="A37" s="446">
        <f t="shared" si="0"/>
        <v>34</v>
      </c>
      <c r="B37" s="446" t="s">
        <v>1084</v>
      </c>
      <c r="C37" s="446" t="s">
        <v>251</v>
      </c>
      <c r="D37" s="446"/>
      <c r="E37" s="446"/>
      <c r="F37" s="446">
        <v>63</v>
      </c>
      <c r="G37" s="446">
        <v>64.7</v>
      </c>
      <c r="H37" s="446">
        <f t="shared" si="1"/>
        <v>2460.0999999999995</v>
      </c>
      <c r="I37" s="446">
        <v>1.06</v>
      </c>
      <c r="J37" s="652"/>
      <c r="K37" s="653"/>
    </row>
    <row r="38" spans="1:11">
      <c r="A38" s="446">
        <f t="shared" si="0"/>
        <v>35</v>
      </c>
      <c r="B38" s="446" t="s">
        <v>1088</v>
      </c>
      <c r="C38" s="446" t="s">
        <v>841</v>
      </c>
      <c r="D38" s="446"/>
      <c r="E38" s="446"/>
      <c r="F38" s="446">
        <v>63</v>
      </c>
      <c r="G38" s="446">
        <v>64.099999999999994</v>
      </c>
      <c r="H38" s="446">
        <f t="shared" si="1"/>
        <v>2524.1999999999994</v>
      </c>
      <c r="I38" s="446">
        <v>1.06</v>
      </c>
      <c r="J38" s="652"/>
      <c r="K38" s="653"/>
    </row>
    <row r="39" spans="1:11">
      <c r="A39" s="446">
        <f t="shared" si="0"/>
        <v>36</v>
      </c>
      <c r="B39" s="446" t="s">
        <v>1331</v>
      </c>
      <c r="C39" s="446" t="s">
        <v>176</v>
      </c>
      <c r="D39" s="446"/>
      <c r="E39" s="446"/>
      <c r="F39" s="446">
        <v>63</v>
      </c>
      <c r="G39" s="446">
        <v>59.4</v>
      </c>
      <c r="H39" s="446">
        <f t="shared" si="1"/>
        <v>2583.5999999999995</v>
      </c>
      <c r="I39" s="446">
        <v>1.06</v>
      </c>
      <c r="J39" s="652"/>
      <c r="K39" s="653"/>
    </row>
    <row r="40" spans="1:11">
      <c r="A40" s="446">
        <f t="shared" si="0"/>
        <v>37</v>
      </c>
      <c r="B40" s="446" t="s">
        <v>171</v>
      </c>
      <c r="C40" s="446" t="s">
        <v>797</v>
      </c>
      <c r="D40" s="446"/>
      <c r="E40" s="446"/>
      <c r="F40" s="446">
        <v>63</v>
      </c>
      <c r="G40" s="446">
        <v>37.200000000000003</v>
      </c>
      <c r="H40" s="446">
        <f t="shared" si="1"/>
        <v>2620.7999999999993</v>
      </c>
      <c r="I40" s="446">
        <v>1.06</v>
      </c>
      <c r="J40" s="652"/>
      <c r="K40" s="653"/>
    </row>
    <row r="41" spans="1:11">
      <c r="A41" s="446">
        <f t="shared" si="0"/>
        <v>38</v>
      </c>
      <c r="B41" s="446" t="s">
        <v>183</v>
      </c>
      <c r="C41" s="446" t="s">
        <v>136</v>
      </c>
      <c r="D41" s="446"/>
      <c r="E41" s="446"/>
      <c r="F41" s="446">
        <v>63</v>
      </c>
      <c r="G41" s="446">
        <v>318.2</v>
      </c>
      <c r="H41" s="446">
        <f t="shared" si="1"/>
        <v>2938.9999999999991</v>
      </c>
      <c r="I41" s="446">
        <v>1.06</v>
      </c>
      <c r="J41" s="652"/>
      <c r="K41" s="653"/>
    </row>
    <row r="42" spans="1:11">
      <c r="A42" s="446">
        <f t="shared" si="0"/>
        <v>39</v>
      </c>
      <c r="B42" s="446" t="s">
        <v>236</v>
      </c>
      <c r="C42" s="446" t="s">
        <v>196</v>
      </c>
      <c r="D42" s="446"/>
      <c r="E42" s="446"/>
      <c r="F42" s="446">
        <v>63</v>
      </c>
      <c r="G42" s="446">
        <v>72.400000000000006</v>
      </c>
      <c r="H42" s="446">
        <f t="shared" si="1"/>
        <v>3011.3999999999992</v>
      </c>
      <c r="I42" s="446">
        <v>1.06</v>
      </c>
      <c r="J42" s="652"/>
      <c r="K42" s="653"/>
    </row>
    <row r="43" spans="1:11">
      <c r="A43" s="446">
        <f t="shared" si="0"/>
        <v>40</v>
      </c>
      <c r="B43" s="446" t="s">
        <v>136</v>
      </c>
      <c r="C43" s="446" t="s">
        <v>182</v>
      </c>
      <c r="D43" s="446"/>
      <c r="E43" s="446"/>
      <c r="F43" s="446">
        <v>63</v>
      </c>
      <c r="G43" s="446">
        <v>104</v>
      </c>
      <c r="H43" s="446">
        <f t="shared" si="1"/>
        <v>3115.3999999999992</v>
      </c>
      <c r="I43" s="446">
        <v>1.06</v>
      </c>
      <c r="J43" s="652"/>
      <c r="K43" s="653"/>
    </row>
    <row r="44" spans="1:11">
      <c r="A44" s="446">
        <f t="shared" si="0"/>
        <v>41</v>
      </c>
      <c r="B44" s="446" t="s">
        <v>182</v>
      </c>
      <c r="C44" s="446" t="s">
        <v>212</v>
      </c>
      <c r="D44" s="446"/>
      <c r="E44" s="446"/>
      <c r="F44" s="446">
        <v>63</v>
      </c>
      <c r="G44" s="446">
        <v>19.600000000000001</v>
      </c>
      <c r="H44" s="446">
        <f t="shared" si="1"/>
        <v>3134.9999999999991</v>
      </c>
      <c r="I44" s="446">
        <v>1.06</v>
      </c>
      <c r="J44" s="652"/>
      <c r="K44" s="653"/>
    </row>
    <row r="45" spans="1:11">
      <c r="A45" s="446">
        <f t="shared" si="0"/>
        <v>42</v>
      </c>
      <c r="B45" s="446" t="s">
        <v>182</v>
      </c>
      <c r="C45" s="446" t="s">
        <v>788</v>
      </c>
      <c r="D45" s="446"/>
      <c r="E45" s="446"/>
      <c r="F45" s="446">
        <v>63</v>
      </c>
      <c r="G45" s="446">
        <v>223</v>
      </c>
      <c r="H45" s="446">
        <f t="shared" si="1"/>
        <v>3357.9999999999991</v>
      </c>
      <c r="I45" s="446">
        <v>1.06</v>
      </c>
      <c r="J45" s="652"/>
      <c r="K45" s="653"/>
    </row>
    <row r="46" spans="1:11">
      <c r="A46" s="446">
        <f t="shared" si="0"/>
        <v>43</v>
      </c>
      <c r="B46" s="446" t="s">
        <v>1273</v>
      </c>
      <c r="C46" s="446" t="s">
        <v>222</v>
      </c>
      <c r="D46" s="446"/>
      <c r="E46" s="446"/>
      <c r="F46" s="446">
        <v>63</v>
      </c>
      <c r="G46" s="446">
        <v>190.2</v>
      </c>
      <c r="H46" s="446">
        <f t="shared" si="1"/>
        <v>3548.1999999999989</v>
      </c>
      <c r="I46" s="446">
        <v>1.06</v>
      </c>
      <c r="J46" s="652"/>
      <c r="K46" s="653"/>
    </row>
    <row r="47" spans="1:11">
      <c r="A47" s="446">
        <f t="shared" si="0"/>
        <v>44</v>
      </c>
      <c r="B47" s="446" t="s">
        <v>216</v>
      </c>
      <c r="C47" s="446" t="s">
        <v>164</v>
      </c>
      <c r="D47" s="446"/>
      <c r="E47" s="446"/>
      <c r="F47" s="446">
        <v>63</v>
      </c>
      <c r="G47" s="446">
        <v>130.19999999999999</v>
      </c>
      <c r="H47" s="446">
        <f t="shared" si="1"/>
        <v>3678.3999999999987</v>
      </c>
      <c r="I47" s="446">
        <v>1.06</v>
      </c>
      <c r="J47" s="652"/>
      <c r="K47" s="653"/>
    </row>
    <row r="48" spans="1:11">
      <c r="A48" s="446">
        <f t="shared" si="0"/>
        <v>45</v>
      </c>
      <c r="B48" s="446" t="s">
        <v>116</v>
      </c>
      <c r="C48" s="446" t="s">
        <v>204</v>
      </c>
      <c r="D48" s="446"/>
      <c r="E48" s="446"/>
      <c r="F48" s="446">
        <v>63</v>
      </c>
      <c r="G48" s="446">
        <v>37.1</v>
      </c>
      <c r="H48" s="446">
        <f t="shared" si="1"/>
        <v>3715.4999999999986</v>
      </c>
      <c r="I48" s="446">
        <v>1.06</v>
      </c>
      <c r="J48" s="652"/>
      <c r="K48" s="653"/>
    </row>
    <row r="49" spans="1:11">
      <c r="A49" s="446">
        <f t="shared" si="0"/>
        <v>46</v>
      </c>
      <c r="B49" s="446" t="s">
        <v>116</v>
      </c>
      <c r="C49" s="446" t="s">
        <v>1933</v>
      </c>
      <c r="D49" s="446"/>
      <c r="E49" s="446"/>
      <c r="F49" s="446">
        <v>63</v>
      </c>
      <c r="G49" s="446">
        <v>56.4</v>
      </c>
      <c r="H49" s="446">
        <f t="shared" si="1"/>
        <v>3771.8999999999987</v>
      </c>
      <c r="I49" s="446">
        <v>1.06</v>
      </c>
      <c r="J49" s="652"/>
      <c r="K49" s="653"/>
    </row>
    <row r="50" spans="1:11">
      <c r="A50" s="446">
        <f t="shared" si="0"/>
        <v>47</v>
      </c>
      <c r="B50" s="446" t="s">
        <v>116</v>
      </c>
      <c r="C50" s="446" t="s">
        <v>1934</v>
      </c>
      <c r="D50" s="446"/>
      <c r="E50" s="446"/>
      <c r="F50" s="446">
        <v>63</v>
      </c>
      <c r="G50" s="446">
        <v>21.3</v>
      </c>
      <c r="H50" s="446">
        <f t="shared" si="1"/>
        <v>3793.1999999999989</v>
      </c>
      <c r="I50" s="446">
        <v>1.06</v>
      </c>
      <c r="J50" s="652"/>
      <c r="K50" s="653"/>
    </row>
    <row r="51" spans="1:11">
      <c r="A51" s="446">
        <f t="shared" si="0"/>
        <v>48</v>
      </c>
      <c r="B51" s="446" t="s">
        <v>1933</v>
      </c>
      <c r="C51" s="446" t="s">
        <v>1185</v>
      </c>
      <c r="D51" s="446"/>
      <c r="E51" s="446"/>
      <c r="F51" s="446">
        <v>63</v>
      </c>
      <c r="G51" s="446">
        <v>187.7</v>
      </c>
      <c r="H51" s="446">
        <f t="shared" si="1"/>
        <v>3980.8999999999987</v>
      </c>
      <c r="I51" s="446">
        <v>1.06</v>
      </c>
      <c r="J51" s="652"/>
      <c r="K51" s="653"/>
    </row>
    <row r="52" spans="1:11">
      <c r="A52" s="446">
        <f t="shared" si="0"/>
        <v>49</v>
      </c>
      <c r="B52" s="446" t="s">
        <v>190</v>
      </c>
      <c r="C52" s="446" t="s">
        <v>803</v>
      </c>
      <c r="D52" s="446"/>
      <c r="E52" s="446"/>
      <c r="F52" s="446">
        <v>63</v>
      </c>
      <c r="G52" s="446">
        <v>187.3</v>
      </c>
      <c r="H52" s="446">
        <f t="shared" si="1"/>
        <v>4168.1999999999989</v>
      </c>
      <c r="I52" s="446">
        <v>1.06</v>
      </c>
      <c r="J52" s="652"/>
      <c r="K52" s="653"/>
    </row>
    <row r="53" spans="1:11">
      <c r="A53" s="446">
        <f t="shared" si="0"/>
        <v>50</v>
      </c>
      <c r="B53" s="446" t="s">
        <v>803</v>
      </c>
      <c r="C53" s="446" t="s">
        <v>865</v>
      </c>
      <c r="D53" s="446"/>
      <c r="E53" s="446"/>
      <c r="F53" s="446">
        <v>63</v>
      </c>
      <c r="G53" s="446">
        <v>174.6</v>
      </c>
      <c r="H53" s="446">
        <f t="shared" si="1"/>
        <v>4342.7999999999993</v>
      </c>
      <c r="I53" s="446">
        <v>1.06</v>
      </c>
      <c r="J53" s="652"/>
      <c r="K53" s="653"/>
    </row>
    <row r="54" spans="1:11">
      <c r="A54" s="446">
        <f t="shared" si="0"/>
        <v>51</v>
      </c>
      <c r="B54" s="446" t="s">
        <v>1935</v>
      </c>
      <c r="C54" s="446" t="s">
        <v>803</v>
      </c>
      <c r="D54" s="446"/>
      <c r="E54" s="446"/>
      <c r="F54" s="446">
        <v>63</v>
      </c>
      <c r="G54" s="446">
        <v>9.1</v>
      </c>
      <c r="H54" s="446">
        <f t="shared" si="1"/>
        <v>4351.8999999999996</v>
      </c>
      <c r="I54" s="446">
        <v>1.06</v>
      </c>
      <c r="J54" s="652"/>
      <c r="K54" s="653"/>
    </row>
    <row r="55" spans="1:11">
      <c r="A55" s="446">
        <f t="shared" si="0"/>
        <v>52</v>
      </c>
      <c r="B55" s="446" t="s">
        <v>1935</v>
      </c>
      <c r="C55" s="446" t="s">
        <v>1936</v>
      </c>
      <c r="D55" s="446"/>
      <c r="E55" s="446"/>
      <c r="F55" s="446">
        <v>63</v>
      </c>
      <c r="G55" s="446">
        <v>32.1</v>
      </c>
      <c r="H55" s="446">
        <f t="shared" si="1"/>
        <v>4384</v>
      </c>
      <c r="I55" s="446">
        <v>1.06</v>
      </c>
      <c r="J55" s="652"/>
      <c r="K55" s="653"/>
    </row>
    <row r="56" spans="1:11">
      <c r="A56" s="446">
        <f t="shared" si="0"/>
        <v>53</v>
      </c>
      <c r="B56" s="446" t="s">
        <v>1935</v>
      </c>
      <c r="C56" s="446" t="s">
        <v>789</v>
      </c>
      <c r="D56" s="446"/>
      <c r="E56" s="446"/>
      <c r="F56" s="446">
        <v>63</v>
      </c>
      <c r="G56" s="446">
        <v>37.1</v>
      </c>
      <c r="H56" s="446">
        <f t="shared" si="1"/>
        <v>4421.1000000000004</v>
      </c>
      <c r="I56" s="446">
        <v>1.06</v>
      </c>
      <c r="J56" s="652"/>
      <c r="K56" s="653"/>
    </row>
    <row r="57" spans="1:11">
      <c r="A57" s="446">
        <f t="shared" si="0"/>
        <v>54</v>
      </c>
      <c r="B57" s="446" t="s">
        <v>789</v>
      </c>
      <c r="C57" s="446" t="s">
        <v>140</v>
      </c>
      <c r="D57" s="446"/>
      <c r="E57" s="446"/>
      <c r="F57" s="446">
        <v>63</v>
      </c>
      <c r="G57" s="446">
        <v>46.3</v>
      </c>
      <c r="H57" s="446">
        <f t="shared" si="1"/>
        <v>4467.4000000000005</v>
      </c>
      <c r="I57" s="446">
        <v>1.06</v>
      </c>
      <c r="J57" s="652"/>
      <c r="K57" s="653"/>
    </row>
    <row r="58" spans="1:11">
      <c r="A58" s="446">
        <f t="shared" si="0"/>
        <v>55</v>
      </c>
      <c r="B58" s="446" t="s">
        <v>789</v>
      </c>
      <c r="C58" s="446" t="s">
        <v>240</v>
      </c>
      <c r="D58" s="446"/>
      <c r="E58" s="446"/>
      <c r="F58" s="446">
        <v>63</v>
      </c>
      <c r="G58" s="446">
        <v>51.1</v>
      </c>
      <c r="H58" s="446">
        <f t="shared" si="1"/>
        <v>4518.5000000000009</v>
      </c>
      <c r="I58" s="446">
        <v>1.06</v>
      </c>
      <c r="J58" s="652"/>
      <c r="K58" s="653"/>
    </row>
    <row r="59" spans="1:11">
      <c r="A59" s="446">
        <f t="shared" si="0"/>
        <v>56</v>
      </c>
      <c r="B59" s="446" t="s">
        <v>240</v>
      </c>
      <c r="C59" s="446" t="s">
        <v>140</v>
      </c>
      <c r="D59" s="446"/>
      <c r="E59" s="446"/>
      <c r="F59" s="446">
        <v>63</v>
      </c>
      <c r="G59" s="446">
        <v>10.6</v>
      </c>
      <c r="H59" s="446">
        <f t="shared" si="1"/>
        <v>4529.1000000000013</v>
      </c>
      <c r="I59" s="446">
        <v>1.06</v>
      </c>
      <c r="J59" s="652"/>
      <c r="K59" s="653"/>
    </row>
    <row r="60" spans="1:11">
      <c r="A60" s="446">
        <f t="shared" si="0"/>
        <v>57</v>
      </c>
      <c r="B60" s="446" t="s">
        <v>240</v>
      </c>
      <c r="C60" s="446" t="s">
        <v>787</v>
      </c>
      <c r="D60" s="446"/>
      <c r="E60" s="446"/>
      <c r="F60" s="446">
        <v>63</v>
      </c>
      <c r="G60" s="446">
        <v>46.2</v>
      </c>
      <c r="H60" s="446">
        <f t="shared" si="1"/>
        <v>4575.3000000000011</v>
      </c>
      <c r="I60" s="446">
        <v>1.06</v>
      </c>
      <c r="J60" s="652"/>
      <c r="K60" s="653"/>
    </row>
    <row r="61" spans="1:11">
      <c r="A61" s="446">
        <f t="shared" si="0"/>
        <v>58</v>
      </c>
      <c r="B61" s="446" t="s">
        <v>787</v>
      </c>
      <c r="C61" s="446" t="s">
        <v>1937</v>
      </c>
      <c r="D61" s="446"/>
      <c r="E61" s="446"/>
      <c r="F61" s="446">
        <v>63</v>
      </c>
      <c r="G61" s="446">
        <v>27.3</v>
      </c>
      <c r="H61" s="446">
        <f t="shared" si="1"/>
        <v>4602.6000000000013</v>
      </c>
      <c r="I61" s="446">
        <v>1.06</v>
      </c>
      <c r="J61" s="652"/>
      <c r="K61" s="653"/>
    </row>
    <row r="62" spans="1:11">
      <c r="A62" s="446">
        <f t="shared" si="0"/>
        <v>59</v>
      </c>
      <c r="B62" s="446" t="s">
        <v>787</v>
      </c>
      <c r="C62" s="446" t="s">
        <v>838</v>
      </c>
      <c r="D62" s="446"/>
      <c r="E62" s="446"/>
      <c r="F62" s="446">
        <v>63</v>
      </c>
      <c r="G62" s="446">
        <v>26.8</v>
      </c>
      <c r="H62" s="446">
        <f t="shared" si="1"/>
        <v>4629.4000000000015</v>
      </c>
      <c r="I62" s="446">
        <v>1.06</v>
      </c>
      <c r="J62" s="652"/>
      <c r="K62" s="653"/>
    </row>
    <row r="63" spans="1:11">
      <c r="A63" s="446">
        <f t="shared" si="0"/>
        <v>60</v>
      </c>
      <c r="B63" s="446" t="s">
        <v>122</v>
      </c>
      <c r="C63" s="446" t="s">
        <v>149</v>
      </c>
      <c r="D63" s="446"/>
      <c r="E63" s="446"/>
      <c r="F63" s="446">
        <v>63</v>
      </c>
      <c r="G63" s="446">
        <v>39.200000000000003</v>
      </c>
      <c r="H63" s="446">
        <f t="shared" si="1"/>
        <v>4668.6000000000013</v>
      </c>
      <c r="I63" s="446">
        <v>1.06</v>
      </c>
      <c r="J63" s="652"/>
      <c r="K63" s="653"/>
    </row>
    <row r="64" spans="1:11">
      <c r="A64" s="446">
        <f t="shared" si="0"/>
        <v>61</v>
      </c>
      <c r="B64" s="446" t="s">
        <v>1938</v>
      </c>
      <c r="C64" s="446" t="s">
        <v>1939</v>
      </c>
      <c r="D64" s="446"/>
      <c r="E64" s="446"/>
      <c r="F64" s="446">
        <v>63</v>
      </c>
      <c r="G64" s="446">
        <v>101.3</v>
      </c>
      <c r="H64" s="446">
        <f t="shared" si="1"/>
        <v>4769.9000000000015</v>
      </c>
      <c r="I64" s="446">
        <v>1.06</v>
      </c>
      <c r="J64" s="652"/>
      <c r="K64" s="653"/>
    </row>
    <row r="65" spans="1:11">
      <c r="A65" s="446">
        <f t="shared" si="0"/>
        <v>62</v>
      </c>
      <c r="B65" s="446" t="s">
        <v>1939</v>
      </c>
      <c r="C65" s="446" t="s">
        <v>1940</v>
      </c>
      <c r="D65" s="446"/>
      <c r="E65" s="446"/>
      <c r="F65" s="446">
        <v>63</v>
      </c>
      <c r="G65" s="446">
        <v>29</v>
      </c>
      <c r="H65" s="446">
        <f t="shared" si="1"/>
        <v>4798.9000000000015</v>
      </c>
      <c r="I65" s="446">
        <v>1.06</v>
      </c>
      <c r="J65" s="652"/>
      <c r="K65" s="653"/>
    </row>
    <row r="66" spans="1:11">
      <c r="A66" s="446">
        <f t="shared" si="0"/>
        <v>63</v>
      </c>
      <c r="B66" s="446" t="s">
        <v>1940</v>
      </c>
      <c r="C66" s="446" t="s">
        <v>1941</v>
      </c>
      <c r="D66" s="446"/>
      <c r="E66" s="446"/>
      <c r="F66" s="446">
        <v>63</v>
      </c>
      <c r="G66" s="446">
        <v>53.7</v>
      </c>
      <c r="H66" s="446">
        <f t="shared" si="1"/>
        <v>4852.6000000000013</v>
      </c>
      <c r="I66" s="446">
        <v>1.06</v>
      </c>
      <c r="J66" s="652"/>
      <c r="K66" s="653"/>
    </row>
    <row r="67" spans="1:11">
      <c r="A67" s="446">
        <f t="shared" si="0"/>
        <v>64</v>
      </c>
      <c r="B67" s="446" t="s">
        <v>1939</v>
      </c>
      <c r="C67" s="446" t="s">
        <v>1942</v>
      </c>
      <c r="D67" s="446"/>
      <c r="E67" s="446"/>
      <c r="F67" s="446">
        <v>63</v>
      </c>
      <c r="G67" s="446">
        <v>194.7</v>
      </c>
      <c r="H67" s="446">
        <f t="shared" si="1"/>
        <v>5047.3000000000011</v>
      </c>
      <c r="I67" s="446">
        <v>1.06</v>
      </c>
      <c r="J67" s="652"/>
      <c r="K67" s="653"/>
    </row>
    <row r="68" spans="1:11">
      <c r="A68" s="446">
        <f t="shared" si="0"/>
        <v>65</v>
      </c>
      <c r="B68" s="446" t="s">
        <v>1942</v>
      </c>
      <c r="C68" s="446" t="s">
        <v>1943</v>
      </c>
      <c r="D68" s="446"/>
      <c r="E68" s="446"/>
      <c r="F68" s="446">
        <v>63</v>
      </c>
      <c r="G68" s="446">
        <v>63.4</v>
      </c>
      <c r="H68" s="446">
        <f t="shared" si="1"/>
        <v>5110.7000000000007</v>
      </c>
      <c r="I68" s="446">
        <v>1.06</v>
      </c>
      <c r="J68" s="652"/>
      <c r="K68" s="653"/>
    </row>
    <row r="69" spans="1:11">
      <c r="A69" s="446">
        <f t="shared" si="0"/>
        <v>66</v>
      </c>
      <c r="B69" s="446" t="s">
        <v>1940</v>
      </c>
      <c r="C69" s="446" t="s">
        <v>1943</v>
      </c>
      <c r="D69" s="446"/>
      <c r="E69" s="446"/>
      <c r="F69" s="446">
        <v>63</v>
      </c>
      <c r="G69" s="446">
        <v>218.7</v>
      </c>
      <c r="H69" s="446">
        <f t="shared" si="1"/>
        <v>5329.4000000000005</v>
      </c>
      <c r="I69" s="446">
        <v>1.06</v>
      </c>
      <c r="J69" s="652"/>
      <c r="K69" s="653"/>
    </row>
    <row r="70" spans="1:11">
      <c r="A70" s="446">
        <f t="shared" ref="A70:A133" si="2">1+A69</f>
        <v>67</v>
      </c>
      <c r="B70" s="446" t="s">
        <v>1944</v>
      </c>
      <c r="C70" s="446" t="s">
        <v>1942</v>
      </c>
      <c r="D70" s="446"/>
      <c r="E70" s="446"/>
      <c r="F70" s="446">
        <v>63</v>
      </c>
      <c r="G70" s="446">
        <v>214</v>
      </c>
      <c r="H70" s="446">
        <f t="shared" ref="H70:H133" si="3">+H69+G70</f>
        <v>5543.4000000000005</v>
      </c>
      <c r="I70" s="446">
        <v>1.06</v>
      </c>
      <c r="J70" s="652"/>
      <c r="K70" s="653"/>
    </row>
    <row r="71" spans="1:11">
      <c r="A71" s="446">
        <f t="shared" si="2"/>
        <v>68</v>
      </c>
      <c r="B71" s="446" t="s">
        <v>1943</v>
      </c>
      <c r="C71" s="446" t="s">
        <v>1945</v>
      </c>
      <c r="D71" s="446"/>
      <c r="E71" s="446"/>
      <c r="F71" s="446">
        <v>63</v>
      </c>
      <c r="G71" s="446">
        <v>469.6</v>
      </c>
      <c r="H71" s="446">
        <f t="shared" si="3"/>
        <v>6013.0000000000009</v>
      </c>
      <c r="I71" s="446">
        <v>1.06</v>
      </c>
      <c r="J71" s="652"/>
      <c r="K71" s="653"/>
    </row>
    <row r="72" spans="1:11">
      <c r="A72" s="446">
        <f t="shared" si="2"/>
        <v>69</v>
      </c>
      <c r="B72" s="446" t="s">
        <v>1945</v>
      </c>
      <c r="C72" s="446" t="s">
        <v>1946</v>
      </c>
      <c r="D72" s="446"/>
      <c r="E72" s="446"/>
      <c r="F72" s="446">
        <v>63</v>
      </c>
      <c r="G72" s="446">
        <v>153.4</v>
      </c>
      <c r="H72" s="446">
        <f t="shared" si="3"/>
        <v>6166.4000000000005</v>
      </c>
      <c r="I72" s="446">
        <v>1.06</v>
      </c>
      <c r="J72" s="652"/>
      <c r="K72" s="653"/>
    </row>
    <row r="73" spans="1:11">
      <c r="A73" s="446">
        <f t="shared" si="2"/>
        <v>70</v>
      </c>
      <c r="B73" s="446" t="s">
        <v>1946</v>
      </c>
      <c r="C73" s="446" t="s">
        <v>1947</v>
      </c>
      <c r="D73" s="446"/>
      <c r="E73" s="446"/>
      <c r="F73" s="446">
        <v>63</v>
      </c>
      <c r="G73" s="446">
        <v>388</v>
      </c>
      <c r="H73" s="446">
        <f t="shared" si="3"/>
        <v>6554.4000000000005</v>
      </c>
      <c r="I73" s="446">
        <v>1.06</v>
      </c>
      <c r="J73" s="652"/>
      <c r="K73" s="653"/>
    </row>
    <row r="74" spans="1:11">
      <c r="A74" s="446">
        <f t="shared" si="2"/>
        <v>71</v>
      </c>
      <c r="B74" s="446" t="s">
        <v>1947</v>
      </c>
      <c r="C74" s="446" t="s">
        <v>1038</v>
      </c>
      <c r="D74" s="446"/>
      <c r="E74" s="446"/>
      <c r="F74" s="446">
        <v>63</v>
      </c>
      <c r="G74" s="446">
        <v>185</v>
      </c>
      <c r="H74" s="446">
        <f t="shared" si="3"/>
        <v>6739.4000000000005</v>
      </c>
      <c r="I74" s="446">
        <v>1.06</v>
      </c>
      <c r="J74" s="652"/>
      <c r="K74" s="653"/>
    </row>
    <row r="75" spans="1:11">
      <c r="A75" s="446">
        <f t="shared" si="2"/>
        <v>72</v>
      </c>
      <c r="B75" s="446" t="s">
        <v>1947</v>
      </c>
      <c r="C75" s="446" t="s">
        <v>1948</v>
      </c>
      <c r="D75" s="446" t="s">
        <v>1068</v>
      </c>
      <c r="E75" s="446"/>
      <c r="F75" s="446">
        <v>63</v>
      </c>
      <c r="G75" s="446">
        <v>3.3</v>
      </c>
      <c r="H75" s="446">
        <f t="shared" si="3"/>
        <v>6742.7000000000007</v>
      </c>
      <c r="I75" s="446">
        <v>1.06</v>
      </c>
      <c r="J75" s="652"/>
      <c r="K75" s="653"/>
    </row>
    <row r="76" spans="1:11">
      <c r="A76" s="446">
        <f t="shared" si="2"/>
        <v>73</v>
      </c>
      <c r="B76" s="446" t="s">
        <v>1947</v>
      </c>
      <c r="C76" s="446" t="s">
        <v>1948</v>
      </c>
      <c r="D76" s="446"/>
      <c r="E76" s="446"/>
      <c r="F76" s="446">
        <v>63</v>
      </c>
      <c r="G76" s="446">
        <v>113.6</v>
      </c>
      <c r="H76" s="446">
        <f t="shared" si="3"/>
        <v>6856.3000000000011</v>
      </c>
      <c r="I76" s="446">
        <v>1.06</v>
      </c>
      <c r="J76" s="652"/>
      <c r="K76" s="653"/>
    </row>
    <row r="77" spans="1:11">
      <c r="A77" s="446">
        <f t="shared" si="2"/>
        <v>74</v>
      </c>
      <c r="B77" s="446" t="s">
        <v>1948</v>
      </c>
      <c r="C77" s="446" t="s">
        <v>1029</v>
      </c>
      <c r="D77" s="446"/>
      <c r="E77" s="446"/>
      <c r="F77" s="446">
        <v>63</v>
      </c>
      <c r="G77" s="446">
        <v>74.5</v>
      </c>
      <c r="H77" s="446">
        <f t="shared" si="3"/>
        <v>6930.8000000000011</v>
      </c>
      <c r="I77" s="446">
        <v>1.06</v>
      </c>
      <c r="J77" s="652"/>
      <c r="K77" s="653"/>
    </row>
    <row r="78" spans="1:11">
      <c r="A78" s="446">
        <f t="shared" si="2"/>
        <v>75</v>
      </c>
      <c r="B78" s="446" t="s">
        <v>1948</v>
      </c>
      <c r="C78" s="446" t="s">
        <v>1949</v>
      </c>
      <c r="D78" s="446"/>
      <c r="E78" s="446"/>
      <c r="F78" s="446">
        <v>63</v>
      </c>
      <c r="G78" s="446">
        <v>47.1</v>
      </c>
      <c r="H78" s="446">
        <f t="shared" si="3"/>
        <v>6977.9000000000015</v>
      </c>
      <c r="I78" s="446">
        <v>1.06</v>
      </c>
      <c r="J78" s="652"/>
      <c r="K78" s="653"/>
    </row>
    <row r="79" spans="1:11">
      <c r="A79" s="446">
        <f t="shared" si="2"/>
        <v>76</v>
      </c>
      <c r="B79" s="446" t="s">
        <v>1949</v>
      </c>
      <c r="C79" s="446" t="s">
        <v>1950</v>
      </c>
      <c r="D79" s="446"/>
      <c r="E79" s="446"/>
      <c r="F79" s="446">
        <v>63</v>
      </c>
      <c r="G79" s="446">
        <v>36</v>
      </c>
      <c r="H79" s="446">
        <f t="shared" si="3"/>
        <v>7013.9000000000015</v>
      </c>
      <c r="I79" s="446">
        <v>1.06</v>
      </c>
      <c r="J79" s="652"/>
      <c r="K79" s="653"/>
    </row>
    <row r="80" spans="1:11">
      <c r="A80" s="446">
        <f t="shared" si="2"/>
        <v>77</v>
      </c>
      <c r="B80" s="446" t="s">
        <v>1950</v>
      </c>
      <c r="C80" s="446" t="s">
        <v>1951</v>
      </c>
      <c r="D80" s="446"/>
      <c r="E80" s="446"/>
      <c r="F80" s="446">
        <v>63</v>
      </c>
      <c r="G80" s="446">
        <v>29.2</v>
      </c>
      <c r="H80" s="446">
        <f t="shared" si="3"/>
        <v>7043.1000000000013</v>
      </c>
      <c r="I80" s="446">
        <v>1.06</v>
      </c>
      <c r="J80" s="652"/>
      <c r="K80" s="653"/>
    </row>
    <row r="81" spans="1:11">
      <c r="A81" s="446">
        <f t="shared" si="2"/>
        <v>78</v>
      </c>
      <c r="B81" s="446" t="s">
        <v>1950</v>
      </c>
      <c r="C81" s="446" t="s">
        <v>1952</v>
      </c>
      <c r="D81" s="446"/>
      <c r="E81" s="446"/>
      <c r="F81" s="446">
        <v>63</v>
      </c>
      <c r="G81" s="446">
        <v>162.1</v>
      </c>
      <c r="H81" s="446">
        <f t="shared" si="3"/>
        <v>7205.2000000000016</v>
      </c>
      <c r="I81" s="446">
        <v>1.06</v>
      </c>
      <c r="J81" s="652"/>
      <c r="K81" s="653"/>
    </row>
    <row r="82" spans="1:11">
      <c r="A82" s="446">
        <f t="shared" si="2"/>
        <v>79</v>
      </c>
      <c r="B82" s="446" t="s">
        <v>1953</v>
      </c>
      <c r="C82" s="446" t="s">
        <v>1954</v>
      </c>
      <c r="D82" s="446"/>
      <c r="E82" s="446"/>
      <c r="F82" s="446">
        <v>63</v>
      </c>
      <c r="G82" s="446">
        <v>41.2</v>
      </c>
      <c r="H82" s="446">
        <f t="shared" si="3"/>
        <v>7246.4000000000015</v>
      </c>
      <c r="I82" s="446">
        <v>1.06</v>
      </c>
      <c r="J82" s="652"/>
      <c r="K82" s="653"/>
    </row>
    <row r="83" spans="1:11">
      <c r="A83" s="446">
        <f t="shared" si="2"/>
        <v>80</v>
      </c>
      <c r="B83" s="446" t="s">
        <v>1949</v>
      </c>
      <c r="C83" s="446" t="s">
        <v>1955</v>
      </c>
      <c r="D83" s="446" t="s">
        <v>1068</v>
      </c>
      <c r="E83" s="446"/>
      <c r="F83" s="446">
        <v>63</v>
      </c>
      <c r="G83" s="446">
        <v>2.5</v>
      </c>
      <c r="H83" s="446">
        <f t="shared" si="3"/>
        <v>7248.9000000000015</v>
      </c>
      <c r="I83" s="446">
        <v>1.06</v>
      </c>
      <c r="J83" s="652"/>
      <c r="K83" s="653"/>
    </row>
    <row r="84" spans="1:11">
      <c r="A84" s="446">
        <f t="shared" si="2"/>
        <v>81</v>
      </c>
      <c r="B84" s="446" t="s">
        <v>1949</v>
      </c>
      <c r="C84" s="446" t="s">
        <v>1955</v>
      </c>
      <c r="D84" s="446"/>
      <c r="E84" s="446"/>
      <c r="F84" s="446">
        <v>63</v>
      </c>
      <c r="G84" s="446">
        <v>421.6</v>
      </c>
      <c r="H84" s="446">
        <f t="shared" si="3"/>
        <v>7670.5000000000018</v>
      </c>
      <c r="I84" s="446">
        <v>1.06</v>
      </c>
      <c r="J84" s="652"/>
      <c r="K84" s="653"/>
    </row>
    <row r="85" spans="1:11">
      <c r="A85" s="446">
        <f t="shared" si="2"/>
        <v>82</v>
      </c>
      <c r="B85" s="446" t="s">
        <v>1955</v>
      </c>
      <c r="C85" s="446" t="s">
        <v>1956</v>
      </c>
      <c r="D85" s="446"/>
      <c r="E85" s="446"/>
      <c r="F85" s="446">
        <v>63</v>
      </c>
      <c r="G85" s="446">
        <v>2.1</v>
      </c>
      <c r="H85" s="446">
        <f t="shared" si="3"/>
        <v>7672.6000000000022</v>
      </c>
      <c r="I85" s="446">
        <v>1.06</v>
      </c>
      <c r="J85" s="652"/>
      <c r="K85" s="653"/>
    </row>
    <row r="86" spans="1:11">
      <c r="A86" s="446">
        <f t="shared" si="2"/>
        <v>83</v>
      </c>
      <c r="B86" s="446" t="s">
        <v>1956</v>
      </c>
      <c r="C86" s="446" t="s">
        <v>1946</v>
      </c>
      <c r="D86" s="446"/>
      <c r="E86" s="446"/>
      <c r="F86" s="446">
        <v>63</v>
      </c>
      <c r="G86" s="446">
        <v>237</v>
      </c>
      <c r="H86" s="446">
        <f t="shared" si="3"/>
        <v>7909.6000000000022</v>
      </c>
      <c r="I86" s="446">
        <v>1.06</v>
      </c>
      <c r="J86" s="652"/>
      <c r="K86" s="653"/>
    </row>
    <row r="87" spans="1:11">
      <c r="A87" s="446">
        <f t="shared" si="2"/>
        <v>84</v>
      </c>
      <c r="B87" s="446" t="s">
        <v>1945</v>
      </c>
      <c r="C87" s="446" t="s">
        <v>1957</v>
      </c>
      <c r="D87" s="446"/>
      <c r="E87" s="446"/>
      <c r="F87" s="446">
        <v>63</v>
      </c>
      <c r="G87" s="446">
        <v>218.4</v>
      </c>
      <c r="H87" s="446">
        <f t="shared" si="3"/>
        <v>8128.0000000000018</v>
      </c>
      <c r="I87" s="446">
        <v>1.06</v>
      </c>
      <c r="J87" s="652"/>
      <c r="K87" s="653"/>
    </row>
    <row r="88" spans="1:11">
      <c r="A88" s="446">
        <f t="shared" si="2"/>
        <v>85</v>
      </c>
      <c r="B88" s="446" t="s">
        <v>1957</v>
      </c>
      <c r="C88" s="446" t="s">
        <v>1956</v>
      </c>
      <c r="D88" s="446"/>
      <c r="E88" s="446"/>
      <c r="F88" s="446">
        <v>63</v>
      </c>
      <c r="G88" s="446">
        <v>142.6</v>
      </c>
      <c r="H88" s="446">
        <f t="shared" si="3"/>
        <v>8270.6000000000022</v>
      </c>
      <c r="I88" s="446">
        <v>1.06</v>
      </c>
      <c r="J88" s="652"/>
      <c r="K88" s="653"/>
    </row>
    <row r="89" spans="1:11">
      <c r="A89" s="446">
        <f t="shared" si="2"/>
        <v>86</v>
      </c>
      <c r="B89" s="446" t="s">
        <v>1957</v>
      </c>
      <c r="C89" s="446" t="s">
        <v>1958</v>
      </c>
      <c r="D89" s="446"/>
      <c r="E89" s="446"/>
      <c r="F89" s="446">
        <v>63</v>
      </c>
      <c r="G89" s="446">
        <v>51.4</v>
      </c>
      <c r="H89" s="446">
        <f t="shared" si="3"/>
        <v>8322.0000000000018</v>
      </c>
      <c r="I89" s="446">
        <v>1.06</v>
      </c>
      <c r="J89" s="652"/>
      <c r="K89" s="653"/>
    </row>
    <row r="90" spans="1:11">
      <c r="A90" s="446">
        <f t="shared" si="2"/>
        <v>87</v>
      </c>
      <c r="B90" s="446" t="s">
        <v>1958</v>
      </c>
      <c r="C90" s="446" t="s">
        <v>1959</v>
      </c>
      <c r="D90" s="446"/>
      <c r="E90" s="446"/>
      <c r="F90" s="446">
        <v>63</v>
      </c>
      <c r="G90" s="446">
        <v>128</v>
      </c>
      <c r="H90" s="446">
        <f t="shared" si="3"/>
        <v>8450.0000000000018</v>
      </c>
      <c r="I90" s="446">
        <v>1.06</v>
      </c>
      <c r="J90" s="652"/>
      <c r="K90" s="653"/>
    </row>
    <row r="91" spans="1:11">
      <c r="A91" s="446">
        <f t="shared" si="2"/>
        <v>88</v>
      </c>
      <c r="B91" s="446" t="s">
        <v>1959</v>
      </c>
      <c r="C91" s="446" t="s">
        <v>1960</v>
      </c>
      <c r="D91" s="446"/>
      <c r="E91" s="446"/>
      <c r="F91" s="446">
        <v>63</v>
      </c>
      <c r="G91" s="446">
        <v>38</v>
      </c>
      <c r="H91" s="446">
        <f t="shared" si="3"/>
        <v>8488.0000000000018</v>
      </c>
      <c r="I91" s="446">
        <v>1.06</v>
      </c>
      <c r="J91" s="652"/>
      <c r="K91" s="653"/>
    </row>
    <row r="92" spans="1:11">
      <c r="A92" s="446">
        <f t="shared" si="2"/>
        <v>89</v>
      </c>
      <c r="B92" s="446" t="s">
        <v>1959</v>
      </c>
      <c r="C92" s="446" t="s">
        <v>1961</v>
      </c>
      <c r="D92" s="446"/>
      <c r="E92" s="446"/>
      <c r="F92" s="446">
        <v>63</v>
      </c>
      <c r="G92" s="446">
        <v>3.9</v>
      </c>
      <c r="H92" s="446">
        <f t="shared" si="3"/>
        <v>8491.9000000000015</v>
      </c>
      <c r="I92" s="446">
        <v>1.06</v>
      </c>
      <c r="J92" s="652"/>
      <c r="K92" s="653"/>
    </row>
    <row r="93" spans="1:11">
      <c r="A93" s="446">
        <f t="shared" si="2"/>
        <v>90</v>
      </c>
      <c r="B93" s="446" t="s">
        <v>1959</v>
      </c>
      <c r="C93" s="446" t="s">
        <v>1961</v>
      </c>
      <c r="D93" s="446" t="s">
        <v>1101</v>
      </c>
      <c r="E93" s="446"/>
      <c r="F93" s="446">
        <v>63</v>
      </c>
      <c r="G93" s="446">
        <v>5.4</v>
      </c>
      <c r="H93" s="446">
        <f t="shared" si="3"/>
        <v>8497.3000000000011</v>
      </c>
      <c r="I93" s="446">
        <v>1.06</v>
      </c>
      <c r="J93" s="652"/>
      <c r="K93" s="653"/>
    </row>
    <row r="94" spans="1:11">
      <c r="A94" s="446">
        <f t="shared" si="2"/>
        <v>91</v>
      </c>
      <c r="B94" s="446" t="s">
        <v>1959</v>
      </c>
      <c r="C94" s="446" t="s">
        <v>1961</v>
      </c>
      <c r="D94" s="446"/>
      <c r="E94" s="446"/>
      <c r="F94" s="446">
        <v>63</v>
      </c>
      <c r="G94" s="446">
        <v>258.10000000000002</v>
      </c>
      <c r="H94" s="446">
        <f t="shared" si="3"/>
        <v>8755.4000000000015</v>
      </c>
      <c r="I94" s="446">
        <v>1.06</v>
      </c>
      <c r="J94" s="652"/>
      <c r="K94" s="653"/>
    </row>
    <row r="95" spans="1:11">
      <c r="A95" s="446">
        <f t="shared" si="2"/>
        <v>92</v>
      </c>
      <c r="B95" s="446" t="s">
        <v>1962</v>
      </c>
      <c r="C95" s="446" t="s">
        <v>1963</v>
      </c>
      <c r="D95" s="446"/>
      <c r="E95" s="446"/>
      <c r="F95" s="446">
        <v>63</v>
      </c>
      <c r="G95" s="446">
        <v>103.1</v>
      </c>
      <c r="H95" s="446">
        <f t="shared" si="3"/>
        <v>8858.5000000000018</v>
      </c>
      <c r="I95" s="446">
        <v>1.06</v>
      </c>
      <c r="J95" s="652"/>
      <c r="K95" s="653"/>
    </row>
    <row r="96" spans="1:11">
      <c r="A96" s="446">
        <f t="shared" si="2"/>
        <v>93</v>
      </c>
      <c r="B96" s="446" t="s">
        <v>1964</v>
      </c>
      <c r="C96" s="446" t="s">
        <v>1965</v>
      </c>
      <c r="D96" s="446"/>
      <c r="E96" s="446"/>
      <c r="F96" s="446">
        <v>63</v>
      </c>
      <c r="G96" s="446">
        <v>386.2</v>
      </c>
      <c r="H96" s="446">
        <f t="shared" si="3"/>
        <v>9244.7000000000025</v>
      </c>
      <c r="I96" s="446">
        <v>1.06</v>
      </c>
      <c r="J96" s="652"/>
      <c r="K96" s="653"/>
    </row>
    <row r="97" spans="1:11">
      <c r="A97" s="446">
        <f t="shared" si="2"/>
        <v>94</v>
      </c>
      <c r="B97" s="446" t="s">
        <v>1965</v>
      </c>
      <c r="C97" s="446" t="s">
        <v>1958</v>
      </c>
      <c r="D97" s="446"/>
      <c r="E97" s="446"/>
      <c r="F97" s="446">
        <v>63</v>
      </c>
      <c r="G97" s="446">
        <v>73.400000000000006</v>
      </c>
      <c r="H97" s="446">
        <f t="shared" si="3"/>
        <v>9318.1000000000022</v>
      </c>
      <c r="I97" s="446">
        <v>1.06</v>
      </c>
      <c r="J97" s="652"/>
      <c r="K97" s="653"/>
    </row>
    <row r="98" spans="1:11">
      <c r="A98" s="446">
        <f t="shared" si="2"/>
        <v>95</v>
      </c>
      <c r="B98" s="446" t="s">
        <v>1965</v>
      </c>
      <c r="C98" s="446" t="s">
        <v>1966</v>
      </c>
      <c r="D98" s="446"/>
      <c r="E98" s="446"/>
      <c r="F98" s="446">
        <v>63</v>
      </c>
      <c r="G98" s="446">
        <v>35.200000000000003</v>
      </c>
      <c r="H98" s="446">
        <f t="shared" si="3"/>
        <v>9353.3000000000029</v>
      </c>
      <c r="I98" s="446">
        <v>1.06</v>
      </c>
      <c r="J98" s="652"/>
      <c r="K98" s="653"/>
    </row>
    <row r="99" spans="1:11">
      <c r="A99" s="446">
        <f t="shared" si="2"/>
        <v>96</v>
      </c>
      <c r="B99" s="446" t="s">
        <v>1955</v>
      </c>
      <c r="C99" s="446" t="s">
        <v>1967</v>
      </c>
      <c r="D99" s="446"/>
      <c r="E99" s="446"/>
      <c r="F99" s="446">
        <v>63</v>
      </c>
      <c r="G99" s="446">
        <v>163.69999999999999</v>
      </c>
      <c r="H99" s="446">
        <f t="shared" si="3"/>
        <v>9517.0000000000036</v>
      </c>
      <c r="I99" s="446">
        <v>1.06</v>
      </c>
      <c r="J99" s="652"/>
      <c r="K99" s="653"/>
    </row>
    <row r="100" spans="1:11">
      <c r="A100" s="446">
        <f t="shared" si="2"/>
        <v>97</v>
      </c>
      <c r="B100" s="446" t="s">
        <v>1967</v>
      </c>
      <c r="C100" s="446" t="s">
        <v>1968</v>
      </c>
      <c r="D100" s="446"/>
      <c r="E100" s="446"/>
      <c r="F100" s="446">
        <v>63</v>
      </c>
      <c r="G100" s="446">
        <v>109.1</v>
      </c>
      <c r="H100" s="446">
        <f t="shared" si="3"/>
        <v>9626.100000000004</v>
      </c>
      <c r="I100" s="446">
        <v>1.06</v>
      </c>
      <c r="J100" s="652"/>
      <c r="K100" s="653"/>
    </row>
    <row r="101" spans="1:11">
      <c r="A101" s="446">
        <f t="shared" si="2"/>
        <v>98</v>
      </c>
      <c r="B101" s="446" t="s">
        <v>1968</v>
      </c>
      <c r="C101" s="446" t="s">
        <v>1969</v>
      </c>
      <c r="D101" s="446"/>
      <c r="E101" s="446"/>
      <c r="F101" s="446">
        <v>63</v>
      </c>
      <c r="G101" s="446">
        <v>90.7</v>
      </c>
      <c r="H101" s="446">
        <f t="shared" si="3"/>
        <v>9716.8000000000047</v>
      </c>
      <c r="I101" s="446">
        <v>1.06</v>
      </c>
      <c r="J101" s="652"/>
      <c r="K101" s="653"/>
    </row>
    <row r="102" spans="1:11">
      <c r="A102" s="446">
        <f t="shared" si="2"/>
        <v>99</v>
      </c>
      <c r="B102" s="446" t="s">
        <v>1969</v>
      </c>
      <c r="C102" s="446" t="s">
        <v>1970</v>
      </c>
      <c r="D102" s="446"/>
      <c r="E102" s="446"/>
      <c r="F102" s="446">
        <v>63</v>
      </c>
      <c r="G102" s="446">
        <v>49.2</v>
      </c>
      <c r="H102" s="446">
        <f t="shared" si="3"/>
        <v>9766.0000000000055</v>
      </c>
      <c r="I102" s="446">
        <v>1.06</v>
      </c>
      <c r="J102" s="652"/>
      <c r="K102" s="653"/>
    </row>
    <row r="103" spans="1:11">
      <c r="A103" s="446">
        <f t="shared" si="2"/>
        <v>100</v>
      </c>
      <c r="B103" s="446" t="s">
        <v>1969</v>
      </c>
      <c r="C103" s="446" t="s">
        <v>1971</v>
      </c>
      <c r="D103" s="446"/>
      <c r="E103" s="446"/>
      <c r="F103" s="446">
        <v>63</v>
      </c>
      <c r="G103" s="446">
        <v>52.1</v>
      </c>
      <c r="H103" s="446">
        <f t="shared" si="3"/>
        <v>9818.1000000000058</v>
      </c>
      <c r="I103" s="446">
        <v>1.06</v>
      </c>
      <c r="J103" s="652"/>
      <c r="K103" s="653"/>
    </row>
    <row r="104" spans="1:11">
      <c r="A104" s="446">
        <f t="shared" si="2"/>
        <v>101</v>
      </c>
      <c r="B104" s="446" t="s">
        <v>1971</v>
      </c>
      <c r="C104" s="446" t="s">
        <v>1972</v>
      </c>
      <c r="D104" s="446"/>
      <c r="E104" s="446"/>
      <c r="F104" s="446">
        <v>63</v>
      </c>
      <c r="G104" s="446">
        <v>38.200000000000003</v>
      </c>
      <c r="H104" s="446">
        <f t="shared" si="3"/>
        <v>9856.3000000000065</v>
      </c>
      <c r="I104" s="446">
        <v>1.06</v>
      </c>
      <c r="J104" s="652"/>
      <c r="K104" s="653"/>
    </row>
    <row r="105" spans="1:11">
      <c r="A105" s="446">
        <f t="shared" si="2"/>
        <v>102</v>
      </c>
      <c r="B105" s="446" t="s">
        <v>1971</v>
      </c>
      <c r="C105" s="446" t="s">
        <v>1973</v>
      </c>
      <c r="D105" s="446"/>
      <c r="E105" s="446"/>
      <c r="F105" s="446">
        <v>63</v>
      </c>
      <c r="G105" s="446">
        <v>20.6</v>
      </c>
      <c r="H105" s="446">
        <f t="shared" si="3"/>
        <v>9876.9000000000069</v>
      </c>
      <c r="I105" s="446">
        <v>1.06</v>
      </c>
      <c r="J105" s="652"/>
      <c r="K105" s="653"/>
    </row>
    <row r="106" spans="1:11">
      <c r="A106" s="446">
        <f t="shared" si="2"/>
        <v>103</v>
      </c>
      <c r="B106" s="446" t="s">
        <v>1973</v>
      </c>
      <c r="C106" s="446" t="s">
        <v>1974</v>
      </c>
      <c r="D106" s="446"/>
      <c r="E106" s="446"/>
      <c r="F106" s="446">
        <v>63</v>
      </c>
      <c r="G106" s="446">
        <v>68.2</v>
      </c>
      <c r="H106" s="446">
        <f t="shared" si="3"/>
        <v>9945.1000000000076</v>
      </c>
      <c r="I106" s="446">
        <v>1.06</v>
      </c>
      <c r="J106" s="652"/>
      <c r="K106" s="653"/>
    </row>
    <row r="107" spans="1:11">
      <c r="A107" s="446">
        <f t="shared" si="2"/>
        <v>104</v>
      </c>
      <c r="B107" s="446" t="s">
        <v>1973</v>
      </c>
      <c r="C107" s="446" t="s">
        <v>1975</v>
      </c>
      <c r="D107" s="446"/>
      <c r="E107" s="446"/>
      <c r="F107" s="446">
        <v>63</v>
      </c>
      <c r="G107" s="446">
        <v>120.2</v>
      </c>
      <c r="H107" s="446">
        <f t="shared" si="3"/>
        <v>10065.300000000008</v>
      </c>
      <c r="I107" s="446">
        <v>1.06</v>
      </c>
      <c r="J107" s="652"/>
      <c r="K107" s="653"/>
    </row>
    <row r="108" spans="1:11">
      <c r="A108" s="446">
        <f t="shared" si="2"/>
        <v>105</v>
      </c>
      <c r="B108" s="446" t="s">
        <v>1975</v>
      </c>
      <c r="C108" s="446" t="s">
        <v>1028</v>
      </c>
      <c r="D108" s="446"/>
      <c r="E108" s="446"/>
      <c r="F108" s="446">
        <v>63</v>
      </c>
      <c r="G108" s="446">
        <v>153.6</v>
      </c>
      <c r="H108" s="446">
        <f t="shared" si="3"/>
        <v>10218.900000000009</v>
      </c>
      <c r="I108" s="446">
        <v>1.06</v>
      </c>
      <c r="J108" s="652"/>
      <c r="K108" s="653"/>
    </row>
    <row r="109" spans="1:11">
      <c r="A109" s="446">
        <f t="shared" si="2"/>
        <v>106</v>
      </c>
      <c r="B109" s="446" t="s">
        <v>1028</v>
      </c>
      <c r="C109" s="446" t="s">
        <v>1974</v>
      </c>
      <c r="D109" s="446"/>
      <c r="E109" s="446"/>
      <c r="F109" s="446">
        <v>63</v>
      </c>
      <c r="G109" s="446">
        <v>51.3</v>
      </c>
      <c r="H109" s="446">
        <f t="shared" si="3"/>
        <v>10270.200000000008</v>
      </c>
      <c r="I109" s="446">
        <v>1.06</v>
      </c>
      <c r="J109" s="652"/>
      <c r="K109" s="653"/>
    </row>
    <row r="110" spans="1:11">
      <c r="A110" s="446">
        <f t="shared" si="2"/>
        <v>107</v>
      </c>
      <c r="B110" s="446" t="s">
        <v>1975</v>
      </c>
      <c r="C110" s="446" t="s">
        <v>1976</v>
      </c>
      <c r="D110" s="446"/>
      <c r="E110" s="446"/>
      <c r="F110" s="446">
        <v>63</v>
      </c>
      <c r="G110" s="446">
        <v>28.3</v>
      </c>
      <c r="H110" s="446">
        <f t="shared" si="3"/>
        <v>10298.500000000007</v>
      </c>
      <c r="I110" s="446">
        <v>1.06</v>
      </c>
      <c r="J110" s="652"/>
      <c r="K110" s="653"/>
    </row>
    <row r="111" spans="1:11">
      <c r="A111" s="446">
        <f t="shared" si="2"/>
        <v>108</v>
      </c>
      <c r="B111" s="446" t="s">
        <v>1976</v>
      </c>
      <c r="C111" s="446" t="s">
        <v>1977</v>
      </c>
      <c r="D111" s="446"/>
      <c r="E111" s="446"/>
      <c r="F111" s="446">
        <v>63</v>
      </c>
      <c r="G111" s="446">
        <v>89.3</v>
      </c>
      <c r="H111" s="446">
        <f t="shared" si="3"/>
        <v>10387.800000000007</v>
      </c>
      <c r="I111" s="446">
        <v>1.06</v>
      </c>
      <c r="J111" s="652"/>
      <c r="K111" s="653"/>
    </row>
    <row r="112" spans="1:11">
      <c r="A112" s="446">
        <f t="shared" si="2"/>
        <v>109</v>
      </c>
      <c r="B112" s="446" t="s">
        <v>1976</v>
      </c>
      <c r="C112" s="446" t="s">
        <v>1978</v>
      </c>
      <c r="D112" s="446"/>
      <c r="E112" s="446"/>
      <c r="F112" s="446">
        <v>63</v>
      </c>
      <c r="G112" s="446">
        <v>45.2</v>
      </c>
      <c r="H112" s="446">
        <f t="shared" si="3"/>
        <v>10433.000000000007</v>
      </c>
      <c r="I112" s="446">
        <v>1.06</v>
      </c>
      <c r="J112" s="652"/>
      <c r="K112" s="653"/>
    </row>
    <row r="113" spans="1:11">
      <c r="A113" s="446">
        <f t="shared" si="2"/>
        <v>110</v>
      </c>
      <c r="B113" s="446" t="s">
        <v>1979</v>
      </c>
      <c r="C113" s="446" t="s">
        <v>1980</v>
      </c>
      <c r="D113" s="446"/>
      <c r="E113" s="446"/>
      <c r="F113" s="446">
        <v>63</v>
      </c>
      <c r="G113" s="446">
        <v>94.1</v>
      </c>
      <c r="H113" s="446">
        <f t="shared" si="3"/>
        <v>10527.100000000008</v>
      </c>
      <c r="I113" s="446">
        <v>1.06</v>
      </c>
      <c r="J113" s="652"/>
      <c r="K113" s="653"/>
    </row>
    <row r="114" spans="1:11">
      <c r="A114" s="446">
        <f t="shared" si="2"/>
        <v>111</v>
      </c>
      <c r="B114" s="446" t="s">
        <v>1980</v>
      </c>
      <c r="C114" s="446" t="s">
        <v>1981</v>
      </c>
      <c r="D114" s="446"/>
      <c r="E114" s="446"/>
      <c r="F114" s="446">
        <v>63</v>
      </c>
      <c r="G114" s="446">
        <v>63.3</v>
      </c>
      <c r="H114" s="446">
        <f t="shared" si="3"/>
        <v>10590.400000000007</v>
      </c>
      <c r="I114" s="446">
        <v>1.06</v>
      </c>
      <c r="J114" s="652"/>
      <c r="K114" s="653"/>
    </row>
    <row r="115" spans="1:11">
      <c r="A115" s="446">
        <f t="shared" si="2"/>
        <v>112</v>
      </c>
      <c r="B115" s="446" t="s">
        <v>1980</v>
      </c>
      <c r="C115" s="446" t="s">
        <v>1981</v>
      </c>
      <c r="D115" s="446" t="s">
        <v>1101</v>
      </c>
      <c r="E115" s="446"/>
      <c r="F115" s="446">
        <v>63</v>
      </c>
      <c r="G115" s="446">
        <v>76.3</v>
      </c>
      <c r="H115" s="446">
        <f t="shared" si="3"/>
        <v>10666.700000000006</v>
      </c>
      <c r="I115" s="446">
        <v>1.06</v>
      </c>
      <c r="J115" s="652"/>
      <c r="K115" s="653"/>
    </row>
    <row r="116" spans="1:11">
      <c r="A116" s="446">
        <f t="shared" si="2"/>
        <v>113</v>
      </c>
      <c r="B116" s="446" t="s">
        <v>1981</v>
      </c>
      <c r="C116" s="446" t="s">
        <v>1982</v>
      </c>
      <c r="D116" s="446"/>
      <c r="E116" s="446"/>
      <c r="F116" s="446">
        <v>63</v>
      </c>
      <c r="G116" s="446">
        <v>64.5</v>
      </c>
      <c r="H116" s="446">
        <f t="shared" si="3"/>
        <v>10731.200000000006</v>
      </c>
      <c r="I116" s="446">
        <v>1.06</v>
      </c>
      <c r="J116" s="652"/>
      <c r="K116" s="653"/>
    </row>
    <row r="117" spans="1:11">
      <c r="A117" s="446">
        <f t="shared" si="2"/>
        <v>114</v>
      </c>
      <c r="B117" s="446" t="s">
        <v>1982</v>
      </c>
      <c r="C117" s="446" t="s">
        <v>1980</v>
      </c>
      <c r="D117" s="446"/>
      <c r="E117" s="446"/>
      <c r="F117" s="446">
        <v>63</v>
      </c>
      <c r="G117" s="446">
        <v>90.6</v>
      </c>
      <c r="H117" s="446">
        <f t="shared" si="3"/>
        <v>10821.800000000007</v>
      </c>
      <c r="I117" s="446">
        <v>1.06</v>
      </c>
      <c r="J117" s="652"/>
      <c r="K117" s="653"/>
    </row>
    <row r="118" spans="1:11">
      <c r="A118" s="446">
        <f t="shared" si="2"/>
        <v>115</v>
      </c>
      <c r="B118" s="446" t="s">
        <v>1982</v>
      </c>
      <c r="C118" s="446" t="s">
        <v>1983</v>
      </c>
      <c r="D118" s="446"/>
      <c r="E118" s="446"/>
      <c r="F118" s="446">
        <v>63</v>
      </c>
      <c r="G118" s="446">
        <v>152.5</v>
      </c>
      <c r="H118" s="446">
        <f t="shared" si="3"/>
        <v>10974.300000000007</v>
      </c>
      <c r="I118" s="446">
        <v>1.06</v>
      </c>
      <c r="J118" s="652"/>
      <c r="K118" s="653"/>
    </row>
    <row r="119" spans="1:11">
      <c r="A119" s="446">
        <f t="shared" si="2"/>
        <v>116</v>
      </c>
      <c r="B119" s="446" t="s">
        <v>697</v>
      </c>
      <c r="C119" s="446" t="s">
        <v>1984</v>
      </c>
      <c r="D119" s="446"/>
      <c r="E119" s="446"/>
      <c r="F119" s="446">
        <v>63</v>
      </c>
      <c r="G119" s="446">
        <v>5.8</v>
      </c>
      <c r="H119" s="446">
        <f t="shared" si="3"/>
        <v>10980.100000000006</v>
      </c>
      <c r="I119" s="446">
        <v>1.06</v>
      </c>
      <c r="J119" s="652"/>
      <c r="K119" s="653"/>
    </row>
    <row r="120" spans="1:11">
      <c r="A120" s="446">
        <f t="shared" si="2"/>
        <v>117</v>
      </c>
      <c r="B120" s="446" t="s">
        <v>697</v>
      </c>
      <c r="C120" s="446" t="s">
        <v>1984</v>
      </c>
      <c r="D120" s="446" t="s">
        <v>1101</v>
      </c>
      <c r="E120" s="446"/>
      <c r="F120" s="446">
        <v>63</v>
      </c>
      <c r="G120" s="446">
        <v>210.7</v>
      </c>
      <c r="H120" s="446">
        <f t="shared" si="3"/>
        <v>11190.800000000007</v>
      </c>
      <c r="I120" s="446">
        <v>1.06</v>
      </c>
      <c r="J120" s="652"/>
      <c r="K120" s="653"/>
    </row>
    <row r="121" spans="1:11">
      <c r="A121" s="446">
        <f t="shared" si="2"/>
        <v>118</v>
      </c>
      <c r="B121" s="446" t="s">
        <v>1985</v>
      </c>
      <c r="C121" s="446" t="s">
        <v>1986</v>
      </c>
      <c r="D121" s="446"/>
      <c r="E121" s="446"/>
      <c r="F121" s="446">
        <v>63</v>
      </c>
      <c r="G121" s="446">
        <v>225.7</v>
      </c>
      <c r="H121" s="446">
        <f t="shared" si="3"/>
        <v>11416.500000000007</v>
      </c>
      <c r="I121" s="446">
        <v>1.06</v>
      </c>
      <c r="J121" s="652"/>
      <c r="K121" s="653"/>
    </row>
    <row r="122" spans="1:11">
      <c r="A122" s="446">
        <f t="shared" si="2"/>
        <v>119</v>
      </c>
      <c r="B122" s="446" t="s">
        <v>1987</v>
      </c>
      <c r="C122" s="446" t="s">
        <v>745</v>
      </c>
      <c r="D122" s="446"/>
      <c r="E122" s="446"/>
      <c r="F122" s="446">
        <v>63</v>
      </c>
      <c r="G122" s="446">
        <v>34.799999999999997</v>
      </c>
      <c r="H122" s="446">
        <f t="shared" si="3"/>
        <v>11451.300000000007</v>
      </c>
      <c r="I122" s="446">
        <v>1.06</v>
      </c>
      <c r="J122" s="652"/>
      <c r="K122" s="653"/>
    </row>
    <row r="123" spans="1:11">
      <c r="A123" s="446">
        <f t="shared" si="2"/>
        <v>120</v>
      </c>
      <c r="B123" s="446" t="s">
        <v>745</v>
      </c>
      <c r="C123" s="446" t="s">
        <v>1988</v>
      </c>
      <c r="D123" s="446"/>
      <c r="E123" s="446"/>
      <c r="F123" s="446">
        <v>63</v>
      </c>
      <c r="G123" s="446">
        <v>52.3</v>
      </c>
      <c r="H123" s="446">
        <f t="shared" si="3"/>
        <v>11503.600000000006</v>
      </c>
      <c r="I123" s="446">
        <v>1.06</v>
      </c>
      <c r="J123" s="652"/>
      <c r="K123" s="653"/>
    </row>
    <row r="124" spans="1:11">
      <c r="A124" s="446">
        <f t="shared" si="2"/>
        <v>121</v>
      </c>
      <c r="B124" s="446" t="s">
        <v>1988</v>
      </c>
      <c r="C124" s="446" t="s">
        <v>1989</v>
      </c>
      <c r="D124" s="446"/>
      <c r="E124" s="446"/>
      <c r="F124" s="446">
        <v>63</v>
      </c>
      <c r="G124" s="446">
        <v>44.9</v>
      </c>
      <c r="H124" s="446">
        <f t="shared" si="3"/>
        <v>11548.500000000005</v>
      </c>
      <c r="I124" s="446">
        <v>1.06</v>
      </c>
      <c r="J124" s="652"/>
      <c r="K124" s="653"/>
    </row>
    <row r="125" spans="1:11">
      <c r="A125" s="446">
        <f t="shared" si="2"/>
        <v>122</v>
      </c>
      <c r="B125" s="446" t="s">
        <v>1989</v>
      </c>
      <c r="C125" s="446" t="s">
        <v>1990</v>
      </c>
      <c r="D125" s="446"/>
      <c r="E125" s="446"/>
      <c r="F125" s="446">
        <v>63</v>
      </c>
      <c r="G125" s="446">
        <v>18.100000000000001</v>
      </c>
      <c r="H125" s="446">
        <f t="shared" si="3"/>
        <v>11566.600000000006</v>
      </c>
      <c r="I125" s="446">
        <v>1.06</v>
      </c>
      <c r="J125" s="652"/>
      <c r="K125" s="653"/>
    </row>
    <row r="126" spans="1:11">
      <c r="A126" s="446">
        <f t="shared" si="2"/>
        <v>123</v>
      </c>
      <c r="B126" s="446" t="s">
        <v>1989</v>
      </c>
      <c r="C126" s="446" t="s">
        <v>1991</v>
      </c>
      <c r="D126" s="446"/>
      <c r="E126" s="446"/>
      <c r="F126" s="446">
        <v>63</v>
      </c>
      <c r="G126" s="446">
        <v>29.7</v>
      </c>
      <c r="H126" s="446">
        <f t="shared" si="3"/>
        <v>11596.300000000007</v>
      </c>
      <c r="I126" s="446">
        <v>1.06</v>
      </c>
      <c r="J126" s="652"/>
      <c r="K126" s="653"/>
    </row>
    <row r="127" spans="1:11">
      <c r="A127" s="446">
        <f t="shared" si="2"/>
        <v>124</v>
      </c>
      <c r="B127" s="446" t="s">
        <v>1992</v>
      </c>
      <c r="C127" s="446" t="s">
        <v>820</v>
      </c>
      <c r="D127" s="446"/>
      <c r="E127" s="446"/>
      <c r="F127" s="446">
        <v>63</v>
      </c>
      <c r="G127" s="446">
        <v>51.6</v>
      </c>
      <c r="H127" s="446">
        <f t="shared" si="3"/>
        <v>11647.900000000007</v>
      </c>
      <c r="I127" s="446">
        <v>1.06</v>
      </c>
      <c r="J127" s="652"/>
      <c r="K127" s="653"/>
    </row>
    <row r="128" spans="1:11">
      <c r="A128" s="446">
        <f t="shared" si="2"/>
        <v>125</v>
      </c>
      <c r="B128" s="446" t="s">
        <v>820</v>
      </c>
      <c r="C128" s="446" t="s">
        <v>1988</v>
      </c>
      <c r="D128" s="446"/>
      <c r="E128" s="446"/>
      <c r="F128" s="446">
        <v>63</v>
      </c>
      <c r="G128" s="446">
        <v>10.1</v>
      </c>
      <c r="H128" s="446">
        <f t="shared" si="3"/>
        <v>11658.000000000007</v>
      </c>
      <c r="I128" s="446">
        <v>1.06</v>
      </c>
      <c r="J128" s="652"/>
      <c r="K128" s="653"/>
    </row>
    <row r="129" spans="1:11">
      <c r="A129" s="446">
        <f t="shared" si="2"/>
        <v>126</v>
      </c>
      <c r="B129" s="446" t="s">
        <v>820</v>
      </c>
      <c r="C129" s="446" t="s">
        <v>1993</v>
      </c>
      <c r="D129" s="446"/>
      <c r="E129" s="446"/>
      <c r="F129" s="446">
        <v>63</v>
      </c>
      <c r="G129" s="446">
        <v>29.7</v>
      </c>
      <c r="H129" s="446">
        <f t="shared" si="3"/>
        <v>11687.700000000008</v>
      </c>
      <c r="I129" s="446">
        <v>1.06</v>
      </c>
      <c r="J129" s="652"/>
      <c r="K129" s="653"/>
    </row>
    <row r="130" spans="1:11">
      <c r="A130" s="446">
        <f t="shared" si="2"/>
        <v>127</v>
      </c>
      <c r="B130" s="446" t="s">
        <v>745</v>
      </c>
      <c r="C130" s="446" t="s">
        <v>1994</v>
      </c>
      <c r="D130" s="446"/>
      <c r="E130" s="446"/>
      <c r="F130" s="446">
        <v>63</v>
      </c>
      <c r="G130" s="446">
        <v>141.1</v>
      </c>
      <c r="H130" s="446">
        <f t="shared" si="3"/>
        <v>11828.800000000008</v>
      </c>
      <c r="I130" s="446">
        <v>1.06</v>
      </c>
      <c r="J130" s="652"/>
      <c r="K130" s="653"/>
    </row>
    <row r="131" spans="1:11">
      <c r="A131" s="446">
        <f t="shared" si="2"/>
        <v>128</v>
      </c>
      <c r="B131" s="446" t="s">
        <v>1995</v>
      </c>
      <c r="C131" s="446" t="s">
        <v>1996</v>
      </c>
      <c r="D131" s="446"/>
      <c r="E131" s="446"/>
      <c r="F131" s="446">
        <v>63</v>
      </c>
      <c r="G131" s="446">
        <v>292</v>
      </c>
      <c r="H131" s="446">
        <f t="shared" si="3"/>
        <v>12120.800000000008</v>
      </c>
      <c r="I131" s="446">
        <v>1.06</v>
      </c>
      <c r="J131" s="652"/>
      <c r="K131" s="653"/>
    </row>
    <row r="132" spans="1:11">
      <c r="A132" s="446">
        <f t="shared" si="2"/>
        <v>129</v>
      </c>
      <c r="B132" s="446" t="s">
        <v>1997</v>
      </c>
      <c r="C132" s="446" t="s">
        <v>1998</v>
      </c>
      <c r="D132" s="446"/>
      <c r="E132" s="446"/>
      <c r="F132" s="446">
        <v>63</v>
      </c>
      <c r="G132" s="446">
        <v>134.19999999999999</v>
      </c>
      <c r="H132" s="446">
        <f t="shared" si="3"/>
        <v>12255.000000000009</v>
      </c>
      <c r="I132" s="446">
        <v>1.06</v>
      </c>
      <c r="J132" s="652"/>
      <c r="K132" s="653"/>
    </row>
    <row r="133" spans="1:11">
      <c r="A133" s="446">
        <f t="shared" si="2"/>
        <v>130</v>
      </c>
      <c r="B133" s="446" t="s">
        <v>1997</v>
      </c>
      <c r="C133" s="446" t="s">
        <v>1998</v>
      </c>
      <c r="D133" s="446" t="s">
        <v>1101</v>
      </c>
      <c r="E133" s="446"/>
      <c r="F133" s="446">
        <v>63</v>
      </c>
      <c r="G133" s="446">
        <v>323</v>
      </c>
      <c r="H133" s="446">
        <f t="shared" si="3"/>
        <v>12578.000000000009</v>
      </c>
      <c r="I133" s="446">
        <v>1.06</v>
      </c>
      <c r="J133" s="652"/>
      <c r="K133" s="653"/>
    </row>
    <row r="134" spans="1:11">
      <c r="A134" s="446">
        <f t="shared" ref="A134:A197" si="4">1+A133</f>
        <v>131</v>
      </c>
      <c r="B134" s="446" t="s">
        <v>734</v>
      </c>
      <c r="C134" s="446" t="s">
        <v>1858</v>
      </c>
      <c r="D134" s="446"/>
      <c r="E134" s="446"/>
      <c r="F134" s="446">
        <v>63</v>
      </c>
      <c r="G134" s="446">
        <v>182</v>
      </c>
      <c r="H134" s="446">
        <f t="shared" ref="H134:H197" si="5">+H133+G134</f>
        <v>12760.000000000009</v>
      </c>
      <c r="I134" s="446">
        <v>1.06</v>
      </c>
      <c r="J134" s="652"/>
      <c r="K134" s="653"/>
    </row>
    <row r="135" spans="1:11">
      <c r="A135" s="446">
        <f t="shared" si="4"/>
        <v>132</v>
      </c>
      <c r="B135" s="446" t="s">
        <v>1858</v>
      </c>
      <c r="C135" s="446" t="s">
        <v>703</v>
      </c>
      <c r="D135" s="446"/>
      <c r="E135" s="446"/>
      <c r="F135" s="446">
        <v>63</v>
      </c>
      <c r="G135" s="446">
        <v>52.8</v>
      </c>
      <c r="H135" s="446">
        <f t="shared" si="5"/>
        <v>12812.800000000008</v>
      </c>
      <c r="I135" s="446">
        <v>1.06</v>
      </c>
      <c r="J135" s="652"/>
      <c r="K135" s="653"/>
    </row>
    <row r="136" spans="1:11">
      <c r="A136" s="446">
        <f t="shared" si="4"/>
        <v>133</v>
      </c>
      <c r="B136" s="446" t="s">
        <v>703</v>
      </c>
      <c r="C136" s="446" t="s">
        <v>729</v>
      </c>
      <c r="D136" s="446"/>
      <c r="E136" s="446"/>
      <c r="F136" s="446">
        <v>63</v>
      </c>
      <c r="G136" s="446">
        <v>30</v>
      </c>
      <c r="H136" s="446">
        <f t="shared" si="5"/>
        <v>12842.800000000008</v>
      </c>
      <c r="I136" s="446">
        <v>1.06</v>
      </c>
      <c r="J136" s="652"/>
      <c r="K136" s="653"/>
    </row>
    <row r="137" spans="1:11">
      <c r="A137" s="446">
        <f t="shared" si="4"/>
        <v>134</v>
      </c>
      <c r="B137" s="446" t="s">
        <v>1855</v>
      </c>
      <c r="C137" s="446" t="s">
        <v>703</v>
      </c>
      <c r="D137" s="446"/>
      <c r="E137" s="446"/>
      <c r="F137" s="446">
        <v>63</v>
      </c>
      <c r="G137" s="446">
        <v>5.2</v>
      </c>
      <c r="H137" s="446">
        <f t="shared" si="5"/>
        <v>12848.000000000009</v>
      </c>
      <c r="I137" s="446">
        <v>1.06</v>
      </c>
      <c r="J137" s="652"/>
      <c r="K137" s="653"/>
    </row>
    <row r="138" spans="1:11">
      <c r="A138" s="446">
        <f t="shared" si="4"/>
        <v>135</v>
      </c>
      <c r="B138" s="446" t="s">
        <v>1855</v>
      </c>
      <c r="C138" s="446" t="s">
        <v>1856</v>
      </c>
      <c r="D138" s="446"/>
      <c r="E138" s="446"/>
      <c r="F138" s="446">
        <v>63</v>
      </c>
      <c r="G138" s="446">
        <v>24</v>
      </c>
      <c r="H138" s="446">
        <f t="shared" si="5"/>
        <v>12872.000000000009</v>
      </c>
      <c r="I138" s="446">
        <v>1.06</v>
      </c>
      <c r="J138" s="652"/>
      <c r="K138" s="653"/>
    </row>
    <row r="139" spans="1:11">
      <c r="A139" s="446">
        <f t="shared" si="4"/>
        <v>136</v>
      </c>
      <c r="B139" s="446" t="s">
        <v>1855</v>
      </c>
      <c r="C139" s="446" t="s">
        <v>1999</v>
      </c>
      <c r="D139" s="446"/>
      <c r="E139" s="446"/>
      <c r="F139" s="446">
        <v>63</v>
      </c>
      <c r="G139" s="446">
        <v>47</v>
      </c>
      <c r="H139" s="446">
        <f t="shared" si="5"/>
        <v>12919.000000000009</v>
      </c>
      <c r="I139" s="446">
        <v>1.06</v>
      </c>
      <c r="J139" s="652"/>
      <c r="K139" s="653"/>
    </row>
    <row r="140" spans="1:11">
      <c r="A140" s="446">
        <f t="shared" si="4"/>
        <v>137</v>
      </c>
      <c r="B140" s="446" t="s">
        <v>1999</v>
      </c>
      <c r="C140" s="446" t="s">
        <v>2000</v>
      </c>
      <c r="D140" s="446"/>
      <c r="E140" s="446"/>
      <c r="F140" s="446">
        <v>63</v>
      </c>
      <c r="G140" s="446">
        <v>56</v>
      </c>
      <c r="H140" s="446">
        <f t="shared" si="5"/>
        <v>12975.000000000009</v>
      </c>
      <c r="I140" s="446">
        <v>1.06</v>
      </c>
      <c r="J140" s="652"/>
      <c r="K140" s="653"/>
    </row>
    <row r="141" spans="1:11">
      <c r="A141" s="446">
        <f t="shared" si="4"/>
        <v>138</v>
      </c>
      <c r="B141" s="446" t="s">
        <v>2001</v>
      </c>
      <c r="C141" s="446" t="s">
        <v>2002</v>
      </c>
      <c r="D141" s="446"/>
      <c r="E141" s="446"/>
      <c r="F141" s="446">
        <v>63</v>
      </c>
      <c r="G141" s="446">
        <v>49.8</v>
      </c>
      <c r="H141" s="446">
        <f t="shared" si="5"/>
        <v>13024.800000000008</v>
      </c>
      <c r="I141" s="446">
        <v>1.06</v>
      </c>
      <c r="J141" s="652"/>
      <c r="K141" s="653"/>
    </row>
    <row r="142" spans="1:11">
      <c r="A142" s="446">
        <f t="shared" si="4"/>
        <v>139</v>
      </c>
      <c r="B142" s="446" t="s">
        <v>2003</v>
      </c>
      <c r="C142" s="446" t="s">
        <v>2004</v>
      </c>
      <c r="D142" s="446"/>
      <c r="E142" s="446"/>
      <c r="F142" s="446">
        <v>63</v>
      </c>
      <c r="G142" s="446">
        <v>23.6</v>
      </c>
      <c r="H142" s="446">
        <f t="shared" si="5"/>
        <v>13048.400000000009</v>
      </c>
      <c r="I142" s="446">
        <v>1.06</v>
      </c>
      <c r="J142" s="652"/>
      <c r="K142" s="653"/>
    </row>
    <row r="143" spans="1:11">
      <c r="A143" s="446">
        <f t="shared" si="4"/>
        <v>140</v>
      </c>
      <c r="B143" s="446" t="s">
        <v>2003</v>
      </c>
      <c r="C143" s="446" t="s">
        <v>2005</v>
      </c>
      <c r="D143" s="446"/>
      <c r="E143" s="446"/>
      <c r="F143" s="446">
        <v>63</v>
      </c>
      <c r="G143" s="446">
        <v>28.3</v>
      </c>
      <c r="H143" s="446">
        <f t="shared" si="5"/>
        <v>13076.700000000008</v>
      </c>
      <c r="I143" s="446">
        <v>1.06</v>
      </c>
      <c r="J143" s="652"/>
      <c r="K143" s="653"/>
    </row>
    <row r="144" spans="1:11">
      <c r="A144" s="446">
        <f t="shared" si="4"/>
        <v>141</v>
      </c>
      <c r="B144" s="446" t="s">
        <v>1858</v>
      </c>
      <c r="C144" s="446" t="s">
        <v>1857</v>
      </c>
      <c r="D144" s="446"/>
      <c r="E144" s="446"/>
      <c r="F144" s="446">
        <v>63</v>
      </c>
      <c r="G144" s="446">
        <v>15</v>
      </c>
      <c r="H144" s="446">
        <f t="shared" si="5"/>
        <v>13091.700000000008</v>
      </c>
      <c r="I144" s="446">
        <v>1.06</v>
      </c>
      <c r="J144" s="652"/>
      <c r="K144" s="653"/>
    </row>
    <row r="145" spans="1:11">
      <c r="A145" s="446">
        <f t="shared" si="4"/>
        <v>142</v>
      </c>
      <c r="B145" s="446" t="s">
        <v>1858</v>
      </c>
      <c r="C145" s="446" t="s">
        <v>1857</v>
      </c>
      <c r="D145" s="446" t="s">
        <v>1101</v>
      </c>
      <c r="E145" s="446"/>
      <c r="F145" s="446">
        <v>63</v>
      </c>
      <c r="G145" s="446">
        <v>3.9</v>
      </c>
      <c r="H145" s="446">
        <f t="shared" si="5"/>
        <v>13095.600000000008</v>
      </c>
      <c r="I145" s="446">
        <v>1.06</v>
      </c>
      <c r="J145" s="652"/>
      <c r="K145" s="653"/>
    </row>
    <row r="146" spans="1:11">
      <c r="A146" s="446">
        <f t="shared" si="4"/>
        <v>143</v>
      </c>
      <c r="B146" s="446" t="s">
        <v>1857</v>
      </c>
      <c r="C146" s="446" t="s">
        <v>756</v>
      </c>
      <c r="D146" s="446"/>
      <c r="E146" s="446"/>
      <c r="F146" s="446">
        <v>63</v>
      </c>
      <c r="G146" s="446">
        <v>40</v>
      </c>
      <c r="H146" s="446">
        <f t="shared" si="5"/>
        <v>13135.600000000008</v>
      </c>
      <c r="I146" s="446">
        <v>1.06</v>
      </c>
      <c r="J146" s="652"/>
      <c r="K146" s="653"/>
    </row>
    <row r="147" spans="1:11">
      <c r="A147" s="446">
        <f t="shared" si="4"/>
        <v>144</v>
      </c>
      <c r="B147" s="446" t="s">
        <v>2006</v>
      </c>
      <c r="C147" s="446" t="s">
        <v>2007</v>
      </c>
      <c r="D147" s="446"/>
      <c r="E147" s="446"/>
      <c r="F147" s="446">
        <v>63</v>
      </c>
      <c r="G147" s="446">
        <v>82.4</v>
      </c>
      <c r="H147" s="446">
        <f t="shared" si="5"/>
        <v>13218.000000000007</v>
      </c>
      <c r="I147" s="446">
        <v>1.06</v>
      </c>
      <c r="J147" s="652"/>
      <c r="K147" s="653"/>
    </row>
    <row r="148" spans="1:11">
      <c r="A148" s="446">
        <f t="shared" si="4"/>
        <v>145</v>
      </c>
      <c r="B148" s="446" t="s">
        <v>2007</v>
      </c>
      <c r="C148" s="446" t="s">
        <v>2008</v>
      </c>
      <c r="D148" s="446"/>
      <c r="E148" s="446"/>
      <c r="F148" s="446">
        <v>63</v>
      </c>
      <c r="G148" s="446">
        <v>49</v>
      </c>
      <c r="H148" s="446">
        <f t="shared" si="5"/>
        <v>13267.000000000007</v>
      </c>
      <c r="I148" s="446">
        <v>1.06</v>
      </c>
      <c r="J148" s="652"/>
      <c r="K148" s="653"/>
    </row>
    <row r="149" spans="1:11">
      <c r="A149" s="446">
        <f t="shared" si="4"/>
        <v>146</v>
      </c>
      <c r="B149" s="446" t="s">
        <v>2007</v>
      </c>
      <c r="C149" s="446" t="s">
        <v>2009</v>
      </c>
      <c r="D149" s="446"/>
      <c r="E149" s="446"/>
      <c r="F149" s="446">
        <v>63</v>
      </c>
      <c r="G149" s="446">
        <v>80</v>
      </c>
      <c r="H149" s="446">
        <f t="shared" si="5"/>
        <v>13347.000000000007</v>
      </c>
      <c r="I149" s="446">
        <v>1.06</v>
      </c>
      <c r="J149" s="652"/>
      <c r="K149" s="653"/>
    </row>
    <row r="150" spans="1:11">
      <c r="A150" s="446">
        <f t="shared" si="4"/>
        <v>147</v>
      </c>
      <c r="B150" s="446" t="s">
        <v>2009</v>
      </c>
      <c r="C150" s="446" t="s">
        <v>2010</v>
      </c>
      <c r="D150" s="446"/>
      <c r="E150" s="446"/>
      <c r="F150" s="446">
        <v>63</v>
      </c>
      <c r="G150" s="446">
        <v>63.6</v>
      </c>
      <c r="H150" s="446">
        <f t="shared" si="5"/>
        <v>13410.600000000008</v>
      </c>
      <c r="I150" s="446">
        <v>1.06</v>
      </c>
      <c r="J150" s="652"/>
      <c r="K150" s="653"/>
    </row>
    <row r="151" spans="1:11">
      <c r="A151" s="446">
        <f t="shared" si="4"/>
        <v>148</v>
      </c>
      <c r="B151" s="446" t="s">
        <v>2009</v>
      </c>
      <c r="C151" s="446" t="s">
        <v>2011</v>
      </c>
      <c r="D151" s="446"/>
      <c r="E151" s="446"/>
      <c r="F151" s="446">
        <v>63</v>
      </c>
      <c r="G151" s="446">
        <v>54.5</v>
      </c>
      <c r="H151" s="446">
        <f t="shared" si="5"/>
        <v>13465.100000000008</v>
      </c>
      <c r="I151" s="446">
        <v>1.06</v>
      </c>
      <c r="J151" s="652"/>
      <c r="K151" s="653"/>
    </row>
    <row r="152" spans="1:11">
      <c r="A152" s="446">
        <f t="shared" si="4"/>
        <v>149</v>
      </c>
      <c r="B152" s="446" t="s">
        <v>2011</v>
      </c>
      <c r="C152" s="446" t="s">
        <v>819</v>
      </c>
      <c r="D152" s="446"/>
      <c r="E152" s="446"/>
      <c r="F152" s="446">
        <v>63</v>
      </c>
      <c r="G152" s="446">
        <v>64</v>
      </c>
      <c r="H152" s="446">
        <f t="shared" si="5"/>
        <v>13529.100000000008</v>
      </c>
      <c r="I152" s="446">
        <v>1.06</v>
      </c>
      <c r="J152" s="652"/>
      <c r="K152" s="653"/>
    </row>
    <row r="153" spans="1:11">
      <c r="A153" s="446">
        <f t="shared" si="4"/>
        <v>150</v>
      </c>
      <c r="B153" s="446" t="s">
        <v>2011</v>
      </c>
      <c r="C153" s="446" t="s">
        <v>2012</v>
      </c>
      <c r="D153" s="446"/>
      <c r="E153" s="446"/>
      <c r="F153" s="446">
        <v>63</v>
      </c>
      <c r="G153" s="446">
        <v>30.6</v>
      </c>
      <c r="H153" s="446">
        <f t="shared" si="5"/>
        <v>13559.700000000008</v>
      </c>
      <c r="I153" s="446">
        <v>1.06</v>
      </c>
      <c r="J153" s="652"/>
      <c r="K153" s="653"/>
    </row>
    <row r="154" spans="1:11">
      <c r="A154" s="446">
        <f t="shared" si="4"/>
        <v>151</v>
      </c>
      <c r="B154" s="446" t="s">
        <v>2012</v>
      </c>
      <c r="C154" s="446" t="s">
        <v>2013</v>
      </c>
      <c r="D154" s="446"/>
      <c r="E154" s="446"/>
      <c r="F154" s="446">
        <v>63</v>
      </c>
      <c r="G154" s="446">
        <v>59.2</v>
      </c>
      <c r="H154" s="446">
        <f t="shared" si="5"/>
        <v>13618.900000000009</v>
      </c>
      <c r="I154" s="446">
        <v>1.06</v>
      </c>
      <c r="J154" s="652"/>
      <c r="K154" s="653"/>
    </row>
    <row r="155" spans="1:11">
      <c r="A155" s="446">
        <f t="shared" si="4"/>
        <v>152</v>
      </c>
      <c r="B155" s="446" t="s">
        <v>2013</v>
      </c>
      <c r="C155" s="446" t="s">
        <v>819</v>
      </c>
      <c r="D155" s="446"/>
      <c r="E155" s="446"/>
      <c r="F155" s="446">
        <v>63</v>
      </c>
      <c r="G155" s="446">
        <v>20.399999999999999</v>
      </c>
      <c r="H155" s="446">
        <f t="shared" si="5"/>
        <v>13639.300000000008</v>
      </c>
      <c r="I155" s="446">
        <v>1.06</v>
      </c>
      <c r="J155" s="652"/>
      <c r="K155" s="653"/>
    </row>
    <row r="156" spans="1:11">
      <c r="A156" s="446">
        <f t="shared" si="4"/>
        <v>153</v>
      </c>
      <c r="B156" s="446" t="s">
        <v>2013</v>
      </c>
      <c r="C156" s="446" t="s">
        <v>2014</v>
      </c>
      <c r="D156" s="446"/>
      <c r="E156" s="446"/>
      <c r="F156" s="446">
        <v>63</v>
      </c>
      <c r="G156" s="446">
        <v>28</v>
      </c>
      <c r="H156" s="446">
        <f t="shared" si="5"/>
        <v>13667.300000000008</v>
      </c>
      <c r="I156" s="446">
        <v>1.06</v>
      </c>
      <c r="J156" s="652"/>
      <c r="K156" s="653"/>
    </row>
    <row r="157" spans="1:11">
      <c r="A157" s="446">
        <f t="shared" si="4"/>
        <v>154</v>
      </c>
      <c r="B157" s="446" t="s">
        <v>2012</v>
      </c>
      <c r="C157" s="446" t="s">
        <v>2015</v>
      </c>
      <c r="D157" s="446"/>
      <c r="E157" s="446"/>
      <c r="F157" s="446">
        <v>63</v>
      </c>
      <c r="G157" s="446">
        <v>186</v>
      </c>
      <c r="H157" s="446">
        <f t="shared" si="5"/>
        <v>13853.300000000008</v>
      </c>
      <c r="I157" s="446">
        <v>1.06</v>
      </c>
      <c r="J157" s="652"/>
      <c r="K157" s="653"/>
    </row>
    <row r="158" spans="1:11">
      <c r="A158" s="446">
        <f t="shared" si="4"/>
        <v>155</v>
      </c>
      <c r="B158" s="446" t="s">
        <v>2015</v>
      </c>
      <c r="C158" s="446" t="s">
        <v>2016</v>
      </c>
      <c r="D158" s="446"/>
      <c r="E158" s="446"/>
      <c r="F158" s="446">
        <v>63</v>
      </c>
      <c r="G158" s="446">
        <v>175</v>
      </c>
      <c r="H158" s="446">
        <f t="shared" si="5"/>
        <v>14028.300000000008</v>
      </c>
      <c r="I158" s="446">
        <v>1.06</v>
      </c>
      <c r="J158" s="652"/>
      <c r="K158" s="653"/>
    </row>
    <row r="159" spans="1:11">
      <c r="A159" s="446">
        <f t="shared" si="4"/>
        <v>156</v>
      </c>
      <c r="B159" s="446" t="s">
        <v>2016</v>
      </c>
      <c r="C159" s="446" t="s">
        <v>2017</v>
      </c>
      <c r="D159" s="446"/>
      <c r="E159" s="446"/>
      <c r="F159" s="446">
        <v>63</v>
      </c>
      <c r="G159" s="446">
        <v>28.2</v>
      </c>
      <c r="H159" s="446">
        <f t="shared" si="5"/>
        <v>14056.500000000009</v>
      </c>
      <c r="I159" s="446">
        <v>1.06</v>
      </c>
      <c r="J159" s="652"/>
      <c r="K159" s="653"/>
    </row>
    <row r="160" spans="1:11">
      <c r="A160" s="446">
        <f t="shared" si="4"/>
        <v>157</v>
      </c>
      <c r="B160" s="446" t="s">
        <v>2017</v>
      </c>
      <c r="C160" s="446" t="s">
        <v>2018</v>
      </c>
      <c r="D160" s="446"/>
      <c r="E160" s="446"/>
      <c r="F160" s="446">
        <v>63</v>
      </c>
      <c r="G160" s="446">
        <v>27.1</v>
      </c>
      <c r="H160" s="446">
        <f t="shared" si="5"/>
        <v>14083.600000000009</v>
      </c>
      <c r="I160" s="446">
        <v>1.06</v>
      </c>
      <c r="J160" s="652"/>
      <c r="K160" s="653"/>
    </row>
    <row r="161" spans="1:11">
      <c r="A161" s="446">
        <f t="shared" si="4"/>
        <v>158</v>
      </c>
      <c r="B161" s="446" t="s">
        <v>2017</v>
      </c>
      <c r="C161" s="446" t="s">
        <v>2019</v>
      </c>
      <c r="D161" s="446"/>
      <c r="E161" s="446"/>
      <c r="F161" s="446">
        <v>63</v>
      </c>
      <c r="G161" s="446">
        <v>26.6</v>
      </c>
      <c r="H161" s="446">
        <f t="shared" si="5"/>
        <v>14110.20000000001</v>
      </c>
      <c r="I161" s="446">
        <v>1.06</v>
      </c>
      <c r="J161" s="652"/>
      <c r="K161" s="653"/>
    </row>
    <row r="162" spans="1:11">
      <c r="A162" s="446">
        <f t="shared" si="4"/>
        <v>159</v>
      </c>
      <c r="B162" s="446" t="s">
        <v>2020</v>
      </c>
      <c r="C162" s="446" t="s">
        <v>869</v>
      </c>
      <c r="D162" s="446"/>
      <c r="E162" s="446"/>
      <c r="F162" s="446">
        <v>63</v>
      </c>
      <c r="G162" s="446">
        <v>42.3</v>
      </c>
      <c r="H162" s="446">
        <f t="shared" si="5"/>
        <v>14152.500000000009</v>
      </c>
      <c r="I162" s="446">
        <v>1.06</v>
      </c>
      <c r="J162" s="652"/>
      <c r="K162" s="653"/>
    </row>
    <row r="163" spans="1:11">
      <c r="A163" s="446">
        <f t="shared" si="4"/>
        <v>160</v>
      </c>
      <c r="B163" s="446" t="s">
        <v>2020</v>
      </c>
      <c r="C163" s="446" t="s">
        <v>2021</v>
      </c>
      <c r="D163" s="446"/>
      <c r="E163" s="446"/>
      <c r="F163" s="446">
        <v>63</v>
      </c>
      <c r="G163" s="446">
        <v>197</v>
      </c>
      <c r="H163" s="446">
        <f t="shared" si="5"/>
        <v>14349.500000000009</v>
      </c>
      <c r="I163" s="446">
        <v>1.06</v>
      </c>
      <c r="J163" s="652"/>
      <c r="K163" s="653"/>
    </row>
    <row r="164" spans="1:11">
      <c r="A164" s="446">
        <f t="shared" si="4"/>
        <v>161</v>
      </c>
      <c r="B164" s="446" t="s">
        <v>2021</v>
      </c>
      <c r="C164" s="446" t="s">
        <v>2022</v>
      </c>
      <c r="D164" s="446"/>
      <c r="E164" s="446"/>
      <c r="F164" s="446">
        <v>63</v>
      </c>
      <c r="G164" s="446">
        <v>46.5</v>
      </c>
      <c r="H164" s="446">
        <f t="shared" si="5"/>
        <v>14396.000000000009</v>
      </c>
      <c r="I164" s="446">
        <v>1.06</v>
      </c>
      <c r="J164" s="652"/>
      <c r="K164" s="653"/>
    </row>
    <row r="165" spans="1:11">
      <c r="A165" s="446">
        <f t="shared" si="4"/>
        <v>162</v>
      </c>
      <c r="B165" s="446" t="s">
        <v>2022</v>
      </c>
      <c r="C165" s="446" t="s">
        <v>2023</v>
      </c>
      <c r="D165" s="446" t="s">
        <v>1101</v>
      </c>
      <c r="E165" s="446"/>
      <c r="F165" s="446">
        <v>63</v>
      </c>
      <c r="G165" s="446">
        <v>12.2</v>
      </c>
      <c r="H165" s="446">
        <f t="shared" si="5"/>
        <v>14408.20000000001</v>
      </c>
      <c r="I165" s="446">
        <v>1.06</v>
      </c>
      <c r="J165" s="652"/>
      <c r="K165" s="653"/>
    </row>
    <row r="166" spans="1:11">
      <c r="A166" s="446">
        <f t="shared" si="4"/>
        <v>163</v>
      </c>
      <c r="B166" s="446" t="s">
        <v>2023</v>
      </c>
      <c r="C166" s="446" t="s">
        <v>2024</v>
      </c>
      <c r="D166" s="446" t="s">
        <v>1101</v>
      </c>
      <c r="E166" s="446"/>
      <c r="F166" s="446">
        <v>63</v>
      </c>
      <c r="G166" s="446">
        <v>6.5</v>
      </c>
      <c r="H166" s="446">
        <f t="shared" si="5"/>
        <v>14414.70000000001</v>
      </c>
      <c r="I166" s="446">
        <v>1.06</v>
      </c>
      <c r="J166" s="652"/>
      <c r="K166" s="653"/>
    </row>
    <row r="167" spans="1:11">
      <c r="A167" s="446">
        <f t="shared" si="4"/>
        <v>164</v>
      </c>
      <c r="B167" s="446" t="s">
        <v>2023</v>
      </c>
      <c r="C167" s="446" t="s">
        <v>2024</v>
      </c>
      <c r="D167" s="446"/>
      <c r="E167" s="446"/>
      <c r="F167" s="446">
        <v>63</v>
      </c>
      <c r="G167" s="446">
        <v>14.2</v>
      </c>
      <c r="H167" s="446">
        <f t="shared" si="5"/>
        <v>14428.900000000011</v>
      </c>
      <c r="I167" s="446">
        <v>1.06</v>
      </c>
      <c r="J167" s="652"/>
      <c r="K167" s="653"/>
    </row>
    <row r="168" spans="1:11">
      <c r="A168" s="446">
        <f t="shared" si="4"/>
        <v>165</v>
      </c>
      <c r="B168" s="446" t="s">
        <v>2023</v>
      </c>
      <c r="C168" s="446" t="s">
        <v>2025</v>
      </c>
      <c r="D168" s="446"/>
      <c r="E168" s="446"/>
      <c r="F168" s="446">
        <v>63</v>
      </c>
      <c r="G168" s="446">
        <v>30.6</v>
      </c>
      <c r="H168" s="446">
        <f t="shared" si="5"/>
        <v>14459.500000000011</v>
      </c>
      <c r="I168" s="446">
        <v>1.06</v>
      </c>
      <c r="J168" s="652"/>
      <c r="K168" s="653"/>
    </row>
    <row r="169" spans="1:11">
      <c r="A169" s="446">
        <f t="shared" si="4"/>
        <v>166</v>
      </c>
      <c r="B169" s="446" t="s">
        <v>2022</v>
      </c>
      <c r="C169" s="446" t="s">
        <v>2026</v>
      </c>
      <c r="D169" s="446"/>
      <c r="E169" s="446"/>
      <c r="F169" s="446">
        <v>63</v>
      </c>
      <c r="G169" s="446">
        <v>40.9</v>
      </c>
      <c r="H169" s="446">
        <f t="shared" si="5"/>
        <v>14500.400000000011</v>
      </c>
      <c r="I169" s="446">
        <v>1.06</v>
      </c>
      <c r="J169" s="652"/>
      <c r="K169" s="653"/>
    </row>
    <row r="170" spans="1:11">
      <c r="A170" s="446">
        <f t="shared" si="4"/>
        <v>167</v>
      </c>
      <c r="B170" s="446" t="s">
        <v>2021</v>
      </c>
      <c r="C170" s="446" t="s">
        <v>2027</v>
      </c>
      <c r="D170" s="446"/>
      <c r="E170" s="446"/>
      <c r="F170" s="446">
        <v>63</v>
      </c>
      <c r="G170" s="446">
        <v>95.2</v>
      </c>
      <c r="H170" s="446">
        <f t="shared" si="5"/>
        <v>14595.600000000011</v>
      </c>
      <c r="I170" s="446">
        <v>1.06</v>
      </c>
      <c r="J170" s="652"/>
      <c r="K170" s="653"/>
    </row>
    <row r="171" spans="1:11">
      <c r="A171" s="446">
        <f t="shared" si="4"/>
        <v>168</v>
      </c>
      <c r="B171" s="446" t="s">
        <v>2027</v>
      </c>
      <c r="C171" s="446" t="s">
        <v>2028</v>
      </c>
      <c r="D171" s="446"/>
      <c r="E171" s="446"/>
      <c r="F171" s="446">
        <v>63</v>
      </c>
      <c r="G171" s="446">
        <v>94.4</v>
      </c>
      <c r="H171" s="446">
        <f t="shared" si="5"/>
        <v>14690.000000000011</v>
      </c>
      <c r="I171" s="446">
        <v>1.06</v>
      </c>
      <c r="J171" s="652"/>
      <c r="K171" s="653"/>
    </row>
    <row r="172" spans="1:11">
      <c r="A172" s="446">
        <f t="shared" si="4"/>
        <v>169</v>
      </c>
      <c r="B172" s="446" t="s">
        <v>707</v>
      </c>
      <c r="C172" s="446" t="s">
        <v>730</v>
      </c>
      <c r="D172" s="446"/>
      <c r="E172" s="446"/>
      <c r="F172" s="446">
        <v>63</v>
      </c>
      <c r="G172" s="446">
        <v>80.2</v>
      </c>
      <c r="H172" s="446">
        <f t="shared" si="5"/>
        <v>14770.200000000012</v>
      </c>
      <c r="I172" s="446">
        <v>1.06</v>
      </c>
      <c r="J172" s="652"/>
      <c r="K172" s="653"/>
    </row>
    <row r="173" spans="1:11">
      <c r="A173" s="446">
        <f t="shared" si="4"/>
        <v>170</v>
      </c>
      <c r="B173" s="446" t="s">
        <v>730</v>
      </c>
      <c r="C173" s="446" t="s">
        <v>707</v>
      </c>
      <c r="D173" s="446"/>
      <c r="E173" s="446"/>
      <c r="F173" s="446">
        <v>63</v>
      </c>
      <c r="G173" s="446">
        <v>51.2</v>
      </c>
      <c r="H173" s="446">
        <f t="shared" si="5"/>
        <v>14821.400000000012</v>
      </c>
      <c r="I173" s="446">
        <v>1.06</v>
      </c>
      <c r="J173" s="652"/>
      <c r="K173" s="653"/>
    </row>
    <row r="174" spans="1:11">
      <c r="A174" s="446">
        <f t="shared" si="4"/>
        <v>171</v>
      </c>
      <c r="B174" s="446" t="s">
        <v>727</v>
      </c>
      <c r="C174" s="446" t="s">
        <v>1851</v>
      </c>
      <c r="D174" s="446"/>
      <c r="E174" s="446"/>
      <c r="F174" s="446">
        <v>63</v>
      </c>
      <c r="G174" s="446">
        <v>89.8</v>
      </c>
      <c r="H174" s="446">
        <f t="shared" si="5"/>
        <v>14911.200000000012</v>
      </c>
      <c r="I174" s="446">
        <v>1.06</v>
      </c>
      <c r="J174" s="652"/>
      <c r="K174" s="653"/>
    </row>
    <row r="175" spans="1:11">
      <c r="A175" s="446">
        <f t="shared" si="4"/>
        <v>172</v>
      </c>
      <c r="B175" s="446" t="s">
        <v>2029</v>
      </c>
      <c r="C175" s="446" t="s">
        <v>856</v>
      </c>
      <c r="D175" s="446"/>
      <c r="E175" s="446"/>
      <c r="F175" s="446">
        <v>63</v>
      </c>
      <c r="G175" s="446">
        <v>46.3</v>
      </c>
      <c r="H175" s="446">
        <f t="shared" si="5"/>
        <v>14957.500000000011</v>
      </c>
      <c r="I175" s="446">
        <v>1.06</v>
      </c>
      <c r="J175" s="652"/>
      <c r="K175" s="653"/>
    </row>
    <row r="176" spans="1:11">
      <c r="A176" s="446">
        <f t="shared" si="4"/>
        <v>173</v>
      </c>
      <c r="B176" s="446" t="s">
        <v>856</v>
      </c>
      <c r="C176" s="446" t="s">
        <v>2030</v>
      </c>
      <c r="D176" s="446"/>
      <c r="E176" s="446"/>
      <c r="F176" s="446">
        <v>63</v>
      </c>
      <c r="G176" s="446">
        <v>53.7</v>
      </c>
      <c r="H176" s="446">
        <f t="shared" si="5"/>
        <v>15011.200000000012</v>
      </c>
      <c r="I176" s="446">
        <v>1.06</v>
      </c>
      <c r="J176" s="652"/>
      <c r="K176" s="653"/>
    </row>
    <row r="177" spans="1:11">
      <c r="A177" s="446">
        <f t="shared" si="4"/>
        <v>174</v>
      </c>
      <c r="B177" s="446" t="s">
        <v>856</v>
      </c>
      <c r="C177" s="446" t="s">
        <v>2031</v>
      </c>
      <c r="D177" s="446"/>
      <c r="E177" s="446"/>
      <c r="F177" s="446">
        <v>63</v>
      </c>
      <c r="G177" s="446">
        <v>71.2</v>
      </c>
      <c r="H177" s="446">
        <f t="shared" si="5"/>
        <v>15082.400000000012</v>
      </c>
      <c r="I177" s="446">
        <v>1.06</v>
      </c>
      <c r="J177" s="652"/>
      <c r="K177" s="653"/>
    </row>
    <row r="178" spans="1:11">
      <c r="A178" s="446">
        <f t="shared" si="4"/>
        <v>175</v>
      </c>
      <c r="B178" s="446" t="s">
        <v>2029</v>
      </c>
      <c r="C178" s="446" t="s">
        <v>2032</v>
      </c>
      <c r="D178" s="446"/>
      <c r="E178" s="446"/>
      <c r="F178" s="446">
        <v>63</v>
      </c>
      <c r="G178" s="446">
        <v>45.2</v>
      </c>
      <c r="H178" s="446">
        <f t="shared" si="5"/>
        <v>15127.600000000013</v>
      </c>
      <c r="I178" s="446">
        <v>1.06</v>
      </c>
      <c r="J178" s="652"/>
      <c r="K178" s="653"/>
    </row>
    <row r="179" spans="1:11">
      <c r="A179" s="446">
        <f t="shared" si="4"/>
        <v>176</v>
      </c>
      <c r="B179" s="446" t="s">
        <v>2033</v>
      </c>
      <c r="C179" s="446" t="s">
        <v>2032</v>
      </c>
      <c r="D179" s="446"/>
      <c r="E179" s="446"/>
      <c r="F179" s="446">
        <v>63</v>
      </c>
      <c r="G179" s="446">
        <v>40.299999999999997</v>
      </c>
      <c r="H179" s="446">
        <f t="shared" si="5"/>
        <v>15167.900000000012</v>
      </c>
      <c r="I179" s="446">
        <v>1.06</v>
      </c>
      <c r="J179" s="652"/>
      <c r="K179" s="653"/>
    </row>
    <row r="180" spans="1:11">
      <c r="A180" s="446">
        <f t="shared" si="4"/>
        <v>177</v>
      </c>
      <c r="B180" s="446" t="s">
        <v>2034</v>
      </c>
      <c r="C180" s="446" t="s">
        <v>2035</v>
      </c>
      <c r="D180" s="446"/>
      <c r="E180" s="446"/>
      <c r="F180" s="446">
        <v>63</v>
      </c>
      <c r="G180" s="446">
        <v>28.2</v>
      </c>
      <c r="H180" s="446">
        <f t="shared" si="5"/>
        <v>15196.100000000013</v>
      </c>
      <c r="I180" s="446">
        <v>1.06</v>
      </c>
      <c r="J180" s="652"/>
      <c r="K180" s="653"/>
    </row>
    <row r="181" spans="1:11">
      <c r="A181" s="446">
        <f t="shared" si="4"/>
        <v>178</v>
      </c>
      <c r="B181" s="446" t="s">
        <v>2036</v>
      </c>
      <c r="C181" s="446" t="s">
        <v>715</v>
      </c>
      <c r="D181" s="446"/>
      <c r="E181" s="446"/>
      <c r="F181" s="446">
        <v>63</v>
      </c>
      <c r="G181" s="446">
        <v>65.3</v>
      </c>
      <c r="H181" s="446">
        <f t="shared" si="5"/>
        <v>15261.400000000012</v>
      </c>
      <c r="I181" s="446">
        <v>1.06</v>
      </c>
      <c r="J181" s="652"/>
      <c r="K181" s="653"/>
    </row>
    <row r="182" spans="1:11">
      <c r="A182" s="446">
        <f t="shared" si="4"/>
        <v>179</v>
      </c>
      <c r="B182" s="446" t="s">
        <v>715</v>
      </c>
      <c r="C182" s="446" t="s">
        <v>2037</v>
      </c>
      <c r="D182" s="446"/>
      <c r="E182" s="446"/>
      <c r="F182" s="446">
        <v>63</v>
      </c>
      <c r="G182" s="446">
        <v>14</v>
      </c>
      <c r="H182" s="446">
        <f t="shared" si="5"/>
        <v>15275.400000000012</v>
      </c>
      <c r="I182" s="446">
        <v>1.06</v>
      </c>
      <c r="J182" s="652"/>
      <c r="K182" s="653"/>
    </row>
    <row r="183" spans="1:11">
      <c r="A183" s="446">
        <f t="shared" si="4"/>
        <v>180</v>
      </c>
      <c r="B183" s="446" t="s">
        <v>715</v>
      </c>
      <c r="C183" s="446" t="s">
        <v>2038</v>
      </c>
      <c r="D183" s="446"/>
      <c r="E183" s="446"/>
      <c r="F183" s="446">
        <v>63</v>
      </c>
      <c r="G183" s="446">
        <v>51.2</v>
      </c>
      <c r="H183" s="446">
        <f t="shared" si="5"/>
        <v>15326.600000000013</v>
      </c>
      <c r="I183" s="446">
        <v>1.06</v>
      </c>
      <c r="J183" s="652"/>
      <c r="K183" s="653"/>
    </row>
    <row r="184" spans="1:11">
      <c r="A184" s="446">
        <f t="shared" si="4"/>
        <v>181</v>
      </c>
      <c r="B184" s="446" t="s">
        <v>715</v>
      </c>
      <c r="C184" s="446" t="s">
        <v>2037</v>
      </c>
      <c r="D184" s="446"/>
      <c r="E184" s="446"/>
      <c r="F184" s="446">
        <v>63</v>
      </c>
      <c r="G184" s="446">
        <v>23.4</v>
      </c>
      <c r="H184" s="446">
        <f t="shared" si="5"/>
        <v>15350.000000000013</v>
      </c>
      <c r="I184" s="446">
        <v>1.06</v>
      </c>
      <c r="J184" s="652"/>
      <c r="K184" s="653"/>
    </row>
    <row r="185" spans="1:11">
      <c r="A185" s="446">
        <f t="shared" si="4"/>
        <v>182</v>
      </c>
      <c r="B185" s="446" t="s">
        <v>2039</v>
      </c>
      <c r="C185" s="446" t="s">
        <v>2040</v>
      </c>
      <c r="D185" s="446" t="s">
        <v>1101</v>
      </c>
      <c r="E185" s="446"/>
      <c r="F185" s="446">
        <v>63</v>
      </c>
      <c r="G185" s="446">
        <v>3.3</v>
      </c>
      <c r="H185" s="446">
        <f t="shared" si="5"/>
        <v>15353.300000000012</v>
      </c>
      <c r="I185" s="446">
        <v>1.06</v>
      </c>
      <c r="J185" s="652"/>
      <c r="K185" s="653"/>
    </row>
    <row r="186" spans="1:11">
      <c r="A186" s="446">
        <f t="shared" si="4"/>
        <v>183</v>
      </c>
      <c r="B186" s="446" t="s">
        <v>2039</v>
      </c>
      <c r="C186" s="446" t="s">
        <v>2040</v>
      </c>
      <c r="D186" s="446"/>
      <c r="E186" s="446"/>
      <c r="F186" s="446">
        <v>63</v>
      </c>
      <c r="G186" s="446">
        <v>173</v>
      </c>
      <c r="H186" s="446">
        <f t="shared" si="5"/>
        <v>15526.300000000012</v>
      </c>
      <c r="I186" s="446">
        <v>1.06</v>
      </c>
      <c r="J186" s="652"/>
      <c r="K186" s="653"/>
    </row>
    <row r="187" spans="1:11">
      <c r="A187" s="446">
        <f t="shared" si="4"/>
        <v>184</v>
      </c>
      <c r="B187" s="446" t="s">
        <v>743</v>
      </c>
      <c r="C187" s="446" t="s">
        <v>2041</v>
      </c>
      <c r="D187" s="446"/>
      <c r="E187" s="446"/>
      <c r="F187" s="446">
        <v>63</v>
      </c>
      <c r="G187" s="446">
        <v>118</v>
      </c>
      <c r="H187" s="446">
        <f t="shared" si="5"/>
        <v>15644.300000000012</v>
      </c>
      <c r="I187" s="446">
        <v>1.06</v>
      </c>
      <c r="J187" s="652"/>
      <c r="K187" s="653"/>
    </row>
    <row r="188" spans="1:11">
      <c r="A188" s="446">
        <f t="shared" si="4"/>
        <v>185</v>
      </c>
      <c r="B188" s="446" t="s">
        <v>743</v>
      </c>
      <c r="C188" s="446" t="s">
        <v>2041</v>
      </c>
      <c r="D188" s="446"/>
      <c r="E188" s="446"/>
      <c r="F188" s="446">
        <v>63</v>
      </c>
      <c r="G188" s="446">
        <v>2.5</v>
      </c>
      <c r="H188" s="446">
        <f t="shared" si="5"/>
        <v>15646.800000000012</v>
      </c>
      <c r="I188" s="446">
        <v>1.06</v>
      </c>
      <c r="J188" s="652"/>
      <c r="K188" s="653"/>
    </row>
    <row r="189" spans="1:11">
      <c r="A189" s="446">
        <f t="shared" si="4"/>
        <v>186</v>
      </c>
      <c r="B189" s="446" t="s">
        <v>2042</v>
      </c>
      <c r="C189" s="446" t="s">
        <v>2043</v>
      </c>
      <c r="D189" s="446"/>
      <c r="E189" s="446"/>
      <c r="F189" s="446">
        <v>63</v>
      </c>
      <c r="G189" s="446">
        <v>55.4</v>
      </c>
      <c r="H189" s="446">
        <f t="shared" si="5"/>
        <v>15702.200000000012</v>
      </c>
      <c r="I189" s="446">
        <v>1.06</v>
      </c>
      <c r="J189" s="652"/>
      <c r="K189" s="653"/>
    </row>
    <row r="190" spans="1:11">
      <c r="A190" s="446">
        <f t="shared" si="4"/>
        <v>187</v>
      </c>
      <c r="B190" s="446" t="s">
        <v>2044</v>
      </c>
      <c r="C190" s="446" t="s">
        <v>2045</v>
      </c>
      <c r="D190" s="446"/>
      <c r="E190" s="446"/>
      <c r="F190" s="446">
        <v>63</v>
      </c>
      <c r="G190" s="446">
        <v>35.700000000000003</v>
      </c>
      <c r="H190" s="446">
        <f t="shared" si="5"/>
        <v>15737.900000000012</v>
      </c>
      <c r="I190" s="446">
        <v>1.06</v>
      </c>
      <c r="J190" s="652"/>
      <c r="K190" s="653"/>
    </row>
    <row r="191" spans="1:11">
      <c r="A191" s="446">
        <f t="shared" si="4"/>
        <v>188</v>
      </c>
      <c r="B191" s="446" t="s">
        <v>2046</v>
      </c>
      <c r="C191" s="446" t="s">
        <v>2047</v>
      </c>
      <c r="D191" s="446"/>
      <c r="E191" s="446"/>
      <c r="F191" s="446">
        <v>63</v>
      </c>
      <c r="G191" s="446">
        <v>35.1</v>
      </c>
      <c r="H191" s="446">
        <f t="shared" si="5"/>
        <v>15773.000000000013</v>
      </c>
      <c r="I191" s="446">
        <v>1.06</v>
      </c>
      <c r="J191" s="652"/>
      <c r="K191" s="653"/>
    </row>
    <row r="192" spans="1:11">
      <c r="A192" s="446">
        <f t="shared" si="4"/>
        <v>189</v>
      </c>
      <c r="B192" s="446" t="s">
        <v>1863</v>
      </c>
      <c r="C192" s="446" t="s">
        <v>2048</v>
      </c>
      <c r="D192" s="446"/>
      <c r="E192" s="446"/>
      <c r="F192" s="446">
        <v>63</v>
      </c>
      <c r="G192" s="446">
        <v>21</v>
      </c>
      <c r="H192" s="446">
        <f t="shared" si="5"/>
        <v>15794.000000000013</v>
      </c>
      <c r="I192" s="446">
        <v>1.06</v>
      </c>
      <c r="J192" s="652"/>
      <c r="K192" s="653"/>
    </row>
    <row r="193" spans="1:11">
      <c r="A193" s="446">
        <f t="shared" si="4"/>
        <v>190</v>
      </c>
      <c r="B193" s="446" t="s">
        <v>2049</v>
      </c>
      <c r="C193" s="446" t="s">
        <v>2050</v>
      </c>
      <c r="D193" s="446"/>
      <c r="E193" s="446"/>
      <c r="F193" s="446">
        <v>63</v>
      </c>
      <c r="G193" s="446">
        <v>80.5</v>
      </c>
      <c r="H193" s="446">
        <f t="shared" si="5"/>
        <v>15874.500000000013</v>
      </c>
      <c r="I193" s="446">
        <v>1.06</v>
      </c>
      <c r="J193" s="652"/>
      <c r="K193" s="653"/>
    </row>
    <row r="194" spans="1:11">
      <c r="A194" s="446">
        <f t="shared" si="4"/>
        <v>191</v>
      </c>
      <c r="B194" s="446" t="s">
        <v>2051</v>
      </c>
      <c r="C194" s="446" t="s">
        <v>2052</v>
      </c>
      <c r="D194" s="446"/>
      <c r="E194" s="446"/>
      <c r="F194" s="446">
        <v>63</v>
      </c>
      <c r="G194" s="446">
        <v>68.900000000000006</v>
      </c>
      <c r="H194" s="446">
        <f t="shared" si="5"/>
        <v>15943.400000000012</v>
      </c>
      <c r="I194" s="446">
        <v>1.06</v>
      </c>
      <c r="J194" s="652"/>
      <c r="K194" s="653"/>
    </row>
    <row r="195" spans="1:11">
      <c r="A195" s="446">
        <f t="shared" si="4"/>
        <v>192</v>
      </c>
      <c r="B195" s="446" t="s">
        <v>2053</v>
      </c>
      <c r="C195" s="446" t="s">
        <v>1984</v>
      </c>
      <c r="D195" s="446" t="s">
        <v>1688</v>
      </c>
      <c r="E195" s="446"/>
      <c r="F195" s="446">
        <v>63</v>
      </c>
      <c r="G195" s="446">
        <v>21.7</v>
      </c>
      <c r="H195" s="446">
        <f t="shared" si="5"/>
        <v>15965.100000000013</v>
      </c>
      <c r="I195" s="446">
        <v>1.06</v>
      </c>
      <c r="J195" s="652"/>
      <c r="K195" s="653"/>
    </row>
    <row r="196" spans="1:11">
      <c r="A196" s="446">
        <f t="shared" si="4"/>
        <v>193</v>
      </c>
      <c r="B196" s="446" t="s">
        <v>1984</v>
      </c>
      <c r="C196" s="446" t="s">
        <v>701</v>
      </c>
      <c r="D196" s="446" t="s">
        <v>1688</v>
      </c>
      <c r="E196" s="446"/>
      <c r="F196" s="446">
        <v>63</v>
      </c>
      <c r="G196" s="446">
        <v>181</v>
      </c>
      <c r="H196" s="446">
        <f t="shared" si="5"/>
        <v>16146.100000000013</v>
      </c>
      <c r="I196" s="446">
        <v>1.06</v>
      </c>
      <c r="J196" s="652"/>
      <c r="K196" s="653"/>
    </row>
    <row r="197" spans="1:11">
      <c r="A197" s="446">
        <f t="shared" si="4"/>
        <v>194</v>
      </c>
      <c r="B197" s="446" t="s">
        <v>1984</v>
      </c>
      <c r="C197" s="446" t="s">
        <v>701</v>
      </c>
      <c r="D197" s="446"/>
      <c r="E197" s="446"/>
      <c r="F197" s="446">
        <v>63</v>
      </c>
      <c r="G197" s="446">
        <v>161.5</v>
      </c>
      <c r="H197" s="446">
        <f t="shared" si="5"/>
        <v>16307.600000000013</v>
      </c>
      <c r="I197" s="446">
        <v>1.06</v>
      </c>
      <c r="J197" s="652"/>
      <c r="K197" s="653"/>
    </row>
    <row r="198" spans="1:11">
      <c r="A198" s="446">
        <v>195</v>
      </c>
      <c r="B198" s="446" t="s">
        <v>701</v>
      </c>
      <c r="C198" s="446" t="s">
        <v>697</v>
      </c>
      <c r="D198" s="446" t="s">
        <v>1101</v>
      </c>
      <c r="E198" s="446"/>
      <c r="F198" s="446">
        <v>63</v>
      </c>
      <c r="G198" s="446">
        <v>51.2</v>
      </c>
      <c r="H198" s="446">
        <f t="shared" ref="H198:H261" si="6">+H197+G198</f>
        <v>16358.800000000014</v>
      </c>
      <c r="I198" s="446">
        <v>1.06</v>
      </c>
      <c r="J198" s="652"/>
      <c r="K198" s="653"/>
    </row>
    <row r="199" spans="1:11">
      <c r="A199" s="446">
        <f t="shared" ref="A199:A262" si="7">1+A198</f>
        <v>196</v>
      </c>
      <c r="B199" s="446" t="s">
        <v>701</v>
      </c>
      <c r="C199" s="446" t="s">
        <v>2054</v>
      </c>
      <c r="D199" s="446" t="s">
        <v>1101</v>
      </c>
      <c r="E199" s="446"/>
      <c r="F199" s="446">
        <v>63</v>
      </c>
      <c r="G199" s="446">
        <v>53.2</v>
      </c>
      <c r="H199" s="446">
        <f t="shared" si="6"/>
        <v>16412.000000000015</v>
      </c>
      <c r="I199" s="446">
        <v>1.06</v>
      </c>
      <c r="J199" s="652"/>
      <c r="K199" s="653"/>
    </row>
    <row r="200" spans="1:11">
      <c r="A200" s="446">
        <f t="shared" si="7"/>
        <v>197</v>
      </c>
      <c r="B200" s="446" t="s">
        <v>2054</v>
      </c>
      <c r="C200" s="446" t="s">
        <v>2055</v>
      </c>
      <c r="D200" s="446"/>
      <c r="E200" s="446"/>
      <c r="F200" s="446">
        <v>63</v>
      </c>
      <c r="G200" s="446">
        <v>62.8</v>
      </c>
      <c r="H200" s="446">
        <f t="shared" si="6"/>
        <v>16474.800000000014</v>
      </c>
      <c r="I200" s="446">
        <v>1.06</v>
      </c>
      <c r="J200" s="652"/>
      <c r="K200" s="653"/>
    </row>
    <row r="201" spans="1:11">
      <c r="A201" s="446">
        <f t="shared" si="7"/>
        <v>198</v>
      </c>
      <c r="B201" s="446" t="s">
        <v>2054</v>
      </c>
      <c r="C201" s="446" t="s">
        <v>2056</v>
      </c>
      <c r="D201" s="446" t="s">
        <v>1101</v>
      </c>
      <c r="E201" s="446"/>
      <c r="F201" s="446">
        <v>63</v>
      </c>
      <c r="G201" s="446">
        <v>21.7</v>
      </c>
      <c r="H201" s="446">
        <f t="shared" si="6"/>
        <v>16496.500000000015</v>
      </c>
      <c r="I201" s="446">
        <v>1.06</v>
      </c>
      <c r="J201" s="652"/>
      <c r="K201" s="653"/>
    </row>
    <row r="202" spans="1:11">
      <c r="A202" s="446">
        <f t="shared" si="7"/>
        <v>199</v>
      </c>
      <c r="B202" s="446" t="s">
        <v>2057</v>
      </c>
      <c r="C202" s="446" t="s">
        <v>2058</v>
      </c>
      <c r="D202" s="446"/>
      <c r="E202" s="446"/>
      <c r="F202" s="446">
        <v>63</v>
      </c>
      <c r="G202" s="446">
        <v>76.3</v>
      </c>
      <c r="H202" s="446">
        <f t="shared" si="6"/>
        <v>16572.800000000014</v>
      </c>
      <c r="I202" s="446">
        <v>1.06</v>
      </c>
      <c r="J202" s="652"/>
      <c r="K202" s="653"/>
    </row>
    <row r="203" spans="1:11">
      <c r="A203" s="446">
        <f t="shared" si="7"/>
        <v>200</v>
      </c>
      <c r="B203" s="446" t="s">
        <v>835</v>
      </c>
      <c r="C203" s="446" t="s">
        <v>2059</v>
      </c>
      <c r="D203" s="446"/>
      <c r="E203" s="446"/>
      <c r="F203" s="446">
        <v>63</v>
      </c>
      <c r="G203" s="446">
        <v>59.2</v>
      </c>
      <c r="H203" s="446">
        <f t="shared" si="6"/>
        <v>16632.000000000015</v>
      </c>
      <c r="I203" s="446">
        <v>1.06</v>
      </c>
      <c r="J203" s="652"/>
      <c r="K203" s="653"/>
    </row>
    <row r="204" spans="1:11">
      <c r="A204" s="446">
        <f t="shared" si="7"/>
        <v>201</v>
      </c>
      <c r="B204" s="446" t="s">
        <v>835</v>
      </c>
      <c r="C204" s="446" t="s">
        <v>2060</v>
      </c>
      <c r="D204" s="446"/>
      <c r="E204" s="446"/>
      <c r="F204" s="446">
        <v>63</v>
      </c>
      <c r="G204" s="446">
        <v>89.2</v>
      </c>
      <c r="H204" s="446">
        <f t="shared" si="6"/>
        <v>16721.200000000015</v>
      </c>
      <c r="I204" s="446">
        <v>1.06</v>
      </c>
      <c r="J204" s="652"/>
      <c r="K204" s="653"/>
    </row>
    <row r="205" spans="1:11">
      <c r="A205" s="446">
        <f t="shared" si="7"/>
        <v>202</v>
      </c>
      <c r="B205" s="446" t="s">
        <v>2061</v>
      </c>
      <c r="C205" s="446" t="s">
        <v>2062</v>
      </c>
      <c r="D205" s="446"/>
      <c r="E205" s="446"/>
      <c r="F205" s="446">
        <v>63</v>
      </c>
      <c r="G205" s="446">
        <v>30.2</v>
      </c>
      <c r="H205" s="446">
        <f t="shared" si="6"/>
        <v>16751.400000000016</v>
      </c>
      <c r="I205" s="446">
        <v>1.06</v>
      </c>
      <c r="J205" s="652"/>
      <c r="K205" s="653"/>
    </row>
    <row r="206" spans="1:11">
      <c r="A206" s="446">
        <f t="shared" si="7"/>
        <v>203</v>
      </c>
      <c r="B206" s="446" t="s">
        <v>2063</v>
      </c>
      <c r="C206" s="446" t="s">
        <v>1063</v>
      </c>
      <c r="D206" s="446"/>
      <c r="E206" s="446"/>
      <c r="F206" s="446">
        <v>63</v>
      </c>
      <c r="G206" s="446">
        <v>38</v>
      </c>
      <c r="H206" s="446">
        <f t="shared" si="6"/>
        <v>16789.400000000016</v>
      </c>
      <c r="I206" s="446">
        <v>1.06</v>
      </c>
      <c r="J206" s="652"/>
      <c r="K206" s="653"/>
    </row>
    <row r="207" spans="1:11">
      <c r="A207" s="446">
        <f t="shared" si="7"/>
        <v>204</v>
      </c>
      <c r="B207" s="446" t="s">
        <v>2064</v>
      </c>
      <c r="C207" s="446" t="s">
        <v>2065</v>
      </c>
      <c r="D207" s="446"/>
      <c r="E207" s="446"/>
      <c r="F207" s="446">
        <v>63</v>
      </c>
      <c r="G207" s="446">
        <v>41.5</v>
      </c>
      <c r="H207" s="446">
        <f t="shared" si="6"/>
        <v>16830.900000000016</v>
      </c>
      <c r="I207" s="446">
        <v>1.06</v>
      </c>
      <c r="J207" s="652"/>
      <c r="K207" s="653"/>
    </row>
    <row r="208" spans="1:11">
      <c r="A208" s="446">
        <f t="shared" si="7"/>
        <v>205</v>
      </c>
      <c r="B208" s="446" t="s">
        <v>2066</v>
      </c>
      <c r="C208" s="446" t="s">
        <v>2067</v>
      </c>
      <c r="D208" s="446" t="s">
        <v>1068</v>
      </c>
      <c r="E208" s="446"/>
      <c r="F208" s="446">
        <v>63</v>
      </c>
      <c r="G208" s="446">
        <v>5</v>
      </c>
      <c r="H208" s="446">
        <f t="shared" si="6"/>
        <v>16835.900000000016</v>
      </c>
      <c r="I208" s="446">
        <v>1.06</v>
      </c>
      <c r="J208" s="652"/>
      <c r="K208" s="653"/>
    </row>
    <row r="209" spans="1:11">
      <c r="A209" s="446">
        <f t="shared" si="7"/>
        <v>206</v>
      </c>
      <c r="B209" s="446" t="s">
        <v>2068</v>
      </c>
      <c r="C209" s="446" t="s">
        <v>2069</v>
      </c>
      <c r="D209" s="446"/>
      <c r="E209" s="446"/>
      <c r="F209" s="446">
        <v>63</v>
      </c>
      <c r="G209" s="446">
        <v>32.200000000000003</v>
      </c>
      <c r="H209" s="446">
        <f t="shared" si="6"/>
        <v>16868.100000000017</v>
      </c>
      <c r="I209" s="446">
        <v>1.06</v>
      </c>
      <c r="J209" s="652"/>
      <c r="K209" s="653"/>
    </row>
    <row r="210" spans="1:11">
      <c r="A210" s="446">
        <f t="shared" si="7"/>
        <v>207</v>
      </c>
      <c r="B210" s="446" t="s">
        <v>1848</v>
      </c>
      <c r="C210" s="446" t="s">
        <v>725</v>
      </c>
      <c r="D210" s="446" t="s">
        <v>2070</v>
      </c>
      <c r="E210" s="446"/>
      <c r="F210" s="446">
        <v>63</v>
      </c>
      <c r="G210" s="446">
        <v>2.4</v>
      </c>
      <c r="H210" s="446">
        <f t="shared" si="6"/>
        <v>16870.500000000018</v>
      </c>
      <c r="I210" s="446">
        <v>1.06</v>
      </c>
      <c r="J210" s="652"/>
      <c r="K210" s="653"/>
    </row>
    <row r="211" spans="1:11">
      <c r="A211" s="446">
        <f t="shared" si="7"/>
        <v>208</v>
      </c>
      <c r="B211" s="446" t="s">
        <v>1848</v>
      </c>
      <c r="C211" s="446" t="s">
        <v>725</v>
      </c>
      <c r="D211" s="446" t="s">
        <v>1101</v>
      </c>
      <c r="E211" s="446"/>
      <c r="F211" s="446">
        <v>63</v>
      </c>
      <c r="G211" s="446">
        <v>95.5</v>
      </c>
      <c r="H211" s="446">
        <f t="shared" si="6"/>
        <v>16966.000000000018</v>
      </c>
      <c r="I211" s="446">
        <v>1.06</v>
      </c>
      <c r="J211" s="652"/>
      <c r="K211" s="653"/>
    </row>
    <row r="212" spans="1:11">
      <c r="A212" s="446">
        <f t="shared" si="7"/>
        <v>209</v>
      </c>
      <c r="B212" s="446" t="s">
        <v>725</v>
      </c>
      <c r="C212" s="446" t="s">
        <v>1849</v>
      </c>
      <c r="D212" s="446" t="s">
        <v>1101</v>
      </c>
      <c r="E212" s="446"/>
      <c r="F212" s="446">
        <v>63</v>
      </c>
      <c r="G212" s="446">
        <v>50.9</v>
      </c>
      <c r="H212" s="446">
        <f t="shared" si="6"/>
        <v>17016.90000000002</v>
      </c>
      <c r="I212" s="446">
        <v>1.06</v>
      </c>
      <c r="J212" s="652"/>
      <c r="K212" s="653"/>
    </row>
    <row r="213" spans="1:11">
      <c r="A213" s="446">
        <f t="shared" si="7"/>
        <v>210</v>
      </c>
      <c r="B213" s="446" t="s">
        <v>1849</v>
      </c>
      <c r="C213" s="446" t="s">
        <v>2071</v>
      </c>
      <c r="D213" s="446" t="s">
        <v>1101</v>
      </c>
      <c r="E213" s="446"/>
      <c r="F213" s="446">
        <v>63</v>
      </c>
      <c r="G213" s="446">
        <v>2.2999999999999998</v>
      </c>
      <c r="H213" s="446">
        <f t="shared" si="6"/>
        <v>17019.200000000019</v>
      </c>
      <c r="I213" s="446">
        <v>1.06</v>
      </c>
      <c r="J213" s="652"/>
      <c r="K213" s="653"/>
    </row>
    <row r="214" spans="1:11">
      <c r="A214" s="446">
        <f t="shared" si="7"/>
        <v>211</v>
      </c>
      <c r="B214" s="446" t="s">
        <v>1849</v>
      </c>
      <c r="C214" s="446" t="s">
        <v>2071</v>
      </c>
      <c r="D214" s="446"/>
      <c r="E214" s="446"/>
      <c r="F214" s="446">
        <v>63</v>
      </c>
      <c r="G214" s="446">
        <v>33.299999999999997</v>
      </c>
      <c r="H214" s="446">
        <f t="shared" si="6"/>
        <v>17052.500000000018</v>
      </c>
      <c r="I214" s="446">
        <v>1.06</v>
      </c>
      <c r="J214" s="652"/>
      <c r="K214" s="653"/>
    </row>
    <row r="215" spans="1:11">
      <c r="A215" s="446">
        <f t="shared" si="7"/>
        <v>212</v>
      </c>
      <c r="B215" s="446" t="s">
        <v>725</v>
      </c>
      <c r="C215" s="446" t="s">
        <v>2072</v>
      </c>
      <c r="D215" s="446" t="s">
        <v>1101</v>
      </c>
      <c r="E215" s="446"/>
      <c r="F215" s="446">
        <v>63</v>
      </c>
      <c r="G215" s="446">
        <v>2.7</v>
      </c>
      <c r="H215" s="446">
        <f t="shared" si="6"/>
        <v>17055.200000000019</v>
      </c>
      <c r="I215" s="446">
        <v>1.06</v>
      </c>
      <c r="J215" s="652"/>
      <c r="K215" s="653"/>
    </row>
    <row r="216" spans="1:11">
      <c r="A216" s="446">
        <f t="shared" si="7"/>
        <v>213</v>
      </c>
      <c r="B216" s="446" t="s">
        <v>725</v>
      </c>
      <c r="C216" s="446" t="s">
        <v>2072</v>
      </c>
      <c r="D216" s="446"/>
      <c r="E216" s="446"/>
      <c r="F216" s="446">
        <v>63</v>
      </c>
      <c r="G216" s="446">
        <v>63.3</v>
      </c>
      <c r="H216" s="446">
        <f t="shared" si="6"/>
        <v>17118.500000000018</v>
      </c>
      <c r="I216" s="446">
        <v>1.06</v>
      </c>
      <c r="J216" s="652"/>
      <c r="K216" s="653"/>
    </row>
    <row r="217" spans="1:11">
      <c r="A217" s="446">
        <f t="shared" si="7"/>
        <v>214</v>
      </c>
      <c r="B217" s="446" t="s">
        <v>2073</v>
      </c>
      <c r="C217" s="446" t="s">
        <v>2074</v>
      </c>
      <c r="D217" s="446" t="s">
        <v>1101</v>
      </c>
      <c r="E217" s="446"/>
      <c r="F217" s="446">
        <v>63</v>
      </c>
      <c r="G217" s="446">
        <v>37.1</v>
      </c>
      <c r="H217" s="446">
        <f t="shared" si="6"/>
        <v>17155.600000000017</v>
      </c>
      <c r="I217" s="446">
        <v>1.06</v>
      </c>
      <c r="J217" s="652"/>
      <c r="K217" s="653"/>
    </row>
    <row r="218" spans="1:11">
      <c r="A218" s="446">
        <f t="shared" si="7"/>
        <v>215</v>
      </c>
      <c r="B218" s="446" t="s">
        <v>2075</v>
      </c>
      <c r="C218" s="446" t="s">
        <v>1848</v>
      </c>
      <c r="D218" s="446" t="s">
        <v>1101</v>
      </c>
      <c r="E218" s="446"/>
      <c r="F218" s="446">
        <v>63</v>
      </c>
      <c r="G218" s="446">
        <v>32.200000000000003</v>
      </c>
      <c r="H218" s="446">
        <f t="shared" si="6"/>
        <v>17187.800000000017</v>
      </c>
      <c r="I218" s="446">
        <v>1.06</v>
      </c>
      <c r="J218" s="652"/>
      <c r="K218" s="653"/>
    </row>
    <row r="219" spans="1:11">
      <c r="A219" s="446">
        <f t="shared" si="7"/>
        <v>216</v>
      </c>
      <c r="B219" s="446" t="s">
        <v>2073</v>
      </c>
      <c r="C219" s="446" t="s">
        <v>2072</v>
      </c>
      <c r="D219" s="446" t="s">
        <v>1101</v>
      </c>
      <c r="E219" s="446"/>
      <c r="F219" s="446">
        <v>63</v>
      </c>
      <c r="G219" s="446">
        <v>8.1</v>
      </c>
      <c r="H219" s="446">
        <f t="shared" si="6"/>
        <v>17195.900000000016</v>
      </c>
      <c r="I219" s="446">
        <v>1.06</v>
      </c>
      <c r="J219" s="652"/>
      <c r="K219" s="653"/>
    </row>
    <row r="220" spans="1:11">
      <c r="A220" s="446">
        <f t="shared" si="7"/>
        <v>217</v>
      </c>
      <c r="B220" s="446" t="s">
        <v>2072</v>
      </c>
      <c r="C220" s="446" t="s">
        <v>2076</v>
      </c>
      <c r="D220" s="446" t="s">
        <v>1101</v>
      </c>
      <c r="E220" s="446"/>
      <c r="F220" s="446">
        <v>63</v>
      </c>
      <c r="G220" s="446">
        <v>23.7</v>
      </c>
      <c r="H220" s="446">
        <f t="shared" si="6"/>
        <v>17219.600000000017</v>
      </c>
      <c r="I220" s="446">
        <v>1.06</v>
      </c>
      <c r="J220" s="652"/>
      <c r="K220" s="653"/>
    </row>
    <row r="221" spans="1:11">
      <c r="A221" s="446">
        <f t="shared" si="7"/>
        <v>218</v>
      </c>
      <c r="B221" s="446" t="s">
        <v>2072</v>
      </c>
      <c r="C221" s="446" t="s">
        <v>2077</v>
      </c>
      <c r="D221" s="446"/>
      <c r="E221" s="446"/>
      <c r="F221" s="446">
        <v>63</v>
      </c>
      <c r="G221" s="446">
        <v>47.9</v>
      </c>
      <c r="H221" s="446">
        <f t="shared" si="6"/>
        <v>17267.500000000018</v>
      </c>
      <c r="I221" s="446">
        <v>1.06</v>
      </c>
      <c r="J221" s="652"/>
      <c r="K221" s="653"/>
    </row>
    <row r="222" spans="1:11">
      <c r="A222" s="446">
        <f t="shared" si="7"/>
        <v>219</v>
      </c>
      <c r="B222" s="446" t="s">
        <v>2077</v>
      </c>
      <c r="C222" s="446" t="s">
        <v>2078</v>
      </c>
      <c r="D222" s="446"/>
      <c r="E222" s="446"/>
      <c r="F222" s="446">
        <v>63</v>
      </c>
      <c r="G222" s="446">
        <v>3.9</v>
      </c>
      <c r="H222" s="446">
        <f t="shared" si="6"/>
        <v>17271.40000000002</v>
      </c>
      <c r="I222" s="446">
        <v>1.06</v>
      </c>
      <c r="J222" s="652"/>
      <c r="K222" s="653"/>
    </row>
    <row r="223" spans="1:11">
      <c r="A223" s="446">
        <f t="shared" si="7"/>
        <v>220</v>
      </c>
      <c r="B223" s="446" t="s">
        <v>2077</v>
      </c>
      <c r="C223" s="446" t="s">
        <v>2078</v>
      </c>
      <c r="D223" s="446" t="s">
        <v>1101</v>
      </c>
      <c r="E223" s="446"/>
      <c r="F223" s="446">
        <v>63</v>
      </c>
      <c r="G223" s="446">
        <v>53.6</v>
      </c>
      <c r="H223" s="446">
        <f t="shared" si="6"/>
        <v>17325.000000000018</v>
      </c>
      <c r="I223" s="446">
        <v>1.06</v>
      </c>
      <c r="J223" s="652"/>
      <c r="K223" s="653"/>
    </row>
    <row r="224" spans="1:11">
      <c r="A224" s="446">
        <f t="shared" si="7"/>
        <v>221</v>
      </c>
      <c r="B224" s="446" t="s">
        <v>2077</v>
      </c>
      <c r="C224" s="446" t="s">
        <v>2078</v>
      </c>
      <c r="D224" s="446"/>
      <c r="E224" s="446"/>
      <c r="F224" s="446">
        <v>63</v>
      </c>
      <c r="G224" s="446">
        <v>24</v>
      </c>
      <c r="H224" s="446">
        <f t="shared" si="6"/>
        <v>17349.000000000018</v>
      </c>
      <c r="I224" s="446">
        <v>1.06</v>
      </c>
      <c r="J224" s="652"/>
      <c r="K224" s="653"/>
    </row>
    <row r="225" spans="1:11">
      <c r="A225" s="446">
        <f t="shared" si="7"/>
        <v>222</v>
      </c>
      <c r="B225" s="446" t="s">
        <v>2077</v>
      </c>
      <c r="C225" s="446" t="s">
        <v>2079</v>
      </c>
      <c r="D225" s="446"/>
      <c r="E225" s="446"/>
      <c r="F225" s="446">
        <v>63</v>
      </c>
      <c r="G225" s="446">
        <v>76.599999999999994</v>
      </c>
      <c r="H225" s="446">
        <f t="shared" si="6"/>
        <v>17425.600000000017</v>
      </c>
      <c r="I225" s="446">
        <v>1.06</v>
      </c>
      <c r="J225" s="652"/>
      <c r="K225" s="653"/>
    </row>
    <row r="226" spans="1:11">
      <c r="A226" s="446">
        <f t="shared" si="7"/>
        <v>223</v>
      </c>
      <c r="B226" s="446" t="s">
        <v>2079</v>
      </c>
      <c r="C226" s="446" t="s">
        <v>1852</v>
      </c>
      <c r="D226" s="446"/>
      <c r="E226" s="446"/>
      <c r="F226" s="446">
        <v>63</v>
      </c>
      <c r="G226" s="446">
        <v>99.4</v>
      </c>
      <c r="H226" s="446">
        <f t="shared" si="6"/>
        <v>17525.000000000018</v>
      </c>
      <c r="I226" s="446">
        <v>1.06</v>
      </c>
      <c r="J226" s="652"/>
      <c r="K226" s="653"/>
    </row>
    <row r="227" spans="1:11">
      <c r="A227" s="446">
        <f t="shared" si="7"/>
        <v>224</v>
      </c>
      <c r="B227" s="446" t="s">
        <v>2080</v>
      </c>
      <c r="C227" s="446" t="s">
        <v>2081</v>
      </c>
      <c r="D227" s="446"/>
      <c r="E227" s="446"/>
      <c r="F227" s="446">
        <v>63</v>
      </c>
      <c r="G227" s="446">
        <v>89.7</v>
      </c>
      <c r="H227" s="446">
        <f t="shared" si="6"/>
        <v>17614.700000000019</v>
      </c>
      <c r="I227" s="446">
        <v>1.06</v>
      </c>
      <c r="J227" s="652"/>
      <c r="K227" s="653"/>
    </row>
    <row r="228" spans="1:11">
      <c r="A228" s="446">
        <f t="shared" si="7"/>
        <v>225</v>
      </c>
      <c r="B228" s="446" t="s">
        <v>1986</v>
      </c>
      <c r="C228" s="446" t="s">
        <v>2082</v>
      </c>
      <c r="D228" s="446"/>
      <c r="E228" s="446"/>
      <c r="F228" s="446">
        <v>63</v>
      </c>
      <c r="G228" s="446">
        <v>29.2</v>
      </c>
      <c r="H228" s="446">
        <f t="shared" si="6"/>
        <v>17643.90000000002</v>
      </c>
      <c r="I228" s="446">
        <v>1.06</v>
      </c>
      <c r="J228" s="652"/>
      <c r="K228" s="653"/>
    </row>
    <row r="229" spans="1:11">
      <c r="A229" s="446">
        <f t="shared" si="7"/>
        <v>226</v>
      </c>
      <c r="B229" s="446" t="s">
        <v>2020</v>
      </c>
      <c r="C229" s="446" t="s">
        <v>2029</v>
      </c>
      <c r="D229" s="446"/>
      <c r="E229" s="446"/>
      <c r="F229" s="446">
        <v>63</v>
      </c>
      <c r="G229" s="446">
        <v>27</v>
      </c>
      <c r="H229" s="446">
        <f t="shared" si="6"/>
        <v>17670.90000000002</v>
      </c>
      <c r="I229" s="446">
        <v>1.06</v>
      </c>
      <c r="J229" s="652"/>
      <c r="K229" s="653"/>
    </row>
    <row r="230" spans="1:11">
      <c r="A230" s="446">
        <f t="shared" si="7"/>
        <v>227</v>
      </c>
      <c r="B230" s="466" t="s">
        <v>2063</v>
      </c>
      <c r="C230" s="466" t="s">
        <v>2083</v>
      </c>
      <c r="D230" s="466"/>
      <c r="E230" s="466"/>
      <c r="F230" s="466">
        <v>140</v>
      </c>
      <c r="G230" s="466">
        <v>149</v>
      </c>
      <c r="H230" s="446">
        <f t="shared" si="6"/>
        <v>17819.90000000002</v>
      </c>
      <c r="I230" s="446">
        <v>1.1399999999999999</v>
      </c>
      <c r="J230" s="652"/>
      <c r="K230" s="653"/>
    </row>
    <row r="231" spans="1:11">
      <c r="A231" s="446">
        <f t="shared" si="7"/>
        <v>228</v>
      </c>
      <c r="B231" s="466" t="s">
        <v>2083</v>
      </c>
      <c r="C231" s="466" t="s">
        <v>2084</v>
      </c>
      <c r="D231" s="466"/>
      <c r="E231" s="466"/>
      <c r="F231" s="466">
        <v>140</v>
      </c>
      <c r="G231" s="466">
        <v>197.6</v>
      </c>
      <c r="H231" s="446">
        <f t="shared" si="6"/>
        <v>18017.500000000018</v>
      </c>
      <c r="I231" s="446">
        <v>1.1399999999999999</v>
      </c>
      <c r="J231" s="652"/>
      <c r="K231" s="653"/>
    </row>
    <row r="232" spans="1:11">
      <c r="A232" s="446">
        <f t="shared" si="7"/>
        <v>229</v>
      </c>
      <c r="B232" s="466" t="s">
        <v>2085</v>
      </c>
      <c r="C232" s="466" t="s">
        <v>2086</v>
      </c>
      <c r="D232" s="466"/>
      <c r="E232" s="466"/>
      <c r="F232" s="466">
        <v>140</v>
      </c>
      <c r="G232" s="466">
        <v>243.6</v>
      </c>
      <c r="H232" s="446">
        <f t="shared" si="6"/>
        <v>18261.100000000017</v>
      </c>
      <c r="I232" s="446">
        <v>1.1399999999999999</v>
      </c>
      <c r="J232" s="652"/>
      <c r="K232" s="653"/>
    </row>
    <row r="233" spans="1:11">
      <c r="A233" s="446">
        <f t="shared" si="7"/>
        <v>230</v>
      </c>
      <c r="B233" s="466" t="s">
        <v>2086</v>
      </c>
      <c r="C233" s="466" t="s">
        <v>884</v>
      </c>
      <c r="D233" s="466"/>
      <c r="E233" s="466"/>
      <c r="F233" s="466">
        <v>140</v>
      </c>
      <c r="G233" s="466">
        <v>50.5</v>
      </c>
      <c r="H233" s="446">
        <f t="shared" si="6"/>
        <v>18311.600000000017</v>
      </c>
      <c r="I233" s="446">
        <v>1.1399999999999999</v>
      </c>
      <c r="J233" s="652"/>
      <c r="K233" s="653"/>
    </row>
    <row r="234" spans="1:11">
      <c r="A234" s="446">
        <f t="shared" si="7"/>
        <v>231</v>
      </c>
      <c r="B234" s="466" t="s">
        <v>2086</v>
      </c>
      <c r="C234" s="466" t="s">
        <v>2006</v>
      </c>
      <c r="D234" s="466"/>
      <c r="E234" s="466"/>
      <c r="F234" s="466">
        <v>140</v>
      </c>
      <c r="G234" s="466">
        <v>73</v>
      </c>
      <c r="H234" s="446">
        <f t="shared" si="6"/>
        <v>18384.600000000017</v>
      </c>
      <c r="I234" s="446">
        <v>1.1399999999999999</v>
      </c>
      <c r="J234" s="652"/>
      <c r="K234" s="653"/>
    </row>
    <row r="235" spans="1:11">
      <c r="A235" s="446">
        <f t="shared" si="7"/>
        <v>232</v>
      </c>
      <c r="B235" s="466" t="s">
        <v>2006</v>
      </c>
      <c r="C235" s="466" t="s">
        <v>2087</v>
      </c>
      <c r="D235" s="466"/>
      <c r="E235" s="466"/>
      <c r="F235" s="466">
        <v>140</v>
      </c>
      <c r="G235" s="466">
        <v>260</v>
      </c>
      <c r="H235" s="446">
        <f t="shared" si="6"/>
        <v>18644.600000000017</v>
      </c>
      <c r="I235" s="446">
        <v>1.1399999999999999</v>
      </c>
      <c r="J235" s="652"/>
      <c r="K235" s="653"/>
    </row>
    <row r="236" spans="1:11">
      <c r="A236" s="446">
        <f t="shared" si="7"/>
        <v>233</v>
      </c>
      <c r="B236" s="466" t="s">
        <v>2006</v>
      </c>
      <c r="C236" s="466" t="s">
        <v>2088</v>
      </c>
      <c r="D236" s="466"/>
      <c r="E236" s="466"/>
      <c r="F236" s="466">
        <v>140</v>
      </c>
      <c r="G236" s="466">
        <f>444-145</f>
        <v>299</v>
      </c>
      <c r="H236" s="446">
        <f t="shared" si="6"/>
        <v>18943.600000000017</v>
      </c>
      <c r="I236" s="446">
        <v>1.1399999999999999</v>
      </c>
      <c r="J236" s="652"/>
      <c r="K236" s="653"/>
    </row>
    <row r="237" spans="1:11">
      <c r="A237" s="446">
        <f t="shared" si="7"/>
        <v>234</v>
      </c>
      <c r="B237" s="446" t="s">
        <v>2084</v>
      </c>
      <c r="C237" s="446" t="s">
        <v>2089</v>
      </c>
      <c r="D237" s="446"/>
      <c r="E237" s="446"/>
      <c r="F237" s="446">
        <v>160</v>
      </c>
      <c r="G237" s="446">
        <v>164</v>
      </c>
      <c r="H237" s="446">
        <f t="shared" si="6"/>
        <v>19107.600000000017</v>
      </c>
      <c r="I237" s="446">
        <v>1.1599999999999999</v>
      </c>
      <c r="J237" s="652"/>
      <c r="K237" s="653"/>
    </row>
    <row r="238" spans="1:11">
      <c r="A238" s="446">
        <f t="shared" si="7"/>
        <v>235</v>
      </c>
      <c r="B238" s="446" t="s">
        <v>2089</v>
      </c>
      <c r="C238" s="446" t="s">
        <v>2053</v>
      </c>
      <c r="D238" s="446"/>
      <c r="E238" s="446"/>
      <c r="F238" s="446">
        <v>160</v>
      </c>
      <c r="G238" s="446">
        <v>190</v>
      </c>
      <c r="H238" s="446">
        <f t="shared" si="6"/>
        <v>19297.600000000017</v>
      </c>
      <c r="I238" s="446">
        <v>1.1599999999999999</v>
      </c>
      <c r="J238" s="652"/>
      <c r="K238" s="653"/>
    </row>
    <row r="239" spans="1:11">
      <c r="A239" s="446">
        <f t="shared" si="7"/>
        <v>236</v>
      </c>
      <c r="B239" s="446" t="s">
        <v>2053</v>
      </c>
      <c r="C239" s="446" t="s">
        <v>1996</v>
      </c>
      <c r="D239" s="446"/>
      <c r="E239" s="446"/>
      <c r="F239" s="446">
        <v>160</v>
      </c>
      <c r="G239" s="446">
        <v>100.2</v>
      </c>
      <c r="H239" s="446">
        <f t="shared" si="6"/>
        <v>19397.800000000017</v>
      </c>
      <c r="I239" s="446">
        <v>1.1599999999999999</v>
      </c>
      <c r="J239" s="652"/>
      <c r="K239" s="653"/>
    </row>
    <row r="240" spans="1:11">
      <c r="A240" s="446">
        <f t="shared" si="7"/>
        <v>237</v>
      </c>
      <c r="B240" s="446" t="s">
        <v>2066</v>
      </c>
      <c r="C240" s="446" t="s">
        <v>2067</v>
      </c>
      <c r="D240" s="446"/>
      <c r="E240" s="446"/>
      <c r="F240" s="446">
        <v>160</v>
      </c>
      <c r="G240" s="446">
        <v>16.100000000000001</v>
      </c>
      <c r="H240" s="446">
        <f t="shared" si="6"/>
        <v>19413.900000000016</v>
      </c>
      <c r="I240" s="446">
        <v>1.1599999999999999</v>
      </c>
      <c r="J240" s="652"/>
      <c r="K240" s="653"/>
    </row>
    <row r="241" spans="1:11">
      <c r="A241" s="446">
        <f t="shared" si="7"/>
        <v>238</v>
      </c>
      <c r="B241" s="446" t="s">
        <v>2067</v>
      </c>
      <c r="C241" s="446" t="s">
        <v>2085</v>
      </c>
      <c r="D241" s="446"/>
      <c r="E241" s="446"/>
      <c r="F241" s="446">
        <v>160</v>
      </c>
      <c r="G241" s="446">
        <v>324.3</v>
      </c>
      <c r="H241" s="446">
        <f t="shared" si="6"/>
        <v>19738.200000000015</v>
      </c>
      <c r="I241" s="446">
        <v>1.1599999999999999</v>
      </c>
      <c r="J241" s="652"/>
      <c r="K241" s="653"/>
    </row>
    <row r="242" spans="1:11">
      <c r="A242" s="446">
        <f t="shared" si="7"/>
        <v>239</v>
      </c>
      <c r="B242" s="446" t="s">
        <v>2090</v>
      </c>
      <c r="C242" s="446" t="s">
        <v>1848</v>
      </c>
      <c r="D242" s="446"/>
      <c r="E242" s="446"/>
      <c r="F242" s="446">
        <v>160</v>
      </c>
      <c r="G242" s="446">
        <v>18.3</v>
      </c>
      <c r="H242" s="446">
        <f t="shared" si="6"/>
        <v>19756.500000000015</v>
      </c>
      <c r="I242" s="446">
        <v>1.1599999999999999</v>
      </c>
      <c r="J242" s="652"/>
      <c r="K242" s="653"/>
    </row>
    <row r="243" spans="1:11">
      <c r="A243" s="446">
        <f t="shared" si="7"/>
        <v>240</v>
      </c>
      <c r="B243" s="446" t="s">
        <v>2073</v>
      </c>
      <c r="C243" s="446" t="s">
        <v>2075</v>
      </c>
      <c r="D243" s="446"/>
      <c r="E243" s="446"/>
      <c r="F243" s="446">
        <v>160</v>
      </c>
      <c r="G243" s="446">
        <v>41.6</v>
      </c>
      <c r="H243" s="446">
        <f t="shared" si="6"/>
        <v>19798.100000000013</v>
      </c>
      <c r="I243" s="446">
        <v>1.1599999999999999</v>
      </c>
      <c r="J243" s="652"/>
      <c r="K243" s="653"/>
    </row>
    <row r="244" spans="1:11">
      <c r="A244" s="446">
        <f t="shared" si="7"/>
        <v>241</v>
      </c>
      <c r="B244" s="446" t="s">
        <v>2079</v>
      </c>
      <c r="C244" s="446" t="s">
        <v>2091</v>
      </c>
      <c r="D244" s="446"/>
      <c r="E244" s="446"/>
      <c r="F244" s="446">
        <v>160</v>
      </c>
      <c r="G244" s="446">
        <v>205.2</v>
      </c>
      <c r="H244" s="446">
        <f t="shared" si="6"/>
        <v>20003.300000000014</v>
      </c>
      <c r="I244" s="446">
        <v>1.1599999999999999</v>
      </c>
      <c r="J244" s="652"/>
      <c r="K244" s="653"/>
    </row>
    <row r="245" spans="1:11">
      <c r="A245" s="446">
        <f t="shared" si="7"/>
        <v>242</v>
      </c>
      <c r="B245" s="446" t="s">
        <v>2091</v>
      </c>
      <c r="C245" s="446" t="s">
        <v>2075</v>
      </c>
      <c r="D245" s="446"/>
      <c r="E245" s="446"/>
      <c r="F245" s="446">
        <v>160</v>
      </c>
      <c r="G245" s="446">
        <v>188.6</v>
      </c>
      <c r="H245" s="446">
        <f t="shared" si="6"/>
        <v>20191.900000000012</v>
      </c>
      <c r="I245" s="446">
        <v>1.1599999999999999</v>
      </c>
      <c r="J245" s="652"/>
      <c r="K245" s="653"/>
    </row>
    <row r="246" spans="1:11">
      <c r="A246" s="446">
        <f t="shared" si="7"/>
        <v>243</v>
      </c>
      <c r="B246" s="446" t="s">
        <v>2091</v>
      </c>
      <c r="C246" s="446" t="s">
        <v>734</v>
      </c>
      <c r="D246" s="446"/>
      <c r="E246" s="446"/>
      <c r="F246" s="446">
        <v>160</v>
      </c>
      <c r="G246" s="446">
        <v>12.1</v>
      </c>
      <c r="H246" s="446">
        <f t="shared" si="6"/>
        <v>20204.000000000011</v>
      </c>
      <c r="I246" s="446">
        <v>1.1599999999999999</v>
      </c>
      <c r="J246" s="652"/>
      <c r="K246" s="653"/>
    </row>
    <row r="247" spans="1:11">
      <c r="A247" s="446">
        <f t="shared" si="7"/>
        <v>244</v>
      </c>
      <c r="B247" s="446" t="s">
        <v>734</v>
      </c>
      <c r="C247" s="446" t="s">
        <v>2067</v>
      </c>
      <c r="D247" s="446"/>
      <c r="E247" s="446"/>
      <c r="F247" s="446">
        <v>160</v>
      </c>
      <c r="G247" s="446">
        <v>133.6</v>
      </c>
      <c r="H247" s="446">
        <f t="shared" si="6"/>
        <v>20337.600000000009</v>
      </c>
      <c r="I247" s="446">
        <v>1.1599999999999999</v>
      </c>
      <c r="J247" s="652"/>
      <c r="K247" s="653"/>
    </row>
    <row r="248" spans="1:11">
      <c r="A248" s="446">
        <f t="shared" si="7"/>
        <v>245</v>
      </c>
      <c r="B248" s="446" t="s">
        <v>2029</v>
      </c>
      <c r="C248" s="446" t="s">
        <v>836</v>
      </c>
      <c r="D248" s="446"/>
      <c r="E248" s="446"/>
      <c r="F248" s="446">
        <v>160</v>
      </c>
      <c r="G248" s="446">
        <v>105.3</v>
      </c>
      <c r="H248" s="446">
        <f t="shared" si="6"/>
        <v>20442.900000000009</v>
      </c>
      <c r="I248" s="446">
        <v>1.1599999999999999</v>
      </c>
      <c r="J248" s="652"/>
      <c r="K248" s="653"/>
    </row>
    <row r="249" spans="1:11">
      <c r="A249" s="446">
        <f t="shared" si="7"/>
        <v>246</v>
      </c>
      <c r="B249" s="446" t="s">
        <v>836</v>
      </c>
      <c r="C249" s="446" t="s">
        <v>2092</v>
      </c>
      <c r="D249" s="446"/>
      <c r="E249" s="446"/>
      <c r="F249" s="446">
        <v>160</v>
      </c>
      <c r="G249" s="446">
        <v>79.7</v>
      </c>
      <c r="H249" s="446">
        <f t="shared" si="6"/>
        <v>20522.600000000009</v>
      </c>
      <c r="I249" s="446">
        <v>1.1599999999999999</v>
      </c>
      <c r="J249" s="652"/>
      <c r="K249" s="653"/>
    </row>
    <row r="250" spans="1:11">
      <c r="A250" s="446">
        <f t="shared" si="7"/>
        <v>247</v>
      </c>
      <c r="B250" s="446" t="s">
        <v>2093</v>
      </c>
      <c r="C250" s="446" t="s">
        <v>1473</v>
      </c>
      <c r="D250" s="446"/>
      <c r="E250" s="446"/>
      <c r="F250" s="446">
        <v>200</v>
      </c>
      <c r="G250" s="446">
        <v>188.4</v>
      </c>
      <c r="H250" s="446">
        <f t="shared" si="6"/>
        <v>20711.000000000011</v>
      </c>
      <c r="I250" s="446">
        <v>1.2</v>
      </c>
      <c r="J250" s="652"/>
      <c r="K250" s="653"/>
    </row>
    <row r="251" spans="1:11">
      <c r="A251" s="446">
        <f t="shared" si="7"/>
        <v>248</v>
      </c>
      <c r="B251" s="446" t="s">
        <v>2093</v>
      </c>
      <c r="C251" s="446" t="s">
        <v>1473</v>
      </c>
      <c r="D251" s="446" t="s">
        <v>2070</v>
      </c>
      <c r="E251" s="446"/>
      <c r="F251" s="446">
        <v>200</v>
      </c>
      <c r="G251" s="446">
        <v>14.3</v>
      </c>
      <c r="H251" s="446">
        <f t="shared" si="6"/>
        <v>20725.30000000001</v>
      </c>
      <c r="I251" s="446">
        <v>1.2</v>
      </c>
      <c r="J251" s="652"/>
      <c r="K251" s="653"/>
    </row>
    <row r="252" spans="1:11">
      <c r="A252" s="446">
        <f t="shared" si="7"/>
        <v>249</v>
      </c>
      <c r="B252" s="446" t="s">
        <v>2093</v>
      </c>
      <c r="C252" s="446" t="s">
        <v>1473</v>
      </c>
      <c r="D252" s="446"/>
      <c r="E252" s="446"/>
      <c r="F252" s="446">
        <v>200</v>
      </c>
      <c r="G252" s="446">
        <v>754</v>
      </c>
      <c r="H252" s="446">
        <f t="shared" si="6"/>
        <v>21479.30000000001</v>
      </c>
      <c r="I252" s="446">
        <v>1.2</v>
      </c>
      <c r="J252" s="652"/>
      <c r="K252" s="653"/>
    </row>
    <row r="253" spans="1:11">
      <c r="A253" s="446">
        <f t="shared" si="7"/>
        <v>250</v>
      </c>
      <c r="B253" s="446" t="s">
        <v>1473</v>
      </c>
      <c r="C253" s="446" t="s">
        <v>2094</v>
      </c>
      <c r="D253" s="446"/>
      <c r="E253" s="446"/>
      <c r="F253" s="446">
        <v>200</v>
      </c>
      <c r="G253" s="446">
        <v>503.7</v>
      </c>
      <c r="H253" s="446">
        <f t="shared" si="6"/>
        <v>21983.000000000011</v>
      </c>
      <c r="I253" s="446">
        <v>1.2</v>
      </c>
      <c r="J253" s="652"/>
      <c r="K253" s="653"/>
    </row>
    <row r="254" spans="1:11">
      <c r="A254" s="446">
        <f t="shared" si="7"/>
        <v>251</v>
      </c>
      <c r="B254" s="446" t="s">
        <v>2093</v>
      </c>
      <c r="C254" s="446" t="s">
        <v>2095</v>
      </c>
      <c r="D254" s="446"/>
      <c r="E254" s="446"/>
      <c r="F254" s="446">
        <v>200</v>
      </c>
      <c r="G254" s="446">
        <f>164+26.3</f>
        <v>190.3</v>
      </c>
      <c r="H254" s="446">
        <f t="shared" si="6"/>
        <v>22173.30000000001</v>
      </c>
      <c r="I254" s="446">
        <v>1.2</v>
      </c>
      <c r="J254" s="652"/>
      <c r="K254" s="653"/>
    </row>
    <row r="255" spans="1:11">
      <c r="A255" s="446">
        <f t="shared" si="7"/>
        <v>252</v>
      </c>
      <c r="B255" s="446" t="s">
        <v>2095</v>
      </c>
      <c r="C255" s="446" t="s">
        <v>2066</v>
      </c>
      <c r="D255" s="446"/>
      <c r="E255" s="446"/>
      <c r="F255" s="446">
        <v>200</v>
      </c>
      <c r="G255" s="446">
        <v>129.19999999999999</v>
      </c>
      <c r="H255" s="446">
        <f t="shared" si="6"/>
        <v>22302.500000000011</v>
      </c>
      <c r="I255" s="446">
        <v>1.2</v>
      </c>
      <c r="J255" s="652"/>
      <c r="K255" s="653"/>
    </row>
    <row r="256" spans="1:11">
      <c r="A256" s="446">
        <f t="shared" si="7"/>
        <v>253</v>
      </c>
      <c r="B256" s="446" t="s">
        <v>2066</v>
      </c>
      <c r="C256" s="446" t="s">
        <v>2003</v>
      </c>
      <c r="D256" s="446"/>
      <c r="E256" s="446"/>
      <c r="F256" s="446">
        <v>200</v>
      </c>
      <c r="G256" s="446">
        <v>59</v>
      </c>
      <c r="H256" s="446">
        <f t="shared" si="6"/>
        <v>22361.500000000011</v>
      </c>
      <c r="I256" s="446"/>
      <c r="J256" s="652"/>
      <c r="K256" s="653"/>
    </row>
    <row r="257" spans="1:11">
      <c r="A257" s="446">
        <f t="shared" si="7"/>
        <v>254</v>
      </c>
      <c r="B257" s="446" t="s">
        <v>2003</v>
      </c>
      <c r="C257" s="446" t="s">
        <v>2096</v>
      </c>
      <c r="D257" s="446"/>
      <c r="E257" s="446"/>
      <c r="F257" s="446">
        <v>200</v>
      </c>
      <c r="G257" s="446">
        <v>45</v>
      </c>
      <c r="H257" s="446">
        <f t="shared" si="6"/>
        <v>22406.500000000011</v>
      </c>
      <c r="I257" s="446"/>
      <c r="J257" s="652"/>
      <c r="K257" s="653"/>
    </row>
    <row r="258" spans="1:11">
      <c r="A258" s="446">
        <f t="shared" si="7"/>
        <v>255</v>
      </c>
      <c r="B258" s="446" t="s">
        <v>1995</v>
      </c>
      <c r="C258" s="446" t="s">
        <v>707</v>
      </c>
      <c r="D258" s="446"/>
      <c r="E258" s="446"/>
      <c r="F258" s="446">
        <v>200</v>
      </c>
      <c r="G258" s="446">
        <v>70</v>
      </c>
      <c r="H258" s="446">
        <f t="shared" si="6"/>
        <v>22476.500000000011</v>
      </c>
      <c r="I258" s="446"/>
      <c r="J258" s="652"/>
      <c r="K258" s="653"/>
    </row>
    <row r="259" spans="1:11">
      <c r="A259" s="446">
        <f t="shared" si="7"/>
        <v>256</v>
      </c>
      <c r="B259" s="446" t="s">
        <v>1317</v>
      </c>
      <c r="C259" s="446" t="s">
        <v>1396</v>
      </c>
      <c r="D259" s="446"/>
      <c r="E259" s="446"/>
      <c r="F259" s="446">
        <v>110</v>
      </c>
      <c r="G259" s="446">
        <v>123</v>
      </c>
      <c r="H259" s="446">
        <f t="shared" si="6"/>
        <v>22599.500000000011</v>
      </c>
      <c r="I259" s="446"/>
      <c r="J259" s="652"/>
      <c r="K259" s="653"/>
    </row>
    <row r="260" spans="1:11">
      <c r="A260" s="446">
        <f t="shared" si="7"/>
        <v>257</v>
      </c>
      <c r="B260" s="446" t="s">
        <v>1271</v>
      </c>
      <c r="C260" s="446" t="s">
        <v>1529</v>
      </c>
      <c r="D260" s="446"/>
      <c r="E260" s="446"/>
      <c r="F260" s="446">
        <v>140</v>
      </c>
      <c r="G260" s="446">
        <v>283</v>
      </c>
      <c r="H260" s="446">
        <f t="shared" si="6"/>
        <v>22882.500000000011</v>
      </c>
      <c r="I260" s="446"/>
      <c r="J260" s="652"/>
      <c r="K260" s="653"/>
    </row>
    <row r="261" spans="1:11">
      <c r="A261" s="446">
        <f t="shared" si="7"/>
        <v>258</v>
      </c>
      <c r="B261" s="446" t="s">
        <v>1612</v>
      </c>
      <c r="C261" s="446" t="s">
        <v>1365</v>
      </c>
      <c r="D261" s="446"/>
      <c r="E261" s="446"/>
      <c r="F261" s="446">
        <v>160</v>
      </c>
      <c r="G261" s="446">
        <v>37</v>
      </c>
      <c r="H261" s="446">
        <f t="shared" si="6"/>
        <v>22919.500000000011</v>
      </c>
      <c r="I261" s="446"/>
      <c r="J261" s="652"/>
      <c r="K261" s="653"/>
    </row>
    <row r="262" spans="1:11">
      <c r="A262" s="446">
        <f t="shared" si="7"/>
        <v>259</v>
      </c>
      <c r="B262" s="446" t="s">
        <v>1365</v>
      </c>
      <c r="C262" s="446" t="s">
        <v>1271</v>
      </c>
      <c r="D262" s="446"/>
      <c r="E262" s="446"/>
      <c r="F262" s="446">
        <v>160</v>
      </c>
      <c r="G262" s="446">
        <v>209</v>
      </c>
      <c r="H262" s="446">
        <f t="shared" ref="H262:H317" si="8">+H261+G262</f>
        <v>23128.500000000011</v>
      </c>
      <c r="I262" s="446"/>
      <c r="J262" s="652"/>
      <c r="K262" s="653"/>
    </row>
    <row r="263" spans="1:11">
      <c r="A263" s="446">
        <f t="shared" ref="A263:A317" si="9">1+A262</f>
        <v>260</v>
      </c>
      <c r="B263" s="446" t="s">
        <v>1612</v>
      </c>
      <c r="C263" s="446" t="s">
        <v>1296</v>
      </c>
      <c r="D263" s="446"/>
      <c r="E263" s="446"/>
      <c r="F263" s="446">
        <v>160</v>
      </c>
      <c r="G263" s="446">
        <v>13</v>
      </c>
      <c r="H263" s="446">
        <f t="shared" si="8"/>
        <v>23141.500000000011</v>
      </c>
      <c r="I263" s="446"/>
      <c r="J263" s="652"/>
      <c r="K263" s="653"/>
    </row>
    <row r="264" spans="1:11">
      <c r="A264" s="446">
        <f t="shared" si="9"/>
        <v>261</v>
      </c>
      <c r="B264" s="446" t="s">
        <v>1296</v>
      </c>
      <c r="C264" s="446" t="s">
        <v>1170</v>
      </c>
      <c r="D264" s="446"/>
      <c r="E264" s="446"/>
      <c r="F264" s="446">
        <v>160</v>
      </c>
      <c r="G264" s="446">
        <v>160</v>
      </c>
      <c r="H264" s="446">
        <f t="shared" si="8"/>
        <v>23301.500000000011</v>
      </c>
      <c r="I264" s="446"/>
      <c r="J264" s="652"/>
      <c r="K264" s="653"/>
    </row>
    <row r="265" spans="1:11">
      <c r="A265" s="446">
        <f t="shared" si="9"/>
        <v>262</v>
      </c>
      <c r="B265" s="446" t="s">
        <v>1170</v>
      </c>
      <c r="C265" s="446" t="s">
        <v>1396</v>
      </c>
      <c r="D265" s="446"/>
      <c r="E265" s="446"/>
      <c r="F265" s="446">
        <v>160</v>
      </c>
      <c r="G265" s="446">
        <v>54</v>
      </c>
      <c r="H265" s="446">
        <f t="shared" si="8"/>
        <v>23355.500000000011</v>
      </c>
      <c r="I265" s="446"/>
      <c r="J265" s="652"/>
      <c r="K265" s="653"/>
    </row>
    <row r="266" spans="1:11">
      <c r="A266" s="446">
        <f t="shared" si="9"/>
        <v>263</v>
      </c>
      <c r="B266" s="446" t="s">
        <v>1465</v>
      </c>
      <c r="C266" s="446" t="s">
        <v>1496</v>
      </c>
      <c r="D266" s="446"/>
      <c r="E266" s="446"/>
      <c r="F266" s="446">
        <v>200</v>
      </c>
      <c r="G266" s="446">
        <v>122</v>
      </c>
      <c r="H266" s="446">
        <f t="shared" si="8"/>
        <v>23477.500000000011</v>
      </c>
      <c r="I266" s="446"/>
      <c r="J266" s="652"/>
      <c r="K266" s="653"/>
    </row>
    <row r="267" spans="1:11">
      <c r="A267" s="446">
        <f t="shared" si="9"/>
        <v>264</v>
      </c>
      <c r="B267" s="446" t="s">
        <v>1396</v>
      </c>
      <c r="C267" s="446" t="s">
        <v>1329</v>
      </c>
      <c r="D267" s="446"/>
      <c r="E267" s="446"/>
      <c r="F267" s="446">
        <v>160</v>
      </c>
      <c r="G267" s="446">
        <v>93</v>
      </c>
      <c r="H267" s="446">
        <f t="shared" si="8"/>
        <v>23570.500000000011</v>
      </c>
      <c r="I267" s="446"/>
      <c r="J267" s="652"/>
      <c r="K267" s="653"/>
    </row>
    <row r="268" spans="1:11">
      <c r="A268" s="446">
        <f t="shared" si="9"/>
        <v>265</v>
      </c>
      <c r="B268" s="446" t="s">
        <v>1329</v>
      </c>
      <c r="C268" s="446" t="s">
        <v>1326</v>
      </c>
      <c r="D268" s="446"/>
      <c r="E268" s="446"/>
      <c r="F268" s="446">
        <v>160</v>
      </c>
      <c r="G268" s="446">
        <v>110</v>
      </c>
      <c r="H268" s="446">
        <f t="shared" si="8"/>
        <v>23680.500000000011</v>
      </c>
      <c r="I268" s="446"/>
      <c r="J268" s="652"/>
      <c r="K268" s="653"/>
    </row>
    <row r="269" spans="1:11">
      <c r="A269" s="446">
        <f t="shared" si="9"/>
        <v>266</v>
      </c>
      <c r="B269" s="446" t="s">
        <v>1326</v>
      </c>
      <c r="C269" s="446" t="s">
        <v>1272</v>
      </c>
      <c r="D269" s="446"/>
      <c r="E269" s="446"/>
      <c r="F269" s="446">
        <v>160</v>
      </c>
      <c r="G269" s="446">
        <v>16</v>
      </c>
      <c r="H269" s="446">
        <f t="shared" si="8"/>
        <v>23696.500000000011</v>
      </c>
      <c r="I269" s="446"/>
      <c r="J269" s="652"/>
      <c r="K269" s="653"/>
    </row>
    <row r="270" spans="1:11">
      <c r="A270" s="446">
        <f t="shared" si="9"/>
        <v>267</v>
      </c>
      <c r="B270" s="446" t="s">
        <v>1272</v>
      </c>
      <c r="C270" s="446" t="s">
        <v>1126</v>
      </c>
      <c r="D270" s="446"/>
      <c r="E270" s="446"/>
      <c r="F270" s="446">
        <v>160</v>
      </c>
      <c r="G270" s="446">
        <v>100</v>
      </c>
      <c r="H270" s="446">
        <f t="shared" si="8"/>
        <v>23796.500000000011</v>
      </c>
      <c r="I270" s="446"/>
      <c r="J270" s="652"/>
      <c r="K270" s="653"/>
    </row>
    <row r="271" spans="1:11">
      <c r="A271" s="446">
        <f t="shared" si="9"/>
        <v>268</v>
      </c>
      <c r="B271" s="446" t="s">
        <v>1465</v>
      </c>
      <c r="C271" s="446" t="s">
        <v>2097</v>
      </c>
      <c r="D271" s="446"/>
      <c r="E271" s="446"/>
      <c r="F271" s="446">
        <v>200</v>
      </c>
      <c r="G271" s="446">
        <v>261</v>
      </c>
      <c r="H271" s="446">
        <f t="shared" si="8"/>
        <v>24057.500000000011</v>
      </c>
      <c r="I271" s="446"/>
      <c r="J271" s="652"/>
      <c r="K271" s="653"/>
    </row>
    <row r="272" spans="1:11">
      <c r="A272" s="446">
        <f t="shared" si="9"/>
        <v>269</v>
      </c>
      <c r="B272" s="446" t="s">
        <v>1465</v>
      </c>
      <c r="C272" s="446" t="s">
        <v>1496</v>
      </c>
      <c r="D272" s="446"/>
      <c r="E272" s="446"/>
      <c r="F272" s="446">
        <v>200</v>
      </c>
      <c r="G272" s="446">
        <v>122</v>
      </c>
      <c r="H272" s="446">
        <f t="shared" si="8"/>
        <v>24179.500000000011</v>
      </c>
      <c r="I272" s="446"/>
      <c r="J272" s="652"/>
      <c r="K272" s="653"/>
    </row>
    <row r="273" spans="1:11">
      <c r="A273" s="446">
        <f t="shared" si="9"/>
        <v>270</v>
      </c>
      <c r="B273" s="446" t="s">
        <v>1496</v>
      </c>
      <c r="C273" s="446" t="s">
        <v>885</v>
      </c>
      <c r="D273" s="446"/>
      <c r="E273" s="446"/>
      <c r="F273" s="446">
        <v>200</v>
      </c>
      <c r="G273" s="446">
        <v>124</v>
      </c>
      <c r="H273" s="446">
        <f t="shared" si="8"/>
        <v>24303.500000000011</v>
      </c>
      <c r="I273" s="446"/>
      <c r="J273" s="652"/>
      <c r="K273" s="653"/>
    </row>
    <row r="274" spans="1:11">
      <c r="A274" s="446">
        <f t="shared" si="9"/>
        <v>271</v>
      </c>
      <c r="B274" s="446" t="s">
        <v>1496</v>
      </c>
      <c r="C274" s="446" t="s">
        <v>885</v>
      </c>
      <c r="D274" s="446"/>
      <c r="E274" s="446"/>
      <c r="F274" s="446">
        <v>200</v>
      </c>
      <c r="G274" s="446">
        <v>100</v>
      </c>
      <c r="H274" s="446">
        <f t="shared" si="8"/>
        <v>24403.500000000011</v>
      </c>
      <c r="I274" s="446"/>
      <c r="J274" s="652"/>
      <c r="K274" s="653"/>
    </row>
    <row r="275" spans="1:11">
      <c r="A275" s="446">
        <f t="shared" si="9"/>
        <v>272</v>
      </c>
      <c r="B275" s="446" t="s">
        <v>885</v>
      </c>
      <c r="C275" s="446" t="s">
        <v>1556</v>
      </c>
      <c r="D275" s="446"/>
      <c r="E275" s="446"/>
      <c r="F275" s="446">
        <v>200</v>
      </c>
      <c r="G275" s="446">
        <v>141</v>
      </c>
      <c r="H275" s="446">
        <f t="shared" si="8"/>
        <v>24544.500000000011</v>
      </c>
      <c r="I275" s="446"/>
      <c r="J275" s="652"/>
      <c r="K275" s="653"/>
    </row>
    <row r="276" spans="1:11">
      <c r="A276" s="446">
        <f t="shared" si="9"/>
        <v>273</v>
      </c>
      <c r="B276" s="446" t="s">
        <v>2098</v>
      </c>
      <c r="C276" s="446" t="s">
        <v>1556</v>
      </c>
      <c r="D276" s="446"/>
      <c r="E276" s="446"/>
      <c r="F276" s="446">
        <v>200</v>
      </c>
      <c r="G276" s="446">
        <v>100</v>
      </c>
      <c r="H276" s="446">
        <f t="shared" si="8"/>
        <v>24644.500000000011</v>
      </c>
      <c r="I276" s="446"/>
      <c r="J276" s="652"/>
      <c r="K276" s="653"/>
    </row>
    <row r="277" spans="1:11">
      <c r="A277" s="446">
        <f t="shared" si="9"/>
        <v>274</v>
      </c>
      <c r="B277" s="446" t="s">
        <v>1556</v>
      </c>
      <c r="C277" s="446" t="s">
        <v>714</v>
      </c>
      <c r="D277" s="446"/>
      <c r="E277" s="446"/>
      <c r="F277" s="446">
        <v>200</v>
      </c>
      <c r="G277" s="446">
        <v>88</v>
      </c>
      <c r="H277" s="446">
        <f t="shared" si="8"/>
        <v>24732.500000000011</v>
      </c>
      <c r="I277" s="446"/>
      <c r="J277" s="652"/>
      <c r="K277" s="653"/>
    </row>
    <row r="278" spans="1:11">
      <c r="A278" s="446">
        <f t="shared" si="9"/>
        <v>275</v>
      </c>
      <c r="B278" s="446" t="s">
        <v>714</v>
      </c>
      <c r="C278" s="446" t="s">
        <v>1219</v>
      </c>
      <c r="D278" s="446"/>
      <c r="E278" s="446"/>
      <c r="F278" s="446">
        <v>200</v>
      </c>
      <c r="G278" s="446">
        <v>231</v>
      </c>
      <c r="H278" s="446">
        <f t="shared" si="8"/>
        <v>24963.500000000011</v>
      </c>
      <c r="I278" s="446"/>
      <c r="J278" s="652"/>
      <c r="K278" s="653"/>
    </row>
    <row r="279" spans="1:11">
      <c r="A279" s="446">
        <f t="shared" si="9"/>
        <v>276</v>
      </c>
      <c r="B279" s="446" t="s">
        <v>1058</v>
      </c>
      <c r="C279" s="446" t="s">
        <v>1318</v>
      </c>
      <c r="D279" s="446"/>
      <c r="E279" s="446"/>
      <c r="F279" s="446">
        <v>200</v>
      </c>
      <c r="G279" s="446">
        <v>88</v>
      </c>
      <c r="H279" s="446">
        <f t="shared" si="8"/>
        <v>25051.500000000011</v>
      </c>
      <c r="I279" s="446"/>
      <c r="J279" s="652"/>
      <c r="K279" s="653"/>
    </row>
    <row r="280" spans="1:11">
      <c r="A280" s="446">
        <f t="shared" si="9"/>
        <v>277</v>
      </c>
      <c r="B280" s="446" t="s">
        <v>1318</v>
      </c>
      <c r="C280" s="446" t="s">
        <v>1266</v>
      </c>
      <c r="D280" s="446"/>
      <c r="E280" s="446"/>
      <c r="F280" s="446">
        <v>200</v>
      </c>
      <c r="G280" s="446">
        <v>62</v>
      </c>
      <c r="H280" s="446">
        <f t="shared" si="8"/>
        <v>25113.500000000011</v>
      </c>
      <c r="I280" s="446"/>
      <c r="J280" s="652"/>
      <c r="K280" s="653"/>
    </row>
    <row r="281" spans="1:11">
      <c r="A281" s="446">
        <f t="shared" si="9"/>
        <v>278</v>
      </c>
      <c r="B281" s="446" t="s">
        <v>1266</v>
      </c>
      <c r="C281" s="446" t="s">
        <v>923</v>
      </c>
      <c r="D281" s="446"/>
      <c r="E281" s="446"/>
      <c r="F281" s="446">
        <v>200</v>
      </c>
      <c r="G281" s="446">
        <v>66</v>
      </c>
      <c r="H281" s="446">
        <f t="shared" si="8"/>
        <v>25179.500000000011</v>
      </c>
      <c r="I281" s="446"/>
      <c r="J281" s="652"/>
      <c r="K281" s="653"/>
    </row>
    <row r="282" spans="1:11">
      <c r="A282" s="446">
        <f t="shared" si="9"/>
        <v>279</v>
      </c>
      <c r="B282" s="446" t="s">
        <v>750</v>
      </c>
      <c r="C282" s="446" t="s">
        <v>1267</v>
      </c>
      <c r="D282" s="446"/>
      <c r="E282" s="446"/>
      <c r="F282" s="446">
        <v>200</v>
      </c>
      <c r="G282" s="446">
        <v>9</v>
      </c>
      <c r="H282" s="446">
        <f t="shared" si="8"/>
        <v>25188.500000000011</v>
      </c>
      <c r="I282" s="446"/>
      <c r="J282" s="652"/>
      <c r="K282" s="653"/>
    </row>
    <row r="283" spans="1:11">
      <c r="A283" s="446">
        <f t="shared" si="9"/>
        <v>280</v>
      </c>
      <c r="B283" s="446" t="s">
        <v>1267</v>
      </c>
      <c r="C283" s="446" t="s">
        <v>1263</v>
      </c>
      <c r="D283" s="446"/>
      <c r="E283" s="446"/>
      <c r="F283" s="446">
        <v>200</v>
      </c>
      <c r="G283" s="446">
        <v>122</v>
      </c>
      <c r="H283" s="446">
        <f t="shared" si="8"/>
        <v>25310.500000000011</v>
      </c>
      <c r="I283" s="446"/>
      <c r="J283" s="652"/>
      <c r="K283" s="653"/>
    </row>
    <row r="284" spans="1:11">
      <c r="A284" s="446">
        <f t="shared" si="9"/>
        <v>281</v>
      </c>
      <c r="B284" s="446" t="s">
        <v>1263</v>
      </c>
      <c r="C284" s="446" t="s">
        <v>1333</v>
      </c>
      <c r="D284" s="446"/>
      <c r="E284" s="446"/>
      <c r="F284" s="446">
        <v>200</v>
      </c>
      <c r="G284" s="446">
        <v>56</v>
      </c>
      <c r="H284" s="446">
        <f t="shared" si="8"/>
        <v>25366.500000000011</v>
      </c>
      <c r="I284" s="446"/>
      <c r="J284" s="652"/>
      <c r="K284" s="653"/>
    </row>
    <row r="285" spans="1:11">
      <c r="A285" s="446">
        <f t="shared" si="9"/>
        <v>282</v>
      </c>
      <c r="B285" s="446" t="s">
        <v>1272</v>
      </c>
      <c r="C285" s="446" t="s">
        <v>1126</v>
      </c>
      <c r="D285" s="446"/>
      <c r="E285" s="446"/>
      <c r="F285" s="446">
        <v>160</v>
      </c>
      <c r="G285" s="446">
        <v>87</v>
      </c>
      <c r="H285" s="446">
        <f t="shared" si="8"/>
        <v>25453.500000000011</v>
      </c>
      <c r="I285" s="446"/>
      <c r="J285" s="652"/>
      <c r="K285" s="653"/>
    </row>
    <row r="286" spans="1:11">
      <c r="A286" s="446">
        <f t="shared" si="9"/>
        <v>283</v>
      </c>
      <c r="B286" s="446" t="s">
        <v>1126</v>
      </c>
      <c r="C286" s="446" t="s">
        <v>1613</v>
      </c>
      <c r="D286" s="446"/>
      <c r="E286" s="446"/>
      <c r="F286" s="446">
        <v>160</v>
      </c>
      <c r="G286" s="446">
        <v>77</v>
      </c>
      <c r="H286" s="446">
        <f t="shared" si="8"/>
        <v>25530.500000000011</v>
      </c>
      <c r="I286" s="446"/>
      <c r="J286" s="652"/>
      <c r="K286" s="653"/>
    </row>
    <row r="287" spans="1:11">
      <c r="A287" s="446">
        <f t="shared" si="9"/>
        <v>284</v>
      </c>
      <c r="B287" s="446" t="s">
        <v>1323</v>
      </c>
      <c r="C287" s="446" t="s">
        <v>1316</v>
      </c>
      <c r="D287" s="446"/>
      <c r="E287" s="446"/>
      <c r="F287" s="446">
        <v>160</v>
      </c>
      <c r="G287" s="446">
        <v>36</v>
      </c>
      <c r="H287" s="446">
        <f t="shared" si="8"/>
        <v>25566.500000000011</v>
      </c>
      <c r="I287" s="446"/>
      <c r="J287" s="652"/>
      <c r="K287" s="653"/>
    </row>
    <row r="288" spans="1:11">
      <c r="A288" s="446">
        <f t="shared" si="9"/>
        <v>285</v>
      </c>
      <c r="B288" s="446" t="s">
        <v>1316</v>
      </c>
      <c r="C288" s="446" t="s">
        <v>1103</v>
      </c>
      <c r="D288" s="446"/>
      <c r="E288" s="446"/>
      <c r="F288" s="446">
        <v>160</v>
      </c>
      <c r="G288" s="446">
        <v>81</v>
      </c>
      <c r="H288" s="446">
        <f t="shared" si="8"/>
        <v>25647.500000000011</v>
      </c>
      <c r="I288" s="446"/>
      <c r="J288" s="652"/>
      <c r="K288" s="653"/>
    </row>
    <row r="289" spans="1:11">
      <c r="A289" s="446">
        <f t="shared" si="9"/>
        <v>286</v>
      </c>
      <c r="B289" s="446" t="s">
        <v>1103</v>
      </c>
      <c r="C289" s="446" t="s">
        <v>827</v>
      </c>
      <c r="D289" s="446"/>
      <c r="E289" s="446"/>
      <c r="F289" s="446">
        <v>160</v>
      </c>
      <c r="G289" s="446">
        <v>86</v>
      </c>
      <c r="H289" s="446">
        <f t="shared" si="8"/>
        <v>25733.500000000011</v>
      </c>
      <c r="I289" s="446"/>
      <c r="J289" s="652"/>
      <c r="K289" s="653"/>
    </row>
    <row r="290" spans="1:11">
      <c r="A290" s="446">
        <f t="shared" si="9"/>
        <v>287</v>
      </c>
      <c r="B290" s="446" t="s">
        <v>827</v>
      </c>
      <c r="C290" s="446" t="s">
        <v>1248</v>
      </c>
      <c r="D290" s="446"/>
      <c r="E290" s="446"/>
      <c r="F290" s="446">
        <v>160</v>
      </c>
      <c r="G290" s="446">
        <v>94</v>
      </c>
      <c r="H290" s="446">
        <f t="shared" si="8"/>
        <v>25827.500000000011</v>
      </c>
      <c r="I290" s="446"/>
      <c r="J290" s="652"/>
      <c r="K290" s="653"/>
    </row>
    <row r="291" spans="1:11">
      <c r="A291" s="446">
        <f t="shared" si="9"/>
        <v>288</v>
      </c>
      <c r="B291" s="446" t="s">
        <v>1263</v>
      </c>
      <c r="C291" s="446" t="s">
        <v>1217</v>
      </c>
      <c r="D291" s="446"/>
      <c r="E291" s="446"/>
      <c r="F291" s="446">
        <v>160</v>
      </c>
      <c r="G291" s="446">
        <v>57</v>
      </c>
      <c r="H291" s="446">
        <f t="shared" si="8"/>
        <v>25884.500000000011</v>
      </c>
      <c r="I291" s="446"/>
      <c r="J291" s="652"/>
      <c r="K291" s="653"/>
    </row>
    <row r="292" spans="1:11">
      <c r="A292" s="446">
        <f t="shared" si="9"/>
        <v>289</v>
      </c>
      <c r="B292" s="446" t="s">
        <v>1217</v>
      </c>
      <c r="C292" s="446" t="s">
        <v>1245</v>
      </c>
      <c r="D292" s="446"/>
      <c r="E292" s="446"/>
      <c r="F292" s="446">
        <v>160</v>
      </c>
      <c r="G292" s="446">
        <v>200</v>
      </c>
      <c r="H292" s="446">
        <f t="shared" si="8"/>
        <v>26084.500000000011</v>
      </c>
      <c r="I292" s="446"/>
      <c r="J292" s="652"/>
      <c r="K292" s="653"/>
    </row>
    <row r="293" spans="1:11">
      <c r="A293" s="446">
        <f t="shared" si="9"/>
        <v>290</v>
      </c>
      <c r="B293" s="446" t="s">
        <v>1206</v>
      </c>
      <c r="C293" s="446" t="s">
        <v>1239</v>
      </c>
      <c r="D293" s="446"/>
      <c r="E293" s="446"/>
      <c r="F293" s="446">
        <v>110</v>
      </c>
      <c r="G293" s="446">
        <v>20</v>
      </c>
      <c r="H293" s="446">
        <f t="shared" si="8"/>
        <v>26104.500000000011</v>
      </c>
      <c r="I293" s="446"/>
      <c r="J293" s="652"/>
      <c r="K293" s="653"/>
    </row>
    <row r="294" spans="1:11">
      <c r="A294" s="446">
        <f t="shared" si="9"/>
        <v>291</v>
      </c>
      <c r="B294" s="446" t="s">
        <v>1239</v>
      </c>
      <c r="C294" s="446" t="s">
        <v>1140</v>
      </c>
      <c r="D294" s="446"/>
      <c r="E294" s="446"/>
      <c r="F294" s="446">
        <v>110</v>
      </c>
      <c r="G294" s="446">
        <v>29</v>
      </c>
      <c r="H294" s="446">
        <f t="shared" si="8"/>
        <v>26133.500000000011</v>
      </c>
      <c r="I294" s="446"/>
      <c r="J294" s="652"/>
      <c r="K294" s="653"/>
    </row>
    <row r="295" spans="1:11">
      <c r="A295" s="446">
        <f t="shared" si="9"/>
        <v>292</v>
      </c>
      <c r="B295" s="446" t="s">
        <v>1245</v>
      </c>
      <c r="C295" s="446" t="s">
        <v>1249</v>
      </c>
      <c r="D295" s="446"/>
      <c r="E295" s="446"/>
      <c r="F295" s="446">
        <v>140</v>
      </c>
      <c r="G295" s="446">
        <v>29</v>
      </c>
      <c r="H295" s="446">
        <f t="shared" si="8"/>
        <v>26162.500000000011</v>
      </c>
      <c r="I295" s="446"/>
      <c r="J295" s="652"/>
      <c r="K295" s="653"/>
    </row>
    <row r="296" spans="1:11">
      <c r="A296" s="446">
        <f t="shared" si="9"/>
        <v>293</v>
      </c>
      <c r="B296" s="446" t="s">
        <v>1249</v>
      </c>
      <c r="C296" s="446" t="s">
        <v>1206</v>
      </c>
      <c r="D296" s="446"/>
      <c r="E296" s="446"/>
      <c r="F296" s="446">
        <v>140</v>
      </c>
      <c r="G296" s="446">
        <v>31</v>
      </c>
      <c r="H296" s="446">
        <f t="shared" si="8"/>
        <v>26193.500000000011</v>
      </c>
      <c r="I296" s="446"/>
      <c r="J296" s="652"/>
      <c r="K296" s="653"/>
    </row>
    <row r="297" spans="1:11">
      <c r="A297" s="446">
        <f t="shared" si="9"/>
        <v>294</v>
      </c>
      <c r="B297" s="446" t="s">
        <v>1271</v>
      </c>
      <c r="C297" s="446" t="s">
        <v>852</v>
      </c>
      <c r="D297" s="446"/>
      <c r="E297" s="446"/>
      <c r="F297" s="446">
        <v>160</v>
      </c>
      <c r="G297" s="446">
        <v>300</v>
      </c>
      <c r="H297" s="446">
        <f t="shared" si="8"/>
        <v>26493.500000000011</v>
      </c>
      <c r="I297" s="446"/>
      <c r="J297" s="652"/>
      <c r="K297" s="653"/>
    </row>
    <row r="298" spans="1:11">
      <c r="A298" s="446">
        <f t="shared" si="9"/>
        <v>295</v>
      </c>
      <c r="B298" s="446" t="s">
        <v>1263</v>
      </c>
      <c r="C298" s="446" t="s">
        <v>1333</v>
      </c>
      <c r="D298" s="446"/>
      <c r="E298" s="446"/>
      <c r="F298" s="446">
        <v>200</v>
      </c>
      <c r="G298" s="446">
        <v>150</v>
      </c>
      <c r="H298" s="446">
        <f t="shared" si="8"/>
        <v>26643.500000000011</v>
      </c>
      <c r="I298" s="446"/>
      <c r="J298" s="652"/>
      <c r="K298" s="653"/>
    </row>
    <row r="299" spans="1:11">
      <c r="A299" s="446">
        <f t="shared" si="9"/>
        <v>296</v>
      </c>
      <c r="B299" s="446" t="s">
        <v>1333</v>
      </c>
      <c r="C299" s="446" t="s">
        <v>1329</v>
      </c>
      <c r="D299" s="446"/>
      <c r="E299" s="446"/>
      <c r="F299" s="446">
        <v>200</v>
      </c>
      <c r="G299" s="446">
        <v>66</v>
      </c>
      <c r="H299" s="446">
        <f t="shared" si="8"/>
        <v>26709.500000000011</v>
      </c>
      <c r="I299" s="446"/>
      <c r="J299" s="652"/>
      <c r="K299" s="653"/>
    </row>
    <row r="300" spans="1:11">
      <c r="A300" s="446">
        <f t="shared" si="9"/>
        <v>297</v>
      </c>
      <c r="B300" s="446" t="s">
        <v>1271</v>
      </c>
      <c r="C300" s="446" t="s">
        <v>852</v>
      </c>
      <c r="D300" s="446"/>
      <c r="E300" s="446"/>
      <c r="F300" s="446">
        <v>160</v>
      </c>
      <c r="G300" s="446">
        <v>381</v>
      </c>
      <c r="H300" s="446">
        <f t="shared" si="8"/>
        <v>27090.500000000011</v>
      </c>
      <c r="I300" s="446"/>
      <c r="J300" s="652"/>
      <c r="K300" s="653"/>
    </row>
    <row r="301" spans="1:11">
      <c r="A301" s="446">
        <f t="shared" si="9"/>
        <v>298</v>
      </c>
      <c r="B301" s="446" t="s">
        <v>852</v>
      </c>
      <c r="C301" s="446" t="s">
        <v>853</v>
      </c>
      <c r="D301" s="446"/>
      <c r="E301" s="446"/>
      <c r="F301" s="446">
        <v>160</v>
      </c>
      <c r="G301" s="446">
        <v>211</v>
      </c>
      <c r="H301" s="446">
        <f t="shared" si="8"/>
        <v>27301.500000000011</v>
      </c>
      <c r="I301" s="446"/>
      <c r="J301" s="652"/>
      <c r="K301" s="653"/>
    </row>
    <row r="302" spans="1:11">
      <c r="A302" s="446">
        <f t="shared" si="9"/>
        <v>299</v>
      </c>
      <c r="B302" s="446" t="s">
        <v>1103</v>
      </c>
      <c r="C302" s="446" t="s">
        <v>1332</v>
      </c>
      <c r="D302" s="446"/>
      <c r="E302" s="446"/>
      <c r="F302" s="446">
        <v>140</v>
      </c>
      <c r="G302" s="446">
        <v>191</v>
      </c>
      <c r="H302" s="446">
        <f t="shared" si="8"/>
        <v>27492.500000000011</v>
      </c>
      <c r="I302" s="446"/>
      <c r="J302" s="652"/>
      <c r="K302" s="653"/>
    </row>
    <row r="303" spans="1:11">
      <c r="A303" s="446">
        <f t="shared" si="9"/>
        <v>300</v>
      </c>
      <c r="B303" s="446" t="s">
        <v>1172</v>
      </c>
      <c r="C303" s="446" t="s">
        <v>1533</v>
      </c>
      <c r="D303" s="446"/>
      <c r="E303" s="446"/>
      <c r="F303" s="446">
        <v>90</v>
      </c>
      <c r="G303" s="446">
        <v>80</v>
      </c>
      <c r="H303" s="446">
        <f t="shared" si="8"/>
        <v>27572.500000000011</v>
      </c>
      <c r="I303" s="446"/>
      <c r="J303" s="652"/>
      <c r="K303" s="653"/>
    </row>
    <row r="304" spans="1:11">
      <c r="A304" s="446">
        <f t="shared" si="9"/>
        <v>301</v>
      </c>
      <c r="B304" s="446" t="s">
        <v>1529</v>
      </c>
      <c r="C304" s="446" t="s">
        <v>1104</v>
      </c>
      <c r="D304" s="446"/>
      <c r="E304" s="446"/>
      <c r="F304" s="446">
        <v>90</v>
      </c>
      <c r="G304" s="446">
        <v>106</v>
      </c>
      <c r="H304" s="446">
        <f t="shared" si="8"/>
        <v>27678.500000000011</v>
      </c>
      <c r="I304" s="446"/>
      <c r="J304" s="652"/>
      <c r="K304" s="653"/>
    </row>
    <row r="305" spans="1:11">
      <c r="A305" s="446">
        <f t="shared" si="9"/>
        <v>302</v>
      </c>
      <c r="B305" s="446" t="s">
        <v>853</v>
      </c>
      <c r="C305" s="446" t="s">
        <v>1172</v>
      </c>
      <c r="D305" s="446"/>
      <c r="E305" s="446"/>
      <c r="F305" s="446">
        <v>140</v>
      </c>
      <c r="G305" s="467">
        <v>174</v>
      </c>
      <c r="H305" s="446">
        <f t="shared" si="8"/>
        <v>27852.500000000011</v>
      </c>
      <c r="I305" s="446"/>
      <c r="J305" s="652"/>
      <c r="K305" s="653"/>
    </row>
    <row r="306" spans="1:11">
      <c r="A306" s="446">
        <f t="shared" si="9"/>
        <v>303</v>
      </c>
      <c r="B306" s="446" t="s">
        <v>1376</v>
      </c>
      <c r="C306" s="446" t="s">
        <v>1373</v>
      </c>
      <c r="D306" s="446"/>
      <c r="E306" s="446"/>
      <c r="F306" s="446">
        <v>200</v>
      </c>
      <c r="G306" s="446">
        <v>191</v>
      </c>
      <c r="H306" s="446">
        <f t="shared" si="8"/>
        <v>28043.500000000011</v>
      </c>
      <c r="I306" s="446"/>
      <c r="J306" s="652"/>
      <c r="K306" s="653"/>
    </row>
    <row r="307" spans="1:11">
      <c r="A307" s="446">
        <f t="shared" si="9"/>
        <v>304</v>
      </c>
      <c r="B307" s="446" t="s">
        <v>1373</v>
      </c>
      <c r="C307" s="446" t="s">
        <v>857</v>
      </c>
      <c r="D307" s="446"/>
      <c r="E307" s="446"/>
      <c r="F307" s="446">
        <v>200</v>
      </c>
      <c r="G307" s="446">
        <v>63</v>
      </c>
      <c r="H307" s="446">
        <f t="shared" si="8"/>
        <v>28106.500000000011</v>
      </c>
      <c r="I307" s="446"/>
      <c r="J307" s="652"/>
      <c r="K307" s="653"/>
    </row>
    <row r="308" spans="1:11">
      <c r="A308" s="446">
        <f t="shared" si="9"/>
        <v>305</v>
      </c>
      <c r="B308" s="446" t="s">
        <v>857</v>
      </c>
      <c r="C308" s="446" t="s">
        <v>1219</v>
      </c>
      <c r="D308" s="446"/>
      <c r="E308" s="446"/>
      <c r="F308" s="446">
        <v>200</v>
      </c>
      <c r="G308" s="446">
        <v>100</v>
      </c>
      <c r="H308" s="446">
        <f t="shared" si="8"/>
        <v>28206.500000000011</v>
      </c>
      <c r="I308" s="446"/>
      <c r="J308" s="652"/>
      <c r="K308" s="653"/>
    </row>
    <row r="309" spans="1:11">
      <c r="A309" s="446">
        <f t="shared" si="9"/>
        <v>306</v>
      </c>
      <c r="B309" s="446" t="s">
        <v>1296</v>
      </c>
      <c r="C309" s="446" t="s">
        <v>2094</v>
      </c>
      <c r="D309" s="446"/>
      <c r="E309" s="446"/>
      <c r="F309" s="446">
        <v>63</v>
      </c>
      <c r="G309" s="446">
        <v>122</v>
      </c>
      <c r="H309" s="446">
        <f t="shared" si="8"/>
        <v>28328.500000000011</v>
      </c>
      <c r="I309" s="446"/>
      <c r="J309" s="652"/>
      <c r="K309" s="653"/>
    </row>
    <row r="310" spans="1:11">
      <c r="A310" s="446">
        <f t="shared" si="9"/>
        <v>307</v>
      </c>
      <c r="B310" s="446" t="s">
        <v>1120</v>
      </c>
      <c r="C310" s="446" t="s">
        <v>1124</v>
      </c>
      <c r="D310" s="446"/>
      <c r="E310" s="446"/>
      <c r="F310" s="446">
        <v>110</v>
      </c>
      <c r="G310" s="446">
        <v>196</v>
      </c>
      <c r="H310" s="446">
        <f t="shared" si="8"/>
        <v>28524.500000000011</v>
      </c>
      <c r="I310" s="446"/>
      <c r="J310" s="652"/>
      <c r="K310" s="653"/>
    </row>
    <row r="311" spans="1:11">
      <c r="A311" s="446">
        <f t="shared" si="9"/>
        <v>308</v>
      </c>
      <c r="B311" s="446" t="s">
        <v>1234</v>
      </c>
      <c r="C311" s="446" t="s">
        <v>1556</v>
      </c>
      <c r="D311" s="446"/>
      <c r="E311" s="446"/>
      <c r="F311" s="446">
        <v>160</v>
      </c>
      <c r="G311" s="446">
        <v>261</v>
      </c>
      <c r="H311" s="446">
        <f t="shared" si="8"/>
        <v>28785.500000000011</v>
      </c>
      <c r="I311" s="446"/>
      <c r="J311" s="652"/>
      <c r="K311" s="653"/>
    </row>
    <row r="312" spans="1:11">
      <c r="A312" s="446">
        <f t="shared" si="9"/>
        <v>309</v>
      </c>
      <c r="B312" s="446" t="s">
        <v>1394</v>
      </c>
      <c r="C312" s="446" t="s">
        <v>1138</v>
      </c>
      <c r="D312" s="446"/>
      <c r="E312" s="446"/>
      <c r="F312" s="446">
        <v>63</v>
      </c>
      <c r="G312" s="446">
        <v>57</v>
      </c>
      <c r="H312" s="446">
        <f t="shared" si="8"/>
        <v>28842.500000000011</v>
      </c>
      <c r="I312" s="446"/>
      <c r="J312" s="652"/>
      <c r="K312" s="653"/>
    </row>
    <row r="313" spans="1:11">
      <c r="A313" s="446">
        <f t="shared" si="9"/>
        <v>310</v>
      </c>
      <c r="B313" s="446" t="s">
        <v>1138</v>
      </c>
      <c r="C313" s="446" t="s">
        <v>851</v>
      </c>
      <c r="D313" s="446"/>
      <c r="E313" s="446"/>
      <c r="F313" s="446">
        <v>63</v>
      </c>
      <c r="G313" s="446">
        <v>60</v>
      </c>
      <c r="H313" s="446">
        <f t="shared" si="8"/>
        <v>28902.500000000011</v>
      </c>
      <c r="I313" s="446"/>
      <c r="J313" s="652"/>
      <c r="K313" s="653"/>
    </row>
    <row r="314" spans="1:11">
      <c r="A314" s="446">
        <f t="shared" si="9"/>
        <v>311</v>
      </c>
      <c r="B314" s="446" t="s">
        <v>1269</v>
      </c>
      <c r="C314" s="446" t="s">
        <v>1394</v>
      </c>
      <c r="D314" s="446"/>
      <c r="E314" s="446"/>
      <c r="F314" s="446">
        <v>63</v>
      </c>
      <c r="G314" s="446">
        <v>47</v>
      </c>
      <c r="H314" s="446">
        <f t="shared" si="8"/>
        <v>28949.500000000011</v>
      </c>
      <c r="I314" s="446"/>
      <c r="J314" s="652"/>
      <c r="K314" s="653"/>
    </row>
    <row r="315" spans="1:11">
      <c r="A315" s="446">
        <f t="shared" si="9"/>
        <v>312</v>
      </c>
      <c r="B315" s="446" t="s">
        <v>1170</v>
      </c>
      <c r="C315" s="446" t="s">
        <v>1394</v>
      </c>
      <c r="D315" s="446"/>
      <c r="E315" s="446"/>
      <c r="F315" s="446">
        <v>63</v>
      </c>
      <c r="G315" s="446">
        <v>142</v>
      </c>
      <c r="H315" s="446">
        <f t="shared" si="8"/>
        <v>29091.500000000011</v>
      </c>
      <c r="I315" s="446"/>
      <c r="J315" s="652"/>
      <c r="K315" s="653"/>
    </row>
    <row r="316" spans="1:11">
      <c r="A316" s="446">
        <f t="shared" si="9"/>
        <v>313</v>
      </c>
      <c r="B316" s="446" t="s">
        <v>1197</v>
      </c>
      <c r="C316" s="446" t="s">
        <v>757</v>
      </c>
      <c r="D316" s="446"/>
      <c r="E316" s="446"/>
      <c r="F316" s="446">
        <v>63</v>
      </c>
      <c r="G316" s="446">
        <v>112</v>
      </c>
      <c r="H316" s="446">
        <f t="shared" si="8"/>
        <v>29203.500000000011</v>
      </c>
      <c r="I316" s="446"/>
      <c r="J316" s="652"/>
      <c r="K316" s="653"/>
    </row>
    <row r="317" spans="1:11">
      <c r="A317" s="446">
        <f t="shared" si="9"/>
        <v>314</v>
      </c>
      <c r="B317" s="446" t="s">
        <v>757</v>
      </c>
      <c r="C317" s="446" t="s">
        <v>2099</v>
      </c>
      <c r="D317" s="446"/>
      <c r="E317" s="446"/>
      <c r="F317" s="446">
        <v>63</v>
      </c>
      <c r="G317" s="446">
        <v>31</v>
      </c>
      <c r="H317" s="446">
        <f t="shared" si="8"/>
        <v>29234.500000000011</v>
      </c>
      <c r="I317" s="446"/>
      <c r="J317" s="652"/>
      <c r="K317" s="653"/>
    </row>
    <row r="318" spans="1:11">
      <c r="A318" s="446"/>
      <c r="B318" s="446"/>
      <c r="C318" s="446"/>
      <c r="D318" s="446"/>
      <c r="E318" s="446"/>
      <c r="F318" s="446"/>
      <c r="G318" s="446"/>
      <c r="H318" s="446"/>
      <c r="I318" s="446"/>
      <c r="J318" s="652"/>
      <c r="K318" s="653"/>
    </row>
    <row r="319" spans="1:11">
      <c r="A319" s="446"/>
      <c r="B319" s="468">
        <v>63</v>
      </c>
      <c r="C319" s="468">
        <v>90</v>
      </c>
      <c r="D319" s="446">
        <v>110</v>
      </c>
      <c r="E319" s="446">
        <v>140</v>
      </c>
      <c r="F319" s="469">
        <v>160</v>
      </c>
      <c r="G319" s="469">
        <v>200</v>
      </c>
      <c r="H319" s="446"/>
      <c r="I319" s="468"/>
      <c r="J319" s="652"/>
      <c r="K319" s="653"/>
    </row>
    <row r="320" spans="1:11">
      <c r="A320" s="446"/>
      <c r="B320" s="470">
        <f t="shared" ref="B320:G320" si="10">+SUMIF($F$4:$F$317,B319,$G$4:$G$317)</f>
        <v>18241.90000000002</v>
      </c>
      <c r="C320" s="470">
        <f t="shared" si="10"/>
        <v>186</v>
      </c>
      <c r="D320" s="470">
        <f t="shared" si="10"/>
        <v>368</v>
      </c>
      <c r="E320" s="470">
        <f t="shared" si="10"/>
        <v>1980.7</v>
      </c>
      <c r="F320" s="470">
        <f t="shared" si="10"/>
        <v>4242</v>
      </c>
      <c r="G320" s="470">
        <f t="shared" si="10"/>
        <v>4215.8999999999996</v>
      </c>
      <c r="H320" s="468">
        <f>+SUM(B320:G320)</f>
        <v>29234.500000000022</v>
      </c>
      <c r="I320" s="468"/>
      <c r="J320" s="488">
        <f>29234.5+14956</f>
        <v>44190.5</v>
      </c>
      <c r="K320" s="489"/>
    </row>
    <row r="321" spans="1:17" ht="23.25" thickBot="1">
      <c r="A321" s="648" t="s">
        <v>1882</v>
      </c>
      <c r="B321" s="649"/>
      <c r="C321" s="649"/>
      <c r="D321" s="649"/>
      <c r="E321" s="649"/>
      <c r="F321" s="649"/>
      <c r="G321" s="649"/>
      <c r="H321" s="649"/>
      <c r="I321" s="649"/>
      <c r="J321" s="649"/>
      <c r="K321" s="649"/>
      <c r="L321" s="649"/>
      <c r="M321" s="649"/>
      <c r="N321" s="649"/>
      <c r="O321" s="649"/>
      <c r="P321" s="649"/>
      <c r="Q321" s="650"/>
    </row>
    <row r="322" spans="1:17" ht="16.5" thickBot="1">
      <c r="A322" s="425">
        <v>1</v>
      </c>
      <c r="B322" s="426" t="s">
        <v>1883</v>
      </c>
      <c r="C322" s="427" t="s">
        <v>1884</v>
      </c>
      <c r="D322" s="428" t="s">
        <v>1885</v>
      </c>
      <c r="E322" s="429"/>
      <c r="F322" s="429"/>
      <c r="G322" s="430"/>
      <c r="H322" s="431" t="s">
        <v>1886</v>
      </c>
      <c r="I322" s="432"/>
      <c r="J322" s="432"/>
      <c r="K322" s="433"/>
      <c r="L322" s="431" t="s">
        <v>1887</v>
      </c>
      <c r="M322" s="432"/>
      <c r="N322" s="432"/>
      <c r="O322" s="433"/>
      <c r="P322" s="434" t="s">
        <v>1888</v>
      </c>
      <c r="Q322" s="429"/>
    </row>
    <row r="323" spans="1:17" ht="90.75" thickBot="1">
      <c r="A323" s="435"/>
      <c r="B323" s="436"/>
      <c r="C323" s="427"/>
      <c r="D323" s="437" t="s">
        <v>1889</v>
      </c>
      <c r="E323" s="386" t="s">
        <v>1890</v>
      </c>
      <c r="F323" s="386" t="s">
        <v>1891</v>
      </c>
      <c r="G323" s="387" t="s">
        <v>1892</v>
      </c>
      <c r="H323" s="388" t="s">
        <v>1884</v>
      </c>
      <c r="I323" s="384" t="s">
        <v>1893</v>
      </c>
      <c r="J323" s="385" t="s">
        <v>1894</v>
      </c>
      <c r="K323" s="387" t="s">
        <v>1895</v>
      </c>
      <c r="L323" s="388" t="s">
        <v>1884</v>
      </c>
      <c r="M323" s="471" t="s">
        <v>1896</v>
      </c>
      <c r="N323" s="385" t="s">
        <v>1897</v>
      </c>
      <c r="O323" s="387" t="s">
        <v>1898</v>
      </c>
      <c r="P323" s="384" t="s">
        <v>1899</v>
      </c>
      <c r="Q323" s="385" t="s">
        <v>1900</v>
      </c>
    </row>
    <row r="324" spans="1:17" ht="15.75">
      <c r="A324" s="389">
        <v>1.1000000000000001</v>
      </c>
      <c r="B324" s="390" t="s">
        <v>1902</v>
      </c>
      <c r="C324" s="391"/>
      <c r="D324" s="472">
        <f>+B320</f>
        <v>18241.90000000002</v>
      </c>
      <c r="E324" s="473">
        <f>+D324</f>
        <v>18241.90000000002</v>
      </c>
      <c r="F324" s="446">
        <v>17670.90000000002</v>
      </c>
      <c r="G324" s="474">
        <f>+E324-F324</f>
        <v>571</v>
      </c>
      <c r="H324" s="472"/>
      <c r="I324" s="475"/>
      <c r="J324" s="476"/>
      <c r="K324" s="476"/>
      <c r="L324" s="477"/>
      <c r="M324" s="478"/>
      <c r="N324" s="478"/>
      <c r="O324" s="478"/>
      <c r="P324" s="475"/>
      <c r="Q324" s="479"/>
    </row>
    <row r="325" spans="1:17" ht="15.75">
      <c r="A325" s="389">
        <v>1.2</v>
      </c>
      <c r="B325" s="390" t="s">
        <v>1903</v>
      </c>
      <c r="C325" s="391"/>
      <c r="D325" s="472"/>
      <c r="E325" s="473">
        <f t="shared" ref="E325:E332" si="11">+D325</f>
        <v>0</v>
      </c>
      <c r="F325" s="446"/>
      <c r="G325" s="474">
        <f t="shared" ref="G325:G332" si="12">+E325-F325</f>
        <v>0</v>
      </c>
      <c r="H325" s="472"/>
      <c r="I325" s="480"/>
      <c r="J325" s="476"/>
      <c r="K325" s="476"/>
      <c r="L325" s="477"/>
      <c r="M325" s="478"/>
      <c r="N325" s="478"/>
      <c r="O325" s="478"/>
      <c r="P325" s="480"/>
      <c r="Q325" s="481"/>
    </row>
    <row r="326" spans="1:17" ht="15.75">
      <c r="A326" s="389">
        <v>1.3</v>
      </c>
      <c r="B326" s="390" t="s">
        <v>1904</v>
      </c>
      <c r="C326" s="391"/>
      <c r="D326" s="472">
        <f>+C320</f>
        <v>186</v>
      </c>
      <c r="E326" s="473">
        <f t="shared" si="11"/>
        <v>186</v>
      </c>
      <c r="F326" s="446"/>
      <c r="G326" s="474">
        <f t="shared" si="12"/>
        <v>186</v>
      </c>
      <c r="H326" s="472"/>
      <c r="I326" s="480"/>
      <c r="J326" s="476"/>
      <c r="K326" s="476"/>
      <c r="L326" s="477"/>
      <c r="M326" s="478"/>
      <c r="N326" s="478"/>
      <c r="O326" s="478"/>
      <c r="P326" s="480"/>
      <c r="Q326" s="481"/>
    </row>
    <row r="327" spans="1:17" ht="15.75">
      <c r="A327" s="389">
        <v>1.4</v>
      </c>
      <c r="B327" s="390" t="s">
        <v>1905</v>
      </c>
      <c r="C327" s="391"/>
      <c r="D327" s="472">
        <f>+D320</f>
        <v>368</v>
      </c>
      <c r="E327" s="473">
        <f t="shared" si="11"/>
        <v>368</v>
      </c>
      <c r="F327" s="446"/>
      <c r="G327" s="474">
        <f t="shared" si="12"/>
        <v>368</v>
      </c>
      <c r="H327" s="472"/>
      <c r="I327" s="480"/>
      <c r="J327" s="476"/>
      <c r="K327" s="476"/>
      <c r="L327" s="477"/>
      <c r="M327" s="478"/>
      <c r="N327" s="478"/>
      <c r="O327" s="478"/>
      <c r="P327" s="480"/>
      <c r="Q327" s="481"/>
    </row>
    <row r="328" spans="1:17" ht="15.75">
      <c r="A328" s="389">
        <v>1.5</v>
      </c>
      <c r="B328" s="390" t="s">
        <v>1906</v>
      </c>
      <c r="C328" s="391"/>
      <c r="D328" s="472"/>
      <c r="E328" s="473">
        <f t="shared" si="11"/>
        <v>0</v>
      </c>
      <c r="F328" s="446"/>
      <c r="G328" s="474">
        <f t="shared" si="12"/>
        <v>0</v>
      </c>
      <c r="H328" s="472"/>
      <c r="I328" s="480"/>
      <c r="J328" s="476"/>
      <c r="K328" s="476"/>
      <c r="L328" s="477"/>
      <c r="M328" s="478"/>
      <c r="N328" s="478"/>
      <c r="O328" s="478"/>
      <c r="P328" s="480"/>
      <c r="Q328" s="481"/>
    </row>
    <row r="329" spans="1:17" ht="15.75">
      <c r="A329" s="389">
        <v>1.6</v>
      </c>
      <c r="B329" s="390" t="s">
        <v>1907</v>
      </c>
      <c r="C329" s="391"/>
      <c r="D329" s="472">
        <f>+E320</f>
        <v>1980.7</v>
      </c>
      <c r="E329" s="473">
        <f t="shared" si="11"/>
        <v>1980.7</v>
      </c>
      <c r="F329" s="446">
        <v>1272.7</v>
      </c>
      <c r="G329" s="474">
        <f t="shared" si="12"/>
        <v>708</v>
      </c>
      <c r="H329" s="472"/>
      <c r="I329" s="480"/>
      <c r="J329" s="476"/>
      <c r="K329" s="476"/>
      <c r="L329" s="477"/>
      <c r="M329" s="478"/>
      <c r="N329" s="478"/>
      <c r="O329" s="478"/>
      <c r="P329" s="480"/>
      <c r="Q329" s="481"/>
    </row>
    <row r="330" spans="1:17" ht="15.75">
      <c r="A330" s="389">
        <v>1.7</v>
      </c>
      <c r="B330" s="390" t="s">
        <v>1908</v>
      </c>
      <c r="C330" s="391"/>
      <c r="D330" s="472">
        <f>+F320</f>
        <v>4242</v>
      </c>
      <c r="E330" s="473">
        <f t="shared" si="11"/>
        <v>4242</v>
      </c>
      <c r="F330" s="446">
        <v>1578.9999999999998</v>
      </c>
      <c r="G330" s="474">
        <f t="shared" si="12"/>
        <v>2663</v>
      </c>
      <c r="H330" s="472"/>
      <c r="I330" s="480"/>
      <c r="J330" s="476"/>
      <c r="K330" s="476"/>
      <c r="L330" s="477"/>
      <c r="M330" s="478"/>
      <c r="N330" s="478"/>
      <c r="O330" s="478"/>
      <c r="P330" s="480"/>
      <c r="Q330" s="481"/>
    </row>
    <row r="331" spans="1:17" ht="15.75">
      <c r="A331" s="389">
        <v>1.8</v>
      </c>
      <c r="B331" s="390" t="s">
        <v>1909</v>
      </c>
      <c r="C331" s="391"/>
      <c r="D331" s="472"/>
      <c r="E331" s="473">
        <f t="shared" si="11"/>
        <v>0</v>
      </c>
      <c r="F331" s="446"/>
      <c r="G331" s="474">
        <f t="shared" si="12"/>
        <v>0</v>
      </c>
      <c r="H331" s="482"/>
      <c r="I331" s="480"/>
      <c r="J331" s="476"/>
      <c r="K331" s="476"/>
      <c r="L331" s="482"/>
      <c r="M331" s="478"/>
      <c r="N331" s="478"/>
      <c r="O331" s="478"/>
      <c r="P331" s="480"/>
      <c r="Q331" s="481"/>
    </row>
    <row r="332" spans="1:17" ht="15.75">
      <c r="A332" s="389">
        <v>1.9</v>
      </c>
      <c r="B332" s="390" t="s">
        <v>1910</v>
      </c>
      <c r="C332" s="405"/>
      <c r="D332" s="483">
        <f>+G320</f>
        <v>4215.8999999999996</v>
      </c>
      <c r="E332" s="473">
        <f t="shared" si="11"/>
        <v>4215.8999999999996</v>
      </c>
      <c r="F332" s="446">
        <v>1779.9</v>
      </c>
      <c r="G332" s="474">
        <f t="shared" si="12"/>
        <v>2435.9999999999995</v>
      </c>
      <c r="H332" s="482"/>
      <c r="I332" s="480"/>
      <c r="J332" s="476"/>
      <c r="K332" s="476"/>
      <c r="L332" s="482"/>
      <c r="M332" s="478"/>
      <c r="N332" s="478"/>
      <c r="O332" s="478"/>
      <c r="P332" s="480"/>
      <c r="Q332" s="481"/>
    </row>
    <row r="333" spans="1:17" ht="19.5" thickBot="1">
      <c r="A333" s="440" t="s">
        <v>1911</v>
      </c>
      <c r="B333" s="441"/>
      <c r="C333" s="442"/>
      <c r="D333" s="408">
        <f>SUM(D324:D332)</f>
        <v>29234.500000000022</v>
      </c>
      <c r="E333" s="408">
        <f>SUM(E324:E332)</f>
        <v>29234.500000000022</v>
      </c>
      <c r="F333" s="403">
        <f>SUM(F324:F332)</f>
        <v>22302.500000000022</v>
      </c>
      <c r="G333" s="408">
        <f>SUM(G324:G332)</f>
        <v>6932</v>
      </c>
      <c r="H333" s="443"/>
      <c r="I333" s="484"/>
      <c r="J333" s="484"/>
      <c r="K333" s="484"/>
      <c r="L333" s="410"/>
      <c r="M333" s="485"/>
      <c r="N333" s="486"/>
      <c r="O333" s="487"/>
      <c r="P333" s="411"/>
      <c r="Q333" s="412"/>
    </row>
    <row r="334" spans="1:17">
      <c r="A334" s="414"/>
      <c r="B334" s="414"/>
      <c r="C334" s="415"/>
      <c r="D334" s="415"/>
      <c r="E334" s="415"/>
      <c r="G334" s="415"/>
      <c r="H334" s="415"/>
      <c r="I334" s="415"/>
      <c r="J334" s="415"/>
      <c r="K334" s="415"/>
      <c r="L334" s="415"/>
      <c r="M334" s="415"/>
      <c r="N334" s="415"/>
      <c r="O334" s="415"/>
      <c r="P334" s="415"/>
      <c r="Q334" s="415"/>
    </row>
    <row r="335" spans="1:17">
      <c r="A335" s="414"/>
      <c r="B335" s="414"/>
      <c r="C335" s="415"/>
      <c r="D335" s="415"/>
      <c r="E335" s="415"/>
      <c r="F335" s="415"/>
      <c r="G335" s="415" t="s">
        <v>1912</v>
      </c>
      <c r="H335" s="415"/>
      <c r="I335" s="415"/>
      <c r="J335" s="415"/>
      <c r="K335" s="415"/>
      <c r="L335" s="415"/>
      <c r="M335" s="415"/>
      <c r="N335" s="415"/>
      <c r="O335" s="415"/>
      <c r="P335" s="415"/>
      <c r="Q335" s="415"/>
    </row>
    <row r="336" spans="1:17">
      <c r="A336" s="651" t="s">
        <v>1913</v>
      </c>
      <c r="B336" s="651"/>
      <c r="C336" s="651"/>
      <c r="D336" s="651"/>
      <c r="E336" s="651"/>
      <c r="F336" s="651"/>
      <c r="G336" s="651"/>
      <c r="H336" s="651"/>
      <c r="I336" s="651"/>
      <c r="J336" s="651"/>
      <c r="K336" s="651"/>
      <c r="L336" s="651"/>
      <c r="M336" s="651"/>
      <c r="N336" s="651"/>
      <c r="O336" s="651"/>
      <c r="P336" s="651"/>
      <c r="Q336" s="651"/>
    </row>
  </sheetData>
  <autoFilter ref="A3:K333">
    <filterColumn colId="9" showButton="0"/>
  </autoFilter>
  <mergeCells count="320">
    <mergeCell ref="A2:K2"/>
    <mergeCell ref="J3:K3"/>
    <mergeCell ref="J4:K4"/>
    <mergeCell ref="J5:K5"/>
    <mergeCell ref="J6:K6"/>
    <mergeCell ref="J7:K7"/>
    <mergeCell ref="J14:K14"/>
    <mergeCell ref="J15:K15"/>
    <mergeCell ref="J16:K16"/>
    <mergeCell ref="J17:K17"/>
    <mergeCell ref="J18:K18"/>
    <mergeCell ref="J19:K19"/>
    <mergeCell ref="J8:K8"/>
    <mergeCell ref="J9:K9"/>
    <mergeCell ref="J10:K10"/>
    <mergeCell ref="J11:K11"/>
    <mergeCell ref="J12:K12"/>
    <mergeCell ref="J13:K13"/>
    <mergeCell ref="J26:K26"/>
    <mergeCell ref="J27:K27"/>
    <mergeCell ref="J28:K28"/>
    <mergeCell ref="J29:K29"/>
    <mergeCell ref="J30:K30"/>
    <mergeCell ref="J31:K31"/>
    <mergeCell ref="J20:K20"/>
    <mergeCell ref="J21:K21"/>
    <mergeCell ref="J22:K22"/>
    <mergeCell ref="J23:K23"/>
    <mergeCell ref="J24:K24"/>
    <mergeCell ref="J25:K25"/>
    <mergeCell ref="J38:K38"/>
    <mergeCell ref="J39:K39"/>
    <mergeCell ref="J40:K40"/>
    <mergeCell ref="J41:K41"/>
    <mergeCell ref="J42:K42"/>
    <mergeCell ref="J43:K43"/>
    <mergeCell ref="J32:K32"/>
    <mergeCell ref="J33:K33"/>
    <mergeCell ref="J34:K34"/>
    <mergeCell ref="J35:K35"/>
    <mergeCell ref="J36:K36"/>
    <mergeCell ref="J37:K37"/>
    <mergeCell ref="J50:K50"/>
    <mergeCell ref="J51:K51"/>
    <mergeCell ref="J52:K52"/>
    <mergeCell ref="J53:K53"/>
    <mergeCell ref="J54:K54"/>
    <mergeCell ref="J55:K55"/>
    <mergeCell ref="J44:K44"/>
    <mergeCell ref="J45:K45"/>
    <mergeCell ref="J46:K46"/>
    <mergeCell ref="J47:K47"/>
    <mergeCell ref="J48:K48"/>
    <mergeCell ref="J49:K49"/>
    <mergeCell ref="J62:K62"/>
    <mergeCell ref="J63:K63"/>
    <mergeCell ref="J64:K64"/>
    <mergeCell ref="J65:K65"/>
    <mergeCell ref="J66:K66"/>
    <mergeCell ref="J67:K67"/>
    <mergeCell ref="J56:K56"/>
    <mergeCell ref="J57:K57"/>
    <mergeCell ref="J58:K58"/>
    <mergeCell ref="J59:K59"/>
    <mergeCell ref="J60:K60"/>
    <mergeCell ref="J61:K61"/>
    <mergeCell ref="J74:K74"/>
    <mergeCell ref="J75:K75"/>
    <mergeCell ref="J76:K76"/>
    <mergeCell ref="J77:K77"/>
    <mergeCell ref="J78:K78"/>
    <mergeCell ref="J79:K79"/>
    <mergeCell ref="J68:K68"/>
    <mergeCell ref="J69:K69"/>
    <mergeCell ref="J70:K70"/>
    <mergeCell ref="J71:K71"/>
    <mergeCell ref="J72:K72"/>
    <mergeCell ref="J73:K73"/>
    <mergeCell ref="J86:K86"/>
    <mergeCell ref="J87:K87"/>
    <mergeCell ref="J88:K88"/>
    <mergeCell ref="J89:K89"/>
    <mergeCell ref="J90:K90"/>
    <mergeCell ref="J91:K91"/>
    <mergeCell ref="J80:K80"/>
    <mergeCell ref="J81:K81"/>
    <mergeCell ref="J82:K82"/>
    <mergeCell ref="J83:K83"/>
    <mergeCell ref="J84:K84"/>
    <mergeCell ref="J85:K85"/>
    <mergeCell ref="J98:K98"/>
    <mergeCell ref="J99:K99"/>
    <mergeCell ref="J100:K100"/>
    <mergeCell ref="J101:K101"/>
    <mergeCell ref="J102:K102"/>
    <mergeCell ref="J103:K103"/>
    <mergeCell ref="J92:K92"/>
    <mergeCell ref="J93:K93"/>
    <mergeCell ref="J94:K94"/>
    <mergeCell ref="J95:K95"/>
    <mergeCell ref="J96:K96"/>
    <mergeCell ref="J97:K97"/>
    <mergeCell ref="J110:K110"/>
    <mergeCell ref="J111:K111"/>
    <mergeCell ref="J112:K112"/>
    <mergeCell ref="J113:K113"/>
    <mergeCell ref="J114:K114"/>
    <mergeCell ref="J115:K115"/>
    <mergeCell ref="J104:K104"/>
    <mergeCell ref="J105:K105"/>
    <mergeCell ref="J106:K106"/>
    <mergeCell ref="J107:K107"/>
    <mergeCell ref="J108:K108"/>
    <mergeCell ref="J109:K109"/>
    <mergeCell ref="J122:K122"/>
    <mergeCell ref="J123:K123"/>
    <mergeCell ref="J124:K124"/>
    <mergeCell ref="J125:K125"/>
    <mergeCell ref="J126:K126"/>
    <mergeCell ref="J127:K127"/>
    <mergeCell ref="J116:K116"/>
    <mergeCell ref="J117:K117"/>
    <mergeCell ref="J118:K118"/>
    <mergeCell ref="J119:K119"/>
    <mergeCell ref="J120:K120"/>
    <mergeCell ref="J121:K121"/>
    <mergeCell ref="J134:K134"/>
    <mergeCell ref="J135:K135"/>
    <mergeCell ref="J136:K136"/>
    <mergeCell ref="J137:K137"/>
    <mergeCell ref="J138:K138"/>
    <mergeCell ref="J139:K139"/>
    <mergeCell ref="J128:K128"/>
    <mergeCell ref="J129:K129"/>
    <mergeCell ref="J130:K130"/>
    <mergeCell ref="J131:K131"/>
    <mergeCell ref="J132:K132"/>
    <mergeCell ref="J133:K133"/>
    <mergeCell ref="J146:K146"/>
    <mergeCell ref="J147:K147"/>
    <mergeCell ref="J148:K148"/>
    <mergeCell ref="J149:K149"/>
    <mergeCell ref="J150:K150"/>
    <mergeCell ref="J151:K151"/>
    <mergeCell ref="J140:K140"/>
    <mergeCell ref="J141:K141"/>
    <mergeCell ref="J142:K142"/>
    <mergeCell ref="J143:K143"/>
    <mergeCell ref="J144:K144"/>
    <mergeCell ref="J145:K145"/>
    <mergeCell ref="J158:K158"/>
    <mergeCell ref="J159:K159"/>
    <mergeCell ref="J160:K160"/>
    <mergeCell ref="J161:K161"/>
    <mergeCell ref="J162:K162"/>
    <mergeCell ref="J163:K163"/>
    <mergeCell ref="J152:K152"/>
    <mergeCell ref="J153:K153"/>
    <mergeCell ref="J154:K154"/>
    <mergeCell ref="J155:K155"/>
    <mergeCell ref="J156:K156"/>
    <mergeCell ref="J157:K157"/>
    <mergeCell ref="J170:K170"/>
    <mergeCell ref="J171:K171"/>
    <mergeCell ref="J172:K172"/>
    <mergeCell ref="J173:K173"/>
    <mergeCell ref="J174:K174"/>
    <mergeCell ref="J175:K175"/>
    <mergeCell ref="J164:K164"/>
    <mergeCell ref="J165:K165"/>
    <mergeCell ref="J166:K166"/>
    <mergeCell ref="J167:K167"/>
    <mergeCell ref="J168:K168"/>
    <mergeCell ref="J169:K169"/>
    <mergeCell ref="J182:K182"/>
    <mergeCell ref="J183:K183"/>
    <mergeCell ref="J184:K184"/>
    <mergeCell ref="J185:K185"/>
    <mergeCell ref="J186:K186"/>
    <mergeCell ref="J187:K187"/>
    <mergeCell ref="J176:K176"/>
    <mergeCell ref="J177:K177"/>
    <mergeCell ref="J178:K178"/>
    <mergeCell ref="J179:K179"/>
    <mergeCell ref="J180:K180"/>
    <mergeCell ref="J181:K181"/>
    <mergeCell ref="J194:K194"/>
    <mergeCell ref="J195:K195"/>
    <mergeCell ref="J196:K196"/>
    <mergeCell ref="J197:K197"/>
    <mergeCell ref="J198:K198"/>
    <mergeCell ref="J199:K199"/>
    <mergeCell ref="J188:K188"/>
    <mergeCell ref="J189:K189"/>
    <mergeCell ref="J190:K190"/>
    <mergeCell ref="J191:K191"/>
    <mergeCell ref="J192:K192"/>
    <mergeCell ref="J193:K193"/>
    <mergeCell ref="J206:K206"/>
    <mergeCell ref="J207:K207"/>
    <mergeCell ref="J208:K208"/>
    <mergeCell ref="J209:K209"/>
    <mergeCell ref="J210:K210"/>
    <mergeCell ref="J211:K211"/>
    <mergeCell ref="J200:K200"/>
    <mergeCell ref="J201:K201"/>
    <mergeCell ref="J202:K202"/>
    <mergeCell ref="J203:K203"/>
    <mergeCell ref="J204:K204"/>
    <mergeCell ref="J205:K205"/>
    <mergeCell ref="J218:K218"/>
    <mergeCell ref="J219:K219"/>
    <mergeCell ref="J220:K220"/>
    <mergeCell ref="J221:K221"/>
    <mergeCell ref="J222:K222"/>
    <mergeCell ref="J223:K223"/>
    <mergeCell ref="J212:K212"/>
    <mergeCell ref="J213:K213"/>
    <mergeCell ref="J214:K214"/>
    <mergeCell ref="J215:K215"/>
    <mergeCell ref="J216:K216"/>
    <mergeCell ref="J217:K217"/>
    <mergeCell ref="J230:K230"/>
    <mergeCell ref="J231:K231"/>
    <mergeCell ref="J232:K232"/>
    <mergeCell ref="J233:K233"/>
    <mergeCell ref="J234:K234"/>
    <mergeCell ref="J235:K235"/>
    <mergeCell ref="J224:K224"/>
    <mergeCell ref="J225:K225"/>
    <mergeCell ref="J226:K226"/>
    <mergeCell ref="J227:K227"/>
    <mergeCell ref="J228:K228"/>
    <mergeCell ref="J229:K229"/>
    <mergeCell ref="J242:K242"/>
    <mergeCell ref="J243:K243"/>
    <mergeCell ref="J244:K244"/>
    <mergeCell ref="J245:K245"/>
    <mergeCell ref="J246:K246"/>
    <mergeCell ref="J247:K247"/>
    <mergeCell ref="J236:K236"/>
    <mergeCell ref="J237:K237"/>
    <mergeCell ref="J238:K238"/>
    <mergeCell ref="J239:K239"/>
    <mergeCell ref="J240:K240"/>
    <mergeCell ref="J241:K241"/>
    <mergeCell ref="J254:K254"/>
    <mergeCell ref="J255:K255"/>
    <mergeCell ref="J256:K256"/>
    <mergeCell ref="J257:K257"/>
    <mergeCell ref="J258:K258"/>
    <mergeCell ref="J259:K259"/>
    <mergeCell ref="J248:K248"/>
    <mergeCell ref="J249:K249"/>
    <mergeCell ref="J250:K250"/>
    <mergeCell ref="J251:K251"/>
    <mergeCell ref="J252:K252"/>
    <mergeCell ref="J253:K253"/>
    <mergeCell ref="J266:K266"/>
    <mergeCell ref="J267:K267"/>
    <mergeCell ref="J268:K268"/>
    <mergeCell ref="J269:K269"/>
    <mergeCell ref="J270:K270"/>
    <mergeCell ref="J271:K271"/>
    <mergeCell ref="J260:K260"/>
    <mergeCell ref="J261:K261"/>
    <mergeCell ref="J262:K262"/>
    <mergeCell ref="J263:K263"/>
    <mergeCell ref="J264:K264"/>
    <mergeCell ref="J265:K265"/>
    <mergeCell ref="J278:K278"/>
    <mergeCell ref="J279:K279"/>
    <mergeCell ref="J280:K280"/>
    <mergeCell ref="J281:K281"/>
    <mergeCell ref="J282:K282"/>
    <mergeCell ref="J283:K283"/>
    <mergeCell ref="J272:K272"/>
    <mergeCell ref="J273:K273"/>
    <mergeCell ref="J274:K274"/>
    <mergeCell ref="J275:K275"/>
    <mergeCell ref="J276:K276"/>
    <mergeCell ref="J277:K277"/>
    <mergeCell ref="J290:K290"/>
    <mergeCell ref="J291:K291"/>
    <mergeCell ref="J292:K292"/>
    <mergeCell ref="J293:K293"/>
    <mergeCell ref="J294:K294"/>
    <mergeCell ref="J295:K295"/>
    <mergeCell ref="J284:K284"/>
    <mergeCell ref="J285:K285"/>
    <mergeCell ref="J286:K286"/>
    <mergeCell ref="J287:K287"/>
    <mergeCell ref="J288:K288"/>
    <mergeCell ref="J289:K289"/>
    <mergeCell ref="J302:K302"/>
    <mergeCell ref="J303:K303"/>
    <mergeCell ref="J304:K304"/>
    <mergeCell ref="J305:K305"/>
    <mergeCell ref="J306:K306"/>
    <mergeCell ref="J307:K307"/>
    <mergeCell ref="J296:K296"/>
    <mergeCell ref="J297:K297"/>
    <mergeCell ref="J298:K298"/>
    <mergeCell ref="J299:K299"/>
    <mergeCell ref="J300:K300"/>
    <mergeCell ref="J301:K301"/>
    <mergeCell ref="A321:Q321"/>
    <mergeCell ref="A336:Q336"/>
    <mergeCell ref="J314:K314"/>
    <mergeCell ref="J315:K315"/>
    <mergeCell ref="J316:K316"/>
    <mergeCell ref="J317:K317"/>
    <mergeCell ref="J318:K318"/>
    <mergeCell ref="J319:K319"/>
    <mergeCell ref="J308:K308"/>
    <mergeCell ref="J309:K309"/>
    <mergeCell ref="J310:K310"/>
    <mergeCell ref="J311:K311"/>
    <mergeCell ref="J312:K312"/>
    <mergeCell ref="J313:K313"/>
  </mergeCells>
  <conditionalFormatting sqref="C332 H331:H332 L331:L332 I324:K332 M324:Q332 G324:G332">
    <cfRule type="cellIs" dxfId="297" priority="94" operator="lessThan">
      <formula>0</formula>
    </cfRule>
  </conditionalFormatting>
  <conditionalFormatting sqref="I324">
    <cfRule type="cellIs" dxfId="296" priority="93" operator="greaterThan">
      <formula>#REF!</formula>
    </cfRule>
  </conditionalFormatting>
  <conditionalFormatting sqref="I325">
    <cfRule type="cellIs" dxfId="295" priority="92" operator="greaterThan">
      <formula>#REF!</formula>
    </cfRule>
  </conditionalFormatting>
  <conditionalFormatting sqref="I326">
    <cfRule type="cellIs" dxfId="294" priority="91" operator="greaterThan">
      <formula>#REF!</formula>
    </cfRule>
  </conditionalFormatting>
  <conditionalFormatting sqref="I327">
    <cfRule type="cellIs" dxfId="293" priority="90" operator="greaterThan">
      <formula>#REF!</formula>
    </cfRule>
  </conditionalFormatting>
  <conditionalFormatting sqref="I328">
    <cfRule type="cellIs" dxfId="292" priority="89" operator="greaterThan">
      <formula>#REF!</formula>
    </cfRule>
  </conditionalFormatting>
  <conditionalFormatting sqref="I329">
    <cfRule type="cellIs" dxfId="291" priority="88" operator="greaterThan">
      <formula>#REF!</formula>
    </cfRule>
  </conditionalFormatting>
  <conditionalFormatting sqref="I330">
    <cfRule type="cellIs" dxfId="290" priority="87" operator="greaterThan">
      <formula>#REF!</formula>
    </cfRule>
  </conditionalFormatting>
  <conditionalFormatting sqref="I331">
    <cfRule type="cellIs" dxfId="289" priority="86" operator="greaterThan">
      <formula>#REF!</formula>
    </cfRule>
  </conditionalFormatting>
  <conditionalFormatting sqref="I332">
    <cfRule type="cellIs" dxfId="288" priority="85" operator="greaterThan">
      <formula>#REF!</formula>
    </cfRule>
  </conditionalFormatting>
  <conditionalFormatting sqref="P324">
    <cfRule type="cellIs" dxfId="287" priority="84" operator="greaterThan">
      <formula>#REF!</formula>
    </cfRule>
  </conditionalFormatting>
  <conditionalFormatting sqref="P325">
    <cfRule type="cellIs" dxfId="286" priority="83" operator="greaterThan">
      <formula>#REF!</formula>
    </cfRule>
  </conditionalFormatting>
  <conditionalFormatting sqref="P326">
    <cfRule type="cellIs" dxfId="285" priority="82" operator="greaterThan">
      <formula>#REF!</formula>
    </cfRule>
  </conditionalFormatting>
  <conditionalFormatting sqref="P327">
    <cfRule type="cellIs" dxfId="284" priority="81" operator="greaterThan">
      <formula>#REF!</formula>
    </cfRule>
  </conditionalFormatting>
  <conditionalFormatting sqref="P328">
    <cfRule type="cellIs" dxfId="283" priority="80" operator="greaterThan">
      <formula>#REF!</formula>
    </cfRule>
  </conditionalFormatting>
  <conditionalFormatting sqref="P329">
    <cfRule type="cellIs" dxfId="282" priority="79" operator="greaterThan">
      <formula>#REF!</formula>
    </cfRule>
  </conditionalFormatting>
  <conditionalFormatting sqref="P330">
    <cfRule type="cellIs" dxfId="281" priority="78" operator="greaterThan">
      <formula>#REF!</formula>
    </cfRule>
  </conditionalFormatting>
  <conditionalFormatting sqref="P331">
    <cfRule type="cellIs" dxfId="280" priority="77" operator="greaterThan">
      <formula>#REF!</formula>
    </cfRule>
  </conditionalFormatting>
  <conditionalFormatting sqref="P332">
    <cfRule type="cellIs" dxfId="279" priority="76" operator="greaterThan">
      <formula>#REF!</formula>
    </cfRule>
  </conditionalFormatting>
  <conditionalFormatting sqref="M324:M332">
    <cfRule type="cellIs" dxfId="278" priority="75" operator="greaterThan">
      <formula>#REF!</formula>
    </cfRule>
  </conditionalFormatting>
  <conditionalFormatting sqref="M325">
    <cfRule type="cellIs" dxfId="277" priority="74" operator="greaterThan">
      <formula>#REF!</formula>
    </cfRule>
  </conditionalFormatting>
  <conditionalFormatting sqref="M326">
    <cfRule type="cellIs" dxfId="276" priority="73" operator="greaterThan">
      <formula>#REF!</formula>
    </cfRule>
  </conditionalFormatting>
  <conditionalFormatting sqref="M327">
    <cfRule type="cellIs" dxfId="275" priority="72" operator="greaterThan">
      <formula>#REF!</formula>
    </cfRule>
  </conditionalFormatting>
  <conditionalFormatting sqref="M328">
    <cfRule type="cellIs" dxfId="274" priority="71" operator="greaterThan">
      <formula>#REF!</formula>
    </cfRule>
  </conditionalFormatting>
  <conditionalFormatting sqref="M329">
    <cfRule type="cellIs" dxfId="273" priority="70" operator="greaterThan">
      <formula>#REF!</formula>
    </cfRule>
  </conditionalFormatting>
  <conditionalFormatting sqref="M330">
    <cfRule type="cellIs" dxfId="272" priority="69" operator="greaterThan">
      <formula>#REF!</formula>
    </cfRule>
  </conditionalFormatting>
  <conditionalFormatting sqref="N324:N332">
    <cfRule type="cellIs" dxfId="271" priority="68" operator="greaterThan">
      <formula>#REF!</formula>
    </cfRule>
  </conditionalFormatting>
  <conditionalFormatting sqref="N325">
    <cfRule type="cellIs" dxfId="270" priority="67" operator="greaterThan">
      <formula>#REF!</formula>
    </cfRule>
  </conditionalFormatting>
  <conditionalFormatting sqref="N326">
    <cfRule type="cellIs" dxfId="269" priority="66" operator="greaterThan">
      <formula>#REF!</formula>
    </cfRule>
  </conditionalFormatting>
  <conditionalFormatting sqref="N327">
    <cfRule type="cellIs" dxfId="268" priority="65" operator="greaterThan">
      <formula>#REF!</formula>
    </cfRule>
  </conditionalFormatting>
  <conditionalFormatting sqref="N328">
    <cfRule type="cellIs" dxfId="267" priority="64" operator="greaterThan">
      <formula>#REF!</formula>
    </cfRule>
  </conditionalFormatting>
  <conditionalFormatting sqref="N329">
    <cfRule type="cellIs" dxfId="266" priority="63" operator="greaterThan">
      <formula>#REF!</formula>
    </cfRule>
  </conditionalFormatting>
  <conditionalFormatting sqref="N330">
    <cfRule type="cellIs" dxfId="265" priority="62" operator="greaterThan">
      <formula>#REF!</formula>
    </cfRule>
  </conditionalFormatting>
  <conditionalFormatting sqref="C332 H331:H332 L331:L332 I324:K332 M324:Q332 G324:G332">
    <cfRule type="cellIs" dxfId="264" priority="61" operator="lessThan">
      <formula>0</formula>
    </cfRule>
  </conditionalFormatting>
  <conditionalFormatting sqref="I324">
    <cfRule type="cellIs" dxfId="263" priority="60" operator="greaterThan">
      <formula>#REF!</formula>
    </cfRule>
  </conditionalFormatting>
  <conditionalFormatting sqref="I325">
    <cfRule type="cellIs" dxfId="262" priority="59" operator="greaterThan">
      <formula>#REF!</formula>
    </cfRule>
  </conditionalFormatting>
  <conditionalFormatting sqref="I326">
    <cfRule type="cellIs" dxfId="261" priority="58" operator="greaterThan">
      <formula>#REF!</formula>
    </cfRule>
  </conditionalFormatting>
  <conditionalFormatting sqref="I327">
    <cfRule type="cellIs" dxfId="260" priority="57" operator="greaterThan">
      <formula>#REF!</formula>
    </cfRule>
  </conditionalFormatting>
  <conditionalFormatting sqref="I328">
    <cfRule type="cellIs" dxfId="259" priority="56" operator="greaterThan">
      <formula>#REF!</formula>
    </cfRule>
  </conditionalFormatting>
  <conditionalFormatting sqref="I329">
    <cfRule type="cellIs" dxfId="258" priority="55" operator="greaterThan">
      <formula>#REF!</formula>
    </cfRule>
  </conditionalFormatting>
  <conditionalFormatting sqref="I330">
    <cfRule type="cellIs" dxfId="257" priority="54" operator="greaterThan">
      <formula>#REF!</formula>
    </cfRule>
  </conditionalFormatting>
  <conditionalFormatting sqref="I331">
    <cfRule type="cellIs" dxfId="256" priority="53" operator="greaterThan">
      <formula>#REF!</formula>
    </cfRule>
  </conditionalFormatting>
  <conditionalFormatting sqref="I332">
    <cfRule type="cellIs" dxfId="255" priority="52" operator="greaterThan">
      <formula>#REF!</formula>
    </cfRule>
  </conditionalFormatting>
  <conditionalFormatting sqref="P324">
    <cfRule type="cellIs" dxfId="254" priority="51" operator="greaterThan">
      <formula>#REF!</formula>
    </cfRule>
  </conditionalFormatting>
  <conditionalFormatting sqref="P325">
    <cfRule type="cellIs" dxfId="253" priority="50" operator="greaterThan">
      <formula>#REF!</formula>
    </cfRule>
  </conditionalFormatting>
  <conditionalFormatting sqref="P326">
    <cfRule type="cellIs" dxfId="252" priority="49" operator="greaterThan">
      <formula>#REF!</formula>
    </cfRule>
  </conditionalFormatting>
  <conditionalFormatting sqref="P327">
    <cfRule type="cellIs" dxfId="251" priority="48" operator="greaterThan">
      <formula>#REF!</formula>
    </cfRule>
  </conditionalFormatting>
  <conditionalFormatting sqref="P328">
    <cfRule type="cellIs" dxfId="250" priority="47" operator="greaterThan">
      <formula>#REF!</formula>
    </cfRule>
  </conditionalFormatting>
  <conditionalFormatting sqref="P329">
    <cfRule type="cellIs" dxfId="249" priority="46" operator="greaterThan">
      <formula>#REF!</formula>
    </cfRule>
  </conditionalFormatting>
  <conditionalFormatting sqref="P330">
    <cfRule type="cellIs" dxfId="248" priority="45" operator="greaterThan">
      <formula>#REF!</formula>
    </cfRule>
  </conditionalFormatting>
  <conditionalFormatting sqref="P331">
    <cfRule type="cellIs" dxfId="247" priority="44" operator="greaterThan">
      <formula>#REF!</formula>
    </cfRule>
  </conditionalFormatting>
  <conditionalFormatting sqref="P332">
    <cfRule type="cellIs" dxfId="246" priority="43" operator="greaterThan">
      <formula>#REF!</formula>
    </cfRule>
  </conditionalFormatting>
  <conditionalFormatting sqref="M324:M332">
    <cfRule type="cellIs" dxfId="245" priority="42" operator="greaterThan">
      <formula>#REF!</formula>
    </cfRule>
  </conditionalFormatting>
  <conditionalFormatting sqref="M325">
    <cfRule type="cellIs" dxfId="244" priority="41" operator="greaterThan">
      <formula>#REF!</formula>
    </cfRule>
  </conditionalFormatting>
  <conditionalFormatting sqref="M326">
    <cfRule type="cellIs" dxfId="243" priority="40" operator="greaterThan">
      <formula>#REF!</formula>
    </cfRule>
  </conditionalFormatting>
  <conditionalFormatting sqref="M327">
    <cfRule type="cellIs" dxfId="242" priority="39" operator="greaterThan">
      <formula>#REF!</formula>
    </cfRule>
  </conditionalFormatting>
  <conditionalFormatting sqref="M328">
    <cfRule type="cellIs" dxfId="241" priority="38" operator="greaterThan">
      <formula>#REF!</formula>
    </cfRule>
  </conditionalFormatting>
  <conditionalFormatting sqref="M329">
    <cfRule type="cellIs" dxfId="240" priority="37" operator="greaterThan">
      <formula>#REF!</formula>
    </cfRule>
  </conditionalFormatting>
  <conditionalFormatting sqref="M330">
    <cfRule type="cellIs" dxfId="239" priority="36" operator="greaterThan">
      <formula>#REF!</formula>
    </cfRule>
  </conditionalFormatting>
  <conditionalFormatting sqref="N324:N332">
    <cfRule type="cellIs" dxfId="238" priority="35" operator="greaterThan">
      <formula>#REF!</formula>
    </cfRule>
  </conditionalFormatting>
  <conditionalFormatting sqref="N325">
    <cfRule type="cellIs" dxfId="237" priority="34" operator="greaterThan">
      <formula>#REF!</formula>
    </cfRule>
  </conditionalFormatting>
  <conditionalFormatting sqref="N326">
    <cfRule type="cellIs" dxfId="236" priority="33" operator="greaterThan">
      <formula>#REF!</formula>
    </cfRule>
  </conditionalFormatting>
  <conditionalFormatting sqref="N327">
    <cfRule type="cellIs" dxfId="235" priority="32" operator="greaterThan">
      <formula>#REF!</formula>
    </cfRule>
  </conditionalFormatting>
  <conditionalFormatting sqref="N328">
    <cfRule type="cellIs" dxfId="234" priority="31" operator="greaterThan">
      <formula>#REF!</formula>
    </cfRule>
  </conditionalFormatting>
  <conditionalFormatting sqref="N329">
    <cfRule type="cellIs" dxfId="233" priority="30" operator="greaterThan">
      <formula>#REF!</formula>
    </cfRule>
  </conditionalFormatting>
  <conditionalFormatting sqref="N330">
    <cfRule type="cellIs" dxfId="232" priority="29" operator="greaterThan">
      <formula>#REF!</formula>
    </cfRule>
  </conditionalFormatting>
  <conditionalFormatting sqref="O330">
    <cfRule type="cellIs" dxfId="231" priority="1" operator="greaterThan">
      <formula>#REF!</formula>
    </cfRule>
  </conditionalFormatting>
  <conditionalFormatting sqref="N324:N332">
    <cfRule type="cellIs" dxfId="230" priority="28" operator="greaterThan">
      <formula>#REF!</formula>
    </cfRule>
  </conditionalFormatting>
  <conditionalFormatting sqref="N325">
    <cfRule type="cellIs" dxfId="229" priority="27" operator="greaterThan">
      <formula>#REF!</formula>
    </cfRule>
  </conditionalFormatting>
  <conditionalFormatting sqref="N326">
    <cfRule type="cellIs" dxfId="228" priority="26" operator="greaterThan">
      <formula>#REF!</formula>
    </cfRule>
  </conditionalFormatting>
  <conditionalFormatting sqref="N327">
    <cfRule type="cellIs" dxfId="227" priority="25" operator="greaterThan">
      <formula>#REF!</formula>
    </cfRule>
  </conditionalFormatting>
  <conditionalFormatting sqref="N328">
    <cfRule type="cellIs" dxfId="226" priority="24" operator="greaterThan">
      <formula>#REF!</formula>
    </cfRule>
  </conditionalFormatting>
  <conditionalFormatting sqref="N329">
    <cfRule type="cellIs" dxfId="225" priority="23" operator="greaterThan">
      <formula>#REF!</formula>
    </cfRule>
  </conditionalFormatting>
  <conditionalFormatting sqref="N330">
    <cfRule type="cellIs" dxfId="224" priority="22" operator="greaterThan">
      <formula>#REF!</formula>
    </cfRule>
  </conditionalFormatting>
  <conditionalFormatting sqref="N324:N332">
    <cfRule type="cellIs" dxfId="223" priority="21" operator="greaterThan">
      <formula>#REF!</formula>
    </cfRule>
  </conditionalFormatting>
  <conditionalFormatting sqref="N325">
    <cfRule type="cellIs" dxfId="222" priority="20" operator="greaterThan">
      <formula>#REF!</formula>
    </cfRule>
  </conditionalFormatting>
  <conditionalFormatting sqref="N326">
    <cfRule type="cellIs" dxfId="221" priority="19" operator="greaterThan">
      <formula>#REF!</formula>
    </cfRule>
  </conditionalFormatting>
  <conditionalFormatting sqref="N327">
    <cfRule type="cellIs" dxfId="220" priority="18" operator="greaterThan">
      <formula>#REF!</formula>
    </cfRule>
  </conditionalFormatting>
  <conditionalFormatting sqref="N328">
    <cfRule type="cellIs" dxfId="219" priority="17" operator="greaterThan">
      <formula>#REF!</formula>
    </cfRule>
  </conditionalFormatting>
  <conditionalFormatting sqref="N329">
    <cfRule type="cellIs" dxfId="218" priority="16" operator="greaterThan">
      <formula>#REF!</formula>
    </cfRule>
  </conditionalFormatting>
  <conditionalFormatting sqref="N330">
    <cfRule type="cellIs" dxfId="217" priority="15" operator="greaterThan">
      <formula>#REF!</formula>
    </cfRule>
  </conditionalFormatting>
  <conditionalFormatting sqref="O324:O332">
    <cfRule type="cellIs" dxfId="216" priority="14" operator="greaterThan">
      <formula>#REF!</formula>
    </cfRule>
  </conditionalFormatting>
  <conditionalFormatting sqref="O325">
    <cfRule type="cellIs" dxfId="215" priority="13" operator="greaterThan">
      <formula>#REF!</formula>
    </cfRule>
  </conditionalFormatting>
  <conditionalFormatting sqref="O326">
    <cfRule type="cellIs" dxfId="214" priority="12" operator="greaterThan">
      <formula>#REF!</formula>
    </cfRule>
  </conditionalFormatting>
  <conditionalFormatting sqref="O327">
    <cfRule type="cellIs" dxfId="213" priority="11" operator="greaterThan">
      <formula>#REF!</formula>
    </cfRule>
  </conditionalFormatting>
  <conditionalFormatting sqref="O328">
    <cfRule type="cellIs" dxfId="212" priority="10" operator="greaterThan">
      <formula>#REF!</formula>
    </cfRule>
  </conditionalFormatting>
  <conditionalFormatting sqref="O329">
    <cfRule type="cellIs" dxfId="211" priority="9" operator="greaterThan">
      <formula>#REF!</formula>
    </cfRule>
  </conditionalFormatting>
  <conditionalFormatting sqref="O330">
    <cfRule type="cellIs" dxfId="210" priority="8" operator="greaterThan">
      <formula>#REF!</formula>
    </cfRule>
  </conditionalFormatting>
  <conditionalFormatting sqref="O324:O332">
    <cfRule type="cellIs" dxfId="209" priority="7" operator="greaterThan">
      <formula>#REF!</formula>
    </cfRule>
  </conditionalFormatting>
  <conditionalFormatting sqref="O325">
    <cfRule type="cellIs" dxfId="208" priority="6" operator="greaterThan">
      <formula>#REF!</formula>
    </cfRule>
  </conditionalFormatting>
  <conditionalFormatting sqref="O326">
    <cfRule type="cellIs" dxfId="207" priority="5" operator="greaterThan">
      <formula>#REF!</formula>
    </cfRule>
  </conditionalFormatting>
  <conditionalFormatting sqref="O327">
    <cfRule type="cellIs" dxfId="206" priority="4" operator="greaterThan">
      <formula>#REF!</formula>
    </cfRule>
  </conditionalFormatting>
  <conditionalFormatting sqref="O328">
    <cfRule type="cellIs" dxfId="205" priority="3" operator="greaterThan">
      <formula>#REF!</formula>
    </cfRule>
  </conditionalFormatting>
  <conditionalFormatting sqref="O329">
    <cfRule type="cellIs" dxfId="204" priority="2" operator="greaterThan">
      <formula>#REF!</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4"/>
  <sheetViews>
    <sheetView topLeftCell="A91" workbookViewId="0">
      <selection activeCell="J49" sqref="J49"/>
    </sheetView>
  </sheetViews>
  <sheetFormatPr defaultColWidth="9" defaultRowHeight="15"/>
  <cols>
    <col min="2" max="2" width="14" customWidth="1"/>
    <col min="3" max="3" width="11.5703125" customWidth="1"/>
    <col min="4" max="4" width="13.7109375" customWidth="1"/>
    <col min="8" max="8" width="10.140625" customWidth="1"/>
    <col min="9" max="9" width="10.28515625" customWidth="1"/>
    <col min="10" max="10" width="13" customWidth="1"/>
  </cols>
  <sheetData>
    <row r="1" spans="1:16" ht="18.75">
      <c r="A1" s="788" t="s">
        <v>22</v>
      </c>
      <c r="B1" s="789"/>
      <c r="C1" s="789"/>
      <c r="D1" s="790"/>
      <c r="E1" s="720"/>
      <c r="F1" s="720"/>
      <c r="G1" s="720"/>
      <c r="H1" s="720"/>
      <c r="I1" s="720"/>
      <c r="J1" s="720"/>
      <c r="K1" s="720"/>
      <c r="L1" s="720"/>
      <c r="M1" s="720"/>
      <c r="N1" s="720"/>
      <c r="O1" s="720"/>
      <c r="P1" s="720"/>
    </row>
    <row r="2" spans="1:16" ht="18.75">
      <c r="A2" s="788" t="s">
        <v>68</v>
      </c>
      <c r="B2" s="789"/>
      <c r="C2" s="789"/>
      <c r="D2" s="790"/>
      <c r="E2" s="720"/>
      <c r="F2" s="720"/>
      <c r="G2" s="720"/>
      <c r="H2" s="720"/>
      <c r="I2" s="720"/>
      <c r="J2" s="720"/>
      <c r="K2" s="720"/>
      <c r="L2" s="720"/>
      <c r="M2" s="720"/>
      <c r="N2" s="720"/>
      <c r="O2" s="720"/>
      <c r="P2" s="720"/>
    </row>
    <row r="3" spans="1:16" ht="18.75">
      <c r="A3" s="788">
        <v>10338</v>
      </c>
      <c r="B3" s="789"/>
      <c r="C3" s="789"/>
      <c r="D3" s="790"/>
      <c r="E3" s="720"/>
      <c r="F3" s="720"/>
      <c r="G3" s="720"/>
      <c r="H3" s="720"/>
      <c r="I3" s="720"/>
      <c r="J3" s="720"/>
      <c r="K3" s="720"/>
      <c r="L3" s="720"/>
      <c r="M3" s="720"/>
      <c r="N3" s="720"/>
      <c r="O3" s="720"/>
      <c r="P3" s="720"/>
    </row>
    <row r="4" spans="1:16" ht="18.75">
      <c r="A4" s="791"/>
      <c r="B4" s="792"/>
      <c r="C4" s="792"/>
      <c r="D4" s="793"/>
      <c r="E4" s="720"/>
      <c r="F4" s="720"/>
      <c r="G4" s="720"/>
      <c r="H4" s="720"/>
      <c r="I4" s="720"/>
      <c r="J4" s="720"/>
      <c r="K4" s="720"/>
      <c r="L4" s="720"/>
      <c r="M4" s="720"/>
      <c r="N4" s="720"/>
      <c r="O4" s="720"/>
      <c r="P4" s="720"/>
    </row>
    <row r="5" spans="1:16" ht="18.75">
      <c r="A5" s="794" t="s">
        <v>85</v>
      </c>
      <c r="B5" s="794"/>
      <c r="C5" s="794"/>
      <c r="D5" s="794"/>
      <c r="E5" s="794"/>
      <c r="F5" s="794"/>
      <c r="G5" s="794"/>
      <c r="H5" s="794"/>
      <c r="I5" s="794"/>
      <c r="J5" s="794"/>
      <c r="K5" s="794"/>
      <c r="L5" s="794"/>
      <c r="M5" s="794"/>
      <c r="N5" s="794"/>
      <c r="O5" s="794"/>
      <c r="P5" s="795"/>
    </row>
    <row r="6" spans="1:16" ht="18">
      <c r="A6" s="796" t="s">
        <v>1633</v>
      </c>
      <c r="B6" s="796" t="s">
        <v>1634</v>
      </c>
      <c r="C6" s="719" t="s">
        <v>91</v>
      </c>
      <c r="D6" s="719" t="s">
        <v>92</v>
      </c>
      <c r="E6" s="719" t="s">
        <v>93</v>
      </c>
      <c r="F6" s="719" t="s">
        <v>94</v>
      </c>
      <c r="G6" s="2"/>
      <c r="H6" s="764" t="s">
        <v>95</v>
      </c>
      <c r="I6" s="764"/>
      <c r="J6" s="764"/>
      <c r="K6" s="764"/>
      <c r="L6" s="719" t="s">
        <v>96</v>
      </c>
      <c r="M6" s="719" t="s">
        <v>97</v>
      </c>
      <c r="N6" s="719" t="s">
        <v>98</v>
      </c>
      <c r="O6" s="719" t="s">
        <v>99</v>
      </c>
      <c r="P6" s="719" t="s">
        <v>265</v>
      </c>
    </row>
    <row r="7" spans="1:16" ht="36">
      <c r="A7" s="796"/>
      <c r="B7" s="796"/>
      <c r="C7" s="719"/>
      <c r="D7" s="719"/>
      <c r="E7" s="719"/>
      <c r="F7" s="719"/>
      <c r="G7" s="2" t="s">
        <v>101</v>
      </c>
      <c r="H7" s="4" t="s">
        <v>102</v>
      </c>
      <c r="I7" s="4" t="s">
        <v>103</v>
      </c>
      <c r="J7" s="4" t="s">
        <v>104</v>
      </c>
      <c r="K7" s="4">
        <v>125</v>
      </c>
      <c r="L7" s="719"/>
      <c r="M7" s="719"/>
      <c r="N7" s="719"/>
      <c r="O7" s="719"/>
      <c r="P7" s="719"/>
    </row>
    <row r="8" spans="1:16">
      <c r="A8" s="5">
        <v>1</v>
      </c>
      <c r="B8" s="6">
        <v>45143</v>
      </c>
      <c r="C8" s="5" t="s">
        <v>1225</v>
      </c>
      <c r="D8" s="5" t="s">
        <v>1294</v>
      </c>
      <c r="E8" s="5" t="s">
        <v>1637</v>
      </c>
      <c r="F8" s="5" t="s">
        <v>110</v>
      </c>
      <c r="G8" s="5"/>
      <c r="H8" s="5">
        <v>300</v>
      </c>
      <c r="I8" s="5"/>
      <c r="J8" s="7"/>
      <c r="K8" s="7"/>
      <c r="L8" s="10">
        <f>+H8</f>
        <v>300</v>
      </c>
      <c r="M8" s="7"/>
      <c r="N8" s="7"/>
      <c r="O8" s="7"/>
      <c r="P8" s="7"/>
    </row>
    <row r="9" spans="1:16">
      <c r="A9" s="5">
        <f>1+A8</f>
        <v>2</v>
      </c>
      <c r="B9" s="6">
        <v>45144</v>
      </c>
      <c r="C9" s="5" t="s">
        <v>1221</v>
      </c>
      <c r="D9" s="5" t="s">
        <v>245</v>
      </c>
      <c r="E9" s="5" t="s">
        <v>1637</v>
      </c>
      <c r="F9" s="5" t="s">
        <v>110</v>
      </c>
      <c r="G9" s="5"/>
      <c r="H9" s="5">
        <v>90</v>
      </c>
      <c r="I9" s="5"/>
      <c r="J9" s="7"/>
      <c r="K9" s="7"/>
      <c r="L9" s="10">
        <f>L8+G9+H9+I9+J9+K9</f>
        <v>390</v>
      </c>
      <c r="M9" s="7"/>
      <c r="N9" s="7"/>
      <c r="O9" s="7"/>
      <c r="P9" s="7"/>
    </row>
    <row r="10" spans="1:16">
      <c r="A10" s="5">
        <f>1+A9</f>
        <v>3</v>
      </c>
      <c r="B10" s="6">
        <v>45145</v>
      </c>
      <c r="C10" s="5" t="s">
        <v>245</v>
      </c>
      <c r="D10" s="5" t="s">
        <v>174</v>
      </c>
      <c r="E10" s="5" t="s">
        <v>1637</v>
      </c>
      <c r="F10" s="5" t="s">
        <v>110</v>
      </c>
      <c r="G10" s="5"/>
      <c r="H10" s="5">
        <v>91</v>
      </c>
      <c r="I10" s="5"/>
      <c r="J10" s="7"/>
      <c r="K10" s="7"/>
      <c r="L10" s="10">
        <f t="shared" ref="L10:L74" si="0">L9+G10+H10+I10+J10+K10</f>
        <v>481</v>
      </c>
      <c r="M10" s="7"/>
      <c r="N10" s="7"/>
      <c r="O10" s="7"/>
      <c r="P10" s="7"/>
    </row>
    <row r="11" spans="1:16">
      <c r="A11" s="5">
        <f t="shared" ref="A11:A44" si="1">1+A10</f>
        <v>4</v>
      </c>
      <c r="B11" s="6">
        <v>45145</v>
      </c>
      <c r="C11" s="5" t="s">
        <v>176</v>
      </c>
      <c r="D11" s="5" t="s">
        <v>1090</v>
      </c>
      <c r="E11" s="5" t="s">
        <v>1637</v>
      </c>
      <c r="F11" s="5" t="s">
        <v>110</v>
      </c>
      <c r="G11" s="5"/>
      <c r="H11" s="5">
        <v>97</v>
      </c>
      <c r="I11" s="5"/>
      <c r="J11" s="7"/>
      <c r="K11" s="7"/>
      <c r="L11" s="10">
        <f t="shared" si="0"/>
        <v>578</v>
      </c>
      <c r="M11" s="7"/>
      <c r="N11" s="7"/>
      <c r="O11" s="7"/>
      <c r="P11" s="7"/>
    </row>
    <row r="12" spans="1:16">
      <c r="A12" s="5">
        <f t="shared" si="1"/>
        <v>5</v>
      </c>
      <c r="B12" s="6">
        <v>45145</v>
      </c>
      <c r="C12" s="5" t="s">
        <v>1090</v>
      </c>
      <c r="D12" s="5" t="s">
        <v>1319</v>
      </c>
      <c r="E12" s="5" t="s">
        <v>1637</v>
      </c>
      <c r="F12" s="5" t="s">
        <v>110</v>
      </c>
      <c r="G12" s="5"/>
      <c r="H12" s="5">
        <v>59</v>
      </c>
      <c r="I12" s="5"/>
      <c r="J12" s="7"/>
      <c r="K12" s="7"/>
      <c r="L12" s="10">
        <f t="shared" si="0"/>
        <v>637</v>
      </c>
      <c r="M12" s="7"/>
      <c r="N12" s="7"/>
      <c r="O12" s="7"/>
      <c r="P12" s="7"/>
    </row>
    <row r="13" spans="1:16">
      <c r="A13" s="5">
        <f t="shared" si="1"/>
        <v>6</v>
      </c>
      <c r="B13" s="6">
        <v>45145</v>
      </c>
      <c r="C13" s="5" t="s">
        <v>1319</v>
      </c>
      <c r="D13" s="5" t="s">
        <v>1089</v>
      </c>
      <c r="E13" s="5" t="s">
        <v>1637</v>
      </c>
      <c r="F13" s="5" t="s">
        <v>110</v>
      </c>
      <c r="G13" s="5"/>
      <c r="H13" s="5">
        <v>220</v>
      </c>
      <c r="I13" s="5"/>
      <c r="J13" s="7"/>
      <c r="K13" s="7"/>
      <c r="L13" s="10">
        <f t="shared" si="0"/>
        <v>857</v>
      </c>
      <c r="M13" s="7"/>
      <c r="N13" s="7"/>
      <c r="O13" s="7"/>
      <c r="P13" s="7"/>
    </row>
    <row r="14" spans="1:16">
      <c r="A14" s="5">
        <f t="shared" si="1"/>
        <v>7</v>
      </c>
      <c r="B14" s="6">
        <v>45145</v>
      </c>
      <c r="C14" s="5" t="s">
        <v>1089</v>
      </c>
      <c r="D14" s="5" t="s">
        <v>1097</v>
      </c>
      <c r="E14" s="5" t="s">
        <v>1637</v>
      </c>
      <c r="F14" s="5" t="s">
        <v>110</v>
      </c>
      <c r="G14" s="5"/>
      <c r="H14" s="5">
        <v>136</v>
      </c>
      <c r="I14" s="5"/>
      <c r="J14" s="7"/>
      <c r="K14" s="7"/>
      <c r="L14" s="10">
        <f t="shared" si="0"/>
        <v>993</v>
      </c>
      <c r="M14" s="7"/>
      <c r="N14" s="7"/>
      <c r="O14" s="7"/>
      <c r="P14" s="7"/>
    </row>
    <row r="15" spans="1:16">
      <c r="A15" s="5">
        <f t="shared" si="1"/>
        <v>8</v>
      </c>
      <c r="B15" s="6">
        <v>45146</v>
      </c>
      <c r="C15" s="5" t="s">
        <v>1097</v>
      </c>
      <c r="D15" s="5" t="s">
        <v>1638</v>
      </c>
      <c r="E15" s="5" t="s">
        <v>1637</v>
      </c>
      <c r="F15" s="5" t="s">
        <v>110</v>
      </c>
      <c r="G15" s="5"/>
      <c r="H15" s="5">
        <v>300</v>
      </c>
      <c r="I15" s="5"/>
      <c r="J15" s="7"/>
      <c r="K15" s="7"/>
      <c r="L15" s="10">
        <f t="shared" si="0"/>
        <v>1293</v>
      </c>
      <c r="M15" s="7"/>
      <c r="N15" s="7"/>
      <c r="O15" s="7"/>
      <c r="P15" s="7"/>
    </row>
    <row r="16" spans="1:16">
      <c r="A16" s="5">
        <f t="shared" si="1"/>
        <v>9</v>
      </c>
      <c r="B16" s="6">
        <v>45147</v>
      </c>
      <c r="C16" s="5" t="s">
        <v>1097</v>
      </c>
      <c r="D16" s="5" t="s">
        <v>1638</v>
      </c>
      <c r="E16" s="5" t="s">
        <v>1637</v>
      </c>
      <c r="F16" s="5" t="s">
        <v>110</v>
      </c>
      <c r="G16" s="5"/>
      <c r="H16" s="5">
        <v>273</v>
      </c>
      <c r="I16" s="5"/>
      <c r="J16" s="7"/>
      <c r="K16" s="7"/>
      <c r="L16" s="10">
        <f t="shared" si="0"/>
        <v>1566</v>
      </c>
      <c r="M16" s="7"/>
      <c r="N16" s="7"/>
      <c r="O16" s="7"/>
      <c r="P16" s="7"/>
    </row>
    <row r="17" spans="1:16">
      <c r="A17" s="5">
        <f t="shared" si="1"/>
        <v>10</v>
      </c>
      <c r="B17" s="6">
        <v>45148</v>
      </c>
      <c r="C17" s="5" t="s">
        <v>1133</v>
      </c>
      <c r="D17" s="5" t="s">
        <v>1125</v>
      </c>
      <c r="E17" s="5" t="s">
        <v>1637</v>
      </c>
      <c r="F17" s="5" t="s">
        <v>110</v>
      </c>
      <c r="G17" s="5">
        <v>33</v>
      </c>
      <c r="H17" s="7"/>
      <c r="I17" s="7"/>
      <c r="J17" s="7"/>
      <c r="K17" s="7"/>
      <c r="L17" s="10">
        <f t="shared" si="0"/>
        <v>1599</v>
      </c>
      <c r="M17" s="7"/>
      <c r="N17" s="7"/>
      <c r="O17" s="7"/>
      <c r="P17" s="7"/>
    </row>
    <row r="18" spans="1:16">
      <c r="A18" s="5">
        <f t="shared" si="1"/>
        <v>11</v>
      </c>
      <c r="B18" s="6">
        <v>45148</v>
      </c>
      <c r="C18" s="5" t="s">
        <v>1125</v>
      </c>
      <c r="D18" s="5" t="s">
        <v>1195</v>
      </c>
      <c r="E18" s="5" t="s">
        <v>1637</v>
      </c>
      <c r="F18" s="5" t="s">
        <v>110</v>
      </c>
      <c r="G18" s="5">
        <v>31</v>
      </c>
      <c r="H18" s="7"/>
      <c r="I18" s="7"/>
      <c r="J18" s="7"/>
      <c r="K18" s="7"/>
      <c r="L18" s="10">
        <f t="shared" si="0"/>
        <v>1630</v>
      </c>
      <c r="M18" s="7"/>
      <c r="N18" s="7"/>
      <c r="O18" s="7"/>
      <c r="P18" s="7"/>
    </row>
    <row r="19" spans="1:16">
      <c r="A19" s="5">
        <f t="shared" si="1"/>
        <v>12</v>
      </c>
      <c r="B19" s="6">
        <v>45148</v>
      </c>
      <c r="C19" s="5" t="s">
        <v>1195</v>
      </c>
      <c r="D19" s="5" t="s">
        <v>1251</v>
      </c>
      <c r="E19" s="5" t="s">
        <v>1637</v>
      </c>
      <c r="F19" s="5" t="s">
        <v>110</v>
      </c>
      <c r="G19" s="5">
        <v>125</v>
      </c>
      <c r="H19" s="7"/>
      <c r="I19" s="7"/>
      <c r="J19" s="7"/>
      <c r="K19" s="7"/>
      <c r="L19" s="10">
        <f t="shared" si="0"/>
        <v>1755</v>
      </c>
      <c r="M19" s="7"/>
      <c r="N19" s="7"/>
      <c r="O19" s="7"/>
      <c r="P19" s="7"/>
    </row>
    <row r="20" spans="1:16">
      <c r="A20" s="5">
        <f t="shared" si="1"/>
        <v>13</v>
      </c>
      <c r="B20" s="6">
        <v>45151</v>
      </c>
      <c r="C20" s="5" t="s">
        <v>827</v>
      </c>
      <c r="D20" s="5" t="s">
        <v>1205</v>
      </c>
      <c r="E20" s="5" t="s">
        <v>1637</v>
      </c>
      <c r="F20" s="5" t="s">
        <v>110</v>
      </c>
      <c r="G20" s="7"/>
      <c r="H20" s="5">
        <v>265</v>
      </c>
      <c r="I20" s="7"/>
      <c r="J20" s="7"/>
      <c r="K20" s="7"/>
      <c r="L20" s="10">
        <f t="shared" si="0"/>
        <v>2020</v>
      </c>
      <c r="M20" s="7"/>
      <c r="N20" s="7"/>
      <c r="O20" s="7"/>
      <c r="P20" s="7"/>
    </row>
    <row r="21" spans="1:16">
      <c r="A21" s="5">
        <f t="shared" si="1"/>
        <v>14</v>
      </c>
      <c r="B21" s="6">
        <v>45151</v>
      </c>
      <c r="C21" s="5" t="s">
        <v>1217</v>
      </c>
      <c r="D21" s="5" t="s">
        <v>1345</v>
      </c>
      <c r="E21" s="5" t="s">
        <v>1637</v>
      </c>
      <c r="F21" s="5" t="s">
        <v>110</v>
      </c>
      <c r="G21" s="5">
        <v>308</v>
      </c>
      <c r="H21" s="7"/>
      <c r="I21" s="7"/>
      <c r="J21" s="7"/>
      <c r="K21" s="7"/>
      <c r="L21" s="10">
        <f t="shared" si="0"/>
        <v>2328</v>
      </c>
      <c r="M21" s="7"/>
      <c r="N21" s="7"/>
      <c r="O21" s="7"/>
      <c r="P21" s="7"/>
    </row>
    <row r="22" spans="1:16">
      <c r="A22" s="5">
        <f t="shared" si="1"/>
        <v>15</v>
      </c>
      <c r="B22" s="6">
        <v>45151</v>
      </c>
      <c r="C22" s="5" t="s">
        <v>1217</v>
      </c>
      <c r="D22" s="5" t="s">
        <v>1537</v>
      </c>
      <c r="E22" s="5" t="s">
        <v>1637</v>
      </c>
      <c r="F22" s="5" t="s">
        <v>110</v>
      </c>
      <c r="G22" s="5">
        <v>46</v>
      </c>
      <c r="H22" s="7"/>
      <c r="I22" s="7"/>
      <c r="J22" s="7"/>
      <c r="K22" s="7"/>
      <c r="L22" s="10">
        <f t="shared" si="0"/>
        <v>2374</v>
      </c>
      <c r="M22" s="7"/>
      <c r="N22" s="7"/>
      <c r="O22" s="7"/>
      <c r="P22" s="7"/>
    </row>
    <row r="23" spans="1:16">
      <c r="A23" s="5">
        <f t="shared" si="1"/>
        <v>16</v>
      </c>
      <c r="B23" s="6">
        <v>45151</v>
      </c>
      <c r="C23" s="5" t="s">
        <v>1263</v>
      </c>
      <c r="D23" s="5" t="s">
        <v>1217</v>
      </c>
      <c r="E23" s="5" t="s">
        <v>1637</v>
      </c>
      <c r="F23" s="5" t="s">
        <v>110</v>
      </c>
      <c r="G23" s="5">
        <v>25</v>
      </c>
      <c r="H23" s="7"/>
      <c r="I23" s="7"/>
      <c r="J23" s="7"/>
      <c r="K23" s="7"/>
      <c r="L23" s="10">
        <f t="shared" si="0"/>
        <v>2399</v>
      </c>
      <c r="M23" s="7"/>
      <c r="N23" s="7"/>
      <c r="O23" s="7"/>
      <c r="P23" s="7"/>
    </row>
    <row r="24" spans="1:16">
      <c r="A24" s="5">
        <f t="shared" si="1"/>
        <v>17</v>
      </c>
      <c r="B24" s="6">
        <v>45153</v>
      </c>
      <c r="C24" s="5" t="s">
        <v>1270</v>
      </c>
      <c r="D24" s="5" t="s">
        <v>1534</v>
      </c>
      <c r="E24" s="5" t="s">
        <v>1637</v>
      </c>
      <c r="F24" s="5" t="s">
        <v>110</v>
      </c>
      <c r="G24" s="5">
        <v>14</v>
      </c>
      <c r="H24" s="7"/>
      <c r="I24" s="7"/>
      <c r="J24" s="7"/>
      <c r="K24" s="7"/>
      <c r="L24" s="10">
        <f t="shared" si="0"/>
        <v>2413</v>
      </c>
      <c r="M24" s="7"/>
      <c r="N24" s="7"/>
      <c r="O24" s="7"/>
      <c r="P24" s="7"/>
    </row>
    <row r="25" spans="1:16">
      <c r="A25" s="5">
        <f t="shared" si="1"/>
        <v>18</v>
      </c>
      <c r="B25" s="6">
        <v>45153</v>
      </c>
      <c r="C25" s="5" t="s">
        <v>1534</v>
      </c>
      <c r="D25" s="5" t="s">
        <v>1265</v>
      </c>
      <c r="E25" s="5" t="s">
        <v>1637</v>
      </c>
      <c r="F25" s="5" t="s">
        <v>110</v>
      </c>
      <c r="G25" s="5">
        <v>61</v>
      </c>
      <c r="H25" s="7"/>
      <c r="I25" s="7"/>
      <c r="J25" s="7"/>
      <c r="K25" s="7"/>
      <c r="L25" s="10">
        <f t="shared" si="0"/>
        <v>2474</v>
      </c>
      <c r="M25" s="7"/>
      <c r="N25" s="7"/>
      <c r="O25" s="7"/>
      <c r="P25" s="7"/>
    </row>
    <row r="26" spans="1:16">
      <c r="A26" s="5">
        <f t="shared" si="1"/>
        <v>19</v>
      </c>
      <c r="B26" s="6">
        <v>45153</v>
      </c>
      <c r="C26" s="5" t="s">
        <v>1265</v>
      </c>
      <c r="D26" s="5" t="s">
        <v>1612</v>
      </c>
      <c r="E26" s="5" t="s">
        <v>1637</v>
      </c>
      <c r="F26" s="5" t="s">
        <v>110</v>
      </c>
      <c r="G26" s="5">
        <v>49</v>
      </c>
      <c r="H26" s="7"/>
      <c r="I26" s="7"/>
      <c r="J26" s="7"/>
      <c r="K26" s="7"/>
      <c r="L26" s="10">
        <f t="shared" si="0"/>
        <v>2523</v>
      </c>
      <c r="M26" s="7"/>
      <c r="N26" s="7"/>
      <c r="O26" s="7"/>
      <c r="P26" s="7"/>
    </row>
    <row r="27" spans="1:16">
      <c r="A27" s="5">
        <f t="shared" si="1"/>
        <v>20</v>
      </c>
      <c r="B27" s="6">
        <v>45153</v>
      </c>
      <c r="C27" s="5" t="s">
        <v>1612</v>
      </c>
      <c r="D27" s="5" t="s">
        <v>1326</v>
      </c>
      <c r="E27" s="5" t="s">
        <v>1637</v>
      </c>
      <c r="F27" s="5" t="s">
        <v>110</v>
      </c>
      <c r="G27" s="5">
        <v>13</v>
      </c>
      <c r="H27" s="7"/>
      <c r="I27" s="7"/>
      <c r="J27" s="7"/>
      <c r="K27" s="7"/>
      <c r="L27" s="10">
        <f t="shared" si="0"/>
        <v>2536</v>
      </c>
      <c r="M27" s="7"/>
      <c r="N27" s="7"/>
      <c r="O27" s="7"/>
      <c r="P27" s="7"/>
    </row>
    <row r="28" spans="1:16">
      <c r="A28" s="5">
        <f t="shared" si="1"/>
        <v>21</v>
      </c>
      <c r="B28" s="6">
        <v>45153</v>
      </c>
      <c r="C28" s="5" t="s">
        <v>1534</v>
      </c>
      <c r="D28" s="5" t="s">
        <v>1129</v>
      </c>
      <c r="E28" s="5" t="s">
        <v>1637</v>
      </c>
      <c r="F28" s="5" t="s">
        <v>110</v>
      </c>
      <c r="G28" s="5">
        <v>34</v>
      </c>
      <c r="H28" s="7"/>
      <c r="I28" s="7"/>
      <c r="J28" s="7"/>
      <c r="K28" s="7"/>
      <c r="L28" s="10">
        <f t="shared" si="0"/>
        <v>2570</v>
      </c>
      <c r="M28" s="7"/>
      <c r="N28" s="7"/>
      <c r="O28" s="7"/>
      <c r="P28" s="7"/>
    </row>
    <row r="29" spans="1:16">
      <c r="A29" s="5">
        <f t="shared" si="1"/>
        <v>22</v>
      </c>
      <c r="B29" s="6">
        <v>45153</v>
      </c>
      <c r="C29" s="5" t="s">
        <v>1209</v>
      </c>
      <c r="D29" s="5" t="s">
        <v>1296</v>
      </c>
      <c r="E29" s="5" t="s">
        <v>1637</v>
      </c>
      <c r="F29" s="5" t="s">
        <v>110</v>
      </c>
      <c r="G29" s="5">
        <v>45</v>
      </c>
      <c r="H29" s="7"/>
      <c r="I29" s="7"/>
      <c r="J29" s="7"/>
      <c r="K29" s="7"/>
      <c r="L29" s="10">
        <f t="shared" si="0"/>
        <v>2615</v>
      </c>
      <c r="M29" s="7"/>
      <c r="N29" s="7"/>
      <c r="O29" s="7"/>
      <c r="P29" s="7"/>
    </row>
    <row r="30" spans="1:16">
      <c r="A30" s="5">
        <f t="shared" si="1"/>
        <v>23</v>
      </c>
      <c r="B30" s="6">
        <v>45154</v>
      </c>
      <c r="C30" s="5" t="s">
        <v>1328</v>
      </c>
      <c r="D30" s="5" t="s">
        <v>1162</v>
      </c>
      <c r="E30" s="5" t="s">
        <v>1637</v>
      </c>
      <c r="F30" s="5" t="s">
        <v>110</v>
      </c>
      <c r="G30" s="5">
        <v>19</v>
      </c>
      <c r="H30" s="7"/>
      <c r="I30" s="7"/>
      <c r="J30" s="7"/>
      <c r="K30" s="7"/>
      <c r="L30" s="10">
        <f t="shared" si="0"/>
        <v>2634</v>
      </c>
      <c r="M30" s="7"/>
      <c r="N30" s="7"/>
      <c r="O30" s="7"/>
      <c r="P30" s="7"/>
    </row>
    <row r="31" spans="1:16">
      <c r="A31" s="5">
        <f t="shared" si="1"/>
        <v>24</v>
      </c>
      <c r="B31" s="6">
        <v>45154</v>
      </c>
      <c r="C31" s="5" t="s">
        <v>1162</v>
      </c>
      <c r="D31" s="5" t="s">
        <v>1139</v>
      </c>
      <c r="E31" s="5" t="s">
        <v>1637</v>
      </c>
      <c r="F31" s="5" t="s">
        <v>110</v>
      </c>
      <c r="G31" s="5">
        <v>43</v>
      </c>
      <c r="H31" s="7"/>
      <c r="I31" s="7"/>
      <c r="J31" s="7"/>
      <c r="K31" s="7"/>
      <c r="L31" s="10">
        <f t="shared" si="0"/>
        <v>2677</v>
      </c>
      <c r="M31" s="7"/>
      <c r="N31" s="7"/>
      <c r="O31" s="7"/>
      <c r="P31" s="7"/>
    </row>
    <row r="32" spans="1:16">
      <c r="A32" s="5">
        <f t="shared" si="1"/>
        <v>25</v>
      </c>
      <c r="B32" s="6">
        <v>45154</v>
      </c>
      <c r="C32" s="5" t="s">
        <v>1139</v>
      </c>
      <c r="D32" s="5" t="s">
        <v>1326</v>
      </c>
      <c r="E32" s="5" t="s">
        <v>1637</v>
      </c>
      <c r="F32" s="5" t="s">
        <v>110</v>
      </c>
      <c r="G32" s="5">
        <v>40</v>
      </c>
      <c r="H32" s="7"/>
      <c r="I32" s="7"/>
      <c r="J32" s="7"/>
      <c r="K32" s="7"/>
      <c r="L32" s="10">
        <f t="shared" si="0"/>
        <v>2717</v>
      </c>
      <c r="M32" s="7"/>
      <c r="N32" s="7"/>
      <c r="O32" s="7"/>
      <c r="P32" s="7"/>
    </row>
    <row r="33" spans="1:16">
      <c r="A33" s="5">
        <f t="shared" si="1"/>
        <v>26</v>
      </c>
      <c r="B33" s="6">
        <v>45155</v>
      </c>
      <c r="C33" s="5" t="s">
        <v>814</v>
      </c>
      <c r="D33" s="5" t="s">
        <v>1395</v>
      </c>
      <c r="E33" s="5" t="s">
        <v>1637</v>
      </c>
      <c r="F33" s="5" t="s">
        <v>110</v>
      </c>
      <c r="G33" s="5">
        <v>148</v>
      </c>
      <c r="H33" s="7"/>
      <c r="I33" s="7"/>
      <c r="J33" s="7"/>
      <c r="K33" s="7"/>
      <c r="L33" s="10">
        <f t="shared" si="0"/>
        <v>2865</v>
      </c>
      <c r="M33" s="7"/>
      <c r="N33" s="7"/>
      <c r="O33" s="7"/>
      <c r="P33" s="7"/>
    </row>
    <row r="34" spans="1:16">
      <c r="A34" s="5">
        <f t="shared" si="1"/>
        <v>27</v>
      </c>
      <c r="B34" s="6">
        <v>45156</v>
      </c>
      <c r="C34" s="8" t="s">
        <v>1205</v>
      </c>
      <c r="D34" s="8" t="s">
        <v>754</v>
      </c>
      <c r="E34" s="5" t="s">
        <v>1637</v>
      </c>
      <c r="F34" s="5" t="s">
        <v>110</v>
      </c>
      <c r="G34" s="7"/>
      <c r="H34" s="7">
        <v>240</v>
      </c>
      <c r="I34" s="7"/>
      <c r="J34" s="7"/>
      <c r="K34" s="7"/>
      <c r="L34" s="10">
        <f t="shared" si="0"/>
        <v>3105</v>
      </c>
      <c r="M34" s="7"/>
      <c r="N34" s="7"/>
      <c r="O34" s="7"/>
      <c r="P34" s="7"/>
    </row>
    <row r="35" spans="1:16">
      <c r="A35" s="5">
        <f t="shared" si="1"/>
        <v>28</v>
      </c>
      <c r="B35" s="6">
        <v>45156</v>
      </c>
      <c r="C35" s="8" t="s">
        <v>1169</v>
      </c>
      <c r="D35" s="8" t="s">
        <v>1328</v>
      </c>
      <c r="E35" s="5" t="s">
        <v>1637</v>
      </c>
      <c r="F35" s="5" t="s">
        <v>110</v>
      </c>
      <c r="G35" s="7"/>
      <c r="H35" s="7">
        <v>108</v>
      </c>
      <c r="I35" s="7"/>
      <c r="J35" s="7"/>
      <c r="K35" s="7"/>
      <c r="L35" s="10">
        <f t="shared" si="0"/>
        <v>3213</v>
      </c>
      <c r="M35" s="7"/>
      <c r="N35" s="7"/>
      <c r="O35" s="7"/>
      <c r="P35" s="7"/>
    </row>
    <row r="36" spans="1:16">
      <c r="A36" s="5">
        <f t="shared" si="1"/>
        <v>29</v>
      </c>
      <c r="B36" s="6">
        <v>45156</v>
      </c>
      <c r="C36" s="8" t="s">
        <v>1138</v>
      </c>
      <c r="D36" s="8" t="s">
        <v>1205</v>
      </c>
      <c r="E36" s="5" t="s">
        <v>1637</v>
      </c>
      <c r="F36" s="5" t="s">
        <v>110</v>
      </c>
      <c r="G36" s="7"/>
      <c r="H36" s="7">
        <v>49</v>
      </c>
      <c r="I36" s="7"/>
      <c r="J36" s="7"/>
      <c r="K36" s="7"/>
      <c r="L36" s="10">
        <f t="shared" si="0"/>
        <v>3262</v>
      </c>
      <c r="M36" s="7"/>
      <c r="N36" s="7"/>
      <c r="O36" s="7"/>
      <c r="P36" s="7"/>
    </row>
    <row r="37" spans="1:16">
      <c r="A37" s="5">
        <f t="shared" si="1"/>
        <v>30</v>
      </c>
      <c r="B37" s="6">
        <v>45156</v>
      </c>
      <c r="C37" s="8" t="s">
        <v>1395</v>
      </c>
      <c r="D37" s="8" t="s">
        <v>1134</v>
      </c>
      <c r="E37" s="5" t="s">
        <v>1637</v>
      </c>
      <c r="F37" s="5" t="s">
        <v>110</v>
      </c>
      <c r="G37" s="5">
        <v>32</v>
      </c>
      <c r="H37" s="7"/>
      <c r="I37" s="7"/>
      <c r="J37" s="7"/>
      <c r="K37" s="7"/>
      <c r="L37" s="10">
        <f t="shared" si="0"/>
        <v>3294</v>
      </c>
      <c r="M37" s="7"/>
      <c r="N37" s="7"/>
      <c r="O37" s="7"/>
      <c r="P37" s="7"/>
    </row>
    <row r="38" spans="1:16">
      <c r="A38" s="5">
        <f t="shared" si="1"/>
        <v>31</v>
      </c>
      <c r="B38" s="6">
        <v>45156</v>
      </c>
      <c r="C38" s="8" t="s">
        <v>1395</v>
      </c>
      <c r="D38" s="8" t="s">
        <v>1168</v>
      </c>
      <c r="E38" s="5" t="s">
        <v>1637</v>
      </c>
      <c r="F38" s="5" t="s">
        <v>110</v>
      </c>
      <c r="G38" s="5">
        <v>77</v>
      </c>
      <c r="H38" s="7"/>
      <c r="I38" s="7"/>
      <c r="J38" s="7"/>
      <c r="K38" s="7"/>
      <c r="L38" s="10">
        <f t="shared" si="0"/>
        <v>3371</v>
      </c>
      <c r="M38" s="7"/>
      <c r="N38" s="7"/>
      <c r="O38" s="7"/>
      <c r="P38" s="7"/>
    </row>
    <row r="39" spans="1:16">
      <c r="A39" s="5">
        <f t="shared" si="1"/>
        <v>32</v>
      </c>
      <c r="B39" s="6">
        <v>45156</v>
      </c>
      <c r="C39" s="8" t="s">
        <v>1259</v>
      </c>
      <c r="D39" s="8" t="s">
        <v>1175</v>
      </c>
      <c r="E39" s="5" t="s">
        <v>1637</v>
      </c>
      <c r="F39" s="5" t="s">
        <v>110</v>
      </c>
      <c r="G39" s="5">
        <v>53</v>
      </c>
      <c r="H39" s="7"/>
      <c r="I39" s="7"/>
      <c r="J39" s="7"/>
      <c r="K39" s="7"/>
      <c r="L39" s="10">
        <f t="shared" si="0"/>
        <v>3424</v>
      </c>
      <c r="M39" s="7"/>
      <c r="N39" s="7"/>
      <c r="O39" s="7"/>
      <c r="P39" s="7"/>
    </row>
    <row r="40" spans="1:16">
      <c r="A40" s="5">
        <f t="shared" si="1"/>
        <v>33</v>
      </c>
      <c r="B40" s="6">
        <v>45156</v>
      </c>
      <c r="C40" s="8" t="s">
        <v>1175</v>
      </c>
      <c r="D40" s="8" t="s">
        <v>1126</v>
      </c>
      <c r="E40" s="5" t="s">
        <v>1637</v>
      </c>
      <c r="F40" s="5" t="s">
        <v>110</v>
      </c>
      <c r="G40" s="5">
        <v>62</v>
      </c>
      <c r="H40" s="7"/>
      <c r="I40" s="7"/>
      <c r="J40" s="7"/>
      <c r="K40" s="7"/>
      <c r="L40" s="10">
        <f t="shared" si="0"/>
        <v>3486</v>
      </c>
      <c r="M40" s="7"/>
      <c r="N40" s="7"/>
      <c r="O40" s="7"/>
      <c r="P40" s="7"/>
    </row>
    <row r="41" spans="1:16">
      <c r="A41" s="5">
        <f t="shared" si="1"/>
        <v>34</v>
      </c>
      <c r="B41" s="6">
        <v>45157</v>
      </c>
      <c r="C41" s="8" t="s">
        <v>1123</v>
      </c>
      <c r="D41" s="8" t="s">
        <v>1315</v>
      </c>
      <c r="E41" s="5" t="s">
        <v>1637</v>
      </c>
      <c r="F41" s="5" t="s">
        <v>110</v>
      </c>
      <c r="G41" s="5">
        <v>40</v>
      </c>
      <c r="H41" s="7"/>
      <c r="I41" s="7"/>
      <c r="J41" s="7"/>
      <c r="K41" s="7"/>
      <c r="L41" s="10">
        <f t="shared" si="0"/>
        <v>3526</v>
      </c>
      <c r="M41" s="7"/>
      <c r="N41" s="7"/>
      <c r="O41" s="7"/>
      <c r="P41" s="7"/>
    </row>
    <row r="42" spans="1:16">
      <c r="A42" s="5">
        <f t="shared" si="1"/>
        <v>35</v>
      </c>
      <c r="B42" s="6">
        <v>45157</v>
      </c>
      <c r="C42" s="8" t="s">
        <v>1315</v>
      </c>
      <c r="D42" s="8" t="s">
        <v>1122</v>
      </c>
      <c r="E42" s="5" t="s">
        <v>1637</v>
      </c>
      <c r="F42" s="5" t="s">
        <v>110</v>
      </c>
      <c r="G42" s="5">
        <v>47</v>
      </c>
      <c r="H42" s="7"/>
      <c r="I42" s="7"/>
      <c r="J42" s="7"/>
      <c r="K42" s="7"/>
      <c r="L42" s="10">
        <f t="shared" si="0"/>
        <v>3573</v>
      </c>
      <c r="M42" s="7"/>
      <c r="N42" s="7"/>
      <c r="O42" s="7"/>
      <c r="P42" s="7"/>
    </row>
    <row r="43" spans="1:16">
      <c r="A43" s="5">
        <f t="shared" si="1"/>
        <v>36</v>
      </c>
      <c r="B43" s="6">
        <v>45157</v>
      </c>
      <c r="C43" s="8" t="s">
        <v>1209</v>
      </c>
      <c r="D43" s="8" t="s">
        <v>1129</v>
      </c>
      <c r="E43" s="5" t="s">
        <v>1637</v>
      </c>
      <c r="F43" s="5" t="s">
        <v>110</v>
      </c>
      <c r="G43" s="5">
        <v>16</v>
      </c>
      <c r="H43" s="7"/>
      <c r="I43" s="7"/>
      <c r="J43" s="7"/>
      <c r="K43" s="7"/>
      <c r="L43" s="10">
        <f t="shared" si="0"/>
        <v>3589</v>
      </c>
      <c r="M43" s="7"/>
      <c r="N43" s="7"/>
      <c r="O43" s="7"/>
      <c r="P43" s="7"/>
    </row>
    <row r="44" spans="1:16">
      <c r="A44" s="5">
        <f t="shared" si="1"/>
        <v>37</v>
      </c>
      <c r="B44" s="6">
        <v>45157</v>
      </c>
      <c r="C44" s="8" t="s">
        <v>1129</v>
      </c>
      <c r="D44" s="8" t="s">
        <v>1126</v>
      </c>
      <c r="E44" s="5" t="s">
        <v>1637</v>
      </c>
      <c r="F44" s="5" t="s">
        <v>110</v>
      </c>
      <c r="G44" s="5">
        <v>162</v>
      </c>
      <c r="H44" s="7"/>
      <c r="I44" s="7"/>
      <c r="J44" s="7"/>
      <c r="K44" s="7"/>
      <c r="L44" s="10">
        <f t="shared" si="0"/>
        <v>3751</v>
      </c>
      <c r="M44" s="7"/>
      <c r="N44" s="7"/>
      <c r="O44" s="7"/>
      <c r="P44" s="7"/>
    </row>
    <row r="45" spans="1:16">
      <c r="A45" s="5">
        <f t="shared" ref="A45:A95" si="2">1+A44</f>
        <v>38</v>
      </c>
      <c r="B45" s="6">
        <v>45159</v>
      </c>
      <c r="C45" s="5" t="s">
        <v>1226</v>
      </c>
      <c r="D45" s="5" t="s">
        <v>1317</v>
      </c>
      <c r="E45" s="5" t="s">
        <v>1637</v>
      </c>
      <c r="F45" s="5" t="s">
        <v>110</v>
      </c>
      <c r="G45" s="5">
        <v>67</v>
      </c>
      <c r="H45" s="7"/>
      <c r="I45" s="7"/>
      <c r="J45" s="7"/>
      <c r="K45" s="7"/>
      <c r="L45" s="10">
        <f t="shared" si="0"/>
        <v>3818</v>
      </c>
      <c r="M45" s="7"/>
      <c r="N45" s="7"/>
      <c r="O45" s="7"/>
      <c r="P45" s="7"/>
    </row>
    <row r="46" spans="1:16">
      <c r="A46" s="5">
        <f t="shared" si="2"/>
        <v>39</v>
      </c>
      <c r="B46" s="6">
        <v>45159</v>
      </c>
      <c r="C46" s="5" t="s">
        <v>1121</v>
      </c>
      <c r="D46" s="5" t="s">
        <v>1123</v>
      </c>
      <c r="E46" s="5" t="s">
        <v>1637</v>
      </c>
      <c r="F46" s="5" t="s">
        <v>110</v>
      </c>
      <c r="G46" s="5">
        <v>96</v>
      </c>
      <c r="H46" s="7"/>
      <c r="I46" s="7"/>
      <c r="J46" s="7"/>
      <c r="K46" s="7"/>
      <c r="L46" s="10">
        <f t="shared" si="0"/>
        <v>3914</v>
      </c>
      <c r="M46" s="7"/>
      <c r="N46" s="7"/>
      <c r="O46" s="7"/>
      <c r="P46" s="7"/>
    </row>
    <row r="47" spans="1:16">
      <c r="A47" s="5">
        <f t="shared" si="2"/>
        <v>40</v>
      </c>
      <c r="B47" s="6">
        <v>45159</v>
      </c>
      <c r="C47" s="5" t="s">
        <v>1123</v>
      </c>
      <c r="D47" s="5" t="s">
        <v>1124</v>
      </c>
      <c r="E47" s="5" t="s">
        <v>1637</v>
      </c>
      <c r="F47" s="5" t="s">
        <v>110</v>
      </c>
      <c r="G47" s="5">
        <v>25</v>
      </c>
      <c r="H47" s="7"/>
      <c r="I47" s="7"/>
      <c r="J47" s="7"/>
      <c r="K47" s="7"/>
      <c r="L47" s="10">
        <f t="shared" si="0"/>
        <v>3939</v>
      </c>
      <c r="M47" s="7"/>
      <c r="N47" s="7"/>
      <c r="O47" s="7"/>
      <c r="P47" s="7"/>
    </row>
    <row r="48" spans="1:16">
      <c r="A48" s="5">
        <f t="shared" si="2"/>
        <v>41</v>
      </c>
      <c r="B48" s="6">
        <v>45170</v>
      </c>
      <c r="C48" s="5" t="s">
        <v>1271</v>
      </c>
      <c r="D48" s="5" t="s">
        <v>1116</v>
      </c>
      <c r="E48" s="5" t="s">
        <v>1637</v>
      </c>
      <c r="F48" s="5" t="s">
        <v>110</v>
      </c>
      <c r="G48" s="5">
        <v>60</v>
      </c>
      <c r="H48" s="5"/>
      <c r="I48" s="7"/>
      <c r="J48" s="7"/>
      <c r="K48" s="7"/>
      <c r="L48" s="10">
        <f t="shared" si="0"/>
        <v>3999</v>
      </c>
      <c r="M48" s="7"/>
      <c r="N48" s="7"/>
      <c r="O48" s="7"/>
      <c r="P48" s="7"/>
    </row>
    <row r="49" spans="1:16">
      <c r="A49" s="5">
        <f t="shared" si="2"/>
        <v>42</v>
      </c>
      <c r="B49" s="6">
        <v>45170</v>
      </c>
      <c r="C49" s="5" t="s">
        <v>1116</v>
      </c>
      <c r="D49" s="5" t="s">
        <v>853</v>
      </c>
      <c r="E49" s="5" t="s">
        <v>1637</v>
      </c>
      <c r="F49" s="5" t="s">
        <v>110</v>
      </c>
      <c r="G49" s="5">
        <v>102</v>
      </c>
      <c r="H49" s="5"/>
      <c r="I49" s="7"/>
      <c r="J49" s="7"/>
      <c r="K49" s="7"/>
      <c r="L49" s="10">
        <f t="shared" si="0"/>
        <v>4101</v>
      </c>
      <c r="M49" s="7"/>
      <c r="N49" s="7"/>
      <c r="O49" s="7"/>
      <c r="P49" s="7"/>
    </row>
    <row r="50" spans="1:16">
      <c r="A50" s="5">
        <f t="shared" si="2"/>
        <v>43</v>
      </c>
      <c r="B50" s="6">
        <v>45170</v>
      </c>
      <c r="C50" s="5" t="s">
        <v>1169</v>
      </c>
      <c r="D50" s="5" t="s">
        <v>1513</v>
      </c>
      <c r="E50" s="5" t="s">
        <v>1637</v>
      </c>
      <c r="F50" s="5" t="s">
        <v>110</v>
      </c>
      <c r="G50" s="5"/>
      <c r="H50" s="5">
        <v>157</v>
      </c>
      <c r="I50" s="7"/>
      <c r="J50" s="7"/>
      <c r="K50" s="7"/>
      <c r="L50" s="10">
        <f t="shared" si="0"/>
        <v>4258</v>
      </c>
      <c r="M50" s="7"/>
      <c r="N50" s="7"/>
      <c r="O50" s="7"/>
      <c r="P50" s="7"/>
    </row>
    <row r="51" spans="1:16">
      <c r="A51" s="5">
        <f t="shared" si="2"/>
        <v>44</v>
      </c>
      <c r="B51" s="6">
        <v>45172</v>
      </c>
      <c r="C51" s="5" t="s">
        <v>1299</v>
      </c>
      <c r="D51" s="5" t="s">
        <v>1166</v>
      </c>
      <c r="E51" s="5" t="s">
        <v>1637</v>
      </c>
      <c r="F51" s="5" t="s">
        <v>110</v>
      </c>
      <c r="G51" s="5">
        <v>77</v>
      </c>
      <c r="H51" s="5"/>
      <c r="I51" s="7"/>
      <c r="J51" s="7"/>
      <c r="K51" s="7"/>
      <c r="L51" s="10">
        <f t="shared" si="0"/>
        <v>4335</v>
      </c>
      <c r="M51" s="7"/>
      <c r="N51" s="7"/>
      <c r="O51" s="7"/>
      <c r="P51" s="7"/>
    </row>
    <row r="52" spans="1:16">
      <c r="A52" s="5">
        <f t="shared" si="2"/>
        <v>45</v>
      </c>
      <c r="B52" s="6">
        <v>45172</v>
      </c>
      <c r="C52" s="5" t="s">
        <v>1166</v>
      </c>
      <c r="D52" s="5" t="s">
        <v>851</v>
      </c>
      <c r="E52" s="5" t="s">
        <v>1637</v>
      </c>
      <c r="F52" s="5" t="s">
        <v>110</v>
      </c>
      <c r="G52" s="5">
        <v>33</v>
      </c>
      <c r="H52" s="5"/>
      <c r="I52" s="7"/>
      <c r="J52" s="7"/>
      <c r="K52" s="7"/>
      <c r="L52" s="10">
        <f t="shared" si="0"/>
        <v>4368</v>
      </c>
      <c r="M52" s="7"/>
      <c r="N52" s="7"/>
      <c r="O52" s="7"/>
      <c r="P52" s="7"/>
    </row>
    <row r="53" spans="1:16">
      <c r="A53" s="5">
        <f t="shared" si="2"/>
        <v>46</v>
      </c>
      <c r="B53" s="6">
        <v>45172</v>
      </c>
      <c r="C53" s="5" t="s">
        <v>851</v>
      </c>
      <c r="D53" s="5" t="s">
        <v>1118</v>
      </c>
      <c r="E53" s="5" t="s">
        <v>1637</v>
      </c>
      <c r="F53" s="5" t="s">
        <v>110</v>
      </c>
      <c r="G53" s="5">
        <v>49</v>
      </c>
      <c r="H53" s="5"/>
      <c r="I53" s="7"/>
      <c r="J53" s="7"/>
      <c r="K53" s="7"/>
      <c r="L53" s="10">
        <f t="shared" si="0"/>
        <v>4417</v>
      </c>
      <c r="M53" s="7"/>
      <c r="N53" s="7"/>
      <c r="O53" s="7"/>
      <c r="P53" s="7"/>
    </row>
    <row r="54" spans="1:16">
      <c r="A54" s="5">
        <f t="shared" si="2"/>
        <v>47</v>
      </c>
      <c r="B54" s="6">
        <v>45172</v>
      </c>
      <c r="C54" s="5" t="s">
        <v>1264</v>
      </c>
      <c r="D54" s="5" t="s">
        <v>1224</v>
      </c>
      <c r="E54" s="5" t="s">
        <v>1637</v>
      </c>
      <c r="F54" s="5" t="s">
        <v>110</v>
      </c>
      <c r="G54" s="5">
        <v>26</v>
      </c>
      <c r="H54" s="5"/>
      <c r="I54" s="7"/>
      <c r="J54" s="7"/>
      <c r="K54" s="7"/>
      <c r="L54" s="10">
        <f t="shared" si="0"/>
        <v>4443</v>
      </c>
      <c r="M54" s="7"/>
      <c r="N54" s="7"/>
      <c r="O54" s="7"/>
      <c r="P54" s="7"/>
    </row>
    <row r="55" spans="1:16">
      <c r="A55" s="5">
        <f t="shared" si="2"/>
        <v>48</v>
      </c>
      <c r="B55" s="6">
        <v>45175</v>
      </c>
      <c r="C55" s="5" t="s">
        <v>806</v>
      </c>
      <c r="D55" s="5" t="s">
        <v>837</v>
      </c>
      <c r="E55" s="5" t="s">
        <v>1637</v>
      </c>
      <c r="F55" s="5" t="s">
        <v>110</v>
      </c>
      <c r="G55" s="5">
        <v>40</v>
      </c>
      <c r="H55" s="5"/>
      <c r="I55" s="7"/>
      <c r="J55" s="7"/>
      <c r="K55" s="7"/>
      <c r="L55" s="10">
        <f t="shared" si="0"/>
        <v>4483</v>
      </c>
      <c r="M55" s="7"/>
      <c r="N55" s="7"/>
      <c r="O55" s="7"/>
      <c r="P55" s="7"/>
    </row>
    <row r="56" spans="1:16">
      <c r="A56" s="5">
        <f t="shared" si="2"/>
        <v>49</v>
      </c>
      <c r="B56" s="6">
        <v>45175</v>
      </c>
      <c r="C56" s="5" t="s">
        <v>837</v>
      </c>
      <c r="D56" s="5" t="s">
        <v>203</v>
      </c>
      <c r="E56" s="5" t="s">
        <v>1637</v>
      </c>
      <c r="F56" s="5" t="s">
        <v>110</v>
      </c>
      <c r="G56" s="5">
        <v>37</v>
      </c>
      <c r="H56" s="5"/>
      <c r="I56" s="7"/>
      <c r="J56" s="7"/>
      <c r="K56" s="7"/>
      <c r="L56" s="10">
        <f t="shared" si="0"/>
        <v>4520</v>
      </c>
      <c r="M56" s="7"/>
      <c r="N56" s="7"/>
      <c r="O56" s="7"/>
      <c r="P56" s="7"/>
    </row>
    <row r="57" spans="1:16">
      <c r="A57" s="5">
        <f t="shared" si="2"/>
        <v>50</v>
      </c>
      <c r="B57" s="6">
        <v>45175</v>
      </c>
      <c r="C57" s="5" t="s">
        <v>203</v>
      </c>
      <c r="D57" s="5" t="s">
        <v>136</v>
      </c>
      <c r="E57" s="5" t="s">
        <v>1637</v>
      </c>
      <c r="F57" s="5" t="s">
        <v>110</v>
      </c>
      <c r="G57" s="5">
        <v>95</v>
      </c>
      <c r="H57" s="5"/>
      <c r="I57" s="7"/>
      <c r="J57" s="7"/>
      <c r="K57" s="7"/>
      <c r="L57" s="10">
        <f t="shared" si="0"/>
        <v>4615</v>
      </c>
      <c r="M57" s="7"/>
      <c r="N57" s="7"/>
      <c r="O57" s="7"/>
      <c r="P57" s="7"/>
    </row>
    <row r="58" spans="1:16">
      <c r="A58" s="5">
        <f t="shared" si="2"/>
        <v>51</v>
      </c>
      <c r="B58" s="6">
        <v>45175</v>
      </c>
      <c r="C58" s="5" t="s">
        <v>136</v>
      </c>
      <c r="D58" s="5" t="s">
        <v>788</v>
      </c>
      <c r="E58" s="5" t="s">
        <v>1637</v>
      </c>
      <c r="F58" s="5" t="s">
        <v>110</v>
      </c>
      <c r="G58" s="5">
        <v>43</v>
      </c>
      <c r="H58" s="5"/>
      <c r="I58" s="7"/>
      <c r="J58" s="7"/>
      <c r="K58" s="7"/>
      <c r="L58" s="10">
        <f t="shared" si="0"/>
        <v>4658</v>
      </c>
      <c r="M58" s="7"/>
      <c r="N58" s="7"/>
      <c r="O58" s="7"/>
      <c r="P58" s="7"/>
    </row>
    <row r="59" spans="1:16">
      <c r="A59" s="5">
        <f t="shared" si="2"/>
        <v>52</v>
      </c>
      <c r="B59" s="6">
        <v>45175</v>
      </c>
      <c r="C59" s="5" t="s">
        <v>788</v>
      </c>
      <c r="D59" s="5" t="s">
        <v>212</v>
      </c>
      <c r="E59" s="5" t="s">
        <v>1637</v>
      </c>
      <c r="F59" s="5" t="s">
        <v>110</v>
      </c>
      <c r="G59" s="5">
        <v>251</v>
      </c>
      <c r="H59" s="5"/>
      <c r="I59" s="7"/>
      <c r="J59" s="7"/>
      <c r="K59" s="7"/>
      <c r="L59" s="10">
        <f t="shared" si="0"/>
        <v>4909</v>
      </c>
      <c r="M59" s="7"/>
      <c r="N59" s="7"/>
      <c r="O59" s="7"/>
      <c r="P59" s="7"/>
    </row>
    <row r="60" spans="1:16">
      <c r="A60" s="5">
        <f t="shared" si="2"/>
        <v>53</v>
      </c>
      <c r="B60" s="6">
        <v>45176</v>
      </c>
      <c r="C60" s="5" t="s">
        <v>120</v>
      </c>
      <c r="D60" s="5" t="s">
        <v>787</v>
      </c>
      <c r="E60" s="5" t="s">
        <v>1637</v>
      </c>
      <c r="F60" s="5" t="s">
        <v>110</v>
      </c>
      <c r="G60" s="5">
        <v>14</v>
      </c>
      <c r="H60" s="5"/>
      <c r="I60" s="7"/>
      <c r="J60" s="7"/>
      <c r="K60" s="7"/>
      <c r="L60" s="10">
        <f t="shared" si="0"/>
        <v>4923</v>
      </c>
      <c r="M60" s="7"/>
      <c r="N60" s="7"/>
      <c r="O60" s="7"/>
      <c r="P60" s="7"/>
    </row>
    <row r="61" spans="1:16">
      <c r="A61" s="5">
        <f t="shared" si="2"/>
        <v>54</v>
      </c>
      <c r="B61" s="6">
        <v>45176</v>
      </c>
      <c r="C61" s="5" t="s">
        <v>787</v>
      </c>
      <c r="D61" s="5" t="s">
        <v>803</v>
      </c>
      <c r="E61" s="5" t="s">
        <v>1637</v>
      </c>
      <c r="F61" s="5" t="s">
        <v>110</v>
      </c>
      <c r="G61" s="5">
        <v>33</v>
      </c>
      <c r="H61" s="5"/>
      <c r="I61" s="7"/>
      <c r="J61" s="7"/>
      <c r="K61" s="7"/>
      <c r="L61" s="10">
        <f t="shared" si="0"/>
        <v>4956</v>
      </c>
      <c r="M61" s="7"/>
      <c r="N61" s="7"/>
      <c r="O61" s="7"/>
      <c r="P61" s="7"/>
    </row>
    <row r="62" spans="1:16">
      <c r="A62" s="5">
        <f t="shared" si="2"/>
        <v>55</v>
      </c>
      <c r="B62" s="6">
        <v>45176</v>
      </c>
      <c r="C62" s="5" t="s">
        <v>803</v>
      </c>
      <c r="D62" s="5" t="s">
        <v>863</v>
      </c>
      <c r="E62" s="5" t="s">
        <v>1637</v>
      </c>
      <c r="F62" s="5" t="s">
        <v>110</v>
      </c>
      <c r="G62" s="5">
        <v>15</v>
      </c>
      <c r="H62" s="7"/>
      <c r="I62" s="7"/>
      <c r="J62" s="7"/>
      <c r="K62" s="7"/>
      <c r="L62" s="10">
        <f t="shared" si="0"/>
        <v>4971</v>
      </c>
      <c r="M62" s="7"/>
      <c r="N62" s="7"/>
      <c r="O62" s="7"/>
      <c r="P62" s="7"/>
    </row>
    <row r="63" spans="1:16">
      <c r="A63" s="5">
        <f t="shared" si="2"/>
        <v>56</v>
      </c>
      <c r="B63" s="6">
        <v>45176</v>
      </c>
      <c r="C63" s="5" t="s">
        <v>863</v>
      </c>
      <c r="D63" s="5" t="s">
        <v>806</v>
      </c>
      <c r="E63" s="5" t="s">
        <v>1637</v>
      </c>
      <c r="F63" s="5" t="s">
        <v>110</v>
      </c>
      <c r="G63" s="5">
        <v>20</v>
      </c>
      <c r="H63" s="7"/>
      <c r="I63" s="7"/>
      <c r="J63" s="7"/>
      <c r="K63" s="7"/>
      <c r="L63" s="10">
        <f t="shared" si="0"/>
        <v>4991</v>
      </c>
      <c r="M63" s="7"/>
      <c r="N63" s="7"/>
      <c r="O63" s="7"/>
      <c r="P63" s="7"/>
    </row>
    <row r="64" spans="1:16">
      <c r="A64" s="5">
        <f t="shared" si="2"/>
        <v>57</v>
      </c>
      <c r="B64" s="6">
        <v>45176</v>
      </c>
      <c r="C64" s="5" t="s">
        <v>1210</v>
      </c>
      <c r="D64" s="5" t="s">
        <v>193</v>
      </c>
      <c r="E64" s="5" t="s">
        <v>1637</v>
      </c>
      <c r="F64" s="5" t="s">
        <v>110</v>
      </c>
      <c r="G64" s="5">
        <v>36</v>
      </c>
      <c r="H64" s="7"/>
      <c r="I64" s="7"/>
      <c r="J64" s="7"/>
      <c r="K64" s="7"/>
      <c r="L64" s="10">
        <f t="shared" si="0"/>
        <v>5027</v>
      </c>
      <c r="M64" s="7"/>
      <c r="N64" s="7"/>
      <c r="O64" s="7"/>
      <c r="P64" s="7"/>
    </row>
    <row r="65" spans="1:16">
      <c r="A65" s="5">
        <f t="shared" si="2"/>
        <v>58</v>
      </c>
      <c r="B65" s="6">
        <v>45176</v>
      </c>
      <c r="C65" s="5" t="s">
        <v>193</v>
      </c>
      <c r="D65" s="5" t="s">
        <v>792</v>
      </c>
      <c r="E65" s="5" t="s">
        <v>1637</v>
      </c>
      <c r="F65" s="5" t="s">
        <v>110</v>
      </c>
      <c r="G65" s="5">
        <v>74</v>
      </c>
      <c r="H65" s="7"/>
      <c r="I65" s="7"/>
      <c r="J65" s="7"/>
      <c r="K65" s="7"/>
      <c r="L65" s="10">
        <f t="shared" si="0"/>
        <v>5101</v>
      </c>
      <c r="M65" s="7"/>
      <c r="N65" s="7"/>
      <c r="O65" s="7"/>
      <c r="P65" s="7"/>
    </row>
    <row r="66" spans="1:16">
      <c r="A66" s="5">
        <f t="shared" si="2"/>
        <v>59</v>
      </c>
      <c r="B66" s="6">
        <v>45179</v>
      </c>
      <c r="C66" s="5" t="s">
        <v>200</v>
      </c>
      <c r="D66" s="5" t="s">
        <v>1084</v>
      </c>
      <c r="E66" s="5" t="s">
        <v>1637</v>
      </c>
      <c r="F66" s="5" t="s">
        <v>110</v>
      </c>
      <c r="G66" s="5">
        <v>507</v>
      </c>
      <c r="H66" s="5"/>
      <c r="I66" s="5"/>
      <c r="J66" s="5"/>
      <c r="K66" s="7"/>
      <c r="L66" s="10">
        <f t="shared" si="0"/>
        <v>5608</v>
      </c>
      <c r="M66" s="7"/>
      <c r="N66" s="7"/>
      <c r="O66" s="7"/>
      <c r="P66" s="7"/>
    </row>
    <row r="67" spans="1:16">
      <c r="A67" s="5">
        <f t="shared" si="2"/>
        <v>60</v>
      </c>
      <c r="B67" s="6">
        <v>45180</v>
      </c>
      <c r="C67" s="5" t="s">
        <v>174</v>
      </c>
      <c r="D67" s="5" t="s">
        <v>145</v>
      </c>
      <c r="E67" s="5" t="s">
        <v>1637</v>
      </c>
      <c r="F67" s="5" t="s">
        <v>110</v>
      </c>
      <c r="G67" s="5"/>
      <c r="H67" s="5"/>
      <c r="I67" s="5"/>
      <c r="J67" s="5">
        <v>63</v>
      </c>
      <c r="K67" s="7"/>
      <c r="L67" s="10">
        <f t="shared" si="0"/>
        <v>5671</v>
      </c>
      <c r="M67" s="7"/>
      <c r="N67" s="7"/>
      <c r="O67" s="7"/>
      <c r="P67" s="7"/>
    </row>
    <row r="68" spans="1:16">
      <c r="A68" s="5">
        <f t="shared" si="2"/>
        <v>61</v>
      </c>
      <c r="B68" s="6">
        <v>45180</v>
      </c>
      <c r="C68" s="5" t="s">
        <v>145</v>
      </c>
      <c r="D68" s="5" t="s">
        <v>126</v>
      </c>
      <c r="E68" s="5" t="s">
        <v>1637</v>
      </c>
      <c r="F68" s="5" t="s">
        <v>110</v>
      </c>
      <c r="G68" s="5"/>
      <c r="H68" s="5"/>
      <c r="I68" s="5">
        <v>21</v>
      </c>
      <c r="J68" s="5"/>
      <c r="K68" s="7"/>
      <c r="L68" s="10">
        <f t="shared" si="0"/>
        <v>5692</v>
      </c>
      <c r="M68" s="7"/>
      <c r="N68" s="7"/>
      <c r="O68" s="7"/>
      <c r="P68" s="7"/>
    </row>
    <row r="69" spans="1:16">
      <c r="A69" s="5">
        <f t="shared" si="2"/>
        <v>62</v>
      </c>
      <c r="B69" s="6">
        <v>45180</v>
      </c>
      <c r="C69" s="5" t="s">
        <v>126</v>
      </c>
      <c r="D69" s="5" t="s">
        <v>178</v>
      </c>
      <c r="E69" s="5" t="s">
        <v>1637</v>
      </c>
      <c r="F69" s="5" t="s">
        <v>110</v>
      </c>
      <c r="G69" s="5"/>
      <c r="H69" s="5">
        <v>31</v>
      </c>
      <c r="I69" s="5"/>
      <c r="J69" s="5"/>
      <c r="K69" s="7"/>
      <c r="L69" s="10">
        <f t="shared" si="0"/>
        <v>5723</v>
      </c>
      <c r="M69" s="7"/>
      <c r="N69" s="7"/>
      <c r="O69" s="7"/>
      <c r="P69" s="7"/>
    </row>
    <row r="70" spans="1:16">
      <c r="A70" s="5">
        <f t="shared" si="2"/>
        <v>63</v>
      </c>
      <c r="B70" s="6">
        <v>45182</v>
      </c>
      <c r="C70" s="5" t="s">
        <v>1210</v>
      </c>
      <c r="D70" s="5" t="s">
        <v>193</v>
      </c>
      <c r="E70" s="5" t="s">
        <v>1637</v>
      </c>
      <c r="F70" s="5" t="s">
        <v>110</v>
      </c>
      <c r="G70" s="5">
        <v>36</v>
      </c>
      <c r="H70" s="5"/>
      <c r="I70" s="5"/>
      <c r="J70" s="5"/>
      <c r="K70" s="7"/>
      <c r="L70" s="10">
        <f t="shared" si="0"/>
        <v>5759</v>
      </c>
      <c r="M70" s="7"/>
      <c r="N70" s="7"/>
      <c r="O70" s="7"/>
      <c r="P70" s="7"/>
    </row>
    <row r="71" spans="1:16">
      <c r="A71" s="5">
        <f t="shared" si="2"/>
        <v>64</v>
      </c>
      <c r="B71" s="6">
        <v>45182</v>
      </c>
      <c r="C71" s="5" t="s">
        <v>193</v>
      </c>
      <c r="D71" s="5" t="s">
        <v>792</v>
      </c>
      <c r="E71" s="5" t="s">
        <v>1637</v>
      </c>
      <c r="F71" s="5" t="s">
        <v>110</v>
      </c>
      <c r="G71" s="5">
        <v>74</v>
      </c>
      <c r="H71" s="5"/>
      <c r="I71" s="5"/>
      <c r="J71" s="5"/>
      <c r="K71" s="7"/>
      <c r="L71" s="10">
        <f t="shared" si="0"/>
        <v>5833</v>
      </c>
      <c r="M71" s="7"/>
      <c r="N71" s="7"/>
      <c r="O71" s="7"/>
      <c r="P71" s="7"/>
    </row>
    <row r="72" spans="1:16">
      <c r="A72" s="5">
        <f t="shared" si="2"/>
        <v>65</v>
      </c>
      <c r="B72" s="6">
        <v>45182</v>
      </c>
      <c r="C72" s="5" t="s">
        <v>792</v>
      </c>
      <c r="D72" s="5" t="s">
        <v>197</v>
      </c>
      <c r="E72" s="5" t="s">
        <v>1637</v>
      </c>
      <c r="F72" s="5" t="s">
        <v>110</v>
      </c>
      <c r="G72" s="5">
        <v>47</v>
      </c>
      <c r="H72" s="5"/>
      <c r="I72" s="5"/>
      <c r="J72" s="5"/>
      <c r="K72" s="7"/>
      <c r="L72" s="10">
        <f t="shared" si="0"/>
        <v>5880</v>
      </c>
      <c r="M72" s="7"/>
      <c r="N72" s="7"/>
      <c r="O72" s="7"/>
      <c r="P72" s="7"/>
    </row>
    <row r="73" spans="1:16">
      <c r="A73" s="5">
        <f t="shared" si="2"/>
        <v>66</v>
      </c>
      <c r="B73" s="6">
        <v>45182</v>
      </c>
      <c r="C73" s="5" t="s">
        <v>197</v>
      </c>
      <c r="D73" s="5" t="s">
        <v>164</v>
      </c>
      <c r="E73" s="5" t="s">
        <v>1637</v>
      </c>
      <c r="F73" s="5" t="s">
        <v>110</v>
      </c>
      <c r="G73" s="5">
        <v>145</v>
      </c>
      <c r="H73" s="5"/>
      <c r="I73" s="5"/>
      <c r="J73" s="5"/>
      <c r="K73" s="7"/>
      <c r="L73" s="10">
        <f t="shared" si="0"/>
        <v>6025</v>
      </c>
      <c r="M73" s="7"/>
      <c r="N73" s="7"/>
      <c r="O73" s="7"/>
      <c r="P73" s="7"/>
    </row>
    <row r="74" spans="1:16">
      <c r="A74" s="5">
        <f t="shared" si="2"/>
        <v>67</v>
      </c>
      <c r="B74" s="6">
        <v>45183</v>
      </c>
      <c r="C74" s="5" t="s">
        <v>145</v>
      </c>
      <c r="D74" s="5" t="s">
        <v>201</v>
      </c>
      <c r="E74" s="5" t="s">
        <v>1637</v>
      </c>
      <c r="F74" s="5" t="s">
        <v>110</v>
      </c>
      <c r="G74" s="5"/>
      <c r="H74" s="5">
        <v>37</v>
      </c>
      <c r="I74" s="5"/>
      <c r="J74" s="5"/>
      <c r="K74" s="7"/>
      <c r="L74" s="10">
        <f t="shared" si="0"/>
        <v>6062</v>
      </c>
      <c r="M74" s="7"/>
      <c r="N74" s="7"/>
      <c r="O74" s="7"/>
      <c r="P74" s="7"/>
    </row>
    <row r="75" spans="1:16">
      <c r="A75" s="5">
        <f t="shared" si="2"/>
        <v>68</v>
      </c>
      <c r="B75" s="6">
        <v>45183</v>
      </c>
      <c r="C75" s="5" t="s">
        <v>164</v>
      </c>
      <c r="D75" s="5" t="s">
        <v>795</v>
      </c>
      <c r="E75" s="5" t="s">
        <v>1637</v>
      </c>
      <c r="F75" s="5" t="s">
        <v>110</v>
      </c>
      <c r="G75" s="5">
        <v>190</v>
      </c>
      <c r="H75" s="5"/>
      <c r="I75" s="5"/>
      <c r="J75" s="5"/>
      <c r="K75" s="7"/>
      <c r="L75" s="10">
        <f t="shared" ref="L75:L94" si="3">L74+G75+H75+I75+J75+K75</f>
        <v>6252</v>
      </c>
      <c r="M75" s="7"/>
      <c r="N75" s="7"/>
      <c r="O75" s="7"/>
      <c r="P75" s="7"/>
    </row>
    <row r="76" spans="1:16">
      <c r="A76" s="5">
        <f t="shared" si="2"/>
        <v>69</v>
      </c>
      <c r="B76" s="6">
        <v>45184</v>
      </c>
      <c r="C76" s="5" t="s">
        <v>790</v>
      </c>
      <c r="D76" s="5" t="s">
        <v>801</v>
      </c>
      <c r="E76" s="5" t="s">
        <v>1637</v>
      </c>
      <c r="F76" s="5" t="s">
        <v>110</v>
      </c>
      <c r="G76" s="5">
        <v>46</v>
      </c>
      <c r="H76" s="5"/>
      <c r="I76" s="5"/>
      <c r="J76" s="5"/>
      <c r="K76" s="7"/>
      <c r="L76" s="10">
        <f t="shared" si="3"/>
        <v>6298</v>
      </c>
      <c r="M76" s="7"/>
      <c r="N76" s="7"/>
      <c r="O76" s="7"/>
      <c r="P76" s="7"/>
    </row>
    <row r="77" spans="1:16">
      <c r="A77" s="5">
        <f t="shared" si="2"/>
        <v>70</v>
      </c>
      <c r="B77" s="6">
        <v>45184</v>
      </c>
      <c r="C77" s="5" t="s">
        <v>1185</v>
      </c>
      <c r="D77" s="5" t="s">
        <v>805</v>
      </c>
      <c r="E77" s="5" t="s">
        <v>1637</v>
      </c>
      <c r="F77" s="5" t="s">
        <v>110</v>
      </c>
      <c r="G77" s="5">
        <v>27</v>
      </c>
      <c r="H77" s="5"/>
      <c r="I77" s="5"/>
      <c r="J77" s="5"/>
      <c r="K77" s="7"/>
      <c r="L77" s="10">
        <f t="shared" si="3"/>
        <v>6325</v>
      </c>
      <c r="M77" s="7"/>
      <c r="N77" s="7"/>
      <c r="O77" s="7"/>
      <c r="P77" s="7"/>
    </row>
    <row r="78" spans="1:16">
      <c r="A78" s="5">
        <f t="shared" si="2"/>
        <v>71</v>
      </c>
      <c r="B78" s="6">
        <v>45184</v>
      </c>
      <c r="C78" s="5" t="s">
        <v>789</v>
      </c>
      <c r="D78" s="5" t="s">
        <v>116</v>
      </c>
      <c r="E78" s="5" t="s">
        <v>1637</v>
      </c>
      <c r="F78" s="5" t="s">
        <v>110</v>
      </c>
      <c r="G78" s="5">
        <v>82</v>
      </c>
      <c r="H78" s="5"/>
      <c r="I78" s="5"/>
      <c r="J78" s="5"/>
      <c r="K78" s="7"/>
      <c r="L78" s="10">
        <f t="shared" si="3"/>
        <v>6407</v>
      </c>
      <c r="M78" s="7"/>
      <c r="N78" s="7"/>
      <c r="O78" s="7"/>
      <c r="P78" s="7"/>
    </row>
    <row r="79" spans="1:16">
      <c r="A79" s="5">
        <f t="shared" si="2"/>
        <v>72</v>
      </c>
      <c r="B79" s="6">
        <v>45184</v>
      </c>
      <c r="C79" s="5" t="s">
        <v>204</v>
      </c>
      <c r="D79" s="5" t="s">
        <v>793</v>
      </c>
      <c r="E79" s="5" t="s">
        <v>1637</v>
      </c>
      <c r="F79" s="5" t="s">
        <v>110</v>
      </c>
      <c r="G79" s="5">
        <v>34</v>
      </c>
      <c r="H79" s="5"/>
      <c r="I79" s="5"/>
      <c r="J79" s="5"/>
      <c r="K79" s="7"/>
      <c r="L79" s="10">
        <f t="shared" si="3"/>
        <v>6441</v>
      </c>
      <c r="M79" s="7"/>
      <c r="N79" s="7"/>
      <c r="O79" s="7"/>
      <c r="P79" s="7"/>
    </row>
    <row r="80" spans="1:16">
      <c r="A80" s="5">
        <f t="shared" si="2"/>
        <v>73</v>
      </c>
      <c r="B80" s="6">
        <v>45184</v>
      </c>
      <c r="C80" s="5" t="s">
        <v>203</v>
      </c>
      <c r="D80" s="5" t="s">
        <v>1185</v>
      </c>
      <c r="E80" s="5" t="s">
        <v>1637</v>
      </c>
      <c r="F80" s="5" t="s">
        <v>110</v>
      </c>
      <c r="G80" s="5">
        <v>42</v>
      </c>
      <c r="H80" s="5"/>
      <c r="I80" s="5"/>
      <c r="J80" s="5"/>
      <c r="K80" s="7"/>
      <c r="L80" s="10">
        <f t="shared" si="3"/>
        <v>6483</v>
      </c>
      <c r="M80" s="7"/>
      <c r="N80" s="7"/>
      <c r="O80" s="7"/>
      <c r="P80" s="7"/>
    </row>
    <row r="81" spans="1:16">
      <c r="A81" s="5">
        <f t="shared" si="2"/>
        <v>74</v>
      </c>
      <c r="B81" s="6">
        <v>45185</v>
      </c>
      <c r="C81" s="5" t="s">
        <v>164</v>
      </c>
      <c r="D81" s="5" t="s">
        <v>795</v>
      </c>
      <c r="E81" s="5" t="s">
        <v>1637</v>
      </c>
      <c r="F81" s="5" t="s">
        <v>110</v>
      </c>
      <c r="G81" s="5">
        <v>29</v>
      </c>
      <c r="H81" s="5"/>
      <c r="I81" s="5"/>
      <c r="J81" s="5"/>
      <c r="K81" s="7"/>
      <c r="L81" s="10">
        <f t="shared" si="3"/>
        <v>6512</v>
      </c>
      <c r="M81" s="7"/>
      <c r="N81" s="7"/>
      <c r="O81" s="7"/>
      <c r="P81" s="7"/>
    </row>
    <row r="82" spans="1:16">
      <c r="A82" s="5">
        <f t="shared" si="2"/>
        <v>75</v>
      </c>
      <c r="B82" s="6">
        <v>45185</v>
      </c>
      <c r="C82" s="5" t="s">
        <v>795</v>
      </c>
      <c r="D82" s="5" t="s">
        <v>796</v>
      </c>
      <c r="E82" s="5" t="s">
        <v>1637</v>
      </c>
      <c r="F82" s="5" t="s">
        <v>110</v>
      </c>
      <c r="G82" s="5">
        <v>26</v>
      </c>
      <c r="H82" s="5"/>
      <c r="I82" s="5"/>
      <c r="J82" s="5"/>
      <c r="K82" s="7"/>
      <c r="L82" s="10">
        <f t="shared" si="3"/>
        <v>6538</v>
      </c>
      <c r="M82" s="7"/>
      <c r="N82" s="7"/>
      <c r="O82" s="7"/>
      <c r="P82" s="7"/>
    </row>
    <row r="83" spans="1:16">
      <c r="A83" s="5">
        <f t="shared" si="2"/>
        <v>76</v>
      </c>
      <c r="B83" s="6">
        <v>45185</v>
      </c>
      <c r="C83" s="5" t="s">
        <v>796</v>
      </c>
      <c r="D83" s="5" t="s">
        <v>183</v>
      </c>
      <c r="E83" s="5" t="s">
        <v>1637</v>
      </c>
      <c r="F83" s="5" t="s">
        <v>110</v>
      </c>
      <c r="G83" s="5">
        <v>57</v>
      </c>
      <c r="H83" s="5"/>
      <c r="I83" s="5"/>
      <c r="J83" s="5"/>
      <c r="K83" s="7"/>
      <c r="L83" s="10">
        <f t="shared" si="3"/>
        <v>6595</v>
      </c>
      <c r="M83" s="7"/>
      <c r="N83" s="7"/>
      <c r="O83" s="7"/>
      <c r="P83" s="7"/>
    </row>
    <row r="84" spans="1:16">
      <c r="A84" s="5">
        <f t="shared" si="2"/>
        <v>77</v>
      </c>
      <c r="B84" s="6">
        <v>45185</v>
      </c>
      <c r="C84" s="5" t="s">
        <v>183</v>
      </c>
      <c r="D84" s="5" t="s">
        <v>188</v>
      </c>
      <c r="E84" s="5" t="s">
        <v>1637</v>
      </c>
      <c r="F84" s="5" t="s">
        <v>110</v>
      </c>
      <c r="G84" s="5">
        <v>84</v>
      </c>
      <c r="H84" s="5"/>
      <c r="I84" s="5"/>
      <c r="J84" s="5"/>
      <c r="K84" s="7"/>
      <c r="L84" s="10">
        <f t="shared" si="3"/>
        <v>6679</v>
      </c>
      <c r="M84" s="7"/>
      <c r="N84" s="7"/>
      <c r="O84" s="7"/>
      <c r="P84" s="7"/>
    </row>
    <row r="85" spans="1:16">
      <c r="A85" s="5">
        <f t="shared" si="2"/>
        <v>78</v>
      </c>
      <c r="B85" s="6">
        <v>45185</v>
      </c>
      <c r="C85" s="5" t="s">
        <v>188</v>
      </c>
      <c r="D85" s="5" t="s">
        <v>236</v>
      </c>
      <c r="E85" s="5" t="s">
        <v>1637</v>
      </c>
      <c r="F85" s="5" t="s">
        <v>110</v>
      </c>
      <c r="G85" s="5">
        <v>48</v>
      </c>
      <c r="H85" s="5"/>
      <c r="I85" s="5"/>
      <c r="J85" s="5"/>
      <c r="K85" s="7"/>
      <c r="L85" s="10">
        <f t="shared" si="3"/>
        <v>6727</v>
      </c>
      <c r="M85" s="7"/>
      <c r="N85" s="7"/>
      <c r="O85" s="7"/>
      <c r="P85" s="7"/>
    </row>
    <row r="86" spans="1:16">
      <c r="A86" s="5">
        <f t="shared" si="2"/>
        <v>79</v>
      </c>
      <c r="B86" s="6">
        <v>45187</v>
      </c>
      <c r="C86" s="5" t="s">
        <v>1323</v>
      </c>
      <c r="D86" s="5" t="s">
        <v>1167</v>
      </c>
      <c r="E86" s="5" t="s">
        <v>1637</v>
      </c>
      <c r="F86" s="5" t="s">
        <v>110</v>
      </c>
      <c r="G86" s="5">
        <v>45</v>
      </c>
      <c r="H86" s="7"/>
      <c r="I86" s="7"/>
      <c r="J86" s="7"/>
      <c r="K86" s="7"/>
      <c r="L86" s="10">
        <f t="shared" si="3"/>
        <v>6772</v>
      </c>
      <c r="M86" s="7"/>
      <c r="N86" s="7"/>
      <c r="O86" s="7"/>
      <c r="P86" s="7"/>
    </row>
    <row r="87" spans="1:16">
      <c r="A87" s="5">
        <f t="shared" si="2"/>
        <v>80</v>
      </c>
      <c r="B87" s="6">
        <v>45187</v>
      </c>
      <c r="C87" s="5" t="s">
        <v>1316</v>
      </c>
      <c r="D87" s="5" t="s">
        <v>1208</v>
      </c>
      <c r="E87" s="5" t="s">
        <v>1637</v>
      </c>
      <c r="F87" s="5" t="s">
        <v>110</v>
      </c>
      <c r="G87" s="5">
        <v>35</v>
      </c>
      <c r="H87" s="7"/>
      <c r="I87" s="7"/>
      <c r="J87" s="7"/>
      <c r="K87" s="7"/>
      <c r="L87" s="10">
        <f t="shared" si="3"/>
        <v>6807</v>
      </c>
      <c r="M87" s="7"/>
      <c r="N87" s="7"/>
      <c r="O87" s="7"/>
      <c r="P87" s="7"/>
    </row>
    <row r="88" spans="1:16">
      <c r="A88" s="5">
        <f t="shared" si="2"/>
        <v>81</v>
      </c>
      <c r="B88" s="6">
        <v>45187</v>
      </c>
      <c r="C88" s="5" t="s">
        <v>1653</v>
      </c>
      <c r="D88" s="5" t="s">
        <v>1654</v>
      </c>
      <c r="E88" s="5" t="s">
        <v>1637</v>
      </c>
      <c r="F88" s="5" t="s">
        <v>110</v>
      </c>
      <c r="G88" s="5">
        <v>37</v>
      </c>
      <c r="H88" s="7"/>
      <c r="I88" s="7"/>
      <c r="J88" s="7"/>
      <c r="K88" s="7"/>
      <c r="L88" s="10">
        <f t="shared" si="3"/>
        <v>6844</v>
      </c>
      <c r="M88" s="7"/>
      <c r="N88" s="7"/>
      <c r="O88" s="7"/>
      <c r="P88" s="7"/>
    </row>
    <row r="89" spans="1:16">
      <c r="A89" s="5">
        <f t="shared" si="2"/>
        <v>82</v>
      </c>
      <c r="B89" s="6">
        <v>45181</v>
      </c>
      <c r="C89" s="5" t="s">
        <v>1291</v>
      </c>
      <c r="D89" s="5" t="s">
        <v>174</v>
      </c>
      <c r="E89" s="5" t="s">
        <v>1342</v>
      </c>
      <c r="F89" s="5" t="s">
        <v>110</v>
      </c>
      <c r="G89" s="5">
        <v>42</v>
      </c>
      <c r="H89" s="7"/>
      <c r="I89" s="7"/>
      <c r="J89" s="7"/>
      <c r="K89" s="7"/>
      <c r="L89" s="10">
        <f t="shared" si="3"/>
        <v>6886</v>
      </c>
      <c r="M89" s="7"/>
      <c r="N89" s="7"/>
      <c r="O89" s="7"/>
      <c r="P89" s="7"/>
    </row>
    <row r="90" spans="1:16">
      <c r="A90" s="5">
        <f t="shared" si="2"/>
        <v>83</v>
      </c>
      <c r="B90" s="6">
        <v>45181</v>
      </c>
      <c r="C90" s="5" t="s">
        <v>120</v>
      </c>
      <c r="D90" s="5" t="s">
        <v>128</v>
      </c>
      <c r="E90" s="5" t="s">
        <v>1342</v>
      </c>
      <c r="F90" s="5" t="s">
        <v>110</v>
      </c>
      <c r="G90" s="5">
        <v>26</v>
      </c>
      <c r="H90" s="7"/>
      <c r="I90" s="7"/>
      <c r="J90" s="7"/>
      <c r="K90" s="7"/>
      <c r="L90" s="10">
        <f t="shared" si="3"/>
        <v>6912</v>
      </c>
      <c r="M90" s="7"/>
      <c r="N90" s="7"/>
      <c r="O90" s="7"/>
      <c r="P90" s="7"/>
    </row>
    <row r="91" spans="1:16">
      <c r="A91" s="5">
        <f t="shared" si="2"/>
        <v>84</v>
      </c>
      <c r="B91" s="6">
        <v>45181</v>
      </c>
      <c r="C91" s="5" t="s">
        <v>128</v>
      </c>
      <c r="D91" s="5" t="s">
        <v>149</v>
      </c>
      <c r="E91" s="5" t="s">
        <v>1342</v>
      </c>
      <c r="F91" s="5" t="s">
        <v>110</v>
      </c>
      <c r="G91" s="5">
        <v>67</v>
      </c>
      <c r="H91" s="7"/>
      <c r="I91" s="7"/>
      <c r="J91" s="7"/>
      <c r="K91" s="7"/>
      <c r="L91" s="10">
        <f t="shared" si="3"/>
        <v>6979</v>
      </c>
      <c r="M91" s="7"/>
      <c r="N91" s="7"/>
      <c r="O91" s="7"/>
      <c r="P91" s="7"/>
    </row>
    <row r="92" spans="1:16">
      <c r="A92" s="5">
        <f t="shared" si="2"/>
        <v>85</v>
      </c>
      <c r="B92" s="6">
        <v>45189</v>
      </c>
      <c r="C92" s="5" t="s">
        <v>203</v>
      </c>
      <c r="D92" s="5" t="s">
        <v>1185</v>
      </c>
      <c r="E92" s="5" t="s">
        <v>1342</v>
      </c>
      <c r="F92" s="5" t="s">
        <v>110</v>
      </c>
      <c r="G92" s="5">
        <v>42</v>
      </c>
      <c r="H92" s="7"/>
      <c r="I92" s="7"/>
      <c r="J92" s="7"/>
      <c r="K92" s="7"/>
      <c r="L92" s="10">
        <f t="shared" si="3"/>
        <v>7021</v>
      </c>
      <c r="M92" s="7"/>
      <c r="N92" s="7"/>
      <c r="O92" s="7"/>
      <c r="P92" s="7"/>
    </row>
    <row r="93" spans="1:16">
      <c r="A93" s="5">
        <f t="shared" si="2"/>
        <v>86</v>
      </c>
      <c r="B93" s="6">
        <v>45189</v>
      </c>
      <c r="C93" s="5" t="s">
        <v>1185</v>
      </c>
      <c r="D93" s="5" t="s">
        <v>130</v>
      </c>
      <c r="E93" s="5" t="s">
        <v>1342</v>
      </c>
      <c r="F93" s="5" t="s">
        <v>110</v>
      </c>
      <c r="G93" s="5">
        <v>16</v>
      </c>
      <c r="H93" s="7"/>
      <c r="I93" s="7"/>
      <c r="J93" s="7"/>
      <c r="K93" s="7"/>
      <c r="L93" s="10">
        <f t="shared" si="3"/>
        <v>7037</v>
      </c>
      <c r="M93" s="7"/>
      <c r="N93" s="7"/>
      <c r="O93" s="7"/>
      <c r="P93" s="7"/>
    </row>
    <row r="94" spans="1:16">
      <c r="A94" s="5">
        <f t="shared" si="2"/>
        <v>87</v>
      </c>
      <c r="B94" s="6">
        <v>45189</v>
      </c>
      <c r="C94" s="5" t="s">
        <v>130</v>
      </c>
      <c r="D94" s="5" t="s">
        <v>243</v>
      </c>
      <c r="E94" s="5" t="s">
        <v>1342</v>
      </c>
      <c r="F94" s="5" t="s">
        <v>110</v>
      </c>
      <c r="G94" s="5">
        <v>55</v>
      </c>
      <c r="H94" s="7"/>
      <c r="I94" s="7"/>
      <c r="J94" s="7"/>
      <c r="K94" s="7"/>
      <c r="L94" s="10">
        <f t="shared" si="3"/>
        <v>7092</v>
      </c>
      <c r="M94" s="7"/>
      <c r="N94" s="7"/>
      <c r="O94" s="7"/>
      <c r="P94" s="7"/>
    </row>
    <row r="95" spans="1:16">
      <c r="A95" s="5">
        <f t="shared" si="2"/>
        <v>88</v>
      </c>
      <c r="B95" s="6">
        <v>45190</v>
      </c>
      <c r="C95" s="5" t="s">
        <v>1426</v>
      </c>
      <c r="D95" s="5" t="s">
        <v>1106</v>
      </c>
      <c r="E95" s="5" t="s">
        <v>1342</v>
      </c>
      <c r="F95" s="5" t="s">
        <v>110</v>
      </c>
      <c r="G95" s="7">
        <v>124</v>
      </c>
      <c r="H95" s="7"/>
      <c r="I95" s="7"/>
      <c r="J95" s="7"/>
      <c r="K95" s="7"/>
      <c r="L95" s="10"/>
      <c r="M95" s="7"/>
      <c r="N95" s="7"/>
      <c r="O95" s="7"/>
      <c r="P95" s="7"/>
    </row>
    <row r="96" spans="1:16">
      <c r="A96" s="291"/>
      <c r="B96" s="6"/>
      <c r="C96" s="291"/>
      <c r="D96" s="291"/>
      <c r="E96" s="291"/>
      <c r="F96" s="291"/>
      <c r="G96" s="7"/>
      <c r="H96" s="7"/>
      <c r="I96" s="7"/>
      <c r="J96" s="7"/>
      <c r="K96" s="7"/>
      <c r="L96" s="292"/>
      <c r="M96" s="7"/>
      <c r="N96" s="7"/>
      <c r="O96" s="7"/>
      <c r="P96" s="7"/>
    </row>
    <row r="97" spans="1:16">
      <c r="A97" s="291"/>
      <c r="B97" s="6"/>
      <c r="C97" s="291"/>
      <c r="D97" s="291"/>
      <c r="E97" s="291"/>
      <c r="F97" s="291"/>
      <c r="G97" s="7"/>
      <c r="H97" s="7"/>
      <c r="I97" s="7"/>
      <c r="J97" s="7"/>
      <c r="K97" s="7"/>
      <c r="L97" s="292"/>
      <c r="M97" s="7"/>
      <c r="N97" s="7"/>
      <c r="O97" s="7"/>
      <c r="P97" s="7"/>
    </row>
    <row r="98" spans="1:16">
      <c r="A98" s="291"/>
      <c r="B98" s="6"/>
      <c r="C98" s="291"/>
      <c r="D98" s="291"/>
      <c r="E98" s="291"/>
      <c r="F98" s="291"/>
      <c r="G98" s="7"/>
      <c r="H98" s="7"/>
      <c r="I98" s="7"/>
      <c r="J98" s="7"/>
      <c r="K98" s="7"/>
      <c r="L98" s="292"/>
      <c r="M98" s="7"/>
      <c r="N98" s="7"/>
      <c r="O98" s="7"/>
      <c r="P98" s="7"/>
    </row>
    <row r="99" spans="1:16">
      <c r="A99" s="291"/>
      <c r="B99" s="6"/>
      <c r="C99" s="291"/>
      <c r="D99" s="291"/>
      <c r="E99" s="291"/>
      <c r="F99" s="291"/>
      <c r="G99" s="7"/>
      <c r="H99" s="7"/>
      <c r="I99" s="7"/>
      <c r="J99" s="7"/>
      <c r="K99" s="7"/>
      <c r="L99" s="292"/>
      <c r="M99" s="7"/>
      <c r="N99" s="7"/>
      <c r="O99" s="7"/>
      <c r="P99" s="7"/>
    </row>
    <row r="100" spans="1:16">
      <c r="A100" s="291"/>
      <c r="B100" s="6"/>
      <c r="C100" s="291"/>
      <c r="D100" s="291"/>
      <c r="E100" s="291"/>
      <c r="F100" s="291"/>
      <c r="G100" s="7"/>
      <c r="H100" s="7"/>
      <c r="I100" s="7"/>
      <c r="J100" s="7"/>
      <c r="K100" s="7"/>
      <c r="L100" s="292"/>
      <c r="M100" s="7"/>
      <c r="N100" s="7"/>
      <c r="O100" s="7"/>
      <c r="P100" s="7"/>
    </row>
    <row r="101" spans="1:16">
      <c r="A101" s="291"/>
      <c r="B101" s="6"/>
      <c r="C101" s="291"/>
      <c r="D101" s="291"/>
      <c r="E101" s="291"/>
      <c r="F101" s="291"/>
      <c r="G101" s="7"/>
      <c r="H101" s="7"/>
      <c r="I101" s="7"/>
      <c r="J101" s="7"/>
      <c r="K101" s="7"/>
      <c r="L101" s="292"/>
      <c r="M101" s="7"/>
      <c r="N101" s="7"/>
      <c r="O101" s="7"/>
      <c r="P101" s="7"/>
    </row>
    <row r="102" spans="1:16">
      <c r="A102" s="291"/>
      <c r="B102" s="6"/>
      <c r="C102" s="291"/>
      <c r="D102" s="291"/>
      <c r="E102" s="291"/>
      <c r="F102" s="291"/>
      <c r="G102" s="7"/>
      <c r="H102" s="7"/>
      <c r="I102" s="7"/>
      <c r="J102" s="7"/>
      <c r="K102" s="7"/>
      <c r="L102" s="292"/>
      <c r="M102" s="7"/>
      <c r="N102" s="7"/>
      <c r="O102" s="7"/>
      <c r="P102" s="7"/>
    </row>
    <row r="103" spans="1:16">
      <c r="A103" s="291"/>
      <c r="B103" s="6"/>
      <c r="C103" s="291"/>
      <c r="D103" s="291"/>
      <c r="E103" s="291"/>
      <c r="F103" s="291"/>
      <c r="G103" s="7"/>
      <c r="H103" s="7"/>
      <c r="I103" s="7"/>
      <c r="J103" s="7"/>
      <c r="K103" s="7"/>
      <c r="L103" s="292"/>
      <c r="M103" s="7"/>
      <c r="N103" s="7"/>
      <c r="O103" s="7"/>
      <c r="P103" s="7"/>
    </row>
    <row r="104" spans="1:16">
      <c r="A104" s="291"/>
      <c r="B104" s="6"/>
      <c r="C104" s="291"/>
      <c r="D104" s="291"/>
      <c r="E104" s="291"/>
      <c r="F104" s="291"/>
      <c r="G104" s="7"/>
      <c r="H104" s="7"/>
      <c r="I104" s="7"/>
      <c r="J104" s="7"/>
      <c r="K104" s="7"/>
      <c r="L104" s="292"/>
      <c r="M104" s="7"/>
      <c r="N104" s="7"/>
      <c r="O104" s="7"/>
      <c r="P104" s="7"/>
    </row>
    <row r="105" spans="1:16">
      <c r="A105" s="291"/>
      <c r="B105" s="6"/>
      <c r="C105" s="291"/>
      <c r="D105" s="291"/>
      <c r="E105" s="291"/>
      <c r="F105" s="291"/>
      <c r="G105" s="7"/>
      <c r="H105" s="7"/>
      <c r="I105" s="7"/>
      <c r="J105" s="7"/>
      <c r="K105" s="7"/>
      <c r="L105" s="292"/>
      <c r="M105" s="7"/>
      <c r="N105" s="7"/>
      <c r="O105" s="7"/>
      <c r="P105" s="7"/>
    </row>
    <row r="106" spans="1:16">
      <c r="A106" s="291"/>
      <c r="B106" s="6"/>
      <c r="C106" s="291"/>
      <c r="D106" s="291"/>
      <c r="E106" s="291"/>
      <c r="F106" s="291"/>
      <c r="G106" s="7"/>
      <c r="H106" s="7"/>
      <c r="I106" s="7"/>
      <c r="J106" s="7"/>
      <c r="K106" s="7"/>
      <c r="L106" s="292"/>
      <c r="M106" s="7"/>
      <c r="N106" s="7"/>
      <c r="O106" s="7"/>
      <c r="P106" s="7"/>
    </row>
    <row r="107" spans="1:16">
      <c r="A107" s="291"/>
      <c r="B107" s="6"/>
      <c r="C107" s="291"/>
      <c r="D107" s="291"/>
      <c r="E107" s="291"/>
      <c r="F107" s="291"/>
      <c r="G107" s="7"/>
      <c r="H107" s="7"/>
      <c r="I107" s="7"/>
      <c r="J107" s="7"/>
      <c r="K107" s="7"/>
      <c r="L107" s="292"/>
      <c r="M107" s="7"/>
      <c r="N107" s="7"/>
      <c r="O107" s="7"/>
      <c r="P107" s="7"/>
    </row>
    <row r="108" spans="1:16">
      <c r="A108" s="291"/>
      <c r="B108" s="6"/>
      <c r="C108" s="291"/>
      <c r="D108" s="291"/>
      <c r="E108" s="291"/>
      <c r="F108" s="291"/>
      <c r="G108" s="7"/>
      <c r="H108" s="7"/>
      <c r="I108" s="7"/>
      <c r="J108" s="7"/>
      <c r="K108" s="7"/>
      <c r="L108" s="292"/>
      <c r="M108" s="7"/>
      <c r="N108" s="7"/>
      <c r="O108" s="7"/>
      <c r="P108" s="7"/>
    </row>
    <row r="109" spans="1:16">
      <c r="A109" s="5"/>
      <c r="B109" s="6"/>
      <c r="C109" s="5"/>
      <c r="D109" s="5"/>
      <c r="E109" s="5"/>
      <c r="F109" s="5"/>
      <c r="G109" s="7"/>
      <c r="H109" s="7"/>
      <c r="I109" s="7"/>
      <c r="J109" s="7"/>
      <c r="K109" s="7"/>
      <c r="L109" s="10"/>
      <c r="M109" s="7"/>
      <c r="N109" s="7"/>
      <c r="O109" s="7"/>
      <c r="P109" s="7"/>
    </row>
    <row r="110" spans="1:16">
      <c r="A110" s="5"/>
      <c r="B110" s="7"/>
      <c r="C110" s="7"/>
      <c r="D110" s="7"/>
      <c r="E110" s="7"/>
      <c r="F110" s="7"/>
      <c r="G110" s="7"/>
      <c r="H110" s="7"/>
      <c r="I110" s="7"/>
      <c r="J110" s="7"/>
      <c r="K110" s="7"/>
      <c r="L110" s="7"/>
      <c r="M110" s="7"/>
      <c r="N110" s="7"/>
      <c r="O110" s="7"/>
      <c r="P110" s="7"/>
    </row>
    <row r="111" spans="1:16">
      <c r="A111" s="5"/>
      <c r="B111" s="7"/>
      <c r="C111" s="7"/>
      <c r="D111" s="7"/>
      <c r="E111" s="7"/>
      <c r="F111" s="7"/>
      <c r="G111" s="5">
        <f>+SUM(G8:G110)</f>
        <v>4679</v>
      </c>
      <c r="H111" s="5">
        <f t="shared" ref="H111:K111" si="4">+SUM(H8:H110)</f>
        <v>2453</v>
      </c>
      <c r="I111" s="5">
        <f t="shared" si="4"/>
        <v>21</v>
      </c>
      <c r="J111" s="5">
        <f t="shared" si="4"/>
        <v>63</v>
      </c>
      <c r="K111" s="5">
        <f t="shared" si="4"/>
        <v>0</v>
      </c>
      <c r="L111" s="5">
        <f>+SUM(G111:K111)</f>
        <v>7216</v>
      </c>
      <c r="M111" s="7"/>
      <c r="N111" s="7"/>
      <c r="O111" s="7"/>
      <c r="P111" s="7"/>
    </row>
    <row r="112" spans="1:16">
      <c r="A112" s="7"/>
      <c r="B112" s="7"/>
      <c r="C112" s="7"/>
      <c r="D112" s="7"/>
      <c r="E112" s="7"/>
      <c r="F112" s="7"/>
      <c r="G112" s="9">
        <v>7371</v>
      </c>
      <c r="H112" s="9">
        <v>2841</v>
      </c>
      <c r="I112" s="9">
        <v>21</v>
      </c>
      <c r="J112" s="9">
        <v>63</v>
      </c>
      <c r="K112" s="9">
        <v>42</v>
      </c>
      <c r="L112" s="9">
        <f>+SUM(G112:K112)</f>
        <v>10338</v>
      </c>
      <c r="M112" s="7"/>
      <c r="N112" s="7"/>
      <c r="O112" s="7"/>
      <c r="P112" s="7"/>
    </row>
    <row r="113" spans="1:16">
      <c r="A113" s="7"/>
      <c r="B113" s="7"/>
      <c r="C113" s="7"/>
      <c r="D113" s="7"/>
      <c r="E113" s="7"/>
      <c r="F113" s="7"/>
      <c r="G113" s="7"/>
      <c r="H113" s="7"/>
      <c r="I113" s="7"/>
      <c r="J113" s="7"/>
      <c r="K113" s="7"/>
      <c r="L113" s="7"/>
      <c r="M113" s="7"/>
      <c r="N113" s="7"/>
      <c r="O113" s="7"/>
      <c r="P113" s="7"/>
    </row>
    <row r="114" spans="1:16">
      <c r="A114" s="7"/>
      <c r="B114" s="7"/>
      <c r="C114" s="7"/>
      <c r="D114" s="7"/>
      <c r="E114" s="7"/>
      <c r="F114" s="7"/>
      <c r="G114" s="7"/>
      <c r="H114" s="7"/>
      <c r="I114" s="7"/>
      <c r="J114" s="7"/>
      <c r="K114" s="7"/>
      <c r="L114" s="7"/>
      <c r="M114" s="7"/>
      <c r="N114" s="7"/>
      <c r="O114" s="7"/>
      <c r="P114" s="7"/>
    </row>
  </sheetData>
  <mergeCells count="18">
    <mergeCell ref="L6:L7"/>
    <mergeCell ref="M6:M7"/>
    <mergeCell ref="N6:N7"/>
    <mergeCell ref="O6:O7"/>
    <mergeCell ref="P6:P7"/>
    <mergeCell ref="H6:K6"/>
    <mergeCell ref="A6:A7"/>
    <mergeCell ref="B6:B7"/>
    <mergeCell ref="C6:C7"/>
    <mergeCell ref="D6:D7"/>
    <mergeCell ref="E6:E7"/>
    <mergeCell ref="F6:F7"/>
    <mergeCell ref="A1:D1"/>
    <mergeCell ref="A2:D2"/>
    <mergeCell ref="A3:D3"/>
    <mergeCell ref="A4:D4"/>
    <mergeCell ref="A5:P5"/>
    <mergeCell ref="E1:P4"/>
  </mergeCells>
  <pageMargins left="0.7" right="0.7" top="0.75" bottom="0.75" header="0.3" footer="0.3"/>
  <pageSetup orientation="portrait"/>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80"/>
  <sheetViews>
    <sheetView topLeftCell="A63" workbookViewId="0">
      <selection activeCell="J49" sqref="J49"/>
    </sheetView>
  </sheetViews>
  <sheetFormatPr defaultColWidth="9.140625" defaultRowHeight="15"/>
  <cols>
    <col min="2" max="2" width="10.42578125" bestFit="1" customWidth="1"/>
    <col min="8" max="8" width="10.140625" customWidth="1"/>
    <col min="9" max="9" width="9.28515625" bestFit="1" customWidth="1"/>
    <col min="10" max="10" width="11.42578125" bestFit="1" customWidth="1"/>
    <col min="11" max="11" width="11.42578125" customWidth="1"/>
    <col min="12" max="12" width="10.85546875" customWidth="1"/>
    <col min="13" max="13" width="10.7109375" customWidth="1"/>
  </cols>
  <sheetData>
    <row r="1" spans="1:18" ht="18.75">
      <c r="A1" s="788" t="s">
        <v>22</v>
      </c>
      <c r="B1" s="789"/>
      <c r="C1" s="789"/>
      <c r="D1" s="790"/>
      <c r="E1" s="720"/>
      <c r="F1" s="720"/>
      <c r="G1" s="720"/>
      <c r="H1" s="720"/>
      <c r="I1" s="720"/>
      <c r="J1" s="720"/>
      <c r="K1" s="720"/>
      <c r="L1" s="720"/>
      <c r="M1" s="720"/>
      <c r="N1" s="720"/>
      <c r="O1" s="720"/>
      <c r="P1" s="720"/>
      <c r="Q1" s="720"/>
      <c r="R1" s="720"/>
    </row>
    <row r="2" spans="1:18" ht="18.75">
      <c r="A2" s="788" t="s">
        <v>1639</v>
      </c>
      <c r="B2" s="789"/>
      <c r="C2" s="789"/>
      <c r="D2" s="790"/>
      <c r="E2" s="720"/>
      <c r="F2" s="720"/>
      <c r="G2" s="720"/>
      <c r="H2" s="720"/>
      <c r="I2" s="720"/>
      <c r="J2" s="720"/>
      <c r="K2" s="720"/>
      <c r="L2" s="720"/>
      <c r="M2" s="720"/>
      <c r="N2" s="720"/>
      <c r="O2" s="720"/>
      <c r="P2" s="720"/>
      <c r="Q2" s="720"/>
      <c r="R2" s="720"/>
    </row>
    <row r="3" spans="1:18" ht="18.75">
      <c r="A3" s="788"/>
      <c r="B3" s="789"/>
      <c r="C3" s="789"/>
      <c r="D3" s="790"/>
      <c r="E3" s="720"/>
      <c r="F3" s="720"/>
      <c r="G3" s="720"/>
      <c r="H3" s="720"/>
      <c r="I3" s="720"/>
      <c r="J3" s="720"/>
      <c r="K3" s="720"/>
      <c r="L3" s="720"/>
      <c r="M3" s="720"/>
      <c r="N3" s="720"/>
      <c r="O3" s="720"/>
      <c r="P3" s="720"/>
      <c r="Q3" s="720"/>
      <c r="R3" s="720"/>
    </row>
    <row r="4" spans="1:18" ht="18.75">
      <c r="A4" s="791"/>
      <c r="B4" s="792"/>
      <c r="C4" s="792"/>
      <c r="D4" s="793"/>
      <c r="E4" s="720"/>
      <c r="F4" s="720"/>
      <c r="G4" s="720"/>
      <c r="H4" s="720"/>
      <c r="I4" s="720"/>
      <c r="J4" s="720"/>
      <c r="K4" s="720"/>
      <c r="L4" s="720"/>
      <c r="M4" s="720"/>
      <c r="N4" s="720"/>
      <c r="O4" s="720"/>
      <c r="P4" s="720"/>
      <c r="Q4" s="720"/>
      <c r="R4" s="720"/>
    </row>
    <row r="5" spans="1:18" ht="18.75">
      <c r="A5" s="794" t="s">
        <v>1640</v>
      </c>
      <c r="B5" s="794"/>
      <c r="C5" s="794"/>
      <c r="D5" s="794"/>
      <c r="E5" s="794"/>
      <c r="F5" s="794"/>
      <c r="G5" s="794"/>
      <c r="H5" s="794"/>
      <c r="I5" s="794"/>
      <c r="J5" s="794"/>
      <c r="K5" s="794"/>
      <c r="L5" s="794"/>
      <c r="M5" s="794"/>
      <c r="N5" s="794"/>
      <c r="O5" s="794"/>
      <c r="P5" s="794"/>
      <c r="Q5" s="794"/>
      <c r="R5" s="795"/>
    </row>
    <row r="6" spans="1:18" ht="18" customHeight="1">
      <c r="A6" s="800" t="s">
        <v>1633</v>
      </c>
      <c r="B6" s="800" t="s">
        <v>1634</v>
      </c>
      <c r="C6" s="719" t="s">
        <v>91</v>
      </c>
      <c r="D6" s="719" t="s">
        <v>92</v>
      </c>
      <c r="E6" s="719" t="s">
        <v>93</v>
      </c>
      <c r="F6" s="719" t="s">
        <v>94</v>
      </c>
      <c r="G6" s="797" t="s">
        <v>95</v>
      </c>
      <c r="H6" s="798"/>
      <c r="I6" s="798"/>
      <c r="J6" s="798"/>
      <c r="K6" s="798"/>
      <c r="L6" s="799"/>
      <c r="M6" s="293"/>
      <c r="N6" s="719" t="s">
        <v>96</v>
      </c>
      <c r="O6" s="719" t="s">
        <v>97</v>
      </c>
      <c r="P6" s="719" t="s">
        <v>98</v>
      </c>
      <c r="Q6" s="719" t="s">
        <v>99</v>
      </c>
      <c r="R6" s="719" t="s">
        <v>265</v>
      </c>
    </row>
    <row r="7" spans="1:18" ht="36">
      <c r="A7" s="800"/>
      <c r="B7" s="800"/>
      <c r="C7" s="719"/>
      <c r="D7" s="719"/>
      <c r="E7" s="719"/>
      <c r="F7" s="719"/>
      <c r="G7" s="243" t="s">
        <v>101</v>
      </c>
      <c r="H7" s="244" t="s">
        <v>102</v>
      </c>
      <c r="I7" s="244" t="s">
        <v>103</v>
      </c>
      <c r="J7" s="244" t="s">
        <v>104</v>
      </c>
      <c r="K7" s="244" t="s">
        <v>1067</v>
      </c>
      <c r="L7" s="244" t="s">
        <v>1642</v>
      </c>
      <c r="M7" s="244" t="s">
        <v>107</v>
      </c>
      <c r="N7" s="719"/>
      <c r="O7" s="719"/>
      <c r="P7" s="719"/>
      <c r="Q7" s="719"/>
      <c r="R7" s="719"/>
    </row>
    <row r="8" spans="1:18">
      <c r="A8" s="5">
        <v>1</v>
      </c>
      <c r="B8" s="6">
        <v>45174</v>
      </c>
      <c r="C8" s="5" t="s">
        <v>807</v>
      </c>
      <c r="D8" s="5" t="s">
        <v>1024</v>
      </c>
      <c r="E8" s="5" t="s">
        <v>1342</v>
      </c>
      <c r="F8" s="5" t="s">
        <v>110</v>
      </c>
      <c r="G8" s="5">
        <v>187</v>
      </c>
      <c r="H8" s="5"/>
      <c r="I8" s="5"/>
      <c r="J8" s="5"/>
      <c r="K8" s="301"/>
      <c r="L8" s="5"/>
      <c r="M8" s="291"/>
      <c r="N8" s="5">
        <f>+G8</f>
        <v>187</v>
      </c>
      <c r="O8" s="5"/>
      <c r="P8" s="5"/>
      <c r="Q8" s="5"/>
      <c r="R8" s="5"/>
    </row>
    <row r="9" spans="1:18">
      <c r="A9" s="5">
        <f>+A8+1</f>
        <v>2</v>
      </c>
      <c r="B9" s="6">
        <v>45174</v>
      </c>
      <c r="C9" s="5" t="s">
        <v>1024</v>
      </c>
      <c r="D9" s="5" t="s">
        <v>1356</v>
      </c>
      <c r="E9" s="5" t="s">
        <v>1342</v>
      </c>
      <c r="F9" s="5" t="s">
        <v>110</v>
      </c>
      <c r="G9" s="5">
        <v>151</v>
      </c>
      <c r="H9" s="5"/>
      <c r="I9" s="5"/>
      <c r="J9" s="5"/>
      <c r="K9" s="301"/>
      <c r="L9" s="5"/>
      <c r="M9" s="291"/>
      <c r="N9" s="5">
        <f>+N8+G9+H9+I9+J9+L9</f>
        <v>338</v>
      </c>
      <c r="O9" s="5"/>
      <c r="P9" s="5"/>
      <c r="Q9" s="5"/>
      <c r="R9" s="5"/>
    </row>
    <row r="10" spans="1:18">
      <c r="A10" s="5">
        <f t="shared" ref="A10:A28" si="0">+A9+1</f>
        <v>3</v>
      </c>
      <c r="B10" s="6">
        <v>45174</v>
      </c>
      <c r="C10" s="5" t="s">
        <v>1356</v>
      </c>
      <c r="D10" s="5" t="s">
        <v>1025</v>
      </c>
      <c r="E10" s="5" t="s">
        <v>1342</v>
      </c>
      <c r="F10" s="5" t="s">
        <v>110</v>
      </c>
      <c r="G10" s="5">
        <v>214</v>
      </c>
      <c r="H10" s="5"/>
      <c r="I10" s="5"/>
      <c r="J10" s="5"/>
      <c r="K10" s="301"/>
      <c r="L10" s="5"/>
      <c r="M10" s="291"/>
      <c r="N10" s="5">
        <f t="shared" ref="N10:N63" si="1">+N9+G10+H10+I10+J10+L10</f>
        <v>552</v>
      </c>
      <c r="O10" s="5"/>
      <c r="P10" s="5"/>
      <c r="Q10" s="5"/>
      <c r="R10" s="5"/>
    </row>
    <row r="11" spans="1:18">
      <c r="A11" s="5">
        <f t="shared" si="0"/>
        <v>4</v>
      </c>
      <c r="B11" s="6">
        <v>45174</v>
      </c>
      <c r="C11" s="5" t="s">
        <v>1025</v>
      </c>
      <c r="D11" s="5" t="s">
        <v>1023</v>
      </c>
      <c r="E11" s="5" t="s">
        <v>1342</v>
      </c>
      <c r="F11" s="5" t="s">
        <v>110</v>
      </c>
      <c r="G11" s="5">
        <v>116</v>
      </c>
      <c r="H11" s="5"/>
      <c r="I11" s="5"/>
      <c r="J11" s="5"/>
      <c r="K11" s="301"/>
      <c r="L11" s="5"/>
      <c r="M11" s="291"/>
      <c r="N11" s="5">
        <f t="shared" si="1"/>
        <v>668</v>
      </c>
      <c r="O11" s="5"/>
      <c r="P11" s="5"/>
      <c r="Q11" s="5"/>
      <c r="R11" s="5"/>
    </row>
    <row r="12" spans="1:18">
      <c r="A12" s="5">
        <f t="shared" si="0"/>
        <v>5</v>
      </c>
      <c r="B12" s="6">
        <v>45174</v>
      </c>
      <c r="C12" s="5" t="s">
        <v>1352</v>
      </c>
      <c r="D12" s="5" t="s">
        <v>1593</v>
      </c>
      <c r="E12" s="5" t="s">
        <v>1342</v>
      </c>
      <c r="F12" s="5" t="s">
        <v>110</v>
      </c>
      <c r="G12" s="5">
        <v>92</v>
      </c>
      <c r="H12" s="5"/>
      <c r="I12" s="5"/>
      <c r="J12" s="5"/>
      <c r="K12" s="301"/>
      <c r="L12" s="5"/>
      <c r="M12" s="291"/>
      <c r="N12" s="5">
        <f t="shared" si="1"/>
        <v>760</v>
      </c>
      <c r="O12" s="5"/>
      <c r="P12" s="5"/>
      <c r="Q12" s="5"/>
      <c r="R12" s="5"/>
    </row>
    <row r="13" spans="1:18">
      <c r="A13" s="5">
        <f t="shared" si="0"/>
        <v>6</v>
      </c>
      <c r="B13" s="6">
        <v>45175</v>
      </c>
      <c r="C13" s="5" t="s">
        <v>200</v>
      </c>
      <c r="D13" s="5" t="s">
        <v>1503</v>
      </c>
      <c r="E13" s="5" t="s">
        <v>1342</v>
      </c>
      <c r="F13" s="5" t="s">
        <v>110</v>
      </c>
      <c r="G13" s="5">
        <v>965</v>
      </c>
      <c r="H13" s="5"/>
      <c r="I13" s="5"/>
      <c r="J13" s="5"/>
      <c r="K13" s="301"/>
      <c r="L13" s="5"/>
      <c r="M13" s="291"/>
      <c r="N13" s="5">
        <f t="shared" si="1"/>
        <v>1725</v>
      </c>
      <c r="O13" s="5"/>
      <c r="P13" s="5"/>
      <c r="Q13" s="5"/>
      <c r="R13" s="5"/>
    </row>
    <row r="14" spans="1:18">
      <c r="A14" s="5">
        <f t="shared" si="0"/>
        <v>7</v>
      </c>
      <c r="B14" s="6">
        <v>45175</v>
      </c>
      <c r="C14" s="5" t="s">
        <v>1503</v>
      </c>
      <c r="D14" s="5" t="s">
        <v>1350</v>
      </c>
      <c r="E14" s="5" t="s">
        <v>1342</v>
      </c>
      <c r="F14" s="5" t="s">
        <v>110</v>
      </c>
      <c r="G14" s="5">
        <v>7</v>
      </c>
      <c r="H14" s="5"/>
      <c r="I14" s="5"/>
      <c r="J14" s="5"/>
      <c r="K14" s="301"/>
      <c r="L14" s="5"/>
      <c r="M14" s="291"/>
      <c r="N14" s="5">
        <f t="shared" si="1"/>
        <v>1732</v>
      </c>
      <c r="O14" s="5"/>
      <c r="P14" s="5"/>
      <c r="Q14" s="5"/>
      <c r="R14" s="5"/>
    </row>
    <row r="15" spans="1:18">
      <c r="A15" s="5">
        <f t="shared" si="0"/>
        <v>8</v>
      </c>
      <c r="B15" s="6">
        <v>45176</v>
      </c>
      <c r="C15" s="5" t="s">
        <v>1024</v>
      </c>
      <c r="D15" s="5" t="s">
        <v>1352</v>
      </c>
      <c r="E15" s="5" t="s">
        <v>1342</v>
      </c>
      <c r="F15" s="5" t="s">
        <v>110</v>
      </c>
      <c r="G15" s="5">
        <v>246</v>
      </c>
      <c r="H15" s="5"/>
      <c r="I15" s="5"/>
      <c r="J15" s="5"/>
      <c r="K15" s="301"/>
      <c r="L15" s="5"/>
      <c r="M15" s="291"/>
      <c r="N15" s="5">
        <f t="shared" si="1"/>
        <v>1978</v>
      </c>
      <c r="O15" s="5"/>
      <c r="P15" s="5"/>
      <c r="Q15" s="5"/>
      <c r="R15" s="5"/>
    </row>
    <row r="16" spans="1:18">
      <c r="A16" s="5">
        <f t="shared" si="0"/>
        <v>9</v>
      </c>
      <c r="B16" s="6">
        <v>45176</v>
      </c>
      <c r="C16" s="5" t="s">
        <v>1350</v>
      </c>
      <c r="D16" s="5" t="s">
        <v>1504</v>
      </c>
      <c r="E16" s="5" t="s">
        <v>1342</v>
      </c>
      <c r="F16" s="5" t="s">
        <v>110</v>
      </c>
      <c r="G16" s="5">
        <v>218</v>
      </c>
      <c r="H16" s="5"/>
      <c r="I16" s="5"/>
      <c r="J16" s="5"/>
      <c r="K16" s="301"/>
      <c r="L16" s="5"/>
      <c r="M16" s="291"/>
      <c r="N16" s="5">
        <f t="shared" si="1"/>
        <v>2196</v>
      </c>
      <c r="O16" s="5"/>
      <c r="P16" s="5"/>
      <c r="Q16" s="5"/>
      <c r="R16" s="5"/>
    </row>
    <row r="17" spans="1:18">
      <c r="A17" s="5">
        <f t="shared" si="0"/>
        <v>10</v>
      </c>
      <c r="B17" s="6">
        <v>45176</v>
      </c>
      <c r="C17" s="5" t="s">
        <v>1023</v>
      </c>
      <c r="D17" s="5" t="s">
        <v>1178</v>
      </c>
      <c r="E17" s="5" t="s">
        <v>1342</v>
      </c>
      <c r="F17" s="5" t="s">
        <v>110</v>
      </c>
      <c r="G17" s="5"/>
      <c r="H17" s="5"/>
      <c r="I17" s="5"/>
      <c r="J17" s="5">
        <v>208</v>
      </c>
      <c r="K17" s="301"/>
      <c r="L17" s="5"/>
      <c r="M17" s="291"/>
      <c r="N17" s="5">
        <f t="shared" si="1"/>
        <v>2404</v>
      </c>
      <c r="O17" s="5"/>
      <c r="P17" s="5"/>
      <c r="Q17" s="5"/>
      <c r="R17" s="5"/>
    </row>
    <row r="18" spans="1:18">
      <c r="A18" s="5">
        <f t="shared" si="0"/>
        <v>11</v>
      </c>
      <c r="B18" s="6">
        <v>45177</v>
      </c>
      <c r="C18" s="5" t="s">
        <v>1178</v>
      </c>
      <c r="D18" s="5" t="s">
        <v>1033</v>
      </c>
      <c r="E18" s="5" t="s">
        <v>1342</v>
      </c>
      <c r="F18" s="5" t="s">
        <v>110</v>
      </c>
      <c r="G18" s="5"/>
      <c r="H18" s="5">
        <v>372</v>
      </c>
      <c r="I18" s="5"/>
      <c r="J18" s="5"/>
      <c r="K18" s="301"/>
      <c r="L18" s="5"/>
      <c r="M18" s="291"/>
      <c r="N18" s="5">
        <f t="shared" si="1"/>
        <v>2776</v>
      </c>
      <c r="O18" s="5"/>
      <c r="P18" s="5"/>
      <c r="Q18" s="5"/>
      <c r="R18" s="5"/>
    </row>
    <row r="19" spans="1:18">
      <c r="A19" s="5">
        <f t="shared" si="0"/>
        <v>12</v>
      </c>
      <c r="B19" s="6">
        <v>45177</v>
      </c>
      <c r="C19" s="5" t="s">
        <v>1033</v>
      </c>
      <c r="D19" s="5" t="s">
        <v>249</v>
      </c>
      <c r="E19" s="5" t="s">
        <v>1342</v>
      </c>
      <c r="F19" s="5" t="s">
        <v>110</v>
      </c>
      <c r="G19" s="5"/>
      <c r="H19" s="5">
        <v>24</v>
      </c>
      <c r="I19" s="5"/>
      <c r="J19" s="5"/>
      <c r="K19" s="301"/>
      <c r="L19" s="5"/>
      <c r="M19" s="291"/>
      <c r="N19" s="5">
        <f t="shared" si="1"/>
        <v>2800</v>
      </c>
      <c r="O19" s="5"/>
      <c r="P19" s="5"/>
      <c r="Q19" s="5"/>
      <c r="R19" s="5"/>
    </row>
    <row r="20" spans="1:18">
      <c r="A20" s="5">
        <f t="shared" si="0"/>
        <v>13</v>
      </c>
      <c r="B20" s="6">
        <v>45177</v>
      </c>
      <c r="C20" s="5" t="s">
        <v>249</v>
      </c>
      <c r="D20" s="5" t="s">
        <v>1414</v>
      </c>
      <c r="E20" s="5" t="s">
        <v>1342</v>
      </c>
      <c r="F20" s="5" t="s">
        <v>110</v>
      </c>
      <c r="G20" s="5">
        <v>367</v>
      </c>
      <c r="H20" s="5"/>
      <c r="I20" s="5"/>
      <c r="J20" s="5"/>
      <c r="K20" s="301"/>
      <c r="L20" s="5"/>
      <c r="M20" s="291"/>
      <c r="N20" s="5">
        <f t="shared" si="1"/>
        <v>3167</v>
      </c>
      <c r="O20" s="5"/>
      <c r="P20" s="5"/>
      <c r="Q20" s="5"/>
      <c r="R20" s="5"/>
    </row>
    <row r="21" spans="1:18">
      <c r="A21" s="5">
        <f t="shared" si="0"/>
        <v>14</v>
      </c>
      <c r="B21" s="6">
        <v>45177</v>
      </c>
      <c r="C21" s="5" t="s">
        <v>1414</v>
      </c>
      <c r="D21" s="5" t="s">
        <v>1643</v>
      </c>
      <c r="E21" s="5" t="s">
        <v>1342</v>
      </c>
      <c r="F21" s="5" t="s">
        <v>110</v>
      </c>
      <c r="G21" s="5"/>
      <c r="H21" s="5">
        <v>42</v>
      </c>
      <c r="I21" s="5"/>
      <c r="J21" s="5"/>
      <c r="K21" s="301"/>
      <c r="L21" s="5"/>
      <c r="M21" s="291"/>
      <c r="N21" s="5">
        <f t="shared" si="1"/>
        <v>3209</v>
      </c>
      <c r="O21" s="5"/>
      <c r="P21" s="5"/>
      <c r="Q21" s="5"/>
      <c r="R21" s="5"/>
    </row>
    <row r="22" spans="1:18">
      <c r="A22" s="5">
        <f t="shared" si="0"/>
        <v>15</v>
      </c>
      <c r="B22" s="6">
        <v>45178</v>
      </c>
      <c r="C22" s="5" t="s">
        <v>249</v>
      </c>
      <c r="D22" s="5" t="s">
        <v>1644</v>
      </c>
      <c r="E22" s="5" t="s">
        <v>1342</v>
      </c>
      <c r="F22" s="5" t="s">
        <v>110</v>
      </c>
      <c r="G22" s="5">
        <v>56</v>
      </c>
      <c r="H22" s="5"/>
      <c r="I22" s="5"/>
      <c r="J22" s="5"/>
      <c r="K22" s="301"/>
      <c r="L22" s="5"/>
      <c r="M22" s="291"/>
      <c r="N22" s="5">
        <f t="shared" si="1"/>
        <v>3265</v>
      </c>
      <c r="O22" s="5"/>
      <c r="P22" s="5"/>
      <c r="Q22" s="5"/>
      <c r="R22" s="5"/>
    </row>
    <row r="23" spans="1:18">
      <c r="A23" s="5">
        <f t="shared" si="0"/>
        <v>16</v>
      </c>
      <c r="B23" s="6">
        <v>45178</v>
      </c>
      <c r="C23" s="5" t="s">
        <v>1644</v>
      </c>
      <c r="D23" s="5" t="s">
        <v>1645</v>
      </c>
      <c r="E23" s="5" t="s">
        <v>1342</v>
      </c>
      <c r="F23" s="5" t="s">
        <v>110</v>
      </c>
      <c r="G23" s="5">
        <v>120</v>
      </c>
      <c r="H23" s="5"/>
      <c r="I23" s="5"/>
      <c r="J23" s="5"/>
      <c r="K23" s="301"/>
      <c r="L23" s="5"/>
      <c r="M23" s="291"/>
      <c r="N23" s="5">
        <f t="shared" si="1"/>
        <v>3385</v>
      </c>
      <c r="O23" s="5"/>
      <c r="P23" s="5"/>
      <c r="Q23" s="5"/>
      <c r="R23" s="5"/>
    </row>
    <row r="24" spans="1:18">
      <c r="A24" s="5">
        <f t="shared" si="0"/>
        <v>17</v>
      </c>
      <c r="B24" s="6">
        <v>45178</v>
      </c>
      <c r="C24" s="5" t="s">
        <v>1414</v>
      </c>
      <c r="D24" s="5" t="s">
        <v>1643</v>
      </c>
      <c r="E24" s="5" t="s">
        <v>1342</v>
      </c>
      <c r="F24" s="5" t="s">
        <v>110</v>
      </c>
      <c r="G24" s="5"/>
      <c r="H24" s="5">
        <v>104</v>
      </c>
      <c r="I24" s="5"/>
      <c r="J24" s="5"/>
      <c r="K24" s="301"/>
      <c r="L24" s="5"/>
      <c r="M24" s="291"/>
      <c r="N24" s="5">
        <f t="shared" si="1"/>
        <v>3489</v>
      </c>
      <c r="O24" s="5"/>
      <c r="P24" s="5"/>
      <c r="Q24" s="5"/>
      <c r="R24" s="5"/>
    </row>
    <row r="25" spans="1:18">
      <c r="A25" s="5">
        <f t="shared" si="0"/>
        <v>18</v>
      </c>
      <c r="B25" s="6">
        <v>45180</v>
      </c>
      <c r="C25" s="5" t="s">
        <v>1643</v>
      </c>
      <c r="D25" s="5" t="s">
        <v>1597</v>
      </c>
      <c r="E25" s="5" t="s">
        <v>1342</v>
      </c>
      <c r="F25" s="5" t="s">
        <v>110</v>
      </c>
      <c r="G25" s="5">
        <v>40</v>
      </c>
      <c r="H25" s="5"/>
      <c r="I25" s="5"/>
      <c r="J25" s="5"/>
      <c r="K25" s="301"/>
      <c r="L25" s="5"/>
      <c r="M25" s="291"/>
      <c r="N25" s="5">
        <f t="shared" si="1"/>
        <v>3529</v>
      </c>
      <c r="O25" s="5"/>
      <c r="P25" s="5"/>
      <c r="Q25" s="5"/>
      <c r="R25" s="5"/>
    </row>
    <row r="26" spans="1:18">
      <c r="A26" s="5">
        <f t="shared" si="0"/>
        <v>19</v>
      </c>
      <c r="B26" s="6">
        <v>45180</v>
      </c>
      <c r="C26" s="5" t="s">
        <v>1417</v>
      </c>
      <c r="D26" s="5" t="s">
        <v>1545</v>
      </c>
      <c r="E26" s="5" t="s">
        <v>1342</v>
      </c>
      <c r="F26" s="5" t="s">
        <v>110</v>
      </c>
      <c r="G26" s="5">
        <v>207</v>
      </c>
      <c r="H26" s="5"/>
      <c r="I26" s="5"/>
      <c r="J26" s="5"/>
      <c r="K26" s="301"/>
      <c r="L26" s="5"/>
      <c r="M26" s="291"/>
      <c r="N26" s="5">
        <f t="shared" si="1"/>
        <v>3736</v>
      </c>
      <c r="O26" s="5"/>
      <c r="P26" s="5"/>
      <c r="Q26" s="5"/>
      <c r="R26" s="5"/>
    </row>
    <row r="27" spans="1:18">
      <c r="A27" s="5">
        <f t="shared" si="0"/>
        <v>20</v>
      </c>
      <c r="B27" s="6">
        <v>45180</v>
      </c>
      <c r="C27" s="5" t="s">
        <v>1648</v>
      </c>
      <c r="D27" s="5" t="s">
        <v>1614</v>
      </c>
      <c r="E27" s="5" t="s">
        <v>1342</v>
      </c>
      <c r="F27" s="5" t="s">
        <v>110</v>
      </c>
      <c r="G27" s="5">
        <v>45</v>
      </c>
      <c r="H27" s="5"/>
      <c r="I27" s="5"/>
      <c r="J27" s="5"/>
      <c r="K27" s="301"/>
      <c r="L27" s="5"/>
      <c r="M27" s="291"/>
      <c r="N27" s="5">
        <f t="shared" si="1"/>
        <v>3781</v>
      </c>
      <c r="O27" s="5"/>
      <c r="P27" s="5"/>
      <c r="Q27" s="5"/>
      <c r="R27" s="5"/>
    </row>
    <row r="28" spans="1:18">
      <c r="A28" s="5">
        <f t="shared" si="0"/>
        <v>21</v>
      </c>
      <c r="B28" s="6">
        <v>45181</v>
      </c>
      <c r="C28" s="5" t="s">
        <v>1649</v>
      </c>
      <c r="D28" s="5" t="s">
        <v>1650</v>
      </c>
      <c r="E28" s="5" t="s">
        <v>1342</v>
      </c>
      <c r="F28" s="5" t="s">
        <v>110</v>
      </c>
      <c r="G28" s="5">
        <v>64</v>
      </c>
      <c r="H28" s="5"/>
      <c r="I28" s="5"/>
      <c r="J28" s="5"/>
      <c r="K28" s="301"/>
      <c r="L28" s="5"/>
      <c r="M28" s="291"/>
      <c r="N28" s="5">
        <f t="shared" si="1"/>
        <v>3845</v>
      </c>
      <c r="O28" s="5"/>
      <c r="P28" s="5"/>
      <c r="Q28" s="5"/>
      <c r="R28" s="5"/>
    </row>
    <row r="29" spans="1:18">
      <c r="A29" s="5">
        <v>22</v>
      </c>
      <c r="B29" s="6">
        <v>45189</v>
      </c>
      <c r="C29" s="5" t="s">
        <v>1388</v>
      </c>
      <c r="D29" s="5" t="s">
        <v>1655</v>
      </c>
      <c r="E29" s="5" t="s">
        <v>1342</v>
      </c>
      <c r="F29" s="5" t="s">
        <v>110</v>
      </c>
      <c r="G29" s="5">
        <v>173</v>
      </c>
      <c r="H29" s="5"/>
      <c r="I29" s="5"/>
      <c r="J29" s="5"/>
      <c r="K29" s="301"/>
      <c r="L29" s="5"/>
      <c r="M29" s="291"/>
      <c r="N29" s="5">
        <f t="shared" si="1"/>
        <v>4018</v>
      </c>
      <c r="O29" s="5"/>
      <c r="P29" s="5"/>
      <c r="Q29" s="5"/>
      <c r="R29" s="5"/>
    </row>
    <row r="30" spans="1:18">
      <c r="A30" s="5">
        <v>23</v>
      </c>
      <c r="B30" s="6">
        <v>45189</v>
      </c>
      <c r="C30" s="5" t="s">
        <v>1616</v>
      </c>
      <c r="D30" s="5" t="s">
        <v>1522</v>
      </c>
      <c r="E30" s="5" t="s">
        <v>1342</v>
      </c>
      <c r="F30" s="5" t="s">
        <v>110</v>
      </c>
      <c r="G30" s="5">
        <v>20</v>
      </c>
      <c r="H30" s="5"/>
      <c r="I30" s="5"/>
      <c r="J30" s="5"/>
      <c r="K30" s="301"/>
      <c r="L30" s="5"/>
      <c r="M30" s="291"/>
      <c r="N30" s="5">
        <f t="shared" si="1"/>
        <v>4038</v>
      </c>
      <c r="O30" s="5"/>
      <c r="P30" s="5"/>
      <c r="Q30" s="5"/>
      <c r="R30" s="5"/>
    </row>
    <row r="31" spans="1:18">
      <c r="A31" s="5">
        <v>24</v>
      </c>
      <c r="B31" s="6">
        <v>45189</v>
      </c>
      <c r="C31" s="5" t="s">
        <v>1656</v>
      </c>
      <c r="D31" s="5" t="s">
        <v>1384</v>
      </c>
      <c r="E31" s="5" t="s">
        <v>1342</v>
      </c>
      <c r="F31" s="5" t="s">
        <v>110</v>
      </c>
      <c r="G31" s="5">
        <v>108</v>
      </c>
      <c r="H31" s="5"/>
      <c r="I31" s="5"/>
      <c r="J31" s="5"/>
      <c r="K31" s="301"/>
      <c r="L31" s="5"/>
      <c r="M31" s="291"/>
      <c r="N31" s="5">
        <f t="shared" si="1"/>
        <v>4146</v>
      </c>
      <c r="O31" s="5"/>
      <c r="P31" s="5"/>
      <c r="Q31" s="5"/>
      <c r="R31" s="5"/>
    </row>
    <row r="32" spans="1:18">
      <c r="A32" s="5">
        <f>+A31+1</f>
        <v>25</v>
      </c>
      <c r="B32" s="6">
        <v>45189</v>
      </c>
      <c r="C32" s="5" t="s">
        <v>1384</v>
      </c>
      <c r="D32" s="5" t="s">
        <v>1553</v>
      </c>
      <c r="E32" s="5" t="s">
        <v>1342</v>
      </c>
      <c r="F32" s="5" t="s">
        <v>110</v>
      </c>
      <c r="G32" s="5">
        <v>127</v>
      </c>
      <c r="H32" s="5"/>
      <c r="I32" s="5"/>
      <c r="J32" s="5"/>
      <c r="K32" s="301"/>
      <c r="L32" s="5"/>
      <c r="M32" s="291"/>
      <c r="N32" s="5">
        <f t="shared" si="1"/>
        <v>4273</v>
      </c>
      <c r="O32" s="5"/>
      <c r="P32" s="5"/>
      <c r="Q32" s="5"/>
      <c r="R32" s="5"/>
    </row>
    <row r="33" spans="1:18">
      <c r="A33" s="5">
        <f t="shared" ref="A33:A77" si="2">+A32+1</f>
        <v>26</v>
      </c>
      <c r="B33" s="6">
        <v>45190</v>
      </c>
      <c r="C33" s="5" t="s">
        <v>1559</v>
      </c>
      <c r="D33" s="5" t="s">
        <v>1242</v>
      </c>
      <c r="E33" s="5" t="s">
        <v>1342</v>
      </c>
      <c r="F33" s="5" t="s">
        <v>110</v>
      </c>
      <c r="G33" s="5">
        <v>236</v>
      </c>
      <c r="H33" s="5"/>
      <c r="I33" s="5"/>
      <c r="J33" s="5"/>
      <c r="K33" s="301"/>
      <c r="L33" s="5"/>
      <c r="M33" s="291"/>
      <c r="N33" s="5">
        <f t="shared" si="1"/>
        <v>4509</v>
      </c>
      <c r="O33" s="5"/>
      <c r="P33" s="5"/>
      <c r="Q33" s="5"/>
      <c r="R33" s="5"/>
    </row>
    <row r="34" spans="1:18">
      <c r="A34" s="5">
        <f t="shared" si="2"/>
        <v>27</v>
      </c>
      <c r="B34" s="6">
        <v>45190</v>
      </c>
      <c r="C34" s="5" t="s">
        <v>1520</v>
      </c>
      <c r="D34" s="5" t="s">
        <v>1559</v>
      </c>
      <c r="E34" s="5" t="s">
        <v>1342</v>
      </c>
      <c r="F34" s="5" t="s">
        <v>110</v>
      </c>
      <c r="G34" s="5">
        <v>100</v>
      </c>
      <c r="H34" s="5"/>
      <c r="I34" s="5"/>
      <c r="J34" s="5"/>
      <c r="K34" s="301"/>
      <c r="L34" s="5"/>
      <c r="M34" s="291"/>
      <c r="N34" s="5">
        <f t="shared" si="1"/>
        <v>4609</v>
      </c>
      <c r="O34" s="5"/>
      <c r="P34" s="5"/>
      <c r="Q34" s="5"/>
      <c r="R34" s="5"/>
    </row>
    <row r="35" spans="1:18">
      <c r="A35" s="5">
        <f t="shared" si="2"/>
        <v>28</v>
      </c>
      <c r="B35" s="6">
        <v>45190</v>
      </c>
      <c r="C35" s="5" t="s">
        <v>1430</v>
      </c>
      <c r="D35" s="5" t="s">
        <v>1374</v>
      </c>
      <c r="E35" s="5" t="s">
        <v>1342</v>
      </c>
      <c r="F35" s="5" t="s">
        <v>110</v>
      </c>
      <c r="G35" s="5">
        <v>30</v>
      </c>
      <c r="H35" s="5"/>
      <c r="I35" s="5"/>
      <c r="J35" s="5"/>
      <c r="K35" s="301"/>
      <c r="L35" s="5"/>
      <c r="M35" s="291"/>
      <c r="N35" s="5">
        <f t="shared" si="1"/>
        <v>4639</v>
      </c>
      <c r="O35" s="5"/>
      <c r="P35" s="5"/>
      <c r="Q35" s="5"/>
      <c r="R35" s="5"/>
    </row>
    <row r="36" spans="1:18">
      <c r="A36" s="5">
        <f t="shared" si="2"/>
        <v>29</v>
      </c>
      <c r="B36" s="6">
        <v>45191</v>
      </c>
      <c r="C36" s="5" t="s">
        <v>1570</v>
      </c>
      <c r="D36" s="5" t="s">
        <v>751</v>
      </c>
      <c r="E36" s="5" t="s">
        <v>1342</v>
      </c>
      <c r="F36" s="5" t="s">
        <v>110</v>
      </c>
      <c r="G36" s="5">
        <v>96</v>
      </c>
      <c r="H36" s="5"/>
      <c r="I36" s="5"/>
      <c r="J36" s="5"/>
      <c r="K36" s="301"/>
      <c r="L36" s="5"/>
      <c r="M36" s="291"/>
      <c r="N36" s="5">
        <f t="shared" si="1"/>
        <v>4735</v>
      </c>
      <c r="O36" s="5"/>
      <c r="P36" s="5"/>
      <c r="Q36" s="5"/>
      <c r="R36" s="5"/>
    </row>
    <row r="37" spans="1:18">
      <c r="A37" s="5">
        <f t="shared" si="2"/>
        <v>30</v>
      </c>
      <c r="B37" s="6">
        <v>45191</v>
      </c>
      <c r="C37" s="5" t="s">
        <v>751</v>
      </c>
      <c r="D37" s="5" t="s">
        <v>1558</v>
      </c>
      <c r="E37" s="5" t="s">
        <v>1342</v>
      </c>
      <c r="F37" s="5" t="s">
        <v>110</v>
      </c>
      <c r="G37" s="5">
        <v>29</v>
      </c>
      <c r="H37" s="5"/>
      <c r="I37" s="5"/>
      <c r="J37" s="5"/>
      <c r="K37" s="301"/>
      <c r="L37" s="5"/>
      <c r="M37" s="291"/>
      <c r="N37" s="5">
        <f t="shared" si="1"/>
        <v>4764</v>
      </c>
      <c r="O37" s="5"/>
      <c r="P37" s="5"/>
      <c r="Q37" s="5"/>
      <c r="R37" s="5"/>
    </row>
    <row r="38" spans="1:18">
      <c r="A38" s="5">
        <f t="shared" si="2"/>
        <v>31</v>
      </c>
      <c r="B38" s="6">
        <v>45191</v>
      </c>
      <c r="C38" s="5" t="s">
        <v>1558</v>
      </c>
      <c r="D38" s="5" t="s">
        <v>1427</v>
      </c>
      <c r="E38" s="5" t="s">
        <v>1342</v>
      </c>
      <c r="F38" s="5" t="s">
        <v>110</v>
      </c>
      <c r="G38" s="5">
        <v>126</v>
      </c>
      <c r="H38" s="5"/>
      <c r="I38" s="5"/>
      <c r="J38" s="5"/>
      <c r="K38" s="301"/>
      <c r="L38" s="5"/>
      <c r="M38" s="291"/>
      <c r="N38" s="5">
        <f t="shared" si="1"/>
        <v>4890</v>
      </c>
      <c r="O38" s="5"/>
      <c r="P38" s="5"/>
      <c r="Q38" s="5"/>
      <c r="R38" s="5"/>
    </row>
    <row r="39" spans="1:18">
      <c r="A39" s="5">
        <f t="shared" si="2"/>
        <v>32</v>
      </c>
      <c r="B39" s="6">
        <v>45191</v>
      </c>
      <c r="C39" s="5" t="s">
        <v>1427</v>
      </c>
      <c r="D39" s="5" t="s">
        <v>1398</v>
      </c>
      <c r="E39" s="5" t="s">
        <v>1342</v>
      </c>
      <c r="F39" s="5" t="s">
        <v>110</v>
      </c>
      <c r="G39" s="5">
        <v>98</v>
      </c>
      <c r="H39" s="5"/>
      <c r="I39" s="5"/>
      <c r="J39" s="5"/>
      <c r="K39" s="301"/>
      <c r="L39" s="5"/>
      <c r="M39" s="291"/>
      <c r="N39" s="5">
        <f t="shared" si="1"/>
        <v>4988</v>
      </c>
      <c r="O39" s="5"/>
      <c r="P39" s="5"/>
      <c r="Q39" s="5"/>
      <c r="R39" s="5"/>
    </row>
    <row r="40" spans="1:18">
      <c r="A40" s="5">
        <f t="shared" si="2"/>
        <v>33</v>
      </c>
      <c r="B40" s="6">
        <v>45191</v>
      </c>
      <c r="C40" s="5" t="s">
        <v>1398</v>
      </c>
      <c r="D40" s="5" t="s">
        <v>1556</v>
      </c>
      <c r="E40" s="5" t="s">
        <v>1342</v>
      </c>
      <c r="F40" s="5" t="s">
        <v>110</v>
      </c>
      <c r="G40" s="5">
        <v>91</v>
      </c>
      <c r="H40" s="5"/>
      <c r="I40" s="5"/>
      <c r="J40" s="5"/>
      <c r="K40" s="301"/>
      <c r="L40" s="5"/>
      <c r="M40" s="291"/>
      <c r="N40" s="5">
        <f t="shared" si="1"/>
        <v>5079</v>
      </c>
      <c r="O40" s="5"/>
      <c r="P40" s="5"/>
      <c r="Q40" s="5"/>
      <c r="R40" s="5"/>
    </row>
    <row r="41" spans="1:18">
      <c r="A41" s="5">
        <f t="shared" si="2"/>
        <v>34</v>
      </c>
      <c r="B41" s="6">
        <v>45193</v>
      </c>
      <c r="C41" s="5" t="s">
        <v>1242</v>
      </c>
      <c r="D41" s="5" t="s">
        <v>1243</v>
      </c>
      <c r="E41" s="5" t="s">
        <v>1342</v>
      </c>
      <c r="F41" s="5" t="s">
        <v>110</v>
      </c>
      <c r="G41" s="5">
        <v>158</v>
      </c>
      <c r="H41" s="5"/>
      <c r="I41" s="5"/>
      <c r="J41" s="5"/>
      <c r="K41" s="301"/>
      <c r="L41" s="5"/>
      <c r="M41" s="291"/>
      <c r="N41" s="5">
        <f t="shared" si="1"/>
        <v>5237</v>
      </c>
      <c r="O41" s="5"/>
      <c r="P41" s="5"/>
      <c r="Q41" s="5"/>
      <c r="R41" s="5"/>
    </row>
    <row r="42" spans="1:18">
      <c r="A42" s="5">
        <f t="shared" si="2"/>
        <v>35</v>
      </c>
      <c r="B42" s="6">
        <v>45193</v>
      </c>
      <c r="C42" s="5" t="s">
        <v>1243</v>
      </c>
      <c r="D42" s="5" t="s">
        <v>1234</v>
      </c>
      <c r="E42" s="5" t="s">
        <v>1342</v>
      </c>
      <c r="F42" s="5" t="s">
        <v>110</v>
      </c>
      <c r="G42" s="5">
        <v>140</v>
      </c>
      <c r="H42" s="5"/>
      <c r="I42" s="5"/>
      <c r="J42" s="5"/>
      <c r="K42" s="301"/>
      <c r="L42" s="5"/>
      <c r="M42" s="291"/>
      <c r="N42" s="5">
        <f t="shared" si="1"/>
        <v>5377</v>
      </c>
      <c r="O42" s="5"/>
      <c r="P42" s="5"/>
      <c r="Q42" s="5"/>
      <c r="R42" s="5"/>
    </row>
    <row r="43" spans="1:18">
      <c r="A43" s="5">
        <f t="shared" si="2"/>
        <v>36</v>
      </c>
      <c r="B43" s="6">
        <v>45193</v>
      </c>
      <c r="C43" s="5" t="s">
        <v>1399</v>
      </c>
      <c r="D43" s="5" t="s">
        <v>812</v>
      </c>
      <c r="E43" s="5" t="s">
        <v>1342</v>
      </c>
      <c r="F43" s="5" t="s">
        <v>110</v>
      </c>
      <c r="G43" s="5">
        <v>80</v>
      </c>
      <c r="H43" s="5"/>
      <c r="I43" s="5"/>
      <c r="J43" s="5"/>
      <c r="K43" s="301"/>
      <c r="L43" s="5"/>
      <c r="M43" s="291"/>
      <c r="N43" s="5">
        <f t="shared" si="1"/>
        <v>5457</v>
      </c>
      <c r="O43" s="5"/>
      <c r="P43" s="5"/>
      <c r="Q43" s="5"/>
      <c r="R43" s="5"/>
    </row>
    <row r="44" spans="1:18">
      <c r="A44" s="5">
        <f t="shared" si="2"/>
        <v>37</v>
      </c>
      <c r="B44" s="6">
        <v>45193</v>
      </c>
      <c r="C44" s="5" t="s">
        <v>1399</v>
      </c>
      <c r="D44" s="5" t="s">
        <v>1557</v>
      </c>
      <c r="E44" s="5" t="s">
        <v>1342</v>
      </c>
      <c r="F44" s="5" t="s">
        <v>110</v>
      </c>
      <c r="G44" s="5">
        <v>60</v>
      </c>
      <c r="H44" s="5"/>
      <c r="I44" s="5"/>
      <c r="J44" s="5"/>
      <c r="K44" s="301"/>
      <c r="L44" s="5"/>
      <c r="M44" s="291"/>
      <c r="N44" s="5">
        <f t="shared" si="1"/>
        <v>5517</v>
      </c>
      <c r="O44" s="5"/>
      <c r="P44" s="5"/>
      <c r="Q44" s="5"/>
      <c r="R44" s="5"/>
    </row>
    <row r="45" spans="1:18">
      <c r="A45" s="5">
        <f t="shared" si="2"/>
        <v>38</v>
      </c>
      <c r="B45" s="6">
        <v>45193</v>
      </c>
      <c r="C45" s="5" t="s">
        <v>1421</v>
      </c>
      <c r="D45" s="5" t="s">
        <v>760</v>
      </c>
      <c r="E45" s="5" t="s">
        <v>1342</v>
      </c>
      <c r="F45" s="5" t="s">
        <v>110</v>
      </c>
      <c r="G45" s="5">
        <v>75</v>
      </c>
      <c r="H45" s="5"/>
      <c r="I45" s="5"/>
      <c r="J45" s="5"/>
      <c r="K45" s="301"/>
      <c r="L45" s="5"/>
      <c r="M45" s="291"/>
      <c r="N45" s="5">
        <f t="shared" si="1"/>
        <v>5592</v>
      </c>
      <c r="O45" s="5"/>
      <c r="P45" s="5"/>
      <c r="Q45" s="5"/>
      <c r="R45" s="5"/>
    </row>
    <row r="46" spans="1:18">
      <c r="A46" s="5">
        <f>+A45+1</f>
        <v>39</v>
      </c>
      <c r="B46" s="6">
        <v>45193</v>
      </c>
      <c r="C46" s="5" t="s">
        <v>1254</v>
      </c>
      <c r="D46" s="5" t="s">
        <v>1216</v>
      </c>
      <c r="E46" s="5" t="s">
        <v>1342</v>
      </c>
      <c r="F46" s="5" t="s">
        <v>110</v>
      </c>
      <c r="G46" s="5"/>
      <c r="H46" s="5">
        <v>150</v>
      </c>
      <c r="I46" s="5"/>
      <c r="J46" s="5"/>
      <c r="K46" s="301"/>
      <c r="L46" s="5"/>
      <c r="M46" s="291"/>
      <c r="N46" s="5">
        <f t="shared" si="1"/>
        <v>5742</v>
      </c>
      <c r="O46" s="5"/>
      <c r="P46" s="5"/>
      <c r="Q46" s="5"/>
      <c r="R46" s="5"/>
    </row>
    <row r="47" spans="1:18">
      <c r="A47" s="5">
        <f t="shared" si="2"/>
        <v>40</v>
      </c>
      <c r="B47" s="6">
        <v>45193</v>
      </c>
      <c r="C47" s="5" t="s">
        <v>1247</v>
      </c>
      <c r="D47" s="5" t="s">
        <v>1424</v>
      </c>
      <c r="E47" s="5" t="s">
        <v>1342</v>
      </c>
      <c r="F47" s="5" t="s">
        <v>110</v>
      </c>
      <c r="G47" s="5">
        <v>65</v>
      </c>
      <c r="H47" s="5"/>
      <c r="I47" s="5"/>
      <c r="J47" s="5"/>
      <c r="K47" s="301"/>
      <c r="L47" s="5"/>
      <c r="M47" s="291"/>
      <c r="N47" s="5">
        <f t="shared" si="1"/>
        <v>5807</v>
      </c>
      <c r="O47" s="5"/>
      <c r="P47" s="5"/>
      <c r="Q47" s="5"/>
      <c r="R47" s="5"/>
    </row>
    <row r="48" spans="1:18">
      <c r="A48" s="246">
        <f t="shared" si="2"/>
        <v>41</v>
      </c>
      <c r="B48" s="6">
        <v>45194</v>
      </c>
      <c r="C48" s="5" t="s">
        <v>812</v>
      </c>
      <c r="D48" s="5" t="s">
        <v>1460</v>
      </c>
      <c r="E48" s="246" t="s">
        <v>1342</v>
      </c>
      <c r="F48" s="246" t="s">
        <v>110</v>
      </c>
      <c r="G48" s="5">
        <v>45</v>
      </c>
      <c r="H48" s="5"/>
      <c r="I48" s="5"/>
      <c r="J48" s="5"/>
      <c r="K48" s="301"/>
      <c r="L48" s="5"/>
      <c r="M48" s="291"/>
      <c r="N48" s="246">
        <f t="shared" si="1"/>
        <v>5852</v>
      </c>
      <c r="O48" s="5"/>
      <c r="P48" s="5"/>
      <c r="Q48" s="5"/>
      <c r="R48" s="5"/>
    </row>
    <row r="49" spans="1:18">
      <c r="A49" s="246">
        <f t="shared" si="2"/>
        <v>42</v>
      </c>
      <c r="B49" s="6">
        <v>45194</v>
      </c>
      <c r="C49" s="5" t="s">
        <v>1681</v>
      </c>
      <c r="D49" s="5" t="s">
        <v>1682</v>
      </c>
      <c r="E49" s="246" t="s">
        <v>1342</v>
      </c>
      <c r="F49" s="246" t="s">
        <v>110</v>
      </c>
      <c r="G49" s="5">
        <v>65</v>
      </c>
      <c r="H49" s="5"/>
      <c r="I49" s="5"/>
      <c r="J49" s="5"/>
      <c r="K49" s="301"/>
      <c r="L49" s="5"/>
      <c r="M49" s="291"/>
      <c r="N49" s="246">
        <f t="shared" si="1"/>
        <v>5917</v>
      </c>
      <c r="O49" s="5"/>
      <c r="P49" s="5"/>
      <c r="Q49" s="5"/>
      <c r="R49" s="5"/>
    </row>
    <row r="50" spans="1:18">
      <c r="A50" s="246">
        <f t="shared" si="2"/>
        <v>43</v>
      </c>
      <c r="B50" s="6">
        <v>45194</v>
      </c>
      <c r="C50" s="5" t="s">
        <v>1422</v>
      </c>
      <c r="D50" s="5" t="s">
        <v>1461</v>
      </c>
      <c r="E50" s="246" t="s">
        <v>1342</v>
      </c>
      <c r="F50" s="246" t="s">
        <v>110</v>
      </c>
      <c r="G50" s="5">
        <v>28</v>
      </c>
      <c r="H50" s="5"/>
      <c r="I50" s="5"/>
      <c r="J50" s="5"/>
      <c r="K50" s="301"/>
      <c r="L50" s="5"/>
      <c r="M50" s="291"/>
      <c r="N50" s="246">
        <f t="shared" si="1"/>
        <v>5945</v>
      </c>
      <c r="O50" s="5"/>
      <c r="P50" s="5"/>
      <c r="Q50" s="5"/>
      <c r="R50" s="5"/>
    </row>
    <row r="51" spans="1:18">
      <c r="A51" s="246">
        <f t="shared" si="2"/>
        <v>44</v>
      </c>
      <c r="B51" s="6">
        <v>45194</v>
      </c>
      <c r="C51" s="5" t="s">
        <v>1126</v>
      </c>
      <c r="D51" s="5" t="s">
        <v>1116</v>
      </c>
      <c r="E51" s="246" t="s">
        <v>1342</v>
      </c>
      <c r="F51" s="246" t="s">
        <v>110</v>
      </c>
      <c r="G51" s="5">
        <v>354</v>
      </c>
      <c r="H51" s="5"/>
      <c r="I51" s="5"/>
      <c r="J51" s="5"/>
      <c r="K51" s="301"/>
      <c r="L51" s="5"/>
      <c r="M51" s="291"/>
      <c r="N51" s="246">
        <f t="shared" si="1"/>
        <v>6299</v>
      </c>
      <c r="O51" s="5"/>
      <c r="P51" s="5"/>
      <c r="Q51" s="5"/>
      <c r="R51" s="5"/>
    </row>
    <row r="52" spans="1:18">
      <c r="A52" s="246">
        <f t="shared" si="2"/>
        <v>45</v>
      </c>
      <c r="B52" s="6">
        <v>45194</v>
      </c>
      <c r="C52" s="246" t="s">
        <v>1270</v>
      </c>
      <c r="D52" s="246" t="s">
        <v>1126</v>
      </c>
      <c r="E52" s="246" t="s">
        <v>1342</v>
      </c>
      <c r="F52" s="246" t="s">
        <v>110</v>
      </c>
      <c r="G52" s="246">
        <v>83</v>
      </c>
      <c r="H52" s="246"/>
      <c r="I52" s="246"/>
      <c r="J52" s="246"/>
      <c r="K52" s="301"/>
      <c r="L52" s="246"/>
      <c r="M52" s="291"/>
      <c r="N52" s="246">
        <f t="shared" si="1"/>
        <v>6382</v>
      </c>
      <c r="O52" s="246"/>
      <c r="P52" s="246"/>
      <c r="Q52" s="246"/>
      <c r="R52" s="246"/>
    </row>
    <row r="53" spans="1:18">
      <c r="A53" s="269">
        <f t="shared" si="2"/>
        <v>46</v>
      </c>
      <c r="B53" s="6">
        <v>45201</v>
      </c>
      <c r="C53" s="246" t="s">
        <v>1270</v>
      </c>
      <c r="D53" s="246" t="s">
        <v>1139</v>
      </c>
      <c r="E53" s="269" t="s">
        <v>1342</v>
      </c>
      <c r="F53" s="269" t="s">
        <v>110</v>
      </c>
      <c r="G53" s="246">
        <v>98</v>
      </c>
      <c r="H53" s="246"/>
      <c r="I53" s="246"/>
      <c r="J53" s="246"/>
      <c r="K53" s="301"/>
      <c r="L53" s="246"/>
      <c r="M53" s="291"/>
      <c r="N53" s="269">
        <f t="shared" si="1"/>
        <v>6480</v>
      </c>
      <c r="O53" s="246"/>
      <c r="P53" s="246"/>
      <c r="Q53" s="246"/>
      <c r="R53" s="246"/>
    </row>
    <row r="54" spans="1:18">
      <c r="A54" s="269">
        <f t="shared" si="2"/>
        <v>47</v>
      </c>
      <c r="B54" s="6">
        <v>45201</v>
      </c>
      <c r="C54" s="246" t="s">
        <v>1139</v>
      </c>
      <c r="D54" s="246" t="s">
        <v>1224</v>
      </c>
      <c r="E54" s="269" t="s">
        <v>1342</v>
      </c>
      <c r="F54" s="269" t="s">
        <v>110</v>
      </c>
      <c r="G54" s="246">
        <v>118</v>
      </c>
      <c r="H54" s="246"/>
      <c r="I54" s="246"/>
      <c r="J54" s="246"/>
      <c r="K54" s="301"/>
      <c r="L54" s="246"/>
      <c r="M54" s="291"/>
      <c r="N54" s="269">
        <f t="shared" si="1"/>
        <v>6598</v>
      </c>
      <c r="O54" s="246"/>
      <c r="P54" s="246"/>
      <c r="Q54" s="246"/>
      <c r="R54" s="246"/>
    </row>
    <row r="55" spans="1:18">
      <c r="A55" s="269">
        <f t="shared" si="2"/>
        <v>48</v>
      </c>
      <c r="B55" s="6">
        <v>45201</v>
      </c>
      <c r="C55" s="246" t="s">
        <v>1224</v>
      </c>
      <c r="D55" s="246" t="s">
        <v>1222</v>
      </c>
      <c r="E55" s="269" t="s">
        <v>1342</v>
      </c>
      <c r="F55" s="269" t="s">
        <v>110</v>
      </c>
      <c r="G55" s="246">
        <v>63</v>
      </c>
      <c r="H55" s="246"/>
      <c r="I55" s="246"/>
      <c r="J55" s="246"/>
      <c r="K55" s="301"/>
      <c r="L55" s="246"/>
      <c r="M55" s="291"/>
      <c r="N55" s="269">
        <f t="shared" si="1"/>
        <v>6661</v>
      </c>
      <c r="O55" s="246"/>
      <c r="P55" s="246"/>
      <c r="Q55" s="246"/>
      <c r="R55" s="246"/>
    </row>
    <row r="56" spans="1:18">
      <c r="A56" s="269">
        <f t="shared" si="2"/>
        <v>49</v>
      </c>
      <c r="B56" s="6">
        <v>45201</v>
      </c>
      <c r="C56" s="246" t="s">
        <v>200</v>
      </c>
      <c r="D56" s="246" t="s">
        <v>1120</v>
      </c>
      <c r="E56" s="269" t="s">
        <v>1342</v>
      </c>
      <c r="F56" s="269" t="s">
        <v>110</v>
      </c>
      <c r="G56" s="246">
        <v>210</v>
      </c>
      <c r="H56" s="246"/>
      <c r="I56" s="246"/>
      <c r="J56" s="246"/>
      <c r="K56" s="301"/>
      <c r="L56" s="246"/>
      <c r="M56" s="291"/>
      <c r="N56" s="269">
        <f t="shared" si="1"/>
        <v>6871</v>
      </c>
      <c r="O56" s="246"/>
      <c r="P56" s="246"/>
      <c r="Q56" s="246"/>
      <c r="R56" s="246"/>
    </row>
    <row r="57" spans="1:18">
      <c r="A57" s="269">
        <f t="shared" si="2"/>
        <v>50</v>
      </c>
      <c r="B57" s="6">
        <v>45215</v>
      </c>
      <c r="C57" s="269" t="s">
        <v>1703</v>
      </c>
      <c r="D57" s="269" t="s">
        <v>1704</v>
      </c>
      <c r="E57" s="269" t="s">
        <v>1342</v>
      </c>
      <c r="F57" s="269" t="s">
        <v>110</v>
      </c>
      <c r="G57" s="269">
        <v>55</v>
      </c>
      <c r="H57" s="269"/>
      <c r="I57" s="269"/>
      <c r="J57" s="269"/>
      <c r="K57" s="301"/>
      <c r="L57" s="269"/>
      <c r="M57" s="291"/>
      <c r="N57" s="269">
        <f t="shared" si="1"/>
        <v>6926</v>
      </c>
      <c r="O57" s="269"/>
      <c r="P57" s="269"/>
      <c r="Q57" s="269"/>
      <c r="R57" s="269"/>
    </row>
    <row r="58" spans="1:18">
      <c r="A58" s="269">
        <f t="shared" si="2"/>
        <v>51</v>
      </c>
      <c r="B58" s="6">
        <v>45215</v>
      </c>
      <c r="C58" s="269" t="s">
        <v>1705</v>
      </c>
      <c r="D58" s="269" t="s">
        <v>1706</v>
      </c>
      <c r="E58" s="269" t="s">
        <v>1342</v>
      </c>
      <c r="F58" s="269" t="s">
        <v>110</v>
      </c>
      <c r="G58" s="269">
        <v>50</v>
      </c>
      <c r="H58" s="269"/>
      <c r="I58" s="269"/>
      <c r="J58" s="269"/>
      <c r="K58" s="301"/>
      <c r="L58" s="269"/>
      <c r="M58" s="291"/>
      <c r="N58" s="269">
        <f t="shared" si="1"/>
        <v>6976</v>
      </c>
      <c r="O58" s="269"/>
      <c r="P58" s="269"/>
      <c r="Q58" s="269"/>
      <c r="R58" s="269"/>
    </row>
    <row r="59" spans="1:18">
      <c r="A59" s="269">
        <f t="shared" si="2"/>
        <v>52</v>
      </c>
      <c r="B59" s="6">
        <v>45216</v>
      </c>
      <c r="C59" s="269" t="s">
        <v>1461</v>
      </c>
      <c r="D59" s="269" t="s">
        <v>741</v>
      </c>
      <c r="E59" s="269" t="s">
        <v>1342</v>
      </c>
      <c r="F59" s="269" t="s">
        <v>110</v>
      </c>
      <c r="G59" s="269">
        <v>46</v>
      </c>
      <c r="H59" s="269"/>
      <c r="I59" s="269"/>
      <c r="J59" s="269"/>
      <c r="K59" s="301"/>
      <c r="L59" s="269"/>
      <c r="M59" s="291"/>
      <c r="N59" s="269">
        <f t="shared" si="1"/>
        <v>7022</v>
      </c>
      <c r="O59" s="269"/>
      <c r="P59" s="269"/>
      <c r="Q59" s="269"/>
      <c r="R59" s="269"/>
    </row>
    <row r="60" spans="1:18">
      <c r="A60" s="269">
        <f t="shared" si="2"/>
        <v>53</v>
      </c>
      <c r="B60" s="6">
        <v>45216</v>
      </c>
      <c r="C60" s="269" t="s">
        <v>814</v>
      </c>
      <c r="D60" s="269" t="s">
        <v>1141</v>
      </c>
      <c r="E60" s="269" t="s">
        <v>1342</v>
      </c>
      <c r="F60" s="269" t="s">
        <v>110</v>
      </c>
      <c r="G60" s="269">
        <v>55</v>
      </c>
      <c r="H60" s="269"/>
      <c r="I60" s="269"/>
      <c r="J60" s="269"/>
      <c r="K60" s="301"/>
      <c r="L60" s="269"/>
      <c r="M60" s="291"/>
      <c r="N60" s="269">
        <f t="shared" si="1"/>
        <v>7077</v>
      </c>
      <c r="O60" s="269"/>
      <c r="P60" s="269"/>
      <c r="Q60" s="269"/>
      <c r="R60" s="269"/>
    </row>
    <row r="61" spans="1:18">
      <c r="A61" s="269">
        <f t="shared" si="2"/>
        <v>54</v>
      </c>
      <c r="B61" s="6">
        <v>45239</v>
      </c>
      <c r="C61" s="295" t="s">
        <v>1220</v>
      </c>
      <c r="D61" s="295" t="s">
        <v>1166</v>
      </c>
      <c r="E61" s="291" t="s">
        <v>1342</v>
      </c>
      <c r="F61" s="291" t="s">
        <v>110</v>
      </c>
      <c r="G61" s="269"/>
      <c r="H61" s="269"/>
      <c r="I61" s="269"/>
      <c r="J61" s="269"/>
      <c r="K61" s="301"/>
      <c r="L61" s="269">
        <v>525</v>
      </c>
      <c r="M61" s="291"/>
      <c r="N61" s="291">
        <f t="shared" si="1"/>
        <v>7602</v>
      </c>
      <c r="O61" s="269"/>
      <c r="P61" s="269"/>
      <c r="Q61" s="269"/>
      <c r="R61" s="269"/>
    </row>
    <row r="62" spans="1:18">
      <c r="A62" s="269">
        <f t="shared" si="2"/>
        <v>55</v>
      </c>
      <c r="B62" s="6">
        <v>45240</v>
      </c>
      <c r="C62" s="295" t="s">
        <v>1220</v>
      </c>
      <c r="D62" s="295" t="s">
        <v>1166</v>
      </c>
      <c r="E62" s="291" t="s">
        <v>1342</v>
      </c>
      <c r="F62" s="291" t="s">
        <v>110</v>
      </c>
      <c r="G62" s="269"/>
      <c r="H62" s="269"/>
      <c r="I62" s="269"/>
      <c r="J62" s="269"/>
      <c r="K62" s="301"/>
      <c r="L62" s="269">
        <v>587</v>
      </c>
      <c r="M62" s="291"/>
      <c r="N62" s="291">
        <f t="shared" si="1"/>
        <v>8189</v>
      </c>
      <c r="O62" s="269"/>
      <c r="P62" s="269"/>
      <c r="Q62" s="269"/>
      <c r="R62" s="269"/>
    </row>
    <row r="63" spans="1:18">
      <c r="A63" s="269">
        <f t="shared" si="2"/>
        <v>56</v>
      </c>
      <c r="B63" s="6">
        <v>45241</v>
      </c>
      <c r="C63" s="295" t="s">
        <v>1220</v>
      </c>
      <c r="D63" s="295" t="s">
        <v>1166</v>
      </c>
      <c r="E63" s="291" t="s">
        <v>1342</v>
      </c>
      <c r="F63" s="291" t="s">
        <v>110</v>
      </c>
      <c r="G63" s="269"/>
      <c r="H63" s="269"/>
      <c r="I63" s="269"/>
      <c r="J63" s="269"/>
      <c r="K63" s="301"/>
      <c r="L63" s="269">
        <v>200</v>
      </c>
      <c r="M63" s="291"/>
      <c r="N63" s="291">
        <f t="shared" si="1"/>
        <v>8389</v>
      </c>
      <c r="O63" s="269"/>
      <c r="P63" s="269"/>
      <c r="Q63" s="269"/>
      <c r="R63" s="269"/>
    </row>
    <row r="64" spans="1:18">
      <c r="A64" s="291">
        <f t="shared" si="2"/>
        <v>57</v>
      </c>
      <c r="B64" s="6">
        <v>45241</v>
      </c>
      <c r="C64" s="295" t="s">
        <v>1166</v>
      </c>
      <c r="D64" s="295" t="s">
        <v>1299</v>
      </c>
      <c r="E64" s="291" t="s">
        <v>1342</v>
      </c>
      <c r="F64" s="291" t="s">
        <v>110</v>
      </c>
      <c r="G64" s="269"/>
      <c r="H64" s="269"/>
      <c r="I64" s="269"/>
      <c r="J64" s="269"/>
      <c r="K64" s="301"/>
      <c r="L64" s="269"/>
      <c r="M64" s="291">
        <v>376</v>
      </c>
      <c r="N64" s="291">
        <f>+N63+G64+H64+I64+J64+L64+M64</f>
        <v>8765</v>
      </c>
      <c r="O64" s="269"/>
      <c r="P64" s="269"/>
      <c r="Q64" s="269"/>
      <c r="R64" s="269"/>
    </row>
    <row r="65" spans="1:25">
      <c r="A65" s="291">
        <f t="shared" si="2"/>
        <v>58</v>
      </c>
      <c r="B65" s="6">
        <v>45241</v>
      </c>
      <c r="C65" s="295" t="s">
        <v>1299</v>
      </c>
      <c r="D65" s="295" t="s">
        <v>1141</v>
      </c>
      <c r="E65" s="291" t="s">
        <v>1342</v>
      </c>
      <c r="F65" s="291" t="s">
        <v>110</v>
      </c>
      <c r="G65" s="269"/>
      <c r="H65" s="269"/>
      <c r="I65" s="269"/>
      <c r="J65" s="269"/>
      <c r="K65" s="301"/>
      <c r="L65" s="269"/>
      <c r="M65" s="291">
        <v>50</v>
      </c>
      <c r="N65" s="291">
        <f t="shared" ref="N65:N77" si="3">+N64+G65+H65+I65+J65+L65+M65</f>
        <v>8815</v>
      </c>
      <c r="O65" s="269"/>
      <c r="P65" s="269"/>
      <c r="Q65" s="269"/>
      <c r="R65" s="269"/>
    </row>
    <row r="66" spans="1:25">
      <c r="A66" s="291">
        <f t="shared" si="2"/>
        <v>59</v>
      </c>
      <c r="B66" s="6">
        <v>45246</v>
      </c>
      <c r="C66" s="295" t="s">
        <v>1141</v>
      </c>
      <c r="D66" s="295" t="s">
        <v>1395</v>
      </c>
      <c r="E66" s="291" t="s">
        <v>1342</v>
      </c>
      <c r="F66" s="291" t="s">
        <v>110</v>
      </c>
      <c r="G66" s="269"/>
      <c r="H66" s="269"/>
      <c r="I66" s="269"/>
      <c r="J66" s="269"/>
      <c r="K66" s="301"/>
      <c r="L66" s="269"/>
      <c r="M66" s="291">
        <v>139</v>
      </c>
      <c r="N66" s="291">
        <f t="shared" si="3"/>
        <v>8954</v>
      </c>
      <c r="O66" s="269"/>
      <c r="P66" s="269"/>
      <c r="Q66" s="269"/>
      <c r="R66" s="269"/>
    </row>
    <row r="67" spans="1:25">
      <c r="A67" s="291">
        <f t="shared" si="2"/>
        <v>60</v>
      </c>
      <c r="B67" s="6">
        <v>45246</v>
      </c>
      <c r="C67" s="295" t="s">
        <v>1395</v>
      </c>
      <c r="D67" s="295" t="s">
        <v>1393</v>
      </c>
      <c r="E67" s="291" t="s">
        <v>1342</v>
      </c>
      <c r="F67" s="291" t="s">
        <v>110</v>
      </c>
      <c r="G67" s="269"/>
      <c r="H67" s="269"/>
      <c r="I67" s="269"/>
      <c r="J67" s="269"/>
      <c r="K67" s="301"/>
      <c r="L67" s="269"/>
      <c r="M67" s="291">
        <v>98</v>
      </c>
      <c r="N67" s="291">
        <f t="shared" si="3"/>
        <v>9052</v>
      </c>
      <c r="O67" s="269"/>
      <c r="P67" s="269"/>
      <c r="Q67" s="269"/>
      <c r="R67" s="269"/>
    </row>
    <row r="68" spans="1:25">
      <c r="A68" s="291">
        <f t="shared" si="2"/>
        <v>61</v>
      </c>
      <c r="B68" s="6">
        <v>45246</v>
      </c>
      <c r="C68" s="295" t="s">
        <v>1393</v>
      </c>
      <c r="D68" s="295" t="s">
        <v>1533</v>
      </c>
      <c r="E68" s="291" t="s">
        <v>1342</v>
      </c>
      <c r="F68" s="291" t="s">
        <v>110</v>
      </c>
      <c r="G68" s="269"/>
      <c r="H68" s="269"/>
      <c r="I68" s="269"/>
      <c r="J68" s="269"/>
      <c r="K68" s="301"/>
      <c r="L68" s="269"/>
      <c r="M68" s="291">
        <v>27</v>
      </c>
      <c r="N68" s="291">
        <f t="shared" si="3"/>
        <v>9079</v>
      </c>
      <c r="O68" s="269"/>
      <c r="P68" s="269"/>
      <c r="Q68" s="269"/>
      <c r="R68" s="269"/>
    </row>
    <row r="69" spans="1:25">
      <c r="A69" s="291">
        <f t="shared" si="2"/>
        <v>62</v>
      </c>
      <c r="B69" s="6">
        <v>45246</v>
      </c>
      <c r="C69" s="295" t="s">
        <v>1533</v>
      </c>
      <c r="D69" s="295" t="s">
        <v>1130</v>
      </c>
      <c r="E69" s="291" t="s">
        <v>1342</v>
      </c>
      <c r="F69" s="291" t="s">
        <v>110</v>
      </c>
      <c r="G69" s="246"/>
      <c r="H69" s="246"/>
      <c r="I69" s="246"/>
      <c r="J69" s="246"/>
      <c r="K69" s="301"/>
      <c r="L69" s="246"/>
      <c r="M69" s="291">
        <v>19</v>
      </c>
      <c r="N69" s="291">
        <f t="shared" si="3"/>
        <v>9098</v>
      </c>
      <c r="O69" s="246"/>
      <c r="P69" s="246"/>
      <c r="Q69" s="246"/>
      <c r="R69" s="246"/>
    </row>
    <row r="70" spans="1:25">
      <c r="A70" s="291">
        <f t="shared" si="2"/>
        <v>63</v>
      </c>
      <c r="B70" s="6">
        <v>45246</v>
      </c>
      <c r="C70" s="295" t="s">
        <v>1130</v>
      </c>
      <c r="D70" s="295" t="s">
        <v>1123</v>
      </c>
      <c r="E70" s="291" t="s">
        <v>1342</v>
      </c>
      <c r="F70" s="291" t="s">
        <v>110</v>
      </c>
      <c r="G70" s="5"/>
      <c r="H70" s="5"/>
      <c r="I70" s="5"/>
      <c r="J70" s="5"/>
      <c r="K70" s="301"/>
      <c r="L70" s="5"/>
      <c r="M70" s="291">
        <v>290</v>
      </c>
      <c r="N70" s="291">
        <f t="shared" si="3"/>
        <v>9388</v>
      </c>
      <c r="O70" s="5"/>
      <c r="P70" s="5"/>
      <c r="Q70" s="5"/>
      <c r="R70" s="5"/>
    </row>
    <row r="71" spans="1:25">
      <c r="A71" s="291">
        <f t="shared" si="2"/>
        <v>64</v>
      </c>
      <c r="B71" s="6">
        <v>45246</v>
      </c>
      <c r="C71" s="295" t="s">
        <v>1120</v>
      </c>
      <c r="D71" s="295" t="s">
        <v>1124</v>
      </c>
      <c r="E71" s="291" t="s">
        <v>1342</v>
      </c>
      <c r="F71" s="291" t="s">
        <v>110</v>
      </c>
      <c r="G71" s="291"/>
      <c r="H71" s="291"/>
      <c r="I71" s="291"/>
      <c r="J71" s="291"/>
      <c r="K71" s="301"/>
      <c r="L71" s="291"/>
      <c r="M71" s="291">
        <v>22</v>
      </c>
      <c r="N71" s="291">
        <f t="shared" si="3"/>
        <v>9410</v>
      </c>
      <c r="O71" s="291"/>
      <c r="P71" s="291"/>
      <c r="Q71" s="291"/>
      <c r="R71" s="291"/>
    </row>
    <row r="72" spans="1:25">
      <c r="A72" s="291">
        <f t="shared" si="2"/>
        <v>65</v>
      </c>
      <c r="B72" s="6">
        <v>45246</v>
      </c>
      <c r="C72" s="295" t="s">
        <v>1124</v>
      </c>
      <c r="D72" s="295" t="s">
        <v>1123</v>
      </c>
      <c r="E72" s="291" t="s">
        <v>1342</v>
      </c>
      <c r="F72" s="291" t="s">
        <v>110</v>
      </c>
      <c r="G72" s="291"/>
      <c r="H72" s="291"/>
      <c r="I72" s="291"/>
      <c r="J72" s="291"/>
      <c r="K72" s="301"/>
      <c r="L72" s="291"/>
      <c r="M72" s="291">
        <v>24</v>
      </c>
      <c r="N72" s="291">
        <f t="shared" si="3"/>
        <v>9434</v>
      </c>
      <c r="O72" s="291"/>
      <c r="P72" s="291"/>
      <c r="Q72" s="291"/>
      <c r="R72" s="291"/>
    </row>
    <row r="73" spans="1:25">
      <c r="A73" s="301">
        <f t="shared" si="2"/>
        <v>66</v>
      </c>
      <c r="B73" s="6">
        <v>45279</v>
      </c>
      <c r="C73" s="305" t="s">
        <v>161</v>
      </c>
      <c r="D73" s="305" t="s">
        <v>200</v>
      </c>
      <c r="E73" s="301" t="s">
        <v>1342</v>
      </c>
      <c r="F73" s="301" t="s">
        <v>110</v>
      </c>
      <c r="G73" s="291"/>
      <c r="H73" s="291"/>
      <c r="I73" s="291"/>
      <c r="J73" s="291"/>
      <c r="K73" s="301">
        <v>202</v>
      </c>
      <c r="L73" s="291"/>
      <c r="M73" s="291"/>
      <c r="N73" s="301">
        <f t="shared" si="3"/>
        <v>9434</v>
      </c>
      <c r="O73" s="291"/>
      <c r="P73" s="291"/>
      <c r="Q73" s="291"/>
      <c r="R73" s="291"/>
    </row>
    <row r="74" spans="1:25">
      <c r="A74" s="301">
        <f t="shared" si="2"/>
        <v>67</v>
      </c>
      <c r="B74" s="6">
        <v>45280</v>
      </c>
      <c r="C74" s="305" t="s">
        <v>161</v>
      </c>
      <c r="D74" s="305" t="s">
        <v>226</v>
      </c>
      <c r="E74" s="301" t="s">
        <v>1342</v>
      </c>
      <c r="F74" s="301" t="s">
        <v>110</v>
      </c>
      <c r="G74" s="291"/>
      <c r="H74" s="291"/>
      <c r="I74" s="291"/>
      <c r="J74" s="291"/>
      <c r="K74" s="301">
        <v>43</v>
      </c>
      <c r="L74" s="291"/>
      <c r="M74" s="291"/>
      <c r="N74" s="301">
        <f t="shared" si="3"/>
        <v>9434</v>
      </c>
      <c r="O74" s="291"/>
      <c r="P74" s="291"/>
      <c r="Q74" s="291"/>
      <c r="R74" s="291"/>
    </row>
    <row r="75" spans="1:25">
      <c r="A75" s="301">
        <f t="shared" si="2"/>
        <v>68</v>
      </c>
      <c r="B75" s="6">
        <v>45281</v>
      </c>
      <c r="C75" s="305" t="s">
        <v>226</v>
      </c>
      <c r="D75" s="305" t="s">
        <v>1319</v>
      </c>
      <c r="E75" s="301" t="s">
        <v>1342</v>
      </c>
      <c r="F75" s="301" t="s">
        <v>110</v>
      </c>
      <c r="G75" s="291"/>
      <c r="H75" s="291"/>
      <c r="I75" s="291"/>
      <c r="J75" s="291"/>
      <c r="K75" s="301">
        <v>53</v>
      </c>
      <c r="L75" s="291"/>
      <c r="M75" s="291"/>
      <c r="N75" s="301">
        <f t="shared" si="3"/>
        <v>9434</v>
      </c>
      <c r="O75" s="291"/>
      <c r="P75" s="291"/>
      <c r="Q75" s="291"/>
      <c r="R75" s="291"/>
      <c r="X75" s="306">
        <f>6705.6+179.9</f>
        <v>6885.5</v>
      </c>
      <c r="Y75" t="s">
        <v>1740</v>
      </c>
    </row>
    <row r="76" spans="1:25">
      <c r="A76" s="301">
        <f t="shared" si="2"/>
        <v>69</v>
      </c>
      <c r="B76" s="6">
        <v>45282</v>
      </c>
      <c r="C76" s="305" t="s">
        <v>1503</v>
      </c>
      <c r="D76" s="305" t="s">
        <v>1356</v>
      </c>
      <c r="E76" s="301" t="s">
        <v>1342</v>
      </c>
      <c r="F76" s="301" t="s">
        <v>110</v>
      </c>
      <c r="G76" s="291">
        <v>200</v>
      </c>
      <c r="H76" s="291"/>
      <c r="I76" s="291"/>
      <c r="J76" s="291"/>
      <c r="K76" s="301"/>
      <c r="L76" s="291"/>
      <c r="M76" s="291"/>
      <c r="N76" s="301">
        <f t="shared" si="3"/>
        <v>9634</v>
      </c>
      <c r="O76" s="291"/>
      <c r="P76" s="291"/>
      <c r="Q76" s="291"/>
      <c r="R76" s="291"/>
    </row>
    <row r="77" spans="1:25">
      <c r="A77" s="301">
        <f t="shared" si="2"/>
        <v>70</v>
      </c>
      <c r="B77" s="6">
        <v>45283</v>
      </c>
      <c r="C77" s="305" t="s">
        <v>1503</v>
      </c>
      <c r="D77" s="305" t="s">
        <v>1356</v>
      </c>
      <c r="E77" s="301" t="s">
        <v>1342</v>
      </c>
      <c r="F77" s="301" t="s">
        <v>110</v>
      </c>
      <c r="G77" s="291">
        <v>314</v>
      </c>
      <c r="H77" s="291"/>
      <c r="I77" s="291"/>
      <c r="J77" s="291"/>
      <c r="K77" s="301"/>
      <c r="L77" s="291"/>
      <c r="M77" s="291"/>
      <c r="N77" s="301">
        <f t="shared" si="3"/>
        <v>9948</v>
      </c>
      <c r="O77" s="291"/>
      <c r="P77" s="291"/>
      <c r="Q77" s="291"/>
      <c r="R77" s="291"/>
    </row>
    <row r="78" spans="1:25">
      <c r="A78" s="302"/>
      <c r="B78" s="6"/>
      <c r="C78" s="305"/>
      <c r="D78" s="305"/>
      <c r="E78" s="302"/>
      <c r="F78" s="302"/>
      <c r="G78" s="302"/>
      <c r="H78" s="302"/>
      <c r="I78" s="302"/>
      <c r="J78" s="302"/>
      <c r="K78" s="302"/>
      <c r="L78" s="302"/>
      <c r="M78" s="302"/>
      <c r="N78" s="302"/>
      <c r="O78" s="302"/>
      <c r="P78" s="302"/>
      <c r="Q78" s="302"/>
      <c r="R78" s="302"/>
    </row>
    <row r="79" spans="1:25">
      <c r="A79" s="5"/>
      <c r="B79" s="5"/>
      <c r="C79" s="5"/>
      <c r="D79" s="5"/>
      <c r="E79" s="5"/>
      <c r="F79" s="5"/>
      <c r="G79" s="5">
        <f>+SUM(G8:G77)</f>
        <v>6691</v>
      </c>
      <c r="H79" s="291">
        <f t="shared" ref="H79:M79" si="4">+SUM(H8:H77)</f>
        <v>692</v>
      </c>
      <c r="I79" s="291">
        <f t="shared" si="4"/>
        <v>0</v>
      </c>
      <c r="J79" s="291">
        <f t="shared" si="4"/>
        <v>208</v>
      </c>
      <c r="K79" s="301"/>
      <c r="L79" s="291">
        <f t="shared" si="4"/>
        <v>1312</v>
      </c>
      <c r="M79" s="291">
        <f t="shared" si="4"/>
        <v>1045</v>
      </c>
      <c r="N79" s="5">
        <f>+G79+H79+I79+J79+L79+M79</f>
        <v>9948</v>
      </c>
      <c r="O79" s="5"/>
      <c r="P79" s="5"/>
      <c r="Q79" s="5"/>
      <c r="R79" s="5"/>
    </row>
    <row r="80" spans="1:25">
      <c r="A80" s="5"/>
      <c r="B80" s="5"/>
      <c r="C80" s="5"/>
      <c r="D80" s="5"/>
      <c r="E80" s="5"/>
      <c r="F80" s="5"/>
      <c r="G80" s="9">
        <v>16122</v>
      </c>
      <c r="H80" s="9">
        <v>571</v>
      </c>
      <c r="I80" s="9">
        <v>1238</v>
      </c>
      <c r="J80" s="9">
        <v>1614</v>
      </c>
      <c r="K80" s="9"/>
      <c r="L80" s="9">
        <v>309</v>
      </c>
      <c r="M80" s="9"/>
      <c r="N80" s="9">
        <f>+G80+H80+I80+J80+L80</f>
        <v>19854</v>
      </c>
      <c r="O80" s="5"/>
      <c r="P80" s="5"/>
      <c r="Q80" s="5"/>
      <c r="R80" s="5"/>
    </row>
  </sheetData>
  <autoFilter ref="C6:D63"/>
  <mergeCells count="18">
    <mergeCell ref="N6:N7"/>
    <mergeCell ref="O6:O7"/>
    <mergeCell ref="P6:P7"/>
    <mergeCell ref="Q6:Q7"/>
    <mergeCell ref="R6:R7"/>
    <mergeCell ref="G6:L6"/>
    <mergeCell ref="A6:A7"/>
    <mergeCell ref="B6:B7"/>
    <mergeCell ref="C6:C7"/>
    <mergeCell ref="D6:D7"/>
    <mergeCell ref="E6:E7"/>
    <mergeCell ref="F6:F7"/>
    <mergeCell ref="A5:R5"/>
    <mergeCell ref="A1:D1"/>
    <mergeCell ref="E1:R4"/>
    <mergeCell ref="A2:D2"/>
    <mergeCell ref="A3:D3"/>
    <mergeCell ref="A4:D4"/>
  </mergeCells>
  <pageMargins left="0.75" right="0.75" top="1" bottom="1" header="0.5" footer="0.5"/>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2"/>
  <sheetViews>
    <sheetView topLeftCell="A79" workbookViewId="0">
      <selection activeCell="B109" sqref="B109"/>
    </sheetView>
  </sheetViews>
  <sheetFormatPr defaultRowHeight="15"/>
  <cols>
    <col min="2" max="2" width="10.42578125" bestFit="1" customWidth="1"/>
    <col min="7" max="7" width="8.140625" customWidth="1"/>
    <col min="8" max="9" width="9.28515625" bestFit="1" customWidth="1"/>
    <col min="10" max="10" width="9.28515625" customWidth="1"/>
    <col min="11" max="11" width="11.42578125" bestFit="1" customWidth="1"/>
  </cols>
  <sheetData>
    <row r="1" spans="1:20" ht="18.75">
      <c r="A1" s="788" t="s">
        <v>22</v>
      </c>
      <c r="B1" s="789"/>
      <c r="C1" s="789"/>
      <c r="D1" s="790"/>
      <c r="E1" s="720"/>
      <c r="F1" s="720"/>
      <c r="G1" s="720"/>
      <c r="H1" s="720"/>
      <c r="I1" s="720"/>
      <c r="J1" s="720"/>
      <c r="K1" s="720"/>
      <c r="L1" s="720"/>
      <c r="M1" s="720"/>
      <c r="N1" s="720"/>
      <c r="O1" s="720"/>
      <c r="P1" s="720"/>
      <c r="Q1" s="720"/>
    </row>
    <row r="2" spans="1:20" ht="18.75">
      <c r="A2" s="788" t="s">
        <v>1657</v>
      </c>
      <c r="B2" s="789"/>
      <c r="C2" s="789"/>
      <c r="D2" s="790"/>
      <c r="E2" s="720"/>
      <c r="F2" s="720"/>
      <c r="G2" s="720"/>
      <c r="H2" s="720"/>
      <c r="I2" s="720"/>
      <c r="J2" s="720"/>
      <c r="K2" s="720"/>
      <c r="L2" s="720"/>
      <c r="M2" s="720"/>
      <c r="N2" s="720"/>
      <c r="O2" s="720"/>
      <c r="P2" s="720"/>
      <c r="Q2" s="720"/>
    </row>
    <row r="3" spans="1:20" ht="18.75">
      <c r="A3" s="788"/>
      <c r="B3" s="789"/>
      <c r="C3" s="789"/>
      <c r="D3" s="790"/>
      <c r="E3" s="720"/>
      <c r="F3" s="720"/>
      <c r="G3" s="720"/>
      <c r="H3" s="720"/>
      <c r="I3" s="720"/>
      <c r="J3" s="720"/>
      <c r="K3" s="720"/>
      <c r="L3" s="720"/>
      <c r="M3" s="720"/>
      <c r="N3" s="720"/>
      <c r="O3" s="720"/>
      <c r="P3" s="720"/>
      <c r="Q3" s="720"/>
    </row>
    <row r="4" spans="1:20" ht="18.75">
      <c r="A4" s="791"/>
      <c r="B4" s="792"/>
      <c r="C4" s="792"/>
      <c r="D4" s="793"/>
      <c r="E4" s="720"/>
      <c r="F4" s="720"/>
      <c r="G4" s="720"/>
      <c r="H4" s="720"/>
      <c r="I4" s="720"/>
      <c r="J4" s="720"/>
      <c r="K4" s="720"/>
      <c r="L4" s="720"/>
      <c r="M4" s="720"/>
      <c r="N4" s="720"/>
      <c r="O4" s="720"/>
      <c r="P4" s="720"/>
      <c r="Q4" s="720"/>
    </row>
    <row r="5" spans="1:20" ht="18.75">
      <c r="A5" s="794"/>
      <c r="B5" s="794"/>
      <c r="C5" s="794"/>
      <c r="D5" s="794"/>
      <c r="E5" s="794"/>
      <c r="F5" s="794"/>
      <c r="G5" s="794"/>
      <c r="H5" s="794"/>
      <c r="I5" s="794"/>
      <c r="J5" s="794"/>
      <c r="K5" s="794"/>
      <c r="L5" s="794"/>
      <c r="M5" s="794"/>
      <c r="N5" s="794"/>
      <c r="O5" s="794"/>
      <c r="P5" s="794"/>
      <c r="Q5" s="795"/>
    </row>
    <row r="6" spans="1:20" ht="18">
      <c r="A6" s="800" t="s">
        <v>1633</v>
      </c>
      <c r="B6" s="800" t="s">
        <v>1634</v>
      </c>
      <c r="C6" s="719" t="s">
        <v>91</v>
      </c>
      <c r="D6" s="719" t="s">
        <v>92</v>
      </c>
      <c r="E6" s="719" t="s">
        <v>93</v>
      </c>
      <c r="F6" s="719" t="s">
        <v>94</v>
      </c>
      <c r="G6" s="797" t="s">
        <v>95</v>
      </c>
      <c r="H6" s="798"/>
      <c r="I6" s="798"/>
      <c r="J6" s="798"/>
      <c r="K6" s="798"/>
      <c r="L6" s="799"/>
      <c r="M6" s="719" t="s">
        <v>96</v>
      </c>
      <c r="N6" s="719" t="s">
        <v>97</v>
      </c>
      <c r="O6" s="719" t="s">
        <v>98</v>
      </c>
      <c r="P6" s="719" t="s">
        <v>99</v>
      </c>
      <c r="Q6" s="719" t="s">
        <v>265</v>
      </c>
    </row>
    <row r="7" spans="1:20" ht="36">
      <c r="A7" s="800"/>
      <c r="B7" s="800"/>
      <c r="C7" s="719"/>
      <c r="D7" s="719"/>
      <c r="E7" s="719"/>
      <c r="F7" s="719"/>
      <c r="G7" s="243" t="s">
        <v>101</v>
      </c>
      <c r="H7" s="244" t="s">
        <v>102</v>
      </c>
      <c r="I7" s="244" t="s">
        <v>103</v>
      </c>
      <c r="J7" s="244" t="s">
        <v>104</v>
      </c>
      <c r="L7" s="244" t="s">
        <v>1642</v>
      </c>
      <c r="M7" s="719"/>
      <c r="N7" s="719"/>
      <c r="O7" s="719"/>
      <c r="P7" s="719"/>
      <c r="Q7" s="719"/>
    </row>
    <row r="8" spans="1:20">
      <c r="A8" s="18">
        <v>1</v>
      </c>
      <c r="B8" s="245">
        <v>45188</v>
      </c>
      <c r="C8" s="18" t="s">
        <v>1529</v>
      </c>
      <c r="D8" s="18" t="s">
        <v>1332</v>
      </c>
      <c r="G8" s="18"/>
      <c r="H8" s="18"/>
      <c r="I8" s="18">
        <v>325</v>
      </c>
      <c r="J8" s="18"/>
      <c r="M8">
        <f>+I8</f>
        <v>325</v>
      </c>
    </row>
    <row r="9" spans="1:20">
      <c r="A9" s="18">
        <f>1+A8</f>
        <v>2</v>
      </c>
      <c r="B9" s="245">
        <v>45189</v>
      </c>
      <c r="C9" s="18" t="s">
        <v>1518</v>
      </c>
      <c r="D9" s="18" t="s">
        <v>1188</v>
      </c>
      <c r="G9" s="18">
        <v>315</v>
      </c>
      <c r="H9" s="18"/>
      <c r="I9" s="18"/>
      <c r="J9" s="18"/>
      <c r="M9">
        <f>+M8+G9+H9+I9+K9+L9</f>
        <v>640</v>
      </c>
    </row>
    <row r="10" spans="1:20">
      <c r="A10" s="18">
        <f t="shared" ref="A10:A73" si="0">1+A9</f>
        <v>3</v>
      </c>
      <c r="B10" s="245">
        <v>45189</v>
      </c>
      <c r="C10" s="18" t="s">
        <v>757</v>
      </c>
      <c r="D10" s="18" t="s">
        <v>1163</v>
      </c>
      <c r="G10" s="18">
        <v>80</v>
      </c>
      <c r="H10" s="18"/>
      <c r="I10" s="18"/>
      <c r="J10" s="18"/>
      <c r="M10">
        <f t="shared" ref="M10:M73" si="1">+M9+G10+H10+I10+K10+L10</f>
        <v>720</v>
      </c>
    </row>
    <row r="11" spans="1:20">
      <c r="A11" s="18">
        <f t="shared" si="0"/>
        <v>4</v>
      </c>
      <c r="B11" s="245">
        <v>45190</v>
      </c>
      <c r="C11" s="18" t="s">
        <v>1332</v>
      </c>
      <c r="D11" s="18" t="s">
        <v>851</v>
      </c>
      <c r="G11" s="18"/>
      <c r="H11" s="18"/>
      <c r="I11" s="18">
        <v>75</v>
      </c>
      <c r="J11" s="18"/>
      <c r="M11">
        <f t="shared" si="1"/>
        <v>795</v>
      </c>
    </row>
    <row r="12" spans="1:20">
      <c r="A12" s="18">
        <f t="shared" si="0"/>
        <v>5</v>
      </c>
      <c r="B12" s="245">
        <v>45190</v>
      </c>
      <c r="C12" s="18" t="s">
        <v>851</v>
      </c>
      <c r="D12" s="18" t="s">
        <v>739</v>
      </c>
      <c r="G12" s="18"/>
      <c r="H12" s="18"/>
      <c r="I12" s="18">
        <v>155</v>
      </c>
      <c r="J12" s="18"/>
      <c r="M12">
        <f t="shared" si="1"/>
        <v>950</v>
      </c>
    </row>
    <row r="13" spans="1:20">
      <c r="A13" s="18">
        <f t="shared" si="0"/>
        <v>6</v>
      </c>
      <c r="B13" s="245">
        <v>45190</v>
      </c>
      <c r="C13" s="18" t="s">
        <v>1518</v>
      </c>
      <c r="D13" s="18" t="s">
        <v>1188</v>
      </c>
      <c r="G13" s="18">
        <v>101</v>
      </c>
      <c r="H13" s="18"/>
      <c r="I13" s="18"/>
      <c r="J13" s="18"/>
      <c r="M13">
        <f t="shared" si="1"/>
        <v>1051</v>
      </c>
    </row>
    <row r="14" spans="1:20">
      <c r="A14" s="18">
        <f t="shared" si="0"/>
        <v>7</v>
      </c>
      <c r="B14" s="245">
        <v>45190</v>
      </c>
      <c r="C14" s="18" t="s">
        <v>757</v>
      </c>
      <c r="D14" s="18" t="s">
        <v>1163</v>
      </c>
      <c r="G14" s="18">
        <v>40</v>
      </c>
      <c r="H14" s="18"/>
      <c r="I14" s="18"/>
      <c r="J14" s="18"/>
      <c r="M14">
        <f t="shared" si="1"/>
        <v>1091</v>
      </c>
    </row>
    <row r="15" spans="1:20">
      <c r="A15" s="18">
        <f t="shared" si="0"/>
        <v>8</v>
      </c>
      <c r="B15" s="245">
        <v>45190</v>
      </c>
      <c r="C15" s="18" t="s">
        <v>1163</v>
      </c>
      <c r="D15" s="18" t="s">
        <v>1550</v>
      </c>
      <c r="G15" s="18">
        <v>35</v>
      </c>
      <c r="H15" s="18"/>
      <c r="I15" s="18"/>
      <c r="J15" s="18"/>
      <c r="M15">
        <f t="shared" si="1"/>
        <v>1126</v>
      </c>
    </row>
    <row r="16" spans="1:20">
      <c r="A16" s="18">
        <f t="shared" si="0"/>
        <v>9</v>
      </c>
      <c r="B16" s="245">
        <v>45190</v>
      </c>
      <c r="C16" s="18" t="s">
        <v>1111</v>
      </c>
      <c r="D16" s="18" t="s">
        <v>1250</v>
      </c>
      <c r="G16" s="18">
        <v>98</v>
      </c>
      <c r="H16" s="18"/>
      <c r="I16" s="18"/>
      <c r="J16" s="18"/>
      <c r="M16">
        <f t="shared" si="1"/>
        <v>1224</v>
      </c>
      <c r="T16">
        <f>1670*55</f>
        <v>91850</v>
      </c>
    </row>
    <row r="17" spans="1:13">
      <c r="A17" s="18">
        <f t="shared" si="0"/>
        <v>10</v>
      </c>
      <c r="B17" s="245">
        <v>45191</v>
      </c>
      <c r="C17" s="18" t="s">
        <v>1250</v>
      </c>
      <c r="D17" s="18" t="s">
        <v>739</v>
      </c>
      <c r="G17" s="18">
        <v>238</v>
      </c>
      <c r="M17">
        <f t="shared" si="1"/>
        <v>1462</v>
      </c>
    </row>
    <row r="18" spans="1:13">
      <c r="A18" s="18">
        <f t="shared" si="0"/>
        <v>11</v>
      </c>
      <c r="B18" s="245">
        <v>45191</v>
      </c>
      <c r="C18" s="18" t="s">
        <v>1111</v>
      </c>
      <c r="D18" s="18" t="s">
        <v>1250</v>
      </c>
      <c r="G18" s="18">
        <v>71</v>
      </c>
      <c r="M18">
        <f t="shared" si="1"/>
        <v>1533</v>
      </c>
    </row>
    <row r="19" spans="1:13">
      <c r="A19" s="18">
        <f t="shared" si="0"/>
        <v>12</v>
      </c>
      <c r="B19" s="245">
        <v>45191</v>
      </c>
      <c r="C19" s="18" t="s">
        <v>757</v>
      </c>
      <c r="D19" s="18" t="s">
        <v>1252</v>
      </c>
      <c r="G19" s="18">
        <v>31</v>
      </c>
      <c r="M19">
        <f t="shared" si="1"/>
        <v>1564</v>
      </c>
    </row>
    <row r="20" spans="1:13">
      <c r="A20" s="18">
        <f t="shared" si="0"/>
        <v>13</v>
      </c>
      <c r="B20" s="245">
        <v>45191</v>
      </c>
      <c r="C20" s="18" t="s">
        <v>757</v>
      </c>
      <c r="D20" s="18" t="s">
        <v>1267</v>
      </c>
      <c r="G20" s="18">
        <v>20</v>
      </c>
      <c r="M20">
        <f t="shared" si="1"/>
        <v>1584</v>
      </c>
    </row>
    <row r="21" spans="1:13">
      <c r="A21" s="18">
        <f t="shared" si="0"/>
        <v>14</v>
      </c>
      <c r="B21" s="245">
        <v>45193</v>
      </c>
      <c r="C21" s="18" t="s">
        <v>1267</v>
      </c>
      <c r="D21" s="18" t="s">
        <v>1381</v>
      </c>
      <c r="G21" s="18">
        <v>36</v>
      </c>
      <c r="M21">
        <f t="shared" si="1"/>
        <v>1620</v>
      </c>
    </row>
    <row r="22" spans="1:13">
      <c r="A22" s="18">
        <f t="shared" si="0"/>
        <v>15</v>
      </c>
      <c r="B22" s="245">
        <v>45193</v>
      </c>
      <c r="C22" s="18" t="s">
        <v>1267</v>
      </c>
      <c r="D22" s="18" t="s">
        <v>1266</v>
      </c>
      <c r="G22" s="18">
        <v>10</v>
      </c>
      <c r="M22">
        <f t="shared" si="1"/>
        <v>1630</v>
      </c>
    </row>
    <row r="23" spans="1:13">
      <c r="A23" s="18">
        <f t="shared" si="0"/>
        <v>16</v>
      </c>
      <c r="B23" s="245">
        <v>45193</v>
      </c>
      <c r="C23" s="18" t="s">
        <v>1266</v>
      </c>
      <c r="D23" s="18" t="s">
        <v>1238</v>
      </c>
      <c r="G23" s="18">
        <v>40</v>
      </c>
      <c r="M23">
        <f t="shared" si="1"/>
        <v>1670</v>
      </c>
    </row>
    <row r="24" spans="1:13">
      <c r="A24" s="18">
        <f t="shared" si="0"/>
        <v>17</v>
      </c>
      <c r="B24" s="245">
        <v>45270</v>
      </c>
      <c r="C24">
        <v>79</v>
      </c>
      <c r="D24">
        <v>49</v>
      </c>
      <c r="G24" s="18">
        <v>191</v>
      </c>
      <c r="M24">
        <f t="shared" si="1"/>
        <v>1861</v>
      </c>
    </row>
    <row r="25" spans="1:13">
      <c r="A25" s="18">
        <f t="shared" si="0"/>
        <v>18</v>
      </c>
      <c r="B25" s="245">
        <v>45270</v>
      </c>
      <c r="C25">
        <v>49</v>
      </c>
      <c r="D25">
        <v>30</v>
      </c>
      <c r="G25" s="18">
        <v>16</v>
      </c>
      <c r="M25">
        <f t="shared" si="1"/>
        <v>1877</v>
      </c>
    </row>
    <row r="26" spans="1:13">
      <c r="A26" s="18">
        <f t="shared" si="0"/>
        <v>19</v>
      </c>
      <c r="B26" s="245">
        <v>45270</v>
      </c>
      <c r="C26">
        <v>30</v>
      </c>
      <c r="D26">
        <v>42</v>
      </c>
      <c r="G26" s="18">
        <v>27</v>
      </c>
      <c r="M26">
        <f t="shared" si="1"/>
        <v>1904</v>
      </c>
    </row>
    <row r="27" spans="1:13">
      <c r="A27" s="18">
        <f t="shared" si="0"/>
        <v>20</v>
      </c>
      <c r="B27" s="245">
        <v>45270</v>
      </c>
      <c r="C27">
        <v>42</v>
      </c>
      <c r="D27">
        <v>39</v>
      </c>
      <c r="G27" s="18">
        <v>39</v>
      </c>
      <c r="M27">
        <f t="shared" si="1"/>
        <v>1943</v>
      </c>
    </row>
    <row r="28" spans="1:13">
      <c r="A28" s="18">
        <f t="shared" si="0"/>
        <v>21</v>
      </c>
      <c r="B28" s="245">
        <v>45270</v>
      </c>
      <c r="C28">
        <v>63</v>
      </c>
      <c r="D28">
        <v>75</v>
      </c>
      <c r="I28">
        <v>198</v>
      </c>
      <c r="M28">
        <f t="shared" si="1"/>
        <v>2141</v>
      </c>
    </row>
    <row r="29" spans="1:13">
      <c r="A29" s="18">
        <f t="shared" si="0"/>
        <v>22</v>
      </c>
      <c r="B29" s="245">
        <v>45270</v>
      </c>
      <c r="C29">
        <v>75</v>
      </c>
      <c r="D29">
        <v>76</v>
      </c>
      <c r="I29">
        <v>172</v>
      </c>
      <c r="M29">
        <f t="shared" si="1"/>
        <v>2313</v>
      </c>
    </row>
    <row r="30" spans="1:13">
      <c r="A30" s="18">
        <f t="shared" si="0"/>
        <v>23</v>
      </c>
      <c r="B30" s="245">
        <v>45272</v>
      </c>
      <c r="C30">
        <v>96</v>
      </c>
      <c r="D30">
        <v>106</v>
      </c>
      <c r="G30" s="18">
        <v>436</v>
      </c>
      <c r="M30">
        <f t="shared" si="1"/>
        <v>2749</v>
      </c>
    </row>
    <row r="31" spans="1:13">
      <c r="A31" s="18">
        <f t="shared" si="0"/>
        <v>24</v>
      </c>
      <c r="B31" s="245">
        <v>45272</v>
      </c>
      <c r="C31">
        <v>106</v>
      </c>
      <c r="D31">
        <v>107</v>
      </c>
      <c r="G31" s="18">
        <v>89</v>
      </c>
      <c r="M31">
        <f t="shared" si="1"/>
        <v>2838</v>
      </c>
    </row>
    <row r="32" spans="1:13">
      <c r="A32" s="18">
        <f t="shared" si="0"/>
        <v>25</v>
      </c>
      <c r="B32" s="245">
        <v>45272</v>
      </c>
      <c r="C32">
        <v>107</v>
      </c>
      <c r="D32">
        <v>97</v>
      </c>
      <c r="G32" s="18">
        <v>118</v>
      </c>
      <c r="M32">
        <f t="shared" si="1"/>
        <v>2956</v>
      </c>
    </row>
    <row r="33" spans="1:13">
      <c r="A33" s="18">
        <f t="shared" si="0"/>
        <v>26</v>
      </c>
      <c r="B33" s="245">
        <v>45273</v>
      </c>
      <c r="C33">
        <v>72</v>
      </c>
      <c r="D33">
        <v>62</v>
      </c>
      <c r="G33" s="18">
        <v>57</v>
      </c>
      <c r="M33">
        <f t="shared" si="1"/>
        <v>3013</v>
      </c>
    </row>
    <row r="34" spans="1:13">
      <c r="A34" s="18">
        <f t="shared" si="0"/>
        <v>27</v>
      </c>
      <c r="B34" s="245">
        <v>45273</v>
      </c>
      <c r="C34">
        <v>62</v>
      </c>
      <c r="D34">
        <v>21</v>
      </c>
      <c r="J34">
        <v>90</v>
      </c>
      <c r="M34">
        <f>+M33+G34+H34+I34+J34+L34</f>
        <v>3103</v>
      </c>
    </row>
    <row r="35" spans="1:13">
      <c r="A35" s="18">
        <f t="shared" si="0"/>
        <v>28</v>
      </c>
      <c r="B35" s="245">
        <v>45273</v>
      </c>
      <c r="C35">
        <v>21</v>
      </c>
      <c r="D35">
        <v>45</v>
      </c>
      <c r="J35">
        <v>48</v>
      </c>
      <c r="M35">
        <f>+M34+G35+H35+I35+J35+L35</f>
        <v>3151</v>
      </c>
    </row>
    <row r="36" spans="1:13">
      <c r="A36" s="18">
        <f t="shared" si="0"/>
        <v>29</v>
      </c>
      <c r="B36" s="245">
        <v>45273</v>
      </c>
      <c r="C36">
        <v>106</v>
      </c>
      <c r="D36">
        <v>87</v>
      </c>
      <c r="G36" s="18">
        <v>39</v>
      </c>
      <c r="M36">
        <f t="shared" si="1"/>
        <v>3190</v>
      </c>
    </row>
    <row r="37" spans="1:13">
      <c r="A37" s="18">
        <f t="shared" si="0"/>
        <v>30</v>
      </c>
      <c r="B37" s="245">
        <v>45273</v>
      </c>
      <c r="C37">
        <v>87</v>
      </c>
      <c r="D37">
        <v>126</v>
      </c>
      <c r="G37" s="18">
        <v>36</v>
      </c>
      <c r="M37">
        <f t="shared" si="1"/>
        <v>3226</v>
      </c>
    </row>
    <row r="38" spans="1:13">
      <c r="A38" s="18">
        <f t="shared" si="0"/>
        <v>31</v>
      </c>
      <c r="B38" s="245">
        <v>45273</v>
      </c>
      <c r="C38">
        <v>87</v>
      </c>
      <c r="D38">
        <v>90</v>
      </c>
      <c r="G38" s="18">
        <v>39</v>
      </c>
      <c r="M38">
        <f t="shared" si="1"/>
        <v>3265</v>
      </c>
    </row>
    <row r="39" spans="1:13">
      <c r="A39" s="18">
        <f t="shared" si="0"/>
        <v>32</v>
      </c>
      <c r="B39" s="245">
        <v>45273</v>
      </c>
      <c r="C39">
        <v>90</v>
      </c>
      <c r="D39">
        <v>98</v>
      </c>
      <c r="G39" s="18">
        <v>14</v>
      </c>
      <c r="M39">
        <f t="shared" si="1"/>
        <v>3279</v>
      </c>
    </row>
    <row r="40" spans="1:13">
      <c r="A40" s="18">
        <f t="shared" si="0"/>
        <v>33</v>
      </c>
      <c r="B40" s="245">
        <v>45273</v>
      </c>
      <c r="C40">
        <v>98</v>
      </c>
      <c r="D40">
        <v>95</v>
      </c>
      <c r="G40" s="18">
        <v>32</v>
      </c>
      <c r="M40">
        <f t="shared" si="1"/>
        <v>3311</v>
      </c>
    </row>
    <row r="41" spans="1:13">
      <c r="A41" s="18">
        <f t="shared" si="0"/>
        <v>34</v>
      </c>
      <c r="B41" s="245">
        <v>45273</v>
      </c>
      <c r="C41">
        <v>95</v>
      </c>
      <c r="D41">
        <v>111</v>
      </c>
      <c r="G41" s="18">
        <v>86</v>
      </c>
      <c r="M41">
        <f t="shared" si="1"/>
        <v>3397</v>
      </c>
    </row>
    <row r="42" spans="1:13">
      <c r="A42" s="18">
        <f t="shared" si="0"/>
        <v>35</v>
      </c>
      <c r="B42" s="245">
        <v>45280</v>
      </c>
      <c r="C42">
        <v>96</v>
      </c>
      <c r="D42">
        <v>115</v>
      </c>
      <c r="H42">
        <v>131</v>
      </c>
      <c r="M42">
        <f t="shared" si="1"/>
        <v>3528</v>
      </c>
    </row>
    <row r="43" spans="1:13">
      <c r="A43" s="18">
        <f t="shared" si="0"/>
        <v>36</v>
      </c>
      <c r="B43" s="245">
        <v>45280</v>
      </c>
      <c r="C43">
        <v>115</v>
      </c>
      <c r="D43">
        <v>99</v>
      </c>
      <c r="G43" s="18">
        <v>199</v>
      </c>
      <c r="M43">
        <f t="shared" si="1"/>
        <v>3727</v>
      </c>
    </row>
    <row r="44" spans="1:13">
      <c r="A44" s="18">
        <f t="shared" si="0"/>
        <v>37</v>
      </c>
      <c r="B44" s="245">
        <v>45280</v>
      </c>
      <c r="C44">
        <v>115</v>
      </c>
      <c r="D44">
        <v>130</v>
      </c>
      <c r="G44" s="18">
        <v>86</v>
      </c>
      <c r="M44">
        <f t="shared" si="1"/>
        <v>3813</v>
      </c>
    </row>
    <row r="45" spans="1:13">
      <c r="A45" s="18">
        <f t="shared" si="0"/>
        <v>38</v>
      </c>
      <c r="B45" s="245">
        <v>45280</v>
      </c>
      <c r="C45">
        <v>130</v>
      </c>
      <c r="D45">
        <v>122</v>
      </c>
      <c r="G45" s="18">
        <v>15</v>
      </c>
      <c r="M45">
        <f t="shared" si="1"/>
        <v>3828</v>
      </c>
    </row>
    <row r="46" spans="1:13">
      <c r="A46" s="18">
        <f t="shared" si="0"/>
        <v>39</v>
      </c>
      <c r="B46" s="245">
        <v>45280</v>
      </c>
      <c r="C46">
        <v>122</v>
      </c>
      <c r="D46">
        <v>123</v>
      </c>
      <c r="G46" s="18">
        <v>150</v>
      </c>
      <c r="M46">
        <f t="shared" si="1"/>
        <v>3978</v>
      </c>
    </row>
    <row r="47" spans="1:13">
      <c r="A47" s="18">
        <f t="shared" si="0"/>
        <v>40</v>
      </c>
      <c r="B47" s="245">
        <v>45280</v>
      </c>
      <c r="C47">
        <v>53</v>
      </c>
      <c r="D47">
        <v>68</v>
      </c>
      <c r="G47" s="18">
        <v>9</v>
      </c>
      <c r="M47">
        <f t="shared" si="1"/>
        <v>3987</v>
      </c>
    </row>
    <row r="48" spans="1:13">
      <c r="A48" s="18">
        <f t="shared" si="0"/>
        <v>41</v>
      </c>
      <c r="B48" s="245">
        <v>45280</v>
      </c>
      <c r="C48">
        <v>68</v>
      </c>
      <c r="D48">
        <v>80</v>
      </c>
      <c r="G48" s="18">
        <v>37</v>
      </c>
      <c r="M48">
        <f t="shared" si="1"/>
        <v>4024</v>
      </c>
    </row>
    <row r="49" spans="1:13">
      <c r="A49" s="18">
        <f t="shared" si="0"/>
        <v>42</v>
      </c>
      <c r="B49" s="245">
        <v>45280</v>
      </c>
      <c r="C49">
        <v>80</v>
      </c>
      <c r="D49">
        <v>41</v>
      </c>
      <c r="G49" s="18">
        <v>86</v>
      </c>
      <c r="M49">
        <f t="shared" si="1"/>
        <v>4110</v>
      </c>
    </row>
    <row r="50" spans="1:13">
      <c r="A50" s="18">
        <f t="shared" si="0"/>
        <v>43</v>
      </c>
      <c r="B50" s="245">
        <v>45281</v>
      </c>
      <c r="C50">
        <v>122</v>
      </c>
      <c r="D50">
        <v>133</v>
      </c>
      <c r="G50" s="18">
        <v>49</v>
      </c>
      <c r="M50">
        <f t="shared" si="1"/>
        <v>4159</v>
      </c>
    </row>
    <row r="51" spans="1:13">
      <c r="A51" s="18">
        <f t="shared" si="0"/>
        <v>44</v>
      </c>
      <c r="B51" s="245">
        <v>45284</v>
      </c>
      <c r="C51">
        <v>133</v>
      </c>
      <c r="D51">
        <v>132</v>
      </c>
      <c r="G51" s="18">
        <v>21</v>
      </c>
      <c r="M51">
        <f t="shared" si="1"/>
        <v>4180</v>
      </c>
    </row>
    <row r="52" spans="1:13">
      <c r="A52" s="18">
        <f t="shared" si="0"/>
        <v>45</v>
      </c>
      <c r="B52" s="245">
        <v>45284</v>
      </c>
      <c r="C52">
        <v>132</v>
      </c>
      <c r="D52">
        <v>120</v>
      </c>
      <c r="G52" s="18">
        <v>14</v>
      </c>
      <c r="M52">
        <f t="shared" si="1"/>
        <v>4194</v>
      </c>
    </row>
    <row r="53" spans="1:13">
      <c r="A53" s="18">
        <f t="shared" si="0"/>
        <v>46</v>
      </c>
      <c r="B53" s="245">
        <v>45284</v>
      </c>
      <c r="C53">
        <v>41</v>
      </c>
      <c r="D53">
        <v>48</v>
      </c>
      <c r="G53" s="18">
        <v>97</v>
      </c>
      <c r="M53">
        <f t="shared" si="1"/>
        <v>4291</v>
      </c>
    </row>
    <row r="54" spans="1:13">
      <c r="A54" s="18">
        <f t="shared" si="0"/>
        <v>47</v>
      </c>
      <c r="B54" s="245">
        <v>45284</v>
      </c>
      <c r="C54">
        <v>48</v>
      </c>
      <c r="D54">
        <v>46</v>
      </c>
      <c r="G54" s="18">
        <v>35</v>
      </c>
      <c r="M54">
        <f t="shared" si="1"/>
        <v>4326</v>
      </c>
    </row>
    <row r="55" spans="1:13">
      <c r="A55" s="18">
        <f t="shared" si="0"/>
        <v>48</v>
      </c>
      <c r="B55" s="245">
        <v>45284</v>
      </c>
      <c r="C55">
        <v>46</v>
      </c>
      <c r="D55">
        <v>44</v>
      </c>
      <c r="G55" s="18">
        <v>45</v>
      </c>
      <c r="M55">
        <f t="shared" si="1"/>
        <v>4371</v>
      </c>
    </row>
    <row r="56" spans="1:13">
      <c r="A56" s="18">
        <f t="shared" si="0"/>
        <v>49</v>
      </c>
      <c r="B56" s="245">
        <v>45284</v>
      </c>
      <c r="C56">
        <v>13</v>
      </c>
      <c r="D56">
        <v>25</v>
      </c>
      <c r="G56" s="18">
        <v>154</v>
      </c>
      <c r="M56">
        <f t="shared" si="1"/>
        <v>4525</v>
      </c>
    </row>
    <row r="57" spans="1:13">
      <c r="A57" s="18">
        <f t="shared" si="0"/>
        <v>50</v>
      </c>
      <c r="B57" s="245">
        <v>45284</v>
      </c>
      <c r="C57">
        <v>25</v>
      </c>
      <c r="D57">
        <v>22</v>
      </c>
      <c r="G57" s="18">
        <v>10</v>
      </c>
      <c r="M57">
        <f t="shared" si="1"/>
        <v>4535</v>
      </c>
    </row>
    <row r="58" spans="1:13">
      <c r="A58" s="18">
        <f t="shared" si="0"/>
        <v>51</v>
      </c>
      <c r="B58" s="245">
        <v>45284</v>
      </c>
      <c r="C58">
        <v>25</v>
      </c>
      <c r="D58">
        <v>28</v>
      </c>
      <c r="G58" s="18">
        <v>63</v>
      </c>
      <c r="M58">
        <f t="shared" si="1"/>
        <v>4598</v>
      </c>
    </row>
    <row r="59" spans="1:13">
      <c r="A59" s="18">
        <f t="shared" si="0"/>
        <v>52</v>
      </c>
      <c r="B59" s="245">
        <v>45284</v>
      </c>
      <c r="C59">
        <v>22</v>
      </c>
      <c r="D59">
        <v>43</v>
      </c>
      <c r="G59" s="18">
        <v>67</v>
      </c>
      <c r="M59">
        <f t="shared" si="1"/>
        <v>4665</v>
      </c>
    </row>
    <row r="60" spans="1:13">
      <c r="A60" s="18">
        <f t="shared" si="0"/>
        <v>53</v>
      </c>
      <c r="B60" s="245">
        <v>45284</v>
      </c>
      <c r="C60">
        <v>43</v>
      </c>
      <c r="D60">
        <v>34</v>
      </c>
      <c r="G60" s="18">
        <v>12</v>
      </c>
      <c r="M60">
        <f t="shared" si="1"/>
        <v>4677</v>
      </c>
    </row>
    <row r="61" spans="1:13">
      <c r="A61" s="18">
        <f t="shared" si="0"/>
        <v>54</v>
      </c>
      <c r="B61" s="245">
        <v>45284</v>
      </c>
      <c r="C61">
        <v>22</v>
      </c>
      <c r="D61">
        <v>17</v>
      </c>
      <c r="G61" s="18">
        <v>35</v>
      </c>
      <c r="M61">
        <f t="shared" si="1"/>
        <v>4712</v>
      </c>
    </row>
    <row r="62" spans="1:13">
      <c r="A62" s="18">
        <f t="shared" si="0"/>
        <v>55</v>
      </c>
      <c r="B62" s="245">
        <v>45284</v>
      </c>
      <c r="C62">
        <v>17</v>
      </c>
      <c r="D62">
        <v>116</v>
      </c>
      <c r="G62" s="18">
        <v>81</v>
      </c>
      <c r="M62">
        <f t="shared" si="1"/>
        <v>4793</v>
      </c>
    </row>
    <row r="63" spans="1:13">
      <c r="A63" s="18">
        <f t="shared" si="0"/>
        <v>56</v>
      </c>
      <c r="B63" s="245">
        <v>45284</v>
      </c>
      <c r="C63">
        <v>17</v>
      </c>
      <c r="D63">
        <v>14</v>
      </c>
      <c r="G63" s="18">
        <v>9</v>
      </c>
      <c r="M63">
        <f t="shared" si="1"/>
        <v>4802</v>
      </c>
    </row>
    <row r="64" spans="1:13">
      <c r="A64" s="18">
        <f t="shared" si="0"/>
        <v>57</v>
      </c>
      <c r="B64" s="245">
        <v>45284</v>
      </c>
      <c r="C64">
        <v>14</v>
      </c>
      <c r="D64">
        <v>57</v>
      </c>
      <c r="G64" s="18">
        <v>45</v>
      </c>
      <c r="M64">
        <f t="shared" si="1"/>
        <v>4847</v>
      </c>
    </row>
    <row r="65" spans="1:13">
      <c r="A65" s="18">
        <f t="shared" si="0"/>
        <v>58</v>
      </c>
      <c r="B65" s="245">
        <v>45284</v>
      </c>
      <c r="C65">
        <v>57</v>
      </c>
      <c r="D65">
        <v>73</v>
      </c>
      <c r="G65" s="18">
        <v>51</v>
      </c>
      <c r="M65">
        <f t="shared" si="1"/>
        <v>4898</v>
      </c>
    </row>
    <row r="66" spans="1:13">
      <c r="A66" s="18">
        <f t="shared" si="0"/>
        <v>59</v>
      </c>
      <c r="B66" s="245">
        <v>45288</v>
      </c>
      <c r="C66">
        <v>51</v>
      </c>
      <c r="D66">
        <v>29</v>
      </c>
      <c r="G66" s="18">
        <v>110</v>
      </c>
      <c r="M66">
        <f t="shared" si="1"/>
        <v>5008</v>
      </c>
    </row>
    <row r="67" spans="1:13">
      <c r="A67" s="18">
        <f t="shared" si="0"/>
        <v>60</v>
      </c>
      <c r="B67" s="245">
        <v>45288</v>
      </c>
      <c r="C67">
        <v>76</v>
      </c>
      <c r="D67">
        <v>70</v>
      </c>
      <c r="G67" s="18">
        <v>233</v>
      </c>
      <c r="M67">
        <f t="shared" si="1"/>
        <v>5241</v>
      </c>
    </row>
    <row r="68" spans="1:13">
      <c r="A68" s="18">
        <f t="shared" si="0"/>
        <v>61</v>
      </c>
      <c r="B68" s="245">
        <v>45288</v>
      </c>
      <c r="C68">
        <v>70</v>
      </c>
      <c r="D68">
        <v>78</v>
      </c>
      <c r="G68" s="18">
        <v>60</v>
      </c>
      <c r="M68">
        <f t="shared" si="1"/>
        <v>5301</v>
      </c>
    </row>
    <row r="69" spans="1:13">
      <c r="A69" s="18">
        <f t="shared" si="0"/>
        <v>62</v>
      </c>
      <c r="B69" s="245">
        <v>45288</v>
      </c>
      <c r="C69">
        <v>70</v>
      </c>
      <c r="D69">
        <v>58</v>
      </c>
      <c r="G69" s="18">
        <v>132</v>
      </c>
      <c r="M69">
        <f t="shared" si="1"/>
        <v>5433</v>
      </c>
    </row>
    <row r="70" spans="1:13">
      <c r="A70" s="18">
        <f t="shared" si="0"/>
        <v>63</v>
      </c>
      <c r="B70" s="245">
        <v>45288</v>
      </c>
      <c r="C70">
        <v>58</v>
      </c>
      <c r="D70">
        <v>18</v>
      </c>
      <c r="G70" s="18">
        <v>80</v>
      </c>
      <c r="M70">
        <f t="shared" si="1"/>
        <v>5513</v>
      </c>
    </row>
    <row r="71" spans="1:13">
      <c r="A71" s="18">
        <f t="shared" si="0"/>
        <v>64</v>
      </c>
      <c r="B71" s="245">
        <v>45288</v>
      </c>
      <c r="C71">
        <v>42</v>
      </c>
      <c r="D71">
        <v>61</v>
      </c>
      <c r="G71" s="18">
        <v>26</v>
      </c>
      <c r="M71">
        <f t="shared" si="1"/>
        <v>5539</v>
      </c>
    </row>
    <row r="72" spans="1:13">
      <c r="A72" s="18">
        <f t="shared" si="0"/>
        <v>65</v>
      </c>
      <c r="B72" s="245">
        <v>45288</v>
      </c>
      <c r="C72">
        <v>61</v>
      </c>
      <c r="D72">
        <v>55</v>
      </c>
      <c r="G72" s="18">
        <v>27</v>
      </c>
      <c r="M72">
        <f t="shared" si="1"/>
        <v>5566</v>
      </c>
    </row>
    <row r="73" spans="1:13">
      <c r="A73" s="18">
        <f t="shared" si="0"/>
        <v>66</v>
      </c>
      <c r="B73" s="245">
        <v>45288</v>
      </c>
      <c r="C73">
        <v>55</v>
      </c>
      <c r="D73">
        <v>40</v>
      </c>
      <c r="G73" s="18">
        <v>58</v>
      </c>
      <c r="M73">
        <f t="shared" si="1"/>
        <v>5624</v>
      </c>
    </row>
    <row r="74" spans="1:13">
      <c r="A74" s="18">
        <f t="shared" ref="A74:A108" si="2">1+A73</f>
        <v>67</v>
      </c>
      <c r="B74" s="245">
        <v>45288</v>
      </c>
      <c r="C74">
        <v>55</v>
      </c>
      <c r="D74">
        <v>30</v>
      </c>
      <c r="G74" s="18">
        <v>41</v>
      </c>
      <c r="M74">
        <f t="shared" ref="M74:M108" si="3">+M73+G74+H74+I74+K74+L74</f>
        <v>5665</v>
      </c>
    </row>
    <row r="75" spans="1:13">
      <c r="A75" s="18">
        <f t="shared" si="2"/>
        <v>68</v>
      </c>
      <c r="B75" s="245">
        <v>45288</v>
      </c>
      <c r="C75">
        <v>49</v>
      </c>
      <c r="D75">
        <v>24</v>
      </c>
      <c r="G75" s="18">
        <v>45</v>
      </c>
      <c r="M75">
        <f t="shared" si="3"/>
        <v>5710</v>
      </c>
    </row>
    <row r="76" spans="1:13">
      <c r="A76" s="18">
        <f t="shared" si="2"/>
        <v>69</v>
      </c>
      <c r="B76" s="245">
        <v>45288</v>
      </c>
      <c r="C76">
        <v>39</v>
      </c>
      <c r="D76">
        <v>19</v>
      </c>
      <c r="G76" s="18">
        <v>36</v>
      </c>
      <c r="M76">
        <f t="shared" si="3"/>
        <v>5746</v>
      </c>
    </row>
    <row r="77" spans="1:13">
      <c r="A77" s="18">
        <f t="shared" si="2"/>
        <v>70</v>
      </c>
      <c r="B77" s="245">
        <v>45292</v>
      </c>
      <c r="C77">
        <v>72</v>
      </c>
      <c r="D77">
        <v>82</v>
      </c>
      <c r="G77" s="18">
        <v>110</v>
      </c>
      <c r="M77">
        <f t="shared" si="3"/>
        <v>5856</v>
      </c>
    </row>
    <row r="78" spans="1:13">
      <c r="A78" s="18">
        <f t="shared" si="2"/>
        <v>71</v>
      </c>
      <c r="B78" s="245">
        <v>45292</v>
      </c>
      <c r="C78">
        <v>17</v>
      </c>
      <c r="D78" s="332" t="s">
        <v>1770</v>
      </c>
      <c r="G78" s="18">
        <v>30</v>
      </c>
      <c r="M78">
        <f t="shared" si="3"/>
        <v>5886</v>
      </c>
    </row>
    <row r="79" spans="1:13">
      <c r="A79" s="18">
        <f t="shared" si="2"/>
        <v>72</v>
      </c>
      <c r="B79" s="245">
        <v>45292</v>
      </c>
      <c r="C79" s="332" t="s">
        <v>1770</v>
      </c>
      <c r="D79" s="332" t="s">
        <v>1771</v>
      </c>
      <c r="G79" s="18">
        <v>50</v>
      </c>
      <c r="M79">
        <f t="shared" si="3"/>
        <v>5936</v>
      </c>
    </row>
    <row r="80" spans="1:13">
      <c r="A80" s="18">
        <f t="shared" si="2"/>
        <v>73</v>
      </c>
      <c r="B80" s="245">
        <v>45292</v>
      </c>
      <c r="C80" s="332" t="s">
        <v>1770</v>
      </c>
      <c r="D80">
        <v>116</v>
      </c>
      <c r="G80" s="18">
        <v>70</v>
      </c>
      <c r="M80">
        <f t="shared" si="3"/>
        <v>6006</v>
      </c>
    </row>
    <row r="81" spans="1:13">
      <c r="A81" s="18">
        <f t="shared" si="2"/>
        <v>74</v>
      </c>
      <c r="B81" s="245">
        <v>45292</v>
      </c>
      <c r="C81" s="332" t="s">
        <v>1770</v>
      </c>
      <c r="D81" s="332" t="s">
        <v>1772</v>
      </c>
      <c r="G81" s="18">
        <v>50</v>
      </c>
      <c r="M81">
        <f t="shared" si="3"/>
        <v>6056</v>
      </c>
    </row>
    <row r="82" spans="1:13">
      <c r="A82" s="18">
        <f t="shared" si="2"/>
        <v>75</v>
      </c>
      <c r="B82" s="245">
        <v>45292</v>
      </c>
      <c r="C82" s="332" t="s">
        <v>1773</v>
      </c>
      <c r="D82" s="332" t="s">
        <v>1774</v>
      </c>
      <c r="G82" s="18">
        <v>55</v>
      </c>
      <c r="M82">
        <f t="shared" si="3"/>
        <v>6111</v>
      </c>
    </row>
    <row r="83" spans="1:13">
      <c r="A83" s="18">
        <f t="shared" si="2"/>
        <v>76</v>
      </c>
      <c r="B83" s="245">
        <v>45292</v>
      </c>
      <c r="C83" s="332" t="s">
        <v>1775</v>
      </c>
      <c r="D83" s="332" t="s">
        <v>1776</v>
      </c>
      <c r="G83" s="18">
        <v>40</v>
      </c>
      <c r="M83">
        <f t="shared" si="3"/>
        <v>6151</v>
      </c>
    </row>
    <row r="84" spans="1:13">
      <c r="A84" s="18">
        <f t="shared" si="2"/>
        <v>77</v>
      </c>
      <c r="B84" s="245">
        <v>45292</v>
      </c>
      <c r="C84">
        <v>5</v>
      </c>
      <c r="D84">
        <v>10</v>
      </c>
      <c r="G84" s="18">
        <v>40</v>
      </c>
      <c r="M84">
        <f t="shared" si="3"/>
        <v>6191</v>
      </c>
    </row>
    <row r="85" spans="1:13">
      <c r="A85" s="18">
        <f t="shared" si="2"/>
        <v>78</v>
      </c>
      <c r="B85" s="245">
        <v>45292</v>
      </c>
      <c r="C85">
        <v>2</v>
      </c>
      <c r="D85">
        <v>1</v>
      </c>
      <c r="G85" s="18">
        <v>15</v>
      </c>
      <c r="M85">
        <f t="shared" si="3"/>
        <v>6206</v>
      </c>
    </row>
    <row r="86" spans="1:13">
      <c r="A86" s="18">
        <f t="shared" si="2"/>
        <v>79</v>
      </c>
      <c r="B86" s="245">
        <v>45292</v>
      </c>
      <c r="C86" s="332" t="s">
        <v>1777</v>
      </c>
      <c r="D86" s="332" t="s">
        <v>1778</v>
      </c>
      <c r="G86" s="18">
        <v>60</v>
      </c>
      <c r="M86">
        <f t="shared" si="3"/>
        <v>6266</v>
      </c>
    </row>
    <row r="87" spans="1:13">
      <c r="A87" s="18">
        <f t="shared" si="2"/>
        <v>80</v>
      </c>
      <c r="B87" s="245">
        <v>45294</v>
      </c>
      <c r="C87" s="336" t="s">
        <v>1779</v>
      </c>
      <c r="D87" s="336" t="s">
        <v>1780</v>
      </c>
      <c r="G87" s="18">
        <v>30</v>
      </c>
      <c r="M87">
        <f t="shared" si="3"/>
        <v>6296</v>
      </c>
    </row>
    <row r="88" spans="1:13">
      <c r="A88" s="18">
        <f t="shared" si="2"/>
        <v>81</v>
      </c>
      <c r="B88" s="245">
        <v>45294</v>
      </c>
      <c r="C88">
        <v>2</v>
      </c>
      <c r="D88">
        <v>5</v>
      </c>
      <c r="G88" s="18"/>
      <c r="L88">
        <v>76</v>
      </c>
      <c r="M88">
        <f t="shared" si="3"/>
        <v>6372</v>
      </c>
    </row>
    <row r="89" spans="1:13">
      <c r="A89" s="18">
        <f t="shared" si="2"/>
        <v>82</v>
      </c>
      <c r="B89" s="245">
        <v>45294</v>
      </c>
      <c r="C89">
        <v>5</v>
      </c>
      <c r="D89">
        <v>56</v>
      </c>
      <c r="G89" s="18"/>
      <c r="L89">
        <v>38</v>
      </c>
      <c r="M89">
        <f t="shared" si="3"/>
        <v>6410</v>
      </c>
    </row>
    <row r="90" spans="1:13">
      <c r="A90" s="18">
        <f t="shared" si="2"/>
        <v>83</v>
      </c>
      <c r="B90" s="245">
        <v>45294</v>
      </c>
      <c r="C90">
        <v>56</v>
      </c>
      <c r="D90">
        <v>73</v>
      </c>
      <c r="G90" s="18"/>
      <c r="L90">
        <v>95</v>
      </c>
      <c r="M90">
        <f t="shared" si="3"/>
        <v>6505</v>
      </c>
    </row>
    <row r="91" spans="1:13">
      <c r="A91" s="18">
        <f t="shared" si="2"/>
        <v>84</v>
      </c>
      <c r="B91" s="245">
        <v>45294</v>
      </c>
      <c r="C91" t="s">
        <v>1781</v>
      </c>
      <c r="D91" t="s">
        <v>1782</v>
      </c>
      <c r="G91" s="18">
        <v>63</v>
      </c>
      <c r="M91">
        <f t="shared" si="3"/>
        <v>6568</v>
      </c>
    </row>
    <row r="92" spans="1:13">
      <c r="A92" s="18">
        <f t="shared" si="2"/>
        <v>85</v>
      </c>
      <c r="B92" s="245">
        <v>45295</v>
      </c>
      <c r="C92">
        <v>56</v>
      </c>
      <c r="D92">
        <v>74</v>
      </c>
      <c r="G92" s="18"/>
      <c r="K92">
        <v>39</v>
      </c>
      <c r="M92">
        <f t="shared" si="3"/>
        <v>6607</v>
      </c>
    </row>
    <row r="93" spans="1:13">
      <c r="A93" s="18">
        <f t="shared" si="2"/>
        <v>86</v>
      </c>
      <c r="B93" s="245">
        <v>45295</v>
      </c>
      <c r="C93">
        <v>74</v>
      </c>
      <c r="D93">
        <v>8</v>
      </c>
      <c r="G93" s="18"/>
      <c r="K93">
        <v>52</v>
      </c>
      <c r="M93">
        <f t="shared" si="3"/>
        <v>6659</v>
      </c>
    </row>
    <row r="94" spans="1:13">
      <c r="A94" s="18">
        <f t="shared" si="2"/>
        <v>87</v>
      </c>
      <c r="B94" s="245">
        <v>45295</v>
      </c>
      <c r="C94">
        <v>8</v>
      </c>
      <c r="D94">
        <v>6</v>
      </c>
      <c r="G94" s="18"/>
      <c r="K94">
        <v>55</v>
      </c>
      <c r="M94">
        <f t="shared" si="3"/>
        <v>6714</v>
      </c>
    </row>
    <row r="95" spans="1:13">
      <c r="A95" s="18">
        <f t="shared" si="2"/>
        <v>88</v>
      </c>
      <c r="B95" s="245">
        <v>45295</v>
      </c>
      <c r="C95">
        <v>6</v>
      </c>
      <c r="D95">
        <v>3</v>
      </c>
      <c r="G95" s="18"/>
      <c r="K95">
        <v>28</v>
      </c>
      <c r="M95">
        <f t="shared" si="3"/>
        <v>6742</v>
      </c>
    </row>
    <row r="96" spans="1:13">
      <c r="A96" s="18">
        <f t="shared" si="2"/>
        <v>89</v>
      </c>
      <c r="B96" s="245">
        <v>45295</v>
      </c>
      <c r="C96">
        <v>3</v>
      </c>
      <c r="D96">
        <v>4</v>
      </c>
      <c r="G96" s="18">
        <v>65</v>
      </c>
      <c r="M96">
        <f t="shared" si="3"/>
        <v>6807</v>
      </c>
    </row>
    <row r="97" spans="1:13">
      <c r="A97" s="18">
        <f t="shared" si="2"/>
        <v>90</v>
      </c>
      <c r="B97" s="245">
        <v>45295</v>
      </c>
      <c r="C97">
        <v>6</v>
      </c>
      <c r="D97">
        <v>28</v>
      </c>
      <c r="G97" s="18">
        <v>46</v>
      </c>
      <c r="M97">
        <f t="shared" si="3"/>
        <v>6853</v>
      </c>
    </row>
    <row r="98" spans="1:13">
      <c r="A98" s="18">
        <f t="shared" si="2"/>
        <v>91</v>
      </c>
      <c r="B98" s="245">
        <v>45295</v>
      </c>
      <c r="C98">
        <v>72</v>
      </c>
      <c r="D98">
        <v>60</v>
      </c>
      <c r="G98" s="18">
        <v>58</v>
      </c>
      <c r="M98">
        <f t="shared" si="3"/>
        <v>6911</v>
      </c>
    </row>
    <row r="99" spans="1:13">
      <c r="A99" s="18">
        <f t="shared" si="2"/>
        <v>92</v>
      </c>
      <c r="B99" s="245">
        <v>45295</v>
      </c>
      <c r="C99">
        <v>72</v>
      </c>
      <c r="D99">
        <v>64</v>
      </c>
      <c r="G99" s="18">
        <v>50</v>
      </c>
      <c r="M99">
        <f t="shared" si="3"/>
        <v>6961</v>
      </c>
    </row>
    <row r="100" spans="1:13">
      <c r="A100" s="18">
        <f t="shared" si="2"/>
        <v>93</v>
      </c>
      <c r="B100" s="245">
        <v>45296</v>
      </c>
      <c r="C100">
        <v>88</v>
      </c>
      <c r="D100">
        <v>127</v>
      </c>
      <c r="G100" s="18">
        <v>60</v>
      </c>
      <c r="M100">
        <f t="shared" si="3"/>
        <v>7021</v>
      </c>
    </row>
    <row r="101" spans="1:13">
      <c r="A101" s="18">
        <f t="shared" si="2"/>
        <v>94</v>
      </c>
      <c r="B101" s="245">
        <v>45296</v>
      </c>
      <c r="C101">
        <v>88</v>
      </c>
      <c r="D101">
        <v>145</v>
      </c>
      <c r="G101" s="18">
        <v>50</v>
      </c>
      <c r="M101">
        <f t="shared" si="3"/>
        <v>7071</v>
      </c>
    </row>
    <row r="102" spans="1:13">
      <c r="A102" s="18">
        <f t="shared" si="2"/>
        <v>95</v>
      </c>
      <c r="B102" s="245">
        <v>45296</v>
      </c>
      <c r="C102">
        <v>149</v>
      </c>
      <c r="D102">
        <v>141</v>
      </c>
      <c r="G102" s="18">
        <v>40</v>
      </c>
      <c r="M102">
        <f t="shared" si="3"/>
        <v>7111</v>
      </c>
    </row>
    <row r="103" spans="1:13">
      <c r="A103" s="18">
        <f t="shared" si="2"/>
        <v>96</v>
      </c>
      <c r="B103" s="245">
        <v>45296</v>
      </c>
      <c r="C103">
        <v>62</v>
      </c>
      <c r="D103">
        <v>3</v>
      </c>
      <c r="G103" s="18"/>
      <c r="J103">
        <v>48</v>
      </c>
      <c r="M103">
        <f>+M102+G103+H103+I103+K103+L103+J103</f>
        <v>7159</v>
      </c>
    </row>
    <row r="104" spans="1:13">
      <c r="A104" s="18">
        <f t="shared" si="2"/>
        <v>97</v>
      </c>
      <c r="B104" s="245">
        <v>45297</v>
      </c>
      <c r="C104">
        <v>47</v>
      </c>
      <c r="D104">
        <v>12</v>
      </c>
      <c r="G104" s="18">
        <v>145</v>
      </c>
      <c r="M104">
        <f t="shared" si="3"/>
        <v>7304</v>
      </c>
    </row>
    <row r="105" spans="1:13">
      <c r="A105" s="18">
        <f t="shared" si="2"/>
        <v>98</v>
      </c>
      <c r="B105" s="245">
        <v>45299</v>
      </c>
      <c r="C105">
        <v>98</v>
      </c>
      <c r="D105">
        <v>86</v>
      </c>
      <c r="G105" s="18">
        <v>60</v>
      </c>
      <c r="M105">
        <f t="shared" si="3"/>
        <v>7364</v>
      </c>
    </row>
    <row r="106" spans="1:13">
      <c r="A106" s="18">
        <f t="shared" si="2"/>
        <v>99</v>
      </c>
      <c r="B106" s="245">
        <v>45299</v>
      </c>
      <c r="C106">
        <v>95</v>
      </c>
      <c r="D106">
        <v>109</v>
      </c>
      <c r="G106" s="18">
        <v>28</v>
      </c>
      <c r="M106">
        <f t="shared" si="3"/>
        <v>7392</v>
      </c>
    </row>
    <row r="107" spans="1:13">
      <c r="A107" s="18">
        <f t="shared" si="2"/>
        <v>100</v>
      </c>
      <c r="B107" s="245">
        <v>45299</v>
      </c>
      <c r="C107">
        <v>109</v>
      </c>
      <c r="D107">
        <v>138</v>
      </c>
      <c r="G107" s="18">
        <v>41</v>
      </c>
      <c r="M107">
        <f t="shared" si="3"/>
        <v>7433</v>
      </c>
    </row>
    <row r="108" spans="1:13">
      <c r="A108" s="18">
        <f t="shared" si="2"/>
        <v>101</v>
      </c>
      <c r="B108" s="245">
        <v>45299</v>
      </c>
      <c r="C108">
        <v>138</v>
      </c>
      <c r="D108">
        <v>101</v>
      </c>
      <c r="G108" s="18">
        <v>14</v>
      </c>
      <c r="M108">
        <f t="shared" si="3"/>
        <v>7447</v>
      </c>
    </row>
    <row r="109" spans="1:13">
      <c r="A109" s="18"/>
      <c r="B109" s="245">
        <v>26</v>
      </c>
      <c r="G109" s="18"/>
    </row>
    <row r="110" spans="1:13">
      <c r="A110" s="18"/>
      <c r="B110" s="245"/>
      <c r="G110" s="18"/>
    </row>
    <row r="111" spans="1:13">
      <c r="A111" s="18"/>
      <c r="B111" s="245"/>
      <c r="G111" s="18"/>
    </row>
    <row r="112" spans="1:13">
      <c r="A112" s="18"/>
      <c r="B112" s="245"/>
      <c r="G112" s="18"/>
    </row>
    <row r="113" spans="1:13">
      <c r="A113" s="18"/>
      <c r="B113" s="245"/>
      <c r="G113" s="18"/>
    </row>
    <row r="114" spans="1:13">
      <c r="A114" s="18"/>
      <c r="B114" s="245"/>
      <c r="G114" s="18"/>
    </row>
    <row r="115" spans="1:13">
      <c r="A115" s="18"/>
      <c r="B115" s="245"/>
      <c r="G115" s="18"/>
    </row>
    <row r="116" spans="1:13">
      <c r="A116" s="18"/>
      <c r="B116" s="245"/>
      <c r="G116" s="18"/>
    </row>
    <row r="117" spans="1:13">
      <c r="A117" s="18"/>
      <c r="B117" s="245"/>
      <c r="G117" s="18"/>
    </row>
    <row r="118" spans="1:13">
      <c r="A118" s="18"/>
      <c r="B118" s="245"/>
      <c r="G118" s="18"/>
    </row>
    <row r="119" spans="1:13">
      <c r="A119" s="18"/>
      <c r="B119" s="245"/>
      <c r="G119" s="18"/>
    </row>
    <row r="120" spans="1:13">
      <c r="A120" s="18"/>
      <c r="B120" s="245"/>
      <c r="G120" s="18"/>
    </row>
    <row r="122" spans="1:13">
      <c r="G122">
        <f>SUM(G8:G121)</f>
        <v>5822</v>
      </c>
      <c r="H122">
        <f t="shared" ref="H122:L122" si="4">SUM(H8:H121)</f>
        <v>131</v>
      </c>
      <c r="I122">
        <f t="shared" si="4"/>
        <v>925</v>
      </c>
      <c r="J122">
        <f t="shared" si="4"/>
        <v>186</v>
      </c>
      <c r="K122">
        <f t="shared" si="4"/>
        <v>174</v>
      </c>
      <c r="L122">
        <f t="shared" si="4"/>
        <v>209</v>
      </c>
      <c r="M122">
        <f>G122+H122+I122+K122+L122+J122</f>
        <v>7447</v>
      </c>
    </row>
  </sheetData>
  <mergeCells count="18">
    <mergeCell ref="A5:Q5"/>
    <mergeCell ref="A1:D1"/>
    <mergeCell ref="E1:Q4"/>
    <mergeCell ref="A2:D2"/>
    <mergeCell ref="A3:D3"/>
    <mergeCell ref="A4:D4"/>
    <mergeCell ref="Q6:Q7"/>
    <mergeCell ref="A6:A7"/>
    <mergeCell ref="B6:B7"/>
    <mergeCell ref="C6:C7"/>
    <mergeCell ref="D6:D7"/>
    <mergeCell ref="E6:E7"/>
    <mergeCell ref="F6:F7"/>
    <mergeCell ref="G6:L6"/>
    <mergeCell ref="M6:M7"/>
    <mergeCell ref="N6:N7"/>
    <mergeCell ref="O6:O7"/>
    <mergeCell ref="P6:P7"/>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H152"/>
  <sheetViews>
    <sheetView topLeftCell="N1" workbookViewId="0">
      <selection activeCell="Y150" sqref="Y150:AC152"/>
    </sheetView>
  </sheetViews>
  <sheetFormatPr defaultRowHeight="15"/>
  <cols>
    <col min="1" max="2" width="10.42578125" bestFit="1" customWidth="1"/>
    <col min="5" max="5" width="11.42578125" customWidth="1"/>
    <col min="20" max="20" width="10.42578125" bestFit="1" customWidth="1"/>
    <col min="28" max="28" width="11.42578125" bestFit="1" customWidth="1"/>
    <col min="29" max="29" width="9.28515625" customWidth="1"/>
  </cols>
  <sheetData>
    <row r="4" spans="1:34">
      <c r="P4">
        <v>63</v>
      </c>
      <c r="Q4">
        <v>75</v>
      </c>
      <c r="R4">
        <v>90</v>
      </c>
      <c r="S4">
        <v>110</v>
      </c>
      <c r="T4">
        <v>125</v>
      </c>
      <c r="U4">
        <v>140</v>
      </c>
      <c r="V4">
        <v>160</v>
      </c>
    </row>
    <row r="5" spans="1:34">
      <c r="P5">
        <f>+Y151+G151</f>
        <v>12696</v>
      </c>
      <c r="Q5">
        <f>+H151+Z151</f>
        <v>207</v>
      </c>
      <c r="R5">
        <f>+I151+AA151</f>
        <v>596</v>
      </c>
      <c r="S5">
        <f>+J151</f>
        <v>510</v>
      </c>
      <c r="T5">
        <f>+K151</f>
        <v>771</v>
      </c>
      <c r="U5">
        <f>+AB151</f>
        <v>0</v>
      </c>
      <c r="V5">
        <f>+AC151</f>
        <v>0</v>
      </c>
      <c r="W5">
        <f>SUM(P5:V5)</f>
        <v>14780</v>
      </c>
    </row>
    <row r="6" spans="1:34">
      <c r="P6">
        <v>17783</v>
      </c>
      <c r="Q6">
        <v>484</v>
      </c>
      <c r="R6">
        <v>762</v>
      </c>
      <c r="S6">
        <v>509</v>
      </c>
      <c r="T6">
        <v>775</v>
      </c>
      <c r="U6">
        <v>685</v>
      </c>
      <c r="V6">
        <v>322</v>
      </c>
      <c r="W6">
        <f>SUM(P6:V6)</f>
        <v>21320</v>
      </c>
    </row>
    <row r="7" spans="1:34">
      <c r="O7" s="259" t="s">
        <v>1698</v>
      </c>
      <c r="P7">
        <f>+P6-G152</f>
        <v>5421</v>
      </c>
      <c r="Q7">
        <f>+Q6-H152</f>
        <v>277</v>
      </c>
      <c r="R7">
        <f>+R6-I152</f>
        <v>166</v>
      </c>
      <c r="S7">
        <v>0</v>
      </c>
      <c r="T7">
        <v>0</v>
      </c>
      <c r="U7">
        <f>+U6</f>
        <v>685</v>
      </c>
      <c r="V7">
        <f>+V6</f>
        <v>322</v>
      </c>
      <c r="W7">
        <f>SUM(P7:V7)</f>
        <v>6871</v>
      </c>
    </row>
    <row r="8" spans="1:34">
      <c r="O8" s="259" t="s">
        <v>1699</v>
      </c>
      <c r="P8">
        <f>+P6-P7</f>
        <v>12362</v>
      </c>
      <c r="Q8">
        <v>207</v>
      </c>
      <c r="R8">
        <f>+R6-R7</f>
        <v>596</v>
      </c>
      <c r="S8">
        <f>+S6</f>
        <v>509</v>
      </c>
      <c r="T8">
        <f>+T6</f>
        <v>775</v>
      </c>
      <c r="U8">
        <v>0</v>
      </c>
      <c r="V8">
        <v>0</v>
      </c>
      <c r="W8">
        <f>SUM(P8:V8)</f>
        <v>14449</v>
      </c>
    </row>
    <row r="9" spans="1:34" ht="18.75">
      <c r="A9" s="788" t="s">
        <v>22</v>
      </c>
      <c r="B9" s="789"/>
      <c r="C9" s="789"/>
      <c r="D9" s="790"/>
      <c r="E9" s="720"/>
      <c r="F9" s="720"/>
      <c r="G9" s="720"/>
      <c r="H9" s="720"/>
      <c r="I9" s="720"/>
      <c r="J9" s="720"/>
      <c r="K9" s="720"/>
      <c r="L9" s="720"/>
      <c r="M9" s="720"/>
      <c r="N9" s="720"/>
      <c r="O9" s="720"/>
      <c r="P9" s="720"/>
      <c r="S9" s="713" t="s">
        <v>22</v>
      </c>
      <c r="T9" s="713"/>
      <c r="U9" s="713"/>
      <c r="V9" s="713"/>
      <c r="W9" s="720"/>
      <c r="X9" s="720"/>
      <c r="Y9" s="720"/>
      <c r="Z9" s="720"/>
      <c r="AA9" s="720"/>
      <c r="AB9" s="720"/>
      <c r="AC9" s="720"/>
      <c r="AD9" s="720"/>
      <c r="AE9" s="720"/>
      <c r="AF9" s="720"/>
      <c r="AG9" s="720"/>
      <c r="AH9" s="720"/>
    </row>
    <row r="10" spans="1:34" ht="18.75">
      <c r="A10" s="788" t="s">
        <v>1684</v>
      </c>
      <c r="B10" s="789"/>
      <c r="C10" s="789"/>
      <c r="D10" s="790"/>
      <c r="E10" s="720"/>
      <c r="F10" s="720"/>
      <c r="G10" s="720"/>
      <c r="H10" s="720"/>
      <c r="I10" s="720"/>
      <c r="J10" s="720"/>
      <c r="K10" s="720"/>
      <c r="L10" s="720"/>
      <c r="M10" s="720"/>
      <c r="N10" s="720"/>
      <c r="O10" s="720"/>
      <c r="P10" s="720"/>
      <c r="S10" s="713" t="s">
        <v>1684</v>
      </c>
      <c r="T10" s="713"/>
      <c r="U10" s="713"/>
      <c r="V10" s="713"/>
      <c r="W10" s="720"/>
      <c r="X10" s="720"/>
      <c r="Y10" s="720"/>
      <c r="Z10" s="720"/>
      <c r="AA10" s="720"/>
      <c r="AB10" s="720"/>
      <c r="AC10" s="720"/>
      <c r="AD10" s="720"/>
      <c r="AE10" s="720"/>
      <c r="AF10" s="720"/>
      <c r="AG10" s="720"/>
      <c r="AH10" s="720"/>
    </row>
    <row r="11" spans="1:34" ht="18.75">
      <c r="A11" s="788"/>
      <c r="B11" s="789"/>
      <c r="C11" s="789"/>
      <c r="D11" s="790"/>
      <c r="E11" s="720"/>
      <c r="F11" s="720"/>
      <c r="G11" s="720"/>
      <c r="H11" s="720"/>
      <c r="I11" s="720"/>
      <c r="J11" s="720"/>
      <c r="K11" s="720"/>
      <c r="L11" s="720"/>
      <c r="M11" s="720"/>
      <c r="N11" s="720"/>
      <c r="O11" s="720"/>
      <c r="P11" s="720"/>
      <c r="S11" s="713"/>
      <c r="T11" s="713"/>
      <c r="U11" s="713"/>
      <c r="V11" s="713"/>
      <c r="W11" s="720"/>
      <c r="X11" s="720"/>
      <c r="Y11" s="720"/>
      <c r="Z11" s="720"/>
      <c r="AA11" s="720"/>
      <c r="AB11" s="720"/>
      <c r="AC11" s="720"/>
      <c r="AD11" s="720"/>
      <c r="AE11" s="720"/>
      <c r="AF11" s="720"/>
      <c r="AG11" s="720"/>
      <c r="AH11" s="720"/>
    </row>
    <row r="12" spans="1:34" ht="18.75">
      <c r="A12" s="791"/>
      <c r="B12" s="792"/>
      <c r="C12" s="792"/>
      <c r="D12" s="793"/>
      <c r="E12" s="720"/>
      <c r="F12" s="720"/>
      <c r="G12" s="720"/>
      <c r="H12" s="720"/>
      <c r="I12" s="720"/>
      <c r="J12" s="720"/>
      <c r="K12" s="720"/>
      <c r="L12" s="720"/>
      <c r="M12" s="720"/>
      <c r="N12" s="720"/>
      <c r="O12" s="720"/>
      <c r="P12" s="720"/>
      <c r="S12" s="713"/>
      <c r="T12" s="713"/>
      <c r="U12" s="713"/>
      <c r="V12" s="713"/>
      <c r="W12" s="720"/>
      <c r="X12" s="720"/>
      <c r="Y12" s="720"/>
      <c r="Z12" s="720"/>
      <c r="AA12" s="720"/>
      <c r="AB12" s="720"/>
      <c r="AC12" s="720"/>
      <c r="AD12" s="720"/>
      <c r="AE12" s="720"/>
      <c r="AF12" s="720"/>
      <c r="AG12" s="720"/>
      <c r="AH12" s="720"/>
    </row>
    <row r="13" spans="1:34" ht="18.75">
      <c r="A13" s="794" t="s">
        <v>1695</v>
      </c>
      <c r="B13" s="794"/>
      <c r="C13" s="794"/>
      <c r="D13" s="794"/>
      <c r="E13" s="794"/>
      <c r="F13" s="794"/>
      <c r="G13" s="794"/>
      <c r="H13" s="794"/>
      <c r="I13" s="794"/>
      <c r="J13" s="794"/>
      <c r="K13" s="794"/>
      <c r="L13" s="794"/>
      <c r="M13" s="794"/>
      <c r="N13" s="794"/>
      <c r="O13" s="794"/>
      <c r="P13" s="795"/>
      <c r="S13" s="713" t="s">
        <v>1696</v>
      </c>
      <c r="T13" s="713"/>
      <c r="U13" s="713"/>
      <c r="V13" s="713"/>
      <c r="W13" s="713"/>
      <c r="X13" s="713"/>
      <c r="Y13" s="713"/>
      <c r="Z13" s="713"/>
      <c r="AA13" s="713"/>
      <c r="AB13" s="713"/>
      <c r="AC13" s="713"/>
      <c r="AD13" s="713"/>
      <c r="AE13" s="713"/>
      <c r="AF13" s="713"/>
      <c r="AG13" s="713"/>
      <c r="AH13" s="713"/>
    </row>
    <row r="14" spans="1:34" ht="18">
      <c r="A14" s="800" t="s">
        <v>1633</v>
      </c>
      <c r="B14" s="800" t="s">
        <v>1634</v>
      </c>
      <c r="C14" s="719" t="s">
        <v>91</v>
      </c>
      <c r="D14" s="719" t="s">
        <v>92</v>
      </c>
      <c r="E14" s="719" t="s">
        <v>93</v>
      </c>
      <c r="F14" s="719" t="s">
        <v>94</v>
      </c>
      <c r="G14" s="797" t="s">
        <v>95</v>
      </c>
      <c r="H14" s="798"/>
      <c r="I14" s="798"/>
      <c r="J14" s="798"/>
      <c r="K14" s="799"/>
      <c r="L14" s="719" t="s">
        <v>96</v>
      </c>
      <c r="M14" s="719" t="s">
        <v>97</v>
      </c>
      <c r="N14" s="719" t="s">
        <v>98</v>
      </c>
      <c r="O14" s="719" t="s">
        <v>99</v>
      </c>
      <c r="P14" s="719" t="s">
        <v>265</v>
      </c>
      <c r="S14" s="800" t="s">
        <v>1633</v>
      </c>
      <c r="T14" s="800" t="s">
        <v>1634</v>
      </c>
      <c r="U14" s="719" t="s">
        <v>91</v>
      </c>
      <c r="V14" s="719" t="s">
        <v>92</v>
      </c>
      <c r="W14" s="719" t="s">
        <v>93</v>
      </c>
      <c r="X14" s="719" t="s">
        <v>94</v>
      </c>
      <c r="Y14" s="797" t="s">
        <v>95</v>
      </c>
      <c r="Z14" s="798"/>
      <c r="AA14" s="798"/>
      <c r="AB14" s="798"/>
      <c r="AC14" s="799"/>
      <c r="AD14" s="719" t="s">
        <v>96</v>
      </c>
      <c r="AE14" s="719" t="s">
        <v>97</v>
      </c>
      <c r="AF14" s="719" t="s">
        <v>98</v>
      </c>
      <c r="AG14" s="719" t="s">
        <v>99</v>
      </c>
      <c r="AH14" s="719" t="s">
        <v>265</v>
      </c>
    </row>
    <row r="15" spans="1:34" ht="36">
      <c r="A15" s="800"/>
      <c r="B15" s="800"/>
      <c r="C15" s="719"/>
      <c r="D15" s="719"/>
      <c r="E15" s="719"/>
      <c r="F15" s="719"/>
      <c r="G15" s="243" t="s">
        <v>101</v>
      </c>
      <c r="H15" s="244" t="s">
        <v>102</v>
      </c>
      <c r="I15" s="244" t="s">
        <v>103</v>
      </c>
      <c r="J15" s="244" t="s">
        <v>104</v>
      </c>
      <c r="K15" s="244" t="s">
        <v>1697</v>
      </c>
      <c r="L15" s="719"/>
      <c r="M15" s="719"/>
      <c r="N15" s="719"/>
      <c r="O15" s="719"/>
      <c r="P15" s="719"/>
      <c r="S15" s="800"/>
      <c r="T15" s="800"/>
      <c r="U15" s="719"/>
      <c r="V15" s="719"/>
      <c r="W15" s="719"/>
      <c r="X15" s="719"/>
      <c r="Y15" s="243" t="s">
        <v>101</v>
      </c>
      <c r="Z15" s="244" t="s">
        <v>102</v>
      </c>
      <c r="AA15" s="244" t="s">
        <v>103</v>
      </c>
      <c r="AB15" s="244" t="s">
        <v>1700</v>
      </c>
      <c r="AC15" s="244" t="s">
        <v>1701</v>
      </c>
      <c r="AD15" s="719"/>
      <c r="AE15" s="719"/>
      <c r="AF15" s="719"/>
      <c r="AG15" s="719"/>
      <c r="AH15" s="719"/>
    </row>
    <row r="16" spans="1:34">
      <c r="A16" s="262">
        <v>1</v>
      </c>
      <c r="B16" s="6">
        <v>45196</v>
      </c>
      <c r="C16" s="254" t="s">
        <v>721</v>
      </c>
      <c r="D16" s="254" t="s">
        <v>1381</v>
      </c>
      <c r="E16" s="254" t="s">
        <v>1685</v>
      </c>
      <c r="F16" s="263" t="s">
        <v>1636</v>
      </c>
      <c r="G16" s="254">
        <v>56</v>
      </c>
      <c r="H16" s="254"/>
      <c r="I16" s="254"/>
      <c r="J16" s="254"/>
      <c r="K16" s="254"/>
      <c r="L16" s="254">
        <f>+G16</f>
        <v>56</v>
      </c>
      <c r="M16" s="263" t="s">
        <v>276</v>
      </c>
      <c r="N16" s="254"/>
      <c r="O16" s="254"/>
      <c r="P16" s="254"/>
      <c r="S16" s="18">
        <v>1</v>
      </c>
      <c r="T16" s="257">
        <v>45203</v>
      </c>
      <c r="U16" s="258" t="s">
        <v>1539</v>
      </c>
      <c r="V16" s="258" t="s">
        <v>136</v>
      </c>
      <c r="X16" s="258" t="s">
        <v>110</v>
      </c>
      <c r="Y16" s="18">
        <v>430</v>
      </c>
      <c r="AD16" s="18">
        <f>+Y16</f>
        <v>430</v>
      </c>
    </row>
    <row r="17" spans="1:30">
      <c r="A17" s="254">
        <f>1+A16</f>
        <v>2</v>
      </c>
      <c r="B17" s="6">
        <v>45196</v>
      </c>
      <c r="C17" s="254" t="s">
        <v>1381</v>
      </c>
      <c r="D17" s="254" t="s">
        <v>1112</v>
      </c>
      <c r="E17" s="254" t="s">
        <v>1685</v>
      </c>
      <c r="F17" s="263" t="s">
        <v>1636</v>
      </c>
      <c r="G17" s="254">
        <v>62</v>
      </c>
      <c r="H17" s="254"/>
      <c r="I17" s="254"/>
      <c r="J17" s="254"/>
      <c r="K17" s="254"/>
      <c r="L17" s="254">
        <f>+L16+G17+H17+I17+J17+K17</f>
        <v>118</v>
      </c>
      <c r="M17" s="263" t="s">
        <v>276</v>
      </c>
      <c r="N17" s="254"/>
      <c r="O17" s="254"/>
      <c r="P17" s="254"/>
      <c r="S17" s="18">
        <f>1+S16</f>
        <v>2</v>
      </c>
      <c r="T17" s="257">
        <v>45205</v>
      </c>
      <c r="U17" s="258" t="s">
        <v>791</v>
      </c>
      <c r="V17" s="258" t="s">
        <v>182</v>
      </c>
      <c r="W17" s="18"/>
      <c r="X17" s="258" t="s">
        <v>110</v>
      </c>
      <c r="Y17" s="18">
        <v>80</v>
      </c>
      <c r="Z17" s="18"/>
      <c r="AA17" s="18"/>
      <c r="AB17" s="18"/>
      <c r="AC17" s="18"/>
      <c r="AD17" s="18">
        <f t="shared" ref="AD17:AD42" si="0">+AD16+Y17+Z17+AA17+AB17+AC17</f>
        <v>510</v>
      </c>
    </row>
    <row r="18" spans="1:30">
      <c r="A18" s="254">
        <f t="shared" ref="A18:A28" si="1">1+A17</f>
        <v>3</v>
      </c>
      <c r="B18" s="6">
        <v>45196</v>
      </c>
      <c r="C18" s="254" t="s">
        <v>1112</v>
      </c>
      <c r="D18" s="254" t="s">
        <v>1111</v>
      </c>
      <c r="E18" s="254" t="s">
        <v>1685</v>
      </c>
      <c r="F18" s="263" t="s">
        <v>1636</v>
      </c>
      <c r="G18" s="254">
        <v>52</v>
      </c>
      <c r="H18" s="254"/>
      <c r="I18" s="254"/>
      <c r="J18" s="254"/>
      <c r="K18" s="254"/>
      <c r="L18" s="254">
        <f t="shared" ref="L18:L81" si="2">+L17+G18+H18+I18+J18+K18</f>
        <v>170</v>
      </c>
      <c r="M18" s="263" t="s">
        <v>276</v>
      </c>
      <c r="N18" s="254"/>
      <c r="O18" s="254"/>
      <c r="P18" s="254"/>
      <c r="S18" s="18">
        <f t="shared" ref="S18:S43" si="3">1+S17</f>
        <v>3</v>
      </c>
      <c r="T18" s="257">
        <v>45205</v>
      </c>
      <c r="U18" s="258" t="s">
        <v>182</v>
      </c>
      <c r="V18" s="258" t="s">
        <v>245</v>
      </c>
      <c r="W18" s="18"/>
      <c r="X18" s="258" t="s">
        <v>110</v>
      </c>
      <c r="Y18" s="18">
        <v>132</v>
      </c>
      <c r="Z18" s="18"/>
      <c r="AA18" s="18"/>
      <c r="AB18" s="18"/>
      <c r="AC18" s="18"/>
      <c r="AD18" s="18">
        <f t="shared" si="0"/>
        <v>642</v>
      </c>
    </row>
    <row r="19" spans="1:30">
      <c r="A19" s="254">
        <f t="shared" si="1"/>
        <v>4</v>
      </c>
      <c r="B19" s="6">
        <v>45196</v>
      </c>
      <c r="C19" s="254" t="s">
        <v>1111</v>
      </c>
      <c r="D19" s="254" t="s">
        <v>752</v>
      </c>
      <c r="E19" s="254" t="s">
        <v>1685</v>
      </c>
      <c r="F19" s="263" t="s">
        <v>1636</v>
      </c>
      <c r="G19" s="254">
        <v>212</v>
      </c>
      <c r="H19" s="254"/>
      <c r="I19" s="254"/>
      <c r="J19" s="254"/>
      <c r="K19" s="254"/>
      <c r="L19" s="254">
        <f t="shared" si="2"/>
        <v>382</v>
      </c>
      <c r="M19" s="263" t="s">
        <v>276</v>
      </c>
      <c r="N19" s="254"/>
      <c r="O19" s="254"/>
      <c r="P19" s="254"/>
      <c r="S19" s="18">
        <f t="shared" si="3"/>
        <v>4</v>
      </c>
      <c r="T19" s="257">
        <v>45205</v>
      </c>
      <c r="U19" s="258" t="s">
        <v>245</v>
      </c>
      <c r="V19" s="258" t="s">
        <v>168</v>
      </c>
      <c r="W19" s="18"/>
      <c r="X19" s="258" t="s">
        <v>110</v>
      </c>
      <c r="Y19" s="18">
        <v>139</v>
      </c>
      <c r="Z19" s="18"/>
      <c r="AA19" s="18"/>
      <c r="AB19" s="18"/>
      <c r="AC19" s="18"/>
      <c r="AD19" s="18">
        <f t="shared" si="0"/>
        <v>781</v>
      </c>
    </row>
    <row r="20" spans="1:30">
      <c r="A20" s="254">
        <f t="shared" si="1"/>
        <v>5</v>
      </c>
      <c r="B20" s="6">
        <v>45196</v>
      </c>
      <c r="C20" s="254" t="s">
        <v>1180</v>
      </c>
      <c r="D20" s="254" t="s">
        <v>885</v>
      </c>
      <c r="E20" s="254" t="s">
        <v>1686</v>
      </c>
      <c r="F20" s="263" t="s">
        <v>1636</v>
      </c>
      <c r="G20" s="254">
        <v>25</v>
      </c>
      <c r="H20" s="254"/>
      <c r="I20" s="254"/>
      <c r="J20" s="254"/>
      <c r="K20" s="254"/>
      <c r="L20" s="254">
        <f t="shared" si="2"/>
        <v>407</v>
      </c>
      <c r="M20" s="263" t="s">
        <v>276</v>
      </c>
      <c r="N20" s="254"/>
      <c r="O20" s="254"/>
      <c r="P20" s="254"/>
      <c r="S20" s="18">
        <f t="shared" si="3"/>
        <v>5</v>
      </c>
      <c r="T20" s="245">
        <v>45207</v>
      </c>
      <c r="U20" s="258" t="s">
        <v>1082</v>
      </c>
      <c r="V20" s="258" t="s">
        <v>172</v>
      </c>
      <c r="W20" s="18"/>
      <c r="X20" s="258" t="s">
        <v>110</v>
      </c>
      <c r="Y20" s="18">
        <v>83</v>
      </c>
      <c r="AD20" s="18">
        <f t="shared" si="0"/>
        <v>864</v>
      </c>
    </row>
    <row r="21" spans="1:30">
      <c r="A21" s="254">
        <f t="shared" si="1"/>
        <v>6</v>
      </c>
      <c r="B21" s="6">
        <v>45196</v>
      </c>
      <c r="C21" s="254" t="s">
        <v>885</v>
      </c>
      <c r="D21" s="254" t="s">
        <v>1519</v>
      </c>
      <c r="E21" s="254" t="s">
        <v>1687</v>
      </c>
      <c r="F21" s="263" t="s">
        <v>1636</v>
      </c>
      <c r="G21" s="254">
        <v>21</v>
      </c>
      <c r="H21" s="254"/>
      <c r="I21" s="254"/>
      <c r="J21" s="254"/>
      <c r="K21" s="254"/>
      <c r="L21" s="254">
        <f t="shared" si="2"/>
        <v>428</v>
      </c>
      <c r="M21" s="263" t="s">
        <v>276</v>
      </c>
      <c r="N21" s="254"/>
      <c r="O21" s="254"/>
      <c r="P21" s="254"/>
      <c r="S21" s="18">
        <f t="shared" si="3"/>
        <v>6</v>
      </c>
      <c r="T21" s="245">
        <v>45207</v>
      </c>
      <c r="U21" s="258" t="s">
        <v>172</v>
      </c>
      <c r="V21" s="258" t="s">
        <v>1540</v>
      </c>
      <c r="W21" s="18"/>
      <c r="X21" s="258" t="s">
        <v>110</v>
      </c>
      <c r="Y21" s="18">
        <v>133</v>
      </c>
      <c r="AD21" s="18">
        <f t="shared" si="0"/>
        <v>997</v>
      </c>
    </row>
    <row r="22" spans="1:30">
      <c r="A22" s="254">
        <f t="shared" si="1"/>
        <v>7</v>
      </c>
      <c r="B22" s="6">
        <v>45196</v>
      </c>
      <c r="C22" s="254" t="s">
        <v>885</v>
      </c>
      <c r="D22" s="254" t="s">
        <v>1398</v>
      </c>
      <c r="E22" s="254" t="s">
        <v>1686</v>
      </c>
      <c r="F22" s="263" t="s">
        <v>1636</v>
      </c>
      <c r="G22" s="254">
        <v>41</v>
      </c>
      <c r="H22" s="254"/>
      <c r="I22" s="254"/>
      <c r="J22" s="254"/>
      <c r="K22" s="254"/>
      <c r="L22" s="254">
        <f t="shared" si="2"/>
        <v>469</v>
      </c>
      <c r="M22" s="263" t="s">
        <v>276</v>
      </c>
      <c r="N22" s="254"/>
      <c r="O22" s="254"/>
      <c r="P22" s="254"/>
      <c r="S22" s="18">
        <f t="shared" si="3"/>
        <v>7</v>
      </c>
      <c r="T22" s="245">
        <v>45207</v>
      </c>
      <c r="U22" s="258" t="s">
        <v>1540</v>
      </c>
      <c r="V22" s="258" t="s">
        <v>218</v>
      </c>
      <c r="W22" s="18"/>
      <c r="X22" s="258" t="s">
        <v>110</v>
      </c>
      <c r="Y22" s="18">
        <v>12</v>
      </c>
      <c r="AD22" s="18">
        <f t="shared" si="0"/>
        <v>1009</v>
      </c>
    </row>
    <row r="23" spans="1:30">
      <c r="A23" s="254">
        <f t="shared" si="1"/>
        <v>8</v>
      </c>
      <c r="B23" s="6">
        <v>45196</v>
      </c>
      <c r="C23" s="254" t="s">
        <v>1398</v>
      </c>
      <c r="D23" s="254" t="s">
        <v>1460</v>
      </c>
      <c r="E23" s="254" t="s">
        <v>1686</v>
      </c>
      <c r="F23" s="263" t="s">
        <v>1636</v>
      </c>
      <c r="G23" s="254">
        <v>40</v>
      </c>
      <c r="H23" s="254"/>
      <c r="I23" s="254"/>
      <c r="J23" s="254"/>
      <c r="K23" s="254"/>
      <c r="L23" s="254">
        <f t="shared" si="2"/>
        <v>509</v>
      </c>
      <c r="M23" s="263" t="s">
        <v>269</v>
      </c>
      <c r="N23" s="254"/>
      <c r="O23" s="254"/>
      <c r="P23" s="254"/>
      <c r="S23" s="18">
        <f t="shared" si="3"/>
        <v>8</v>
      </c>
      <c r="T23" s="245">
        <v>45207</v>
      </c>
      <c r="U23" s="258" t="s">
        <v>218</v>
      </c>
      <c r="V23" s="258" t="s">
        <v>1088</v>
      </c>
      <c r="W23" s="18"/>
      <c r="X23" s="258" t="s">
        <v>110</v>
      </c>
      <c r="Y23" s="18">
        <v>116</v>
      </c>
      <c r="AD23" s="18">
        <f t="shared" si="0"/>
        <v>1125</v>
      </c>
    </row>
    <row r="24" spans="1:30">
      <c r="A24" s="254">
        <f t="shared" si="1"/>
        <v>9</v>
      </c>
      <c r="B24" s="6">
        <v>45196</v>
      </c>
      <c r="C24" s="254" t="s">
        <v>1460</v>
      </c>
      <c r="D24" s="254" t="s">
        <v>880</v>
      </c>
      <c r="E24" s="254" t="s">
        <v>1686</v>
      </c>
      <c r="F24" s="263" t="s">
        <v>1636</v>
      </c>
      <c r="G24" s="254">
        <v>81</v>
      </c>
      <c r="H24" s="254"/>
      <c r="I24" s="254"/>
      <c r="J24" s="254"/>
      <c r="K24" s="254"/>
      <c r="L24" s="254">
        <f t="shared" si="2"/>
        <v>590</v>
      </c>
      <c r="M24" s="263" t="s">
        <v>276</v>
      </c>
      <c r="N24" s="254"/>
      <c r="O24" s="254"/>
      <c r="P24" s="254"/>
      <c r="S24" s="18">
        <f t="shared" si="3"/>
        <v>9</v>
      </c>
      <c r="T24" s="245">
        <v>45207</v>
      </c>
      <c r="U24" s="258" t="s">
        <v>1088</v>
      </c>
      <c r="V24" s="258" t="s">
        <v>1336</v>
      </c>
      <c r="W24" s="18"/>
      <c r="X24" s="258" t="s">
        <v>110</v>
      </c>
      <c r="Y24" s="18">
        <v>43</v>
      </c>
      <c r="AD24" s="18">
        <f t="shared" si="0"/>
        <v>1168</v>
      </c>
    </row>
    <row r="25" spans="1:30">
      <c r="A25" s="254">
        <f t="shared" si="1"/>
        <v>10</v>
      </c>
      <c r="B25" s="6">
        <v>45197</v>
      </c>
      <c r="C25" s="254" t="s">
        <v>752</v>
      </c>
      <c r="D25" s="254" t="s">
        <v>1367</v>
      </c>
      <c r="E25" s="254" t="s">
        <v>1685</v>
      </c>
      <c r="F25" s="263" t="s">
        <v>1636</v>
      </c>
      <c r="G25" s="254">
        <v>31</v>
      </c>
      <c r="H25" s="254"/>
      <c r="I25" s="254"/>
      <c r="J25" s="254"/>
      <c r="K25" s="254"/>
      <c r="L25" s="254">
        <f t="shared" si="2"/>
        <v>621</v>
      </c>
      <c r="M25" s="263" t="s">
        <v>276</v>
      </c>
      <c r="N25" s="254"/>
      <c r="O25" s="254"/>
      <c r="P25" s="254"/>
      <c r="S25" s="18">
        <f t="shared" si="3"/>
        <v>10</v>
      </c>
      <c r="T25" s="245">
        <v>45208</v>
      </c>
      <c r="U25" s="258" t="s">
        <v>168</v>
      </c>
      <c r="V25" s="258" t="s">
        <v>1090</v>
      </c>
      <c r="W25" s="18"/>
      <c r="X25" s="258" t="s">
        <v>110</v>
      </c>
      <c r="Y25" s="18">
        <v>138</v>
      </c>
      <c r="AD25" s="18">
        <f t="shared" si="0"/>
        <v>1306</v>
      </c>
    </row>
    <row r="26" spans="1:30">
      <c r="A26" s="254">
        <f t="shared" si="1"/>
        <v>11</v>
      </c>
      <c r="B26" s="6">
        <v>45197</v>
      </c>
      <c r="C26" s="254" t="s">
        <v>1367</v>
      </c>
      <c r="D26" s="254" t="s">
        <v>1538</v>
      </c>
      <c r="E26" s="254" t="s">
        <v>1685</v>
      </c>
      <c r="F26" s="263" t="s">
        <v>1636</v>
      </c>
      <c r="G26" s="254">
        <v>53</v>
      </c>
      <c r="H26" s="254"/>
      <c r="I26" s="254"/>
      <c r="J26" s="254"/>
      <c r="K26" s="254"/>
      <c r="L26" s="254">
        <f t="shared" si="2"/>
        <v>674</v>
      </c>
      <c r="M26" s="263" t="s">
        <v>269</v>
      </c>
      <c r="N26" s="254"/>
      <c r="O26" s="254"/>
      <c r="P26" s="254"/>
      <c r="S26" s="18">
        <f t="shared" si="3"/>
        <v>11</v>
      </c>
      <c r="T26" s="245">
        <v>45208</v>
      </c>
      <c r="U26" s="258" t="s">
        <v>1090</v>
      </c>
      <c r="V26" s="258" t="s">
        <v>1099</v>
      </c>
      <c r="W26" s="18"/>
      <c r="X26" s="258" t="s">
        <v>110</v>
      </c>
      <c r="Y26" s="18">
        <v>40</v>
      </c>
      <c r="AD26" s="18">
        <f t="shared" si="0"/>
        <v>1346</v>
      </c>
    </row>
    <row r="27" spans="1:30">
      <c r="A27" s="254">
        <f t="shared" si="1"/>
        <v>12</v>
      </c>
      <c r="B27" s="6">
        <v>45197</v>
      </c>
      <c r="C27" s="254" t="s">
        <v>1538</v>
      </c>
      <c r="D27" s="254" t="s">
        <v>1108</v>
      </c>
      <c r="E27" s="254" t="s">
        <v>1685</v>
      </c>
      <c r="F27" s="263" t="s">
        <v>1636</v>
      </c>
      <c r="G27" s="254">
        <v>114</v>
      </c>
      <c r="H27" s="254"/>
      <c r="I27" s="254"/>
      <c r="J27" s="254"/>
      <c r="K27" s="254"/>
      <c r="L27" s="254">
        <f t="shared" si="2"/>
        <v>788</v>
      </c>
      <c r="M27" s="263" t="s">
        <v>276</v>
      </c>
      <c r="N27" s="254"/>
      <c r="O27" s="254"/>
      <c r="P27" s="254"/>
      <c r="S27" s="18">
        <f t="shared" si="3"/>
        <v>12</v>
      </c>
      <c r="T27" s="245">
        <v>45208</v>
      </c>
      <c r="U27" s="258" t="s">
        <v>1099</v>
      </c>
      <c r="V27" s="258" t="s">
        <v>841</v>
      </c>
      <c r="W27" s="18"/>
      <c r="X27" s="258" t="s">
        <v>110</v>
      </c>
      <c r="Y27" s="18">
        <v>47</v>
      </c>
      <c r="AD27" s="18">
        <f t="shared" si="0"/>
        <v>1393</v>
      </c>
    </row>
    <row r="28" spans="1:30">
      <c r="A28" s="254">
        <f t="shared" si="1"/>
        <v>13</v>
      </c>
      <c r="B28" s="6">
        <v>45197</v>
      </c>
      <c r="C28" s="254" t="s">
        <v>1428</v>
      </c>
      <c r="D28" s="254" t="s">
        <v>1460</v>
      </c>
      <c r="E28" s="254" t="s">
        <v>1687</v>
      </c>
      <c r="F28" s="263" t="s">
        <v>1636</v>
      </c>
      <c r="G28" s="254">
        <v>114</v>
      </c>
      <c r="H28" s="254"/>
      <c r="I28" s="254"/>
      <c r="J28" s="254"/>
      <c r="K28" s="254"/>
      <c r="L28" s="254">
        <f t="shared" si="2"/>
        <v>902</v>
      </c>
      <c r="M28" s="263" t="s">
        <v>276</v>
      </c>
      <c r="N28" s="254"/>
      <c r="O28" s="254"/>
      <c r="P28" s="254"/>
      <c r="S28" s="18">
        <f t="shared" si="3"/>
        <v>13</v>
      </c>
      <c r="T28" s="245">
        <v>45208</v>
      </c>
      <c r="U28" s="258" t="s">
        <v>841</v>
      </c>
      <c r="V28" s="258" t="s">
        <v>1082</v>
      </c>
      <c r="W28" s="18"/>
      <c r="X28" s="258" t="s">
        <v>110</v>
      </c>
      <c r="Y28" s="18">
        <v>74</v>
      </c>
      <c r="AD28" s="18">
        <f t="shared" si="0"/>
        <v>1467</v>
      </c>
    </row>
    <row r="29" spans="1:30">
      <c r="A29" s="254">
        <f>1+A28</f>
        <v>14</v>
      </c>
      <c r="B29" s="6">
        <v>45197</v>
      </c>
      <c r="C29" s="254" t="s">
        <v>1180</v>
      </c>
      <c r="D29" s="254" t="s">
        <v>1254</v>
      </c>
      <c r="E29" s="254" t="s">
        <v>1688</v>
      </c>
      <c r="F29" s="263" t="s">
        <v>1636</v>
      </c>
      <c r="G29" s="254">
        <v>63</v>
      </c>
      <c r="H29" s="254"/>
      <c r="I29" s="254"/>
      <c r="J29" s="254"/>
      <c r="K29" s="254"/>
      <c r="L29" s="254">
        <f t="shared" si="2"/>
        <v>965</v>
      </c>
      <c r="M29" s="263" t="s">
        <v>269</v>
      </c>
      <c r="N29" s="254"/>
      <c r="O29" s="254"/>
      <c r="P29" s="254"/>
      <c r="S29" s="18">
        <f t="shared" si="3"/>
        <v>14</v>
      </c>
      <c r="T29" s="245">
        <v>45209</v>
      </c>
      <c r="U29" s="258" t="s">
        <v>1082</v>
      </c>
      <c r="V29" s="258" t="s">
        <v>790</v>
      </c>
      <c r="X29" s="258" t="s">
        <v>110</v>
      </c>
      <c r="Y29" s="18">
        <v>156</v>
      </c>
      <c r="AD29" s="18">
        <f t="shared" si="0"/>
        <v>1623</v>
      </c>
    </row>
    <row r="30" spans="1:30">
      <c r="A30" s="254">
        <f t="shared" ref="A30:A99" si="4">1+A29</f>
        <v>15</v>
      </c>
      <c r="B30" s="6">
        <v>45198</v>
      </c>
      <c r="C30" s="263" t="s">
        <v>199</v>
      </c>
      <c r="D30" s="263" t="s">
        <v>239</v>
      </c>
      <c r="E30" s="254" t="s">
        <v>1685</v>
      </c>
      <c r="F30" s="263" t="s">
        <v>1636</v>
      </c>
      <c r="G30" s="254">
        <v>66</v>
      </c>
      <c r="H30" s="254"/>
      <c r="I30" s="254"/>
      <c r="J30" s="254"/>
      <c r="K30" s="254"/>
      <c r="L30" s="254">
        <f t="shared" si="2"/>
        <v>1031</v>
      </c>
      <c r="M30" s="263" t="s">
        <v>276</v>
      </c>
      <c r="N30" s="254"/>
      <c r="O30" s="254"/>
      <c r="P30" s="254"/>
      <c r="S30" s="18">
        <f t="shared" si="3"/>
        <v>15</v>
      </c>
      <c r="T30" s="245">
        <v>45209</v>
      </c>
      <c r="U30" s="258" t="s">
        <v>790</v>
      </c>
      <c r="V30" s="258" t="s">
        <v>1091</v>
      </c>
      <c r="X30" s="258" t="s">
        <v>110</v>
      </c>
      <c r="Y30" s="18">
        <v>157</v>
      </c>
      <c r="AD30" s="18">
        <f t="shared" si="0"/>
        <v>1780</v>
      </c>
    </row>
    <row r="31" spans="1:30">
      <c r="A31" s="254">
        <f t="shared" si="4"/>
        <v>16</v>
      </c>
      <c r="B31" s="6">
        <v>45198</v>
      </c>
      <c r="C31" s="263" t="s">
        <v>239</v>
      </c>
      <c r="D31" s="263" t="s">
        <v>142</v>
      </c>
      <c r="E31" s="254" t="s">
        <v>1685</v>
      </c>
      <c r="F31" s="263" t="s">
        <v>1636</v>
      </c>
      <c r="G31" s="254">
        <v>9</v>
      </c>
      <c r="H31" s="254"/>
      <c r="I31" s="254"/>
      <c r="J31" s="254"/>
      <c r="K31" s="254"/>
      <c r="L31" s="254">
        <f t="shared" si="2"/>
        <v>1040</v>
      </c>
      <c r="M31" s="263" t="s">
        <v>276</v>
      </c>
      <c r="N31" s="254"/>
      <c r="O31" s="254"/>
      <c r="P31" s="254"/>
      <c r="S31" s="18">
        <f t="shared" si="3"/>
        <v>16</v>
      </c>
      <c r="T31" s="245">
        <v>45211</v>
      </c>
      <c r="U31" s="268" t="s">
        <v>182</v>
      </c>
      <c r="V31" s="268" t="s">
        <v>1280</v>
      </c>
      <c r="X31" s="258" t="s">
        <v>110</v>
      </c>
      <c r="Y31" s="18">
        <v>64</v>
      </c>
      <c r="AD31" s="18">
        <f t="shared" si="0"/>
        <v>1844</v>
      </c>
    </row>
    <row r="32" spans="1:30">
      <c r="A32" s="254">
        <f t="shared" si="4"/>
        <v>17</v>
      </c>
      <c r="B32" s="6">
        <v>45198</v>
      </c>
      <c r="C32" s="263" t="s">
        <v>142</v>
      </c>
      <c r="D32" s="263" t="s">
        <v>1415</v>
      </c>
      <c r="E32" s="254" t="s">
        <v>1685</v>
      </c>
      <c r="F32" s="263" t="s">
        <v>1636</v>
      </c>
      <c r="G32" s="254">
        <v>79</v>
      </c>
      <c r="H32" s="254"/>
      <c r="I32" s="254"/>
      <c r="J32" s="254"/>
      <c r="K32" s="254"/>
      <c r="L32" s="254">
        <f t="shared" si="2"/>
        <v>1119</v>
      </c>
      <c r="M32" s="263" t="s">
        <v>276</v>
      </c>
      <c r="N32" s="254"/>
      <c r="O32" s="254"/>
      <c r="P32" s="254"/>
      <c r="S32" s="18">
        <f t="shared" si="3"/>
        <v>17</v>
      </c>
      <c r="T32" s="245">
        <v>45211</v>
      </c>
      <c r="U32" s="268" t="s">
        <v>1280</v>
      </c>
      <c r="V32" s="268" t="s">
        <v>203</v>
      </c>
      <c r="X32" s="258" t="s">
        <v>110</v>
      </c>
      <c r="Y32" s="18">
        <v>16</v>
      </c>
      <c r="AD32" s="18">
        <f t="shared" si="0"/>
        <v>1860</v>
      </c>
    </row>
    <row r="33" spans="1:33">
      <c r="A33" s="254">
        <f t="shared" si="4"/>
        <v>18</v>
      </c>
      <c r="B33" s="6">
        <v>45198</v>
      </c>
      <c r="C33" s="263" t="s">
        <v>1590</v>
      </c>
      <c r="D33" s="263" t="s">
        <v>1499</v>
      </c>
      <c r="E33" s="254" t="s">
        <v>1685</v>
      </c>
      <c r="F33" s="263" t="s">
        <v>1636</v>
      </c>
      <c r="G33" s="254">
        <v>56</v>
      </c>
      <c r="H33" s="254"/>
      <c r="I33" s="254"/>
      <c r="J33" s="254"/>
      <c r="K33" s="254"/>
      <c r="L33" s="254">
        <f t="shared" si="2"/>
        <v>1175</v>
      </c>
      <c r="M33" s="263" t="s">
        <v>276</v>
      </c>
      <c r="N33" s="254"/>
      <c r="O33" s="254"/>
      <c r="P33" s="254"/>
      <c r="S33" s="18">
        <f t="shared" si="3"/>
        <v>18</v>
      </c>
      <c r="T33" s="245">
        <v>45211</v>
      </c>
      <c r="U33" s="268" t="s">
        <v>203</v>
      </c>
      <c r="V33" s="268" t="s">
        <v>116</v>
      </c>
      <c r="X33" s="258" t="s">
        <v>110</v>
      </c>
      <c r="Y33" s="18">
        <v>57</v>
      </c>
      <c r="AD33" s="18">
        <f t="shared" si="0"/>
        <v>1917</v>
      </c>
    </row>
    <row r="34" spans="1:33">
      <c r="A34" s="254">
        <f t="shared" si="4"/>
        <v>19</v>
      </c>
      <c r="B34" s="6">
        <v>45198</v>
      </c>
      <c r="C34" s="263" t="s">
        <v>1499</v>
      </c>
      <c r="D34" s="263" t="s">
        <v>1574</v>
      </c>
      <c r="E34" s="254" t="s">
        <v>1685</v>
      </c>
      <c r="F34" s="263" t="s">
        <v>1636</v>
      </c>
      <c r="G34" s="254">
        <v>33</v>
      </c>
      <c r="H34" s="254"/>
      <c r="I34" s="254"/>
      <c r="J34" s="254"/>
      <c r="K34" s="254"/>
      <c r="L34" s="254">
        <f t="shared" si="2"/>
        <v>1208</v>
      </c>
      <c r="M34" s="263" t="s">
        <v>276</v>
      </c>
      <c r="N34" s="254"/>
      <c r="O34" s="254"/>
      <c r="P34" s="254"/>
      <c r="S34" s="18">
        <f t="shared" si="3"/>
        <v>19</v>
      </c>
      <c r="T34" s="245">
        <v>45211</v>
      </c>
      <c r="U34" s="268" t="s">
        <v>790</v>
      </c>
      <c r="V34" s="268" t="s">
        <v>226</v>
      </c>
      <c r="X34" s="258" t="s">
        <v>110</v>
      </c>
      <c r="Y34" s="18">
        <v>274</v>
      </c>
      <c r="AD34" s="18">
        <f t="shared" si="0"/>
        <v>2191</v>
      </c>
    </row>
    <row r="35" spans="1:33">
      <c r="A35" s="254">
        <f t="shared" si="4"/>
        <v>20</v>
      </c>
      <c r="B35" s="6">
        <v>45198</v>
      </c>
      <c r="C35" s="263" t="s">
        <v>1574</v>
      </c>
      <c r="D35" s="263" t="s">
        <v>1614</v>
      </c>
      <c r="E35" s="254" t="s">
        <v>1685</v>
      </c>
      <c r="F35" s="263" t="s">
        <v>1636</v>
      </c>
      <c r="G35" s="254">
        <v>62</v>
      </c>
      <c r="H35" s="254"/>
      <c r="I35" s="254"/>
      <c r="J35" s="254"/>
      <c r="K35" s="254"/>
      <c r="L35" s="254">
        <f t="shared" si="2"/>
        <v>1270</v>
      </c>
      <c r="M35" s="263" t="s">
        <v>276</v>
      </c>
      <c r="N35" s="254"/>
      <c r="O35" s="254"/>
      <c r="P35" s="254"/>
      <c r="S35" s="18">
        <f t="shared" si="3"/>
        <v>20</v>
      </c>
      <c r="T35" s="245">
        <v>45211</v>
      </c>
      <c r="U35" s="268" t="s">
        <v>226</v>
      </c>
      <c r="V35" s="268" t="s">
        <v>172</v>
      </c>
      <c r="X35" s="258" t="s">
        <v>110</v>
      </c>
      <c r="Y35" s="18">
        <v>50</v>
      </c>
      <c r="AD35" s="18">
        <f t="shared" si="0"/>
        <v>2241</v>
      </c>
    </row>
    <row r="36" spans="1:33">
      <c r="A36" s="254">
        <f t="shared" si="4"/>
        <v>21</v>
      </c>
      <c r="B36" s="6">
        <v>45198</v>
      </c>
      <c r="C36" s="263" t="s">
        <v>1656</v>
      </c>
      <c r="D36" s="263" t="s">
        <v>799</v>
      </c>
      <c r="E36" s="263" t="s">
        <v>1689</v>
      </c>
      <c r="F36" s="263" t="s">
        <v>1636</v>
      </c>
      <c r="G36" s="254">
        <v>78</v>
      </c>
      <c r="H36" s="254"/>
      <c r="I36" s="254"/>
      <c r="J36" s="254"/>
      <c r="K36" s="254"/>
      <c r="L36" s="254">
        <f t="shared" si="2"/>
        <v>1348</v>
      </c>
      <c r="M36" s="263" t="s">
        <v>276</v>
      </c>
      <c r="N36" s="254"/>
      <c r="O36" s="254"/>
      <c r="P36" s="254"/>
      <c r="S36" s="18">
        <f t="shared" si="3"/>
        <v>21</v>
      </c>
      <c r="T36" s="245">
        <v>45211</v>
      </c>
      <c r="U36" s="268" t="s">
        <v>185</v>
      </c>
      <c r="V36" s="268" t="s">
        <v>795</v>
      </c>
      <c r="X36" s="258" t="s">
        <v>110</v>
      </c>
      <c r="Y36" s="18">
        <v>124</v>
      </c>
      <c r="AD36" s="18">
        <f t="shared" si="0"/>
        <v>2365</v>
      </c>
    </row>
    <row r="37" spans="1:33">
      <c r="A37" s="254">
        <f t="shared" si="4"/>
        <v>22</v>
      </c>
      <c r="B37" s="6">
        <v>45198</v>
      </c>
      <c r="C37" s="263" t="s">
        <v>799</v>
      </c>
      <c r="D37" s="263" t="s">
        <v>1501</v>
      </c>
      <c r="E37" s="263" t="s">
        <v>1689</v>
      </c>
      <c r="F37" s="263" t="s">
        <v>1636</v>
      </c>
      <c r="G37" s="254">
        <v>67</v>
      </c>
      <c r="H37" s="254"/>
      <c r="I37" s="254"/>
      <c r="J37" s="254"/>
      <c r="K37" s="254"/>
      <c r="L37" s="254">
        <f t="shared" si="2"/>
        <v>1415</v>
      </c>
      <c r="M37" s="263" t="s">
        <v>276</v>
      </c>
      <c r="N37" s="254"/>
      <c r="O37" s="254"/>
      <c r="P37" s="254"/>
      <c r="S37" s="18">
        <f t="shared" si="3"/>
        <v>22</v>
      </c>
      <c r="T37" s="245">
        <v>45281</v>
      </c>
      <c r="U37" s="320" t="s">
        <v>1217</v>
      </c>
      <c r="V37" s="320" t="s">
        <v>811</v>
      </c>
      <c r="X37" s="258" t="s">
        <v>110</v>
      </c>
      <c r="Y37" s="18">
        <v>274</v>
      </c>
      <c r="AD37" s="18">
        <f t="shared" si="0"/>
        <v>2639</v>
      </c>
    </row>
    <row r="38" spans="1:33">
      <c r="A38" s="254">
        <f t="shared" si="4"/>
        <v>23</v>
      </c>
      <c r="B38" s="6">
        <v>45199</v>
      </c>
      <c r="C38" s="263" t="s">
        <v>173</v>
      </c>
      <c r="D38" s="263" t="s">
        <v>194</v>
      </c>
      <c r="E38" s="254" t="s">
        <v>1685</v>
      </c>
      <c r="F38" s="263" t="s">
        <v>1636</v>
      </c>
      <c r="G38" s="254"/>
      <c r="H38" s="254"/>
      <c r="I38" s="254"/>
      <c r="J38" s="254">
        <v>151</v>
      </c>
      <c r="K38" s="254"/>
      <c r="L38" s="254">
        <f t="shared" si="2"/>
        <v>1566</v>
      </c>
      <c r="M38" s="263" t="s">
        <v>269</v>
      </c>
      <c r="N38" s="254"/>
      <c r="O38" s="254"/>
      <c r="P38" s="254"/>
      <c r="S38" s="18">
        <f t="shared" si="3"/>
        <v>23</v>
      </c>
      <c r="T38" s="245">
        <v>45281</v>
      </c>
      <c r="U38" s="320" t="s">
        <v>811</v>
      </c>
      <c r="V38" s="320" t="s">
        <v>1426</v>
      </c>
      <c r="X38" s="258" t="s">
        <v>110</v>
      </c>
      <c r="Y38" s="18">
        <v>40</v>
      </c>
      <c r="AD38" s="18">
        <f t="shared" si="0"/>
        <v>2679</v>
      </c>
    </row>
    <row r="39" spans="1:33">
      <c r="A39" s="254">
        <f t="shared" si="4"/>
        <v>24</v>
      </c>
      <c r="B39" s="6">
        <v>45199</v>
      </c>
      <c r="C39" s="263" t="s">
        <v>194</v>
      </c>
      <c r="D39" s="263" t="s">
        <v>132</v>
      </c>
      <c r="E39" s="254" t="s">
        <v>1685</v>
      </c>
      <c r="F39" s="263" t="s">
        <v>1636</v>
      </c>
      <c r="G39" s="254"/>
      <c r="H39" s="254"/>
      <c r="I39" s="254"/>
      <c r="J39" s="254">
        <v>21</v>
      </c>
      <c r="K39" s="254"/>
      <c r="L39" s="254">
        <f t="shared" si="2"/>
        <v>1587</v>
      </c>
      <c r="M39" s="263" t="s">
        <v>269</v>
      </c>
      <c r="N39" s="254"/>
      <c r="O39" s="254"/>
      <c r="P39" s="254"/>
      <c r="S39" s="18">
        <f t="shared" si="3"/>
        <v>24</v>
      </c>
      <c r="T39" s="245">
        <v>45282</v>
      </c>
      <c r="U39">
        <v>54</v>
      </c>
      <c r="V39">
        <v>62</v>
      </c>
      <c r="X39" s="258" t="s">
        <v>110</v>
      </c>
      <c r="Y39" s="18">
        <v>91</v>
      </c>
      <c r="AD39" s="18">
        <f t="shared" si="0"/>
        <v>2770</v>
      </c>
    </row>
    <row r="40" spans="1:33">
      <c r="A40" s="254">
        <f t="shared" si="4"/>
        <v>25</v>
      </c>
      <c r="B40" s="6">
        <v>45199</v>
      </c>
      <c r="C40" s="263" t="s">
        <v>132</v>
      </c>
      <c r="D40" s="263" t="s">
        <v>209</v>
      </c>
      <c r="E40" s="254" t="s">
        <v>1685</v>
      </c>
      <c r="F40" s="263" t="s">
        <v>1636</v>
      </c>
      <c r="G40" s="254"/>
      <c r="H40" s="254"/>
      <c r="I40" s="254"/>
      <c r="J40" s="254">
        <v>9</v>
      </c>
      <c r="K40" s="254"/>
      <c r="L40" s="254">
        <f t="shared" si="2"/>
        <v>1596</v>
      </c>
      <c r="M40" s="263" t="s">
        <v>269</v>
      </c>
      <c r="N40" s="254"/>
      <c r="O40" s="254"/>
      <c r="P40" s="254"/>
      <c r="S40" s="18">
        <f t="shared" si="3"/>
        <v>25</v>
      </c>
      <c r="T40" s="245">
        <v>45282</v>
      </c>
      <c r="U40">
        <v>62</v>
      </c>
      <c r="V40">
        <v>76</v>
      </c>
      <c r="X40" s="258" t="s">
        <v>110</v>
      </c>
      <c r="Y40" s="18">
        <v>22</v>
      </c>
      <c r="AD40" s="18">
        <f t="shared" si="0"/>
        <v>2792</v>
      </c>
    </row>
    <row r="41" spans="1:33">
      <c r="A41" s="254">
        <f t="shared" si="4"/>
        <v>26</v>
      </c>
      <c r="B41" s="6">
        <v>45199</v>
      </c>
      <c r="C41" s="263" t="s">
        <v>209</v>
      </c>
      <c r="D41" s="263" t="s">
        <v>1576</v>
      </c>
      <c r="E41" s="254" t="s">
        <v>1685</v>
      </c>
      <c r="F41" s="263" t="s">
        <v>1636</v>
      </c>
      <c r="G41" s="254"/>
      <c r="H41" s="254"/>
      <c r="I41" s="254"/>
      <c r="J41" s="254">
        <v>88</v>
      </c>
      <c r="K41" s="254"/>
      <c r="L41" s="254">
        <f t="shared" si="2"/>
        <v>1684</v>
      </c>
      <c r="M41" s="263" t="s">
        <v>269</v>
      </c>
      <c r="N41" s="254"/>
      <c r="O41" s="254"/>
      <c r="P41" s="254"/>
      <c r="S41" s="18">
        <f t="shared" si="3"/>
        <v>26</v>
      </c>
      <c r="T41" s="245">
        <v>45282</v>
      </c>
      <c r="U41">
        <v>76</v>
      </c>
      <c r="V41">
        <v>66</v>
      </c>
      <c r="X41" s="258" t="s">
        <v>110</v>
      </c>
      <c r="Y41" s="18">
        <v>39</v>
      </c>
      <c r="AD41" s="18">
        <f t="shared" si="0"/>
        <v>2831</v>
      </c>
    </row>
    <row r="42" spans="1:33">
      <c r="A42" s="254">
        <f t="shared" si="4"/>
        <v>27</v>
      </c>
      <c r="B42" s="6">
        <v>45199</v>
      </c>
      <c r="C42" s="263" t="s">
        <v>1576</v>
      </c>
      <c r="D42" s="263" t="s">
        <v>1690</v>
      </c>
      <c r="E42" s="254" t="s">
        <v>1685</v>
      </c>
      <c r="F42" s="263" t="s">
        <v>1636</v>
      </c>
      <c r="G42" s="254"/>
      <c r="H42" s="254"/>
      <c r="I42" s="254"/>
      <c r="J42" s="254">
        <v>94</v>
      </c>
      <c r="K42" s="254"/>
      <c r="L42" s="254">
        <f t="shared" si="2"/>
        <v>1778</v>
      </c>
      <c r="M42" s="263" t="s">
        <v>269</v>
      </c>
      <c r="N42" s="254"/>
      <c r="O42" s="254"/>
      <c r="P42" s="254"/>
      <c r="S42" s="18">
        <f t="shared" si="3"/>
        <v>27</v>
      </c>
      <c r="T42" s="245">
        <v>45282</v>
      </c>
      <c r="U42">
        <v>66</v>
      </c>
      <c r="V42">
        <v>72</v>
      </c>
      <c r="X42" s="258" t="s">
        <v>110</v>
      </c>
      <c r="Y42" s="18">
        <v>43</v>
      </c>
      <c r="AD42" s="18">
        <f t="shared" si="0"/>
        <v>2874</v>
      </c>
    </row>
    <row r="43" spans="1:33">
      <c r="A43" s="254">
        <f t="shared" si="4"/>
        <v>28</v>
      </c>
      <c r="B43" s="6">
        <v>45199</v>
      </c>
      <c r="C43" s="263" t="s">
        <v>1690</v>
      </c>
      <c r="D43" s="263" t="s">
        <v>1601</v>
      </c>
      <c r="E43" s="254" t="s">
        <v>1685</v>
      </c>
      <c r="F43" s="263" t="s">
        <v>1636</v>
      </c>
      <c r="G43" s="254"/>
      <c r="H43" s="254"/>
      <c r="I43" s="254"/>
      <c r="J43" s="254">
        <v>45</v>
      </c>
      <c r="K43" s="254"/>
      <c r="L43" s="254">
        <f t="shared" si="2"/>
        <v>1823</v>
      </c>
      <c r="M43" s="263" t="s">
        <v>269</v>
      </c>
      <c r="N43" s="254"/>
      <c r="O43" s="254"/>
      <c r="P43" s="254"/>
      <c r="S43" s="18">
        <f t="shared" si="3"/>
        <v>28</v>
      </c>
    </row>
    <row r="44" spans="1:33">
      <c r="A44" s="254">
        <f t="shared" si="4"/>
        <v>29</v>
      </c>
      <c r="B44" s="6">
        <v>45199</v>
      </c>
      <c r="C44" s="263" t="s">
        <v>1601</v>
      </c>
      <c r="D44" s="263" t="s">
        <v>1652</v>
      </c>
      <c r="E44" s="254" t="s">
        <v>1685</v>
      </c>
      <c r="F44" s="263" t="s">
        <v>1636</v>
      </c>
      <c r="G44" s="254"/>
      <c r="H44" s="254"/>
      <c r="I44" s="254"/>
      <c r="J44" s="254">
        <v>25</v>
      </c>
      <c r="K44" s="254"/>
      <c r="L44" s="254">
        <f t="shared" si="2"/>
        <v>1848</v>
      </c>
      <c r="M44" s="263" t="s">
        <v>269</v>
      </c>
      <c r="N44" s="254"/>
      <c r="O44" s="254"/>
      <c r="P44" s="254"/>
    </row>
    <row r="45" spans="1:33">
      <c r="A45" s="254">
        <f t="shared" si="4"/>
        <v>30</v>
      </c>
      <c r="B45" s="6">
        <v>45199</v>
      </c>
      <c r="C45" s="263" t="s">
        <v>1652</v>
      </c>
      <c r="D45" s="263" t="s">
        <v>1186</v>
      </c>
      <c r="E45" s="254" t="s">
        <v>1685</v>
      </c>
      <c r="F45" s="263" t="s">
        <v>1636</v>
      </c>
      <c r="G45" s="254"/>
      <c r="H45" s="254"/>
      <c r="I45" s="254"/>
      <c r="J45" s="254">
        <v>77</v>
      </c>
      <c r="K45" s="254"/>
      <c r="L45" s="254">
        <f t="shared" si="2"/>
        <v>1925</v>
      </c>
      <c r="M45" s="263" t="s">
        <v>269</v>
      </c>
      <c r="N45" s="254"/>
      <c r="O45" s="254"/>
      <c r="P45" s="254"/>
      <c r="AG45">
        <f>12883.3+2874</f>
        <v>15757.3</v>
      </c>
    </row>
    <row r="46" spans="1:33">
      <c r="A46" s="254">
        <f t="shared" si="4"/>
        <v>31</v>
      </c>
      <c r="B46" s="6">
        <v>45199</v>
      </c>
      <c r="C46" s="263" t="s">
        <v>1652</v>
      </c>
      <c r="D46" s="263" t="s">
        <v>169</v>
      </c>
      <c r="E46" s="254" t="s">
        <v>1685</v>
      </c>
      <c r="F46" s="263" t="s">
        <v>1636</v>
      </c>
      <c r="G46" s="254">
        <v>135</v>
      </c>
      <c r="H46" s="254"/>
      <c r="I46" s="254"/>
      <c r="J46" s="254"/>
      <c r="K46" s="254"/>
      <c r="L46" s="254">
        <f t="shared" si="2"/>
        <v>2060</v>
      </c>
      <c r="M46" s="263" t="s">
        <v>276</v>
      </c>
      <c r="N46" s="254"/>
      <c r="O46" s="254"/>
      <c r="P46" s="254"/>
    </row>
    <row r="47" spans="1:33">
      <c r="A47" s="254">
        <f t="shared" si="4"/>
        <v>32</v>
      </c>
      <c r="B47" s="6">
        <v>45199</v>
      </c>
      <c r="C47" s="263" t="s">
        <v>169</v>
      </c>
      <c r="D47" s="263" t="s">
        <v>1644</v>
      </c>
      <c r="E47" s="254" t="s">
        <v>1685</v>
      </c>
      <c r="F47" s="263" t="s">
        <v>1636</v>
      </c>
      <c r="G47" s="254">
        <v>34</v>
      </c>
      <c r="H47" s="254"/>
      <c r="I47" s="254"/>
      <c r="J47" s="254"/>
      <c r="K47" s="254"/>
      <c r="L47" s="254">
        <f t="shared" si="2"/>
        <v>2094</v>
      </c>
      <c r="M47" s="263" t="s">
        <v>276</v>
      </c>
      <c r="N47" s="254"/>
      <c r="O47" s="254"/>
      <c r="P47" s="254"/>
    </row>
    <row r="48" spans="1:33">
      <c r="A48" s="254">
        <f t="shared" si="4"/>
        <v>33</v>
      </c>
      <c r="B48" s="6">
        <v>45199</v>
      </c>
      <c r="C48" s="263" t="s">
        <v>1644</v>
      </c>
      <c r="D48" s="263" t="s">
        <v>1614</v>
      </c>
      <c r="E48" s="254" t="s">
        <v>1685</v>
      </c>
      <c r="F48" s="263" t="s">
        <v>1636</v>
      </c>
      <c r="G48" s="254">
        <v>173</v>
      </c>
      <c r="H48" s="254"/>
      <c r="I48" s="254"/>
      <c r="J48" s="254"/>
      <c r="K48" s="254"/>
      <c r="L48" s="254">
        <f t="shared" si="2"/>
        <v>2267</v>
      </c>
      <c r="M48" s="263" t="s">
        <v>276</v>
      </c>
      <c r="N48" s="254"/>
      <c r="O48" s="254"/>
      <c r="P48" s="254"/>
    </row>
    <row r="49" spans="1:16">
      <c r="A49" s="254">
        <f t="shared" si="4"/>
        <v>34</v>
      </c>
      <c r="B49" s="264">
        <v>45200</v>
      </c>
      <c r="C49" s="263" t="s">
        <v>239</v>
      </c>
      <c r="D49" s="263" t="s">
        <v>1414</v>
      </c>
      <c r="E49" s="254" t="s">
        <v>1685</v>
      </c>
      <c r="F49" s="263" t="s">
        <v>1636</v>
      </c>
      <c r="G49" s="254">
        <v>572</v>
      </c>
      <c r="H49" s="254"/>
      <c r="I49" s="254"/>
      <c r="J49" s="254"/>
      <c r="K49" s="254"/>
      <c r="L49" s="254">
        <f t="shared" si="2"/>
        <v>2839</v>
      </c>
      <c r="M49" s="263" t="s">
        <v>276</v>
      </c>
      <c r="N49" s="254"/>
      <c r="O49" s="254"/>
      <c r="P49" s="254"/>
    </row>
    <row r="50" spans="1:16">
      <c r="A50" s="254">
        <f t="shared" si="4"/>
        <v>35</v>
      </c>
      <c r="B50" s="264">
        <v>45201</v>
      </c>
      <c r="C50" s="263" t="s">
        <v>1614</v>
      </c>
      <c r="D50" s="263" t="s">
        <v>1414</v>
      </c>
      <c r="E50" s="254" t="s">
        <v>1685</v>
      </c>
      <c r="F50" s="263" t="s">
        <v>1636</v>
      </c>
      <c r="G50" s="254">
        <v>343</v>
      </c>
      <c r="H50" s="254"/>
      <c r="I50" s="254"/>
      <c r="J50" s="254"/>
      <c r="K50" s="254"/>
      <c r="L50" s="254">
        <f t="shared" si="2"/>
        <v>3182</v>
      </c>
      <c r="M50" s="263" t="s">
        <v>276</v>
      </c>
      <c r="N50" s="254"/>
      <c r="O50" s="254"/>
      <c r="P50" s="254"/>
    </row>
    <row r="51" spans="1:16">
      <c r="A51" s="254">
        <f t="shared" si="4"/>
        <v>36</v>
      </c>
      <c r="B51" s="6">
        <v>45204</v>
      </c>
      <c r="C51" s="263" t="s">
        <v>1616</v>
      </c>
      <c r="D51" s="263" t="s">
        <v>1033</v>
      </c>
      <c r="E51" s="254" t="s">
        <v>1685</v>
      </c>
      <c r="F51" s="263" t="s">
        <v>1636</v>
      </c>
      <c r="G51" s="254">
        <v>183</v>
      </c>
      <c r="H51" s="254"/>
      <c r="I51" s="254"/>
      <c r="J51" s="254"/>
      <c r="K51" s="254"/>
      <c r="L51" s="254">
        <f t="shared" si="2"/>
        <v>3365</v>
      </c>
      <c r="M51" s="263" t="s">
        <v>276</v>
      </c>
      <c r="N51" s="254"/>
      <c r="O51" s="254"/>
      <c r="P51" s="254"/>
    </row>
    <row r="52" spans="1:16">
      <c r="A52" s="254">
        <f t="shared" si="4"/>
        <v>37</v>
      </c>
      <c r="B52" s="6">
        <v>45204</v>
      </c>
      <c r="C52" s="263" t="s">
        <v>1033</v>
      </c>
      <c r="D52" s="263" t="s">
        <v>1655</v>
      </c>
      <c r="E52" s="254" t="s">
        <v>1685</v>
      </c>
      <c r="F52" s="263" t="s">
        <v>1636</v>
      </c>
      <c r="G52" s="254">
        <v>157</v>
      </c>
      <c r="H52" s="254"/>
      <c r="I52" s="254"/>
      <c r="J52" s="254"/>
      <c r="K52" s="254"/>
      <c r="L52" s="254">
        <f t="shared" si="2"/>
        <v>3522</v>
      </c>
      <c r="M52" s="263" t="s">
        <v>276</v>
      </c>
      <c r="N52" s="254"/>
      <c r="O52" s="254"/>
      <c r="P52" s="254"/>
    </row>
    <row r="53" spans="1:16">
      <c r="A53" s="254">
        <f t="shared" si="4"/>
        <v>38</v>
      </c>
      <c r="B53" s="6">
        <v>45204</v>
      </c>
      <c r="C53" s="263" t="s">
        <v>1186</v>
      </c>
      <c r="D53" s="263" t="s">
        <v>1691</v>
      </c>
      <c r="E53" s="254" t="s">
        <v>1685</v>
      </c>
      <c r="F53" s="263" t="s">
        <v>1636</v>
      </c>
      <c r="G53" s="254"/>
      <c r="H53" s="254"/>
      <c r="I53" s="254">
        <v>25</v>
      </c>
      <c r="J53" s="254"/>
      <c r="K53" s="254"/>
      <c r="L53" s="254">
        <f t="shared" si="2"/>
        <v>3547</v>
      </c>
      <c r="M53" s="263" t="s">
        <v>276</v>
      </c>
      <c r="N53" s="254"/>
      <c r="O53" s="254"/>
      <c r="P53" s="254"/>
    </row>
    <row r="54" spans="1:16">
      <c r="A54" s="254">
        <f t="shared" si="4"/>
        <v>39</v>
      </c>
      <c r="B54" s="6">
        <v>45204</v>
      </c>
      <c r="C54" s="263" t="s">
        <v>1616</v>
      </c>
      <c r="D54" s="263" t="s">
        <v>1691</v>
      </c>
      <c r="E54" s="254" t="s">
        <v>1685</v>
      </c>
      <c r="F54" s="263" t="s">
        <v>1636</v>
      </c>
      <c r="G54" s="254"/>
      <c r="H54" s="254"/>
      <c r="I54" s="254">
        <v>176</v>
      </c>
      <c r="J54" s="254"/>
      <c r="K54" s="254"/>
      <c r="L54" s="254">
        <f t="shared" si="2"/>
        <v>3723</v>
      </c>
      <c r="M54" s="263" t="s">
        <v>276</v>
      </c>
      <c r="N54" s="254"/>
      <c r="O54" s="254"/>
      <c r="P54" s="254"/>
    </row>
    <row r="55" spans="1:16">
      <c r="A55" s="254">
        <f t="shared" si="4"/>
        <v>40</v>
      </c>
      <c r="B55" s="6">
        <v>45204</v>
      </c>
      <c r="C55" s="263" t="s">
        <v>1616</v>
      </c>
      <c r="D55" s="263" t="s">
        <v>1522</v>
      </c>
      <c r="E55" s="254" t="s">
        <v>1685</v>
      </c>
      <c r="F55" s="263" t="s">
        <v>1636</v>
      </c>
      <c r="G55" s="254"/>
      <c r="H55" s="254"/>
      <c r="I55" s="254">
        <v>331</v>
      </c>
      <c r="J55" s="254"/>
      <c r="K55" s="254"/>
      <c r="L55" s="254">
        <f t="shared" si="2"/>
        <v>4054</v>
      </c>
      <c r="M55" s="263" t="s">
        <v>276</v>
      </c>
      <c r="N55" s="254"/>
      <c r="O55" s="254"/>
      <c r="P55" s="254"/>
    </row>
    <row r="56" spans="1:16">
      <c r="A56" s="254">
        <f t="shared" si="4"/>
        <v>41</v>
      </c>
      <c r="B56" s="6">
        <v>45205</v>
      </c>
      <c r="C56" s="263" t="s">
        <v>1545</v>
      </c>
      <c r="D56" s="263" t="s">
        <v>1692</v>
      </c>
      <c r="E56" s="254" t="s">
        <v>1685</v>
      </c>
      <c r="F56" s="263" t="s">
        <v>1636</v>
      </c>
      <c r="G56" s="254">
        <v>100</v>
      </c>
      <c r="H56" s="254"/>
      <c r="I56" s="254"/>
      <c r="J56" s="254"/>
      <c r="K56" s="254"/>
      <c r="L56" s="254">
        <f t="shared" si="2"/>
        <v>4154</v>
      </c>
      <c r="M56" s="263" t="s">
        <v>269</v>
      </c>
      <c r="N56" s="254"/>
      <c r="O56" s="254"/>
      <c r="P56" s="254"/>
    </row>
    <row r="57" spans="1:16">
      <c r="A57" s="254">
        <f t="shared" si="4"/>
        <v>42</v>
      </c>
      <c r="B57" s="6">
        <v>45205</v>
      </c>
      <c r="C57" s="263" t="s">
        <v>1655</v>
      </c>
      <c r="D57" s="263" t="s">
        <v>800</v>
      </c>
      <c r="E57" s="254" t="s">
        <v>1685</v>
      </c>
      <c r="F57" s="263" t="s">
        <v>1636</v>
      </c>
      <c r="G57" s="254">
        <v>111</v>
      </c>
      <c r="H57" s="254"/>
      <c r="I57" s="254"/>
      <c r="J57" s="254"/>
      <c r="K57" s="254"/>
      <c r="L57" s="254">
        <f t="shared" si="2"/>
        <v>4265</v>
      </c>
      <c r="M57" s="263" t="s">
        <v>269</v>
      </c>
      <c r="N57" s="254"/>
      <c r="O57" s="254"/>
      <c r="P57" s="254"/>
    </row>
    <row r="58" spans="1:16">
      <c r="A58" s="254"/>
      <c r="B58" s="6">
        <v>45205</v>
      </c>
      <c r="C58" s="263" t="s">
        <v>800</v>
      </c>
      <c r="D58" s="263" t="s">
        <v>1693</v>
      </c>
      <c r="E58" s="254" t="s">
        <v>1685</v>
      </c>
      <c r="F58" s="263" t="s">
        <v>1636</v>
      </c>
      <c r="G58" s="254">
        <v>89</v>
      </c>
      <c r="H58" s="254"/>
      <c r="I58" s="254"/>
      <c r="J58" s="254"/>
      <c r="K58" s="254"/>
      <c r="L58" s="254">
        <f t="shared" si="2"/>
        <v>4354</v>
      </c>
      <c r="M58" s="263" t="s">
        <v>269</v>
      </c>
      <c r="N58" s="254"/>
      <c r="O58" s="254"/>
      <c r="P58" s="254"/>
    </row>
    <row r="59" spans="1:16">
      <c r="A59" s="254">
        <f>1+A57</f>
        <v>43</v>
      </c>
      <c r="B59" s="6">
        <v>45205</v>
      </c>
      <c r="C59" s="263" t="s">
        <v>1693</v>
      </c>
      <c r="D59" s="263" t="s">
        <v>1411</v>
      </c>
      <c r="E59" s="254" t="s">
        <v>1685</v>
      </c>
      <c r="F59" s="263" t="s">
        <v>1636</v>
      </c>
      <c r="G59" s="254">
        <v>33</v>
      </c>
      <c r="H59" s="254"/>
      <c r="I59" s="254"/>
      <c r="J59" s="254"/>
      <c r="K59" s="254"/>
      <c r="L59" s="254">
        <f t="shared" si="2"/>
        <v>4387</v>
      </c>
      <c r="M59" s="263" t="s">
        <v>269</v>
      </c>
      <c r="N59" s="254"/>
      <c r="O59" s="254"/>
      <c r="P59" s="254"/>
    </row>
    <row r="60" spans="1:16">
      <c r="A60" s="254">
        <f t="shared" si="4"/>
        <v>44</v>
      </c>
      <c r="B60" s="6">
        <v>45205</v>
      </c>
      <c r="C60" s="263" t="s">
        <v>1411</v>
      </c>
      <c r="D60" s="263" t="s">
        <v>1645</v>
      </c>
      <c r="E60" s="254" t="s">
        <v>1685</v>
      </c>
      <c r="F60" s="263" t="s">
        <v>1636</v>
      </c>
      <c r="G60" s="254">
        <v>40</v>
      </c>
      <c r="H60" s="254"/>
      <c r="I60" s="254"/>
      <c r="J60" s="254"/>
      <c r="K60" s="254"/>
      <c r="L60" s="254">
        <f t="shared" si="2"/>
        <v>4427</v>
      </c>
      <c r="M60" s="263" t="s">
        <v>269</v>
      </c>
      <c r="N60" s="254"/>
      <c r="O60" s="254"/>
      <c r="P60" s="254"/>
    </row>
    <row r="61" spans="1:16">
      <c r="A61" s="254">
        <f t="shared" si="4"/>
        <v>45</v>
      </c>
      <c r="B61" s="6">
        <v>45205</v>
      </c>
      <c r="C61" s="263" t="s">
        <v>1645</v>
      </c>
      <c r="D61" s="263" t="s">
        <v>1178</v>
      </c>
      <c r="E61" s="254" t="s">
        <v>1685</v>
      </c>
      <c r="F61" s="263" t="s">
        <v>1636</v>
      </c>
      <c r="G61" s="254">
        <v>34</v>
      </c>
      <c r="H61" s="254"/>
      <c r="I61" s="254"/>
      <c r="J61" s="254"/>
      <c r="K61" s="254"/>
      <c r="L61" s="254">
        <f t="shared" si="2"/>
        <v>4461</v>
      </c>
      <c r="M61" s="263" t="s">
        <v>269</v>
      </c>
      <c r="N61" s="254"/>
      <c r="O61" s="254"/>
      <c r="P61" s="254"/>
    </row>
    <row r="62" spans="1:16">
      <c r="A62" s="254">
        <f t="shared" si="4"/>
        <v>46</v>
      </c>
      <c r="B62" s="6">
        <v>45205</v>
      </c>
      <c r="C62" s="263" t="s">
        <v>1693</v>
      </c>
      <c r="D62" s="263" t="s">
        <v>1648</v>
      </c>
      <c r="E62" s="254" t="s">
        <v>1685</v>
      </c>
      <c r="F62" s="263" t="s">
        <v>1636</v>
      </c>
      <c r="G62" s="254">
        <v>175</v>
      </c>
      <c r="H62" s="254"/>
      <c r="I62" s="254"/>
      <c r="J62" s="254"/>
      <c r="K62" s="254"/>
      <c r="L62" s="254">
        <f t="shared" si="2"/>
        <v>4636</v>
      </c>
      <c r="M62" s="263" t="s">
        <v>269</v>
      </c>
      <c r="N62" s="254"/>
      <c r="O62" s="254"/>
      <c r="P62" s="254"/>
    </row>
    <row r="63" spans="1:16">
      <c r="A63" s="254">
        <f t="shared" si="4"/>
        <v>47</v>
      </c>
      <c r="B63" s="6">
        <v>45205</v>
      </c>
      <c r="C63" s="263" t="s">
        <v>1648</v>
      </c>
      <c r="D63" s="263" t="s">
        <v>1236</v>
      </c>
      <c r="E63" s="254" t="s">
        <v>1685</v>
      </c>
      <c r="F63" s="263" t="s">
        <v>1636</v>
      </c>
      <c r="G63" s="254">
        <v>135</v>
      </c>
      <c r="H63" s="254"/>
      <c r="I63" s="254"/>
      <c r="J63" s="254"/>
      <c r="K63" s="254"/>
      <c r="L63" s="254">
        <f t="shared" si="2"/>
        <v>4771</v>
      </c>
      <c r="M63" s="263" t="s">
        <v>269</v>
      </c>
      <c r="N63" s="254"/>
      <c r="O63" s="254"/>
      <c r="P63" s="254"/>
    </row>
    <row r="64" spans="1:16">
      <c r="A64" s="254">
        <f t="shared" si="4"/>
        <v>48</v>
      </c>
      <c r="B64" s="6">
        <v>45205</v>
      </c>
      <c r="C64" s="263" t="s">
        <v>1236</v>
      </c>
      <c r="D64" s="263" t="s">
        <v>1600</v>
      </c>
      <c r="E64" s="254" t="s">
        <v>1685</v>
      </c>
      <c r="F64" s="263" t="s">
        <v>1636</v>
      </c>
      <c r="G64" s="254">
        <v>94</v>
      </c>
      <c r="H64" s="254"/>
      <c r="I64" s="254"/>
      <c r="J64" s="254"/>
      <c r="K64" s="254"/>
      <c r="L64" s="254">
        <f t="shared" si="2"/>
        <v>4865</v>
      </c>
      <c r="M64" s="263" t="s">
        <v>269</v>
      </c>
      <c r="N64" s="254"/>
      <c r="O64" s="254"/>
      <c r="P64" s="254"/>
    </row>
    <row r="65" spans="1:16">
      <c r="A65" s="254">
        <f t="shared" si="4"/>
        <v>49</v>
      </c>
      <c r="B65" s="6">
        <v>45205</v>
      </c>
      <c r="C65" s="263" t="s">
        <v>1600</v>
      </c>
      <c r="D65" s="263" t="s">
        <v>1614</v>
      </c>
      <c r="E65" s="254" t="s">
        <v>1685</v>
      </c>
      <c r="F65" s="263" t="s">
        <v>1636</v>
      </c>
      <c r="G65" s="254">
        <v>105</v>
      </c>
      <c r="H65" s="254"/>
      <c r="I65" s="254"/>
      <c r="J65" s="254"/>
      <c r="K65" s="254"/>
      <c r="L65" s="254">
        <f t="shared" si="2"/>
        <v>4970</v>
      </c>
      <c r="M65" s="263" t="s">
        <v>269</v>
      </c>
      <c r="N65" s="254"/>
      <c r="O65" s="254"/>
      <c r="P65" s="254"/>
    </row>
    <row r="66" spans="1:16">
      <c r="A66" s="254">
        <f t="shared" si="4"/>
        <v>50</v>
      </c>
      <c r="B66" s="6">
        <v>45205</v>
      </c>
      <c r="C66" s="263" t="s">
        <v>1522</v>
      </c>
      <c r="D66" s="263" t="s">
        <v>1545</v>
      </c>
      <c r="E66" s="254" t="s">
        <v>1685</v>
      </c>
      <c r="F66" s="263" t="s">
        <v>1636</v>
      </c>
      <c r="G66" s="254"/>
      <c r="H66" s="254">
        <v>207</v>
      </c>
      <c r="I66" s="254"/>
      <c r="J66" s="254"/>
      <c r="K66" s="254"/>
      <c r="L66" s="254">
        <f t="shared" si="2"/>
        <v>5177</v>
      </c>
      <c r="M66" s="263" t="s">
        <v>269</v>
      </c>
      <c r="N66" s="254"/>
      <c r="O66" s="254"/>
      <c r="P66" s="254"/>
    </row>
    <row r="67" spans="1:16">
      <c r="A67" s="254">
        <f t="shared" si="4"/>
        <v>51</v>
      </c>
      <c r="B67" s="6">
        <v>45207</v>
      </c>
      <c r="C67" s="263" t="s">
        <v>1616</v>
      </c>
      <c r="D67" s="263" t="s">
        <v>801</v>
      </c>
      <c r="E67" s="263" t="s">
        <v>1694</v>
      </c>
      <c r="F67" s="263" t="s">
        <v>1636</v>
      </c>
      <c r="G67" s="254">
        <v>127</v>
      </c>
      <c r="H67" s="254"/>
      <c r="I67" s="254"/>
      <c r="J67" s="254"/>
      <c r="K67" s="254"/>
      <c r="L67" s="254">
        <f t="shared" si="2"/>
        <v>5304</v>
      </c>
      <c r="M67" s="263" t="s">
        <v>276</v>
      </c>
      <c r="N67" s="254"/>
      <c r="O67" s="254"/>
      <c r="P67" s="254"/>
    </row>
    <row r="68" spans="1:16">
      <c r="A68" s="254">
        <f t="shared" si="4"/>
        <v>52</v>
      </c>
      <c r="B68" s="6">
        <v>45207</v>
      </c>
      <c r="C68" s="263" t="s">
        <v>801</v>
      </c>
      <c r="D68" s="263" t="s">
        <v>1300</v>
      </c>
      <c r="E68" s="263" t="s">
        <v>1694</v>
      </c>
      <c r="F68" s="263" t="s">
        <v>1636</v>
      </c>
      <c r="G68" s="254">
        <v>25</v>
      </c>
      <c r="H68" s="254"/>
      <c r="I68" s="254"/>
      <c r="J68" s="254"/>
      <c r="K68" s="254"/>
      <c r="L68" s="254">
        <f t="shared" si="2"/>
        <v>5329</v>
      </c>
      <c r="M68" s="263" t="s">
        <v>276</v>
      </c>
      <c r="N68" s="254"/>
      <c r="O68" s="254"/>
      <c r="P68" s="254"/>
    </row>
    <row r="69" spans="1:16">
      <c r="A69" s="254">
        <f t="shared" si="4"/>
        <v>53</v>
      </c>
      <c r="B69" s="6">
        <v>45207</v>
      </c>
      <c r="C69" s="263" t="s">
        <v>801</v>
      </c>
      <c r="D69" s="263" t="s">
        <v>782</v>
      </c>
      <c r="E69" s="263" t="s">
        <v>1694</v>
      </c>
      <c r="F69" s="263" t="s">
        <v>1636</v>
      </c>
      <c r="G69" s="254">
        <v>252</v>
      </c>
      <c r="H69" s="254"/>
      <c r="I69" s="254"/>
      <c r="J69" s="254"/>
      <c r="K69" s="254"/>
      <c r="L69" s="254">
        <f t="shared" si="2"/>
        <v>5581</v>
      </c>
      <c r="M69" s="263" t="s">
        <v>276</v>
      </c>
      <c r="N69" s="254"/>
      <c r="O69" s="254"/>
      <c r="P69" s="254"/>
    </row>
    <row r="70" spans="1:16">
      <c r="A70" s="254">
        <f t="shared" si="4"/>
        <v>54</v>
      </c>
      <c r="B70" s="6">
        <v>45208</v>
      </c>
      <c r="C70" s="263" t="s">
        <v>173</v>
      </c>
      <c r="D70" s="263" t="s">
        <v>229</v>
      </c>
      <c r="E70" s="254" t="s">
        <v>1685</v>
      </c>
      <c r="F70" s="263" t="s">
        <v>1636</v>
      </c>
      <c r="G70" s="254">
        <v>333</v>
      </c>
      <c r="H70" s="254"/>
      <c r="I70" s="254"/>
      <c r="J70" s="254"/>
      <c r="K70" s="254"/>
      <c r="L70" s="254">
        <f t="shared" si="2"/>
        <v>5914</v>
      </c>
      <c r="M70" s="263" t="s">
        <v>269</v>
      </c>
      <c r="N70" s="254"/>
      <c r="O70" s="254"/>
      <c r="P70" s="254"/>
    </row>
    <row r="71" spans="1:16">
      <c r="A71" s="254">
        <f t="shared" si="4"/>
        <v>55</v>
      </c>
      <c r="B71" s="6">
        <v>45209</v>
      </c>
      <c r="C71" s="263" t="s">
        <v>229</v>
      </c>
      <c r="D71" s="263" t="s">
        <v>124</v>
      </c>
      <c r="E71" s="263" t="s">
        <v>1694</v>
      </c>
      <c r="F71" s="263" t="s">
        <v>1636</v>
      </c>
      <c r="G71" s="254">
        <v>26</v>
      </c>
      <c r="H71" s="254"/>
      <c r="I71" s="254"/>
      <c r="J71" s="254"/>
      <c r="K71" s="254"/>
      <c r="L71" s="254">
        <f t="shared" si="2"/>
        <v>5940</v>
      </c>
      <c r="M71" s="263" t="s">
        <v>269</v>
      </c>
      <c r="N71" s="254"/>
      <c r="O71" s="254"/>
      <c r="P71" s="254"/>
    </row>
    <row r="72" spans="1:16">
      <c r="A72" s="254">
        <f t="shared" si="4"/>
        <v>56</v>
      </c>
      <c r="B72" s="6">
        <v>45209</v>
      </c>
      <c r="C72" s="263" t="s">
        <v>229</v>
      </c>
      <c r="D72" s="263" t="s">
        <v>1500</v>
      </c>
      <c r="E72" s="254" t="s">
        <v>1685</v>
      </c>
      <c r="F72" s="263" t="s">
        <v>1636</v>
      </c>
      <c r="G72" s="254">
        <v>274</v>
      </c>
      <c r="H72" s="254"/>
      <c r="I72" s="254"/>
      <c r="J72" s="254"/>
      <c r="K72" s="254"/>
      <c r="L72" s="254">
        <f t="shared" si="2"/>
        <v>6214</v>
      </c>
      <c r="M72" s="263" t="s">
        <v>269</v>
      </c>
      <c r="N72" s="254"/>
      <c r="O72" s="254"/>
      <c r="P72" s="254"/>
    </row>
    <row r="73" spans="1:16">
      <c r="A73" s="254">
        <f t="shared" si="4"/>
        <v>57</v>
      </c>
      <c r="B73" s="6">
        <v>45209</v>
      </c>
      <c r="C73" s="263" t="s">
        <v>1500</v>
      </c>
      <c r="D73" s="263" t="s">
        <v>862</v>
      </c>
      <c r="E73" s="254" t="s">
        <v>1685</v>
      </c>
      <c r="F73" s="263" t="s">
        <v>1636</v>
      </c>
      <c r="G73" s="254">
        <v>15</v>
      </c>
      <c r="H73" s="254"/>
      <c r="I73" s="254"/>
      <c r="J73" s="254"/>
      <c r="K73" s="254"/>
      <c r="L73" s="254">
        <f t="shared" si="2"/>
        <v>6229</v>
      </c>
      <c r="M73" s="263" t="s">
        <v>269</v>
      </c>
      <c r="N73" s="254"/>
      <c r="O73" s="254"/>
      <c r="P73" s="254"/>
    </row>
    <row r="74" spans="1:16">
      <c r="A74" s="254">
        <f t="shared" si="4"/>
        <v>58</v>
      </c>
      <c r="B74" s="6">
        <v>45209</v>
      </c>
      <c r="C74" s="263" t="s">
        <v>862</v>
      </c>
      <c r="D74" s="263" t="s">
        <v>1498</v>
      </c>
      <c r="E74" s="254" t="s">
        <v>1685</v>
      </c>
      <c r="F74" s="263" t="s">
        <v>1636</v>
      </c>
      <c r="G74" s="254">
        <v>86</v>
      </c>
      <c r="H74" s="254"/>
      <c r="I74" s="254"/>
      <c r="J74" s="254"/>
      <c r="K74" s="254"/>
      <c r="L74" s="254">
        <f t="shared" si="2"/>
        <v>6315</v>
      </c>
      <c r="M74" s="263" t="s">
        <v>269</v>
      </c>
      <c r="N74" s="254"/>
      <c r="O74" s="254"/>
      <c r="P74" s="254"/>
    </row>
    <row r="75" spans="1:16">
      <c r="A75" s="254">
        <f t="shared" si="4"/>
        <v>59</v>
      </c>
      <c r="B75" s="6">
        <v>45209</v>
      </c>
      <c r="C75" s="263" t="s">
        <v>1498</v>
      </c>
      <c r="D75" s="263" t="s">
        <v>1388</v>
      </c>
      <c r="E75" s="254" t="s">
        <v>1685</v>
      </c>
      <c r="F75" s="263" t="s">
        <v>1636</v>
      </c>
      <c r="G75" s="254">
        <v>150</v>
      </c>
      <c r="H75" s="254"/>
      <c r="I75" s="254"/>
      <c r="J75" s="254"/>
      <c r="K75" s="254"/>
      <c r="L75" s="254">
        <f t="shared" si="2"/>
        <v>6465</v>
      </c>
      <c r="M75" s="263" t="s">
        <v>269</v>
      </c>
      <c r="N75" s="254"/>
      <c r="O75" s="254"/>
      <c r="P75" s="254"/>
    </row>
    <row r="76" spans="1:16">
      <c r="A76" s="254">
        <f t="shared" si="4"/>
        <v>60</v>
      </c>
      <c r="B76" s="6">
        <v>45209</v>
      </c>
      <c r="C76" s="263" t="s">
        <v>1388</v>
      </c>
      <c r="D76" s="263" t="s">
        <v>162</v>
      </c>
      <c r="E76" s="254" t="s">
        <v>1685</v>
      </c>
      <c r="F76" s="263" t="s">
        <v>1636</v>
      </c>
      <c r="G76" s="254">
        <v>180</v>
      </c>
      <c r="H76" s="254"/>
      <c r="I76" s="254"/>
      <c r="J76" s="254"/>
      <c r="K76" s="254"/>
      <c r="L76" s="254">
        <f t="shared" si="2"/>
        <v>6645</v>
      </c>
      <c r="M76" s="263" t="s">
        <v>269</v>
      </c>
      <c r="N76" s="254"/>
      <c r="O76" s="254"/>
      <c r="P76" s="254"/>
    </row>
    <row r="77" spans="1:16">
      <c r="A77" s="254">
        <f t="shared" si="4"/>
        <v>61</v>
      </c>
      <c r="B77" s="6">
        <v>45209</v>
      </c>
      <c r="C77" s="263" t="s">
        <v>1601</v>
      </c>
      <c r="D77" s="263" t="s">
        <v>112</v>
      </c>
      <c r="E77" s="263" t="s">
        <v>1686</v>
      </c>
      <c r="F77" s="263" t="s">
        <v>1636</v>
      </c>
      <c r="G77" s="254">
        <v>129</v>
      </c>
      <c r="H77" s="254"/>
      <c r="I77" s="254"/>
      <c r="J77" s="254"/>
      <c r="K77" s="254"/>
      <c r="L77" s="254">
        <f t="shared" si="2"/>
        <v>6774</v>
      </c>
      <c r="M77" s="263" t="s">
        <v>276</v>
      </c>
      <c r="N77" s="254"/>
      <c r="O77" s="254"/>
      <c r="P77" s="254"/>
    </row>
    <row r="78" spans="1:16">
      <c r="A78" s="266">
        <f t="shared" si="4"/>
        <v>62</v>
      </c>
      <c r="B78" s="6">
        <v>45210</v>
      </c>
      <c r="C78" s="267" t="s">
        <v>112</v>
      </c>
      <c r="D78" s="267" t="s">
        <v>1213</v>
      </c>
      <c r="E78" s="273" t="s">
        <v>1702</v>
      </c>
      <c r="F78" s="263" t="s">
        <v>1636</v>
      </c>
      <c r="G78" s="266">
        <v>78</v>
      </c>
      <c r="H78" s="266"/>
      <c r="I78" s="266"/>
      <c r="J78" s="266"/>
      <c r="K78" s="266"/>
      <c r="L78" s="266">
        <f t="shared" si="2"/>
        <v>6852</v>
      </c>
      <c r="M78" s="263"/>
      <c r="N78" s="266"/>
      <c r="O78" s="266"/>
      <c r="P78" s="266"/>
    </row>
    <row r="79" spans="1:16">
      <c r="A79" s="266">
        <f t="shared" si="4"/>
        <v>63</v>
      </c>
      <c r="B79" s="6">
        <v>45210</v>
      </c>
      <c r="C79" s="267" t="s">
        <v>1213</v>
      </c>
      <c r="D79" s="267" t="s">
        <v>782</v>
      </c>
      <c r="E79" s="263"/>
      <c r="F79" s="263" t="s">
        <v>1636</v>
      </c>
      <c r="G79" s="266">
        <v>71</v>
      </c>
      <c r="H79" s="266"/>
      <c r="I79" s="266"/>
      <c r="J79" s="266"/>
      <c r="K79" s="266"/>
      <c r="L79" s="266">
        <f t="shared" si="2"/>
        <v>6923</v>
      </c>
      <c r="M79" s="263"/>
      <c r="N79" s="266"/>
      <c r="O79" s="266"/>
      <c r="P79" s="266"/>
    </row>
    <row r="80" spans="1:16">
      <c r="A80" s="266">
        <f t="shared" si="4"/>
        <v>64</v>
      </c>
      <c r="B80" s="6">
        <v>45210</v>
      </c>
      <c r="C80" s="267" t="s">
        <v>199</v>
      </c>
      <c r="D80" s="267" t="s">
        <v>766</v>
      </c>
      <c r="E80" s="263"/>
      <c r="F80" s="263" t="s">
        <v>1636</v>
      </c>
      <c r="G80" s="266">
        <v>36</v>
      </c>
      <c r="H80" s="266"/>
      <c r="I80" s="266"/>
      <c r="J80" s="266"/>
      <c r="K80" s="266"/>
      <c r="L80" s="266">
        <f t="shared" si="2"/>
        <v>6959</v>
      </c>
      <c r="M80" s="263"/>
      <c r="N80" s="266"/>
      <c r="O80" s="266"/>
      <c r="P80" s="266"/>
    </row>
    <row r="81" spans="1:16">
      <c r="A81" s="266">
        <f t="shared" si="4"/>
        <v>65</v>
      </c>
      <c r="B81" s="6">
        <v>45210</v>
      </c>
      <c r="C81" s="267" t="s">
        <v>766</v>
      </c>
      <c r="D81" s="267" t="s">
        <v>1591</v>
      </c>
      <c r="E81" s="263"/>
      <c r="F81" s="263" t="s">
        <v>1636</v>
      </c>
      <c r="G81" s="266">
        <v>30</v>
      </c>
      <c r="H81" s="266"/>
      <c r="I81" s="266"/>
      <c r="J81" s="266"/>
      <c r="K81" s="266"/>
      <c r="L81" s="266">
        <f t="shared" si="2"/>
        <v>6989</v>
      </c>
      <c r="M81" s="263"/>
      <c r="N81" s="266"/>
      <c r="O81" s="266"/>
      <c r="P81" s="266"/>
    </row>
    <row r="82" spans="1:16">
      <c r="A82" s="266">
        <f t="shared" si="4"/>
        <v>66</v>
      </c>
      <c r="B82" s="6">
        <v>45210</v>
      </c>
      <c r="C82" s="267" t="s">
        <v>1690</v>
      </c>
      <c r="D82" s="267" t="s">
        <v>1589</v>
      </c>
      <c r="E82" s="263"/>
      <c r="F82" s="263" t="s">
        <v>1636</v>
      </c>
      <c r="G82" s="266">
        <v>150</v>
      </c>
      <c r="H82" s="266"/>
      <c r="I82" s="266"/>
      <c r="J82" s="266"/>
      <c r="K82" s="266"/>
      <c r="L82" s="266">
        <f t="shared" ref="L82:L135" si="5">+L81+G82+H82+I82+J82+K82</f>
        <v>7139</v>
      </c>
      <c r="M82" s="263"/>
      <c r="N82" s="266"/>
      <c r="O82" s="266"/>
      <c r="P82" s="266"/>
    </row>
    <row r="83" spans="1:16">
      <c r="A83" s="266">
        <f t="shared" si="4"/>
        <v>67</v>
      </c>
      <c r="B83" s="6">
        <v>45211</v>
      </c>
      <c r="C83" s="267" t="s">
        <v>800</v>
      </c>
      <c r="D83" s="267" t="s">
        <v>1554</v>
      </c>
      <c r="E83" s="263"/>
      <c r="F83" s="263" t="s">
        <v>1636</v>
      </c>
      <c r="G83" s="266">
        <v>114</v>
      </c>
      <c r="H83" s="266"/>
      <c r="I83" s="266"/>
      <c r="J83" s="266"/>
      <c r="K83" s="266"/>
      <c r="L83" s="266">
        <f t="shared" si="5"/>
        <v>7253</v>
      </c>
      <c r="M83" s="263"/>
      <c r="N83" s="266"/>
      <c r="O83" s="266"/>
      <c r="P83" s="266"/>
    </row>
    <row r="84" spans="1:16">
      <c r="A84" s="266">
        <f t="shared" si="4"/>
        <v>68</v>
      </c>
      <c r="B84" s="6">
        <v>45211</v>
      </c>
      <c r="C84" s="267" t="s">
        <v>1411</v>
      </c>
      <c r="D84" s="267" t="s">
        <v>227</v>
      </c>
      <c r="E84" s="263"/>
      <c r="F84" s="263" t="s">
        <v>1636</v>
      </c>
      <c r="G84" s="266">
        <v>31</v>
      </c>
      <c r="H84" s="266"/>
      <c r="I84" s="266"/>
      <c r="J84" s="266"/>
      <c r="K84" s="266"/>
      <c r="L84" s="266">
        <f t="shared" si="5"/>
        <v>7284</v>
      </c>
      <c r="M84" s="263"/>
      <c r="N84" s="266"/>
      <c r="O84" s="266"/>
      <c r="P84" s="266"/>
    </row>
    <row r="85" spans="1:16">
      <c r="A85" s="266">
        <f t="shared" si="4"/>
        <v>69</v>
      </c>
      <c r="B85" s="6">
        <v>45211</v>
      </c>
      <c r="C85" s="267" t="s">
        <v>1645</v>
      </c>
      <c r="D85" s="267" t="s">
        <v>1643</v>
      </c>
      <c r="E85" s="263"/>
      <c r="F85" s="263" t="s">
        <v>1636</v>
      </c>
      <c r="G85" s="266">
        <v>44</v>
      </c>
      <c r="H85" s="266"/>
      <c r="I85" s="266"/>
      <c r="J85" s="266"/>
      <c r="K85" s="266"/>
      <c r="L85" s="266">
        <f t="shared" si="5"/>
        <v>7328</v>
      </c>
      <c r="M85" s="263"/>
      <c r="N85" s="266"/>
      <c r="O85" s="266"/>
      <c r="P85" s="266"/>
    </row>
    <row r="86" spans="1:16">
      <c r="A86" s="266">
        <f t="shared" si="4"/>
        <v>70</v>
      </c>
      <c r="B86" s="6">
        <v>45211</v>
      </c>
      <c r="C86" s="267" t="s">
        <v>1213</v>
      </c>
      <c r="D86" s="267" t="s">
        <v>1691</v>
      </c>
      <c r="E86" s="263"/>
      <c r="F86" s="263" t="s">
        <v>1636</v>
      </c>
      <c r="G86" s="266">
        <v>130</v>
      </c>
      <c r="H86" s="266"/>
      <c r="I86" s="266"/>
      <c r="J86" s="266"/>
      <c r="K86" s="266"/>
      <c r="L86" s="266">
        <f t="shared" si="5"/>
        <v>7458</v>
      </c>
      <c r="M86" s="263"/>
      <c r="N86" s="266"/>
      <c r="O86" s="266"/>
      <c r="P86" s="266"/>
    </row>
    <row r="87" spans="1:16">
      <c r="A87" s="269">
        <f t="shared" si="4"/>
        <v>71</v>
      </c>
      <c r="B87" s="6">
        <v>45212</v>
      </c>
      <c r="C87" s="273" t="s">
        <v>1249</v>
      </c>
      <c r="D87" s="273" t="s">
        <v>1345</v>
      </c>
      <c r="E87" s="263"/>
      <c r="F87" s="263" t="s">
        <v>1636</v>
      </c>
      <c r="G87" s="269">
        <v>111</v>
      </c>
      <c r="H87" s="269"/>
      <c r="I87" s="269"/>
      <c r="J87" s="269"/>
      <c r="K87" s="269"/>
      <c r="L87" s="269">
        <f t="shared" si="5"/>
        <v>7569</v>
      </c>
      <c r="M87" s="263"/>
      <c r="N87" s="269"/>
      <c r="O87" s="269"/>
      <c r="P87" s="269"/>
    </row>
    <row r="88" spans="1:16">
      <c r="A88" s="269">
        <f t="shared" si="4"/>
        <v>72</v>
      </c>
      <c r="B88" s="6">
        <v>45212</v>
      </c>
      <c r="C88" s="273" t="s">
        <v>1345</v>
      </c>
      <c r="D88" s="273" t="s">
        <v>1425</v>
      </c>
      <c r="E88" s="263"/>
      <c r="F88" s="263" t="s">
        <v>1636</v>
      </c>
      <c r="G88" s="269">
        <v>470</v>
      </c>
      <c r="H88" s="269"/>
      <c r="I88" s="269"/>
      <c r="J88" s="269"/>
      <c r="K88" s="269"/>
      <c r="L88" s="269">
        <f t="shared" si="5"/>
        <v>8039</v>
      </c>
      <c r="M88" s="263"/>
      <c r="N88" s="269"/>
      <c r="O88" s="269"/>
      <c r="P88" s="269"/>
    </row>
    <row r="89" spans="1:16">
      <c r="A89" s="269">
        <f t="shared" si="4"/>
        <v>73</v>
      </c>
      <c r="B89" s="6">
        <v>45212</v>
      </c>
      <c r="C89" s="273" t="s">
        <v>1425</v>
      </c>
      <c r="D89" s="273" t="s">
        <v>1538</v>
      </c>
      <c r="E89" s="263"/>
      <c r="F89" s="263" t="s">
        <v>1636</v>
      </c>
      <c r="G89" s="269">
        <v>188</v>
      </c>
      <c r="H89" s="269"/>
      <c r="I89" s="269"/>
      <c r="J89" s="269"/>
      <c r="K89" s="269"/>
      <c r="L89" s="269">
        <f t="shared" si="5"/>
        <v>8227</v>
      </c>
      <c r="M89" s="263"/>
      <c r="N89" s="269"/>
      <c r="O89" s="269"/>
      <c r="P89" s="269"/>
    </row>
    <row r="90" spans="1:16">
      <c r="A90" s="269">
        <f t="shared" si="4"/>
        <v>74</v>
      </c>
      <c r="B90" s="6">
        <v>45213</v>
      </c>
      <c r="C90" s="273" t="s">
        <v>1115</v>
      </c>
      <c r="D90" s="273" t="s">
        <v>1238</v>
      </c>
      <c r="E90" s="263"/>
      <c r="F90" s="263" t="s">
        <v>1636</v>
      </c>
      <c r="G90" s="269">
        <v>78</v>
      </c>
      <c r="H90" s="269"/>
      <c r="I90" s="269"/>
      <c r="J90" s="269"/>
      <c r="K90" s="269"/>
      <c r="L90" s="269">
        <f t="shared" si="5"/>
        <v>8305</v>
      </c>
      <c r="M90" s="263"/>
      <c r="N90" s="269"/>
      <c r="O90" s="269"/>
      <c r="P90" s="269"/>
    </row>
    <row r="91" spans="1:16">
      <c r="A91" s="269">
        <f t="shared" si="4"/>
        <v>75</v>
      </c>
      <c r="B91" s="6">
        <v>45213</v>
      </c>
      <c r="C91" s="273" t="s">
        <v>1177</v>
      </c>
      <c r="D91" s="273" t="s">
        <v>1267</v>
      </c>
      <c r="E91" s="263"/>
      <c r="F91" s="263" t="s">
        <v>1636</v>
      </c>
      <c r="G91" s="269">
        <v>74</v>
      </c>
      <c r="H91" s="269"/>
      <c r="I91" s="269"/>
      <c r="J91" s="269"/>
      <c r="K91" s="269"/>
      <c r="L91" s="269">
        <f t="shared" si="5"/>
        <v>8379</v>
      </c>
      <c r="M91" s="263"/>
      <c r="N91" s="269"/>
      <c r="O91" s="269"/>
      <c r="P91" s="269"/>
    </row>
    <row r="92" spans="1:16">
      <c r="A92" s="269">
        <f t="shared" si="4"/>
        <v>76</v>
      </c>
      <c r="B92" s="6">
        <v>45213</v>
      </c>
      <c r="C92" s="273" t="s">
        <v>1267</v>
      </c>
      <c r="D92" s="273" t="s">
        <v>739</v>
      </c>
      <c r="E92" s="263"/>
      <c r="F92" s="263" t="s">
        <v>1636</v>
      </c>
      <c r="G92" s="269">
        <v>164</v>
      </c>
      <c r="H92" s="269"/>
      <c r="I92" s="269"/>
      <c r="J92" s="269"/>
      <c r="K92" s="269"/>
      <c r="L92" s="269">
        <f t="shared" si="5"/>
        <v>8543</v>
      </c>
      <c r="M92" s="263"/>
      <c r="N92" s="269"/>
      <c r="O92" s="269"/>
      <c r="P92" s="269"/>
    </row>
    <row r="93" spans="1:16">
      <c r="A93" s="269">
        <f t="shared" si="4"/>
        <v>77</v>
      </c>
      <c r="B93" s="6">
        <v>45213</v>
      </c>
      <c r="C93" s="273" t="s">
        <v>1367</v>
      </c>
      <c r="D93" s="273" t="s">
        <v>757</v>
      </c>
      <c r="E93" s="263"/>
      <c r="F93" s="263" t="s">
        <v>1636</v>
      </c>
      <c r="G93" s="269">
        <v>135</v>
      </c>
      <c r="H93" s="269"/>
      <c r="I93" s="269"/>
      <c r="J93" s="269"/>
      <c r="K93" s="269"/>
      <c r="L93" s="269">
        <f t="shared" si="5"/>
        <v>8678</v>
      </c>
      <c r="M93" s="263"/>
      <c r="N93" s="269"/>
      <c r="O93" s="269"/>
      <c r="P93" s="269"/>
    </row>
    <row r="94" spans="1:16">
      <c r="A94" s="269">
        <f t="shared" si="4"/>
        <v>78</v>
      </c>
      <c r="B94" s="6">
        <v>45215</v>
      </c>
      <c r="C94" s="273" t="s">
        <v>1266</v>
      </c>
      <c r="D94" s="273" t="s">
        <v>1532</v>
      </c>
      <c r="E94" s="263"/>
      <c r="F94" s="263" t="s">
        <v>1636</v>
      </c>
      <c r="G94" s="266">
        <v>81</v>
      </c>
      <c r="H94" s="266"/>
      <c r="I94" s="266"/>
      <c r="J94" s="266"/>
      <c r="K94" s="266"/>
      <c r="L94" s="269">
        <f t="shared" si="5"/>
        <v>8759</v>
      </c>
      <c r="M94" s="263"/>
      <c r="N94" s="266"/>
      <c r="O94" s="266"/>
      <c r="P94" s="266"/>
    </row>
    <row r="95" spans="1:16">
      <c r="A95" s="269">
        <f t="shared" si="4"/>
        <v>79</v>
      </c>
      <c r="B95" s="6">
        <v>45215</v>
      </c>
      <c r="C95" s="273" t="s">
        <v>1424</v>
      </c>
      <c r="D95" s="273" t="s">
        <v>1266</v>
      </c>
      <c r="E95" s="263"/>
      <c r="F95" s="263" t="s">
        <v>1636</v>
      </c>
      <c r="G95" s="266">
        <v>176</v>
      </c>
      <c r="H95" s="266"/>
      <c r="I95" s="266"/>
      <c r="J95" s="266"/>
      <c r="K95" s="266"/>
      <c r="L95" s="269">
        <f t="shared" si="5"/>
        <v>8935</v>
      </c>
      <c r="M95" s="263"/>
      <c r="N95" s="266"/>
      <c r="O95" s="266"/>
      <c r="P95" s="266"/>
    </row>
    <row r="96" spans="1:16">
      <c r="A96" s="269">
        <f t="shared" si="4"/>
        <v>80</v>
      </c>
      <c r="B96" s="6">
        <v>45215</v>
      </c>
      <c r="C96" s="273" t="s">
        <v>1266</v>
      </c>
      <c r="D96" s="273" t="s">
        <v>1182</v>
      </c>
      <c r="E96" s="263"/>
      <c r="F96" s="263" t="s">
        <v>1636</v>
      </c>
      <c r="G96" s="266">
        <v>26</v>
      </c>
      <c r="H96" s="266"/>
      <c r="I96" s="266"/>
      <c r="J96" s="266"/>
      <c r="K96" s="266"/>
      <c r="L96" s="269">
        <f t="shared" si="5"/>
        <v>8961</v>
      </c>
      <c r="M96" s="263"/>
      <c r="N96" s="266"/>
      <c r="O96" s="266"/>
      <c r="P96" s="266"/>
    </row>
    <row r="97" spans="1:16">
      <c r="A97" s="269">
        <f t="shared" si="4"/>
        <v>81</v>
      </c>
      <c r="B97" s="6">
        <v>45215</v>
      </c>
      <c r="C97" s="273" t="s">
        <v>1532</v>
      </c>
      <c r="D97" s="273" t="s">
        <v>1258</v>
      </c>
      <c r="E97" s="263"/>
      <c r="F97" s="263" t="s">
        <v>1636</v>
      </c>
      <c r="G97" s="266">
        <v>69</v>
      </c>
      <c r="H97" s="266"/>
      <c r="I97" s="266"/>
      <c r="J97" s="266"/>
      <c r="K97" s="266"/>
      <c r="L97" s="269">
        <f t="shared" si="5"/>
        <v>9030</v>
      </c>
      <c r="M97" s="263"/>
      <c r="N97" s="266"/>
      <c r="O97" s="266"/>
      <c r="P97" s="266"/>
    </row>
    <row r="98" spans="1:16">
      <c r="A98" s="269">
        <f t="shared" si="4"/>
        <v>82</v>
      </c>
      <c r="B98" s="6">
        <v>45216</v>
      </c>
      <c r="C98" s="273" t="s">
        <v>1179</v>
      </c>
      <c r="D98" s="273" t="s">
        <v>1231</v>
      </c>
      <c r="E98" s="263"/>
      <c r="F98" s="263" t="s">
        <v>1636</v>
      </c>
      <c r="G98" s="266">
        <v>101</v>
      </c>
      <c r="H98" s="266"/>
      <c r="I98" s="266"/>
      <c r="J98" s="266"/>
      <c r="K98" s="266"/>
      <c r="L98" s="269">
        <f t="shared" si="5"/>
        <v>9131</v>
      </c>
      <c r="M98" s="263"/>
      <c r="N98" s="266"/>
      <c r="O98" s="266"/>
      <c r="P98" s="266"/>
    </row>
    <row r="99" spans="1:16">
      <c r="A99" s="269">
        <f t="shared" si="4"/>
        <v>83</v>
      </c>
      <c r="B99" s="6">
        <v>45216</v>
      </c>
      <c r="C99" s="273" t="s">
        <v>1182</v>
      </c>
      <c r="D99" s="273" t="s">
        <v>1218</v>
      </c>
      <c r="E99" s="263"/>
      <c r="F99" s="263" t="s">
        <v>1636</v>
      </c>
      <c r="G99" s="269">
        <v>63</v>
      </c>
      <c r="H99" s="269"/>
      <c r="I99" s="269"/>
      <c r="J99" s="269"/>
      <c r="K99" s="269"/>
      <c r="L99" s="269">
        <f t="shared" si="5"/>
        <v>9194</v>
      </c>
      <c r="M99" s="263"/>
      <c r="N99" s="269"/>
      <c r="O99" s="269"/>
      <c r="P99" s="269"/>
    </row>
    <row r="100" spans="1:16">
      <c r="A100" s="269">
        <f t="shared" ref="A100:A135" si="6">1+A99</f>
        <v>84</v>
      </c>
      <c r="B100" s="6">
        <v>45216</v>
      </c>
      <c r="C100" s="273" t="s">
        <v>1112</v>
      </c>
      <c r="D100" s="273" t="s">
        <v>753</v>
      </c>
      <c r="E100" s="263"/>
      <c r="F100" s="263" t="s">
        <v>1636</v>
      </c>
      <c r="G100" s="269">
        <v>56</v>
      </c>
      <c r="H100" s="269"/>
      <c r="I100" s="269"/>
      <c r="J100" s="269"/>
      <c r="K100" s="269"/>
      <c r="L100" s="269">
        <f t="shared" si="5"/>
        <v>9250</v>
      </c>
      <c r="M100" s="263"/>
      <c r="N100" s="269"/>
      <c r="O100" s="269"/>
      <c r="P100" s="269"/>
    </row>
    <row r="101" spans="1:16">
      <c r="A101" s="269">
        <f t="shared" si="6"/>
        <v>85</v>
      </c>
      <c r="B101" s="6">
        <v>45216</v>
      </c>
      <c r="C101" s="273" t="s">
        <v>753</v>
      </c>
      <c r="D101" s="273" t="s">
        <v>1246</v>
      </c>
      <c r="E101" s="263"/>
      <c r="F101" s="263" t="s">
        <v>1636</v>
      </c>
      <c r="G101" s="269">
        <v>35</v>
      </c>
      <c r="H101" s="269"/>
      <c r="I101" s="269"/>
      <c r="J101" s="269"/>
      <c r="K101" s="269"/>
      <c r="L101" s="269">
        <f t="shared" si="5"/>
        <v>9285</v>
      </c>
      <c r="M101" s="263"/>
      <c r="N101" s="269"/>
      <c r="O101" s="269"/>
      <c r="P101" s="269"/>
    </row>
    <row r="102" spans="1:16">
      <c r="A102" s="281">
        <f t="shared" si="6"/>
        <v>86</v>
      </c>
      <c r="B102" s="6">
        <v>45227</v>
      </c>
      <c r="C102" s="283" t="s">
        <v>1093</v>
      </c>
      <c r="D102" s="283" t="s">
        <v>1384</v>
      </c>
      <c r="E102" s="283" t="s">
        <v>1709</v>
      </c>
      <c r="F102" s="263" t="s">
        <v>1636</v>
      </c>
      <c r="G102" s="269">
        <v>45</v>
      </c>
      <c r="H102" s="269"/>
      <c r="I102" s="269"/>
      <c r="J102" s="269"/>
      <c r="K102" s="269"/>
      <c r="L102" s="281">
        <f t="shared" si="5"/>
        <v>9330</v>
      </c>
      <c r="M102" s="263"/>
      <c r="N102" s="269"/>
      <c r="O102" s="269"/>
      <c r="P102" s="269"/>
    </row>
    <row r="103" spans="1:16">
      <c r="A103" s="281">
        <f t="shared" si="6"/>
        <v>87</v>
      </c>
      <c r="B103" s="6">
        <v>45227</v>
      </c>
      <c r="C103" s="283" t="s">
        <v>1384</v>
      </c>
      <c r="D103" s="283" t="s">
        <v>1552</v>
      </c>
      <c r="E103" s="283" t="s">
        <v>1709</v>
      </c>
      <c r="F103" s="263" t="s">
        <v>1636</v>
      </c>
      <c r="G103" s="269">
        <v>45</v>
      </c>
      <c r="H103" s="269"/>
      <c r="I103" s="269"/>
      <c r="J103" s="269"/>
      <c r="K103" s="269"/>
      <c r="L103" s="281">
        <f t="shared" si="5"/>
        <v>9375</v>
      </c>
      <c r="M103" s="263"/>
      <c r="N103" s="269"/>
      <c r="O103" s="269"/>
      <c r="P103" s="269"/>
    </row>
    <row r="104" spans="1:16">
      <c r="A104" s="281">
        <f t="shared" si="6"/>
        <v>88</v>
      </c>
      <c r="B104" s="6">
        <v>45227</v>
      </c>
      <c r="C104" s="283" t="s">
        <v>1384</v>
      </c>
      <c r="D104" s="283" t="s">
        <v>238</v>
      </c>
      <c r="E104" s="283" t="s">
        <v>1709</v>
      </c>
      <c r="F104" s="263" t="s">
        <v>1636</v>
      </c>
      <c r="G104" s="269">
        <v>10</v>
      </c>
      <c r="H104" s="269"/>
      <c r="I104" s="269"/>
      <c r="J104" s="269"/>
      <c r="K104" s="269"/>
      <c r="L104" s="281">
        <f t="shared" si="5"/>
        <v>9385</v>
      </c>
      <c r="M104" s="263"/>
      <c r="N104" s="269"/>
      <c r="O104" s="269"/>
      <c r="P104" s="269"/>
    </row>
    <row r="105" spans="1:16">
      <c r="A105" s="281">
        <f t="shared" si="6"/>
        <v>89</v>
      </c>
      <c r="B105" s="6">
        <v>45229</v>
      </c>
      <c r="C105" s="283" t="s">
        <v>1320</v>
      </c>
      <c r="D105" s="283" t="s">
        <v>162</v>
      </c>
      <c r="E105" s="283" t="s">
        <v>1709</v>
      </c>
      <c r="F105" s="263" t="s">
        <v>1636</v>
      </c>
      <c r="G105" s="269">
        <v>141</v>
      </c>
      <c r="H105" s="269"/>
      <c r="I105" s="269"/>
      <c r="J105" s="269"/>
      <c r="K105" s="269"/>
      <c r="L105" s="281">
        <f t="shared" si="5"/>
        <v>9526</v>
      </c>
      <c r="M105" s="263"/>
      <c r="N105" s="269"/>
      <c r="O105" s="269"/>
      <c r="P105" s="269"/>
    </row>
    <row r="106" spans="1:16">
      <c r="A106" s="281">
        <f t="shared" si="6"/>
        <v>90</v>
      </c>
      <c r="B106" s="6">
        <v>45231</v>
      </c>
      <c r="C106" s="283" t="s">
        <v>194</v>
      </c>
      <c r="D106" s="283" t="s">
        <v>233</v>
      </c>
      <c r="E106" s="283" t="s">
        <v>1688</v>
      </c>
      <c r="F106" s="263" t="s">
        <v>1636</v>
      </c>
      <c r="G106" s="269">
        <v>210</v>
      </c>
      <c r="H106" s="269"/>
      <c r="I106" s="269"/>
      <c r="J106" s="269"/>
      <c r="K106" s="269"/>
      <c r="L106" s="281">
        <f t="shared" si="5"/>
        <v>9736</v>
      </c>
      <c r="M106" s="263"/>
      <c r="N106" s="269"/>
      <c r="O106" s="269"/>
      <c r="P106" s="269"/>
    </row>
    <row r="107" spans="1:16">
      <c r="A107" s="281">
        <f t="shared" si="6"/>
        <v>91</v>
      </c>
      <c r="B107" s="6">
        <v>45231</v>
      </c>
      <c r="C107" s="283" t="s">
        <v>1033</v>
      </c>
      <c r="D107" s="283" t="s">
        <v>1385</v>
      </c>
      <c r="E107" s="283" t="s">
        <v>1688</v>
      </c>
      <c r="F107" s="263" t="s">
        <v>1636</v>
      </c>
      <c r="G107" s="269">
        <v>53</v>
      </c>
      <c r="H107" s="269"/>
      <c r="I107" s="269"/>
      <c r="J107" s="269"/>
      <c r="K107" s="269"/>
      <c r="L107" s="281">
        <f t="shared" si="5"/>
        <v>9789</v>
      </c>
      <c r="M107" s="263"/>
      <c r="N107" s="269"/>
      <c r="O107" s="269"/>
      <c r="P107" s="269"/>
    </row>
    <row r="108" spans="1:16">
      <c r="A108" s="281">
        <f t="shared" si="6"/>
        <v>92</v>
      </c>
      <c r="B108" s="6">
        <v>45231</v>
      </c>
      <c r="C108" s="283" t="s">
        <v>1385</v>
      </c>
      <c r="D108" s="283" t="s">
        <v>249</v>
      </c>
      <c r="E108" s="283" t="s">
        <v>1688</v>
      </c>
      <c r="F108" s="263" t="s">
        <v>1636</v>
      </c>
      <c r="G108" s="269">
        <v>66</v>
      </c>
      <c r="H108" s="269"/>
      <c r="I108" s="269"/>
      <c r="J108" s="269"/>
      <c r="K108" s="269"/>
      <c r="L108" s="281">
        <f t="shared" si="5"/>
        <v>9855</v>
      </c>
      <c r="M108" s="263"/>
      <c r="N108" s="269"/>
      <c r="O108" s="269"/>
      <c r="P108" s="269"/>
    </row>
    <row r="109" spans="1:16">
      <c r="A109" s="281">
        <f t="shared" si="6"/>
        <v>93</v>
      </c>
      <c r="B109" s="6">
        <v>45231</v>
      </c>
      <c r="C109" s="283" t="s">
        <v>162</v>
      </c>
      <c r="D109" s="283" t="s">
        <v>1388</v>
      </c>
      <c r="E109" s="283" t="s">
        <v>1709</v>
      </c>
      <c r="F109" s="263" t="s">
        <v>1636</v>
      </c>
      <c r="G109" s="269">
        <v>90</v>
      </c>
      <c r="H109" s="269"/>
      <c r="I109" s="269"/>
      <c r="J109" s="269"/>
      <c r="K109" s="269"/>
      <c r="L109" s="281">
        <f t="shared" si="5"/>
        <v>9945</v>
      </c>
      <c r="M109" s="263"/>
      <c r="N109" s="269"/>
      <c r="O109" s="269"/>
      <c r="P109" s="269"/>
    </row>
    <row r="110" spans="1:16">
      <c r="A110" s="281">
        <f t="shared" si="6"/>
        <v>94</v>
      </c>
      <c r="B110" s="6">
        <v>45231</v>
      </c>
      <c r="C110" s="283" t="s">
        <v>132</v>
      </c>
      <c r="D110" s="283" t="s">
        <v>798</v>
      </c>
      <c r="E110" s="283" t="s">
        <v>1709</v>
      </c>
      <c r="F110" s="263" t="s">
        <v>1636</v>
      </c>
      <c r="G110" s="266">
        <v>38</v>
      </c>
      <c r="H110" s="266"/>
      <c r="I110" s="266"/>
      <c r="J110" s="266"/>
      <c r="K110" s="266"/>
      <c r="L110" s="281">
        <f t="shared" si="5"/>
        <v>9983</v>
      </c>
      <c r="M110" s="263"/>
      <c r="N110" s="266"/>
      <c r="O110" s="266"/>
      <c r="P110" s="266"/>
    </row>
    <row r="111" spans="1:16">
      <c r="A111" s="281">
        <f t="shared" si="6"/>
        <v>95</v>
      </c>
      <c r="B111" s="6">
        <v>45231</v>
      </c>
      <c r="C111" s="283" t="s">
        <v>798</v>
      </c>
      <c r="D111" s="283" t="s">
        <v>1710</v>
      </c>
      <c r="E111" s="283" t="s">
        <v>1709</v>
      </c>
      <c r="F111" s="263" t="s">
        <v>1636</v>
      </c>
      <c r="G111" s="281">
        <v>48</v>
      </c>
      <c r="H111" s="281"/>
      <c r="I111" s="281"/>
      <c r="J111" s="281"/>
      <c r="K111" s="281"/>
      <c r="L111" s="281">
        <f t="shared" si="5"/>
        <v>10031</v>
      </c>
      <c r="M111" s="263"/>
      <c r="N111" s="281"/>
      <c r="O111" s="281"/>
      <c r="P111" s="281"/>
    </row>
    <row r="112" spans="1:16">
      <c r="A112" s="281">
        <f t="shared" si="6"/>
        <v>96</v>
      </c>
      <c r="B112" s="284">
        <v>45232</v>
      </c>
      <c r="C112" s="283" t="s">
        <v>249</v>
      </c>
      <c r="D112" s="283" t="s">
        <v>1501</v>
      </c>
      <c r="E112" s="283" t="s">
        <v>1688</v>
      </c>
      <c r="F112" s="263" t="s">
        <v>1636</v>
      </c>
      <c r="G112" s="281">
        <v>251</v>
      </c>
      <c r="H112" s="281"/>
      <c r="I112" s="281"/>
      <c r="J112" s="281"/>
      <c r="K112" s="281"/>
      <c r="L112" s="281">
        <f t="shared" si="5"/>
        <v>10282</v>
      </c>
      <c r="M112" s="263"/>
      <c r="N112" s="281"/>
      <c r="O112" s="281"/>
      <c r="P112" s="281"/>
    </row>
    <row r="113" spans="1:16">
      <c r="A113" s="281">
        <f t="shared" si="6"/>
        <v>97</v>
      </c>
      <c r="B113" s="284">
        <v>45234</v>
      </c>
      <c r="C113" s="288" t="s">
        <v>1595</v>
      </c>
      <c r="D113" s="283">
        <v>238</v>
      </c>
      <c r="E113" s="283" t="s">
        <v>1709</v>
      </c>
      <c r="F113" s="263" t="s">
        <v>1636</v>
      </c>
      <c r="G113" s="281">
        <v>130</v>
      </c>
      <c r="H113" s="281"/>
      <c r="I113" s="281"/>
      <c r="J113" s="281"/>
      <c r="K113" s="281"/>
      <c r="L113" s="285">
        <f t="shared" si="5"/>
        <v>10412</v>
      </c>
      <c r="M113" s="263"/>
      <c r="N113" s="281"/>
      <c r="O113" s="281"/>
      <c r="P113" s="281"/>
    </row>
    <row r="114" spans="1:16">
      <c r="A114" s="281">
        <f t="shared" si="6"/>
        <v>98</v>
      </c>
      <c r="B114" s="284">
        <v>45234</v>
      </c>
      <c r="C114" s="288" t="s">
        <v>775</v>
      </c>
      <c r="D114" s="288" t="s">
        <v>1220</v>
      </c>
      <c r="E114" s="283" t="s">
        <v>1709</v>
      </c>
      <c r="F114" s="263" t="s">
        <v>1636</v>
      </c>
      <c r="G114" s="281">
        <v>49</v>
      </c>
      <c r="H114" s="281"/>
      <c r="I114" s="281"/>
      <c r="J114" s="281"/>
      <c r="K114" s="281"/>
      <c r="L114" s="285">
        <f t="shared" si="5"/>
        <v>10461</v>
      </c>
      <c r="M114" s="263"/>
      <c r="N114" s="281"/>
      <c r="O114" s="281"/>
      <c r="P114" s="281"/>
    </row>
    <row r="115" spans="1:16">
      <c r="A115" s="281">
        <f t="shared" si="6"/>
        <v>99</v>
      </c>
      <c r="B115" s="284">
        <v>45234</v>
      </c>
      <c r="C115" s="288" t="s">
        <v>1058</v>
      </c>
      <c r="D115" s="288" t="s">
        <v>775</v>
      </c>
      <c r="E115" s="283" t="s">
        <v>1709</v>
      </c>
      <c r="F115" s="263" t="s">
        <v>1636</v>
      </c>
      <c r="G115" s="281">
        <v>40</v>
      </c>
      <c r="H115" s="281"/>
      <c r="I115" s="281"/>
      <c r="J115" s="281"/>
      <c r="K115" s="281"/>
      <c r="L115" s="285">
        <f t="shared" si="5"/>
        <v>10501</v>
      </c>
      <c r="M115" s="263"/>
      <c r="N115" s="281"/>
      <c r="O115" s="281"/>
      <c r="P115" s="281"/>
    </row>
    <row r="116" spans="1:16">
      <c r="A116" s="285">
        <f t="shared" si="6"/>
        <v>100</v>
      </c>
      <c r="B116" s="284">
        <v>45234</v>
      </c>
      <c r="C116" s="288" t="s">
        <v>757</v>
      </c>
      <c r="D116" s="288" t="s">
        <v>1058</v>
      </c>
      <c r="E116" s="283" t="s">
        <v>1709</v>
      </c>
      <c r="F116" s="263" t="s">
        <v>1636</v>
      </c>
      <c r="G116" s="281">
        <v>30</v>
      </c>
      <c r="H116" s="281"/>
      <c r="I116" s="281"/>
      <c r="J116" s="281"/>
      <c r="K116" s="281"/>
      <c r="L116" s="285">
        <f t="shared" si="5"/>
        <v>10531</v>
      </c>
      <c r="M116" s="263"/>
      <c r="N116" s="281"/>
      <c r="O116" s="281"/>
      <c r="P116" s="281"/>
    </row>
    <row r="117" spans="1:16">
      <c r="A117" s="285">
        <f t="shared" si="6"/>
        <v>101</v>
      </c>
      <c r="B117" s="284">
        <v>45234</v>
      </c>
      <c r="C117" s="288" t="s">
        <v>1401</v>
      </c>
      <c r="D117" s="288" t="s">
        <v>1234</v>
      </c>
      <c r="E117" s="283" t="s">
        <v>1709</v>
      </c>
      <c r="F117" s="263" t="s">
        <v>1636</v>
      </c>
      <c r="G117" s="281">
        <v>30</v>
      </c>
      <c r="H117" s="281"/>
      <c r="I117" s="281"/>
      <c r="J117" s="281"/>
      <c r="K117" s="281"/>
      <c r="L117" s="285">
        <f t="shared" si="5"/>
        <v>10561</v>
      </c>
      <c r="M117" s="263"/>
      <c r="N117" s="281"/>
      <c r="O117" s="281"/>
      <c r="P117" s="281"/>
    </row>
    <row r="118" spans="1:16">
      <c r="A118" s="285">
        <f t="shared" si="6"/>
        <v>102</v>
      </c>
      <c r="B118" s="284">
        <v>45234</v>
      </c>
      <c r="C118" s="288" t="s">
        <v>857</v>
      </c>
      <c r="D118" s="288" t="s">
        <v>1550</v>
      </c>
      <c r="E118" s="283" t="s">
        <v>1709</v>
      </c>
      <c r="F118" s="263" t="s">
        <v>1636</v>
      </c>
      <c r="G118" s="281">
        <v>44</v>
      </c>
      <c r="H118" s="281"/>
      <c r="I118" s="281"/>
      <c r="J118" s="281"/>
      <c r="K118" s="281"/>
      <c r="L118" s="285">
        <f t="shared" si="5"/>
        <v>10605</v>
      </c>
      <c r="M118" s="263"/>
      <c r="N118" s="281"/>
      <c r="O118" s="281"/>
      <c r="P118" s="281"/>
    </row>
    <row r="119" spans="1:16">
      <c r="A119" s="291">
        <f t="shared" si="6"/>
        <v>103</v>
      </c>
      <c r="B119" s="284">
        <v>45234</v>
      </c>
      <c r="C119" s="288" t="s">
        <v>1109</v>
      </c>
      <c r="D119" s="288" t="s">
        <v>1206</v>
      </c>
      <c r="E119" s="263"/>
      <c r="F119" s="263" t="s">
        <v>1636</v>
      </c>
      <c r="G119" s="285">
        <v>70</v>
      </c>
      <c r="H119" s="285"/>
      <c r="I119" s="285"/>
      <c r="J119" s="285"/>
      <c r="K119" s="285"/>
      <c r="L119" s="285">
        <f t="shared" si="5"/>
        <v>10675</v>
      </c>
      <c r="M119" s="263"/>
      <c r="N119" s="285"/>
      <c r="O119" s="285"/>
      <c r="P119" s="285"/>
    </row>
    <row r="120" spans="1:16">
      <c r="A120" s="291">
        <f t="shared" si="6"/>
        <v>104</v>
      </c>
      <c r="B120" s="284">
        <v>45237</v>
      </c>
      <c r="C120" s="295" t="s">
        <v>810</v>
      </c>
      <c r="D120" s="295" t="s">
        <v>1602</v>
      </c>
      <c r="E120" s="263"/>
      <c r="F120" s="263" t="s">
        <v>1636</v>
      </c>
      <c r="G120" s="291">
        <v>72</v>
      </c>
      <c r="H120" s="291"/>
      <c r="I120" s="291"/>
      <c r="J120" s="291"/>
      <c r="K120" s="291"/>
      <c r="L120" s="291">
        <f t="shared" si="5"/>
        <v>10747</v>
      </c>
      <c r="M120" s="263"/>
      <c r="N120" s="291"/>
      <c r="O120" s="291"/>
      <c r="P120" s="291"/>
    </row>
    <row r="121" spans="1:16">
      <c r="A121" s="291">
        <f t="shared" si="6"/>
        <v>105</v>
      </c>
      <c r="B121" s="284">
        <v>45237</v>
      </c>
      <c r="C121" s="295" t="s">
        <v>718</v>
      </c>
      <c r="D121" s="295" t="s">
        <v>809</v>
      </c>
      <c r="E121" s="263"/>
      <c r="F121" s="263" t="s">
        <v>1636</v>
      </c>
      <c r="G121" s="291">
        <v>135</v>
      </c>
      <c r="H121" s="291"/>
      <c r="I121" s="291"/>
      <c r="J121" s="291"/>
      <c r="K121" s="291"/>
      <c r="L121" s="291">
        <f t="shared" si="5"/>
        <v>10882</v>
      </c>
      <c r="M121" s="263"/>
      <c r="N121" s="291"/>
      <c r="O121" s="291"/>
      <c r="P121" s="291"/>
    </row>
    <row r="122" spans="1:16">
      <c r="A122" s="291">
        <f t="shared" si="6"/>
        <v>106</v>
      </c>
      <c r="B122" s="284">
        <v>45237</v>
      </c>
      <c r="C122" s="295" t="s">
        <v>809</v>
      </c>
      <c r="D122" s="295" t="s">
        <v>1518</v>
      </c>
      <c r="E122" s="263"/>
      <c r="F122" s="263" t="s">
        <v>1636</v>
      </c>
      <c r="G122" s="291">
        <v>47</v>
      </c>
      <c r="H122" s="291"/>
      <c r="I122" s="291"/>
      <c r="J122" s="291"/>
      <c r="K122" s="291"/>
      <c r="L122" s="291">
        <f t="shared" si="5"/>
        <v>10929</v>
      </c>
      <c r="M122" s="263"/>
      <c r="N122" s="291"/>
      <c r="O122" s="291"/>
      <c r="P122" s="291"/>
    </row>
    <row r="123" spans="1:16">
      <c r="A123" s="291">
        <f t="shared" si="6"/>
        <v>107</v>
      </c>
      <c r="B123" s="284">
        <v>45246</v>
      </c>
      <c r="C123" s="295" t="s">
        <v>1258</v>
      </c>
      <c r="D123" s="295" t="s">
        <v>1110</v>
      </c>
      <c r="E123" s="263"/>
      <c r="F123" s="263" t="s">
        <v>1636</v>
      </c>
      <c r="G123" s="291">
        <v>31</v>
      </c>
      <c r="H123" s="291"/>
      <c r="I123" s="291"/>
      <c r="J123" s="291"/>
      <c r="K123" s="291"/>
      <c r="L123" s="291">
        <f t="shared" si="5"/>
        <v>10960</v>
      </c>
      <c r="M123" s="263"/>
      <c r="N123" s="291"/>
      <c r="O123" s="291"/>
      <c r="P123" s="291"/>
    </row>
    <row r="124" spans="1:16">
      <c r="A124" s="298">
        <f t="shared" si="6"/>
        <v>108</v>
      </c>
      <c r="B124" s="284">
        <v>45246</v>
      </c>
      <c r="C124" s="295" t="s">
        <v>1110</v>
      </c>
      <c r="D124" s="295" t="s">
        <v>1560</v>
      </c>
      <c r="E124" s="263"/>
      <c r="F124" s="263" t="s">
        <v>1636</v>
      </c>
      <c r="G124" s="291">
        <v>29</v>
      </c>
      <c r="H124" s="291"/>
      <c r="I124" s="291"/>
      <c r="J124" s="291"/>
      <c r="K124" s="291"/>
      <c r="L124" s="291">
        <f t="shared" si="5"/>
        <v>10989</v>
      </c>
      <c r="M124" s="263"/>
      <c r="N124" s="291"/>
      <c r="O124" s="291"/>
      <c r="P124" s="291"/>
    </row>
    <row r="125" spans="1:16">
      <c r="A125" s="298">
        <f t="shared" si="6"/>
        <v>109</v>
      </c>
      <c r="B125" s="284">
        <v>45246</v>
      </c>
      <c r="C125" s="295" t="s">
        <v>1560</v>
      </c>
      <c r="D125" s="295" t="s">
        <v>1177</v>
      </c>
      <c r="E125" s="263"/>
      <c r="F125" s="263" t="s">
        <v>1636</v>
      </c>
      <c r="G125" s="291">
        <v>82</v>
      </c>
      <c r="H125" s="291"/>
      <c r="I125" s="291"/>
      <c r="J125" s="291"/>
      <c r="K125" s="291"/>
      <c r="L125" s="291">
        <f t="shared" si="5"/>
        <v>11071</v>
      </c>
      <c r="M125" s="263"/>
      <c r="N125" s="291"/>
      <c r="O125" s="291"/>
      <c r="P125" s="291"/>
    </row>
    <row r="126" spans="1:16">
      <c r="A126" s="298">
        <f t="shared" si="6"/>
        <v>110</v>
      </c>
      <c r="B126" s="284">
        <v>45246</v>
      </c>
      <c r="C126" s="295" t="s">
        <v>755</v>
      </c>
      <c r="D126" s="295" t="s">
        <v>880</v>
      </c>
      <c r="E126" s="263"/>
      <c r="F126" s="263" t="s">
        <v>1636</v>
      </c>
      <c r="G126" s="291"/>
      <c r="H126" s="291"/>
      <c r="I126" s="291">
        <v>64</v>
      </c>
      <c r="J126" s="291"/>
      <c r="K126" s="291"/>
      <c r="L126" s="291">
        <f t="shared" si="5"/>
        <v>11135</v>
      </c>
      <c r="M126" s="263"/>
      <c r="N126" s="291"/>
      <c r="O126" s="291"/>
      <c r="P126" s="291"/>
    </row>
    <row r="127" spans="1:16">
      <c r="A127" s="309">
        <f t="shared" si="6"/>
        <v>111</v>
      </c>
      <c r="B127" s="284">
        <v>45276</v>
      </c>
      <c r="C127" s="288">
        <v>112</v>
      </c>
      <c r="D127" s="288">
        <v>123</v>
      </c>
      <c r="E127" s="263"/>
      <c r="F127" s="263"/>
      <c r="G127" s="291"/>
      <c r="H127" s="291"/>
      <c r="I127" s="291"/>
      <c r="J127" s="291"/>
      <c r="K127" s="291">
        <v>172</v>
      </c>
      <c r="L127" s="309">
        <f t="shared" si="5"/>
        <v>11307</v>
      </c>
      <c r="M127" s="263"/>
      <c r="N127" s="291"/>
      <c r="O127" s="291"/>
      <c r="P127" s="291"/>
    </row>
    <row r="128" spans="1:16">
      <c r="A128" s="309">
        <f t="shared" si="6"/>
        <v>112</v>
      </c>
      <c r="B128" s="284">
        <v>45277</v>
      </c>
      <c r="C128" s="288">
        <v>123</v>
      </c>
      <c r="D128" s="288">
        <v>147</v>
      </c>
      <c r="E128" s="263"/>
      <c r="F128" s="263"/>
      <c r="G128" s="291"/>
      <c r="H128" s="291"/>
      <c r="I128" s="291"/>
      <c r="J128" s="291"/>
      <c r="K128" s="291">
        <v>45</v>
      </c>
      <c r="L128" s="309">
        <f t="shared" si="5"/>
        <v>11352</v>
      </c>
      <c r="M128" s="263"/>
      <c r="N128" s="291"/>
      <c r="O128" s="291"/>
      <c r="P128" s="291"/>
    </row>
    <row r="129" spans="1:16">
      <c r="A129" s="309">
        <f t="shared" si="6"/>
        <v>113</v>
      </c>
      <c r="B129" s="284">
        <v>45277</v>
      </c>
      <c r="C129" s="288">
        <v>147</v>
      </c>
      <c r="D129" s="288">
        <v>122</v>
      </c>
      <c r="E129" s="263"/>
      <c r="F129" s="263"/>
      <c r="G129" s="291"/>
      <c r="H129" s="291"/>
      <c r="I129" s="291"/>
      <c r="J129" s="291"/>
      <c r="K129" s="291">
        <v>54</v>
      </c>
      <c r="L129" s="309">
        <f t="shared" si="5"/>
        <v>11406</v>
      </c>
      <c r="M129" s="263"/>
      <c r="N129" s="291"/>
      <c r="O129" s="291"/>
      <c r="P129" s="291"/>
    </row>
    <row r="130" spans="1:16">
      <c r="A130" s="309">
        <f t="shared" si="6"/>
        <v>114</v>
      </c>
      <c r="B130" s="284">
        <v>45277</v>
      </c>
      <c r="C130" s="288">
        <v>122</v>
      </c>
      <c r="D130" s="288">
        <v>125</v>
      </c>
      <c r="E130" s="263"/>
      <c r="F130" s="263"/>
      <c r="G130" s="291"/>
      <c r="H130" s="291"/>
      <c r="I130" s="291"/>
      <c r="J130" s="291"/>
      <c r="K130" s="291">
        <v>37</v>
      </c>
      <c r="L130" s="309">
        <f t="shared" si="5"/>
        <v>11443</v>
      </c>
      <c r="M130" s="263"/>
      <c r="N130" s="291"/>
      <c r="O130" s="291"/>
      <c r="P130" s="291"/>
    </row>
    <row r="131" spans="1:16">
      <c r="A131" s="309">
        <f t="shared" si="6"/>
        <v>115</v>
      </c>
      <c r="B131" s="284">
        <v>45278</v>
      </c>
      <c r="C131" s="288">
        <v>125</v>
      </c>
      <c r="D131" s="288">
        <v>137</v>
      </c>
      <c r="E131" s="263"/>
      <c r="F131" s="263"/>
      <c r="G131" s="309"/>
      <c r="H131" s="309"/>
      <c r="I131" s="309"/>
      <c r="J131" s="309"/>
      <c r="K131" s="309">
        <v>40</v>
      </c>
      <c r="L131" s="309">
        <f t="shared" si="5"/>
        <v>11483</v>
      </c>
      <c r="M131" s="263"/>
      <c r="N131" s="309"/>
      <c r="O131" s="309"/>
      <c r="P131" s="309"/>
    </row>
    <row r="132" spans="1:16">
      <c r="A132" s="309">
        <f t="shared" si="6"/>
        <v>116</v>
      </c>
      <c r="B132" s="284">
        <v>45278</v>
      </c>
      <c r="C132" s="288">
        <v>137</v>
      </c>
      <c r="D132" s="288">
        <v>141</v>
      </c>
      <c r="E132" s="263"/>
      <c r="F132" s="263"/>
      <c r="G132" s="309"/>
      <c r="H132" s="309"/>
      <c r="I132" s="309"/>
      <c r="J132" s="309"/>
      <c r="K132" s="309">
        <v>39</v>
      </c>
      <c r="L132" s="309">
        <f t="shared" si="5"/>
        <v>11522</v>
      </c>
      <c r="M132" s="263"/>
      <c r="N132" s="309"/>
      <c r="O132" s="309"/>
      <c r="P132" s="309"/>
    </row>
    <row r="133" spans="1:16">
      <c r="A133" s="309">
        <f t="shared" si="6"/>
        <v>117</v>
      </c>
      <c r="B133" s="284">
        <v>45278</v>
      </c>
      <c r="C133" s="288">
        <v>141</v>
      </c>
      <c r="D133" s="288">
        <v>160</v>
      </c>
      <c r="E133" s="263"/>
      <c r="F133" s="263"/>
      <c r="G133" s="309"/>
      <c r="H133" s="309"/>
      <c r="I133" s="309"/>
      <c r="J133" s="309"/>
      <c r="K133" s="309">
        <v>46</v>
      </c>
      <c r="L133" s="309">
        <f t="shared" si="5"/>
        <v>11568</v>
      </c>
      <c r="M133" s="263"/>
      <c r="N133" s="309"/>
      <c r="O133" s="309"/>
      <c r="P133" s="309"/>
    </row>
    <row r="134" spans="1:16">
      <c r="A134" s="309">
        <f t="shared" si="6"/>
        <v>118</v>
      </c>
      <c r="B134" s="284">
        <v>45278</v>
      </c>
      <c r="C134" s="288">
        <v>160</v>
      </c>
      <c r="D134" s="288">
        <v>170</v>
      </c>
      <c r="E134" s="263"/>
      <c r="F134" s="263"/>
      <c r="G134" s="309"/>
      <c r="H134" s="309"/>
      <c r="I134" s="309"/>
      <c r="J134" s="309"/>
      <c r="K134" s="309">
        <v>71</v>
      </c>
      <c r="L134" s="309">
        <f t="shared" si="5"/>
        <v>11639</v>
      </c>
      <c r="M134" s="263"/>
      <c r="N134" s="309"/>
      <c r="O134" s="309"/>
      <c r="P134" s="309"/>
    </row>
    <row r="135" spans="1:16">
      <c r="A135" s="326">
        <f t="shared" si="6"/>
        <v>119</v>
      </c>
      <c r="B135" s="284">
        <v>45281</v>
      </c>
      <c r="C135" s="321" t="s">
        <v>1248</v>
      </c>
      <c r="D135" s="321" t="s">
        <v>1251</v>
      </c>
      <c r="E135" s="263"/>
      <c r="F135" s="263"/>
      <c r="G135" s="309"/>
      <c r="H135" s="309"/>
      <c r="I135" s="309"/>
      <c r="J135" s="309"/>
      <c r="K135" s="309">
        <v>267</v>
      </c>
      <c r="L135" s="315">
        <f t="shared" si="5"/>
        <v>11906</v>
      </c>
      <c r="M135" s="263"/>
      <c r="N135" s="309"/>
      <c r="O135" s="309"/>
      <c r="P135" s="309"/>
    </row>
    <row r="136" spans="1:16">
      <c r="A136" s="309"/>
      <c r="B136" s="284"/>
      <c r="C136" s="288"/>
      <c r="D136" s="288"/>
      <c r="E136" s="263"/>
      <c r="F136" s="263"/>
      <c r="G136" s="309"/>
      <c r="H136" s="309"/>
      <c r="I136" s="309"/>
      <c r="J136" s="309"/>
      <c r="K136" s="309"/>
      <c r="L136" s="309"/>
      <c r="M136" s="263"/>
      <c r="N136" s="309"/>
      <c r="O136" s="309"/>
      <c r="P136" s="309"/>
    </row>
    <row r="137" spans="1:16">
      <c r="A137" s="309"/>
      <c r="B137" s="284"/>
      <c r="C137" s="288"/>
      <c r="D137" s="288"/>
      <c r="E137" s="263"/>
      <c r="F137" s="263"/>
      <c r="G137" s="309"/>
      <c r="H137" s="309"/>
      <c r="I137" s="309"/>
      <c r="J137" s="309"/>
      <c r="K137" s="309"/>
      <c r="L137" s="309"/>
      <c r="M137" s="263"/>
      <c r="N137" s="309"/>
      <c r="O137" s="309"/>
      <c r="P137" s="309"/>
    </row>
    <row r="138" spans="1:16">
      <c r="A138" s="309"/>
      <c r="B138" s="284"/>
      <c r="C138" s="288"/>
      <c r="D138" s="288"/>
      <c r="E138" s="263"/>
      <c r="F138" s="263"/>
      <c r="G138" s="309"/>
      <c r="H138" s="309"/>
      <c r="I138" s="309"/>
      <c r="J138" s="309"/>
      <c r="K138" s="309"/>
      <c r="L138" s="309"/>
      <c r="M138" s="263"/>
      <c r="N138" s="309"/>
      <c r="O138" s="309"/>
      <c r="P138" s="309"/>
    </row>
    <row r="139" spans="1:16">
      <c r="A139" s="309"/>
      <c r="B139" s="284"/>
      <c r="C139" s="288"/>
      <c r="D139" s="288"/>
      <c r="E139" s="263"/>
      <c r="F139" s="263"/>
      <c r="G139" s="309"/>
      <c r="H139" s="309"/>
      <c r="I139" s="309"/>
      <c r="J139" s="309"/>
      <c r="K139" s="309"/>
      <c r="L139" s="309"/>
      <c r="M139" s="263"/>
      <c r="N139" s="309"/>
      <c r="O139" s="309"/>
      <c r="P139" s="309"/>
    </row>
    <row r="140" spans="1:16">
      <c r="A140" s="309"/>
      <c r="B140" s="284"/>
      <c r="C140" s="288"/>
      <c r="D140" s="288"/>
      <c r="E140" s="263"/>
      <c r="F140" s="263"/>
      <c r="G140" s="309"/>
      <c r="H140" s="309"/>
      <c r="I140" s="309"/>
      <c r="J140" s="309"/>
      <c r="K140" s="309"/>
      <c r="L140" s="309"/>
      <c r="M140" s="263"/>
      <c r="N140" s="309"/>
      <c r="O140" s="309"/>
      <c r="P140" s="309"/>
    </row>
    <row r="141" spans="1:16">
      <c r="A141" s="309"/>
      <c r="B141" s="284"/>
      <c r="C141" s="288"/>
      <c r="D141" s="288"/>
      <c r="E141" s="263"/>
      <c r="F141" s="263"/>
      <c r="G141" s="309"/>
      <c r="H141" s="309"/>
      <c r="I141" s="309"/>
      <c r="J141" s="309"/>
      <c r="K141" s="309"/>
      <c r="L141" s="309"/>
      <c r="M141" s="263"/>
      <c r="N141" s="309"/>
      <c r="O141" s="309"/>
      <c r="P141" s="309"/>
    </row>
    <row r="142" spans="1:16">
      <c r="A142" s="309"/>
      <c r="B142" s="284"/>
      <c r="C142" s="288"/>
      <c r="D142" s="288"/>
      <c r="E142" s="263"/>
      <c r="F142" s="263"/>
      <c r="G142" s="309"/>
      <c r="H142" s="309"/>
      <c r="I142" s="309"/>
      <c r="J142" s="309"/>
      <c r="K142" s="309"/>
      <c r="L142" s="309"/>
      <c r="M142" s="263"/>
      <c r="N142" s="309"/>
      <c r="O142" s="309"/>
      <c r="P142" s="309"/>
    </row>
    <row r="143" spans="1:16">
      <c r="A143" s="309"/>
      <c r="B143" s="284"/>
      <c r="C143" s="288"/>
      <c r="D143" s="288"/>
      <c r="E143" s="263"/>
      <c r="F143" s="263"/>
      <c r="G143" s="309"/>
      <c r="H143" s="309"/>
      <c r="I143" s="309"/>
      <c r="J143" s="309"/>
      <c r="K143" s="309"/>
      <c r="L143" s="309"/>
      <c r="M143" s="263"/>
      <c r="N143" s="309"/>
      <c r="O143" s="309"/>
      <c r="P143" s="309"/>
    </row>
    <row r="144" spans="1:16">
      <c r="A144" s="309"/>
      <c r="B144" s="284"/>
      <c r="C144" s="288"/>
      <c r="D144" s="288"/>
      <c r="E144" s="263"/>
      <c r="F144" s="263"/>
      <c r="G144" s="309"/>
      <c r="H144" s="309"/>
      <c r="I144" s="309"/>
      <c r="J144" s="309"/>
      <c r="K144" s="309"/>
      <c r="L144" s="309"/>
      <c r="M144" s="263"/>
      <c r="N144" s="309"/>
      <c r="O144" s="309"/>
      <c r="P144" s="309"/>
    </row>
    <row r="145" spans="1:29">
      <c r="A145" s="309"/>
      <c r="B145" s="284"/>
      <c r="C145" s="288"/>
      <c r="D145" s="288"/>
      <c r="E145" s="263"/>
      <c r="F145" s="263"/>
      <c r="G145" s="309"/>
      <c r="H145" s="309"/>
      <c r="I145" s="309"/>
      <c r="J145" s="309"/>
      <c r="K145" s="309"/>
      <c r="L145" s="309"/>
      <c r="M145" s="263"/>
      <c r="N145" s="309"/>
      <c r="O145" s="309"/>
      <c r="P145" s="309"/>
    </row>
    <row r="146" spans="1:29">
      <c r="A146" s="309"/>
      <c r="B146" s="284"/>
      <c r="C146" s="288"/>
      <c r="D146" s="288"/>
      <c r="E146" s="263"/>
      <c r="F146" s="263"/>
      <c r="G146" s="309"/>
      <c r="H146" s="309"/>
      <c r="I146" s="309"/>
      <c r="J146" s="309"/>
      <c r="K146" s="309"/>
      <c r="L146" s="309"/>
      <c r="M146" s="263"/>
      <c r="N146" s="309"/>
      <c r="O146" s="309"/>
      <c r="P146" s="309"/>
    </row>
    <row r="147" spans="1:29">
      <c r="A147" s="309"/>
      <c r="B147" s="284"/>
      <c r="C147" s="288"/>
      <c r="D147" s="288"/>
      <c r="E147" s="263"/>
      <c r="F147" s="263"/>
      <c r="G147" s="309"/>
      <c r="H147" s="309"/>
      <c r="I147" s="309"/>
      <c r="J147" s="309"/>
      <c r="K147" s="309"/>
      <c r="L147" s="309"/>
      <c r="M147" s="263"/>
      <c r="N147" s="309"/>
      <c r="O147" s="309"/>
      <c r="P147" s="309"/>
    </row>
    <row r="148" spans="1:29">
      <c r="A148" s="309"/>
      <c r="B148" s="284"/>
      <c r="C148" s="288"/>
      <c r="D148" s="288"/>
      <c r="E148" s="263"/>
      <c r="F148" s="263"/>
      <c r="G148" s="309"/>
      <c r="H148" s="309"/>
      <c r="I148" s="309"/>
      <c r="J148" s="309"/>
      <c r="K148" s="309"/>
      <c r="L148" s="309"/>
      <c r="M148" s="263"/>
      <c r="N148" s="309"/>
      <c r="O148" s="309"/>
      <c r="P148" s="309"/>
    </row>
    <row r="149" spans="1:29">
      <c r="A149" s="309"/>
      <c r="B149" s="284"/>
      <c r="C149" s="288"/>
      <c r="D149" s="288"/>
      <c r="E149" s="263"/>
      <c r="F149" s="263"/>
      <c r="G149" s="309"/>
      <c r="H149" s="309"/>
      <c r="I149" s="309"/>
      <c r="J149" s="309"/>
      <c r="K149" s="309"/>
      <c r="L149" s="309"/>
      <c r="M149" s="263"/>
      <c r="N149" s="309"/>
      <c r="O149" s="309"/>
      <c r="P149" s="309"/>
    </row>
    <row r="150" spans="1:29">
      <c r="A150" s="291"/>
      <c r="B150" s="284"/>
      <c r="C150" s="288"/>
      <c r="D150" s="288"/>
      <c r="E150" s="263"/>
      <c r="F150" s="263"/>
      <c r="G150" s="291"/>
      <c r="H150" s="291"/>
      <c r="I150" s="291"/>
      <c r="J150" s="291"/>
      <c r="K150" s="291"/>
      <c r="L150" s="291"/>
      <c r="M150" s="263"/>
      <c r="N150" s="291"/>
      <c r="O150" s="291"/>
      <c r="P150" s="291"/>
      <c r="Y150">
        <v>63</v>
      </c>
      <c r="Z150">
        <v>75</v>
      </c>
      <c r="AA150">
        <v>90</v>
      </c>
      <c r="AB150">
        <v>140</v>
      </c>
      <c r="AC150">
        <v>160</v>
      </c>
    </row>
    <row r="151" spans="1:29">
      <c r="A151" s="266"/>
      <c r="B151" s="7"/>
      <c r="C151" s="7"/>
      <c r="D151" s="7"/>
      <c r="E151" s="7"/>
      <c r="F151" s="263"/>
      <c r="G151" s="285">
        <f>+SUM(G16:G150)</f>
        <v>9822</v>
      </c>
      <c r="H151" s="291">
        <f t="shared" ref="H151:K151" si="7">+SUM(H16:H150)</f>
        <v>207</v>
      </c>
      <c r="I151" s="291">
        <f t="shared" si="7"/>
        <v>596</v>
      </c>
      <c r="J151" s="291">
        <f t="shared" si="7"/>
        <v>510</v>
      </c>
      <c r="K151" s="291">
        <f t="shared" si="7"/>
        <v>771</v>
      </c>
      <c r="L151" s="7">
        <f>+SUM(G151:K151)</f>
        <v>11906</v>
      </c>
      <c r="M151" s="7"/>
      <c r="N151" s="7"/>
      <c r="O151" s="7"/>
      <c r="P151" s="7"/>
      <c r="Y151">
        <f>+SUM(Y16:Y110)</f>
        <v>2874</v>
      </c>
      <c r="Z151">
        <f>+SUM(Z16:Z30)</f>
        <v>0</v>
      </c>
      <c r="AA151">
        <f>+SUM(AA16:AA30)</f>
        <v>0</v>
      </c>
      <c r="AB151">
        <f>+SUM(AB16:AB30)</f>
        <v>0</v>
      </c>
      <c r="AC151">
        <f>+SUM(AC16:AC30)</f>
        <v>0</v>
      </c>
    </row>
    <row r="152" spans="1:29">
      <c r="A152" s="266"/>
      <c r="B152" s="7"/>
      <c r="C152" s="7"/>
      <c r="D152" s="7"/>
      <c r="E152" s="7"/>
      <c r="F152" s="263"/>
      <c r="G152" s="9">
        <v>12362</v>
      </c>
      <c r="H152" s="9">
        <v>207</v>
      </c>
      <c r="I152" s="9">
        <v>596</v>
      </c>
      <c r="J152" s="9">
        <v>509</v>
      </c>
      <c r="K152" s="9">
        <v>775</v>
      </c>
      <c r="L152" s="7">
        <f>+SUM(G152:K152)</f>
        <v>14449</v>
      </c>
      <c r="M152" s="7"/>
      <c r="N152" s="7"/>
      <c r="O152" s="7"/>
      <c r="P152" s="7"/>
      <c r="Y152" s="260">
        <v>5421</v>
      </c>
      <c r="Z152" s="261">
        <v>277</v>
      </c>
      <c r="AA152" s="261">
        <v>166</v>
      </c>
      <c r="AB152" s="260">
        <v>685</v>
      </c>
      <c r="AC152" s="260">
        <v>322</v>
      </c>
    </row>
  </sheetData>
  <mergeCells count="36">
    <mergeCell ref="S13:AH13"/>
    <mergeCell ref="S9:V9"/>
    <mergeCell ref="W9:AH12"/>
    <mergeCell ref="S10:V10"/>
    <mergeCell ref="S11:V11"/>
    <mergeCell ref="S12:V12"/>
    <mergeCell ref="N14:N15"/>
    <mergeCell ref="O14:O15"/>
    <mergeCell ref="AE14:AE15"/>
    <mergeCell ref="AF14:AF15"/>
    <mergeCell ref="AG14:AG15"/>
    <mergeCell ref="AH14:AH15"/>
    <mergeCell ref="S14:S15"/>
    <mergeCell ref="T14:T15"/>
    <mergeCell ref="U14:U15"/>
    <mergeCell ref="V14:V15"/>
    <mergeCell ref="W14:W15"/>
    <mergeCell ref="X14:X15"/>
    <mergeCell ref="Y14:AC14"/>
    <mergeCell ref="AD14:AD15"/>
    <mergeCell ref="F14:F15"/>
    <mergeCell ref="A9:D9"/>
    <mergeCell ref="E9:P12"/>
    <mergeCell ref="A10:D10"/>
    <mergeCell ref="A11:D11"/>
    <mergeCell ref="A12:D12"/>
    <mergeCell ref="A13:P13"/>
    <mergeCell ref="A14:A15"/>
    <mergeCell ref="B14:B15"/>
    <mergeCell ref="C14:C15"/>
    <mergeCell ref="D14:D15"/>
    <mergeCell ref="E14:E15"/>
    <mergeCell ref="P14:P15"/>
    <mergeCell ref="G14:K14"/>
    <mergeCell ref="L14:L15"/>
    <mergeCell ref="M14:M15"/>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Q133"/>
  <sheetViews>
    <sheetView topLeftCell="A88" workbookViewId="0">
      <selection activeCell="M106" sqref="M106:M109"/>
    </sheetView>
  </sheetViews>
  <sheetFormatPr defaultRowHeight="15"/>
  <cols>
    <col min="2" max="2" width="11.42578125" bestFit="1" customWidth="1"/>
  </cols>
  <sheetData>
    <row r="4" spans="1:17" ht="18.75">
      <c r="A4" s="713" t="s">
        <v>22</v>
      </c>
      <c r="B4" s="713"/>
      <c r="C4" s="713"/>
      <c r="D4" s="713"/>
      <c r="E4" s="720"/>
      <c r="F4" s="720"/>
      <c r="G4" s="720"/>
      <c r="H4" s="720"/>
      <c r="I4" s="720"/>
      <c r="J4" s="720"/>
      <c r="K4" s="720"/>
      <c r="L4" s="720"/>
      <c r="M4" s="720"/>
      <c r="N4" s="720"/>
      <c r="O4" s="720"/>
      <c r="P4" s="720"/>
      <c r="Q4" s="720"/>
    </row>
    <row r="5" spans="1:17" ht="18.75">
      <c r="A5" s="713" t="s">
        <v>1707</v>
      </c>
      <c r="B5" s="713"/>
      <c r="C5" s="713"/>
      <c r="D5" s="713"/>
      <c r="E5" s="720"/>
      <c r="F5" s="720"/>
      <c r="G5" s="720"/>
      <c r="H5" s="720"/>
      <c r="I5" s="720"/>
      <c r="J5" s="720"/>
      <c r="K5" s="720"/>
      <c r="L5" s="720"/>
      <c r="M5" s="720"/>
      <c r="N5" s="720"/>
      <c r="O5" s="720"/>
      <c r="P5" s="720"/>
      <c r="Q5" s="720"/>
    </row>
    <row r="6" spans="1:17" ht="18.75">
      <c r="A6" s="713"/>
      <c r="B6" s="713"/>
      <c r="C6" s="713"/>
      <c r="D6" s="713"/>
      <c r="E6" s="720"/>
      <c r="F6" s="720"/>
      <c r="G6" s="720"/>
      <c r="H6" s="720"/>
      <c r="I6" s="720"/>
      <c r="J6" s="720"/>
      <c r="K6" s="720"/>
      <c r="L6" s="720"/>
      <c r="M6" s="720"/>
      <c r="N6" s="720"/>
      <c r="O6" s="720"/>
      <c r="P6" s="720"/>
      <c r="Q6" s="720"/>
    </row>
    <row r="7" spans="1:17" ht="18.75">
      <c r="A7" s="713"/>
      <c r="B7" s="713"/>
      <c r="C7" s="713"/>
      <c r="D7" s="713"/>
      <c r="E7" s="720"/>
      <c r="F7" s="720"/>
      <c r="G7" s="720"/>
      <c r="H7" s="720"/>
      <c r="I7" s="720"/>
      <c r="J7" s="720"/>
      <c r="K7" s="720"/>
      <c r="L7" s="720"/>
      <c r="M7" s="720"/>
      <c r="N7" s="720"/>
      <c r="O7" s="720"/>
      <c r="P7" s="720"/>
      <c r="Q7" s="720"/>
    </row>
    <row r="8" spans="1:17" ht="18.75">
      <c r="A8" s="794" t="s">
        <v>85</v>
      </c>
      <c r="B8" s="794"/>
      <c r="C8" s="794"/>
      <c r="D8" s="794"/>
      <c r="E8" s="794"/>
      <c r="F8" s="794"/>
      <c r="G8" s="794"/>
      <c r="H8" s="794"/>
      <c r="I8" s="794"/>
      <c r="J8" s="794"/>
      <c r="K8" s="794"/>
      <c r="L8" s="794"/>
      <c r="M8" s="794"/>
      <c r="N8" s="794"/>
      <c r="O8" s="794"/>
      <c r="P8" s="794"/>
      <c r="Q8" s="795"/>
    </row>
    <row r="9" spans="1:17" ht="18">
      <c r="A9" s="800" t="s">
        <v>1633</v>
      </c>
      <c r="B9" s="800" t="s">
        <v>1634</v>
      </c>
      <c r="C9" s="719" t="s">
        <v>91</v>
      </c>
      <c r="D9" s="719" t="s">
        <v>92</v>
      </c>
      <c r="E9" s="719" t="s">
        <v>93</v>
      </c>
      <c r="F9" s="719" t="s">
        <v>94</v>
      </c>
      <c r="G9" s="797" t="s">
        <v>95</v>
      </c>
      <c r="H9" s="798"/>
      <c r="I9" s="798"/>
      <c r="J9" s="798"/>
      <c r="K9" s="798"/>
      <c r="L9" s="799"/>
      <c r="M9" s="719" t="s">
        <v>96</v>
      </c>
      <c r="N9" s="719" t="s">
        <v>97</v>
      </c>
      <c r="O9" s="719" t="s">
        <v>98</v>
      </c>
      <c r="P9" s="719" t="s">
        <v>99</v>
      </c>
      <c r="Q9" s="719" t="s">
        <v>265</v>
      </c>
    </row>
    <row r="10" spans="1:17" ht="36">
      <c r="A10" s="800"/>
      <c r="B10" s="800"/>
      <c r="C10" s="719"/>
      <c r="D10" s="719"/>
      <c r="E10" s="719"/>
      <c r="F10" s="719"/>
      <c r="G10" s="243" t="s">
        <v>101</v>
      </c>
      <c r="H10" s="244" t="s">
        <v>102</v>
      </c>
      <c r="I10" s="244" t="s">
        <v>103</v>
      </c>
      <c r="J10" s="244" t="s">
        <v>104</v>
      </c>
      <c r="K10" s="244" t="s">
        <v>1697</v>
      </c>
      <c r="L10" s="244" t="s">
        <v>1642</v>
      </c>
      <c r="M10" s="719"/>
      <c r="N10" s="719"/>
      <c r="O10" s="719"/>
      <c r="P10" s="719"/>
      <c r="Q10" s="719"/>
    </row>
    <row r="11" spans="1:17">
      <c r="A11" s="18">
        <v>1</v>
      </c>
      <c r="C11" s="18" t="s">
        <v>1123</v>
      </c>
      <c r="D11" s="18" t="s">
        <v>1174</v>
      </c>
      <c r="E11" s="18" t="s">
        <v>1708</v>
      </c>
      <c r="F11" s="18" t="s">
        <v>110</v>
      </c>
      <c r="G11" s="18">
        <v>500</v>
      </c>
      <c r="H11" s="18"/>
      <c r="I11" s="18"/>
      <c r="J11" s="18"/>
      <c r="K11" s="18"/>
      <c r="L11" s="18"/>
      <c r="M11" s="18">
        <f>+G11</f>
        <v>500</v>
      </c>
    </row>
    <row r="12" spans="1:17">
      <c r="A12" s="18">
        <f>1+A11</f>
        <v>2</v>
      </c>
      <c r="C12" s="18" t="s">
        <v>1123</v>
      </c>
      <c r="D12" s="18" t="s">
        <v>1174</v>
      </c>
      <c r="E12" s="18" t="s">
        <v>1708</v>
      </c>
      <c r="F12" s="18" t="s">
        <v>110</v>
      </c>
      <c r="G12" s="18">
        <v>641</v>
      </c>
      <c r="H12" s="18"/>
      <c r="I12" s="18"/>
      <c r="J12" s="18"/>
      <c r="K12" s="18"/>
      <c r="L12" s="18"/>
      <c r="M12" s="18">
        <f>+M11+G12+H12+I12+J12+L12+K12</f>
        <v>1141</v>
      </c>
    </row>
    <row r="13" spans="1:17">
      <c r="A13" s="18">
        <f t="shared" ref="A13:A76" si="0">1+A12</f>
        <v>3</v>
      </c>
      <c r="C13" s="18" t="s">
        <v>1326</v>
      </c>
      <c r="D13" s="18" t="s">
        <v>1395</v>
      </c>
      <c r="E13" s="18" t="s">
        <v>1708</v>
      </c>
      <c r="F13" s="18" t="s">
        <v>110</v>
      </c>
      <c r="G13" s="18"/>
      <c r="H13" s="18">
        <v>116</v>
      </c>
      <c r="I13" s="18"/>
      <c r="J13" s="18"/>
      <c r="K13" s="18"/>
      <c r="L13" s="18"/>
      <c r="M13" s="18">
        <f t="shared" ref="M13:M76" si="1">+M12+G13+H13+I13+J13+L13+K13</f>
        <v>1257</v>
      </c>
    </row>
    <row r="14" spans="1:17">
      <c r="A14" s="18">
        <f t="shared" si="0"/>
        <v>4</v>
      </c>
      <c r="C14" s="18" t="s">
        <v>814</v>
      </c>
      <c r="D14" s="18" t="s">
        <v>1171</v>
      </c>
      <c r="E14" s="18" t="s">
        <v>1708</v>
      </c>
      <c r="F14" s="18" t="s">
        <v>110</v>
      </c>
      <c r="G14" s="18">
        <v>39</v>
      </c>
      <c r="H14" s="18"/>
      <c r="I14" s="18"/>
      <c r="J14" s="18"/>
      <c r="K14" s="18"/>
      <c r="L14" s="18"/>
      <c r="M14" s="18">
        <f t="shared" si="1"/>
        <v>1296</v>
      </c>
    </row>
    <row r="15" spans="1:17">
      <c r="A15" s="18">
        <f t="shared" si="0"/>
        <v>5</v>
      </c>
      <c r="C15" s="18" t="s">
        <v>814</v>
      </c>
      <c r="D15" s="18" t="s">
        <v>1141</v>
      </c>
      <c r="E15" s="18" t="s">
        <v>1708</v>
      </c>
      <c r="F15" s="18" t="s">
        <v>110</v>
      </c>
      <c r="G15" s="18">
        <v>67</v>
      </c>
      <c r="H15" s="18"/>
      <c r="I15" s="18"/>
      <c r="J15" s="18"/>
      <c r="K15" s="18"/>
      <c r="L15" s="18"/>
      <c r="M15" s="18">
        <f t="shared" si="1"/>
        <v>1363</v>
      </c>
    </row>
    <row r="16" spans="1:17">
      <c r="A16" s="18">
        <f t="shared" si="0"/>
        <v>6</v>
      </c>
      <c r="C16" s="18" t="s">
        <v>1208</v>
      </c>
      <c r="D16" s="18" t="s">
        <v>1167</v>
      </c>
      <c r="E16" s="18" t="s">
        <v>1708</v>
      </c>
      <c r="F16" s="18" t="s">
        <v>110</v>
      </c>
      <c r="G16" s="18">
        <v>152</v>
      </c>
      <c r="H16" s="18"/>
      <c r="I16" s="18"/>
      <c r="J16" s="18"/>
      <c r="K16" s="18"/>
      <c r="L16" s="18"/>
      <c r="M16" s="18">
        <f t="shared" si="1"/>
        <v>1515</v>
      </c>
    </row>
    <row r="17" spans="1:13">
      <c r="A17" s="18">
        <f t="shared" si="0"/>
        <v>7</v>
      </c>
      <c r="C17" s="18" t="s">
        <v>1167</v>
      </c>
      <c r="D17" s="18" t="s">
        <v>1316</v>
      </c>
      <c r="E17" s="18" t="s">
        <v>1708</v>
      </c>
      <c r="F17" s="18" t="s">
        <v>110</v>
      </c>
      <c r="G17" s="18">
        <v>119</v>
      </c>
      <c r="H17" s="18"/>
      <c r="I17" s="18"/>
      <c r="J17" s="18"/>
      <c r="K17" s="18"/>
      <c r="L17" s="18"/>
      <c r="M17" s="18">
        <f t="shared" si="1"/>
        <v>1634</v>
      </c>
    </row>
    <row r="18" spans="1:13">
      <c r="A18" s="18">
        <f t="shared" si="0"/>
        <v>8</v>
      </c>
      <c r="C18" s="18" t="s">
        <v>1167</v>
      </c>
      <c r="D18" s="18" t="s">
        <v>1141</v>
      </c>
      <c r="E18" s="18" t="s">
        <v>1708</v>
      </c>
      <c r="F18" s="18" t="s">
        <v>110</v>
      </c>
      <c r="G18" s="18">
        <v>225</v>
      </c>
      <c r="H18" s="18"/>
      <c r="I18" s="18"/>
      <c r="J18" s="18"/>
      <c r="K18" s="18"/>
      <c r="L18" s="18"/>
      <c r="M18" s="18">
        <f t="shared" si="1"/>
        <v>1859</v>
      </c>
    </row>
    <row r="19" spans="1:13">
      <c r="A19" s="18">
        <f t="shared" si="0"/>
        <v>9</v>
      </c>
      <c r="C19" s="18" t="s">
        <v>1265</v>
      </c>
      <c r="D19" s="18" t="s">
        <v>1183</v>
      </c>
      <c r="E19" s="18" t="s">
        <v>1708</v>
      </c>
      <c r="F19" s="18" t="s">
        <v>110</v>
      </c>
      <c r="G19" s="18">
        <v>269</v>
      </c>
      <c r="H19" s="18"/>
      <c r="I19" s="18"/>
      <c r="J19" s="18"/>
      <c r="K19" s="18"/>
      <c r="L19" s="18"/>
      <c r="M19" s="18">
        <f t="shared" si="1"/>
        <v>2128</v>
      </c>
    </row>
    <row r="20" spans="1:13">
      <c r="A20" s="18">
        <f t="shared" si="0"/>
        <v>10</v>
      </c>
      <c r="C20" s="18" t="s">
        <v>1209</v>
      </c>
      <c r="D20" s="18" t="s">
        <v>1272</v>
      </c>
      <c r="E20" s="18" t="s">
        <v>1708</v>
      </c>
      <c r="F20" s="18" t="s">
        <v>110</v>
      </c>
      <c r="G20" s="18">
        <v>99</v>
      </c>
      <c r="H20" s="18"/>
      <c r="I20" s="18"/>
      <c r="J20" s="18"/>
      <c r="K20" s="18"/>
      <c r="L20" s="18"/>
      <c r="M20" s="18">
        <f t="shared" si="1"/>
        <v>2227</v>
      </c>
    </row>
    <row r="21" spans="1:13">
      <c r="A21" s="18">
        <f t="shared" si="0"/>
        <v>11</v>
      </c>
      <c r="C21" s="18" t="s">
        <v>1209</v>
      </c>
      <c r="D21" s="18" t="s">
        <v>1138</v>
      </c>
      <c r="E21" s="18" t="s">
        <v>1708</v>
      </c>
      <c r="F21" s="18" t="s">
        <v>110</v>
      </c>
      <c r="G21" s="18">
        <v>121</v>
      </c>
      <c r="H21" s="18"/>
      <c r="I21" s="18"/>
      <c r="J21" s="18"/>
      <c r="K21" s="18"/>
      <c r="L21" s="18"/>
      <c r="M21" s="18">
        <f t="shared" si="1"/>
        <v>2348</v>
      </c>
    </row>
    <row r="22" spans="1:13">
      <c r="A22" s="18">
        <f t="shared" si="0"/>
        <v>12</v>
      </c>
      <c r="C22" s="18" t="s">
        <v>1138</v>
      </c>
      <c r="D22" s="18" t="s">
        <v>1132</v>
      </c>
      <c r="E22" s="18" t="s">
        <v>1708</v>
      </c>
      <c r="F22" s="18" t="s">
        <v>110</v>
      </c>
      <c r="G22" s="18">
        <v>26</v>
      </c>
      <c r="H22" s="18"/>
      <c r="I22" s="18"/>
      <c r="J22" s="18"/>
      <c r="K22" s="18"/>
      <c r="L22" s="18"/>
      <c r="M22" s="18">
        <f t="shared" si="1"/>
        <v>2374</v>
      </c>
    </row>
    <row r="23" spans="1:13">
      <c r="A23" s="18">
        <f t="shared" si="0"/>
        <v>13</v>
      </c>
      <c r="C23" s="18" t="s">
        <v>1138</v>
      </c>
      <c r="D23" s="18" t="s">
        <v>1132</v>
      </c>
      <c r="E23" s="18" t="s">
        <v>1708</v>
      </c>
      <c r="F23" s="18" t="s">
        <v>110</v>
      </c>
      <c r="G23" s="18">
        <v>55</v>
      </c>
      <c r="H23" s="18"/>
      <c r="I23" s="18"/>
      <c r="J23" s="18"/>
      <c r="K23" s="18"/>
      <c r="L23" s="18"/>
      <c r="M23" s="18">
        <f t="shared" si="1"/>
        <v>2429</v>
      </c>
    </row>
    <row r="24" spans="1:13">
      <c r="A24" s="18">
        <f t="shared" si="0"/>
        <v>14</v>
      </c>
      <c r="C24" s="18" t="s">
        <v>1248</v>
      </c>
      <c r="D24" s="18" t="s">
        <v>1109</v>
      </c>
      <c r="E24" s="18" t="s">
        <v>1708</v>
      </c>
      <c r="F24" s="18" t="s">
        <v>110</v>
      </c>
      <c r="G24" s="18">
        <v>194</v>
      </c>
      <c r="H24" s="18"/>
      <c r="I24" s="18"/>
      <c r="J24" s="18"/>
      <c r="K24" s="18"/>
      <c r="L24" s="18"/>
      <c r="M24" s="18">
        <f t="shared" si="1"/>
        <v>2623</v>
      </c>
    </row>
    <row r="25" spans="1:13">
      <c r="A25" s="18">
        <f t="shared" si="0"/>
        <v>15</v>
      </c>
      <c r="C25" s="18" t="s">
        <v>1550</v>
      </c>
      <c r="D25" s="18" t="s">
        <v>1177</v>
      </c>
      <c r="E25" s="18" t="s">
        <v>1708</v>
      </c>
      <c r="F25" s="18" t="s">
        <v>110</v>
      </c>
      <c r="G25" s="18">
        <v>162</v>
      </c>
      <c r="H25" s="18"/>
      <c r="I25" s="18"/>
      <c r="J25" s="18"/>
      <c r="K25" s="18"/>
      <c r="L25" s="18"/>
      <c r="M25" s="18">
        <f t="shared" si="1"/>
        <v>2785</v>
      </c>
    </row>
    <row r="26" spans="1:13">
      <c r="A26" s="18">
        <f t="shared" si="0"/>
        <v>16</v>
      </c>
      <c r="C26" s="18" t="s">
        <v>1248</v>
      </c>
      <c r="D26" s="18" t="s">
        <v>1109</v>
      </c>
      <c r="E26" s="18" t="s">
        <v>1708</v>
      </c>
      <c r="F26" s="18" t="s">
        <v>110</v>
      </c>
      <c r="G26" s="18">
        <v>325</v>
      </c>
      <c r="H26" s="18"/>
      <c r="I26" s="18"/>
      <c r="J26" s="18"/>
      <c r="K26" s="18"/>
      <c r="L26" s="18"/>
      <c r="M26" s="18">
        <f t="shared" si="1"/>
        <v>3110</v>
      </c>
    </row>
    <row r="27" spans="1:13">
      <c r="A27" s="18">
        <f t="shared" si="0"/>
        <v>17</v>
      </c>
      <c r="C27" s="18" t="s">
        <v>1248</v>
      </c>
      <c r="D27" s="18" t="s">
        <v>1327</v>
      </c>
      <c r="E27" s="18" t="s">
        <v>1708</v>
      </c>
      <c r="F27" s="18" t="s">
        <v>110</v>
      </c>
      <c r="G27" s="18">
        <v>100</v>
      </c>
      <c r="H27" s="18"/>
      <c r="I27" s="18"/>
      <c r="J27" s="18"/>
      <c r="K27" s="18"/>
      <c r="L27" s="18"/>
      <c r="M27" s="18">
        <f t="shared" si="1"/>
        <v>3210</v>
      </c>
    </row>
    <row r="28" spans="1:13">
      <c r="A28" s="18">
        <f t="shared" si="0"/>
        <v>18</v>
      </c>
      <c r="C28" s="279" t="s">
        <v>1173</v>
      </c>
      <c r="D28" s="279" t="s">
        <v>1129</v>
      </c>
      <c r="E28" s="18" t="s">
        <v>1708</v>
      </c>
      <c r="F28" s="18" t="s">
        <v>110</v>
      </c>
      <c r="G28" s="18">
        <v>35</v>
      </c>
      <c r="H28" s="18"/>
      <c r="I28" s="18"/>
      <c r="J28" s="18"/>
      <c r="K28" s="18"/>
      <c r="L28" s="18"/>
      <c r="M28" s="18">
        <f t="shared" si="1"/>
        <v>3245</v>
      </c>
    </row>
    <row r="29" spans="1:13">
      <c r="A29" s="18">
        <f t="shared" si="0"/>
        <v>19</v>
      </c>
      <c r="C29" s="279" t="s">
        <v>1129</v>
      </c>
      <c r="D29" s="279" t="s">
        <v>1534</v>
      </c>
      <c r="E29" s="18" t="s">
        <v>1708</v>
      </c>
      <c r="F29" s="18" t="s">
        <v>110</v>
      </c>
      <c r="G29" s="18">
        <v>38</v>
      </c>
      <c r="H29" s="18"/>
      <c r="I29" s="18"/>
      <c r="J29" s="18"/>
      <c r="K29" s="18"/>
      <c r="L29" s="18"/>
      <c r="M29" s="18">
        <f t="shared" si="1"/>
        <v>3283</v>
      </c>
    </row>
    <row r="30" spans="1:13">
      <c r="A30" s="18">
        <f t="shared" si="0"/>
        <v>20</v>
      </c>
      <c r="C30" s="279" t="s">
        <v>1534</v>
      </c>
      <c r="D30" s="279" t="s">
        <v>1270</v>
      </c>
      <c r="E30" s="18" t="s">
        <v>1708</v>
      </c>
      <c r="F30" s="18" t="s">
        <v>110</v>
      </c>
      <c r="G30" s="18">
        <v>44</v>
      </c>
      <c r="H30" s="18"/>
      <c r="I30" s="18"/>
      <c r="J30" s="18"/>
      <c r="K30" s="18"/>
      <c r="L30" s="18"/>
      <c r="M30" s="18">
        <f t="shared" si="1"/>
        <v>3327</v>
      </c>
    </row>
    <row r="31" spans="1:13">
      <c r="A31" s="18">
        <f t="shared" si="0"/>
        <v>21</v>
      </c>
      <c r="C31" s="279" t="s">
        <v>1534</v>
      </c>
      <c r="D31" s="279" t="s">
        <v>1205</v>
      </c>
      <c r="E31" s="18" t="s">
        <v>1708</v>
      </c>
      <c r="F31" s="18" t="s">
        <v>110</v>
      </c>
      <c r="G31" s="18">
        <v>28</v>
      </c>
      <c r="H31" s="18"/>
      <c r="I31" s="18"/>
      <c r="J31" s="18"/>
      <c r="K31" s="18"/>
      <c r="L31" s="18"/>
      <c r="M31" s="18">
        <f t="shared" si="1"/>
        <v>3355</v>
      </c>
    </row>
    <row r="32" spans="1:13">
      <c r="A32" s="18">
        <f t="shared" si="0"/>
        <v>22</v>
      </c>
      <c r="C32" s="279" t="s">
        <v>1205</v>
      </c>
      <c r="D32" s="279" t="s">
        <v>1271</v>
      </c>
      <c r="E32" s="18" t="s">
        <v>1708</v>
      </c>
      <c r="F32" s="18" t="s">
        <v>110</v>
      </c>
      <c r="G32" s="18">
        <v>32</v>
      </c>
      <c r="H32" s="18"/>
      <c r="I32" s="18"/>
      <c r="J32" s="18"/>
      <c r="K32" s="18"/>
      <c r="L32" s="18"/>
      <c r="M32" s="18">
        <f t="shared" si="1"/>
        <v>3387</v>
      </c>
    </row>
    <row r="33" spans="1:13">
      <c r="A33" s="18">
        <f t="shared" si="0"/>
        <v>23</v>
      </c>
      <c r="C33" s="279" t="s">
        <v>1223</v>
      </c>
      <c r="D33" s="279" t="s">
        <v>1259</v>
      </c>
      <c r="E33" s="18" t="s">
        <v>1708</v>
      </c>
      <c r="F33" s="18" t="s">
        <v>110</v>
      </c>
      <c r="G33" s="18">
        <v>51</v>
      </c>
      <c r="H33" s="18"/>
      <c r="I33" s="18"/>
      <c r="J33" s="18"/>
      <c r="K33" s="18"/>
      <c r="L33" s="18"/>
      <c r="M33" s="18">
        <f t="shared" si="1"/>
        <v>3438</v>
      </c>
    </row>
    <row r="34" spans="1:13">
      <c r="A34" s="18">
        <f t="shared" si="0"/>
        <v>24</v>
      </c>
      <c r="C34" s="279" t="s">
        <v>1259</v>
      </c>
      <c r="D34" s="279" t="s">
        <v>1533</v>
      </c>
      <c r="E34" s="18" t="s">
        <v>1708</v>
      </c>
      <c r="F34" s="18" t="s">
        <v>110</v>
      </c>
      <c r="G34" s="18">
        <v>47</v>
      </c>
      <c r="H34" s="18"/>
      <c r="I34" s="18"/>
      <c r="J34" s="18"/>
      <c r="K34" s="18"/>
      <c r="L34" s="18"/>
      <c r="M34" s="18">
        <f t="shared" si="1"/>
        <v>3485</v>
      </c>
    </row>
    <row r="35" spans="1:13">
      <c r="A35" s="18">
        <f t="shared" si="0"/>
        <v>25</v>
      </c>
      <c r="C35" s="279" t="s">
        <v>1139</v>
      </c>
      <c r="D35" s="279" t="s">
        <v>1223</v>
      </c>
      <c r="E35" s="18" t="s">
        <v>1708</v>
      </c>
      <c r="F35" s="18" t="s">
        <v>110</v>
      </c>
      <c r="G35" s="18">
        <v>82</v>
      </c>
      <c r="H35" s="18"/>
      <c r="I35" s="18"/>
      <c r="J35" s="18"/>
      <c r="K35" s="18"/>
      <c r="L35" s="18"/>
      <c r="M35" s="18">
        <f t="shared" si="1"/>
        <v>3567</v>
      </c>
    </row>
    <row r="36" spans="1:13">
      <c r="A36" s="18">
        <f t="shared" si="0"/>
        <v>26</v>
      </c>
      <c r="B36" s="245">
        <v>45224</v>
      </c>
      <c r="C36" s="279" t="s">
        <v>1223</v>
      </c>
      <c r="D36" s="279" t="s">
        <v>1134</v>
      </c>
      <c r="E36" s="18" t="s">
        <v>1708</v>
      </c>
      <c r="F36" s="18" t="s">
        <v>110</v>
      </c>
      <c r="G36" s="18">
        <v>71</v>
      </c>
      <c r="H36" s="18"/>
      <c r="I36" s="18"/>
      <c r="J36" s="18"/>
      <c r="K36" s="18"/>
      <c r="L36" s="18"/>
      <c r="M36" s="18">
        <f t="shared" si="1"/>
        <v>3638</v>
      </c>
    </row>
    <row r="37" spans="1:13">
      <c r="A37" s="18">
        <f t="shared" si="0"/>
        <v>27</v>
      </c>
      <c r="B37" s="245">
        <v>45228</v>
      </c>
      <c r="C37" s="282" t="s">
        <v>1169</v>
      </c>
      <c r="D37" s="282" t="s">
        <v>1272</v>
      </c>
      <c r="E37" s="18" t="s">
        <v>1708</v>
      </c>
      <c r="F37" s="18" t="s">
        <v>110</v>
      </c>
      <c r="G37" s="18"/>
      <c r="H37" s="18"/>
      <c r="I37" s="18">
        <v>220</v>
      </c>
      <c r="J37" s="18"/>
      <c r="K37" s="18"/>
      <c r="L37" s="18"/>
      <c r="M37" s="18">
        <f t="shared" si="1"/>
        <v>3858</v>
      </c>
    </row>
    <row r="38" spans="1:13">
      <c r="A38" s="18">
        <f t="shared" si="0"/>
        <v>28</v>
      </c>
      <c r="B38" s="245">
        <v>45228</v>
      </c>
      <c r="C38" s="282" t="s">
        <v>1326</v>
      </c>
      <c r="D38" s="282" t="s">
        <v>1139</v>
      </c>
      <c r="E38" s="18" t="s">
        <v>1708</v>
      </c>
      <c r="F38" s="18" t="s">
        <v>110</v>
      </c>
      <c r="G38" s="18"/>
      <c r="H38" s="18"/>
      <c r="I38" s="18">
        <v>81</v>
      </c>
      <c r="J38" s="18"/>
      <c r="K38" s="18"/>
      <c r="L38" s="18"/>
      <c r="M38" s="18">
        <f t="shared" si="1"/>
        <v>3939</v>
      </c>
    </row>
    <row r="39" spans="1:13">
      <c r="A39" s="18">
        <f t="shared" si="0"/>
        <v>29</v>
      </c>
      <c r="B39" s="245">
        <v>45228</v>
      </c>
      <c r="C39" s="282" t="s">
        <v>865</v>
      </c>
      <c r="D39" s="282" t="s">
        <v>838</v>
      </c>
      <c r="E39" s="18" t="s">
        <v>1708</v>
      </c>
      <c r="F39" s="18" t="s">
        <v>110</v>
      </c>
      <c r="G39" s="18"/>
      <c r="H39" s="18"/>
      <c r="I39" s="18">
        <v>96</v>
      </c>
      <c r="J39" s="18"/>
      <c r="K39" s="18"/>
      <c r="L39" s="18"/>
      <c r="M39" s="18">
        <f t="shared" si="1"/>
        <v>4035</v>
      </c>
    </row>
    <row r="40" spans="1:13">
      <c r="A40" s="18">
        <f t="shared" si="0"/>
        <v>30</v>
      </c>
      <c r="B40" s="245">
        <v>45228</v>
      </c>
      <c r="C40" s="282" t="s">
        <v>1224</v>
      </c>
      <c r="D40" s="282" t="s">
        <v>1264</v>
      </c>
      <c r="E40" s="18" t="s">
        <v>1708</v>
      </c>
      <c r="F40" s="18" t="s">
        <v>110</v>
      </c>
      <c r="G40" s="18"/>
      <c r="H40" s="18"/>
      <c r="I40" s="18"/>
      <c r="J40" s="18">
        <v>45</v>
      </c>
      <c r="K40" s="18"/>
      <c r="L40" s="18"/>
      <c r="M40" s="18">
        <f t="shared" si="1"/>
        <v>4080</v>
      </c>
    </row>
    <row r="41" spans="1:13">
      <c r="A41" s="18">
        <f t="shared" si="0"/>
        <v>31</v>
      </c>
      <c r="B41" s="245">
        <v>45228</v>
      </c>
      <c r="C41" s="282" t="s">
        <v>1264</v>
      </c>
      <c r="D41" s="282" t="s">
        <v>1396</v>
      </c>
      <c r="E41" s="18" t="s">
        <v>1708</v>
      </c>
      <c r="F41" s="18" t="s">
        <v>110</v>
      </c>
      <c r="G41" s="18"/>
      <c r="H41" s="18"/>
      <c r="I41" s="18"/>
      <c r="J41" s="18">
        <v>45</v>
      </c>
      <c r="K41" s="18"/>
      <c r="L41" s="18"/>
      <c r="M41" s="18">
        <f t="shared" si="1"/>
        <v>4125</v>
      </c>
    </row>
    <row r="42" spans="1:13">
      <c r="A42" s="18">
        <f t="shared" si="0"/>
        <v>32</v>
      </c>
      <c r="B42" s="245">
        <v>45228</v>
      </c>
      <c r="C42" s="282" t="s">
        <v>1396</v>
      </c>
      <c r="D42" s="282" t="s">
        <v>1173</v>
      </c>
      <c r="E42" s="18" t="s">
        <v>1708</v>
      </c>
      <c r="F42" s="18" t="s">
        <v>110</v>
      </c>
      <c r="G42" s="18"/>
      <c r="H42" s="18"/>
      <c r="I42" s="18"/>
      <c r="J42" s="18">
        <v>69</v>
      </c>
      <c r="K42" s="18"/>
      <c r="L42" s="18"/>
      <c r="M42" s="18">
        <f t="shared" si="1"/>
        <v>4194</v>
      </c>
    </row>
    <row r="43" spans="1:13">
      <c r="A43" s="18">
        <f t="shared" si="0"/>
        <v>33</v>
      </c>
      <c r="B43" s="245">
        <v>45229</v>
      </c>
      <c r="C43" s="282" t="s">
        <v>198</v>
      </c>
      <c r="D43" s="282" t="s">
        <v>197</v>
      </c>
      <c r="E43" s="18" t="s">
        <v>1708</v>
      </c>
      <c r="F43" s="18" t="s">
        <v>110</v>
      </c>
      <c r="G43" s="18"/>
      <c r="H43" s="18"/>
      <c r="I43" s="18">
        <v>144</v>
      </c>
      <c r="J43" s="18"/>
      <c r="K43" s="18"/>
      <c r="L43" s="18"/>
      <c r="M43" s="18">
        <f t="shared" si="1"/>
        <v>4338</v>
      </c>
    </row>
    <row r="44" spans="1:13">
      <c r="A44" s="18">
        <f t="shared" si="0"/>
        <v>34</v>
      </c>
      <c r="B44" s="245">
        <v>45229</v>
      </c>
      <c r="C44" s="282" t="s">
        <v>224</v>
      </c>
      <c r="D44" s="282" t="s">
        <v>108</v>
      </c>
      <c r="E44" s="18" t="s">
        <v>1708</v>
      </c>
      <c r="F44" s="18" t="s">
        <v>110</v>
      </c>
      <c r="G44" s="18">
        <v>54</v>
      </c>
      <c r="H44" s="18"/>
      <c r="I44" s="18"/>
      <c r="J44" s="18"/>
      <c r="K44" s="18"/>
      <c r="L44" s="18"/>
      <c r="M44" s="18">
        <f t="shared" si="1"/>
        <v>4392</v>
      </c>
    </row>
    <row r="45" spans="1:13">
      <c r="A45" s="18">
        <f t="shared" si="0"/>
        <v>35</v>
      </c>
      <c r="B45" s="245">
        <v>45230</v>
      </c>
      <c r="C45" s="282" t="s">
        <v>197</v>
      </c>
      <c r="D45" s="282" t="s">
        <v>1210</v>
      </c>
      <c r="E45" s="18" t="s">
        <v>1708</v>
      </c>
      <c r="F45" s="18" t="s">
        <v>110</v>
      </c>
      <c r="G45" s="18">
        <v>67</v>
      </c>
      <c r="H45" s="18"/>
      <c r="I45" s="18"/>
      <c r="J45" s="18"/>
      <c r="K45" s="18"/>
      <c r="L45" s="18"/>
      <c r="M45" s="18">
        <f t="shared" si="1"/>
        <v>4459</v>
      </c>
    </row>
    <row r="46" spans="1:13">
      <c r="A46" s="18">
        <f t="shared" si="0"/>
        <v>36</v>
      </c>
      <c r="B46" s="245">
        <v>45230</v>
      </c>
      <c r="C46" s="282" t="s">
        <v>1210</v>
      </c>
      <c r="D46" s="282" t="s">
        <v>226</v>
      </c>
      <c r="E46" s="18" t="s">
        <v>1708</v>
      </c>
      <c r="F46" s="18" t="s">
        <v>110</v>
      </c>
      <c r="G46" s="18">
        <v>69</v>
      </c>
      <c r="H46" s="18"/>
      <c r="I46" s="18"/>
      <c r="J46" s="18"/>
      <c r="K46" s="18"/>
      <c r="L46" s="18"/>
      <c r="M46" s="18">
        <f t="shared" si="1"/>
        <v>4528</v>
      </c>
    </row>
    <row r="47" spans="1:13">
      <c r="A47" s="18">
        <f t="shared" si="0"/>
        <v>37</v>
      </c>
      <c r="B47" s="245">
        <v>45230</v>
      </c>
      <c r="C47" s="282" t="s">
        <v>226</v>
      </c>
      <c r="D47" s="282" t="s">
        <v>1099</v>
      </c>
      <c r="E47" s="18" t="s">
        <v>1708</v>
      </c>
      <c r="F47" s="18" t="s">
        <v>110</v>
      </c>
      <c r="G47" s="18">
        <v>36</v>
      </c>
      <c r="H47" s="18"/>
      <c r="I47" s="18"/>
      <c r="J47" s="18"/>
      <c r="K47" s="18"/>
      <c r="L47" s="18"/>
      <c r="M47" s="18">
        <f t="shared" si="1"/>
        <v>4564</v>
      </c>
    </row>
    <row r="48" spans="1:13">
      <c r="A48" s="18">
        <f t="shared" si="0"/>
        <v>38</v>
      </c>
      <c r="B48" s="245">
        <v>45230</v>
      </c>
      <c r="C48" s="282" t="s">
        <v>1099</v>
      </c>
      <c r="D48" s="282" t="s">
        <v>1100</v>
      </c>
      <c r="E48" s="18" t="s">
        <v>1708</v>
      </c>
      <c r="F48" s="18" t="s">
        <v>110</v>
      </c>
      <c r="G48" s="18">
        <v>121</v>
      </c>
      <c r="H48" s="18"/>
      <c r="I48" s="18"/>
      <c r="J48" s="18"/>
      <c r="K48" s="18"/>
      <c r="L48" s="18"/>
      <c r="M48" s="18">
        <f t="shared" si="1"/>
        <v>4685</v>
      </c>
    </row>
    <row r="49" spans="1:13">
      <c r="A49" s="18">
        <f t="shared" si="0"/>
        <v>39</v>
      </c>
      <c r="B49" s="245">
        <v>45230</v>
      </c>
      <c r="C49" s="282" t="s">
        <v>1085</v>
      </c>
      <c r="D49" s="282" t="s">
        <v>801</v>
      </c>
      <c r="E49" s="18" t="s">
        <v>1708</v>
      </c>
      <c r="F49" s="18" t="s">
        <v>110</v>
      </c>
      <c r="G49" s="18">
        <v>220</v>
      </c>
      <c r="H49" s="18"/>
      <c r="I49" s="18"/>
      <c r="J49" s="18"/>
      <c r="K49" s="18"/>
      <c r="L49" s="18"/>
      <c r="M49" s="18">
        <f t="shared" si="1"/>
        <v>4905</v>
      </c>
    </row>
    <row r="50" spans="1:13">
      <c r="A50" s="18">
        <f t="shared" si="0"/>
        <v>40</v>
      </c>
      <c r="B50" s="245">
        <v>45231</v>
      </c>
      <c r="C50" s="282" t="s">
        <v>138</v>
      </c>
      <c r="D50" s="282" t="s">
        <v>244</v>
      </c>
      <c r="E50" s="18" t="s">
        <v>1708</v>
      </c>
      <c r="F50" s="18" t="s">
        <v>110</v>
      </c>
      <c r="G50" s="18">
        <v>36</v>
      </c>
      <c r="H50" s="18"/>
      <c r="I50" s="18"/>
      <c r="J50" s="18"/>
      <c r="K50" s="18"/>
      <c r="L50" s="18"/>
      <c r="M50" s="18">
        <f t="shared" si="1"/>
        <v>4941</v>
      </c>
    </row>
    <row r="51" spans="1:13">
      <c r="A51" s="18">
        <f t="shared" si="0"/>
        <v>41</v>
      </c>
      <c r="B51" s="245">
        <v>45231</v>
      </c>
      <c r="C51" s="282" t="s">
        <v>138</v>
      </c>
      <c r="D51" s="282" t="s">
        <v>1584</v>
      </c>
      <c r="E51" s="18" t="s">
        <v>1708</v>
      </c>
      <c r="F51" s="18" t="s">
        <v>110</v>
      </c>
      <c r="G51" s="18">
        <v>12</v>
      </c>
      <c r="H51" s="18"/>
      <c r="I51" s="18"/>
      <c r="J51" s="18"/>
      <c r="K51" s="18"/>
      <c r="L51" s="18"/>
      <c r="M51" s="18">
        <f t="shared" si="1"/>
        <v>4953</v>
      </c>
    </row>
    <row r="52" spans="1:13">
      <c r="A52" s="18">
        <f t="shared" si="0"/>
        <v>42</v>
      </c>
      <c r="B52" s="245">
        <v>45231</v>
      </c>
      <c r="C52" s="282" t="s">
        <v>790</v>
      </c>
      <c r="D52" s="282" t="s">
        <v>1283</v>
      </c>
      <c r="E52" s="18" t="s">
        <v>1708</v>
      </c>
      <c r="F52" s="18" t="s">
        <v>110</v>
      </c>
      <c r="G52" s="18">
        <v>54</v>
      </c>
      <c r="H52" s="18"/>
      <c r="I52" s="18"/>
      <c r="J52" s="18"/>
      <c r="K52" s="18"/>
      <c r="L52" s="18"/>
      <c r="M52" s="18">
        <f t="shared" si="1"/>
        <v>5007</v>
      </c>
    </row>
    <row r="53" spans="1:13">
      <c r="A53" s="18">
        <f t="shared" si="0"/>
        <v>43</v>
      </c>
      <c r="B53" s="245">
        <v>45231</v>
      </c>
      <c r="C53" s="282" t="s">
        <v>1283</v>
      </c>
      <c r="D53" s="282" t="s">
        <v>797</v>
      </c>
      <c r="E53" s="18" t="s">
        <v>1708</v>
      </c>
      <c r="F53" s="18" t="s">
        <v>110</v>
      </c>
      <c r="G53" s="18">
        <v>112</v>
      </c>
      <c r="H53" s="18"/>
      <c r="I53" s="18"/>
      <c r="J53" s="18"/>
      <c r="K53" s="18"/>
      <c r="L53" s="18"/>
      <c r="M53" s="18">
        <f t="shared" si="1"/>
        <v>5119</v>
      </c>
    </row>
    <row r="54" spans="1:13">
      <c r="A54" s="18">
        <f t="shared" si="0"/>
        <v>44</v>
      </c>
      <c r="B54" s="245">
        <v>45231</v>
      </c>
      <c r="C54" s="282" t="s">
        <v>1283</v>
      </c>
      <c r="D54" s="282" t="s">
        <v>171</v>
      </c>
      <c r="E54" s="18" t="s">
        <v>1708</v>
      </c>
      <c r="F54" s="18" t="s">
        <v>110</v>
      </c>
      <c r="G54" s="18">
        <v>73</v>
      </c>
      <c r="H54" s="18"/>
      <c r="I54" s="18"/>
      <c r="J54" s="18"/>
      <c r="K54" s="18"/>
      <c r="L54" s="18"/>
      <c r="M54" s="18">
        <f t="shared" si="1"/>
        <v>5192</v>
      </c>
    </row>
    <row r="55" spans="1:13">
      <c r="A55" s="18">
        <f t="shared" si="0"/>
        <v>45</v>
      </c>
      <c r="B55" s="245">
        <v>45231</v>
      </c>
      <c r="C55" s="282" t="s">
        <v>171</v>
      </c>
      <c r="D55" s="282" t="s">
        <v>797</v>
      </c>
      <c r="E55" s="18" t="s">
        <v>1708</v>
      </c>
      <c r="F55" s="18" t="s">
        <v>110</v>
      </c>
      <c r="G55" s="18">
        <v>131</v>
      </c>
      <c r="H55" s="18"/>
      <c r="I55" s="18"/>
      <c r="J55" s="18"/>
      <c r="K55" s="18"/>
      <c r="L55" s="18"/>
      <c r="M55" s="18">
        <f t="shared" si="1"/>
        <v>5323</v>
      </c>
    </row>
    <row r="56" spans="1:13">
      <c r="A56" s="18">
        <f t="shared" si="0"/>
        <v>46</v>
      </c>
      <c r="B56" s="245">
        <v>45232</v>
      </c>
      <c r="C56" s="282" t="s">
        <v>790</v>
      </c>
      <c r="D56" s="282" t="s">
        <v>1082</v>
      </c>
      <c r="E56" s="18" t="s">
        <v>1708</v>
      </c>
      <c r="F56" s="18" t="s">
        <v>110</v>
      </c>
      <c r="G56" s="18"/>
      <c r="H56" s="18">
        <v>204</v>
      </c>
      <c r="I56" s="18"/>
      <c r="J56" s="18"/>
      <c r="K56" s="18"/>
      <c r="L56" s="18"/>
      <c r="M56" s="18">
        <f t="shared" si="1"/>
        <v>5527</v>
      </c>
    </row>
    <row r="57" spans="1:13">
      <c r="A57" s="18">
        <f t="shared" si="0"/>
        <v>47</v>
      </c>
      <c r="B57" s="245">
        <v>45232</v>
      </c>
      <c r="C57" s="282" t="s">
        <v>205</v>
      </c>
      <c r="D57" s="282" t="s">
        <v>207</v>
      </c>
      <c r="E57" s="18" t="s">
        <v>1708</v>
      </c>
      <c r="F57" s="18" t="s">
        <v>110</v>
      </c>
      <c r="G57" s="18">
        <v>65</v>
      </c>
      <c r="H57" s="18"/>
      <c r="I57" s="18"/>
      <c r="J57" s="18"/>
      <c r="K57" s="18"/>
      <c r="L57" s="18"/>
      <c r="M57" s="18">
        <f t="shared" si="1"/>
        <v>5592</v>
      </c>
    </row>
    <row r="58" spans="1:13">
      <c r="A58" s="18">
        <f t="shared" si="0"/>
        <v>48</v>
      </c>
      <c r="B58" s="245">
        <v>45232</v>
      </c>
      <c r="C58" s="282" t="s">
        <v>207</v>
      </c>
      <c r="D58" s="282" t="s">
        <v>170</v>
      </c>
      <c r="E58" s="18" t="s">
        <v>1708</v>
      </c>
      <c r="F58" s="18" t="s">
        <v>110</v>
      </c>
      <c r="G58" s="18">
        <v>41</v>
      </c>
      <c r="H58" s="18"/>
      <c r="I58" s="18"/>
      <c r="J58" s="18"/>
      <c r="K58" s="18"/>
      <c r="L58" s="18"/>
      <c r="M58" s="18">
        <f t="shared" si="1"/>
        <v>5633</v>
      </c>
    </row>
    <row r="59" spans="1:13">
      <c r="A59" s="18">
        <f t="shared" si="0"/>
        <v>49</v>
      </c>
      <c r="B59" s="245">
        <v>45232</v>
      </c>
      <c r="C59" s="282" t="s">
        <v>170</v>
      </c>
      <c r="D59" s="282" t="s">
        <v>251</v>
      </c>
      <c r="E59" s="18" t="s">
        <v>1708</v>
      </c>
      <c r="F59" s="18" t="s">
        <v>110</v>
      </c>
      <c r="G59" s="18">
        <v>25</v>
      </c>
      <c r="H59" s="18"/>
      <c r="I59" s="18"/>
      <c r="J59" s="18"/>
      <c r="K59" s="18"/>
      <c r="L59" s="18"/>
      <c r="M59" s="18">
        <f t="shared" si="1"/>
        <v>5658</v>
      </c>
    </row>
    <row r="60" spans="1:13">
      <c r="A60" s="18">
        <f t="shared" si="0"/>
        <v>50</v>
      </c>
      <c r="B60" s="245">
        <v>45232</v>
      </c>
      <c r="C60" s="282" t="s">
        <v>251</v>
      </c>
      <c r="D60" s="282" t="s">
        <v>168</v>
      </c>
      <c r="E60" s="18" t="s">
        <v>1708</v>
      </c>
      <c r="F60" s="18" t="s">
        <v>110</v>
      </c>
      <c r="G60" s="18">
        <v>33</v>
      </c>
      <c r="H60" s="18"/>
      <c r="I60" s="18"/>
      <c r="J60" s="18"/>
      <c r="K60" s="18"/>
      <c r="L60" s="18"/>
      <c r="M60" s="18">
        <f t="shared" si="1"/>
        <v>5691</v>
      </c>
    </row>
    <row r="61" spans="1:13">
      <c r="A61" s="18">
        <f t="shared" si="0"/>
        <v>51</v>
      </c>
      <c r="B61" s="245">
        <v>45233</v>
      </c>
      <c r="C61" s="287" t="s">
        <v>827</v>
      </c>
      <c r="D61" s="287" t="s">
        <v>1332</v>
      </c>
      <c r="E61" s="18" t="s">
        <v>1708</v>
      </c>
      <c r="F61" s="18" t="s">
        <v>110</v>
      </c>
      <c r="G61" s="18"/>
      <c r="H61" s="18"/>
      <c r="I61" s="18">
        <v>10</v>
      </c>
      <c r="J61" s="18"/>
      <c r="K61" s="18"/>
      <c r="L61" s="18"/>
      <c r="M61" s="18">
        <f t="shared" si="1"/>
        <v>5701</v>
      </c>
    </row>
    <row r="62" spans="1:13">
      <c r="A62" s="18">
        <f t="shared" si="0"/>
        <v>52</v>
      </c>
      <c r="B62" s="245">
        <v>45233</v>
      </c>
      <c r="C62" s="287" t="s">
        <v>827</v>
      </c>
      <c r="D62" s="287" t="s">
        <v>1104</v>
      </c>
      <c r="E62" s="18" t="s">
        <v>1708</v>
      </c>
      <c r="F62" s="18" t="s">
        <v>110</v>
      </c>
      <c r="G62" s="18"/>
      <c r="H62" s="18"/>
      <c r="I62" s="18">
        <v>16</v>
      </c>
      <c r="J62" s="18"/>
      <c r="K62" s="18"/>
      <c r="L62" s="18"/>
      <c r="M62" s="18">
        <f t="shared" si="1"/>
        <v>5717</v>
      </c>
    </row>
    <row r="63" spans="1:13">
      <c r="A63" s="18">
        <f t="shared" si="0"/>
        <v>53</v>
      </c>
      <c r="B63" s="245">
        <v>45233</v>
      </c>
      <c r="C63" s="287" t="s">
        <v>1104</v>
      </c>
      <c r="D63" s="287" t="s">
        <v>1529</v>
      </c>
      <c r="E63" s="18" t="s">
        <v>1708</v>
      </c>
      <c r="F63" s="18" t="s">
        <v>110</v>
      </c>
      <c r="G63" s="18"/>
      <c r="H63" s="18"/>
      <c r="I63" s="18">
        <v>141</v>
      </c>
      <c r="J63" s="18"/>
      <c r="K63" s="18"/>
      <c r="L63" s="18"/>
      <c r="M63" s="18">
        <f t="shared" si="1"/>
        <v>5858</v>
      </c>
    </row>
    <row r="64" spans="1:13">
      <c r="A64" s="18">
        <f t="shared" si="0"/>
        <v>54</v>
      </c>
      <c r="B64" s="245">
        <v>45233</v>
      </c>
      <c r="C64" s="287" t="s">
        <v>1529</v>
      </c>
      <c r="D64" s="287" t="s">
        <v>1107</v>
      </c>
      <c r="E64" s="18" t="s">
        <v>1708</v>
      </c>
      <c r="F64" s="18" t="s">
        <v>110</v>
      </c>
      <c r="G64" s="18"/>
      <c r="H64" s="18"/>
      <c r="I64" s="18"/>
      <c r="J64" s="18">
        <v>227</v>
      </c>
      <c r="K64" s="18"/>
      <c r="L64" s="18"/>
      <c r="M64" s="18">
        <f t="shared" si="1"/>
        <v>6085</v>
      </c>
    </row>
    <row r="65" spans="1:13">
      <c r="A65" s="18">
        <f t="shared" si="0"/>
        <v>55</v>
      </c>
      <c r="B65" s="245">
        <v>45234</v>
      </c>
      <c r="C65" s="287" t="s">
        <v>1107</v>
      </c>
      <c r="D65" s="287" t="s">
        <v>1329</v>
      </c>
      <c r="E65" s="18" t="s">
        <v>1708</v>
      </c>
      <c r="F65" s="18" t="s">
        <v>110</v>
      </c>
      <c r="G65" s="18">
        <v>107</v>
      </c>
      <c r="H65" s="18"/>
      <c r="I65" s="18"/>
      <c r="J65" s="18"/>
      <c r="K65" s="18"/>
      <c r="L65" s="18"/>
      <c r="M65" s="18">
        <f t="shared" si="1"/>
        <v>6192</v>
      </c>
    </row>
    <row r="66" spans="1:13">
      <c r="A66" s="18">
        <f t="shared" si="0"/>
        <v>56</v>
      </c>
      <c r="B66" s="245">
        <v>45234</v>
      </c>
      <c r="C66" s="287" t="s">
        <v>1107</v>
      </c>
      <c r="D66" s="287" t="s">
        <v>1162</v>
      </c>
      <c r="E66" s="18" t="s">
        <v>1708</v>
      </c>
      <c r="F66" s="18" t="s">
        <v>110</v>
      </c>
      <c r="G66" s="18"/>
      <c r="H66" s="18"/>
      <c r="I66" s="18"/>
      <c r="J66" s="18">
        <v>83</v>
      </c>
      <c r="K66" s="18"/>
      <c r="L66" s="18"/>
      <c r="M66" s="18">
        <f t="shared" si="1"/>
        <v>6275</v>
      </c>
    </row>
    <row r="67" spans="1:13">
      <c r="A67" s="18">
        <f t="shared" si="0"/>
        <v>57</v>
      </c>
      <c r="B67" s="245">
        <v>45234</v>
      </c>
      <c r="C67" s="287" t="s">
        <v>1162</v>
      </c>
      <c r="D67" s="287" t="s">
        <v>1122</v>
      </c>
      <c r="E67" s="18" t="s">
        <v>1708</v>
      </c>
      <c r="F67" s="18" t="s">
        <v>110</v>
      </c>
      <c r="G67" s="18"/>
      <c r="H67" s="18"/>
      <c r="I67" s="18"/>
      <c r="J67" s="18"/>
      <c r="K67" s="18">
        <v>228</v>
      </c>
      <c r="L67" s="18"/>
      <c r="M67" s="18">
        <f t="shared" si="1"/>
        <v>6503</v>
      </c>
    </row>
    <row r="68" spans="1:13">
      <c r="A68" s="18">
        <f t="shared" si="0"/>
        <v>58</v>
      </c>
      <c r="B68" s="245">
        <v>45235</v>
      </c>
      <c r="C68" s="287" t="s">
        <v>1380</v>
      </c>
      <c r="D68" s="287" t="s">
        <v>1251</v>
      </c>
      <c r="E68" s="18" t="s">
        <v>1708</v>
      </c>
      <c r="F68" s="18" t="s">
        <v>110</v>
      </c>
      <c r="G68" s="18">
        <v>83</v>
      </c>
      <c r="H68" s="18"/>
      <c r="I68" s="18"/>
      <c r="J68" s="18"/>
      <c r="K68" s="18"/>
      <c r="L68" s="18"/>
      <c r="M68" s="18">
        <f t="shared" si="1"/>
        <v>6586</v>
      </c>
    </row>
    <row r="69" spans="1:13">
      <c r="A69" s="18">
        <f t="shared" si="0"/>
        <v>59</v>
      </c>
      <c r="B69" s="245">
        <v>45235</v>
      </c>
      <c r="C69" s="287" t="s">
        <v>754</v>
      </c>
      <c r="D69" s="287" t="s">
        <v>1380</v>
      </c>
      <c r="E69" s="18" t="s">
        <v>1708</v>
      </c>
      <c r="F69" s="18" t="s">
        <v>110</v>
      </c>
      <c r="G69" s="18">
        <v>62</v>
      </c>
      <c r="H69" s="18"/>
      <c r="I69" s="18"/>
      <c r="J69" s="18"/>
      <c r="K69" s="18"/>
      <c r="L69" s="18"/>
      <c r="M69" s="18">
        <f t="shared" si="1"/>
        <v>6648</v>
      </c>
    </row>
    <row r="70" spans="1:13">
      <c r="A70" s="18">
        <f t="shared" si="0"/>
        <v>60</v>
      </c>
      <c r="B70" s="245">
        <v>45235</v>
      </c>
      <c r="C70" s="287" t="s">
        <v>1122</v>
      </c>
      <c r="D70" s="287" t="s">
        <v>1162</v>
      </c>
      <c r="E70" s="18" t="s">
        <v>1708</v>
      </c>
      <c r="F70" s="18" t="s">
        <v>110</v>
      </c>
      <c r="G70" s="18"/>
      <c r="H70" s="18"/>
      <c r="I70" s="18"/>
      <c r="J70" s="18"/>
      <c r="K70" s="18">
        <v>200</v>
      </c>
      <c r="L70" s="18"/>
      <c r="M70" s="18">
        <f t="shared" si="1"/>
        <v>6848</v>
      </c>
    </row>
    <row r="71" spans="1:13">
      <c r="A71" s="18">
        <f t="shared" si="0"/>
        <v>61</v>
      </c>
      <c r="B71" s="245">
        <v>45235</v>
      </c>
      <c r="C71" s="287" t="s">
        <v>1122</v>
      </c>
      <c r="D71" s="287" t="s">
        <v>1222</v>
      </c>
      <c r="E71" s="18" t="s">
        <v>1708</v>
      </c>
      <c r="F71" s="18" t="s">
        <v>110</v>
      </c>
      <c r="G71" s="18"/>
      <c r="H71" s="18"/>
      <c r="I71" s="18"/>
      <c r="J71" s="18"/>
      <c r="K71" s="18">
        <v>49</v>
      </c>
      <c r="L71" s="18"/>
      <c r="M71" s="18">
        <f t="shared" si="1"/>
        <v>6897</v>
      </c>
    </row>
    <row r="72" spans="1:13">
      <c r="A72" s="18">
        <f t="shared" si="0"/>
        <v>62</v>
      </c>
      <c r="B72" s="245">
        <v>45236</v>
      </c>
      <c r="C72" s="287" t="s">
        <v>1131</v>
      </c>
      <c r="D72" s="287" t="s">
        <v>1102</v>
      </c>
      <c r="E72" s="18"/>
      <c r="F72" s="18" t="s">
        <v>110</v>
      </c>
      <c r="G72" s="18"/>
      <c r="H72" s="18">
        <v>50</v>
      </c>
      <c r="I72" s="18"/>
      <c r="J72" s="18"/>
      <c r="K72" s="18"/>
      <c r="L72" s="18"/>
      <c r="M72" s="18">
        <f t="shared" si="1"/>
        <v>6947</v>
      </c>
    </row>
    <row r="73" spans="1:13">
      <c r="A73" s="18">
        <f t="shared" si="0"/>
        <v>63</v>
      </c>
      <c r="B73" s="245">
        <v>45236</v>
      </c>
      <c r="C73" s="287" t="s">
        <v>1102</v>
      </c>
      <c r="D73" s="287" t="s">
        <v>1332</v>
      </c>
      <c r="E73" s="18"/>
      <c r="F73" s="18" t="s">
        <v>110</v>
      </c>
      <c r="G73" s="18"/>
      <c r="H73" s="18">
        <v>62</v>
      </c>
      <c r="I73" s="18"/>
      <c r="J73" s="18"/>
      <c r="K73" s="18"/>
      <c r="L73" s="18"/>
      <c r="M73" s="18">
        <f t="shared" si="1"/>
        <v>7009</v>
      </c>
    </row>
    <row r="74" spans="1:13">
      <c r="A74" s="18">
        <f t="shared" si="0"/>
        <v>64</v>
      </c>
      <c r="B74" s="245">
        <v>45236</v>
      </c>
      <c r="C74" s="287" t="s">
        <v>1529</v>
      </c>
      <c r="D74" s="287" t="s">
        <v>1711</v>
      </c>
      <c r="E74" s="18"/>
      <c r="F74" s="18" t="s">
        <v>110</v>
      </c>
      <c r="G74" s="18">
        <v>210</v>
      </c>
      <c r="H74" s="18"/>
      <c r="I74" s="18"/>
      <c r="J74" s="18"/>
      <c r="K74" s="18"/>
      <c r="L74" s="18"/>
      <c r="M74" s="18">
        <f t="shared" si="1"/>
        <v>7219</v>
      </c>
    </row>
    <row r="75" spans="1:13">
      <c r="A75" s="18">
        <f t="shared" si="0"/>
        <v>65</v>
      </c>
      <c r="B75" s="245">
        <v>45236</v>
      </c>
      <c r="C75" s="287" t="s">
        <v>813</v>
      </c>
      <c r="D75" s="287" t="s">
        <v>1135</v>
      </c>
      <c r="E75" s="18"/>
      <c r="F75" s="18" t="s">
        <v>110</v>
      </c>
      <c r="G75" s="18">
        <v>58</v>
      </c>
      <c r="H75" s="18"/>
      <c r="I75" s="18"/>
      <c r="J75" s="18"/>
      <c r="K75" s="18"/>
      <c r="L75" s="18"/>
      <c r="M75" s="18">
        <f t="shared" si="1"/>
        <v>7277</v>
      </c>
    </row>
    <row r="76" spans="1:13">
      <c r="A76" s="18">
        <f t="shared" si="0"/>
        <v>66</v>
      </c>
      <c r="B76" s="245">
        <v>45237</v>
      </c>
      <c r="C76" s="294" t="s">
        <v>1135</v>
      </c>
      <c r="D76" s="294" t="s">
        <v>1133</v>
      </c>
      <c r="E76" s="18"/>
      <c r="F76" s="18" t="s">
        <v>110</v>
      </c>
      <c r="G76" s="18">
        <v>31</v>
      </c>
      <c r="H76" s="18"/>
      <c r="I76" s="18"/>
      <c r="J76" s="18"/>
      <c r="K76" s="18"/>
      <c r="L76" s="18"/>
      <c r="M76" s="18">
        <f t="shared" si="1"/>
        <v>7308</v>
      </c>
    </row>
    <row r="77" spans="1:13">
      <c r="A77" s="18">
        <f t="shared" ref="A77:A109" si="2">1+A76</f>
        <v>67</v>
      </c>
      <c r="B77" s="245">
        <v>45237</v>
      </c>
      <c r="C77" s="294" t="s">
        <v>1133</v>
      </c>
      <c r="D77" s="287">
        <v>104</v>
      </c>
      <c r="E77" s="18"/>
      <c r="F77" s="18" t="s">
        <v>110</v>
      </c>
      <c r="G77" s="18">
        <v>47</v>
      </c>
      <c r="H77" s="18"/>
      <c r="I77" s="18"/>
      <c r="J77" s="18"/>
      <c r="K77" s="18"/>
      <c r="L77" s="18"/>
      <c r="M77" s="18">
        <f t="shared" ref="M77:M109" si="3">+M76+G77+H77+I77+J77+L77+K77</f>
        <v>7355</v>
      </c>
    </row>
    <row r="78" spans="1:13">
      <c r="A78" s="18">
        <f t="shared" si="2"/>
        <v>68</v>
      </c>
      <c r="B78" s="245">
        <v>45238</v>
      </c>
      <c r="C78" s="294" t="s">
        <v>1120</v>
      </c>
      <c r="D78" s="294" t="s">
        <v>1169</v>
      </c>
      <c r="E78" s="18"/>
      <c r="F78" s="18" t="s">
        <v>110</v>
      </c>
      <c r="G78" s="18"/>
      <c r="H78" s="18"/>
      <c r="I78" s="18">
        <v>220</v>
      </c>
      <c r="J78" s="18"/>
      <c r="K78" s="18"/>
      <c r="L78" s="18"/>
      <c r="M78" s="18">
        <f t="shared" si="3"/>
        <v>7575</v>
      </c>
    </row>
    <row r="79" spans="1:13">
      <c r="A79" s="18">
        <f t="shared" si="2"/>
        <v>69</v>
      </c>
      <c r="B79" s="245">
        <v>45238</v>
      </c>
      <c r="C79" s="294" t="s">
        <v>1120</v>
      </c>
      <c r="D79" s="294" t="s">
        <v>1124</v>
      </c>
      <c r="E79" s="18"/>
      <c r="F79" s="18" t="s">
        <v>110</v>
      </c>
      <c r="G79" s="18"/>
      <c r="H79" s="18"/>
      <c r="I79" s="18"/>
      <c r="J79" s="18"/>
      <c r="K79" s="18"/>
      <c r="L79" s="18">
        <v>63</v>
      </c>
      <c r="M79" s="18">
        <f t="shared" si="3"/>
        <v>7638</v>
      </c>
    </row>
    <row r="80" spans="1:13">
      <c r="A80" s="18">
        <f t="shared" si="2"/>
        <v>70</v>
      </c>
      <c r="B80" s="245">
        <v>45239</v>
      </c>
      <c r="C80" s="294" t="s">
        <v>1122</v>
      </c>
      <c r="D80" s="294" t="s">
        <v>1222</v>
      </c>
      <c r="E80" s="18"/>
      <c r="F80" s="18" t="s">
        <v>110</v>
      </c>
      <c r="G80" s="18"/>
      <c r="H80" s="18"/>
      <c r="I80" s="18"/>
      <c r="J80" s="18"/>
      <c r="K80" s="18">
        <v>49</v>
      </c>
      <c r="L80" s="18"/>
      <c r="M80" s="18">
        <f t="shared" si="3"/>
        <v>7687</v>
      </c>
    </row>
    <row r="81" spans="1:13">
      <c r="A81" s="18">
        <f t="shared" si="2"/>
        <v>71</v>
      </c>
      <c r="B81" s="245">
        <v>45239</v>
      </c>
      <c r="C81" s="294" t="s">
        <v>1222</v>
      </c>
      <c r="D81" s="294" t="s">
        <v>1121</v>
      </c>
      <c r="E81" s="18"/>
      <c r="F81" s="18" t="s">
        <v>110</v>
      </c>
      <c r="G81" s="18"/>
      <c r="H81" s="18"/>
      <c r="I81" s="18"/>
      <c r="J81" s="18"/>
      <c r="K81" s="18"/>
      <c r="L81" s="18">
        <v>75</v>
      </c>
      <c r="M81" s="18">
        <f t="shared" si="3"/>
        <v>7762</v>
      </c>
    </row>
    <row r="82" spans="1:13">
      <c r="A82" s="18">
        <f t="shared" si="2"/>
        <v>72</v>
      </c>
      <c r="B82" s="245">
        <v>45239</v>
      </c>
      <c r="C82" s="294" t="s">
        <v>1121</v>
      </c>
      <c r="D82" s="294" t="s">
        <v>1123</v>
      </c>
      <c r="E82" s="18"/>
      <c r="F82" s="18" t="s">
        <v>110</v>
      </c>
      <c r="G82" s="18"/>
      <c r="H82" s="18"/>
      <c r="I82" s="18"/>
      <c r="J82" s="18"/>
      <c r="K82" s="18"/>
      <c r="L82" s="18">
        <v>148</v>
      </c>
      <c r="M82" s="18">
        <f t="shared" si="3"/>
        <v>7910</v>
      </c>
    </row>
    <row r="83" spans="1:13">
      <c r="A83" s="18">
        <f t="shared" si="2"/>
        <v>73</v>
      </c>
      <c r="B83" s="245">
        <v>45240</v>
      </c>
      <c r="C83" s="294" t="s">
        <v>1123</v>
      </c>
      <c r="D83" s="294" t="s">
        <v>1124</v>
      </c>
      <c r="E83" s="18"/>
      <c r="F83" s="18" t="s">
        <v>110</v>
      </c>
      <c r="G83" s="18"/>
      <c r="H83" s="18"/>
      <c r="I83" s="18"/>
      <c r="J83" s="18"/>
      <c r="K83" s="18"/>
      <c r="L83" s="18">
        <v>177</v>
      </c>
      <c r="M83" s="18">
        <f t="shared" si="3"/>
        <v>8087</v>
      </c>
    </row>
    <row r="84" spans="1:13">
      <c r="A84" s="18">
        <f t="shared" si="2"/>
        <v>74</v>
      </c>
      <c r="B84" s="245">
        <v>45249</v>
      </c>
      <c r="C84" s="294" t="s">
        <v>1514</v>
      </c>
      <c r="D84" s="294" t="s">
        <v>1122</v>
      </c>
      <c r="E84" s="18"/>
      <c r="F84" s="18" t="s">
        <v>110</v>
      </c>
      <c r="G84" s="18">
        <v>316</v>
      </c>
      <c r="H84" s="18"/>
      <c r="I84" s="18"/>
      <c r="J84" s="18"/>
      <c r="K84" s="18"/>
      <c r="L84" s="18"/>
      <c r="M84" s="18">
        <f t="shared" si="3"/>
        <v>8403</v>
      </c>
    </row>
    <row r="85" spans="1:13">
      <c r="A85" s="18">
        <f t="shared" si="2"/>
        <v>75</v>
      </c>
      <c r="B85" s="245">
        <v>45249</v>
      </c>
      <c r="C85" s="294" t="s">
        <v>1169</v>
      </c>
      <c r="D85" s="294" t="s">
        <v>1326</v>
      </c>
      <c r="E85" s="18"/>
      <c r="F85" s="18" t="s">
        <v>110</v>
      </c>
      <c r="G85" s="18"/>
      <c r="H85" s="18">
        <v>248</v>
      </c>
      <c r="I85" s="18"/>
      <c r="J85" s="18"/>
      <c r="K85" s="18"/>
      <c r="L85" s="18"/>
      <c r="M85" s="18">
        <f t="shared" si="3"/>
        <v>8651</v>
      </c>
    </row>
    <row r="86" spans="1:13">
      <c r="A86" s="18">
        <f t="shared" si="2"/>
        <v>76</v>
      </c>
      <c r="B86" s="245">
        <v>45251</v>
      </c>
      <c r="C86" s="296" t="s">
        <v>1135</v>
      </c>
      <c r="D86" s="296" t="s">
        <v>1268</v>
      </c>
      <c r="E86" s="18"/>
      <c r="F86" s="18" t="s">
        <v>110</v>
      </c>
      <c r="G86" s="18">
        <v>58</v>
      </c>
      <c r="H86" s="18"/>
      <c r="I86" s="18"/>
      <c r="J86" s="18"/>
      <c r="K86" s="18"/>
      <c r="L86" s="18"/>
      <c r="M86" s="18">
        <f t="shared" si="3"/>
        <v>8709</v>
      </c>
    </row>
    <row r="87" spans="1:13">
      <c r="A87" s="18">
        <f t="shared" si="2"/>
        <v>77</v>
      </c>
      <c r="B87" s="245">
        <v>45251</v>
      </c>
      <c r="C87" s="296" t="s">
        <v>1133</v>
      </c>
      <c r="D87" s="296" t="s">
        <v>1164</v>
      </c>
      <c r="E87" s="18"/>
      <c r="F87" s="18" t="s">
        <v>110</v>
      </c>
      <c r="G87" s="18">
        <v>34</v>
      </c>
      <c r="H87" s="18"/>
      <c r="I87" s="18"/>
      <c r="J87" s="18"/>
      <c r="K87" s="18"/>
      <c r="L87" s="18"/>
      <c r="M87" s="18">
        <f t="shared" si="3"/>
        <v>8743</v>
      </c>
    </row>
    <row r="88" spans="1:13">
      <c r="A88" s="18">
        <f t="shared" si="2"/>
        <v>78</v>
      </c>
      <c r="B88" s="245">
        <v>45251</v>
      </c>
      <c r="C88" s="296" t="s">
        <v>1164</v>
      </c>
      <c r="D88" s="296" t="s">
        <v>1189</v>
      </c>
      <c r="E88" s="18"/>
      <c r="F88" s="18" t="s">
        <v>110</v>
      </c>
      <c r="G88" s="18">
        <v>58</v>
      </c>
      <c r="H88" s="18"/>
      <c r="I88" s="18"/>
      <c r="J88" s="18"/>
      <c r="K88" s="18"/>
      <c r="L88" s="18"/>
      <c r="M88" s="18">
        <f t="shared" si="3"/>
        <v>8801</v>
      </c>
    </row>
    <row r="89" spans="1:13">
      <c r="A89" s="18">
        <f t="shared" si="2"/>
        <v>79</v>
      </c>
      <c r="B89" s="245">
        <v>45251</v>
      </c>
      <c r="C89" s="296" t="s">
        <v>1164</v>
      </c>
      <c r="D89" s="296" t="s">
        <v>1105</v>
      </c>
      <c r="E89" s="18"/>
      <c r="F89" s="18" t="s">
        <v>110</v>
      </c>
      <c r="G89" s="18">
        <v>11</v>
      </c>
      <c r="H89" s="18"/>
      <c r="I89" s="18"/>
      <c r="J89" s="18"/>
      <c r="K89" s="18"/>
      <c r="L89" s="18"/>
      <c r="M89" s="18">
        <f t="shared" si="3"/>
        <v>8812</v>
      </c>
    </row>
    <row r="90" spans="1:13">
      <c r="A90" s="18">
        <f t="shared" si="2"/>
        <v>80</v>
      </c>
      <c r="B90" s="245">
        <v>45252</v>
      </c>
      <c r="C90" s="296" t="s">
        <v>827</v>
      </c>
      <c r="D90" s="296" t="s">
        <v>851</v>
      </c>
      <c r="E90" s="18"/>
      <c r="F90" s="18" t="s">
        <v>110</v>
      </c>
      <c r="G90" s="18"/>
      <c r="H90" s="18">
        <v>68</v>
      </c>
      <c r="I90" s="18"/>
      <c r="J90" s="18"/>
      <c r="K90" s="18"/>
      <c r="L90" s="18"/>
      <c r="M90" s="18">
        <f t="shared" si="3"/>
        <v>8880</v>
      </c>
    </row>
    <row r="91" spans="1:13">
      <c r="A91" s="18">
        <f t="shared" si="2"/>
        <v>81</v>
      </c>
      <c r="B91" s="245">
        <v>45252</v>
      </c>
      <c r="C91" s="296" t="s">
        <v>851</v>
      </c>
      <c r="D91" s="296" t="s">
        <v>1166</v>
      </c>
      <c r="E91" s="18"/>
      <c r="F91" s="18" t="s">
        <v>110</v>
      </c>
      <c r="G91" s="18">
        <v>13</v>
      </c>
      <c r="H91" s="18"/>
      <c r="I91" s="18"/>
      <c r="J91" s="18"/>
      <c r="K91" s="18"/>
      <c r="L91" s="18"/>
      <c r="M91" s="18">
        <f t="shared" si="3"/>
        <v>8893</v>
      </c>
    </row>
    <row r="92" spans="1:13">
      <c r="A92" s="18">
        <f t="shared" si="2"/>
        <v>82</v>
      </c>
      <c r="B92" s="245">
        <v>45252</v>
      </c>
      <c r="C92" s="296" t="s">
        <v>851</v>
      </c>
      <c r="D92" s="296" t="s">
        <v>1176</v>
      </c>
      <c r="E92" s="18"/>
      <c r="F92" s="18" t="s">
        <v>110</v>
      </c>
      <c r="G92" s="18"/>
      <c r="H92" s="18">
        <v>40</v>
      </c>
      <c r="I92" s="18"/>
      <c r="J92" s="18"/>
      <c r="K92" s="18"/>
      <c r="L92" s="18"/>
      <c r="M92" s="18">
        <f t="shared" si="3"/>
        <v>8933</v>
      </c>
    </row>
    <row r="93" spans="1:13">
      <c r="A93" s="18">
        <f t="shared" si="2"/>
        <v>83</v>
      </c>
      <c r="B93" s="245">
        <v>45252</v>
      </c>
      <c r="C93" s="296" t="s">
        <v>1176</v>
      </c>
      <c r="D93" s="296" t="s">
        <v>1118</v>
      </c>
      <c r="E93" s="18"/>
      <c r="F93" s="18" t="s">
        <v>110</v>
      </c>
      <c r="G93" s="18"/>
      <c r="H93" s="18">
        <v>18</v>
      </c>
      <c r="I93" s="18"/>
      <c r="J93" s="18"/>
      <c r="K93" s="18"/>
      <c r="L93" s="18"/>
      <c r="M93" s="18">
        <f t="shared" si="3"/>
        <v>8951</v>
      </c>
    </row>
    <row r="94" spans="1:13">
      <c r="A94" s="18">
        <f t="shared" si="2"/>
        <v>84</v>
      </c>
      <c r="B94" s="245">
        <v>45252</v>
      </c>
      <c r="C94" s="296" t="s">
        <v>1118</v>
      </c>
      <c r="D94" s="296" t="s">
        <v>1136</v>
      </c>
      <c r="E94" s="18"/>
      <c r="F94" s="18" t="s">
        <v>110</v>
      </c>
      <c r="G94" s="18"/>
      <c r="H94" s="18">
        <v>54</v>
      </c>
      <c r="I94" s="18"/>
      <c r="J94" s="18"/>
      <c r="K94" s="18"/>
      <c r="L94" s="18"/>
      <c r="M94" s="18">
        <f t="shared" si="3"/>
        <v>9005</v>
      </c>
    </row>
    <row r="95" spans="1:13">
      <c r="A95" s="18">
        <f t="shared" si="2"/>
        <v>85</v>
      </c>
      <c r="B95" s="245">
        <v>45252</v>
      </c>
      <c r="C95" s="296" t="s">
        <v>1136</v>
      </c>
      <c r="D95" s="296" t="s">
        <v>1165</v>
      </c>
      <c r="E95" s="18"/>
      <c r="F95" s="18" t="s">
        <v>110</v>
      </c>
      <c r="G95" s="18"/>
      <c r="H95" s="18">
        <v>30</v>
      </c>
      <c r="I95" s="18"/>
      <c r="J95" s="18"/>
      <c r="K95" s="18"/>
      <c r="L95" s="18"/>
      <c r="M95" s="18">
        <f t="shared" si="3"/>
        <v>9035</v>
      </c>
    </row>
    <row r="96" spans="1:13">
      <c r="A96" s="18">
        <f t="shared" si="2"/>
        <v>86</v>
      </c>
      <c r="B96" s="245">
        <v>45252</v>
      </c>
      <c r="C96" s="296" t="s">
        <v>1165</v>
      </c>
      <c r="D96" s="296" t="s">
        <v>1102</v>
      </c>
      <c r="E96" s="18"/>
      <c r="F96" s="18" t="s">
        <v>110</v>
      </c>
      <c r="G96" s="18"/>
      <c r="H96" s="18">
        <v>21</v>
      </c>
      <c r="I96" s="18"/>
      <c r="J96" s="18"/>
      <c r="K96" s="18"/>
      <c r="L96" s="18"/>
      <c r="M96" s="18">
        <f t="shared" si="3"/>
        <v>9056</v>
      </c>
    </row>
    <row r="97" spans="1:13">
      <c r="A97" s="18">
        <f t="shared" si="2"/>
        <v>87</v>
      </c>
      <c r="B97" s="245">
        <v>45253</v>
      </c>
      <c r="C97" s="297" t="s">
        <v>1131</v>
      </c>
      <c r="D97" s="297" t="s">
        <v>1106</v>
      </c>
      <c r="E97" s="18"/>
      <c r="F97" s="18" t="s">
        <v>110</v>
      </c>
      <c r="G97" s="18"/>
      <c r="H97" s="18">
        <v>57</v>
      </c>
      <c r="I97" s="18"/>
      <c r="J97" s="18"/>
      <c r="K97" s="18"/>
      <c r="L97" s="18"/>
      <c r="M97" s="18">
        <f t="shared" si="3"/>
        <v>9113</v>
      </c>
    </row>
    <row r="98" spans="1:13">
      <c r="A98" s="18">
        <f t="shared" si="2"/>
        <v>88</v>
      </c>
      <c r="B98" s="245">
        <v>45253</v>
      </c>
      <c r="C98" s="297" t="s">
        <v>1106</v>
      </c>
      <c r="D98" s="297" t="s">
        <v>1189</v>
      </c>
      <c r="E98" s="18"/>
      <c r="F98" s="18" t="s">
        <v>110</v>
      </c>
      <c r="G98" s="18"/>
      <c r="H98" s="18">
        <v>15</v>
      </c>
      <c r="I98" s="18"/>
      <c r="J98" s="18"/>
      <c r="K98" s="18"/>
      <c r="L98" s="18"/>
      <c r="M98" s="18">
        <f t="shared" si="3"/>
        <v>9128</v>
      </c>
    </row>
    <row r="99" spans="1:13">
      <c r="A99" s="18">
        <f t="shared" si="2"/>
        <v>89</v>
      </c>
      <c r="B99" s="245">
        <v>45253</v>
      </c>
      <c r="C99" s="297" t="s">
        <v>1189</v>
      </c>
      <c r="D99" s="297" t="s">
        <v>1195</v>
      </c>
      <c r="E99" s="18"/>
      <c r="F99" s="18" t="s">
        <v>110</v>
      </c>
      <c r="G99" s="18"/>
      <c r="H99" s="18">
        <v>59</v>
      </c>
      <c r="I99" s="18"/>
      <c r="J99" s="18"/>
      <c r="K99" s="18"/>
      <c r="L99" s="18"/>
      <c r="M99" s="18">
        <f t="shared" si="3"/>
        <v>9187</v>
      </c>
    </row>
    <row r="100" spans="1:13">
      <c r="A100" s="18">
        <f t="shared" si="2"/>
        <v>90</v>
      </c>
      <c r="B100" s="245">
        <v>45253</v>
      </c>
      <c r="C100" s="297" t="s">
        <v>1195</v>
      </c>
      <c r="D100" s="297" t="s">
        <v>1207</v>
      </c>
      <c r="E100" s="18"/>
      <c r="F100" s="18" t="s">
        <v>110</v>
      </c>
      <c r="G100" s="18"/>
      <c r="H100" s="18">
        <v>23</v>
      </c>
      <c r="I100" s="18"/>
      <c r="J100" s="18"/>
      <c r="K100" s="18"/>
      <c r="L100" s="18"/>
      <c r="M100" s="18">
        <f t="shared" si="3"/>
        <v>9210</v>
      </c>
    </row>
    <row r="101" spans="1:13">
      <c r="A101" s="18">
        <f t="shared" si="2"/>
        <v>91</v>
      </c>
      <c r="B101" s="245">
        <v>45253</v>
      </c>
      <c r="C101" s="297" t="s">
        <v>1263</v>
      </c>
      <c r="D101" s="297" t="s">
        <v>1518</v>
      </c>
      <c r="E101" s="18"/>
      <c r="F101" s="18" t="s">
        <v>110</v>
      </c>
      <c r="G101" s="18">
        <v>51</v>
      </c>
      <c r="H101" s="18"/>
      <c r="I101" s="18"/>
      <c r="J101" s="18"/>
      <c r="K101" s="18"/>
      <c r="L101" s="18"/>
      <c r="M101" s="18">
        <f t="shared" si="3"/>
        <v>9261</v>
      </c>
    </row>
    <row r="102" spans="1:13">
      <c r="A102" s="18">
        <f t="shared" si="2"/>
        <v>92</v>
      </c>
      <c r="B102" s="245">
        <v>45257</v>
      </c>
      <c r="C102" s="299" t="s">
        <v>1217</v>
      </c>
      <c r="D102" s="299" t="s">
        <v>754</v>
      </c>
      <c r="E102" s="18"/>
      <c r="F102" s="18" t="s">
        <v>110</v>
      </c>
      <c r="G102" s="18"/>
      <c r="H102" s="18"/>
      <c r="I102" s="18">
        <v>164</v>
      </c>
      <c r="J102" s="18"/>
      <c r="K102" s="18"/>
      <c r="L102" s="18"/>
      <c r="M102" s="18">
        <f t="shared" si="3"/>
        <v>9425</v>
      </c>
    </row>
    <row r="103" spans="1:13">
      <c r="A103" s="18">
        <f t="shared" si="2"/>
        <v>93</v>
      </c>
      <c r="B103" s="245">
        <v>45259</v>
      </c>
      <c r="C103" s="300" t="s">
        <v>1137</v>
      </c>
      <c r="D103" s="300" t="s">
        <v>1613</v>
      </c>
      <c r="E103" s="18"/>
      <c r="F103" s="18" t="s">
        <v>110</v>
      </c>
      <c r="G103" s="18">
        <v>82</v>
      </c>
      <c r="H103" s="18"/>
      <c r="I103" s="18"/>
      <c r="J103" s="18"/>
      <c r="K103" s="18"/>
      <c r="L103" s="18"/>
      <c r="M103" s="18">
        <f t="shared" si="3"/>
        <v>9507</v>
      </c>
    </row>
    <row r="104" spans="1:13">
      <c r="A104" s="18">
        <f t="shared" si="2"/>
        <v>94</v>
      </c>
      <c r="B104" s="245">
        <v>45259</v>
      </c>
      <c r="C104" s="300" t="s">
        <v>1613</v>
      </c>
      <c r="D104" s="300" t="s">
        <v>853</v>
      </c>
      <c r="E104" s="18"/>
      <c r="F104" s="18" t="s">
        <v>110</v>
      </c>
      <c r="G104" s="18">
        <v>69</v>
      </c>
      <c r="H104" s="18"/>
      <c r="I104" s="18"/>
      <c r="J104" s="18"/>
      <c r="K104" s="18"/>
      <c r="L104" s="18"/>
      <c r="M104" s="18">
        <f t="shared" si="3"/>
        <v>9576</v>
      </c>
    </row>
    <row r="105" spans="1:13">
      <c r="A105" s="18">
        <f t="shared" si="2"/>
        <v>95</v>
      </c>
      <c r="B105" s="245">
        <v>45259</v>
      </c>
      <c r="C105" s="300" t="s">
        <v>853</v>
      </c>
      <c r="D105" s="300" t="s">
        <v>1172</v>
      </c>
      <c r="E105" s="18"/>
      <c r="F105" s="18" t="s">
        <v>110</v>
      </c>
      <c r="G105" s="18">
        <v>65</v>
      </c>
      <c r="H105" s="18"/>
      <c r="I105" s="18"/>
      <c r="J105" s="18"/>
      <c r="K105" s="18"/>
      <c r="L105" s="18"/>
      <c r="M105" s="18">
        <f t="shared" si="3"/>
        <v>9641</v>
      </c>
    </row>
    <row r="106" spans="1:13">
      <c r="A106" s="18">
        <f t="shared" si="2"/>
        <v>96</v>
      </c>
      <c r="B106" s="245">
        <v>45259</v>
      </c>
      <c r="C106" s="300" t="s">
        <v>1248</v>
      </c>
      <c r="D106" s="300" t="s">
        <v>754</v>
      </c>
      <c r="E106" s="18"/>
      <c r="F106" s="18" t="s">
        <v>110</v>
      </c>
      <c r="G106" s="18"/>
      <c r="I106">
        <v>102</v>
      </c>
      <c r="M106" s="18">
        <f t="shared" si="3"/>
        <v>9743</v>
      </c>
    </row>
    <row r="107" spans="1:13">
      <c r="A107" s="18">
        <f t="shared" si="2"/>
        <v>97</v>
      </c>
      <c r="B107" s="245">
        <v>45266</v>
      </c>
      <c r="C107" s="307" t="s">
        <v>1114</v>
      </c>
      <c r="D107" s="307" t="s">
        <v>1249</v>
      </c>
      <c r="E107" s="18"/>
      <c r="F107" s="18" t="s">
        <v>110</v>
      </c>
      <c r="G107" s="18">
        <v>73</v>
      </c>
      <c r="M107" s="18">
        <f t="shared" si="3"/>
        <v>9816</v>
      </c>
    </row>
    <row r="108" spans="1:13">
      <c r="A108" s="18">
        <f t="shared" si="2"/>
        <v>98</v>
      </c>
      <c r="B108" s="245">
        <v>45266</v>
      </c>
      <c r="C108" s="307" t="s">
        <v>1249</v>
      </c>
      <c r="D108" s="307" t="s">
        <v>1536</v>
      </c>
      <c r="E108" s="18"/>
      <c r="F108" s="18" t="s">
        <v>110</v>
      </c>
      <c r="G108" s="18">
        <v>131</v>
      </c>
      <c r="M108" s="18">
        <f t="shared" si="3"/>
        <v>9947</v>
      </c>
    </row>
    <row r="109" spans="1:13">
      <c r="A109" s="18">
        <f t="shared" si="2"/>
        <v>99</v>
      </c>
      <c r="B109" s="245">
        <v>45266</v>
      </c>
      <c r="C109" s="307" t="s">
        <v>1536</v>
      </c>
      <c r="D109" s="307" t="s">
        <v>1114</v>
      </c>
      <c r="E109" s="18"/>
      <c r="F109" s="18" t="s">
        <v>110</v>
      </c>
      <c r="G109" s="18">
        <v>112</v>
      </c>
      <c r="M109" s="18">
        <f t="shared" si="3"/>
        <v>10059</v>
      </c>
    </row>
    <row r="110" spans="1:13">
      <c r="B110" s="245"/>
      <c r="C110" s="287"/>
      <c r="D110" s="287"/>
      <c r="E110" s="18"/>
      <c r="F110" s="18"/>
      <c r="G110" s="18">
        <f>+SUM(G11:G109)</f>
        <v>6342</v>
      </c>
      <c r="H110" s="18">
        <f t="shared" ref="H110" si="4">+SUM(H11:H106)</f>
        <v>1065</v>
      </c>
      <c r="I110" s="18">
        <f>+SUM(I11:I106)</f>
        <v>1194</v>
      </c>
      <c r="J110" s="18">
        <f>+SUM(J11:J106)</f>
        <v>469</v>
      </c>
      <c r="K110" s="18">
        <f>+SUM(K11:K106)</f>
        <v>526</v>
      </c>
      <c r="L110" s="18">
        <f>+SUM(L11:L106)</f>
        <v>463</v>
      </c>
      <c r="M110" s="18">
        <f>+SUM(G110:L110)</f>
        <v>10059</v>
      </c>
    </row>
    <row r="111" spans="1:13">
      <c r="B111" s="245"/>
      <c r="C111" s="287"/>
      <c r="D111" s="287"/>
      <c r="E111" s="18"/>
      <c r="F111" s="18"/>
      <c r="G111" s="18"/>
      <c r="M111" s="18"/>
    </row>
    <row r="112" spans="1:13">
      <c r="B112" s="245"/>
      <c r="C112" s="287"/>
      <c r="D112" s="287"/>
      <c r="E112" s="18"/>
      <c r="F112" s="18"/>
      <c r="G112" s="18"/>
      <c r="M112" s="18"/>
    </row>
    <row r="113" spans="2:13">
      <c r="B113" s="245"/>
      <c r="C113" s="287"/>
      <c r="D113" s="287"/>
      <c r="E113" s="18"/>
      <c r="F113" s="18"/>
      <c r="G113" s="18"/>
      <c r="M113" s="18"/>
    </row>
    <row r="114" spans="2:13">
      <c r="B114" s="245"/>
      <c r="C114" s="287"/>
      <c r="D114" s="287"/>
      <c r="E114" s="18"/>
      <c r="F114" s="18"/>
      <c r="G114" s="18"/>
      <c r="M114" s="18"/>
    </row>
    <row r="115" spans="2:13">
      <c r="B115" s="245"/>
      <c r="C115" s="287"/>
      <c r="D115" s="287"/>
      <c r="E115" s="18"/>
      <c r="F115" s="18"/>
      <c r="G115" s="18"/>
      <c r="M115" s="18"/>
    </row>
    <row r="116" spans="2:13">
      <c r="B116" s="245"/>
      <c r="C116" s="287"/>
      <c r="D116" s="287"/>
      <c r="E116" s="18"/>
      <c r="F116" s="18"/>
      <c r="G116" s="18"/>
      <c r="M116" s="18"/>
    </row>
    <row r="117" spans="2:13">
      <c r="B117" s="245"/>
      <c r="C117" s="287"/>
      <c r="D117" s="287"/>
      <c r="E117" s="18"/>
      <c r="F117" s="18"/>
      <c r="G117" s="18"/>
      <c r="M117" s="18"/>
    </row>
    <row r="118" spans="2:13">
      <c r="B118" s="245"/>
      <c r="C118" s="287"/>
      <c r="D118" s="287"/>
      <c r="E118" s="18"/>
      <c r="F118" s="18"/>
      <c r="G118" s="18"/>
      <c r="M118" s="18"/>
    </row>
    <row r="119" spans="2:13">
      <c r="B119" s="245"/>
      <c r="C119" s="287"/>
      <c r="D119" s="287"/>
      <c r="E119" s="18"/>
      <c r="F119" s="18"/>
      <c r="G119" s="18"/>
      <c r="M119" s="18"/>
    </row>
    <row r="120" spans="2:13">
      <c r="B120" s="245"/>
      <c r="C120" s="287"/>
      <c r="D120" s="287"/>
      <c r="E120" s="18"/>
      <c r="F120" s="18"/>
      <c r="G120" s="18"/>
      <c r="M120" s="18"/>
    </row>
    <row r="121" spans="2:13">
      <c r="B121" s="245"/>
      <c r="C121" s="287"/>
      <c r="D121" s="287"/>
      <c r="E121" s="18"/>
      <c r="F121" s="18"/>
      <c r="G121" s="18"/>
      <c r="M121" s="18"/>
    </row>
    <row r="122" spans="2:13">
      <c r="B122" s="245"/>
      <c r="C122" s="287"/>
      <c r="D122" s="287"/>
      <c r="E122" s="18"/>
      <c r="F122" s="18"/>
      <c r="G122" s="18"/>
      <c r="M122" s="18"/>
    </row>
    <row r="123" spans="2:13">
      <c r="B123" s="245"/>
      <c r="C123" s="287"/>
      <c r="D123" s="287"/>
      <c r="E123" s="18"/>
      <c r="F123" s="18"/>
      <c r="G123" s="18"/>
      <c r="M123" s="18"/>
    </row>
    <row r="124" spans="2:13">
      <c r="B124" s="245"/>
      <c r="C124" s="287"/>
      <c r="D124" s="287"/>
      <c r="E124" s="18"/>
      <c r="F124" s="18"/>
      <c r="G124" s="18"/>
      <c r="M124" s="18"/>
    </row>
    <row r="125" spans="2:13">
      <c r="B125" s="245"/>
      <c r="C125" s="287"/>
      <c r="D125" s="287"/>
      <c r="E125" s="18"/>
      <c r="F125" s="18"/>
      <c r="G125" s="18"/>
      <c r="M125" s="18"/>
    </row>
    <row r="126" spans="2:13">
      <c r="B126" s="245"/>
      <c r="C126" s="287"/>
      <c r="D126" s="287"/>
      <c r="E126" s="18"/>
      <c r="F126" s="18"/>
      <c r="G126" s="18"/>
      <c r="M126" s="18"/>
    </row>
    <row r="127" spans="2:13">
      <c r="B127" s="245"/>
      <c r="C127" s="287"/>
      <c r="D127" s="287"/>
      <c r="E127" s="18"/>
      <c r="F127" s="18"/>
      <c r="G127" s="18"/>
      <c r="M127" s="18"/>
    </row>
    <row r="128" spans="2:13">
      <c r="B128" s="245"/>
      <c r="C128" s="287"/>
      <c r="D128" s="287"/>
      <c r="E128" s="18"/>
      <c r="F128" s="18"/>
      <c r="G128" s="18"/>
      <c r="M128" s="18"/>
    </row>
    <row r="129" spans="2:13">
      <c r="B129" s="245"/>
      <c r="C129" s="287"/>
      <c r="D129" s="287"/>
      <c r="E129" s="18"/>
      <c r="F129" s="18"/>
      <c r="G129" s="18"/>
      <c r="M129" s="18"/>
    </row>
    <row r="130" spans="2:13">
      <c r="B130" s="245"/>
      <c r="C130" s="287"/>
      <c r="D130" s="287"/>
      <c r="E130" s="18"/>
      <c r="F130" s="18"/>
      <c r="G130" s="18"/>
      <c r="M130" s="18"/>
    </row>
    <row r="131" spans="2:13">
      <c r="G131" s="18">
        <v>63</v>
      </c>
      <c r="H131">
        <v>75</v>
      </c>
      <c r="I131">
        <v>90</v>
      </c>
      <c r="J131">
        <v>110</v>
      </c>
      <c r="K131">
        <v>125</v>
      </c>
      <c r="L131">
        <v>140</v>
      </c>
    </row>
    <row r="132" spans="2:13">
      <c r="G132" s="18">
        <f>+SUM(G11:G75)</f>
        <v>5191</v>
      </c>
      <c r="H132" s="18">
        <f>+SUM(H11:H75)</f>
        <v>432</v>
      </c>
      <c r="I132" s="18">
        <f>+SUM(I11:I75)</f>
        <v>708</v>
      </c>
      <c r="J132" s="18">
        <f>+SUM(J11:J75)</f>
        <v>469</v>
      </c>
      <c r="K132" s="18">
        <f t="shared" ref="K132:L132" si="5">+SUM(K11:K75)</f>
        <v>477</v>
      </c>
      <c r="L132" s="18">
        <f t="shared" si="5"/>
        <v>0</v>
      </c>
      <c r="M132" s="18">
        <f>SUM(G132:L132)</f>
        <v>7277</v>
      </c>
    </row>
    <row r="133" spans="2:13">
      <c r="G133" s="18">
        <v>7599</v>
      </c>
      <c r="H133">
        <v>1528</v>
      </c>
      <c r="I133">
        <v>1267</v>
      </c>
      <c r="J133">
        <v>518</v>
      </c>
      <c r="K133">
        <v>702</v>
      </c>
      <c r="L133">
        <v>686</v>
      </c>
      <c r="M133" s="18">
        <f>SUM(G133:L133)</f>
        <v>12300</v>
      </c>
    </row>
  </sheetData>
  <mergeCells count="18">
    <mergeCell ref="A8:Q8"/>
    <mergeCell ref="A4:D4"/>
    <mergeCell ref="E4:Q7"/>
    <mergeCell ref="A5:D5"/>
    <mergeCell ref="A6:D6"/>
    <mergeCell ref="A7:D7"/>
    <mergeCell ref="Q9:Q10"/>
    <mergeCell ref="A9:A10"/>
    <mergeCell ref="B9:B10"/>
    <mergeCell ref="C9:C10"/>
    <mergeCell ref="D9:D10"/>
    <mergeCell ref="E9:E10"/>
    <mergeCell ref="F9:F10"/>
    <mergeCell ref="G9:L9"/>
    <mergeCell ref="M9:M10"/>
    <mergeCell ref="N9:N10"/>
    <mergeCell ref="O9:O10"/>
    <mergeCell ref="P9:P10"/>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108"/>
  <sheetViews>
    <sheetView topLeftCell="A85" workbookViewId="0">
      <selection activeCell="S72" sqref="S72"/>
    </sheetView>
  </sheetViews>
  <sheetFormatPr defaultRowHeight="15"/>
  <cols>
    <col min="2" max="2" width="10.42578125" bestFit="1" customWidth="1"/>
  </cols>
  <sheetData>
    <row r="3" spans="1:17" ht="18.75">
      <c r="A3" s="788" t="s">
        <v>22</v>
      </c>
      <c r="B3" s="789"/>
      <c r="C3" s="789"/>
      <c r="D3" s="790"/>
      <c r="E3" s="720"/>
      <c r="F3" s="720"/>
      <c r="G3" s="720"/>
      <c r="H3" s="720"/>
      <c r="I3" s="720"/>
      <c r="J3" s="720"/>
      <c r="K3" s="720"/>
      <c r="L3" s="720"/>
      <c r="M3" s="720"/>
      <c r="N3" s="720"/>
      <c r="O3" s="720"/>
      <c r="P3" s="720"/>
      <c r="Q3" s="720"/>
    </row>
    <row r="4" spans="1:17" ht="18.75">
      <c r="A4" s="788" t="s">
        <v>1718</v>
      </c>
      <c r="B4" s="789"/>
      <c r="C4" s="789"/>
      <c r="D4" s="790"/>
      <c r="E4" s="720"/>
      <c r="F4" s="720"/>
      <c r="G4" s="720"/>
      <c r="H4" s="720"/>
      <c r="I4" s="720"/>
      <c r="J4" s="720"/>
      <c r="K4" s="720"/>
      <c r="L4" s="720"/>
      <c r="M4" s="720"/>
      <c r="N4" s="720"/>
      <c r="O4" s="720"/>
      <c r="P4" s="720"/>
      <c r="Q4" s="720"/>
    </row>
    <row r="5" spans="1:17" ht="18.75">
      <c r="A5" s="788"/>
      <c r="B5" s="789"/>
      <c r="C5" s="789"/>
      <c r="D5" s="790"/>
      <c r="E5" s="720"/>
      <c r="F5" s="720"/>
      <c r="G5" s="720"/>
      <c r="H5" s="720"/>
      <c r="I5" s="720"/>
      <c r="J5" s="720"/>
      <c r="K5" s="720"/>
      <c r="L5" s="720"/>
      <c r="M5" s="720"/>
      <c r="N5" s="720"/>
      <c r="O5" s="720"/>
      <c r="P5" s="720"/>
      <c r="Q5" s="720"/>
    </row>
    <row r="6" spans="1:17" ht="18.75">
      <c r="A6" s="791"/>
      <c r="B6" s="792"/>
      <c r="C6" s="792"/>
      <c r="D6" s="793"/>
      <c r="E6" s="720"/>
      <c r="F6" s="720"/>
      <c r="G6" s="720"/>
      <c r="H6" s="720"/>
      <c r="I6" s="720"/>
      <c r="J6" s="720"/>
      <c r="K6" s="720"/>
      <c r="L6" s="720"/>
      <c r="M6" s="720"/>
      <c r="N6" s="720"/>
      <c r="O6" s="720"/>
      <c r="P6" s="720"/>
      <c r="Q6" s="720"/>
    </row>
    <row r="7" spans="1:17" ht="18.75">
      <c r="A7" s="794" t="s">
        <v>1695</v>
      </c>
      <c r="B7" s="794"/>
      <c r="C7" s="794"/>
      <c r="D7" s="794"/>
      <c r="E7" s="794"/>
      <c r="F7" s="794"/>
      <c r="G7" s="794"/>
      <c r="H7" s="794"/>
      <c r="I7" s="794"/>
      <c r="J7" s="794"/>
      <c r="K7" s="794"/>
      <c r="L7" s="794"/>
      <c r="M7" s="794"/>
      <c r="N7" s="794"/>
      <c r="O7" s="794"/>
      <c r="P7" s="794"/>
      <c r="Q7" s="795"/>
    </row>
    <row r="8" spans="1:17" ht="18">
      <c r="A8" s="800" t="s">
        <v>1633</v>
      </c>
      <c r="B8" s="800" t="s">
        <v>1634</v>
      </c>
      <c r="C8" s="719" t="s">
        <v>91</v>
      </c>
      <c r="D8" s="719" t="s">
        <v>92</v>
      </c>
      <c r="E8" s="719" t="s">
        <v>93</v>
      </c>
      <c r="F8" s="719" t="s">
        <v>94</v>
      </c>
      <c r="G8" s="797" t="s">
        <v>95</v>
      </c>
      <c r="H8" s="798"/>
      <c r="I8" s="798"/>
      <c r="J8" s="798"/>
      <c r="K8" s="798"/>
      <c r="L8" s="799"/>
      <c r="M8" s="719" t="s">
        <v>96</v>
      </c>
      <c r="N8" s="719" t="s">
        <v>97</v>
      </c>
      <c r="O8" s="719" t="s">
        <v>98</v>
      </c>
      <c r="P8" s="719" t="s">
        <v>99</v>
      </c>
      <c r="Q8" s="719" t="s">
        <v>265</v>
      </c>
    </row>
    <row r="9" spans="1:17" ht="36">
      <c r="A9" s="800"/>
      <c r="B9" s="800"/>
      <c r="C9" s="719"/>
      <c r="D9" s="719"/>
      <c r="E9" s="719"/>
      <c r="F9" s="719"/>
      <c r="G9" s="243" t="s">
        <v>101</v>
      </c>
      <c r="H9" s="244" t="s">
        <v>102</v>
      </c>
      <c r="I9" s="244" t="s">
        <v>103</v>
      </c>
      <c r="J9" s="244" t="s">
        <v>104</v>
      </c>
      <c r="K9" s="244">
        <v>140</v>
      </c>
      <c r="L9" s="244">
        <v>160</v>
      </c>
      <c r="M9" s="719"/>
      <c r="N9" s="719"/>
      <c r="O9" s="719"/>
      <c r="P9" s="719"/>
      <c r="Q9" s="719"/>
    </row>
    <row r="10" spans="1:17">
      <c r="A10" s="7">
        <v>1</v>
      </c>
      <c r="B10" s="12">
        <v>45237</v>
      </c>
      <c r="C10" s="295" t="s">
        <v>1124</v>
      </c>
      <c r="D10" s="295" t="s">
        <v>1224</v>
      </c>
      <c r="E10" s="326"/>
      <c r="F10" s="326"/>
      <c r="G10" s="326">
        <v>202</v>
      </c>
      <c r="H10" s="326"/>
      <c r="I10" s="326"/>
      <c r="J10" s="326"/>
      <c r="K10" s="326"/>
      <c r="L10" s="326"/>
      <c r="M10" s="326">
        <f>+G10</f>
        <v>202</v>
      </c>
      <c r="N10" s="326"/>
      <c r="O10" s="326"/>
      <c r="P10" s="326"/>
      <c r="Q10" s="7"/>
    </row>
    <row r="11" spans="1:17">
      <c r="A11" s="7">
        <f>1+A10</f>
        <v>2</v>
      </c>
      <c r="B11" s="12">
        <v>45237</v>
      </c>
      <c r="C11" s="295" t="s">
        <v>1224</v>
      </c>
      <c r="D11" s="295" t="s">
        <v>1226</v>
      </c>
      <c r="E11" s="326"/>
      <c r="F11" s="326"/>
      <c r="G11" s="326">
        <v>103</v>
      </c>
      <c r="H11" s="326"/>
      <c r="I11" s="326"/>
      <c r="J11" s="326"/>
      <c r="K11" s="326"/>
      <c r="L11" s="326"/>
      <c r="M11" s="326">
        <f>+M10+G11+H11+I11+J11+K11+L11</f>
        <v>305</v>
      </c>
      <c r="N11" s="326"/>
      <c r="O11" s="326"/>
      <c r="P11" s="326"/>
      <c r="Q11" s="7"/>
    </row>
    <row r="12" spans="1:17">
      <c r="A12" s="7">
        <f t="shared" ref="A12:A75" si="0">1+A11</f>
        <v>3</v>
      </c>
      <c r="B12" s="12">
        <v>45238</v>
      </c>
      <c r="C12" s="295" t="s">
        <v>1329</v>
      </c>
      <c r="D12" s="295" t="s">
        <v>1264</v>
      </c>
      <c r="E12" s="326"/>
      <c r="F12" s="326"/>
      <c r="G12" s="326"/>
      <c r="H12" s="326"/>
      <c r="I12" s="326"/>
      <c r="J12" s="326">
        <v>118</v>
      </c>
      <c r="K12" s="326"/>
      <c r="L12" s="326"/>
      <c r="M12" s="326">
        <f t="shared" ref="M12:M75" si="1">+M11+G12+H12+I12+J12+K12+L12</f>
        <v>423</v>
      </c>
      <c r="N12" s="326"/>
      <c r="O12" s="326"/>
      <c r="P12" s="326"/>
      <c r="Q12" s="7"/>
    </row>
    <row r="13" spans="1:17">
      <c r="A13" s="7">
        <f t="shared" si="0"/>
        <v>4</v>
      </c>
      <c r="B13" s="12">
        <v>45238</v>
      </c>
      <c r="C13" s="295" t="s">
        <v>1264</v>
      </c>
      <c r="D13" s="295" t="s">
        <v>1719</v>
      </c>
      <c r="E13" s="326"/>
      <c r="F13" s="326"/>
      <c r="G13" s="326"/>
      <c r="H13" s="326"/>
      <c r="I13" s="326"/>
      <c r="J13" s="326">
        <v>201</v>
      </c>
      <c r="K13" s="326"/>
      <c r="L13" s="326"/>
      <c r="M13" s="326">
        <f t="shared" si="1"/>
        <v>624</v>
      </c>
      <c r="N13" s="326"/>
      <c r="O13" s="326"/>
      <c r="P13" s="326"/>
      <c r="Q13" s="7"/>
    </row>
    <row r="14" spans="1:17">
      <c r="A14" s="7">
        <f t="shared" si="0"/>
        <v>5</v>
      </c>
      <c r="B14" s="12">
        <v>45238</v>
      </c>
      <c r="C14" s="295" t="s">
        <v>1121</v>
      </c>
      <c r="D14" s="295" t="s">
        <v>1124</v>
      </c>
      <c r="E14" s="326"/>
      <c r="F14" s="326"/>
      <c r="G14" s="326"/>
      <c r="H14" s="326"/>
      <c r="I14" s="326"/>
      <c r="J14" s="326">
        <v>93</v>
      </c>
      <c r="K14" s="326"/>
      <c r="L14" s="326"/>
      <c r="M14" s="326">
        <f t="shared" si="1"/>
        <v>717</v>
      </c>
      <c r="N14" s="326"/>
      <c r="O14" s="326"/>
      <c r="P14" s="326"/>
      <c r="Q14" s="7"/>
    </row>
    <row r="15" spans="1:17">
      <c r="A15" s="7">
        <f t="shared" si="0"/>
        <v>6</v>
      </c>
      <c r="B15" s="12">
        <v>45238</v>
      </c>
      <c r="C15" s="295" t="s">
        <v>1124</v>
      </c>
      <c r="D15" s="295" t="s">
        <v>1120</v>
      </c>
      <c r="E15" s="326"/>
      <c r="F15" s="326"/>
      <c r="G15" s="326"/>
      <c r="H15" s="326"/>
      <c r="I15" s="326"/>
      <c r="J15" s="326">
        <v>38</v>
      </c>
      <c r="K15" s="326"/>
      <c r="L15" s="326"/>
      <c r="M15" s="326">
        <f t="shared" si="1"/>
        <v>755</v>
      </c>
      <c r="N15" s="326"/>
      <c r="O15" s="326"/>
      <c r="P15" s="326"/>
      <c r="Q15" s="7"/>
    </row>
    <row r="16" spans="1:17">
      <c r="A16" s="7">
        <f t="shared" si="0"/>
        <v>7</v>
      </c>
      <c r="B16" s="12">
        <v>45238</v>
      </c>
      <c r="C16" s="295" t="s">
        <v>1329</v>
      </c>
      <c r="D16" s="295" t="s">
        <v>1315</v>
      </c>
      <c r="E16" s="326"/>
      <c r="F16" s="326"/>
      <c r="G16" s="326"/>
      <c r="H16" s="326"/>
      <c r="I16" s="326"/>
      <c r="J16" s="326">
        <v>150</v>
      </c>
      <c r="K16" s="326"/>
      <c r="L16" s="326"/>
      <c r="M16" s="326">
        <f t="shared" si="1"/>
        <v>905</v>
      </c>
      <c r="N16" s="326"/>
      <c r="O16" s="326"/>
      <c r="P16" s="326"/>
      <c r="Q16" s="7"/>
    </row>
    <row r="17" spans="1:17">
      <c r="A17" s="7">
        <f t="shared" si="0"/>
        <v>8</v>
      </c>
      <c r="B17" s="12">
        <v>45239</v>
      </c>
      <c r="C17" s="295" t="s">
        <v>1141</v>
      </c>
      <c r="D17" s="295" t="s">
        <v>1299</v>
      </c>
      <c r="E17" s="326"/>
      <c r="F17" s="326"/>
      <c r="G17" s="326">
        <v>405</v>
      </c>
      <c r="H17" s="326"/>
      <c r="I17" s="326"/>
      <c r="J17" s="326"/>
      <c r="K17" s="326"/>
      <c r="L17" s="326"/>
      <c r="M17" s="326">
        <f t="shared" si="1"/>
        <v>1310</v>
      </c>
      <c r="N17" s="326"/>
      <c r="O17" s="326"/>
      <c r="P17" s="326"/>
      <c r="Q17" s="7"/>
    </row>
    <row r="18" spans="1:17">
      <c r="A18" s="7">
        <f t="shared" si="0"/>
        <v>9</v>
      </c>
      <c r="B18" s="12">
        <v>45240</v>
      </c>
      <c r="C18" s="295" t="s">
        <v>1267</v>
      </c>
      <c r="D18" s="295" t="s">
        <v>757</v>
      </c>
      <c r="E18" s="326"/>
      <c r="F18" s="326"/>
      <c r="G18" s="326">
        <v>128</v>
      </c>
      <c r="H18" s="326"/>
      <c r="I18" s="326"/>
      <c r="J18" s="326"/>
      <c r="K18" s="326"/>
      <c r="L18" s="326"/>
      <c r="M18" s="326">
        <f t="shared" si="1"/>
        <v>1438</v>
      </c>
      <c r="N18" s="326"/>
      <c r="O18" s="326"/>
      <c r="P18" s="326"/>
      <c r="Q18" s="7"/>
    </row>
    <row r="19" spans="1:17">
      <c r="A19" s="7">
        <f t="shared" si="0"/>
        <v>10</v>
      </c>
      <c r="B19" s="12">
        <v>45240</v>
      </c>
      <c r="C19" s="295" t="s">
        <v>757</v>
      </c>
      <c r="D19" s="295" t="s">
        <v>1177</v>
      </c>
      <c r="E19" s="326"/>
      <c r="F19" s="326"/>
      <c r="G19" s="326">
        <v>95</v>
      </c>
      <c r="H19" s="326"/>
      <c r="I19" s="326"/>
      <c r="J19" s="326"/>
      <c r="K19" s="326"/>
      <c r="L19" s="326"/>
      <c r="M19" s="326">
        <f t="shared" si="1"/>
        <v>1533</v>
      </c>
      <c r="N19" s="326"/>
      <c r="O19" s="326"/>
      <c r="P19" s="326"/>
      <c r="Q19" s="7"/>
    </row>
    <row r="20" spans="1:17">
      <c r="A20" s="7">
        <f t="shared" si="0"/>
        <v>11</v>
      </c>
      <c r="B20" s="12">
        <v>45240</v>
      </c>
      <c r="C20" s="295" t="s">
        <v>1177</v>
      </c>
      <c r="D20" s="295" t="s">
        <v>1188</v>
      </c>
      <c r="E20" s="326"/>
      <c r="F20" s="326"/>
      <c r="G20" s="326"/>
      <c r="H20" s="326">
        <v>220</v>
      </c>
      <c r="I20" s="326"/>
      <c r="J20" s="326"/>
      <c r="K20" s="326"/>
      <c r="L20" s="326"/>
      <c r="M20" s="326">
        <f t="shared" si="1"/>
        <v>1753</v>
      </c>
      <c r="N20" s="326"/>
      <c r="O20" s="326"/>
      <c r="P20" s="326"/>
      <c r="Q20" s="7"/>
    </row>
    <row r="21" spans="1:17">
      <c r="A21" s="7">
        <f t="shared" si="0"/>
        <v>12</v>
      </c>
      <c r="B21" s="12">
        <v>45247</v>
      </c>
      <c r="C21" s="295" t="s">
        <v>1299</v>
      </c>
      <c r="D21" s="295" t="s">
        <v>1188</v>
      </c>
      <c r="E21" s="326"/>
      <c r="F21" s="326"/>
      <c r="G21" s="326"/>
      <c r="H21" s="326">
        <v>99</v>
      </c>
      <c r="I21" s="326"/>
      <c r="J21" s="326"/>
      <c r="K21" s="326"/>
      <c r="L21" s="326"/>
      <c r="M21" s="326">
        <f t="shared" si="1"/>
        <v>1852</v>
      </c>
      <c r="N21" s="326"/>
      <c r="O21" s="326"/>
      <c r="P21" s="326"/>
      <c r="Q21" s="7"/>
    </row>
    <row r="22" spans="1:17">
      <c r="A22" s="7">
        <f t="shared" si="0"/>
        <v>13</v>
      </c>
      <c r="B22" s="12">
        <v>45247</v>
      </c>
      <c r="C22" s="295" t="s">
        <v>1329</v>
      </c>
      <c r="D22" s="295" t="s">
        <v>1299</v>
      </c>
      <c r="E22" s="326"/>
      <c r="F22" s="326"/>
      <c r="G22" s="326"/>
      <c r="H22" s="326"/>
      <c r="I22" s="326">
        <v>165</v>
      </c>
      <c r="J22" s="326"/>
      <c r="K22" s="326"/>
      <c r="L22" s="326"/>
      <c r="M22" s="326">
        <f t="shared" si="1"/>
        <v>2017</v>
      </c>
      <c r="N22" s="326"/>
      <c r="O22" s="326"/>
      <c r="P22" s="326"/>
      <c r="Q22" s="7"/>
    </row>
    <row r="23" spans="1:17">
      <c r="A23" s="7">
        <f t="shared" si="0"/>
        <v>14</v>
      </c>
      <c r="B23" s="12">
        <v>45248</v>
      </c>
      <c r="C23" s="295" t="s">
        <v>1177</v>
      </c>
      <c r="D23" s="295" t="s">
        <v>1174</v>
      </c>
      <c r="E23" s="326"/>
      <c r="F23" s="326"/>
      <c r="G23" s="326">
        <v>67</v>
      </c>
      <c r="H23" s="326"/>
      <c r="I23" s="326"/>
      <c r="J23" s="326"/>
      <c r="K23" s="326"/>
      <c r="L23" s="326"/>
      <c r="M23" s="326">
        <f t="shared" si="1"/>
        <v>2084</v>
      </c>
      <c r="N23" s="326"/>
      <c r="O23" s="326"/>
      <c r="P23" s="326"/>
      <c r="Q23" s="7"/>
    </row>
    <row r="24" spans="1:17">
      <c r="A24" s="7">
        <f t="shared" si="0"/>
        <v>15</v>
      </c>
      <c r="B24" s="12">
        <v>45248</v>
      </c>
      <c r="C24" s="295" t="s">
        <v>1174</v>
      </c>
      <c r="D24" s="295" t="s">
        <v>1197</v>
      </c>
      <c r="E24" s="326"/>
      <c r="F24" s="326"/>
      <c r="G24" s="326">
        <v>209</v>
      </c>
      <c r="H24" s="326"/>
      <c r="I24" s="326"/>
      <c r="J24" s="326"/>
      <c r="K24" s="326"/>
      <c r="L24" s="326"/>
      <c r="M24" s="326">
        <f t="shared" si="1"/>
        <v>2293</v>
      </c>
      <c r="N24" s="326"/>
      <c r="O24" s="326"/>
      <c r="P24" s="326"/>
      <c r="Q24" s="7"/>
    </row>
    <row r="25" spans="1:17">
      <c r="A25" s="7">
        <f t="shared" si="0"/>
        <v>16</v>
      </c>
      <c r="B25" s="12">
        <v>45249</v>
      </c>
      <c r="C25" s="295" t="s">
        <v>1380</v>
      </c>
      <c r="D25" s="295" t="s">
        <v>1261</v>
      </c>
      <c r="E25" s="326"/>
      <c r="F25" s="326"/>
      <c r="G25" s="326">
        <v>11</v>
      </c>
      <c r="H25" s="326"/>
      <c r="I25" s="326"/>
      <c r="J25" s="326"/>
      <c r="K25" s="326"/>
      <c r="L25" s="326"/>
      <c r="M25" s="326">
        <f t="shared" si="1"/>
        <v>2304</v>
      </c>
      <c r="N25" s="326"/>
      <c r="O25" s="326"/>
      <c r="P25" s="326"/>
      <c r="Q25" s="7"/>
    </row>
    <row r="26" spans="1:17">
      <c r="A26" s="7">
        <f t="shared" si="0"/>
        <v>17</v>
      </c>
      <c r="B26" s="12">
        <v>45249</v>
      </c>
      <c r="C26" s="295" t="s">
        <v>1261</v>
      </c>
      <c r="D26" s="295" t="s">
        <v>754</v>
      </c>
      <c r="E26" s="326"/>
      <c r="F26" s="326"/>
      <c r="G26" s="326">
        <v>58</v>
      </c>
      <c r="H26" s="326"/>
      <c r="I26" s="326"/>
      <c r="J26" s="326"/>
      <c r="K26" s="326"/>
      <c r="L26" s="326"/>
      <c r="M26" s="326">
        <f t="shared" si="1"/>
        <v>2362</v>
      </c>
      <c r="N26" s="326"/>
      <c r="O26" s="326"/>
      <c r="P26" s="326"/>
      <c r="Q26" s="7"/>
    </row>
    <row r="27" spans="1:17">
      <c r="A27" s="7">
        <f t="shared" si="0"/>
        <v>18</v>
      </c>
      <c r="B27" s="12">
        <v>45249</v>
      </c>
      <c r="C27" s="295" t="s">
        <v>754</v>
      </c>
      <c r="D27" s="295" t="s">
        <v>774</v>
      </c>
      <c r="E27" s="326"/>
      <c r="F27" s="326"/>
      <c r="G27" s="326">
        <v>130</v>
      </c>
      <c r="H27" s="326"/>
      <c r="I27" s="326"/>
      <c r="J27" s="326"/>
      <c r="K27" s="326"/>
      <c r="L27" s="326"/>
      <c r="M27" s="326">
        <f t="shared" si="1"/>
        <v>2492</v>
      </c>
      <c r="N27" s="326"/>
      <c r="O27" s="326"/>
      <c r="P27" s="326"/>
      <c r="Q27" s="7"/>
    </row>
    <row r="28" spans="1:17">
      <c r="A28" s="7">
        <f t="shared" si="0"/>
        <v>19</v>
      </c>
      <c r="B28" s="12">
        <v>45249</v>
      </c>
      <c r="C28" s="295" t="s">
        <v>774</v>
      </c>
      <c r="D28" s="295" t="s">
        <v>811</v>
      </c>
      <c r="E28" s="326"/>
      <c r="F28" s="326"/>
      <c r="G28" s="326">
        <v>148</v>
      </c>
      <c r="H28" s="326"/>
      <c r="I28" s="326"/>
      <c r="J28" s="326"/>
      <c r="K28" s="326"/>
      <c r="L28" s="326"/>
      <c r="M28" s="326">
        <f t="shared" si="1"/>
        <v>2640</v>
      </c>
      <c r="N28" s="326"/>
      <c r="O28" s="326"/>
      <c r="P28" s="326"/>
      <c r="Q28" s="7"/>
    </row>
    <row r="29" spans="1:17">
      <c r="A29" s="7">
        <f t="shared" si="0"/>
        <v>20</v>
      </c>
      <c r="B29" s="12">
        <v>45249</v>
      </c>
      <c r="C29" s="295" t="s">
        <v>811</v>
      </c>
      <c r="D29" s="295" t="s">
        <v>1223</v>
      </c>
      <c r="E29" s="326"/>
      <c r="F29" s="326"/>
      <c r="G29" s="326">
        <v>225</v>
      </c>
      <c r="H29" s="326"/>
      <c r="I29" s="326"/>
      <c r="J29" s="326"/>
      <c r="K29" s="326"/>
      <c r="L29" s="326"/>
      <c r="M29" s="326">
        <f t="shared" si="1"/>
        <v>2865</v>
      </c>
      <c r="N29" s="326"/>
      <c r="O29" s="326"/>
      <c r="P29" s="326"/>
      <c r="Q29" s="7"/>
    </row>
    <row r="30" spans="1:17">
      <c r="A30" s="7">
        <f t="shared" si="0"/>
        <v>21</v>
      </c>
      <c r="B30" s="12">
        <v>45250</v>
      </c>
      <c r="C30" s="295" t="s">
        <v>1223</v>
      </c>
      <c r="D30" s="295" t="s">
        <v>1205</v>
      </c>
      <c r="E30" s="326"/>
      <c r="F30" s="326"/>
      <c r="G30" s="326">
        <v>23</v>
      </c>
      <c r="H30" s="326"/>
      <c r="I30" s="326"/>
      <c r="J30" s="326"/>
      <c r="K30" s="326"/>
      <c r="L30" s="326"/>
      <c r="M30" s="326">
        <f t="shared" si="1"/>
        <v>2888</v>
      </c>
      <c r="N30" s="326"/>
      <c r="O30" s="326"/>
      <c r="P30" s="326"/>
      <c r="Q30" s="7"/>
    </row>
    <row r="31" spans="1:17">
      <c r="A31" s="7">
        <f t="shared" si="0"/>
        <v>22</v>
      </c>
      <c r="B31" s="12">
        <v>45250</v>
      </c>
      <c r="C31" s="295" t="s">
        <v>1205</v>
      </c>
      <c r="D31" s="295" t="s">
        <v>1265</v>
      </c>
      <c r="E31" s="326"/>
      <c r="F31" s="326"/>
      <c r="G31" s="326">
        <v>63</v>
      </c>
      <c r="H31" s="326"/>
      <c r="I31" s="326"/>
      <c r="J31" s="326"/>
      <c r="K31" s="326"/>
      <c r="L31" s="326"/>
      <c r="M31" s="326">
        <f t="shared" si="1"/>
        <v>2951</v>
      </c>
      <c r="N31" s="326"/>
      <c r="O31" s="326"/>
      <c r="P31" s="326"/>
      <c r="Q31" s="7"/>
    </row>
    <row r="32" spans="1:17">
      <c r="A32" s="7">
        <f t="shared" si="0"/>
        <v>23</v>
      </c>
      <c r="B32" s="12">
        <v>45250</v>
      </c>
      <c r="C32" s="295" t="s">
        <v>1265</v>
      </c>
      <c r="D32" s="295" t="s">
        <v>1226</v>
      </c>
      <c r="E32" s="326"/>
      <c r="F32" s="326"/>
      <c r="G32" s="326">
        <v>62</v>
      </c>
      <c r="H32" s="326"/>
      <c r="I32" s="326"/>
      <c r="J32" s="326"/>
      <c r="K32" s="326"/>
      <c r="L32" s="326"/>
      <c r="M32" s="326">
        <f t="shared" si="1"/>
        <v>3013</v>
      </c>
      <c r="N32" s="326"/>
      <c r="O32" s="326"/>
      <c r="P32" s="326"/>
      <c r="Q32" s="7"/>
    </row>
    <row r="33" spans="1:22">
      <c r="A33" s="7">
        <f t="shared" si="0"/>
        <v>24</v>
      </c>
      <c r="B33" s="12">
        <v>45252</v>
      </c>
      <c r="C33" s="323" t="s">
        <v>739</v>
      </c>
      <c r="D33" s="323" t="s">
        <v>718</v>
      </c>
      <c r="E33" s="326"/>
      <c r="F33" s="326"/>
      <c r="G33" s="326">
        <v>25</v>
      </c>
      <c r="H33" s="326"/>
      <c r="I33" s="326"/>
      <c r="J33" s="326"/>
      <c r="K33" s="326"/>
      <c r="L33" s="326"/>
      <c r="M33" s="326">
        <f t="shared" si="1"/>
        <v>3038</v>
      </c>
      <c r="N33" s="326"/>
      <c r="O33" s="326"/>
      <c r="P33" s="326"/>
      <c r="Q33" s="7"/>
    </row>
    <row r="34" spans="1:22">
      <c r="A34" s="7">
        <f t="shared" si="0"/>
        <v>25</v>
      </c>
      <c r="B34" s="12">
        <v>45252</v>
      </c>
      <c r="C34" s="323" t="s">
        <v>718</v>
      </c>
      <c r="D34" s="323" t="s">
        <v>923</v>
      </c>
      <c r="E34" s="326"/>
      <c r="F34" s="326"/>
      <c r="G34" s="326">
        <v>33</v>
      </c>
      <c r="H34" s="326"/>
      <c r="I34" s="326"/>
      <c r="J34" s="326"/>
      <c r="K34" s="326"/>
      <c r="L34" s="326"/>
      <c r="M34" s="326">
        <f t="shared" si="1"/>
        <v>3071</v>
      </c>
      <c r="N34" s="326"/>
      <c r="O34" s="326"/>
      <c r="P34" s="326"/>
      <c r="Q34" s="7"/>
    </row>
    <row r="35" spans="1:22">
      <c r="A35" s="7">
        <f t="shared" si="0"/>
        <v>26</v>
      </c>
      <c r="B35" s="12">
        <v>45252</v>
      </c>
      <c r="C35" s="323" t="s">
        <v>923</v>
      </c>
      <c r="D35" s="323" t="s">
        <v>1267</v>
      </c>
      <c r="E35" s="326"/>
      <c r="F35" s="326"/>
      <c r="G35" s="326">
        <v>89</v>
      </c>
      <c r="H35" s="326"/>
      <c r="I35" s="326"/>
      <c r="J35" s="326"/>
      <c r="K35" s="326"/>
      <c r="L35" s="326"/>
      <c r="M35" s="326">
        <f t="shared" si="1"/>
        <v>3160</v>
      </c>
      <c r="N35" s="326"/>
      <c r="O35" s="326"/>
      <c r="P35" s="326"/>
      <c r="Q35" s="7"/>
    </row>
    <row r="36" spans="1:22">
      <c r="A36" s="7">
        <f t="shared" si="0"/>
        <v>27</v>
      </c>
      <c r="B36" s="12">
        <v>45252</v>
      </c>
      <c r="C36" s="323" t="s">
        <v>1226</v>
      </c>
      <c r="D36" s="323" t="s">
        <v>1327</v>
      </c>
      <c r="E36" s="326"/>
      <c r="F36" s="326"/>
      <c r="G36" s="326">
        <v>44</v>
      </c>
      <c r="H36" s="326"/>
      <c r="I36" s="326"/>
      <c r="J36" s="326"/>
      <c r="K36" s="326"/>
      <c r="L36" s="326"/>
      <c r="M36" s="326">
        <f t="shared" si="1"/>
        <v>3204</v>
      </c>
      <c r="N36" s="326"/>
      <c r="O36" s="326"/>
      <c r="P36" s="326"/>
      <c r="Q36" s="7"/>
    </row>
    <row r="37" spans="1:22">
      <c r="A37" s="7">
        <f t="shared" si="0"/>
        <v>28</v>
      </c>
      <c r="B37" s="12">
        <v>45252</v>
      </c>
      <c r="C37" s="323" t="s">
        <v>1327</v>
      </c>
      <c r="D37" s="323" t="s">
        <v>1317</v>
      </c>
      <c r="E37" s="326"/>
      <c r="F37" s="326"/>
      <c r="G37" s="326">
        <v>36</v>
      </c>
      <c r="H37" s="326"/>
      <c r="I37" s="326"/>
      <c r="J37" s="326"/>
      <c r="K37" s="326"/>
      <c r="L37" s="326"/>
      <c r="M37" s="326">
        <f t="shared" si="1"/>
        <v>3240</v>
      </c>
      <c r="N37" s="326"/>
      <c r="O37" s="326"/>
      <c r="P37" s="326"/>
      <c r="Q37" s="7"/>
    </row>
    <row r="38" spans="1:22">
      <c r="A38" s="7">
        <f t="shared" si="0"/>
        <v>29</v>
      </c>
      <c r="B38" s="12">
        <v>45253</v>
      </c>
      <c r="C38" s="329" t="s">
        <v>170</v>
      </c>
      <c r="D38" s="329" t="s">
        <v>1336</v>
      </c>
      <c r="E38" s="326"/>
      <c r="F38" s="326"/>
      <c r="G38" s="326">
        <v>112</v>
      </c>
      <c r="H38" s="326"/>
      <c r="I38" s="326"/>
      <c r="J38" s="326"/>
      <c r="K38" s="326"/>
      <c r="L38" s="326"/>
      <c r="M38" s="326">
        <f t="shared" si="1"/>
        <v>3352</v>
      </c>
      <c r="N38" s="326"/>
      <c r="O38" s="326"/>
      <c r="P38" s="326"/>
      <c r="Q38" s="7"/>
    </row>
    <row r="39" spans="1:22">
      <c r="A39" s="7">
        <f t="shared" si="0"/>
        <v>30</v>
      </c>
      <c r="B39" s="12">
        <v>45253</v>
      </c>
      <c r="C39" s="329" t="s">
        <v>1336</v>
      </c>
      <c r="D39" s="329" t="s">
        <v>247</v>
      </c>
      <c r="E39" s="326"/>
      <c r="F39" s="326"/>
      <c r="G39" s="326">
        <v>78</v>
      </c>
      <c r="H39" s="326"/>
      <c r="I39" s="326"/>
      <c r="J39" s="326"/>
      <c r="K39" s="326"/>
      <c r="L39" s="326"/>
      <c r="M39" s="326">
        <f t="shared" si="1"/>
        <v>3430</v>
      </c>
      <c r="N39" s="326"/>
      <c r="O39" s="326"/>
      <c r="P39" s="326"/>
      <c r="Q39" s="7"/>
    </row>
    <row r="40" spans="1:22">
      <c r="A40" s="7">
        <f t="shared" si="0"/>
        <v>31</v>
      </c>
      <c r="B40" s="12">
        <v>45253</v>
      </c>
      <c r="C40" s="329" t="s">
        <v>1336</v>
      </c>
      <c r="D40" s="329" t="s">
        <v>250</v>
      </c>
      <c r="E40" s="326"/>
      <c r="F40" s="326"/>
      <c r="G40" s="326">
        <v>161</v>
      </c>
      <c r="H40" s="326"/>
      <c r="I40" s="326"/>
      <c r="J40" s="326"/>
      <c r="K40" s="326"/>
      <c r="L40" s="326"/>
      <c r="M40" s="326">
        <f t="shared" si="1"/>
        <v>3591</v>
      </c>
      <c r="N40" s="326"/>
      <c r="O40" s="326"/>
      <c r="P40" s="326"/>
      <c r="Q40" s="7"/>
    </row>
    <row r="41" spans="1:22">
      <c r="A41" s="7">
        <f t="shared" si="0"/>
        <v>32</v>
      </c>
      <c r="B41" s="12">
        <v>45254</v>
      </c>
      <c r="C41" s="329" t="s">
        <v>1097</v>
      </c>
      <c r="D41" s="329" t="s">
        <v>170</v>
      </c>
      <c r="E41" s="326"/>
      <c r="F41" s="326"/>
      <c r="G41" s="326">
        <v>22</v>
      </c>
      <c r="H41" s="326"/>
      <c r="I41" s="326"/>
      <c r="J41" s="326"/>
      <c r="K41" s="326"/>
      <c r="L41" s="326"/>
      <c r="M41" s="326">
        <f t="shared" si="1"/>
        <v>3613</v>
      </c>
      <c r="N41" s="326"/>
      <c r="O41" s="326"/>
      <c r="P41" s="326"/>
      <c r="Q41" s="7"/>
    </row>
    <row r="42" spans="1:22">
      <c r="A42" s="7">
        <f t="shared" si="0"/>
        <v>33</v>
      </c>
      <c r="B42" s="12">
        <v>45254</v>
      </c>
      <c r="C42" s="329" t="s">
        <v>250</v>
      </c>
      <c r="D42" s="329" t="s">
        <v>1082</v>
      </c>
      <c r="E42" s="326"/>
      <c r="F42" s="326"/>
      <c r="G42" s="326">
        <v>60</v>
      </c>
      <c r="H42" s="326"/>
      <c r="I42" s="326"/>
      <c r="J42" s="326"/>
      <c r="K42" s="326"/>
      <c r="L42" s="326"/>
      <c r="M42" s="326">
        <f t="shared" si="1"/>
        <v>3673</v>
      </c>
      <c r="N42" s="326"/>
      <c r="O42" s="326"/>
      <c r="P42" s="326"/>
      <c r="Q42" s="7"/>
    </row>
    <row r="43" spans="1:22">
      <c r="A43" s="7">
        <f t="shared" si="0"/>
        <v>34</v>
      </c>
      <c r="B43" s="12">
        <v>45254</v>
      </c>
      <c r="C43" s="329" t="s">
        <v>1221</v>
      </c>
      <c r="D43" s="329" t="s">
        <v>167</v>
      </c>
      <c r="E43" s="326"/>
      <c r="F43" s="326"/>
      <c r="G43" s="326">
        <v>56</v>
      </c>
      <c r="H43" s="326"/>
      <c r="I43" s="326"/>
      <c r="J43" s="326"/>
      <c r="K43" s="326"/>
      <c r="L43" s="326"/>
      <c r="M43" s="326">
        <f t="shared" si="1"/>
        <v>3729</v>
      </c>
      <c r="N43" s="326"/>
      <c r="O43" s="326"/>
      <c r="P43" s="326"/>
      <c r="Q43" s="7"/>
    </row>
    <row r="44" spans="1:22">
      <c r="A44" s="7">
        <f t="shared" si="0"/>
        <v>35</v>
      </c>
      <c r="B44" s="12">
        <v>45254</v>
      </c>
      <c r="C44" s="329" t="s">
        <v>850</v>
      </c>
      <c r="D44" s="329" t="s">
        <v>134</v>
      </c>
      <c r="E44" s="326"/>
      <c r="F44" s="326"/>
      <c r="G44" s="326">
        <v>129</v>
      </c>
      <c r="H44" s="326"/>
      <c r="I44" s="326"/>
      <c r="J44" s="326"/>
      <c r="K44" s="326"/>
      <c r="L44" s="326"/>
      <c r="M44" s="326">
        <f t="shared" si="1"/>
        <v>3858</v>
      </c>
      <c r="N44" s="326"/>
      <c r="O44" s="326"/>
      <c r="P44" s="326"/>
      <c r="Q44" s="7"/>
      <c r="S44">
        <v>414</v>
      </c>
    </row>
    <row r="45" spans="1:22">
      <c r="A45" s="7">
        <f t="shared" si="0"/>
        <v>36</v>
      </c>
      <c r="B45" s="12">
        <v>45254</v>
      </c>
      <c r="C45" s="329" t="s">
        <v>850</v>
      </c>
      <c r="D45" s="329" t="s">
        <v>768</v>
      </c>
      <c r="E45" s="326"/>
      <c r="F45" s="326"/>
      <c r="G45" s="326">
        <v>12</v>
      </c>
      <c r="H45" s="326"/>
      <c r="I45" s="326"/>
      <c r="J45" s="326"/>
      <c r="K45" s="326"/>
      <c r="L45" s="326"/>
      <c r="M45" s="326">
        <f t="shared" si="1"/>
        <v>3870</v>
      </c>
      <c r="N45" s="326"/>
      <c r="O45" s="326"/>
      <c r="P45" s="326"/>
      <c r="Q45" s="7"/>
      <c r="S45">
        <v>111</v>
      </c>
    </row>
    <row r="46" spans="1:22">
      <c r="A46" s="7">
        <f t="shared" si="0"/>
        <v>37</v>
      </c>
      <c r="B46" s="12">
        <v>45254</v>
      </c>
      <c r="C46" s="329" t="s">
        <v>768</v>
      </c>
      <c r="D46" s="329" t="s">
        <v>1087</v>
      </c>
      <c r="E46" s="326"/>
      <c r="F46" s="326"/>
      <c r="G46" s="326">
        <v>17</v>
      </c>
      <c r="H46" s="326"/>
      <c r="I46" s="326"/>
      <c r="J46" s="326"/>
      <c r="K46" s="326"/>
      <c r="L46" s="326"/>
      <c r="M46" s="326">
        <f t="shared" si="1"/>
        <v>3887</v>
      </c>
      <c r="N46" s="326"/>
      <c r="O46" s="326"/>
      <c r="P46" s="326"/>
      <c r="Q46" s="7"/>
      <c r="S46">
        <v>305</v>
      </c>
    </row>
    <row r="47" spans="1:22">
      <c r="A47" s="7">
        <f t="shared" si="0"/>
        <v>38</v>
      </c>
      <c r="B47" s="12">
        <v>45254</v>
      </c>
      <c r="C47" s="329" t="s">
        <v>766</v>
      </c>
      <c r="D47" s="329" t="s">
        <v>768</v>
      </c>
      <c r="E47" s="326"/>
      <c r="F47" s="326"/>
      <c r="G47" s="326">
        <v>65</v>
      </c>
      <c r="H47" s="326"/>
      <c r="I47" s="326"/>
      <c r="J47" s="326"/>
      <c r="K47" s="326"/>
      <c r="L47" s="326"/>
      <c r="M47" s="326">
        <f t="shared" si="1"/>
        <v>3952</v>
      </c>
      <c r="N47" s="326"/>
      <c r="O47" s="326"/>
      <c r="P47" s="326"/>
      <c r="Q47" s="7"/>
      <c r="V47">
        <v>5576</v>
      </c>
    </row>
    <row r="48" spans="1:22">
      <c r="A48" s="7">
        <f t="shared" si="0"/>
        <v>39</v>
      </c>
      <c r="B48" s="12">
        <v>45258</v>
      </c>
      <c r="C48" s="324" t="s">
        <v>1174</v>
      </c>
      <c r="D48" s="324" t="s">
        <v>1197</v>
      </c>
      <c r="E48" s="326"/>
      <c r="F48" s="326"/>
      <c r="G48" s="326">
        <v>209</v>
      </c>
      <c r="H48" s="326"/>
      <c r="I48" s="326"/>
      <c r="J48" s="326"/>
      <c r="K48" s="326"/>
      <c r="L48" s="326"/>
      <c r="M48" s="326">
        <f t="shared" si="1"/>
        <v>4161</v>
      </c>
      <c r="N48" s="326"/>
      <c r="O48" s="326"/>
      <c r="P48" s="326"/>
      <c r="Q48" s="7"/>
      <c r="V48">
        <v>414</v>
      </c>
    </row>
    <row r="49" spans="1:22">
      <c r="A49" s="7">
        <f t="shared" si="0"/>
        <v>40</v>
      </c>
      <c r="B49" s="12">
        <v>45266</v>
      </c>
      <c r="C49" s="312" t="s">
        <v>1165</v>
      </c>
      <c r="D49" s="312" t="s">
        <v>1131</v>
      </c>
      <c r="E49" s="326"/>
      <c r="F49" s="326"/>
      <c r="G49" s="326">
        <v>22</v>
      </c>
      <c r="H49" s="326"/>
      <c r="I49" s="326"/>
      <c r="J49" s="326"/>
      <c r="K49" s="326"/>
      <c r="L49" s="326"/>
      <c r="M49" s="326">
        <f t="shared" si="1"/>
        <v>4183</v>
      </c>
      <c r="N49" s="326"/>
      <c r="O49" s="326"/>
      <c r="P49" s="326"/>
      <c r="Q49" s="7"/>
      <c r="T49">
        <f>141+161</f>
        <v>302</v>
      </c>
      <c r="V49">
        <v>6756</v>
      </c>
    </row>
    <row r="50" spans="1:22">
      <c r="A50" s="7">
        <f t="shared" si="0"/>
        <v>41</v>
      </c>
      <c r="B50" s="12">
        <v>45266</v>
      </c>
      <c r="C50" s="312" t="s">
        <v>1165</v>
      </c>
      <c r="D50" s="312" t="s">
        <v>1106</v>
      </c>
      <c r="E50" s="326"/>
      <c r="F50" s="326"/>
      <c r="G50" s="326">
        <v>77</v>
      </c>
      <c r="H50" s="326"/>
      <c r="I50" s="326"/>
      <c r="J50" s="326"/>
      <c r="K50" s="326"/>
      <c r="L50" s="326"/>
      <c r="M50" s="326">
        <f t="shared" si="1"/>
        <v>4260</v>
      </c>
      <c r="N50" s="326"/>
      <c r="O50" s="326"/>
      <c r="P50" s="326"/>
      <c r="Q50" s="7"/>
      <c r="T50">
        <v>112</v>
      </c>
    </row>
    <row r="51" spans="1:22">
      <c r="A51" s="7">
        <f t="shared" si="0"/>
        <v>42</v>
      </c>
      <c r="B51" s="12">
        <v>45266</v>
      </c>
      <c r="C51" s="312" t="s">
        <v>1106</v>
      </c>
      <c r="D51" s="312" t="s">
        <v>1189</v>
      </c>
      <c r="E51" s="326"/>
      <c r="F51" s="326"/>
      <c r="G51" s="326">
        <v>26</v>
      </c>
      <c r="H51" s="326"/>
      <c r="I51" s="326"/>
      <c r="J51" s="326"/>
      <c r="K51" s="326"/>
      <c r="L51" s="326"/>
      <c r="M51" s="326">
        <f t="shared" si="1"/>
        <v>4286</v>
      </c>
      <c r="N51" s="326"/>
      <c r="O51" s="326"/>
      <c r="P51" s="326"/>
      <c r="Q51" s="7"/>
    </row>
    <row r="52" spans="1:22">
      <c r="A52" s="7">
        <f t="shared" si="0"/>
        <v>43</v>
      </c>
      <c r="B52" s="12">
        <v>45266</v>
      </c>
      <c r="C52" s="312" t="s">
        <v>1743</v>
      </c>
      <c r="D52" s="312" t="s">
        <v>1744</v>
      </c>
      <c r="E52" s="326"/>
      <c r="F52" s="326"/>
      <c r="G52" s="326">
        <v>40</v>
      </c>
      <c r="H52" s="326"/>
      <c r="I52" s="326"/>
      <c r="J52" s="326"/>
      <c r="K52" s="326"/>
      <c r="L52" s="326"/>
      <c r="M52" s="326">
        <f t="shared" si="1"/>
        <v>4326</v>
      </c>
      <c r="N52" s="326"/>
      <c r="O52" s="326"/>
      <c r="P52" s="326"/>
      <c r="Q52" s="7"/>
    </row>
    <row r="53" spans="1:22">
      <c r="A53" s="7">
        <f t="shared" si="0"/>
        <v>44</v>
      </c>
      <c r="B53" s="12">
        <v>45266</v>
      </c>
      <c r="C53" s="312" t="s">
        <v>851</v>
      </c>
      <c r="D53" s="312" t="s">
        <v>825</v>
      </c>
      <c r="E53" s="326"/>
      <c r="F53" s="326"/>
      <c r="G53" s="326">
        <v>40</v>
      </c>
      <c r="H53" s="326"/>
      <c r="I53" s="326"/>
      <c r="J53" s="326"/>
      <c r="K53" s="326"/>
      <c r="L53" s="326"/>
      <c r="M53" s="326">
        <f t="shared" si="1"/>
        <v>4366</v>
      </c>
      <c r="N53" s="326"/>
      <c r="O53" s="326"/>
      <c r="P53" s="326"/>
      <c r="Q53" s="7"/>
    </row>
    <row r="54" spans="1:22">
      <c r="A54" s="7">
        <f t="shared" si="0"/>
        <v>45</v>
      </c>
      <c r="B54" s="12">
        <v>45266</v>
      </c>
      <c r="C54" s="312" t="s">
        <v>1176</v>
      </c>
      <c r="D54" s="312" t="s">
        <v>1165</v>
      </c>
      <c r="E54" s="326"/>
      <c r="F54" s="326"/>
      <c r="G54" s="326">
        <v>53</v>
      </c>
      <c r="H54" s="326"/>
      <c r="I54" s="326"/>
      <c r="J54" s="326"/>
      <c r="K54" s="326"/>
      <c r="L54" s="326"/>
      <c r="M54" s="326">
        <f t="shared" si="1"/>
        <v>4419</v>
      </c>
      <c r="N54" s="326"/>
      <c r="O54" s="326"/>
      <c r="P54" s="326"/>
      <c r="Q54" s="7"/>
    </row>
    <row r="55" spans="1:22">
      <c r="A55" s="7">
        <f t="shared" si="0"/>
        <v>46</v>
      </c>
      <c r="B55" s="12">
        <v>45266</v>
      </c>
      <c r="C55" s="312" t="s">
        <v>1176</v>
      </c>
      <c r="D55" s="312" t="s">
        <v>851</v>
      </c>
      <c r="E55" s="326"/>
      <c r="F55" s="326"/>
      <c r="G55" s="326">
        <v>30</v>
      </c>
      <c r="H55" s="326"/>
      <c r="I55" s="326"/>
      <c r="J55" s="326"/>
      <c r="K55" s="326"/>
      <c r="L55" s="326"/>
      <c r="M55" s="326">
        <f t="shared" si="1"/>
        <v>4449</v>
      </c>
      <c r="N55" s="326"/>
      <c r="O55" s="326"/>
      <c r="P55" s="326"/>
      <c r="Q55" s="7"/>
    </row>
    <row r="56" spans="1:22">
      <c r="A56" s="7">
        <f t="shared" si="0"/>
        <v>47</v>
      </c>
      <c r="B56" s="12">
        <v>45266</v>
      </c>
      <c r="C56" s="312" t="s">
        <v>825</v>
      </c>
      <c r="D56" s="312" t="s">
        <v>1211</v>
      </c>
      <c r="E56" s="326"/>
      <c r="F56" s="326"/>
      <c r="G56" s="326">
        <v>37</v>
      </c>
      <c r="H56" s="326"/>
      <c r="I56" s="326"/>
      <c r="J56" s="326"/>
      <c r="K56" s="326"/>
      <c r="L56" s="326"/>
      <c r="M56" s="326">
        <f t="shared" si="1"/>
        <v>4486</v>
      </c>
      <c r="N56" s="326"/>
      <c r="O56" s="326"/>
      <c r="P56" s="326"/>
      <c r="Q56" s="7"/>
    </row>
    <row r="57" spans="1:22">
      <c r="A57" s="7">
        <f t="shared" si="0"/>
        <v>48</v>
      </c>
      <c r="B57" s="12">
        <v>45266</v>
      </c>
      <c r="C57" s="312" t="s">
        <v>1171</v>
      </c>
      <c r="D57" s="312" t="s">
        <v>1316</v>
      </c>
      <c r="E57" s="326"/>
      <c r="F57" s="326"/>
      <c r="G57" s="326">
        <v>59</v>
      </c>
      <c r="H57" s="326"/>
      <c r="I57" s="326"/>
      <c r="J57" s="326"/>
      <c r="K57" s="326"/>
      <c r="L57" s="326"/>
      <c r="M57" s="326">
        <f t="shared" si="1"/>
        <v>4545</v>
      </c>
      <c r="N57" s="326"/>
      <c r="O57" s="326"/>
      <c r="P57" s="326"/>
      <c r="Q57" s="7"/>
    </row>
    <row r="58" spans="1:22">
      <c r="A58" s="7">
        <f t="shared" si="0"/>
        <v>49</v>
      </c>
      <c r="B58" s="12">
        <v>45266</v>
      </c>
      <c r="C58" s="312" t="s">
        <v>923</v>
      </c>
      <c r="D58" s="312" t="s">
        <v>752</v>
      </c>
      <c r="E58" s="326"/>
      <c r="F58" s="326"/>
      <c r="G58" s="326">
        <v>48</v>
      </c>
      <c r="H58" s="326"/>
      <c r="I58" s="326"/>
      <c r="J58" s="326"/>
      <c r="K58" s="326"/>
      <c r="L58" s="326"/>
      <c r="M58" s="326">
        <f t="shared" si="1"/>
        <v>4593</v>
      </c>
      <c r="N58" s="326"/>
      <c r="O58" s="326"/>
      <c r="P58" s="326"/>
      <c r="Q58" s="7"/>
    </row>
    <row r="59" spans="1:22">
      <c r="A59" s="7">
        <f t="shared" si="0"/>
        <v>50</v>
      </c>
      <c r="B59" s="12">
        <v>45266</v>
      </c>
      <c r="C59" s="312" t="s">
        <v>752</v>
      </c>
      <c r="D59" s="312" t="s">
        <v>1260</v>
      </c>
      <c r="E59" s="326"/>
      <c r="F59" s="326"/>
      <c r="G59" s="326">
        <v>20</v>
      </c>
      <c r="H59" s="326"/>
      <c r="I59" s="326"/>
      <c r="J59" s="326"/>
      <c r="K59" s="326"/>
      <c r="L59" s="326"/>
      <c r="M59" s="326">
        <f t="shared" si="1"/>
        <v>4613</v>
      </c>
      <c r="N59" s="326"/>
      <c r="O59" s="326"/>
      <c r="P59" s="326"/>
      <c r="Q59" s="7"/>
    </row>
    <row r="60" spans="1:22">
      <c r="A60" s="7">
        <f t="shared" si="0"/>
        <v>51</v>
      </c>
      <c r="B60" s="12">
        <v>45266</v>
      </c>
      <c r="C60" s="312" t="s">
        <v>1260</v>
      </c>
      <c r="D60" s="312" t="s">
        <v>1111</v>
      </c>
      <c r="E60" s="326"/>
      <c r="F60" s="326"/>
      <c r="G60" s="326">
        <v>39</v>
      </c>
      <c r="H60" s="326"/>
      <c r="I60" s="326"/>
      <c r="J60" s="326"/>
      <c r="K60" s="326"/>
      <c r="L60" s="326"/>
      <c r="M60" s="326">
        <f t="shared" si="1"/>
        <v>4652</v>
      </c>
      <c r="N60" s="326"/>
      <c r="O60" s="326"/>
      <c r="P60" s="326"/>
      <c r="Q60" s="7"/>
    </row>
    <row r="61" spans="1:22">
      <c r="A61" s="7">
        <f t="shared" si="0"/>
        <v>52</v>
      </c>
      <c r="B61" s="12">
        <v>45274</v>
      </c>
      <c r="C61" s="312">
        <v>70</v>
      </c>
      <c r="D61" s="312">
        <v>79</v>
      </c>
      <c r="E61" s="326"/>
      <c r="F61" s="326"/>
      <c r="G61" s="326">
        <v>14</v>
      </c>
      <c r="H61" s="326"/>
      <c r="I61" s="326"/>
      <c r="J61" s="326"/>
      <c r="K61" s="326"/>
      <c r="L61" s="326"/>
      <c r="M61" s="326">
        <f t="shared" si="1"/>
        <v>4666</v>
      </c>
      <c r="N61" s="326"/>
      <c r="O61" s="326"/>
      <c r="P61" s="326"/>
      <c r="Q61" s="7"/>
    </row>
    <row r="62" spans="1:22">
      <c r="A62" s="7">
        <f t="shared" si="0"/>
        <v>53</v>
      </c>
      <c r="B62" s="12">
        <v>45274</v>
      </c>
      <c r="C62" s="312">
        <v>64</v>
      </c>
      <c r="D62" s="312">
        <v>70</v>
      </c>
      <c r="E62" s="326"/>
      <c r="F62" s="326"/>
      <c r="G62" s="326">
        <v>42</v>
      </c>
      <c r="H62" s="326"/>
      <c r="I62" s="326"/>
      <c r="J62" s="326"/>
      <c r="K62" s="326"/>
      <c r="L62" s="326"/>
      <c r="M62" s="326">
        <f t="shared" si="1"/>
        <v>4708</v>
      </c>
      <c r="N62" s="326"/>
      <c r="O62" s="326"/>
      <c r="P62" s="326"/>
      <c r="Q62" s="7"/>
    </row>
    <row r="63" spans="1:22">
      <c r="A63" s="7">
        <f t="shared" si="0"/>
        <v>54</v>
      </c>
      <c r="B63" s="12">
        <v>45274</v>
      </c>
      <c r="C63" s="312">
        <v>57</v>
      </c>
      <c r="D63" s="312">
        <v>64</v>
      </c>
      <c r="E63" s="326"/>
      <c r="F63" s="326"/>
      <c r="G63" s="326">
        <v>33</v>
      </c>
      <c r="H63" s="326"/>
      <c r="I63" s="326"/>
      <c r="J63" s="326"/>
      <c r="K63" s="326"/>
      <c r="L63" s="326"/>
      <c r="M63" s="326">
        <f t="shared" si="1"/>
        <v>4741</v>
      </c>
      <c r="N63" s="326"/>
      <c r="O63" s="326"/>
      <c r="P63" s="326"/>
      <c r="Q63" s="7"/>
    </row>
    <row r="64" spans="1:22">
      <c r="A64" s="7">
        <f t="shared" si="0"/>
        <v>55</v>
      </c>
      <c r="B64" s="12">
        <v>45274</v>
      </c>
      <c r="C64" s="312">
        <v>56</v>
      </c>
      <c r="D64" s="312">
        <v>57</v>
      </c>
      <c r="E64" s="326"/>
      <c r="F64" s="326"/>
      <c r="G64" s="326">
        <v>33</v>
      </c>
      <c r="H64" s="326"/>
      <c r="I64" s="326"/>
      <c r="J64" s="326"/>
      <c r="K64" s="326"/>
      <c r="L64" s="326"/>
      <c r="M64" s="326">
        <f t="shared" si="1"/>
        <v>4774</v>
      </c>
      <c r="N64" s="326"/>
      <c r="O64" s="326"/>
      <c r="P64" s="326"/>
      <c r="Q64" s="7"/>
    </row>
    <row r="65" spans="1:19">
      <c r="A65" s="7">
        <f t="shared" si="0"/>
        <v>56</v>
      </c>
      <c r="B65" s="12">
        <v>45274</v>
      </c>
      <c r="C65" s="312">
        <v>53</v>
      </c>
      <c r="D65" s="312">
        <v>56</v>
      </c>
      <c r="E65" s="326"/>
      <c r="F65" s="326"/>
      <c r="G65" s="326">
        <v>19</v>
      </c>
      <c r="H65" s="326"/>
      <c r="I65" s="326"/>
      <c r="J65" s="326"/>
      <c r="K65" s="326"/>
      <c r="L65" s="326"/>
      <c r="M65" s="326">
        <f t="shared" si="1"/>
        <v>4793</v>
      </c>
      <c r="N65" s="326"/>
      <c r="O65" s="326"/>
      <c r="P65" s="326"/>
      <c r="Q65" s="7"/>
    </row>
    <row r="66" spans="1:19">
      <c r="A66" s="7">
        <f t="shared" si="0"/>
        <v>57</v>
      </c>
      <c r="B66" s="12">
        <v>45274</v>
      </c>
      <c r="C66" s="312">
        <v>45</v>
      </c>
      <c r="D66" s="312">
        <v>53</v>
      </c>
      <c r="E66" s="326"/>
      <c r="F66" s="326"/>
      <c r="G66" s="326">
        <v>41</v>
      </c>
      <c r="H66" s="326"/>
      <c r="I66" s="326"/>
      <c r="J66" s="326"/>
      <c r="K66" s="326"/>
      <c r="L66" s="326"/>
      <c r="M66" s="326">
        <f t="shared" si="1"/>
        <v>4834</v>
      </c>
      <c r="N66" s="326"/>
      <c r="O66" s="326"/>
      <c r="P66" s="326"/>
      <c r="Q66" s="7"/>
    </row>
    <row r="67" spans="1:19">
      <c r="A67" s="7">
        <f t="shared" si="0"/>
        <v>58</v>
      </c>
      <c r="B67" s="12">
        <v>45274</v>
      </c>
      <c r="C67" s="312">
        <v>45</v>
      </c>
      <c r="D67" s="312">
        <v>48</v>
      </c>
      <c r="E67" s="326"/>
      <c r="F67" s="326"/>
      <c r="G67" s="326">
        <v>87</v>
      </c>
      <c r="H67" s="326"/>
      <c r="I67" s="326"/>
      <c r="J67" s="326"/>
      <c r="K67" s="326"/>
      <c r="L67" s="326"/>
      <c r="M67" s="326">
        <f t="shared" si="1"/>
        <v>4921</v>
      </c>
      <c r="N67" s="326"/>
      <c r="O67" s="326"/>
      <c r="P67" s="326"/>
      <c r="Q67" s="7"/>
    </row>
    <row r="68" spans="1:19">
      <c r="A68" s="7">
        <f t="shared" si="0"/>
        <v>59</v>
      </c>
      <c r="B68" s="12">
        <v>45294</v>
      </c>
      <c r="C68" s="312">
        <v>48</v>
      </c>
      <c r="D68" s="312">
        <v>49</v>
      </c>
      <c r="E68" s="326"/>
      <c r="F68" s="326"/>
      <c r="G68" s="326">
        <v>26</v>
      </c>
      <c r="H68" s="326"/>
      <c r="I68" s="326"/>
      <c r="J68" s="326"/>
      <c r="K68" s="326"/>
      <c r="L68" s="326"/>
      <c r="M68" s="333">
        <f t="shared" si="1"/>
        <v>4947</v>
      </c>
      <c r="N68" s="326"/>
      <c r="O68" s="326"/>
      <c r="P68" s="326"/>
      <c r="Q68" s="7"/>
    </row>
    <row r="69" spans="1:19">
      <c r="A69" s="7">
        <f t="shared" si="0"/>
        <v>60</v>
      </c>
      <c r="B69" s="12">
        <v>45294</v>
      </c>
      <c r="C69" s="312">
        <v>49</v>
      </c>
      <c r="D69" s="312">
        <v>46</v>
      </c>
      <c r="E69" s="326"/>
      <c r="F69" s="326"/>
      <c r="G69" s="326">
        <v>11</v>
      </c>
      <c r="H69" s="326"/>
      <c r="I69" s="326"/>
      <c r="J69" s="326"/>
      <c r="K69" s="326"/>
      <c r="L69" s="326"/>
      <c r="M69" s="333">
        <f t="shared" si="1"/>
        <v>4958</v>
      </c>
      <c r="N69" s="326"/>
      <c r="O69" s="326"/>
      <c r="P69" s="326"/>
      <c r="Q69" s="7"/>
    </row>
    <row r="70" spans="1:19">
      <c r="A70" s="7">
        <f t="shared" si="0"/>
        <v>61</v>
      </c>
      <c r="B70" s="12">
        <v>45294</v>
      </c>
      <c r="C70" s="312">
        <v>43</v>
      </c>
      <c r="D70" s="312">
        <v>46</v>
      </c>
      <c r="E70" s="326"/>
      <c r="F70" s="326"/>
      <c r="G70" s="326">
        <v>32</v>
      </c>
      <c r="H70" s="326"/>
      <c r="I70" s="326"/>
      <c r="J70" s="326"/>
      <c r="K70" s="326"/>
      <c r="L70" s="326"/>
      <c r="M70" s="333">
        <f t="shared" si="1"/>
        <v>4990</v>
      </c>
      <c r="N70" s="326"/>
      <c r="O70" s="326"/>
      <c r="P70" s="326"/>
      <c r="Q70" s="7"/>
    </row>
    <row r="71" spans="1:19">
      <c r="A71" s="7">
        <f t="shared" si="0"/>
        <v>62</v>
      </c>
      <c r="B71" s="12">
        <v>45294</v>
      </c>
      <c r="C71" s="312">
        <v>46</v>
      </c>
      <c r="D71" s="312">
        <v>51</v>
      </c>
      <c r="E71" s="326"/>
      <c r="F71" s="326"/>
      <c r="G71" s="326">
        <v>62</v>
      </c>
      <c r="H71" s="326"/>
      <c r="I71" s="326"/>
      <c r="J71" s="326"/>
      <c r="K71" s="326"/>
      <c r="L71" s="326"/>
      <c r="M71" s="333">
        <f t="shared" si="1"/>
        <v>5052</v>
      </c>
      <c r="N71" s="326"/>
      <c r="O71" s="326"/>
      <c r="P71" s="326"/>
      <c r="Q71" s="7"/>
      <c r="S71">
        <f>82+76+139+90+88</f>
        <v>475</v>
      </c>
    </row>
    <row r="72" spans="1:19">
      <c r="A72" s="7">
        <f t="shared" si="0"/>
        <v>63</v>
      </c>
      <c r="B72" s="12">
        <v>45294</v>
      </c>
      <c r="C72" s="312">
        <v>128</v>
      </c>
      <c r="D72" s="312">
        <v>130</v>
      </c>
      <c r="E72" s="326"/>
      <c r="F72" s="326"/>
      <c r="G72" s="326">
        <v>88</v>
      </c>
      <c r="H72" s="326"/>
      <c r="I72" s="326"/>
      <c r="J72" s="326"/>
      <c r="K72" s="326"/>
      <c r="L72" s="326"/>
      <c r="M72" s="333">
        <f t="shared" si="1"/>
        <v>5140</v>
      </c>
      <c r="N72" s="326"/>
      <c r="O72" s="326"/>
      <c r="P72" s="326"/>
      <c r="Q72" s="7"/>
    </row>
    <row r="73" spans="1:19">
      <c r="A73" s="7">
        <f t="shared" si="0"/>
        <v>64</v>
      </c>
      <c r="B73" s="12">
        <v>45295</v>
      </c>
      <c r="C73" s="312">
        <v>96</v>
      </c>
      <c r="D73" s="312">
        <v>97</v>
      </c>
      <c r="E73" s="326"/>
      <c r="F73" s="326"/>
      <c r="G73" s="326">
        <v>82</v>
      </c>
      <c r="H73" s="326"/>
      <c r="I73" s="326"/>
      <c r="J73" s="326"/>
      <c r="K73" s="326"/>
      <c r="L73" s="326"/>
      <c r="M73" s="333">
        <f t="shared" si="1"/>
        <v>5222</v>
      </c>
      <c r="N73" s="326"/>
      <c r="O73" s="326"/>
      <c r="P73" s="326"/>
      <c r="Q73" s="7"/>
    </row>
    <row r="74" spans="1:19">
      <c r="A74" s="7">
        <f t="shared" si="0"/>
        <v>65</v>
      </c>
      <c r="B74" s="12">
        <v>45295</v>
      </c>
      <c r="C74" s="312">
        <v>97</v>
      </c>
      <c r="D74" s="312">
        <v>98</v>
      </c>
      <c r="E74" s="333"/>
      <c r="F74" s="333"/>
      <c r="G74" s="333">
        <v>20</v>
      </c>
      <c r="H74" s="333"/>
      <c r="I74" s="333"/>
      <c r="J74" s="333"/>
      <c r="K74" s="333"/>
      <c r="L74" s="333"/>
      <c r="M74" s="333">
        <f t="shared" si="1"/>
        <v>5242</v>
      </c>
      <c r="N74" s="333"/>
      <c r="O74" s="333"/>
      <c r="P74" s="333"/>
      <c r="Q74" s="7"/>
    </row>
    <row r="75" spans="1:19">
      <c r="A75" s="7">
        <f t="shared" si="0"/>
        <v>66</v>
      </c>
      <c r="B75" s="12">
        <v>45295</v>
      </c>
      <c r="C75" s="312">
        <v>88</v>
      </c>
      <c r="D75" s="312">
        <v>89</v>
      </c>
      <c r="E75" s="333"/>
      <c r="F75" s="333"/>
      <c r="G75" s="333">
        <v>47</v>
      </c>
      <c r="H75" s="333"/>
      <c r="I75" s="333"/>
      <c r="J75" s="333"/>
      <c r="K75" s="333"/>
      <c r="L75" s="333"/>
      <c r="M75" s="333">
        <f t="shared" si="1"/>
        <v>5289</v>
      </c>
      <c r="N75" s="333"/>
      <c r="O75" s="333"/>
      <c r="P75" s="333"/>
      <c r="Q75" s="7"/>
    </row>
    <row r="76" spans="1:19">
      <c r="A76" s="7">
        <f t="shared" ref="A76:A106" si="2">1+A75</f>
        <v>67</v>
      </c>
      <c r="B76" s="12">
        <v>45295</v>
      </c>
      <c r="C76" s="312">
        <v>83</v>
      </c>
      <c r="D76" s="312">
        <v>88</v>
      </c>
      <c r="E76" s="333"/>
      <c r="F76" s="333"/>
      <c r="G76" s="333">
        <v>56</v>
      </c>
      <c r="H76" s="333"/>
      <c r="I76" s="333"/>
      <c r="J76" s="333"/>
      <c r="K76" s="333"/>
      <c r="L76" s="333"/>
      <c r="M76" s="333">
        <f t="shared" ref="M76:M106" si="3">+M75+G76+H76+I76+J76+K76+L76</f>
        <v>5345</v>
      </c>
      <c r="N76" s="333"/>
      <c r="O76" s="333"/>
      <c r="P76" s="333"/>
      <c r="Q76" s="7"/>
    </row>
    <row r="77" spans="1:19">
      <c r="A77" s="7">
        <f t="shared" si="2"/>
        <v>68</v>
      </c>
      <c r="B77" s="12">
        <v>45295</v>
      </c>
      <c r="C77" s="312">
        <v>69</v>
      </c>
      <c r="D77" s="312">
        <v>73</v>
      </c>
      <c r="E77" s="333"/>
      <c r="F77" s="333"/>
      <c r="G77" s="333">
        <v>28</v>
      </c>
      <c r="H77" s="333"/>
      <c r="I77" s="333"/>
      <c r="J77" s="333"/>
      <c r="K77" s="333"/>
      <c r="L77" s="333"/>
      <c r="M77" s="333">
        <f t="shared" si="3"/>
        <v>5373</v>
      </c>
      <c r="N77" s="333"/>
      <c r="O77" s="333"/>
      <c r="P77" s="333"/>
      <c r="Q77" s="7"/>
    </row>
    <row r="78" spans="1:19">
      <c r="A78" s="7">
        <f t="shared" si="2"/>
        <v>69</v>
      </c>
      <c r="B78" s="12">
        <v>45295</v>
      </c>
      <c r="C78" s="312">
        <v>60</v>
      </c>
      <c r="D78" s="312">
        <v>69</v>
      </c>
      <c r="E78" s="333"/>
      <c r="F78" s="333"/>
      <c r="G78" s="333">
        <v>66</v>
      </c>
      <c r="H78" s="333"/>
      <c r="I78" s="333"/>
      <c r="J78" s="333"/>
      <c r="K78" s="333"/>
      <c r="L78" s="333"/>
      <c r="M78" s="333">
        <f t="shared" si="3"/>
        <v>5439</v>
      </c>
      <c r="N78" s="333"/>
      <c r="O78" s="333"/>
      <c r="P78" s="333"/>
      <c r="Q78" s="7"/>
    </row>
    <row r="79" spans="1:19">
      <c r="A79" s="7">
        <f t="shared" si="2"/>
        <v>70</v>
      </c>
      <c r="B79" s="12">
        <v>45295</v>
      </c>
      <c r="C79" s="312">
        <v>58</v>
      </c>
      <c r="D79" s="312">
        <v>60</v>
      </c>
      <c r="E79" s="333"/>
      <c r="F79" s="333"/>
      <c r="G79" s="333">
        <v>141</v>
      </c>
      <c r="H79" s="333"/>
      <c r="I79" s="333"/>
      <c r="J79" s="333"/>
      <c r="K79" s="333"/>
      <c r="L79" s="333"/>
      <c r="M79" s="333">
        <f t="shared" si="3"/>
        <v>5580</v>
      </c>
      <c r="N79" s="333"/>
      <c r="O79" s="333"/>
      <c r="P79" s="333"/>
      <c r="Q79" s="7"/>
    </row>
    <row r="80" spans="1:19">
      <c r="A80" s="7">
        <f t="shared" si="2"/>
        <v>71</v>
      </c>
      <c r="B80" s="12">
        <v>45295</v>
      </c>
      <c r="C80" s="312">
        <v>55</v>
      </c>
      <c r="D80" s="312">
        <v>62</v>
      </c>
      <c r="E80" s="333"/>
      <c r="F80" s="333"/>
      <c r="G80" s="333">
        <v>90</v>
      </c>
      <c r="H80" s="333"/>
      <c r="I80" s="333"/>
      <c r="J80" s="333"/>
      <c r="K80" s="333"/>
      <c r="L80" s="333"/>
      <c r="M80" s="333">
        <f t="shared" si="3"/>
        <v>5670</v>
      </c>
      <c r="N80" s="333"/>
      <c r="O80" s="333"/>
      <c r="P80" s="333"/>
      <c r="Q80" s="7"/>
    </row>
    <row r="81" spans="1:19">
      <c r="A81" s="7">
        <f t="shared" si="2"/>
        <v>72</v>
      </c>
      <c r="B81" s="12">
        <v>45296</v>
      </c>
      <c r="C81" s="312">
        <v>15</v>
      </c>
      <c r="D81" s="312">
        <v>55</v>
      </c>
      <c r="E81" s="333"/>
      <c r="F81" s="333"/>
      <c r="G81" s="333">
        <v>206</v>
      </c>
      <c r="H81" s="333"/>
      <c r="I81" s="333"/>
      <c r="J81" s="333"/>
      <c r="K81" s="333"/>
      <c r="L81" s="333"/>
      <c r="M81" s="333">
        <f t="shared" si="3"/>
        <v>5876</v>
      </c>
      <c r="N81" s="333"/>
      <c r="O81" s="333"/>
      <c r="P81" s="333"/>
      <c r="Q81" s="7"/>
    </row>
    <row r="82" spans="1:19">
      <c r="A82" s="7">
        <f t="shared" si="2"/>
        <v>73</v>
      </c>
      <c r="B82" s="12">
        <v>45297</v>
      </c>
      <c r="C82" s="312">
        <v>68</v>
      </c>
      <c r="D82" s="312">
        <v>69</v>
      </c>
      <c r="E82" s="333"/>
      <c r="F82" s="333"/>
      <c r="G82" s="333">
        <v>66</v>
      </c>
      <c r="H82" s="333"/>
      <c r="I82" s="333"/>
      <c r="J82" s="333"/>
      <c r="K82" s="333"/>
      <c r="L82" s="333"/>
      <c r="M82" s="333">
        <f t="shared" si="3"/>
        <v>5942</v>
      </c>
      <c r="N82" s="333"/>
      <c r="O82" s="333"/>
      <c r="P82" s="333"/>
      <c r="Q82" s="7"/>
    </row>
    <row r="83" spans="1:19">
      <c r="A83" s="7">
        <f t="shared" si="2"/>
        <v>74</v>
      </c>
      <c r="B83" s="12">
        <v>45297</v>
      </c>
      <c r="C83" s="312">
        <v>144</v>
      </c>
      <c r="D83" s="312">
        <v>156</v>
      </c>
      <c r="E83" s="333"/>
      <c r="F83" s="333"/>
      <c r="G83" s="333">
        <v>82</v>
      </c>
      <c r="H83" s="333"/>
      <c r="I83" s="333"/>
      <c r="J83" s="333"/>
      <c r="K83" s="333"/>
      <c r="L83" s="333"/>
      <c r="M83" s="333">
        <f t="shared" si="3"/>
        <v>6024</v>
      </c>
      <c r="N83" s="333"/>
      <c r="O83" s="333"/>
      <c r="P83" s="333"/>
      <c r="Q83" s="7"/>
    </row>
    <row r="84" spans="1:19">
      <c r="A84" s="7">
        <f t="shared" si="2"/>
        <v>75</v>
      </c>
      <c r="B84" s="12">
        <v>45299</v>
      </c>
      <c r="C84" s="312">
        <v>58</v>
      </c>
      <c r="D84" s="312">
        <v>59</v>
      </c>
      <c r="E84" s="333"/>
      <c r="F84" s="333"/>
      <c r="G84" s="333">
        <v>54</v>
      </c>
      <c r="H84" s="333"/>
      <c r="I84" s="333"/>
      <c r="J84" s="333"/>
      <c r="K84" s="333"/>
      <c r="L84" s="333"/>
      <c r="M84" s="333">
        <f t="shared" si="3"/>
        <v>6078</v>
      </c>
      <c r="N84" s="333"/>
      <c r="O84" s="333"/>
      <c r="P84" s="333"/>
      <c r="Q84" s="7"/>
    </row>
    <row r="85" spans="1:19">
      <c r="A85" s="7">
        <f t="shared" si="2"/>
        <v>76</v>
      </c>
      <c r="B85" s="12">
        <v>45299</v>
      </c>
      <c r="C85" s="312">
        <v>153</v>
      </c>
      <c r="D85" s="312">
        <v>154</v>
      </c>
      <c r="E85" s="333"/>
      <c r="F85" s="333"/>
      <c r="G85" s="333">
        <v>55</v>
      </c>
      <c r="H85" s="333"/>
      <c r="I85" s="333"/>
      <c r="J85" s="333"/>
      <c r="K85" s="333"/>
      <c r="L85" s="333"/>
      <c r="M85" s="333">
        <f t="shared" si="3"/>
        <v>6133</v>
      </c>
      <c r="N85" s="333"/>
      <c r="O85" s="333"/>
      <c r="P85" s="333"/>
      <c r="Q85" s="7"/>
    </row>
    <row r="86" spans="1:19">
      <c r="A86" s="7">
        <f t="shared" si="2"/>
        <v>77</v>
      </c>
      <c r="B86" s="12">
        <v>45299</v>
      </c>
      <c r="C86" s="312">
        <v>145</v>
      </c>
      <c r="D86" s="312">
        <v>154</v>
      </c>
      <c r="E86" s="333"/>
      <c r="F86" s="333"/>
      <c r="G86" s="333">
        <v>70</v>
      </c>
      <c r="H86" s="333"/>
      <c r="I86" s="333"/>
      <c r="J86" s="333"/>
      <c r="K86" s="333"/>
      <c r="L86" s="333"/>
      <c r="M86" s="333">
        <f t="shared" si="3"/>
        <v>6203</v>
      </c>
      <c r="N86" s="333"/>
      <c r="O86" s="333"/>
      <c r="P86" s="333"/>
      <c r="Q86" s="7"/>
    </row>
    <row r="87" spans="1:19">
      <c r="A87" s="7">
        <f t="shared" si="2"/>
        <v>78</v>
      </c>
      <c r="B87" s="12">
        <v>45320</v>
      </c>
      <c r="C87" s="312">
        <v>5</v>
      </c>
      <c r="D87" s="312">
        <v>55</v>
      </c>
      <c r="E87" s="333"/>
      <c r="F87" s="333"/>
      <c r="G87" s="333">
        <v>206</v>
      </c>
      <c r="H87" s="333"/>
      <c r="I87" s="333"/>
      <c r="J87" s="333"/>
      <c r="K87" s="333"/>
      <c r="L87" s="333"/>
      <c r="M87" s="356">
        <f t="shared" si="3"/>
        <v>6409</v>
      </c>
      <c r="N87" s="333"/>
      <c r="O87" s="333"/>
      <c r="P87" s="333"/>
      <c r="Q87" s="7"/>
    </row>
    <row r="88" spans="1:19">
      <c r="A88" s="7">
        <f t="shared" si="2"/>
        <v>79</v>
      </c>
      <c r="B88" s="12">
        <v>45321</v>
      </c>
      <c r="C88" s="312">
        <v>55</v>
      </c>
      <c r="D88" s="312">
        <v>60</v>
      </c>
      <c r="E88" s="333"/>
      <c r="F88" s="333"/>
      <c r="G88" s="333">
        <v>52</v>
      </c>
      <c r="H88" s="333"/>
      <c r="I88" s="333"/>
      <c r="J88" s="333"/>
      <c r="K88" s="333"/>
      <c r="L88" s="333"/>
      <c r="M88" s="356">
        <f t="shared" si="3"/>
        <v>6461</v>
      </c>
      <c r="N88" s="333"/>
      <c r="O88" s="333"/>
      <c r="P88" s="333"/>
      <c r="Q88" s="7"/>
    </row>
    <row r="89" spans="1:19">
      <c r="A89" s="7">
        <f t="shared" si="2"/>
        <v>80</v>
      </c>
      <c r="B89" s="12">
        <v>45321</v>
      </c>
      <c r="C89" s="312">
        <v>96</v>
      </c>
      <c r="D89" s="312">
        <v>97</v>
      </c>
      <c r="E89" s="333"/>
      <c r="F89" s="333"/>
      <c r="G89" s="333">
        <v>82</v>
      </c>
      <c r="H89" s="333"/>
      <c r="I89" s="333"/>
      <c r="J89" s="333"/>
      <c r="K89" s="333"/>
      <c r="L89" s="333"/>
      <c r="M89" s="356">
        <f t="shared" si="3"/>
        <v>6543</v>
      </c>
      <c r="N89" s="333"/>
      <c r="O89" s="333"/>
      <c r="P89" s="333"/>
      <c r="Q89" s="7"/>
    </row>
    <row r="90" spans="1:19">
      <c r="A90" s="7">
        <f t="shared" si="2"/>
        <v>81</v>
      </c>
      <c r="B90" s="12">
        <v>45321</v>
      </c>
      <c r="C90" s="312">
        <v>97</v>
      </c>
      <c r="D90" s="312">
        <v>98</v>
      </c>
      <c r="E90" s="333"/>
      <c r="F90" s="333"/>
      <c r="G90" s="333">
        <v>20</v>
      </c>
      <c r="H90" s="333"/>
      <c r="I90" s="333"/>
      <c r="J90" s="333"/>
      <c r="K90" s="333"/>
      <c r="L90" s="333"/>
      <c r="M90" s="356">
        <f t="shared" si="3"/>
        <v>6563</v>
      </c>
      <c r="N90" s="333"/>
      <c r="O90" s="333"/>
      <c r="P90" s="333"/>
      <c r="Q90" s="7"/>
    </row>
    <row r="91" spans="1:19">
      <c r="A91" s="7">
        <f t="shared" si="2"/>
        <v>82</v>
      </c>
      <c r="B91" s="12">
        <v>45323</v>
      </c>
      <c r="C91" s="312">
        <v>19</v>
      </c>
      <c r="D91" s="312">
        <v>20</v>
      </c>
      <c r="E91" s="333"/>
      <c r="F91" s="333"/>
      <c r="G91" s="333">
        <v>41</v>
      </c>
      <c r="H91" s="333"/>
      <c r="I91" s="333"/>
      <c r="J91" s="333"/>
      <c r="K91" s="333"/>
      <c r="L91" s="333"/>
      <c r="M91" s="358">
        <f t="shared" si="3"/>
        <v>6604</v>
      </c>
      <c r="N91" s="333"/>
      <c r="O91" s="333"/>
      <c r="P91" s="333"/>
      <c r="Q91" s="7"/>
      <c r="S91">
        <f>139+147+251</f>
        <v>537</v>
      </c>
    </row>
    <row r="92" spans="1:19">
      <c r="A92" s="7">
        <f t="shared" si="2"/>
        <v>83</v>
      </c>
      <c r="B92" s="12">
        <v>45323</v>
      </c>
      <c r="C92" s="312">
        <v>20</v>
      </c>
      <c r="D92" s="312">
        <v>18</v>
      </c>
      <c r="E92" s="333"/>
      <c r="F92" s="333"/>
      <c r="G92" s="333">
        <v>38</v>
      </c>
      <c r="H92" s="333"/>
      <c r="I92" s="333"/>
      <c r="J92" s="333"/>
      <c r="K92" s="333"/>
      <c r="L92" s="333"/>
      <c r="M92" s="358">
        <f t="shared" si="3"/>
        <v>6642</v>
      </c>
      <c r="N92" s="333"/>
      <c r="O92" s="333"/>
      <c r="P92" s="333"/>
      <c r="Q92" s="7"/>
    </row>
    <row r="93" spans="1:19">
      <c r="A93" s="7">
        <f t="shared" si="2"/>
        <v>84</v>
      </c>
      <c r="B93" s="12">
        <v>45323</v>
      </c>
      <c r="C93" s="312">
        <v>18</v>
      </c>
      <c r="D93" s="312">
        <v>14</v>
      </c>
      <c r="E93" s="333"/>
      <c r="F93" s="333"/>
      <c r="G93" s="333">
        <v>76</v>
      </c>
      <c r="H93" s="333"/>
      <c r="I93" s="333"/>
      <c r="J93" s="333"/>
      <c r="K93" s="333"/>
      <c r="L93" s="333"/>
      <c r="M93" s="358">
        <f t="shared" si="3"/>
        <v>6718</v>
      </c>
      <c r="N93" s="333"/>
      <c r="O93" s="333"/>
      <c r="P93" s="333"/>
      <c r="Q93" s="7"/>
    </row>
    <row r="94" spans="1:19">
      <c r="A94" s="7">
        <f t="shared" si="2"/>
        <v>85</v>
      </c>
      <c r="B94" s="12">
        <v>45338</v>
      </c>
      <c r="C94" s="312">
        <v>36</v>
      </c>
      <c r="D94" s="312">
        <v>42</v>
      </c>
      <c r="E94" s="333"/>
      <c r="F94" s="333"/>
      <c r="G94" s="333">
        <v>139</v>
      </c>
      <c r="H94" s="333"/>
      <c r="I94" s="333"/>
      <c r="J94" s="333"/>
      <c r="K94" s="333"/>
      <c r="L94" s="333"/>
      <c r="M94" s="364">
        <f t="shared" si="3"/>
        <v>6857</v>
      </c>
      <c r="N94" s="333"/>
      <c r="O94" s="333"/>
      <c r="P94" s="333"/>
      <c r="Q94" s="7"/>
    </row>
    <row r="95" spans="1:19">
      <c r="A95" s="7">
        <f t="shared" si="2"/>
        <v>86</v>
      </c>
      <c r="B95" s="12">
        <v>45338</v>
      </c>
      <c r="C95" s="312">
        <v>39</v>
      </c>
      <c r="D95" s="312">
        <v>44</v>
      </c>
      <c r="E95" s="333"/>
      <c r="F95" s="333"/>
      <c r="G95" s="333">
        <v>147</v>
      </c>
      <c r="H95" s="333"/>
      <c r="I95" s="333"/>
      <c r="J95" s="333"/>
      <c r="K95" s="333"/>
      <c r="L95" s="333"/>
      <c r="M95" s="364">
        <f t="shared" si="3"/>
        <v>7004</v>
      </c>
      <c r="N95" s="333"/>
      <c r="O95" s="333"/>
      <c r="P95" s="333"/>
      <c r="Q95" s="7"/>
    </row>
    <row r="96" spans="1:19">
      <c r="A96" s="7">
        <f t="shared" si="2"/>
        <v>87</v>
      </c>
      <c r="B96" s="12">
        <v>45338</v>
      </c>
      <c r="C96" s="312">
        <v>17</v>
      </c>
      <c r="D96" s="312">
        <v>19</v>
      </c>
      <c r="E96" s="333"/>
      <c r="F96" s="333"/>
      <c r="G96" s="333">
        <v>251</v>
      </c>
      <c r="H96" s="333"/>
      <c r="I96" s="333"/>
      <c r="J96" s="333"/>
      <c r="K96" s="333"/>
      <c r="L96" s="333"/>
      <c r="M96" s="364">
        <f t="shared" si="3"/>
        <v>7255</v>
      </c>
      <c r="N96" s="333"/>
      <c r="O96" s="333"/>
      <c r="P96" s="333"/>
      <c r="Q96" s="7"/>
    </row>
    <row r="97" spans="1:17">
      <c r="A97" s="7">
        <f t="shared" si="2"/>
        <v>88</v>
      </c>
      <c r="B97" s="12">
        <v>45338</v>
      </c>
      <c r="C97" s="312">
        <v>8</v>
      </c>
      <c r="D97" s="312">
        <v>9</v>
      </c>
      <c r="E97" s="333"/>
      <c r="F97" s="333"/>
      <c r="G97" s="333">
        <v>33</v>
      </c>
      <c r="H97" s="333"/>
      <c r="I97" s="333"/>
      <c r="J97" s="333"/>
      <c r="K97" s="333"/>
      <c r="L97" s="333"/>
      <c r="M97" s="364">
        <f t="shared" si="3"/>
        <v>7288</v>
      </c>
      <c r="N97" s="333"/>
      <c r="O97" s="333"/>
      <c r="P97" s="333"/>
      <c r="Q97" s="7"/>
    </row>
    <row r="98" spans="1:17">
      <c r="A98" s="7">
        <f t="shared" si="2"/>
        <v>89</v>
      </c>
      <c r="B98" s="12">
        <v>45338</v>
      </c>
      <c r="C98" s="312">
        <v>9</v>
      </c>
      <c r="D98" s="312">
        <v>10</v>
      </c>
      <c r="E98" s="333"/>
      <c r="F98" s="333"/>
      <c r="G98" s="333">
        <v>25</v>
      </c>
      <c r="H98" s="333"/>
      <c r="I98" s="333"/>
      <c r="J98" s="333"/>
      <c r="K98" s="333"/>
      <c r="L98" s="333"/>
      <c r="M98" s="364">
        <f t="shared" si="3"/>
        <v>7313</v>
      </c>
      <c r="N98" s="333"/>
      <c r="O98" s="333"/>
      <c r="P98" s="333"/>
      <c r="Q98" s="7"/>
    </row>
    <row r="99" spans="1:17">
      <c r="A99" s="7">
        <f t="shared" si="2"/>
        <v>90</v>
      </c>
      <c r="B99" s="12">
        <v>45338</v>
      </c>
      <c r="C99" s="312">
        <v>12</v>
      </c>
      <c r="D99" s="312">
        <v>11</v>
      </c>
      <c r="E99" s="333"/>
      <c r="F99" s="333"/>
      <c r="G99" s="333">
        <v>47</v>
      </c>
      <c r="H99" s="333"/>
      <c r="I99" s="333"/>
      <c r="J99" s="333"/>
      <c r="K99" s="333"/>
      <c r="L99" s="333"/>
      <c r="M99" s="364">
        <f t="shared" si="3"/>
        <v>7360</v>
      </c>
      <c r="N99" s="333"/>
      <c r="O99" s="333"/>
      <c r="P99" s="333"/>
      <c r="Q99" s="7"/>
    </row>
    <row r="100" spans="1:17">
      <c r="A100" s="7">
        <f t="shared" si="2"/>
        <v>91</v>
      </c>
      <c r="B100" s="12">
        <v>45338</v>
      </c>
      <c r="C100" s="312">
        <v>14</v>
      </c>
      <c r="D100" s="312">
        <v>18</v>
      </c>
      <c r="E100" s="333"/>
      <c r="F100" s="333"/>
      <c r="G100" s="333">
        <v>76</v>
      </c>
      <c r="H100" s="333"/>
      <c r="I100" s="333"/>
      <c r="J100" s="333"/>
      <c r="K100" s="333"/>
      <c r="L100" s="333"/>
      <c r="M100" s="364">
        <f t="shared" si="3"/>
        <v>7436</v>
      </c>
      <c r="N100" s="333"/>
      <c r="O100" s="333"/>
      <c r="P100" s="333"/>
      <c r="Q100" s="7"/>
    </row>
    <row r="101" spans="1:17">
      <c r="A101" s="7">
        <f t="shared" si="2"/>
        <v>92</v>
      </c>
      <c r="B101" s="12">
        <v>45339</v>
      </c>
      <c r="C101" s="312">
        <v>49</v>
      </c>
      <c r="D101" s="312">
        <v>50</v>
      </c>
      <c r="E101" s="333"/>
      <c r="F101" s="333"/>
      <c r="G101" s="333">
        <v>36</v>
      </c>
      <c r="H101" s="333"/>
      <c r="I101" s="333"/>
      <c r="J101" s="333"/>
      <c r="K101" s="333"/>
      <c r="L101" s="333"/>
      <c r="M101" s="367">
        <f t="shared" si="3"/>
        <v>7472</v>
      </c>
      <c r="N101" s="333"/>
      <c r="O101" s="333"/>
      <c r="P101" s="333"/>
      <c r="Q101" s="7"/>
    </row>
    <row r="102" spans="1:17">
      <c r="A102" s="7">
        <f t="shared" si="2"/>
        <v>93</v>
      </c>
      <c r="B102" s="12">
        <v>45339</v>
      </c>
      <c r="C102" s="312">
        <v>31</v>
      </c>
      <c r="D102" s="312">
        <v>32</v>
      </c>
      <c r="E102" s="333"/>
      <c r="F102" s="333"/>
      <c r="G102" s="333">
        <v>9</v>
      </c>
      <c r="H102" s="333"/>
      <c r="I102" s="333"/>
      <c r="J102" s="333"/>
      <c r="K102" s="333"/>
      <c r="L102" s="333"/>
      <c r="M102" s="367">
        <f t="shared" si="3"/>
        <v>7481</v>
      </c>
      <c r="N102" s="333"/>
      <c r="O102" s="333"/>
      <c r="P102" s="333"/>
      <c r="Q102" s="7"/>
    </row>
    <row r="103" spans="1:17">
      <c r="A103" s="7">
        <f t="shared" si="2"/>
        <v>94</v>
      </c>
      <c r="B103" s="12">
        <v>45339</v>
      </c>
      <c r="C103" s="312">
        <v>42</v>
      </c>
      <c r="D103" s="312">
        <v>33</v>
      </c>
      <c r="E103" s="333"/>
      <c r="F103" s="333"/>
      <c r="G103" s="333">
        <v>23</v>
      </c>
      <c r="H103" s="333"/>
      <c r="I103" s="333"/>
      <c r="J103" s="333"/>
      <c r="K103" s="333"/>
      <c r="L103" s="333"/>
      <c r="M103" s="367">
        <f t="shared" si="3"/>
        <v>7504</v>
      </c>
      <c r="N103" s="333"/>
      <c r="O103" s="333"/>
      <c r="P103" s="333"/>
      <c r="Q103" s="7"/>
    </row>
    <row r="104" spans="1:17">
      <c r="A104" s="7">
        <f t="shared" si="2"/>
        <v>95</v>
      </c>
      <c r="B104" s="12">
        <v>45339</v>
      </c>
      <c r="C104" s="312">
        <v>33</v>
      </c>
      <c r="D104" s="312">
        <v>41</v>
      </c>
      <c r="E104" s="333"/>
      <c r="F104" s="333"/>
      <c r="G104" s="333">
        <v>30</v>
      </c>
      <c r="H104" s="333"/>
      <c r="I104" s="333"/>
      <c r="J104" s="333"/>
      <c r="K104" s="333"/>
      <c r="L104" s="333"/>
      <c r="M104" s="367">
        <f t="shared" si="3"/>
        <v>7534</v>
      </c>
      <c r="N104" s="333"/>
      <c r="O104" s="333"/>
      <c r="P104" s="333"/>
      <c r="Q104" s="7"/>
    </row>
    <row r="105" spans="1:17">
      <c r="A105" s="7">
        <f t="shared" si="2"/>
        <v>96</v>
      </c>
      <c r="B105" s="12">
        <v>45339</v>
      </c>
      <c r="C105" s="312">
        <v>73</v>
      </c>
      <c r="D105" s="312">
        <v>78</v>
      </c>
      <c r="E105" s="333"/>
      <c r="F105" s="333"/>
      <c r="G105" s="333">
        <v>46</v>
      </c>
      <c r="H105" s="333"/>
      <c r="I105" s="333"/>
      <c r="J105" s="333"/>
      <c r="K105" s="333"/>
      <c r="L105" s="333"/>
      <c r="M105" s="367">
        <f t="shared" si="3"/>
        <v>7580</v>
      </c>
      <c r="N105" s="333"/>
      <c r="O105" s="333"/>
      <c r="P105" s="333"/>
      <c r="Q105" s="7"/>
    </row>
    <row r="106" spans="1:17">
      <c r="A106" s="7">
        <f t="shared" si="2"/>
        <v>97</v>
      </c>
      <c r="B106" s="12">
        <v>45339</v>
      </c>
      <c r="C106" s="329">
        <v>80</v>
      </c>
      <c r="D106" s="329">
        <v>84</v>
      </c>
      <c r="E106" s="326"/>
      <c r="F106" s="326"/>
      <c r="G106" s="326">
        <v>40</v>
      </c>
      <c r="H106" s="326"/>
      <c r="I106" s="326"/>
      <c r="J106" s="326"/>
      <c r="K106" s="326"/>
      <c r="L106" s="326"/>
      <c r="M106" s="367">
        <f t="shared" si="3"/>
        <v>7620</v>
      </c>
      <c r="N106" s="326"/>
      <c r="O106" s="326"/>
      <c r="P106" s="326"/>
      <c r="Q106" s="7"/>
    </row>
    <row r="107" spans="1:17">
      <c r="A107" s="7"/>
      <c r="B107" s="12"/>
      <c r="C107" s="329"/>
      <c r="D107" s="329"/>
      <c r="E107" s="367"/>
      <c r="F107" s="367"/>
      <c r="G107" s="367"/>
      <c r="H107" s="367"/>
      <c r="I107" s="367"/>
      <c r="J107" s="367"/>
      <c r="K107" s="367"/>
      <c r="L107" s="367"/>
      <c r="M107" s="367"/>
      <c r="N107" s="367"/>
      <c r="O107" s="367"/>
      <c r="P107" s="367"/>
      <c r="Q107" s="7"/>
    </row>
    <row r="108" spans="1:17">
      <c r="A108" s="7"/>
      <c r="B108" s="7"/>
      <c r="C108" s="7"/>
      <c r="D108" s="7"/>
      <c r="E108" s="7"/>
      <c r="F108" s="7"/>
      <c r="G108" s="329">
        <f>SUM(G10:G106)</f>
        <v>6536</v>
      </c>
      <c r="H108" s="329">
        <f t="shared" ref="H108:L108" si="4">SUM(H10:H40)</f>
        <v>319</v>
      </c>
      <c r="I108" s="329">
        <f t="shared" si="4"/>
        <v>165</v>
      </c>
      <c r="J108" s="329">
        <f t="shared" si="4"/>
        <v>600</v>
      </c>
      <c r="K108" s="329">
        <f t="shared" si="4"/>
        <v>0</v>
      </c>
      <c r="L108" s="329">
        <f t="shared" si="4"/>
        <v>0</v>
      </c>
      <c r="M108" s="329">
        <f>+SUM(G108:L108)</f>
        <v>7620</v>
      </c>
      <c r="N108" s="7"/>
      <c r="O108" s="7"/>
      <c r="P108" s="7"/>
      <c r="Q108" s="7"/>
    </row>
  </sheetData>
  <mergeCells count="18">
    <mergeCell ref="A7:Q7"/>
    <mergeCell ref="A3:D3"/>
    <mergeCell ref="E3:Q6"/>
    <mergeCell ref="A4:D4"/>
    <mergeCell ref="A5:D5"/>
    <mergeCell ref="A6:D6"/>
    <mergeCell ref="Q8:Q9"/>
    <mergeCell ref="A8:A9"/>
    <mergeCell ref="B8:B9"/>
    <mergeCell ref="C8:C9"/>
    <mergeCell ref="D8:D9"/>
    <mergeCell ref="E8:E9"/>
    <mergeCell ref="F8:F9"/>
    <mergeCell ref="G8:L8"/>
    <mergeCell ref="M8:M9"/>
    <mergeCell ref="N8:N9"/>
    <mergeCell ref="O8:O9"/>
    <mergeCell ref="P8:P9"/>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AM154"/>
  <sheetViews>
    <sheetView topLeftCell="A31" workbookViewId="0">
      <selection activeCell="K153" sqref="K153"/>
    </sheetView>
  </sheetViews>
  <sheetFormatPr defaultRowHeight="15"/>
  <cols>
    <col min="2" max="2" width="10.42578125" bestFit="1" customWidth="1"/>
    <col min="5" max="5" width="9.42578125" customWidth="1"/>
    <col min="16" max="19" width="0" hidden="1" customWidth="1"/>
    <col min="22" max="22" width="10.42578125" bestFit="1" customWidth="1"/>
  </cols>
  <sheetData>
    <row r="3" spans="1:39" ht="18.75">
      <c r="A3" s="713" t="s">
        <v>22</v>
      </c>
      <c r="B3" s="713"/>
      <c r="C3" s="713"/>
      <c r="D3" s="713"/>
      <c r="E3" s="720"/>
      <c r="F3" s="720"/>
      <c r="G3" s="720"/>
      <c r="H3" s="720"/>
      <c r="I3" s="720"/>
      <c r="J3" s="720"/>
      <c r="K3" s="720"/>
      <c r="L3" s="720"/>
      <c r="M3" s="720"/>
      <c r="N3" s="720"/>
      <c r="O3" s="720"/>
      <c r="P3" s="720"/>
      <c r="Q3" s="720"/>
      <c r="R3" s="720"/>
      <c r="S3" s="720"/>
      <c r="U3" s="713" t="s">
        <v>22</v>
      </c>
      <c r="V3" s="713"/>
      <c r="W3" s="713"/>
      <c r="X3" s="713"/>
      <c r="Y3" s="720"/>
      <c r="Z3" s="720"/>
      <c r="AA3" s="720"/>
      <c r="AB3" s="720"/>
      <c r="AC3" s="720"/>
      <c r="AD3" s="720"/>
      <c r="AE3" s="720"/>
      <c r="AF3" s="720"/>
      <c r="AG3" s="720"/>
      <c r="AH3" s="720"/>
      <c r="AI3" s="720"/>
      <c r="AJ3" s="720"/>
      <c r="AK3" s="720"/>
      <c r="AL3" s="720"/>
      <c r="AM3" s="720"/>
    </row>
    <row r="4" spans="1:39" ht="18.75">
      <c r="A4" s="713" t="s">
        <v>1763</v>
      </c>
      <c r="B4" s="713"/>
      <c r="C4" s="713"/>
      <c r="D4" s="713"/>
      <c r="E4" s="720"/>
      <c r="F4" s="720"/>
      <c r="G4" s="720"/>
      <c r="H4" s="720"/>
      <c r="I4" s="720"/>
      <c r="J4" s="720"/>
      <c r="K4" s="720"/>
      <c r="L4" s="720"/>
      <c r="M4" s="720"/>
      <c r="N4" s="720"/>
      <c r="O4" s="720"/>
      <c r="P4" s="720"/>
      <c r="Q4" s="720"/>
      <c r="R4" s="720"/>
      <c r="S4" s="720"/>
      <c r="U4" s="713" t="s">
        <v>1763</v>
      </c>
      <c r="V4" s="713"/>
      <c r="W4" s="713"/>
      <c r="X4" s="713"/>
      <c r="Y4" s="720"/>
      <c r="Z4" s="720"/>
      <c r="AA4" s="720"/>
      <c r="AB4" s="720"/>
      <c r="AC4" s="720"/>
      <c r="AD4" s="720"/>
      <c r="AE4" s="720"/>
      <c r="AF4" s="720"/>
      <c r="AG4" s="720"/>
      <c r="AH4" s="720"/>
      <c r="AI4" s="720"/>
      <c r="AJ4" s="720"/>
      <c r="AK4" s="720"/>
      <c r="AL4" s="720"/>
      <c r="AM4" s="720"/>
    </row>
    <row r="5" spans="1:39" ht="18.75">
      <c r="A5" s="713" t="s">
        <v>1720</v>
      </c>
      <c r="B5" s="713"/>
      <c r="C5" s="713"/>
      <c r="D5" s="713"/>
      <c r="E5" s="713"/>
      <c r="F5" s="713"/>
      <c r="G5" s="713"/>
      <c r="H5" s="713"/>
      <c r="I5" s="713"/>
      <c r="J5" s="713"/>
      <c r="K5" s="713"/>
      <c r="L5" s="713"/>
      <c r="M5" s="713"/>
      <c r="N5" s="713"/>
      <c r="O5" s="713"/>
      <c r="P5" s="713"/>
      <c r="Q5" s="713"/>
      <c r="R5" s="713"/>
      <c r="S5" s="713"/>
      <c r="U5" s="713" t="s">
        <v>2117</v>
      </c>
      <c r="V5" s="713"/>
      <c r="W5" s="713"/>
      <c r="X5" s="713"/>
      <c r="Y5" s="713"/>
      <c r="Z5" s="713"/>
      <c r="AA5" s="713"/>
      <c r="AB5" s="713"/>
      <c r="AC5" s="713"/>
      <c r="AD5" s="713"/>
      <c r="AE5" s="713"/>
      <c r="AF5" s="713"/>
      <c r="AG5" s="713"/>
      <c r="AH5" s="713"/>
      <c r="AI5" s="713"/>
      <c r="AJ5" s="713"/>
      <c r="AK5" s="713"/>
      <c r="AL5" s="713"/>
      <c r="AM5" s="713"/>
    </row>
    <row r="6" spans="1:39" ht="18">
      <c r="A6" s="800" t="s">
        <v>1633</v>
      </c>
      <c r="B6" s="800" t="s">
        <v>1634</v>
      </c>
      <c r="C6" s="719" t="s">
        <v>91</v>
      </c>
      <c r="D6" s="719" t="s">
        <v>92</v>
      </c>
      <c r="E6" s="719" t="s">
        <v>93</v>
      </c>
      <c r="F6" s="719" t="s">
        <v>94</v>
      </c>
      <c r="G6" s="764" t="s">
        <v>95</v>
      </c>
      <c r="H6" s="764"/>
      <c r="I6" s="764"/>
      <c r="J6" s="764"/>
      <c r="K6" s="764"/>
      <c r="L6" s="764"/>
      <c r="M6" s="764"/>
      <c r="N6" s="764"/>
      <c r="O6" s="719" t="s">
        <v>96</v>
      </c>
      <c r="P6" s="719" t="s">
        <v>97</v>
      </c>
      <c r="Q6" s="719" t="s">
        <v>98</v>
      </c>
      <c r="R6" s="719" t="s">
        <v>99</v>
      </c>
      <c r="S6" s="719" t="s">
        <v>265</v>
      </c>
      <c r="U6" s="800" t="s">
        <v>1633</v>
      </c>
      <c r="V6" s="800" t="s">
        <v>1634</v>
      </c>
      <c r="W6" s="719" t="s">
        <v>91</v>
      </c>
      <c r="X6" s="719" t="s">
        <v>92</v>
      </c>
      <c r="Y6" s="719" t="s">
        <v>93</v>
      </c>
      <c r="Z6" s="719" t="s">
        <v>94</v>
      </c>
      <c r="AA6" s="764" t="s">
        <v>95</v>
      </c>
      <c r="AB6" s="764"/>
      <c r="AC6" s="764"/>
      <c r="AD6" s="764"/>
      <c r="AE6" s="764"/>
      <c r="AF6" s="764"/>
      <c r="AG6" s="764"/>
      <c r="AH6" s="764"/>
      <c r="AI6" s="719" t="s">
        <v>96</v>
      </c>
      <c r="AJ6" s="719" t="s">
        <v>97</v>
      </c>
      <c r="AK6" s="719" t="s">
        <v>98</v>
      </c>
      <c r="AL6" s="719" t="s">
        <v>99</v>
      </c>
      <c r="AM6" s="719" t="s">
        <v>265</v>
      </c>
    </row>
    <row r="7" spans="1:39" ht="36">
      <c r="A7" s="800"/>
      <c r="B7" s="800"/>
      <c r="C7" s="719"/>
      <c r="D7" s="719"/>
      <c r="E7" s="719"/>
      <c r="F7" s="719"/>
      <c r="G7" s="243" t="s">
        <v>101</v>
      </c>
      <c r="H7" s="244" t="s">
        <v>102</v>
      </c>
      <c r="I7" s="244" t="s">
        <v>103</v>
      </c>
      <c r="J7" s="244" t="s">
        <v>104</v>
      </c>
      <c r="K7" s="244">
        <v>125</v>
      </c>
      <c r="L7" s="244">
        <v>140</v>
      </c>
      <c r="M7" s="244">
        <v>160</v>
      </c>
      <c r="N7" s="317">
        <v>200</v>
      </c>
      <c r="O7" s="719"/>
      <c r="P7" s="719"/>
      <c r="Q7" s="719"/>
      <c r="R7" s="719"/>
      <c r="S7" s="719"/>
      <c r="U7" s="800"/>
      <c r="V7" s="800"/>
      <c r="W7" s="719"/>
      <c r="X7" s="719"/>
      <c r="Y7" s="719"/>
      <c r="Z7" s="719"/>
      <c r="AA7" s="243" t="s">
        <v>101</v>
      </c>
      <c r="AB7" s="244" t="s">
        <v>102</v>
      </c>
      <c r="AC7" s="244" t="s">
        <v>103</v>
      </c>
      <c r="AD7" s="244" t="s">
        <v>104</v>
      </c>
      <c r="AE7" s="244">
        <v>125</v>
      </c>
      <c r="AF7" s="244">
        <v>140</v>
      </c>
      <c r="AG7" s="244">
        <v>160</v>
      </c>
      <c r="AH7" s="317">
        <v>200</v>
      </c>
      <c r="AI7" s="719"/>
      <c r="AJ7" s="719"/>
      <c r="AK7" s="719"/>
      <c r="AL7" s="719"/>
      <c r="AM7" s="719"/>
    </row>
    <row r="8" spans="1:39">
      <c r="A8" s="319">
        <v>1</v>
      </c>
      <c r="B8" s="6">
        <v>45238</v>
      </c>
      <c r="C8" s="545" t="s">
        <v>1315</v>
      </c>
      <c r="D8" s="545" t="s">
        <v>1206</v>
      </c>
      <c r="E8" s="528"/>
      <c r="F8" s="528"/>
      <c r="G8" s="528">
        <v>270</v>
      </c>
      <c r="H8" s="528"/>
      <c r="I8" s="528"/>
      <c r="J8" s="528"/>
      <c r="K8" s="528"/>
      <c r="L8" s="528"/>
      <c r="M8" s="528"/>
      <c r="N8" s="528"/>
      <c r="O8" s="319">
        <f>+G8</f>
        <v>270</v>
      </c>
      <c r="P8" s="7"/>
      <c r="Q8" s="7"/>
      <c r="R8" s="7"/>
      <c r="S8" s="7"/>
      <c r="U8" s="562">
        <v>1</v>
      </c>
      <c r="V8" s="6">
        <v>45420</v>
      </c>
      <c r="W8" s="562" t="s">
        <v>1430</v>
      </c>
      <c r="X8" s="562">
        <v>225</v>
      </c>
      <c r="Y8" s="562"/>
      <c r="Z8" s="562"/>
      <c r="AA8" s="562">
        <v>30</v>
      </c>
      <c r="AB8" s="562"/>
      <c r="AC8" s="562"/>
      <c r="AD8" s="562"/>
      <c r="AE8" s="562"/>
      <c r="AF8" s="562"/>
      <c r="AG8" s="562"/>
      <c r="AH8" s="562"/>
      <c r="AI8" s="562">
        <f>+AA8</f>
        <v>30</v>
      </c>
      <c r="AJ8" s="562"/>
      <c r="AK8" s="562"/>
      <c r="AL8" s="562"/>
      <c r="AM8" s="562"/>
    </row>
    <row r="9" spans="1:39">
      <c r="A9" s="319">
        <f>+A8+1</f>
        <v>2</v>
      </c>
      <c r="B9" s="6">
        <v>45239</v>
      </c>
      <c r="C9" s="545" t="s">
        <v>1315</v>
      </c>
      <c r="D9" s="545" t="s">
        <v>1206</v>
      </c>
      <c r="E9" s="528"/>
      <c r="F9" s="528"/>
      <c r="G9" s="528">
        <v>402</v>
      </c>
      <c r="H9" s="528"/>
      <c r="I9" s="528"/>
      <c r="J9" s="528"/>
      <c r="K9" s="528"/>
      <c r="L9" s="528"/>
      <c r="M9" s="528"/>
      <c r="N9" s="528"/>
      <c r="O9" s="319">
        <f>+O8+G9+H9+I9+J9+L9+N9+K9+M9</f>
        <v>672</v>
      </c>
      <c r="P9" s="7"/>
      <c r="Q9" s="7"/>
      <c r="R9" s="7"/>
      <c r="S9" s="7"/>
      <c r="U9" s="562">
        <f>1+U8</f>
        <v>2</v>
      </c>
      <c r="V9" s="6">
        <v>45420</v>
      </c>
      <c r="W9" s="562" t="s">
        <v>1519</v>
      </c>
      <c r="X9" s="562" t="s">
        <v>1454</v>
      </c>
      <c r="Y9" s="562"/>
      <c r="Z9" s="562"/>
      <c r="AA9" s="562">
        <v>38</v>
      </c>
      <c r="AB9" s="562"/>
      <c r="AC9" s="562"/>
      <c r="AD9" s="562"/>
      <c r="AE9" s="562"/>
      <c r="AF9" s="562"/>
      <c r="AG9" s="562"/>
      <c r="AH9" s="562"/>
      <c r="AI9" s="562">
        <f>+AI8+AA9+AB9+AC9+AD9+AE9+AF9+AG9+AH9</f>
        <v>68</v>
      </c>
      <c r="AJ9" s="562"/>
      <c r="AK9" s="562"/>
      <c r="AL9" s="562"/>
      <c r="AM9" s="562"/>
    </row>
    <row r="10" spans="1:39">
      <c r="A10" s="319">
        <f t="shared" ref="A10:A73" si="0">+A9+1</f>
        <v>3</v>
      </c>
      <c r="B10" s="6">
        <v>45239</v>
      </c>
      <c r="C10" s="545" t="s">
        <v>1206</v>
      </c>
      <c r="D10" s="545" t="s">
        <v>1232</v>
      </c>
      <c r="E10" s="528"/>
      <c r="F10" s="528"/>
      <c r="G10" s="528">
        <v>124</v>
      </c>
      <c r="H10" s="528"/>
      <c r="I10" s="528"/>
      <c r="J10" s="528"/>
      <c r="K10" s="528"/>
      <c r="L10" s="528"/>
      <c r="M10" s="528"/>
      <c r="N10" s="528"/>
      <c r="O10" s="330">
        <f t="shared" ref="O10:O73" si="1">+O9+G10+H10+I10+J10+L10+N10+K10+M10</f>
        <v>796</v>
      </c>
      <c r="P10" s="7"/>
      <c r="Q10" s="7"/>
      <c r="R10" s="7"/>
      <c r="S10" s="7"/>
      <c r="U10" s="562">
        <f t="shared" ref="U10:U63" si="2">1+U9</f>
        <v>3</v>
      </c>
      <c r="V10" s="6">
        <v>45420</v>
      </c>
      <c r="W10" s="562" t="s">
        <v>1454</v>
      </c>
      <c r="X10" s="562" t="s">
        <v>2118</v>
      </c>
      <c r="Y10" s="562"/>
      <c r="Z10" s="562"/>
      <c r="AA10" s="562">
        <v>31</v>
      </c>
      <c r="AB10" s="562"/>
      <c r="AC10" s="562"/>
      <c r="AD10" s="562"/>
      <c r="AE10" s="562"/>
      <c r="AF10" s="562"/>
      <c r="AG10" s="562"/>
      <c r="AH10" s="562"/>
      <c r="AI10" s="562">
        <f t="shared" ref="AI10:AI63" si="3">+AI9+AA10+AB10+AC10+AD10+AE10+AF10+AG10+AH10</f>
        <v>99</v>
      </c>
      <c r="AJ10" s="562"/>
      <c r="AK10" s="562"/>
      <c r="AL10" s="562"/>
      <c r="AM10" s="562"/>
    </row>
    <row r="11" spans="1:39">
      <c r="A11" s="319">
        <f t="shared" si="0"/>
        <v>4</v>
      </c>
      <c r="B11" s="6">
        <v>45240</v>
      </c>
      <c r="C11" s="545" t="s">
        <v>1206</v>
      </c>
      <c r="D11" s="545" t="s">
        <v>1232</v>
      </c>
      <c r="E11" s="528"/>
      <c r="F11" s="528"/>
      <c r="G11" s="528">
        <v>145</v>
      </c>
      <c r="H11" s="528"/>
      <c r="I11" s="528"/>
      <c r="J11" s="528"/>
      <c r="K11" s="528"/>
      <c r="L11" s="528"/>
      <c r="M11" s="528"/>
      <c r="N11" s="528"/>
      <c r="O11" s="330">
        <f t="shared" si="1"/>
        <v>941</v>
      </c>
      <c r="P11" s="7"/>
      <c r="Q11" s="7"/>
      <c r="R11" s="7"/>
      <c r="S11" s="7"/>
      <c r="U11" s="562">
        <f t="shared" si="2"/>
        <v>4</v>
      </c>
      <c r="V11" s="6">
        <v>45420</v>
      </c>
      <c r="W11" s="562" t="s">
        <v>1454</v>
      </c>
      <c r="X11" s="562" t="s">
        <v>1353</v>
      </c>
      <c r="Y11" s="562"/>
      <c r="Z11" s="562"/>
      <c r="AA11" s="562">
        <v>25</v>
      </c>
      <c r="AB11" s="562"/>
      <c r="AC11" s="562"/>
      <c r="AD11" s="562"/>
      <c r="AE11" s="562"/>
      <c r="AF11" s="562"/>
      <c r="AG11" s="562"/>
      <c r="AH11" s="562"/>
      <c r="AI11" s="562">
        <f t="shared" si="3"/>
        <v>124</v>
      </c>
      <c r="AJ11" s="562"/>
      <c r="AK11" s="562"/>
      <c r="AL11" s="562"/>
      <c r="AM11" s="562"/>
    </row>
    <row r="12" spans="1:39">
      <c r="A12" s="319">
        <f t="shared" si="0"/>
        <v>5</v>
      </c>
      <c r="B12" s="6">
        <v>45240</v>
      </c>
      <c r="C12" s="545" t="s">
        <v>1232</v>
      </c>
      <c r="D12" s="545" t="s">
        <v>1256</v>
      </c>
      <c r="E12" s="528"/>
      <c r="F12" s="528"/>
      <c r="G12" s="528">
        <v>57</v>
      </c>
      <c r="H12" s="528"/>
      <c r="I12" s="528"/>
      <c r="J12" s="528"/>
      <c r="K12" s="528"/>
      <c r="L12" s="528"/>
      <c r="M12" s="528"/>
      <c r="N12" s="528"/>
      <c r="O12" s="330">
        <f t="shared" si="1"/>
        <v>998</v>
      </c>
      <c r="P12" s="7"/>
      <c r="Q12" s="7"/>
      <c r="R12" s="7"/>
      <c r="S12" s="7"/>
      <c r="U12" s="562">
        <f t="shared" si="2"/>
        <v>5</v>
      </c>
      <c r="V12" s="6">
        <v>45421</v>
      </c>
      <c r="W12" s="562" t="s">
        <v>1519</v>
      </c>
      <c r="X12" s="562" t="s">
        <v>1461</v>
      </c>
      <c r="Y12" s="562"/>
      <c r="Z12" s="562"/>
      <c r="AA12" s="562">
        <v>37</v>
      </c>
      <c r="AB12" s="562"/>
      <c r="AC12" s="562"/>
      <c r="AD12" s="562"/>
      <c r="AE12" s="562"/>
      <c r="AF12" s="562"/>
      <c r="AG12" s="562"/>
      <c r="AH12" s="562"/>
      <c r="AI12" s="562">
        <f t="shared" si="3"/>
        <v>161</v>
      </c>
      <c r="AJ12" s="562"/>
      <c r="AK12" s="562"/>
      <c r="AL12" s="562"/>
      <c r="AM12" s="562"/>
    </row>
    <row r="13" spans="1:39">
      <c r="A13" s="319">
        <f t="shared" si="0"/>
        <v>6</v>
      </c>
      <c r="B13" s="6">
        <v>45240</v>
      </c>
      <c r="C13" s="545" t="s">
        <v>1256</v>
      </c>
      <c r="D13" s="545" t="s">
        <v>739</v>
      </c>
      <c r="E13" s="528"/>
      <c r="F13" s="528"/>
      <c r="G13" s="528">
        <v>16</v>
      </c>
      <c r="H13" s="528"/>
      <c r="I13" s="528"/>
      <c r="J13" s="528"/>
      <c r="K13" s="528"/>
      <c r="L13" s="528"/>
      <c r="M13" s="528"/>
      <c r="N13" s="528"/>
      <c r="O13" s="330">
        <f t="shared" si="1"/>
        <v>1014</v>
      </c>
      <c r="P13" s="7"/>
      <c r="Q13" s="7"/>
      <c r="R13" s="7"/>
      <c r="S13" s="7"/>
      <c r="U13" s="562">
        <f t="shared" si="2"/>
        <v>6</v>
      </c>
      <c r="V13" s="6">
        <v>45421</v>
      </c>
      <c r="W13" s="562" t="s">
        <v>1461</v>
      </c>
      <c r="X13" s="562" t="s">
        <v>2118</v>
      </c>
      <c r="Y13" s="562"/>
      <c r="Z13" s="562"/>
      <c r="AA13" s="562">
        <v>23</v>
      </c>
      <c r="AB13" s="562"/>
      <c r="AC13" s="562"/>
      <c r="AD13" s="562"/>
      <c r="AE13" s="562"/>
      <c r="AF13" s="562"/>
      <c r="AG13" s="562"/>
      <c r="AH13" s="562"/>
      <c r="AI13" s="562">
        <f t="shared" si="3"/>
        <v>184</v>
      </c>
      <c r="AJ13" s="562"/>
      <c r="AK13" s="562"/>
      <c r="AL13" s="562"/>
      <c r="AM13" s="562"/>
    </row>
    <row r="14" spans="1:39">
      <c r="A14" s="319">
        <f t="shared" si="0"/>
        <v>7</v>
      </c>
      <c r="B14" s="6">
        <v>45240</v>
      </c>
      <c r="C14" s="545" t="s">
        <v>739</v>
      </c>
      <c r="D14" s="545" t="s">
        <v>1108</v>
      </c>
      <c r="E14" s="528"/>
      <c r="F14" s="528"/>
      <c r="G14" s="528">
        <v>22</v>
      </c>
      <c r="H14" s="528"/>
      <c r="I14" s="528"/>
      <c r="J14" s="528"/>
      <c r="K14" s="528"/>
      <c r="L14" s="528"/>
      <c r="M14" s="528"/>
      <c r="N14" s="528"/>
      <c r="O14" s="330">
        <f t="shared" si="1"/>
        <v>1036</v>
      </c>
      <c r="P14" s="7"/>
      <c r="Q14" s="7"/>
      <c r="R14" s="7"/>
      <c r="S14" s="7"/>
      <c r="U14" s="562">
        <f t="shared" si="2"/>
        <v>7</v>
      </c>
      <c r="V14" s="6">
        <v>45421</v>
      </c>
      <c r="W14" s="562" t="s">
        <v>2118</v>
      </c>
      <c r="X14" s="562" t="s">
        <v>1454</v>
      </c>
      <c r="Y14" s="562"/>
      <c r="Z14" s="562"/>
      <c r="AA14" s="562">
        <v>31</v>
      </c>
      <c r="AB14" s="562"/>
      <c r="AC14" s="562"/>
      <c r="AD14" s="562"/>
      <c r="AE14" s="562"/>
      <c r="AF14" s="562"/>
      <c r="AG14" s="562"/>
      <c r="AH14" s="562"/>
      <c r="AI14" s="562">
        <f t="shared" si="3"/>
        <v>215</v>
      </c>
      <c r="AJ14" s="562"/>
      <c r="AK14" s="562"/>
      <c r="AL14" s="562"/>
      <c r="AM14" s="562"/>
    </row>
    <row r="15" spans="1:39">
      <c r="A15" s="319">
        <f t="shared" si="0"/>
        <v>8</v>
      </c>
      <c r="B15" s="6">
        <v>45240</v>
      </c>
      <c r="C15" s="545" t="s">
        <v>1108</v>
      </c>
      <c r="D15" s="545" t="s">
        <v>1318</v>
      </c>
      <c r="E15" s="528"/>
      <c r="F15" s="528"/>
      <c r="G15" s="528">
        <v>91</v>
      </c>
      <c r="H15" s="528"/>
      <c r="I15" s="528"/>
      <c r="J15" s="528"/>
      <c r="K15" s="528"/>
      <c r="L15" s="528"/>
      <c r="M15" s="528"/>
      <c r="N15" s="528"/>
      <c r="O15" s="330">
        <f t="shared" si="1"/>
        <v>1127</v>
      </c>
      <c r="P15" s="7"/>
      <c r="Q15" s="7"/>
      <c r="R15" s="7"/>
      <c r="S15" s="7"/>
      <c r="U15" s="562">
        <f t="shared" si="2"/>
        <v>8</v>
      </c>
      <c r="V15" s="6">
        <v>45421</v>
      </c>
      <c r="W15" s="562" t="s">
        <v>1461</v>
      </c>
      <c r="X15" s="562" t="s">
        <v>1475</v>
      </c>
      <c r="Y15" s="562"/>
      <c r="Z15" s="562"/>
      <c r="AA15" s="562">
        <v>12</v>
      </c>
      <c r="AB15" s="562"/>
      <c r="AC15" s="562"/>
      <c r="AD15" s="562"/>
      <c r="AE15" s="562"/>
      <c r="AF15" s="562"/>
      <c r="AG15" s="562"/>
      <c r="AH15" s="562"/>
      <c r="AI15" s="562">
        <f t="shared" si="3"/>
        <v>227</v>
      </c>
      <c r="AJ15" s="562"/>
      <c r="AK15" s="562"/>
      <c r="AL15" s="562"/>
      <c r="AM15" s="562"/>
    </row>
    <row r="16" spans="1:39">
      <c r="A16" s="319">
        <f t="shared" si="0"/>
        <v>9</v>
      </c>
      <c r="B16" s="6">
        <v>45240</v>
      </c>
      <c r="C16" s="545" t="s">
        <v>1220</v>
      </c>
      <c r="D16" s="545" t="s">
        <v>1263</v>
      </c>
      <c r="E16" s="528"/>
      <c r="F16" s="528"/>
      <c r="G16" s="528">
        <v>248</v>
      </c>
      <c r="H16" s="528"/>
      <c r="I16" s="528"/>
      <c r="J16" s="528"/>
      <c r="K16" s="528"/>
      <c r="L16" s="528"/>
      <c r="M16" s="528"/>
      <c r="N16" s="528"/>
      <c r="O16" s="330">
        <f t="shared" si="1"/>
        <v>1375</v>
      </c>
      <c r="P16" s="7"/>
      <c r="Q16" s="7"/>
      <c r="R16" s="7"/>
      <c r="S16" s="7"/>
      <c r="U16" s="562">
        <f t="shared" si="2"/>
        <v>9</v>
      </c>
      <c r="V16" s="6">
        <v>45421</v>
      </c>
      <c r="W16" s="562" t="s">
        <v>1475</v>
      </c>
      <c r="X16" s="562" t="s">
        <v>1484</v>
      </c>
      <c r="Y16" s="562"/>
      <c r="Z16" s="562"/>
      <c r="AA16" s="562">
        <v>14</v>
      </c>
      <c r="AB16" s="562"/>
      <c r="AC16" s="562"/>
      <c r="AD16" s="562"/>
      <c r="AE16" s="562"/>
      <c r="AF16" s="562"/>
      <c r="AG16" s="562"/>
      <c r="AH16" s="562"/>
      <c r="AI16" s="562">
        <f t="shared" si="3"/>
        <v>241</v>
      </c>
      <c r="AJ16" s="562"/>
      <c r="AK16" s="562"/>
      <c r="AL16" s="562"/>
      <c r="AM16" s="562"/>
    </row>
    <row r="17" spans="1:39">
      <c r="A17" s="319">
        <f t="shared" si="0"/>
        <v>10</v>
      </c>
      <c r="B17" s="6">
        <v>45241</v>
      </c>
      <c r="C17" s="545" t="s">
        <v>1263</v>
      </c>
      <c r="D17" s="545" t="s">
        <v>1217</v>
      </c>
      <c r="E17" s="528"/>
      <c r="F17" s="528"/>
      <c r="G17" s="528">
        <v>251</v>
      </c>
      <c r="H17" s="528"/>
      <c r="I17" s="528"/>
      <c r="J17" s="528"/>
      <c r="K17" s="528"/>
      <c r="L17" s="528"/>
      <c r="M17" s="528"/>
      <c r="N17" s="528"/>
      <c r="O17" s="330">
        <f t="shared" si="1"/>
        <v>1626</v>
      </c>
      <c r="P17" s="7"/>
      <c r="Q17" s="7"/>
      <c r="R17" s="7"/>
      <c r="S17" s="7"/>
      <c r="U17" s="562">
        <f t="shared" si="2"/>
        <v>10</v>
      </c>
      <c r="V17" s="6">
        <v>45421</v>
      </c>
      <c r="W17" s="562" t="s">
        <v>2118</v>
      </c>
      <c r="X17" s="562" t="s">
        <v>1403</v>
      </c>
      <c r="Y17" s="562"/>
      <c r="Z17" s="562"/>
      <c r="AA17" s="562">
        <v>12</v>
      </c>
      <c r="AB17" s="562"/>
      <c r="AC17" s="562"/>
      <c r="AD17" s="562"/>
      <c r="AE17" s="562"/>
      <c r="AF17" s="562"/>
      <c r="AG17" s="562"/>
      <c r="AH17" s="562"/>
      <c r="AI17" s="562">
        <f t="shared" si="3"/>
        <v>253</v>
      </c>
      <c r="AJ17" s="562"/>
      <c r="AK17" s="562"/>
      <c r="AL17" s="562"/>
      <c r="AM17" s="562"/>
    </row>
    <row r="18" spans="1:39">
      <c r="A18" s="319">
        <f t="shared" si="0"/>
        <v>11</v>
      </c>
      <c r="B18" s="6">
        <v>45241</v>
      </c>
      <c r="C18" s="545" t="s">
        <v>1217</v>
      </c>
      <c r="D18" s="545" t="s">
        <v>826</v>
      </c>
      <c r="E18" s="528"/>
      <c r="F18" s="528"/>
      <c r="G18" s="528">
        <v>45</v>
      </c>
      <c r="H18" s="528"/>
      <c r="I18" s="528"/>
      <c r="J18" s="528"/>
      <c r="K18" s="528"/>
      <c r="L18" s="528"/>
      <c r="M18" s="528"/>
      <c r="N18" s="528"/>
      <c r="O18" s="330">
        <f t="shared" si="1"/>
        <v>1671</v>
      </c>
      <c r="P18" s="7"/>
      <c r="Q18" s="7"/>
      <c r="R18" s="7"/>
      <c r="S18" s="7"/>
      <c r="U18" s="562">
        <f t="shared" si="2"/>
        <v>11</v>
      </c>
      <c r="V18" s="6">
        <v>45422</v>
      </c>
      <c r="W18" s="562" t="s">
        <v>1403</v>
      </c>
      <c r="X18" s="562" t="s">
        <v>885</v>
      </c>
      <c r="Y18" s="562"/>
      <c r="Z18" s="562"/>
      <c r="AA18" s="562">
        <v>71</v>
      </c>
      <c r="AB18" s="562"/>
      <c r="AC18" s="562"/>
      <c r="AD18" s="562"/>
      <c r="AE18" s="562"/>
      <c r="AF18" s="562"/>
      <c r="AG18" s="562"/>
      <c r="AH18" s="562"/>
      <c r="AI18" s="562">
        <f t="shared" si="3"/>
        <v>324</v>
      </c>
      <c r="AJ18" s="562"/>
      <c r="AK18" s="562"/>
      <c r="AL18" s="562"/>
      <c r="AM18" s="562"/>
    </row>
    <row r="19" spans="1:39">
      <c r="A19" s="319">
        <f t="shared" si="0"/>
        <v>12</v>
      </c>
      <c r="B19" s="6">
        <v>45241</v>
      </c>
      <c r="C19" s="545" t="s">
        <v>1279</v>
      </c>
      <c r="D19" s="545" t="s">
        <v>826</v>
      </c>
      <c r="E19" s="528"/>
      <c r="F19" s="528"/>
      <c r="G19" s="528">
        <v>38</v>
      </c>
      <c r="H19" s="528"/>
      <c r="I19" s="528"/>
      <c r="J19" s="528"/>
      <c r="K19" s="528"/>
      <c r="L19" s="528"/>
      <c r="M19" s="528"/>
      <c r="N19" s="528"/>
      <c r="O19" s="330">
        <f t="shared" si="1"/>
        <v>1709</v>
      </c>
      <c r="P19" s="7"/>
      <c r="Q19" s="7"/>
      <c r="R19" s="7"/>
      <c r="S19" s="7"/>
      <c r="U19" s="562">
        <f t="shared" si="2"/>
        <v>12</v>
      </c>
      <c r="V19" s="6">
        <v>45422</v>
      </c>
      <c r="W19" s="562" t="s">
        <v>2119</v>
      </c>
      <c r="X19" s="562" t="s">
        <v>1457</v>
      </c>
      <c r="Y19" s="562"/>
      <c r="Z19" s="562"/>
      <c r="AA19" s="562">
        <v>20</v>
      </c>
      <c r="AB19" s="562"/>
      <c r="AC19" s="562"/>
      <c r="AD19" s="562"/>
      <c r="AE19" s="562"/>
      <c r="AF19" s="562"/>
      <c r="AG19" s="562"/>
      <c r="AH19" s="562"/>
      <c r="AI19" s="562">
        <f t="shared" si="3"/>
        <v>344</v>
      </c>
      <c r="AJ19" s="562"/>
      <c r="AK19" s="562"/>
      <c r="AL19" s="562"/>
      <c r="AM19" s="562"/>
    </row>
    <row r="20" spans="1:39">
      <c r="A20" s="319">
        <f t="shared" si="0"/>
        <v>13</v>
      </c>
      <c r="B20" s="6">
        <v>45241</v>
      </c>
      <c r="C20" s="545" t="s">
        <v>826</v>
      </c>
      <c r="D20" s="545" t="s">
        <v>1420</v>
      </c>
      <c r="E20" s="528"/>
      <c r="F20" s="528"/>
      <c r="G20" s="528">
        <v>11</v>
      </c>
      <c r="H20" s="528"/>
      <c r="I20" s="528"/>
      <c r="J20" s="528"/>
      <c r="K20" s="528"/>
      <c r="L20" s="528"/>
      <c r="M20" s="528"/>
      <c r="N20" s="528"/>
      <c r="O20" s="330">
        <f t="shared" si="1"/>
        <v>1720</v>
      </c>
      <c r="P20" s="7"/>
      <c r="Q20" s="7"/>
      <c r="R20" s="7"/>
      <c r="S20" s="7"/>
      <c r="U20" s="562">
        <f t="shared" si="2"/>
        <v>13</v>
      </c>
      <c r="V20" s="6">
        <v>45422</v>
      </c>
      <c r="W20" s="562" t="s">
        <v>1484</v>
      </c>
      <c r="X20" s="562" t="s">
        <v>1457</v>
      </c>
      <c r="Y20" s="562"/>
      <c r="Z20" s="562"/>
      <c r="AA20" s="562">
        <v>29</v>
      </c>
      <c r="AB20" s="562"/>
      <c r="AC20" s="562"/>
      <c r="AD20" s="562"/>
      <c r="AE20" s="562"/>
      <c r="AF20" s="562"/>
      <c r="AG20" s="562"/>
      <c r="AH20" s="562"/>
      <c r="AI20" s="562">
        <f t="shared" si="3"/>
        <v>373</v>
      </c>
      <c r="AJ20" s="562"/>
      <c r="AK20" s="562"/>
      <c r="AL20" s="562"/>
      <c r="AM20" s="562"/>
    </row>
    <row r="21" spans="1:39">
      <c r="A21" s="319">
        <f t="shared" si="0"/>
        <v>14</v>
      </c>
      <c r="B21" s="6">
        <v>45241</v>
      </c>
      <c r="C21" s="545" t="s">
        <v>1420</v>
      </c>
      <c r="D21" s="545" t="s">
        <v>813</v>
      </c>
      <c r="E21" s="528"/>
      <c r="F21" s="528"/>
      <c r="G21" s="528">
        <v>50</v>
      </c>
      <c r="H21" s="528"/>
      <c r="I21" s="528"/>
      <c r="J21" s="528"/>
      <c r="K21" s="528"/>
      <c r="L21" s="528"/>
      <c r="M21" s="528"/>
      <c r="N21" s="528"/>
      <c r="O21" s="330">
        <f t="shared" si="1"/>
        <v>1770</v>
      </c>
      <c r="P21" s="7"/>
      <c r="Q21" s="7"/>
      <c r="R21" s="7"/>
      <c r="S21" s="7"/>
      <c r="U21" s="562">
        <f t="shared" si="2"/>
        <v>14</v>
      </c>
      <c r="V21" s="6">
        <v>45424</v>
      </c>
      <c r="W21" s="562" t="s">
        <v>2119</v>
      </c>
      <c r="X21" s="562">
        <v>341</v>
      </c>
      <c r="Y21" s="562"/>
      <c r="Z21" s="562"/>
      <c r="AA21" s="562">
        <v>20</v>
      </c>
      <c r="AB21" s="562"/>
      <c r="AC21" s="562"/>
      <c r="AD21" s="562"/>
      <c r="AE21" s="562"/>
      <c r="AF21" s="562"/>
      <c r="AG21" s="562"/>
      <c r="AH21" s="562"/>
      <c r="AI21" s="562">
        <f t="shared" si="3"/>
        <v>393</v>
      </c>
      <c r="AJ21" s="562"/>
      <c r="AK21" s="562"/>
      <c r="AL21" s="562"/>
      <c r="AM21" s="562"/>
    </row>
    <row r="22" spans="1:39">
      <c r="A22" s="319">
        <f t="shared" si="0"/>
        <v>15</v>
      </c>
      <c r="B22" s="6">
        <v>45246</v>
      </c>
      <c r="C22" s="545" t="s">
        <v>1061</v>
      </c>
      <c r="D22" s="545" t="s">
        <v>757</v>
      </c>
      <c r="E22" s="528"/>
      <c r="F22" s="528"/>
      <c r="G22" s="528">
        <v>456</v>
      </c>
      <c r="H22" s="528"/>
      <c r="I22" s="528"/>
      <c r="J22" s="528"/>
      <c r="K22" s="528"/>
      <c r="L22" s="528"/>
      <c r="M22" s="528"/>
      <c r="N22" s="528"/>
      <c r="O22" s="330">
        <f t="shared" si="1"/>
        <v>2226</v>
      </c>
      <c r="P22" s="7"/>
      <c r="Q22" s="7"/>
      <c r="R22" s="7"/>
      <c r="S22" s="7"/>
      <c r="U22" s="562">
        <f t="shared" si="2"/>
        <v>15</v>
      </c>
      <c r="V22" s="6">
        <v>45424</v>
      </c>
      <c r="W22" s="562" t="s">
        <v>2119</v>
      </c>
      <c r="X22" s="562">
        <v>228</v>
      </c>
      <c r="Y22" s="562"/>
      <c r="Z22" s="562"/>
      <c r="AA22" s="562">
        <v>71</v>
      </c>
      <c r="AB22" s="562"/>
      <c r="AC22" s="562"/>
      <c r="AD22" s="562"/>
      <c r="AE22" s="562"/>
      <c r="AF22" s="562"/>
      <c r="AG22" s="562"/>
      <c r="AH22" s="562"/>
      <c r="AI22" s="562">
        <f t="shared" si="3"/>
        <v>464</v>
      </c>
      <c r="AJ22" s="562"/>
      <c r="AK22" s="562"/>
      <c r="AL22" s="562"/>
      <c r="AM22" s="562"/>
    </row>
    <row r="23" spans="1:39">
      <c r="A23" s="319">
        <f t="shared" si="0"/>
        <v>16</v>
      </c>
      <c r="B23" s="6">
        <v>45247</v>
      </c>
      <c r="C23" s="545" t="s">
        <v>1183</v>
      </c>
      <c r="D23" s="545" t="s">
        <v>1329</v>
      </c>
      <c r="E23" s="528"/>
      <c r="F23" s="528"/>
      <c r="G23" s="528">
        <v>35</v>
      </c>
      <c r="H23" s="528"/>
      <c r="I23" s="528"/>
      <c r="J23" s="528"/>
      <c r="K23" s="528"/>
      <c r="L23" s="528"/>
      <c r="M23" s="528"/>
      <c r="N23" s="528"/>
      <c r="O23" s="330">
        <f t="shared" si="1"/>
        <v>2261</v>
      </c>
      <c r="P23" s="7"/>
      <c r="Q23" s="7"/>
      <c r="R23" s="7"/>
      <c r="S23" s="7"/>
      <c r="U23" s="562">
        <f t="shared" si="2"/>
        <v>16</v>
      </c>
      <c r="V23" s="6">
        <v>45424</v>
      </c>
      <c r="W23" s="562" t="s">
        <v>728</v>
      </c>
      <c r="X23" s="562" t="s">
        <v>2119</v>
      </c>
      <c r="Y23" s="562"/>
      <c r="Z23" s="562"/>
      <c r="AA23" s="562">
        <v>20</v>
      </c>
      <c r="AB23" s="562"/>
      <c r="AC23" s="562"/>
      <c r="AD23" s="562"/>
      <c r="AE23" s="562"/>
      <c r="AF23" s="562"/>
      <c r="AG23" s="562"/>
      <c r="AH23" s="562"/>
      <c r="AI23" s="562">
        <f t="shared" si="3"/>
        <v>484</v>
      </c>
      <c r="AJ23" s="562"/>
      <c r="AK23" s="562"/>
      <c r="AL23" s="562"/>
      <c r="AM23" s="562"/>
    </row>
    <row r="24" spans="1:39">
      <c r="A24" s="319">
        <f t="shared" si="0"/>
        <v>17</v>
      </c>
      <c r="B24" s="6">
        <v>45247</v>
      </c>
      <c r="C24" s="545" t="s">
        <v>1329</v>
      </c>
      <c r="D24" s="545" t="s">
        <v>1296</v>
      </c>
      <c r="E24" s="528"/>
      <c r="F24" s="528"/>
      <c r="G24" s="528">
        <v>34</v>
      </c>
      <c r="H24" s="528"/>
      <c r="I24" s="528"/>
      <c r="J24" s="528"/>
      <c r="K24" s="528"/>
      <c r="L24" s="528"/>
      <c r="M24" s="528"/>
      <c r="N24" s="528"/>
      <c r="O24" s="330">
        <f t="shared" si="1"/>
        <v>2295</v>
      </c>
      <c r="P24" s="7"/>
      <c r="Q24" s="7"/>
      <c r="R24" s="7"/>
      <c r="S24" s="7"/>
      <c r="U24" s="562">
        <f t="shared" si="2"/>
        <v>17</v>
      </c>
      <c r="V24" s="6">
        <v>45425</v>
      </c>
      <c r="W24" s="562" t="s">
        <v>1428</v>
      </c>
      <c r="X24" s="562" t="s">
        <v>1262</v>
      </c>
      <c r="Y24" s="562"/>
      <c r="Z24" s="562"/>
      <c r="AA24" s="562">
        <v>24</v>
      </c>
      <c r="AB24" s="562"/>
      <c r="AC24" s="562"/>
      <c r="AD24" s="562"/>
      <c r="AE24" s="562"/>
      <c r="AF24" s="562"/>
      <c r="AG24" s="562"/>
      <c r="AH24" s="562"/>
      <c r="AI24" s="562">
        <f t="shared" si="3"/>
        <v>508</v>
      </c>
      <c r="AJ24" s="562"/>
      <c r="AK24" s="562"/>
      <c r="AL24" s="562"/>
      <c r="AM24" s="562"/>
    </row>
    <row r="25" spans="1:39">
      <c r="A25" s="319">
        <f t="shared" si="0"/>
        <v>18</v>
      </c>
      <c r="B25" s="6">
        <v>45247</v>
      </c>
      <c r="C25" s="545" t="s">
        <v>1296</v>
      </c>
      <c r="D25" s="545" t="s">
        <v>1612</v>
      </c>
      <c r="E25" s="528"/>
      <c r="F25" s="528"/>
      <c r="G25" s="528">
        <v>26</v>
      </c>
      <c r="H25" s="528"/>
      <c r="I25" s="528"/>
      <c r="J25" s="528"/>
      <c r="K25" s="528"/>
      <c r="L25" s="528"/>
      <c r="M25" s="528"/>
      <c r="N25" s="528"/>
      <c r="O25" s="330">
        <f t="shared" si="1"/>
        <v>2321</v>
      </c>
      <c r="P25" s="7"/>
      <c r="Q25" s="7"/>
      <c r="R25" s="7"/>
      <c r="S25" s="7"/>
      <c r="U25" s="562">
        <f t="shared" si="2"/>
        <v>18</v>
      </c>
      <c r="V25" s="6">
        <v>45425</v>
      </c>
      <c r="W25" s="562" t="s">
        <v>1428</v>
      </c>
      <c r="X25" s="562" t="s">
        <v>1495</v>
      </c>
      <c r="Y25" s="562"/>
      <c r="Z25" s="562"/>
      <c r="AA25" s="562">
        <v>15</v>
      </c>
      <c r="AB25" s="562"/>
      <c r="AC25" s="562"/>
      <c r="AD25" s="562"/>
      <c r="AE25" s="562"/>
      <c r="AF25" s="562"/>
      <c r="AG25" s="562"/>
      <c r="AH25" s="562"/>
      <c r="AI25" s="562">
        <f t="shared" si="3"/>
        <v>523</v>
      </c>
      <c r="AJ25" s="562"/>
      <c r="AK25" s="562"/>
      <c r="AL25" s="562"/>
      <c r="AM25" s="562"/>
    </row>
    <row r="26" spans="1:39">
      <c r="A26" s="319">
        <f t="shared" si="0"/>
        <v>19</v>
      </c>
      <c r="B26" s="6">
        <v>45247</v>
      </c>
      <c r="C26" s="545" t="s">
        <v>1612</v>
      </c>
      <c r="D26" s="545" t="s">
        <v>1328</v>
      </c>
      <c r="E26" s="528"/>
      <c r="F26" s="528"/>
      <c r="G26" s="528">
        <v>42</v>
      </c>
      <c r="H26" s="528"/>
      <c r="I26" s="528"/>
      <c r="J26" s="528"/>
      <c r="K26" s="528"/>
      <c r="L26" s="528"/>
      <c r="M26" s="528"/>
      <c r="N26" s="528"/>
      <c r="O26" s="330">
        <f t="shared" si="1"/>
        <v>2363</v>
      </c>
      <c r="P26" s="7"/>
      <c r="Q26" s="7"/>
      <c r="R26" s="7"/>
      <c r="S26" s="7"/>
      <c r="U26" s="562">
        <f t="shared" si="2"/>
        <v>19</v>
      </c>
      <c r="V26" s="6">
        <v>45425</v>
      </c>
      <c r="W26" s="562" t="s">
        <v>1495</v>
      </c>
      <c r="X26" s="562" t="s">
        <v>1606</v>
      </c>
      <c r="Y26" s="562"/>
      <c r="Z26" s="562"/>
      <c r="AA26" s="562">
        <v>44</v>
      </c>
      <c r="AB26" s="562"/>
      <c r="AC26" s="562"/>
      <c r="AD26" s="562"/>
      <c r="AE26" s="562"/>
      <c r="AF26" s="562"/>
      <c r="AG26" s="562"/>
      <c r="AH26" s="562"/>
      <c r="AI26" s="562">
        <f t="shared" si="3"/>
        <v>567</v>
      </c>
      <c r="AJ26" s="562"/>
      <c r="AK26" s="562"/>
      <c r="AL26" s="562"/>
      <c r="AM26" s="562"/>
    </row>
    <row r="27" spans="1:39">
      <c r="A27" s="319">
        <f t="shared" si="0"/>
        <v>20</v>
      </c>
      <c r="B27" s="6">
        <v>45247</v>
      </c>
      <c r="C27" s="545" t="s">
        <v>1328</v>
      </c>
      <c r="D27" s="545" t="s">
        <v>1573</v>
      </c>
      <c r="E27" s="528"/>
      <c r="F27" s="528"/>
      <c r="G27" s="528">
        <v>371</v>
      </c>
      <c r="H27" s="528"/>
      <c r="I27" s="528"/>
      <c r="J27" s="528"/>
      <c r="K27" s="528"/>
      <c r="L27" s="528"/>
      <c r="M27" s="528"/>
      <c r="N27" s="528"/>
      <c r="O27" s="330">
        <f t="shared" si="1"/>
        <v>2734</v>
      </c>
      <c r="P27" s="7"/>
      <c r="Q27" s="7"/>
      <c r="R27" s="7"/>
      <c r="S27" s="7"/>
      <c r="U27" s="562">
        <f t="shared" si="2"/>
        <v>20</v>
      </c>
      <c r="V27" s="6">
        <v>45425</v>
      </c>
      <c r="W27" s="562" t="s">
        <v>1495</v>
      </c>
      <c r="X27" s="562" t="s">
        <v>1436</v>
      </c>
      <c r="Y27" s="562"/>
      <c r="Z27" s="562"/>
      <c r="AA27" s="562">
        <v>32</v>
      </c>
      <c r="AB27" s="562"/>
      <c r="AC27" s="562"/>
      <c r="AD27" s="562"/>
      <c r="AE27" s="562"/>
      <c r="AF27" s="562"/>
      <c r="AG27" s="562"/>
      <c r="AH27" s="562"/>
      <c r="AI27" s="562">
        <f t="shared" si="3"/>
        <v>599</v>
      </c>
      <c r="AJ27" s="562"/>
      <c r="AK27" s="562"/>
      <c r="AL27" s="562"/>
      <c r="AM27" s="562"/>
    </row>
    <row r="28" spans="1:39">
      <c r="A28" s="319">
        <f t="shared" si="0"/>
        <v>21</v>
      </c>
      <c r="B28" s="6">
        <v>45248</v>
      </c>
      <c r="C28" s="545" t="s">
        <v>1459</v>
      </c>
      <c r="D28" s="545" t="s">
        <v>711</v>
      </c>
      <c r="E28" s="528"/>
      <c r="F28" s="528"/>
      <c r="G28" s="528">
        <v>183</v>
      </c>
      <c r="H28" s="528"/>
      <c r="I28" s="528"/>
      <c r="J28" s="528"/>
      <c r="K28" s="528"/>
      <c r="L28" s="528"/>
      <c r="M28" s="528"/>
      <c r="N28" s="528"/>
      <c r="O28" s="330">
        <f t="shared" si="1"/>
        <v>2917</v>
      </c>
      <c r="P28" s="7"/>
      <c r="Q28" s="7"/>
      <c r="R28" s="7"/>
      <c r="S28" s="7"/>
      <c r="U28" s="562">
        <f t="shared" si="2"/>
        <v>21</v>
      </c>
      <c r="V28" s="6">
        <v>45426</v>
      </c>
      <c r="W28" s="562" t="s">
        <v>1479</v>
      </c>
      <c r="X28" s="562" t="s">
        <v>718</v>
      </c>
      <c r="Y28" s="562"/>
      <c r="Z28" s="562"/>
      <c r="AA28" s="562">
        <v>35</v>
      </c>
      <c r="AB28" s="562"/>
      <c r="AC28" s="562"/>
      <c r="AD28" s="562"/>
      <c r="AE28" s="562"/>
      <c r="AF28" s="562"/>
      <c r="AG28" s="562"/>
      <c r="AH28" s="562"/>
      <c r="AI28" s="562">
        <f t="shared" si="3"/>
        <v>634</v>
      </c>
      <c r="AJ28" s="562"/>
      <c r="AK28" s="562"/>
      <c r="AL28" s="562"/>
      <c r="AM28" s="562"/>
    </row>
    <row r="29" spans="1:39">
      <c r="A29" s="319">
        <f t="shared" si="0"/>
        <v>22</v>
      </c>
      <c r="B29" s="6">
        <v>45249</v>
      </c>
      <c r="C29" s="545" t="s">
        <v>1459</v>
      </c>
      <c r="D29" s="545" t="s">
        <v>1587</v>
      </c>
      <c r="E29" s="528"/>
      <c r="F29" s="528"/>
      <c r="G29" s="528">
        <v>346</v>
      </c>
      <c r="H29" s="528"/>
      <c r="I29" s="528"/>
      <c r="J29" s="528"/>
      <c r="K29" s="528"/>
      <c r="L29" s="528"/>
      <c r="M29" s="528"/>
      <c r="N29" s="528"/>
      <c r="O29" s="330">
        <f t="shared" si="1"/>
        <v>3263</v>
      </c>
      <c r="P29" s="7"/>
      <c r="Q29" s="7"/>
      <c r="R29" s="7"/>
      <c r="S29" s="7"/>
      <c r="U29" s="562">
        <f t="shared" si="2"/>
        <v>22</v>
      </c>
      <c r="V29" s="6">
        <v>45426</v>
      </c>
      <c r="W29" s="562" t="s">
        <v>1479</v>
      </c>
      <c r="X29" s="562" t="s">
        <v>1458</v>
      </c>
      <c r="Y29" s="562"/>
      <c r="Z29" s="562"/>
      <c r="AA29" s="562">
        <v>42</v>
      </c>
      <c r="AB29" s="562"/>
      <c r="AC29" s="562"/>
      <c r="AD29" s="562"/>
      <c r="AE29" s="562"/>
      <c r="AF29" s="562"/>
      <c r="AG29" s="562"/>
      <c r="AH29" s="562"/>
      <c r="AI29" s="562">
        <f t="shared" si="3"/>
        <v>676</v>
      </c>
      <c r="AJ29" s="562"/>
      <c r="AK29" s="562"/>
      <c r="AL29" s="562"/>
      <c r="AM29" s="562"/>
    </row>
    <row r="30" spans="1:39">
      <c r="A30" s="319">
        <f t="shared" si="0"/>
        <v>23</v>
      </c>
      <c r="B30" s="6">
        <v>45250</v>
      </c>
      <c r="C30" s="545" t="s">
        <v>1569</v>
      </c>
      <c r="D30" s="545" t="s">
        <v>1588</v>
      </c>
      <c r="E30" s="528"/>
      <c r="F30" s="528"/>
      <c r="G30" s="528">
        <v>76</v>
      </c>
      <c r="H30" s="528"/>
      <c r="I30" s="528"/>
      <c r="J30" s="528"/>
      <c r="K30" s="528"/>
      <c r="L30" s="528"/>
      <c r="M30" s="528"/>
      <c r="N30" s="528"/>
      <c r="O30" s="330">
        <f t="shared" si="1"/>
        <v>3339</v>
      </c>
      <c r="P30" s="7"/>
      <c r="Q30" s="7"/>
      <c r="R30" s="7"/>
      <c r="S30" s="7"/>
      <c r="U30" s="562">
        <f t="shared" si="2"/>
        <v>23</v>
      </c>
      <c r="V30" s="6">
        <v>45426</v>
      </c>
      <c r="W30" s="562" t="s">
        <v>1436</v>
      </c>
      <c r="X30" s="562" t="s">
        <v>1479</v>
      </c>
      <c r="Y30" s="562"/>
      <c r="Z30" s="562"/>
      <c r="AA30" s="562">
        <v>11</v>
      </c>
      <c r="AB30" s="562"/>
      <c r="AC30" s="562"/>
      <c r="AD30" s="562"/>
      <c r="AE30" s="562"/>
      <c r="AF30" s="562"/>
      <c r="AG30" s="562"/>
      <c r="AH30" s="562"/>
      <c r="AI30" s="562">
        <f t="shared" si="3"/>
        <v>687</v>
      </c>
      <c r="AJ30" s="562"/>
      <c r="AK30" s="562"/>
      <c r="AL30" s="562"/>
      <c r="AM30" s="562"/>
    </row>
    <row r="31" spans="1:39">
      <c r="A31" s="319">
        <f t="shared" si="0"/>
        <v>24</v>
      </c>
      <c r="B31" s="6">
        <v>45250</v>
      </c>
      <c r="C31" s="545" t="s">
        <v>1588</v>
      </c>
      <c r="D31" s="545" t="s">
        <v>1558</v>
      </c>
      <c r="E31" s="528"/>
      <c r="F31" s="528"/>
      <c r="G31" s="528">
        <v>37</v>
      </c>
      <c r="H31" s="528"/>
      <c r="I31" s="528"/>
      <c r="J31" s="528"/>
      <c r="K31" s="528"/>
      <c r="L31" s="528"/>
      <c r="M31" s="528"/>
      <c r="N31" s="528"/>
      <c r="O31" s="330">
        <f t="shared" si="1"/>
        <v>3376</v>
      </c>
      <c r="P31" s="7"/>
      <c r="Q31" s="7"/>
      <c r="R31" s="7"/>
      <c r="S31" s="7"/>
      <c r="U31" s="562">
        <f t="shared" si="2"/>
        <v>24</v>
      </c>
      <c r="V31" s="6">
        <v>45426</v>
      </c>
      <c r="W31" s="562" t="s">
        <v>1606</v>
      </c>
      <c r="X31" s="562" t="s">
        <v>1436</v>
      </c>
      <c r="Y31" s="562"/>
      <c r="Z31" s="562"/>
      <c r="AA31" s="562">
        <v>20</v>
      </c>
      <c r="AB31" s="562"/>
      <c r="AC31" s="562"/>
      <c r="AD31" s="562"/>
      <c r="AE31" s="562"/>
      <c r="AF31" s="562"/>
      <c r="AG31" s="562"/>
      <c r="AH31" s="562"/>
      <c r="AI31" s="562">
        <f t="shared" si="3"/>
        <v>707</v>
      </c>
      <c r="AJ31" s="562"/>
      <c r="AK31" s="562"/>
      <c r="AL31" s="562"/>
      <c r="AM31" s="562"/>
    </row>
    <row r="32" spans="1:39">
      <c r="A32" s="319">
        <f t="shared" si="0"/>
        <v>25</v>
      </c>
      <c r="B32" s="6">
        <v>45250</v>
      </c>
      <c r="C32" s="545" t="s">
        <v>1558</v>
      </c>
      <c r="D32" s="545" t="s">
        <v>711</v>
      </c>
      <c r="E32" s="528"/>
      <c r="F32" s="528"/>
      <c r="G32" s="528">
        <v>90</v>
      </c>
      <c r="H32" s="528"/>
      <c r="I32" s="528"/>
      <c r="J32" s="528"/>
      <c r="K32" s="528"/>
      <c r="L32" s="528"/>
      <c r="M32" s="528"/>
      <c r="N32" s="528"/>
      <c r="O32" s="330">
        <f t="shared" si="1"/>
        <v>3466</v>
      </c>
      <c r="P32" s="7"/>
      <c r="Q32" s="7"/>
      <c r="R32" s="7"/>
      <c r="S32" s="7"/>
      <c r="U32" s="562">
        <f t="shared" si="2"/>
        <v>25</v>
      </c>
      <c r="V32" s="6">
        <v>45426</v>
      </c>
      <c r="W32" s="562" t="s">
        <v>718</v>
      </c>
      <c r="X32" s="562" t="s">
        <v>827</v>
      </c>
      <c r="Y32" s="562"/>
      <c r="Z32" s="562"/>
      <c r="AA32" s="562">
        <v>20</v>
      </c>
      <c r="AB32" s="562"/>
      <c r="AC32" s="562"/>
      <c r="AD32" s="562"/>
      <c r="AE32" s="562"/>
      <c r="AF32" s="562"/>
      <c r="AG32" s="562"/>
      <c r="AH32" s="562"/>
      <c r="AI32" s="562">
        <f t="shared" si="3"/>
        <v>727</v>
      </c>
      <c r="AJ32" s="562"/>
      <c r="AK32" s="562"/>
      <c r="AL32" s="562"/>
      <c r="AM32" s="562"/>
    </row>
    <row r="33" spans="1:39">
      <c r="A33" s="319">
        <f t="shared" si="0"/>
        <v>26</v>
      </c>
      <c r="B33" s="6">
        <v>45250</v>
      </c>
      <c r="C33" s="545" t="s">
        <v>1061</v>
      </c>
      <c r="D33" s="545" t="s">
        <v>757</v>
      </c>
      <c r="E33" s="528"/>
      <c r="F33" s="528"/>
      <c r="G33" s="528">
        <v>200</v>
      </c>
      <c r="H33" s="528"/>
      <c r="I33" s="528"/>
      <c r="J33" s="528"/>
      <c r="K33" s="528"/>
      <c r="L33" s="528"/>
      <c r="M33" s="528"/>
      <c r="N33" s="528"/>
      <c r="O33" s="330">
        <f t="shared" si="1"/>
        <v>3666</v>
      </c>
      <c r="P33" s="7"/>
      <c r="Q33" s="7"/>
      <c r="R33" s="7"/>
      <c r="S33" s="7"/>
      <c r="U33" s="562">
        <f t="shared" si="2"/>
        <v>26</v>
      </c>
      <c r="V33" s="6">
        <v>45427</v>
      </c>
      <c r="W33" s="562" t="s">
        <v>1423</v>
      </c>
      <c r="X33" s="562" t="s">
        <v>1468</v>
      </c>
      <c r="Y33" s="562"/>
      <c r="Z33" s="562"/>
      <c r="AA33" s="562">
        <v>32</v>
      </c>
      <c r="AB33" s="562"/>
      <c r="AC33" s="562"/>
      <c r="AD33" s="562"/>
      <c r="AE33" s="562"/>
      <c r="AF33" s="562"/>
      <c r="AG33" s="562"/>
      <c r="AH33" s="562"/>
      <c r="AI33" s="562">
        <f t="shared" si="3"/>
        <v>759</v>
      </c>
      <c r="AJ33" s="562"/>
      <c r="AK33" s="562"/>
      <c r="AL33" s="562"/>
      <c r="AM33" s="562"/>
    </row>
    <row r="34" spans="1:39">
      <c r="A34" s="319">
        <f t="shared" si="0"/>
        <v>27</v>
      </c>
      <c r="B34" s="6">
        <v>45251</v>
      </c>
      <c r="C34" s="546" t="s">
        <v>1125</v>
      </c>
      <c r="D34" s="546" t="s">
        <v>1398</v>
      </c>
      <c r="E34" s="528"/>
      <c r="F34" s="528"/>
      <c r="G34" s="528">
        <v>203</v>
      </c>
      <c r="H34" s="528"/>
      <c r="I34" s="528"/>
      <c r="J34" s="528"/>
      <c r="K34" s="528"/>
      <c r="L34" s="528"/>
      <c r="M34" s="528"/>
      <c r="N34" s="528"/>
      <c r="O34" s="330">
        <f t="shared" si="1"/>
        <v>3869</v>
      </c>
      <c r="P34" s="7"/>
      <c r="Q34" s="7"/>
      <c r="R34" s="7"/>
      <c r="S34" s="7"/>
      <c r="U34" s="562">
        <f t="shared" si="2"/>
        <v>27</v>
      </c>
      <c r="V34" s="6">
        <v>45427</v>
      </c>
      <c r="W34" s="562" t="s">
        <v>1165</v>
      </c>
      <c r="X34" s="562" t="s">
        <v>1191</v>
      </c>
      <c r="Y34" s="562"/>
      <c r="Z34" s="562"/>
      <c r="AA34" s="562">
        <v>105</v>
      </c>
      <c r="AB34" s="562"/>
      <c r="AC34" s="562"/>
      <c r="AD34" s="562"/>
      <c r="AE34" s="562"/>
      <c r="AF34" s="562"/>
      <c r="AG34" s="562"/>
      <c r="AH34" s="562"/>
      <c r="AI34" s="562">
        <f t="shared" si="3"/>
        <v>864</v>
      </c>
      <c r="AJ34" s="562"/>
      <c r="AK34" s="562"/>
      <c r="AL34" s="562"/>
      <c r="AM34" s="562"/>
    </row>
    <row r="35" spans="1:39">
      <c r="A35" s="319">
        <f t="shared" si="0"/>
        <v>28</v>
      </c>
      <c r="B35" s="6">
        <v>45252</v>
      </c>
      <c r="C35" s="546" t="s">
        <v>1125</v>
      </c>
      <c r="D35" s="546" t="s">
        <v>1398</v>
      </c>
      <c r="E35" s="528"/>
      <c r="F35" s="528"/>
      <c r="G35" s="528">
        <v>202</v>
      </c>
      <c r="H35" s="528"/>
      <c r="I35" s="528"/>
      <c r="J35" s="528"/>
      <c r="K35" s="528"/>
      <c r="L35" s="528"/>
      <c r="M35" s="528"/>
      <c r="N35" s="528"/>
      <c r="O35" s="330">
        <f t="shared" si="1"/>
        <v>4071</v>
      </c>
      <c r="P35" s="7"/>
      <c r="Q35" s="7"/>
      <c r="R35" s="7"/>
      <c r="S35" s="7"/>
      <c r="U35" s="562">
        <f t="shared" si="2"/>
        <v>28</v>
      </c>
      <c r="V35" s="6">
        <v>45428</v>
      </c>
      <c r="W35" s="562" t="s">
        <v>1570</v>
      </c>
      <c r="X35" s="562" t="s">
        <v>924</v>
      </c>
      <c r="Y35" s="562"/>
      <c r="Z35" s="562"/>
      <c r="AA35" s="562">
        <v>16</v>
      </c>
      <c r="AB35" s="562"/>
      <c r="AC35" s="562"/>
      <c r="AD35" s="562"/>
      <c r="AE35" s="562"/>
      <c r="AF35" s="562"/>
      <c r="AG35" s="562"/>
      <c r="AH35" s="562"/>
      <c r="AI35" s="562">
        <f t="shared" si="3"/>
        <v>880</v>
      </c>
      <c r="AJ35" s="562"/>
      <c r="AK35" s="562"/>
      <c r="AL35" s="562"/>
      <c r="AM35" s="562"/>
    </row>
    <row r="36" spans="1:39">
      <c r="A36" s="319">
        <f t="shared" si="0"/>
        <v>29</v>
      </c>
      <c r="B36" s="6">
        <v>45252</v>
      </c>
      <c r="C36" s="546" t="s">
        <v>711</v>
      </c>
      <c r="D36" s="546" t="s">
        <v>1435</v>
      </c>
      <c r="E36" s="528"/>
      <c r="F36" s="528"/>
      <c r="G36" s="528">
        <v>56</v>
      </c>
      <c r="H36" s="528"/>
      <c r="I36" s="528"/>
      <c r="J36" s="528"/>
      <c r="K36" s="528"/>
      <c r="L36" s="528"/>
      <c r="M36" s="528"/>
      <c r="N36" s="528"/>
      <c r="O36" s="330">
        <f t="shared" si="1"/>
        <v>4127</v>
      </c>
      <c r="P36" s="7"/>
      <c r="Q36" s="7"/>
      <c r="R36" s="7"/>
      <c r="S36" s="7"/>
      <c r="U36" s="562">
        <f t="shared" si="2"/>
        <v>29</v>
      </c>
      <c r="V36" s="6">
        <v>45428</v>
      </c>
      <c r="W36" s="562" t="s">
        <v>924</v>
      </c>
      <c r="X36" s="562" t="s">
        <v>1105</v>
      </c>
      <c r="Y36" s="562"/>
      <c r="Z36" s="562"/>
      <c r="AA36" s="562">
        <v>17</v>
      </c>
      <c r="AB36" s="562"/>
      <c r="AC36" s="562"/>
      <c r="AD36" s="562"/>
      <c r="AE36" s="562"/>
      <c r="AF36" s="562"/>
      <c r="AG36" s="562"/>
      <c r="AH36" s="562"/>
      <c r="AI36" s="562">
        <f t="shared" si="3"/>
        <v>897</v>
      </c>
      <c r="AJ36" s="562"/>
      <c r="AK36" s="562"/>
      <c r="AL36" s="562"/>
      <c r="AM36" s="562"/>
    </row>
    <row r="37" spans="1:39">
      <c r="A37" s="319">
        <f t="shared" si="0"/>
        <v>30</v>
      </c>
      <c r="B37" s="6">
        <v>45252</v>
      </c>
      <c r="C37" s="546" t="s">
        <v>1443</v>
      </c>
      <c r="D37" s="546" t="s">
        <v>1721</v>
      </c>
      <c r="E37" s="528"/>
      <c r="F37" s="528"/>
      <c r="G37" s="528">
        <v>90</v>
      </c>
      <c r="H37" s="528"/>
      <c r="I37" s="528"/>
      <c r="J37" s="528"/>
      <c r="K37" s="528"/>
      <c r="L37" s="528"/>
      <c r="M37" s="528"/>
      <c r="N37" s="528"/>
      <c r="O37" s="330">
        <f t="shared" si="1"/>
        <v>4217</v>
      </c>
      <c r="P37" s="7"/>
      <c r="Q37" s="7"/>
      <c r="R37" s="7"/>
      <c r="S37" s="7"/>
      <c r="U37" s="562">
        <f t="shared" si="2"/>
        <v>30</v>
      </c>
      <c r="V37" s="6">
        <v>45428</v>
      </c>
      <c r="W37" s="562" t="s">
        <v>1105</v>
      </c>
      <c r="X37" s="562" t="s">
        <v>1118</v>
      </c>
      <c r="Y37" s="562"/>
      <c r="Z37" s="562"/>
      <c r="AA37" s="562">
        <v>7</v>
      </c>
      <c r="AB37" s="562"/>
      <c r="AC37" s="562"/>
      <c r="AD37" s="562"/>
      <c r="AE37" s="562"/>
      <c r="AF37" s="562"/>
      <c r="AG37" s="562"/>
      <c r="AH37" s="562"/>
      <c r="AI37" s="562">
        <f t="shared" si="3"/>
        <v>904</v>
      </c>
      <c r="AJ37" s="562"/>
      <c r="AK37" s="562"/>
      <c r="AL37" s="562"/>
      <c r="AM37" s="562"/>
    </row>
    <row r="38" spans="1:39">
      <c r="A38" s="319">
        <f t="shared" si="0"/>
        <v>31</v>
      </c>
      <c r="B38" s="6">
        <v>45252</v>
      </c>
      <c r="C38" s="546" t="s">
        <v>1443</v>
      </c>
      <c r="D38" s="546" t="s">
        <v>1398</v>
      </c>
      <c r="E38" s="528"/>
      <c r="F38" s="528"/>
      <c r="G38" s="528">
        <v>24</v>
      </c>
      <c r="H38" s="528"/>
      <c r="I38" s="528"/>
      <c r="J38" s="528"/>
      <c r="K38" s="528"/>
      <c r="L38" s="528"/>
      <c r="M38" s="528"/>
      <c r="N38" s="528"/>
      <c r="O38" s="330">
        <f t="shared" si="1"/>
        <v>4241</v>
      </c>
      <c r="P38" s="7"/>
      <c r="Q38" s="7"/>
      <c r="R38" s="7"/>
      <c r="S38" s="7"/>
      <c r="U38" s="562">
        <f t="shared" si="2"/>
        <v>31</v>
      </c>
      <c r="V38" s="6">
        <v>45428</v>
      </c>
      <c r="W38" s="562" t="s">
        <v>1105</v>
      </c>
      <c r="X38" s="562" t="s">
        <v>1134</v>
      </c>
      <c r="Y38" s="562"/>
      <c r="Z38" s="562"/>
      <c r="AA38" s="562">
        <v>27</v>
      </c>
      <c r="AB38" s="562"/>
      <c r="AC38" s="562"/>
      <c r="AD38" s="562"/>
      <c r="AE38" s="562"/>
      <c r="AF38" s="562"/>
      <c r="AG38" s="562"/>
      <c r="AH38" s="562"/>
      <c r="AI38" s="562">
        <f t="shared" si="3"/>
        <v>931</v>
      </c>
      <c r="AJ38" s="562"/>
      <c r="AK38" s="562"/>
      <c r="AL38" s="562"/>
      <c r="AM38" s="562"/>
    </row>
    <row r="39" spans="1:39">
      <c r="A39" s="319">
        <f t="shared" si="0"/>
        <v>32</v>
      </c>
      <c r="B39" s="6">
        <v>45253</v>
      </c>
      <c r="C39" s="547" t="s">
        <v>1441</v>
      </c>
      <c r="D39" s="547" t="s">
        <v>1180</v>
      </c>
      <c r="E39" s="528"/>
      <c r="F39" s="528"/>
      <c r="G39" s="528">
        <v>38</v>
      </c>
      <c r="H39" s="528"/>
      <c r="I39" s="528"/>
      <c r="J39" s="528"/>
      <c r="K39" s="528"/>
      <c r="L39" s="528"/>
      <c r="M39" s="528"/>
      <c r="N39" s="528"/>
      <c r="O39" s="330">
        <f t="shared" si="1"/>
        <v>4279</v>
      </c>
      <c r="P39" s="7"/>
      <c r="Q39" s="7"/>
      <c r="R39" s="7"/>
      <c r="S39" s="7"/>
      <c r="U39" s="562">
        <f t="shared" si="2"/>
        <v>32</v>
      </c>
      <c r="V39" s="6">
        <v>45428</v>
      </c>
      <c r="W39" s="562" t="s">
        <v>924</v>
      </c>
      <c r="X39" s="562" t="s">
        <v>1249</v>
      </c>
      <c r="Y39" s="562"/>
      <c r="Z39" s="562"/>
      <c r="AA39" s="562">
        <v>27</v>
      </c>
      <c r="AB39" s="562"/>
      <c r="AC39" s="562"/>
      <c r="AD39" s="562"/>
      <c r="AE39" s="562"/>
      <c r="AF39" s="562"/>
      <c r="AG39" s="562"/>
      <c r="AH39" s="562"/>
      <c r="AI39" s="562">
        <f t="shared" si="3"/>
        <v>958</v>
      </c>
      <c r="AJ39" s="562"/>
      <c r="AK39" s="562"/>
      <c r="AL39" s="562"/>
      <c r="AM39" s="562"/>
    </row>
    <row r="40" spans="1:39">
      <c r="A40" s="319">
        <f t="shared" si="0"/>
        <v>33</v>
      </c>
      <c r="B40" s="6">
        <v>45253</v>
      </c>
      <c r="C40" s="547" t="s">
        <v>1180</v>
      </c>
      <c r="D40" s="547" t="s">
        <v>1245</v>
      </c>
      <c r="E40" s="528"/>
      <c r="F40" s="528"/>
      <c r="G40" s="528">
        <v>26</v>
      </c>
      <c r="H40" s="528"/>
      <c r="I40" s="528"/>
      <c r="J40" s="528"/>
      <c r="K40" s="528"/>
      <c r="L40" s="528"/>
      <c r="M40" s="528"/>
      <c r="N40" s="528"/>
      <c r="O40" s="330">
        <f t="shared" si="1"/>
        <v>4305</v>
      </c>
      <c r="P40" s="7"/>
      <c r="Q40" s="7"/>
      <c r="R40" s="7"/>
      <c r="S40" s="7"/>
      <c r="U40" s="562">
        <f t="shared" si="2"/>
        <v>33</v>
      </c>
      <c r="V40" s="6">
        <v>45428</v>
      </c>
      <c r="W40" s="562" t="s">
        <v>1437</v>
      </c>
      <c r="X40" s="562" t="s">
        <v>1570</v>
      </c>
      <c r="Y40" s="562"/>
      <c r="Z40" s="562"/>
      <c r="AA40" s="562">
        <v>17</v>
      </c>
      <c r="AB40" s="562"/>
      <c r="AC40" s="562"/>
      <c r="AD40" s="562"/>
      <c r="AE40" s="562"/>
      <c r="AF40" s="562"/>
      <c r="AG40" s="562"/>
      <c r="AH40" s="562"/>
      <c r="AI40" s="562">
        <f t="shared" si="3"/>
        <v>975</v>
      </c>
      <c r="AJ40" s="562"/>
      <c r="AK40" s="562"/>
      <c r="AL40" s="562"/>
      <c r="AM40" s="562"/>
    </row>
    <row r="41" spans="1:39">
      <c r="A41" s="319">
        <f t="shared" si="0"/>
        <v>34</v>
      </c>
      <c r="B41" s="6">
        <v>45253</v>
      </c>
      <c r="C41" s="547" t="s">
        <v>1180</v>
      </c>
      <c r="D41" s="547" t="s">
        <v>1216</v>
      </c>
      <c r="E41" s="528"/>
      <c r="F41" s="528"/>
      <c r="G41" s="528">
        <v>88</v>
      </c>
      <c r="H41" s="528"/>
      <c r="I41" s="528"/>
      <c r="J41" s="528"/>
      <c r="K41" s="528"/>
      <c r="L41" s="528"/>
      <c r="M41" s="528"/>
      <c r="N41" s="528"/>
      <c r="O41" s="330">
        <f t="shared" si="1"/>
        <v>4393</v>
      </c>
      <c r="P41" s="7"/>
      <c r="Q41" s="7"/>
      <c r="R41" s="7"/>
      <c r="S41" s="7"/>
      <c r="U41" s="562">
        <f t="shared" si="2"/>
        <v>34</v>
      </c>
      <c r="V41" s="6">
        <v>45429</v>
      </c>
      <c r="W41" s="562" t="s">
        <v>1138</v>
      </c>
      <c r="X41" s="562" t="s">
        <v>1394</v>
      </c>
      <c r="Y41" s="562"/>
      <c r="Z41" s="562"/>
      <c r="AA41" s="562">
        <v>19</v>
      </c>
      <c r="AB41" s="562"/>
      <c r="AC41" s="562"/>
      <c r="AD41" s="562"/>
      <c r="AE41" s="562"/>
      <c r="AF41" s="562"/>
      <c r="AG41" s="562"/>
      <c r="AH41" s="562"/>
      <c r="AI41" s="562">
        <f t="shared" si="3"/>
        <v>994</v>
      </c>
      <c r="AJ41" s="562"/>
      <c r="AK41" s="562"/>
      <c r="AL41" s="562"/>
      <c r="AM41" s="562"/>
    </row>
    <row r="42" spans="1:39">
      <c r="A42" s="319">
        <f t="shared" si="0"/>
        <v>35</v>
      </c>
      <c r="B42" s="6">
        <v>45253</v>
      </c>
      <c r="C42" s="547" t="s">
        <v>1216</v>
      </c>
      <c r="D42" s="547" t="s">
        <v>753</v>
      </c>
      <c r="E42" s="528"/>
      <c r="F42" s="528"/>
      <c r="G42" s="528">
        <v>45</v>
      </c>
      <c r="H42" s="528"/>
      <c r="I42" s="528"/>
      <c r="J42" s="528"/>
      <c r="K42" s="528"/>
      <c r="L42" s="528"/>
      <c r="M42" s="528"/>
      <c r="N42" s="528"/>
      <c r="O42" s="330">
        <f t="shared" si="1"/>
        <v>4438</v>
      </c>
      <c r="P42" s="7"/>
      <c r="Q42" s="7"/>
      <c r="R42" s="7"/>
      <c r="S42" s="7"/>
      <c r="U42" s="562">
        <f t="shared" si="2"/>
        <v>35</v>
      </c>
      <c r="V42" s="6">
        <v>45429</v>
      </c>
      <c r="W42" s="562" t="s">
        <v>1394</v>
      </c>
      <c r="X42" s="562" t="s">
        <v>1294</v>
      </c>
      <c r="Y42" s="562"/>
      <c r="Z42" s="562"/>
      <c r="AA42" s="562">
        <v>29</v>
      </c>
      <c r="AB42" s="562"/>
      <c r="AC42" s="562"/>
      <c r="AD42" s="562"/>
      <c r="AE42" s="562"/>
      <c r="AF42" s="562"/>
      <c r="AG42" s="562"/>
      <c r="AH42" s="562"/>
      <c r="AI42" s="562">
        <f t="shared" si="3"/>
        <v>1023</v>
      </c>
      <c r="AJ42" s="562"/>
      <c r="AK42" s="562"/>
      <c r="AL42" s="562"/>
      <c r="AM42" s="562"/>
    </row>
    <row r="43" spans="1:39">
      <c r="A43" s="319">
        <f t="shared" si="0"/>
        <v>36</v>
      </c>
      <c r="B43" s="6">
        <v>45253</v>
      </c>
      <c r="C43" s="547" t="s">
        <v>1216</v>
      </c>
      <c r="D43" s="547" t="s">
        <v>1722</v>
      </c>
      <c r="E43" s="528"/>
      <c r="F43" s="528"/>
      <c r="G43" s="528">
        <v>65</v>
      </c>
      <c r="H43" s="528"/>
      <c r="I43" s="528"/>
      <c r="J43" s="528"/>
      <c r="K43" s="528"/>
      <c r="L43" s="528"/>
      <c r="M43" s="528"/>
      <c r="N43" s="528"/>
      <c r="O43" s="330">
        <f t="shared" si="1"/>
        <v>4503</v>
      </c>
      <c r="P43" s="7"/>
      <c r="Q43" s="7"/>
      <c r="R43" s="7"/>
      <c r="S43" s="7"/>
      <c r="U43" s="562">
        <f t="shared" si="2"/>
        <v>36</v>
      </c>
      <c r="V43" s="6">
        <v>45429</v>
      </c>
      <c r="W43" s="562" t="s">
        <v>1294</v>
      </c>
      <c r="X43" s="562" t="s">
        <v>1529</v>
      </c>
      <c r="Y43" s="562"/>
      <c r="Z43" s="562"/>
      <c r="AA43" s="562">
        <v>13</v>
      </c>
      <c r="AB43" s="562"/>
      <c r="AC43" s="562"/>
      <c r="AD43" s="562"/>
      <c r="AE43" s="562"/>
      <c r="AF43" s="562"/>
      <c r="AG43" s="562"/>
      <c r="AH43" s="562"/>
      <c r="AI43" s="562">
        <f t="shared" si="3"/>
        <v>1036</v>
      </c>
      <c r="AJ43" s="562"/>
      <c r="AK43" s="562"/>
      <c r="AL43" s="562"/>
      <c r="AM43" s="562"/>
    </row>
    <row r="44" spans="1:39">
      <c r="A44" s="319">
        <f t="shared" si="0"/>
        <v>37</v>
      </c>
      <c r="B44" s="6">
        <v>45254</v>
      </c>
      <c r="C44" s="547" t="s">
        <v>1125</v>
      </c>
      <c r="D44" s="547" t="s">
        <v>1451</v>
      </c>
      <c r="E44" s="528"/>
      <c r="F44" s="528"/>
      <c r="G44" s="528"/>
      <c r="H44" s="528"/>
      <c r="I44" s="528"/>
      <c r="J44" s="528">
        <v>253</v>
      </c>
      <c r="K44" s="528"/>
      <c r="L44" s="528"/>
      <c r="M44" s="528"/>
      <c r="N44" s="528"/>
      <c r="O44" s="330">
        <f t="shared" si="1"/>
        <v>4756</v>
      </c>
      <c r="P44" s="7"/>
      <c r="Q44" s="7"/>
      <c r="R44" s="7"/>
      <c r="S44" s="7"/>
      <c r="U44" s="562">
        <f t="shared" si="2"/>
        <v>37</v>
      </c>
      <c r="V44" s="6">
        <v>45429</v>
      </c>
      <c r="W44" s="562" t="s">
        <v>1529</v>
      </c>
      <c r="X44" s="562" t="s">
        <v>1127</v>
      </c>
      <c r="Y44" s="562"/>
      <c r="Z44" s="562"/>
      <c r="AA44" s="562">
        <v>19</v>
      </c>
      <c r="AB44" s="562"/>
      <c r="AC44" s="562"/>
      <c r="AD44" s="562"/>
      <c r="AE44" s="562"/>
      <c r="AF44" s="562"/>
      <c r="AG44" s="562"/>
      <c r="AH44" s="562"/>
      <c r="AI44" s="562">
        <f t="shared" si="3"/>
        <v>1055</v>
      </c>
      <c r="AJ44" s="562"/>
      <c r="AK44" s="562"/>
      <c r="AL44" s="562"/>
      <c r="AM44" s="562"/>
    </row>
    <row r="45" spans="1:39">
      <c r="A45" s="319">
        <f t="shared" si="0"/>
        <v>38</v>
      </c>
      <c r="B45" s="6">
        <v>45255</v>
      </c>
      <c r="C45" s="548" t="s">
        <v>1125</v>
      </c>
      <c r="D45" s="548" t="s">
        <v>1451</v>
      </c>
      <c r="E45" s="528"/>
      <c r="F45" s="528"/>
      <c r="G45" s="528"/>
      <c r="H45" s="528"/>
      <c r="I45" s="528"/>
      <c r="J45" s="528">
        <v>47</v>
      </c>
      <c r="K45" s="528"/>
      <c r="L45" s="528"/>
      <c r="M45" s="528"/>
      <c r="N45" s="528"/>
      <c r="O45" s="330">
        <f t="shared" si="1"/>
        <v>4803</v>
      </c>
      <c r="P45" s="7"/>
      <c r="Q45" s="7"/>
      <c r="R45" s="7"/>
      <c r="S45" s="7"/>
      <c r="U45" s="562">
        <f t="shared" si="2"/>
        <v>38</v>
      </c>
      <c r="V45" s="6">
        <v>45429</v>
      </c>
      <c r="W45" s="562" t="s">
        <v>1529</v>
      </c>
      <c r="X45" s="562" t="s">
        <v>1205</v>
      </c>
      <c r="Y45" s="562"/>
      <c r="Z45" s="562"/>
      <c r="AA45" s="562">
        <v>14</v>
      </c>
      <c r="AB45" s="562"/>
      <c r="AC45" s="562"/>
      <c r="AD45" s="562"/>
      <c r="AE45" s="562"/>
      <c r="AF45" s="562"/>
      <c r="AG45" s="562"/>
      <c r="AH45" s="562"/>
      <c r="AI45" s="562">
        <f t="shared" si="3"/>
        <v>1069</v>
      </c>
      <c r="AJ45" s="562"/>
      <c r="AK45" s="562"/>
      <c r="AL45" s="562"/>
      <c r="AM45" s="562"/>
    </row>
    <row r="46" spans="1:39">
      <c r="A46" s="319">
        <f t="shared" si="0"/>
        <v>39</v>
      </c>
      <c r="B46" s="6">
        <v>45255</v>
      </c>
      <c r="C46" s="548" t="s">
        <v>1243</v>
      </c>
      <c r="D46" s="548" t="s">
        <v>1110</v>
      </c>
      <c r="E46" s="528"/>
      <c r="F46" s="528"/>
      <c r="G46" s="528">
        <v>238</v>
      </c>
      <c r="H46" s="528"/>
      <c r="I46" s="528"/>
      <c r="J46" s="528"/>
      <c r="K46" s="528"/>
      <c r="L46" s="528"/>
      <c r="M46" s="528"/>
      <c r="N46" s="528"/>
      <c r="O46" s="330">
        <f t="shared" si="1"/>
        <v>5041</v>
      </c>
      <c r="P46" s="7"/>
      <c r="Q46" s="7"/>
      <c r="R46" s="7"/>
      <c r="S46" s="7"/>
      <c r="U46" s="562">
        <f t="shared" si="2"/>
        <v>39</v>
      </c>
      <c r="V46" s="6">
        <v>45429</v>
      </c>
      <c r="W46" s="562" t="s">
        <v>1212</v>
      </c>
      <c r="X46" s="562" t="s">
        <v>1127</v>
      </c>
      <c r="Y46" s="562"/>
      <c r="Z46" s="562"/>
      <c r="AA46" s="562">
        <v>35</v>
      </c>
      <c r="AB46" s="562"/>
      <c r="AC46" s="562"/>
      <c r="AD46" s="562"/>
      <c r="AE46" s="562"/>
      <c r="AF46" s="562"/>
      <c r="AG46" s="562"/>
      <c r="AH46" s="562"/>
      <c r="AI46" s="562">
        <f t="shared" si="3"/>
        <v>1104</v>
      </c>
      <c r="AJ46" s="562"/>
      <c r="AK46" s="562"/>
      <c r="AL46" s="562"/>
      <c r="AM46" s="562"/>
    </row>
    <row r="47" spans="1:39">
      <c r="A47" s="319">
        <f t="shared" si="0"/>
        <v>40</v>
      </c>
      <c r="B47" s="6">
        <v>45255</v>
      </c>
      <c r="C47" s="548" t="s">
        <v>1180</v>
      </c>
      <c r="D47" s="548" t="s">
        <v>1245</v>
      </c>
      <c r="E47" s="528"/>
      <c r="F47" s="528"/>
      <c r="G47" s="528">
        <v>68</v>
      </c>
      <c r="H47" s="528"/>
      <c r="I47" s="528"/>
      <c r="J47" s="528"/>
      <c r="K47" s="528"/>
      <c r="L47" s="528"/>
      <c r="M47" s="528"/>
      <c r="N47" s="528"/>
      <c r="O47" s="330">
        <f t="shared" si="1"/>
        <v>5109</v>
      </c>
      <c r="P47" s="7"/>
      <c r="Q47" s="7"/>
      <c r="R47" s="7"/>
      <c r="S47" s="7"/>
      <c r="U47" s="562">
        <f t="shared" si="2"/>
        <v>40</v>
      </c>
      <c r="V47" s="6">
        <v>45430</v>
      </c>
      <c r="W47" s="562" t="s">
        <v>1261</v>
      </c>
      <c r="X47" s="562" t="s">
        <v>750</v>
      </c>
      <c r="Y47" s="562"/>
      <c r="Z47" s="562"/>
      <c r="AA47" s="562">
        <v>45</v>
      </c>
      <c r="AB47" s="562"/>
      <c r="AC47" s="562"/>
      <c r="AD47" s="562"/>
      <c r="AE47" s="562"/>
      <c r="AF47" s="562"/>
      <c r="AG47" s="562"/>
      <c r="AH47" s="562"/>
      <c r="AI47" s="562">
        <f t="shared" si="3"/>
        <v>1149</v>
      </c>
      <c r="AJ47" s="562"/>
      <c r="AK47" s="562"/>
      <c r="AL47" s="562"/>
      <c r="AM47" s="562"/>
    </row>
    <row r="48" spans="1:39">
      <c r="A48" s="319">
        <f t="shared" si="0"/>
        <v>41</v>
      </c>
      <c r="B48" s="6">
        <v>45256</v>
      </c>
      <c r="C48" s="548" t="s">
        <v>1180</v>
      </c>
      <c r="D48" s="548" t="s">
        <v>1245</v>
      </c>
      <c r="E48" s="528"/>
      <c r="F48" s="528"/>
      <c r="G48" s="528">
        <v>334</v>
      </c>
      <c r="H48" s="528"/>
      <c r="I48" s="528"/>
      <c r="J48" s="528"/>
      <c r="K48" s="528"/>
      <c r="L48" s="528"/>
      <c r="M48" s="528"/>
      <c r="N48" s="528"/>
      <c r="O48" s="330">
        <f t="shared" si="1"/>
        <v>5443</v>
      </c>
      <c r="P48" s="7"/>
      <c r="Q48" s="7"/>
      <c r="R48" s="7"/>
      <c r="S48" s="7"/>
      <c r="U48" s="562">
        <f t="shared" si="2"/>
        <v>41</v>
      </c>
      <c r="V48" s="6">
        <v>45430</v>
      </c>
      <c r="W48" s="562" t="s">
        <v>750</v>
      </c>
      <c r="X48" s="562" t="s">
        <v>1602</v>
      </c>
      <c r="Y48" s="562"/>
      <c r="Z48" s="562"/>
      <c r="AA48" s="562">
        <v>97</v>
      </c>
      <c r="AB48" s="562"/>
      <c r="AC48" s="562"/>
      <c r="AD48" s="562"/>
      <c r="AE48" s="562"/>
      <c r="AF48" s="562"/>
      <c r="AG48" s="562"/>
      <c r="AH48" s="562"/>
      <c r="AI48" s="562">
        <f t="shared" si="3"/>
        <v>1246</v>
      </c>
      <c r="AJ48" s="562"/>
      <c r="AK48" s="562"/>
      <c r="AL48" s="562"/>
      <c r="AM48" s="562"/>
    </row>
    <row r="49" spans="1:39">
      <c r="A49" s="319">
        <f t="shared" si="0"/>
        <v>42</v>
      </c>
      <c r="B49" s="6">
        <v>45257</v>
      </c>
      <c r="C49" s="549" t="s">
        <v>1509</v>
      </c>
      <c r="D49" s="549" t="s">
        <v>1603</v>
      </c>
      <c r="E49" s="528"/>
      <c r="F49" s="528"/>
      <c r="G49" s="528">
        <v>29</v>
      </c>
      <c r="H49" s="528"/>
      <c r="I49" s="528"/>
      <c r="J49" s="528"/>
      <c r="K49" s="528"/>
      <c r="L49" s="528"/>
      <c r="M49" s="528"/>
      <c r="N49" s="528"/>
      <c r="O49" s="330">
        <f t="shared" si="1"/>
        <v>5472</v>
      </c>
      <c r="P49" s="7"/>
      <c r="Q49" s="7"/>
      <c r="R49" s="7"/>
      <c r="S49" s="7"/>
      <c r="U49" s="562">
        <f t="shared" si="2"/>
        <v>42</v>
      </c>
      <c r="V49" s="6">
        <v>45432</v>
      </c>
      <c r="W49" s="562"/>
      <c r="X49" s="562"/>
      <c r="Y49" s="562"/>
      <c r="Z49" s="562"/>
      <c r="AA49" s="562"/>
      <c r="AB49" s="562"/>
      <c r="AC49" s="562"/>
      <c r="AD49" s="562"/>
      <c r="AE49" s="562"/>
      <c r="AF49" s="562"/>
      <c r="AG49" s="562"/>
      <c r="AH49" s="562"/>
      <c r="AI49" s="562">
        <f t="shared" si="3"/>
        <v>1246</v>
      </c>
      <c r="AJ49" s="562"/>
      <c r="AK49" s="562"/>
      <c r="AL49" s="562"/>
      <c r="AM49" s="562"/>
    </row>
    <row r="50" spans="1:39">
      <c r="A50" s="319">
        <f t="shared" si="0"/>
        <v>43</v>
      </c>
      <c r="B50" s="6">
        <v>45257</v>
      </c>
      <c r="C50" s="549" t="s">
        <v>1603</v>
      </c>
      <c r="D50" s="549" t="s">
        <v>1399</v>
      </c>
      <c r="E50" s="528"/>
      <c r="F50" s="528"/>
      <c r="G50" s="528">
        <v>18</v>
      </c>
      <c r="H50" s="528"/>
      <c r="I50" s="528"/>
      <c r="J50" s="528"/>
      <c r="K50" s="528"/>
      <c r="L50" s="528"/>
      <c r="M50" s="528"/>
      <c r="N50" s="528"/>
      <c r="O50" s="330">
        <f t="shared" si="1"/>
        <v>5490</v>
      </c>
      <c r="P50" s="7"/>
      <c r="Q50" s="7"/>
      <c r="R50" s="7"/>
      <c r="S50" s="7"/>
      <c r="U50" s="562">
        <f t="shared" si="2"/>
        <v>43</v>
      </c>
      <c r="V50" s="6">
        <v>45432</v>
      </c>
      <c r="W50" s="562" t="s">
        <v>1332</v>
      </c>
      <c r="X50" s="562" t="s">
        <v>1365</v>
      </c>
      <c r="Y50" s="562"/>
      <c r="Z50" s="562"/>
      <c r="AA50" s="562">
        <v>25</v>
      </c>
      <c r="AB50" s="562"/>
      <c r="AC50" s="562"/>
      <c r="AD50" s="562"/>
      <c r="AE50" s="562"/>
      <c r="AF50" s="562"/>
      <c r="AG50" s="562"/>
      <c r="AH50" s="562"/>
      <c r="AI50" s="562">
        <f t="shared" si="3"/>
        <v>1271</v>
      </c>
      <c r="AJ50" s="562"/>
      <c r="AK50" s="562"/>
      <c r="AL50" s="562"/>
      <c r="AM50" s="562"/>
    </row>
    <row r="51" spans="1:39">
      <c r="A51" s="319">
        <f t="shared" si="0"/>
        <v>44</v>
      </c>
      <c r="B51" s="6">
        <v>45257</v>
      </c>
      <c r="C51" s="549" t="s">
        <v>1399</v>
      </c>
      <c r="D51" s="549" t="s">
        <v>741</v>
      </c>
      <c r="E51" s="528"/>
      <c r="F51" s="528"/>
      <c r="G51" s="528">
        <v>18</v>
      </c>
      <c r="H51" s="528"/>
      <c r="I51" s="528"/>
      <c r="J51" s="528"/>
      <c r="K51" s="528"/>
      <c r="L51" s="528"/>
      <c r="M51" s="528"/>
      <c r="N51" s="528"/>
      <c r="O51" s="330">
        <f t="shared" si="1"/>
        <v>5508</v>
      </c>
      <c r="P51" s="7"/>
      <c r="Q51" s="7"/>
      <c r="R51" s="7"/>
      <c r="S51" s="7"/>
      <c r="U51" s="562">
        <f t="shared" si="2"/>
        <v>44</v>
      </c>
      <c r="V51" s="6">
        <v>45433</v>
      </c>
      <c r="W51" s="562" t="s">
        <v>1103</v>
      </c>
      <c r="X51" s="562" t="s">
        <v>1333</v>
      </c>
      <c r="Y51" s="562"/>
      <c r="Z51" s="562"/>
      <c r="AA51" s="562">
        <v>55</v>
      </c>
      <c r="AB51" s="562"/>
      <c r="AC51" s="562"/>
      <c r="AD51" s="562"/>
      <c r="AE51" s="562"/>
      <c r="AF51" s="562"/>
      <c r="AG51" s="562"/>
      <c r="AH51" s="562"/>
      <c r="AI51" s="562">
        <f t="shared" si="3"/>
        <v>1326</v>
      </c>
      <c r="AJ51" s="562"/>
      <c r="AK51" s="562"/>
      <c r="AL51" s="562"/>
      <c r="AM51" s="562"/>
    </row>
    <row r="52" spans="1:39">
      <c r="A52" s="319">
        <f t="shared" si="0"/>
        <v>45</v>
      </c>
      <c r="B52" s="6">
        <v>45257</v>
      </c>
      <c r="C52" s="549" t="s">
        <v>1727</v>
      </c>
      <c r="D52" s="549" t="s">
        <v>1728</v>
      </c>
      <c r="E52" s="528"/>
      <c r="F52" s="528"/>
      <c r="G52" s="528">
        <v>50</v>
      </c>
      <c r="H52" s="528"/>
      <c r="I52" s="528"/>
      <c r="J52" s="528"/>
      <c r="K52" s="528"/>
      <c r="L52" s="528"/>
      <c r="M52" s="528"/>
      <c r="N52" s="528"/>
      <c r="O52" s="330">
        <f t="shared" si="1"/>
        <v>5558</v>
      </c>
      <c r="P52" s="7"/>
      <c r="Q52" s="7"/>
      <c r="R52" s="7"/>
      <c r="S52" s="7"/>
      <c r="U52" s="562">
        <f t="shared" si="2"/>
        <v>45</v>
      </c>
      <c r="V52" s="6">
        <v>45433</v>
      </c>
      <c r="W52" s="562" t="s">
        <v>1125</v>
      </c>
      <c r="X52" s="562" t="s">
        <v>825</v>
      </c>
      <c r="Y52" s="562"/>
      <c r="Z52" s="562"/>
      <c r="AA52" s="562">
        <v>122</v>
      </c>
      <c r="AB52" s="562"/>
      <c r="AC52" s="562"/>
      <c r="AD52" s="562"/>
      <c r="AE52" s="562"/>
      <c r="AF52" s="562"/>
      <c r="AG52" s="562"/>
      <c r="AH52" s="562"/>
      <c r="AI52" s="562">
        <f t="shared" si="3"/>
        <v>1448</v>
      </c>
      <c r="AJ52" s="562"/>
      <c r="AK52" s="562"/>
      <c r="AL52" s="562"/>
      <c r="AM52" s="562"/>
    </row>
    <row r="53" spans="1:39">
      <c r="A53" s="319">
        <f t="shared" si="0"/>
        <v>46</v>
      </c>
      <c r="B53" s="6">
        <v>45257</v>
      </c>
      <c r="C53" s="549" t="s">
        <v>1399</v>
      </c>
      <c r="D53" s="549" t="s">
        <v>1219</v>
      </c>
      <c r="E53" s="528"/>
      <c r="F53" s="528"/>
      <c r="G53" s="528">
        <v>52</v>
      </c>
      <c r="H53" s="528"/>
      <c r="I53" s="528"/>
      <c r="J53" s="528"/>
      <c r="K53" s="528"/>
      <c r="L53" s="528"/>
      <c r="M53" s="528"/>
      <c r="N53" s="528"/>
      <c r="O53" s="330">
        <f t="shared" si="1"/>
        <v>5610</v>
      </c>
      <c r="P53" s="7"/>
      <c r="Q53" s="7"/>
      <c r="R53" s="7"/>
      <c r="S53" s="7"/>
      <c r="U53" s="562">
        <f t="shared" si="2"/>
        <v>46</v>
      </c>
      <c r="V53" s="6">
        <v>45433</v>
      </c>
      <c r="W53" s="562" t="s">
        <v>825</v>
      </c>
      <c r="X53" s="562" t="s">
        <v>1190</v>
      </c>
      <c r="Y53" s="562"/>
      <c r="Z53" s="562"/>
      <c r="AA53" s="562">
        <v>46</v>
      </c>
      <c r="AB53" s="562"/>
      <c r="AC53" s="562"/>
      <c r="AD53" s="562"/>
      <c r="AE53" s="562"/>
      <c r="AF53" s="562"/>
      <c r="AG53" s="562"/>
      <c r="AH53" s="562"/>
      <c r="AI53" s="562">
        <f t="shared" si="3"/>
        <v>1494</v>
      </c>
      <c r="AJ53" s="562"/>
      <c r="AK53" s="562"/>
      <c r="AL53" s="562"/>
      <c r="AM53" s="562"/>
    </row>
    <row r="54" spans="1:39">
      <c r="A54" s="319">
        <f t="shared" si="0"/>
        <v>47</v>
      </c>
      <c r="B54" s="6">
        <v>45257</v>
      </c>
      <c r="C54" s="549" t="s">
        <v>1603</v>
      </c>
      <c r="D54" s="549" t="s">
        <v>1111</v>
      </c>
      <c r="E54" s="528"/>
      <c r="F54" s="528"/>
      <c r="G54" s="528">
        <v>54</v>
      </c>
      <c r="H54" s="528"/>
      <c r="I54" s="528"/>
      <c r="J54" s="528"/>
      <c r="K54" s="528"/>
      <c r="L54" s="528"/>
      <c r="M54" s="528"/>
      <c r="N54" s="528"/>
      <c r="O54" s="330">
        <f t="shared" si="1"/>
        <v>5664</v>
      </c>
      <c r="P54" s="7"/>
      <c r="Q54" s="7"/>
      <c r="R54" s="7"/>
      <c r="S54" s="7"/>
      <c r="U54" s="562">
        <f t="shared" si="2"/>
        <v>47</v>
      </c>
      <c r="V54" s="6">
        <v>45434</v>
      </c>
      <c r="W54" s="562" t="s">
        <v>1568</v>
      </c>
      <c r="X54" s="562">
        <v>45</v>
      </c>
      <c r="Y54" s="562"/>
      <c r="Z54" s="562"/>
      <c r="AA54" s="562">
        <v>73</v>
      </c>
      <c r="AB54" s="562"/>
      <c r="AC54" s="562"/>
      <c r="AD54" s="562"/>
      <c r="AE54" s="562"/>
      <c r="AF54" s="562"/>
      <c r="AG54" s="562"/>
      <c r="AH54" s="562"/>
      <c r="AI54" s="562">
        <f t="shared" si="3"/>
        <v>1567</v>
      </c>
      <c r="AJ54" s="562"/>
      <c r="AK54" s="562"/>
      <c r="AL54" s="562"/>
      <c r="AM54" s="562"/>
    </row>
    <row r="55" spans="1:39">
      <c r="A55" s="319">
        <f t="shared" si="0"/>
        <v>48</v>
      </c>
      <c r="B55" s="6">
        <v>45257</v>
      </c>
      <c r="C55" s="549" t="s">
        <v>1729</v>
      </c>
      <c r="D55" s="549" t="s">
        <v>1111</v>
      </c>
      <c r="E55" s="528"/>
      <c r="F55" s="528"/>
      <c r="G55" s="528">
        <v>42</v>
      </c>
      <c r="H55" s="528"/>
      <c r="I55" s="528"/>
      <c r="J55" s="528"/>
      <c r="K55" s="528"/>
      <c r="L55" s="528"/>
      <c r="M55" s="528"/>
      <c r="N55" s="528"/>
      <c r="O55" s="330">
        <f t="shared" si="1"/>
        <v>5706</v>
      </c>
      <c r="P55" s="7"/>
      <c r="Q55" s="7"/>
      <c r="R55" s="7"/>
      <c r="S55" s="7"/>
      <c r="U55" s="562">
        <f t="shared" si="2"/>
        <v>48</v>
      </c>
      <c r="V55" s="6">
        <v>45434</v>
      </c>
      <c r="W55" s="562">
        <v>45</v>
      </c>
      <c r="X55" s="562">
        <v>64</v>
      </c>
      <c r="Y55" s="562"/>
      <c r="Z55" s="562"/>
      <c r="AA55" s="562">
        <v>28</v>
      </c>
      <c r="AB55" s="562"/>
      <c r="AC55" s="562"/>
      <c r="AD55" s="562"/>
      <c r="AE55" s="562"/>
      <c r="AF55" s="562"/>
      <c r="AG55" s="562"/>
      <c r="AH55" s="562"/>
      <c r="AI55" s="562">
        <f t="shared" si="3"/>
        <v>1595</v>
      </c>
      <c r="AJ55" s="562"/>
      <c r="AK55" s="562"/>
      <c r="AL55" s="562"/>
      <c r="AM55" s="562"/>
    </row>
    <row r="56" spans="1:39">
      <c r="A56" s="319">
        <f t="shared" si="0"/>
        <v>49</v>
      </c>
      <c r="B56" s="6">
        <v>45257</v>
      </c>
      <c r="C56" s="549" t="s">
        <v>1111</v>
      </c>
      <c r="D56" s="549" t="s">
        <v>1219</v>
      </c>
      <c r="E56" s="528"/>
      <c r="F56" s="528"/>
      <c r="G56" s="528">
        <v>16</v>
      </c>
      <c r="H56" s="528"/>
      <c r="I56" s="528"/>
      <c r="J56" s="528"/>
      <c r="K56" s="528"/>
      <c r="L56" s="528"/>
      <c r="M56" s="528"/>
      <c r="N56" s="528"/>
      <c r="O56" s="330">
        <f t="shared" si="1"/>
        <v>5722</v>
      </c>
      <c r="P56" s="7"/>
      <c r="Q56" s="7"/>
      <c r="R56" s="7"/>
      <c r="S56" s="7"/>
      <c r="U56" s="562">
        <f t="shared" si="2"/>
        <v>49</v>
      </c>
      <c r="V56" s="6">
        <v>45434</v>
      </c>
      <c r="W56" s="562">
        <v>27</v>
      </c>
      <c r="X56" s="562">
        <v>45</v>
      </c>
      <c r="Y56" s="562"/>
      <c r="Z56" s="562"/>
      <c r="AA56" s="562">
        <v>38</v>
      </c>
      <c r="AB56" s="562"/>
      <c r="AC56" s="562"/>
      <c r="AD56" s="562"/>
      <c r="AE56" s="562"/>
      <c r="AF56" s="562"/>
      <c r="AG56" s="562"/>
      <c r="AH56" s="562"/>
      <c r="AI56" s="562">
        <f t="shared" si="3"/>
        <v>1633</v>
      </c>
      <c r="AJ56" s="562"/>
      <c r="AK56" s="562"/>
      <c r="AL56" s="562"/>
      <c r="AM56" s="562"/>
    </row>
    <row r="57" spans="1:39">
      <c r="A57" s="319">
        <f t="shared" si="0"/>
        <v>50</v>
      </c>
      <c r="B57" s="6">
        <v>45264</v>
      </c>
      <c r="C57" s="550" t="s">
        <v>1738</v>
      </c>
      <c r="D57" s="550" t="s">
        <v>1356</v>
      </c>
      <c r="E57" s="528"/>
      <c r="F57" s="528"/>
      <c r="G57" s="528">
        <v>185</v>
      </c>
      <c r="H57" s="528"/>
      <c r="I57" s="528"/>
      <c r="J57" s="528"/>
      <c r="K57" s="528"/>
      <c r="L57" s="528"/>
      <c r="M57" s="528"/>
      <c r="N57" s="528"/>
      <c r="O57" s="330">
        <f t="shared" si="1"/>
        <v>5907</v>
      </c>
      <c r="P57" s="7"/>
      <c r="Q57" s="7"/>
      <c r="R57" s="7"/>
      <c r="S57" s="7"/>
      <c r="U57" s="562">
        <f t="shared" si="2"/>
        <v>50</v>
      </c>
      <c r="V57" s="6">
        <v>45434</v>
      </c>
      <c r="W57" s="562">
        <v>27</v>
      </c>
      <c r="X57" s="562">
        <v>84</v>
      </c>
      <c r="Y57" s="562"/>
      <c r="Z57" s="562"/>
      <c r="AA57" s="562">
        <v>67</v>
      </c>
      <c r="AB57" s="562"/>
      <c r="AC57" s="562"/>
      <c r="AD57" s="562"/>
      <c r="AE57" s="562"/>
      <c r="AF57" s="562"/>
      <c r="AG57" s="562"/>
      <c r="AH57" s="562"/>
      <c r="AI57" s="562">
        <f t="shared" si="3"/>
        <v>1700</v>
      </c>
      <c r="AJ57" s="562"/>
      <c r="AK57" s="562"/>
      <c r="AL57" s="562"/>
      <c r="AM57" s="562"/>
    </row>
    <row r="58" spans="1:39">
      <c r="A58" s="319">
        <f t="shared" si="0"/>
        <v>51</v>
      </c>
      <c r="B58" s="6">
        <v>45264</v>
      </c>
      <c r="C58" s="550" t="s">
        <v>1356</v>
      </c>
      <c r="D58" s="550" t="s">
        <v>1506</v>
      </c>
      <c r="E58" s="528"/>
      <c r="F58" s="528"/>
      <c r="G58" s="528">
        <v>124</v>
      </c>
      <c r="H58" s="528"/>
      <c r="I58" s="528"/>
      <c r="J58" s="528"/>
      <c r="K58" s="528"/>
      <c r="L58" s="528"/>
      <c r="M58" s="528"/>
      <c r="N58" s="528"/>
      <c r="O58" s="330">
        <f t="shared" si="1"/>
        <v>6031</v>
      </c>
      <c r="P58" s="7"/>
      <c r="Q58" s="7"/>
      <c r="R58" s="7"/>
      <c r="S58" s="7"/>
      <c r="U58" s="562">
        <f t="shared" si="2"/>
        <v>51</v>
      </c>
      <c r="V58" s="6">
        <v>45434</v>
      </c>
      <c r="W58" s="562" t="s">
        <v>1175</v>
      </c>
      <c r="X58" s="562" t="s">
        <v>1550</v>
      </c>
      <c r="Y58" s="562"/>
      <c r="Z58" s="562"/>
      <c r="AA58" s="562">
        <v>24</v>
      </c>
      <c r="AB58" s="562"/>
      <c r="AC58" s="562"/>
      <c r="AD58" s="562"/>
      <c r="AE58" s="562"/>
      <c r="AF58" s="562"/>
      <c r="AG58" s="562"/>
      <c r="AH58" s="562"/>
      <c r="AI58" s="562">
        <f t="shared" si="3"/>
        <v>1724</v>
      </c>
      <c r="AJ58" s="562"/>
      <c r="AK58" s="562"/>
      <c r="AL58" s="562"/>
      <c r="AM58" s="562"/>
    </row>
    <row r="59" spans="1:39">
      <c r="A59" s="319">
        <f t="shared" si="0"/>
        <v>52</v>
      </c>
      <c r="B59" s="6">
        <v>45264</v>
      </c>
      <c r="C59" s="550" t="s">
        <v>1737</v>
      </c>
      <c r="D59" s="550" t="s">
        <v>1575</v>
      </c>
      <c r="E59" s="528"/>
      <c r="F59" s="528"/>
      <c r="G59" s="528">
        <v>49</v>
      </c>
      <c r="H59" s="528"/>
      <c r="I59" s="528"/>
      <c r="J59" s="528"/>
      <c r="K59" s="528"/>
      <c r="L59" s="528"/>
      <c r="M59" s="528"/>
      <c r="N59" s="528"/>
      <c r="O59" s="330">
        <f t="shared" si="1"/>
        <v>6080</v>
      </c>
      <c r="P59" s="7"/>
      <c r="Q59" s="7"/>
      <c r="R59" s="7"/>
      <c r="S59" s="7"/>
      <c r="U59" s="563">
        <f t="shared" si="2"/>
        <v>52</v>
      </c>
      <c r="V59" s="6">
        <v>45436</v>
      </c>
      <c r="W59" s="322">
        <v>116</v>
      </c>
      <c r="X59" s="322">
        <v>68</v>
      </c>
      <c r="Y59" s="7"/>
      <c r="Z59" s="7"/>
      <c r="AA59" s="322">
        <v>103</v>
      </c>
      <c r="AB59" s="7"/>
      <c r="AC59" s="7"/>
      <c r="AD59" s="7"/>
      <c r="AE59" s="7"/>
      <c r="AF59" s="7"/>
      <c r="AG59" s="7"/>
      <c r="AH59" s="7"/>
      <c r="AI59" s="563">
        <f t="shared" si="3"/>
        <v>1827</v>
      </c>
      <c r="AJ59" s="7"/>
      <c r="AK59" s="7"/>
      <c r="AL59" s="7"/>
      <c r="AM59" s="7"/>
    </row>
    <row r="60" spans="1:39">
      <c r="A60" s="319">
        <f t="shared" si="0"/>
        <v>53</v>
      </c>
      <c r="B60" s="6">
        <v>45264</v>
      </c>
      <c r="C60" s="550" t="s">
        <v>1737</v>
      </c>
      <c r="D60" s="550" t="s">
        <v>1739</v>
      </c>
      <c r="E60" s="528"/>
      <c r="F60" s="528"/>
      <c r="G60" s="528">
        <v>48</v>
      </c>
      <c r="H60" s="528"/>
      <c r="I60" s="528"/>
      <c r="J60" s="528"/>
      <c r="K60" s="528"/>
      <c r="L60" s="528"/>
      <c r="M60" s="528"/>
      <c r="N60" s="528"/>
      <c r="O60" s="330">
        <f t="shared" si="1"/>
        <v>6128</v>
      </c>
      <c r="P60" s="7"/>
      <c r="Q60" s="7"/>
      <c r="R60" s="7"/>
      <c r="S60" s="7"/>
      <c r="U60" s="563">
        <f t="shared" si="2"/>
        <v>53</v>
      </c>
      <c r="V60" s="6">
        <v>45436</v>
      </c>
      <c r="W60" s="322">
        <v>130</v>
      </c>
      <c r="X60" s="322">
        <v>96</v>
      </c>
      <c r="Y60" s="7"/>
      <c r="Z60" s="7"/>
      <c r="AA60" s="322">
        <v>44</v>
      </c>
      <c r="AB60" s="7"/>
      <c r="AC60" s="7"/>
      <c r="AD60" s="7"/>
      <c r="AE60" s="7"/>
      <c r="AF60" s="7"/>
      <c r="AG60" s="7"/>
      <c r="AH60" s="7"/>
      <c r="AI60" s="563">
        <f t="shared" si="3"/>
        <v>1871</v>
      </c>
      <c r="AJ60" s="7"/>
      <c r="AK60" s="7"/>
      <c r="AL60" s="7"/>
      <c r="AM60" s="7"/>
    </row>
    <row r="61" spans="1:39">
      <c r="A61" s="319">
        <f t="shared" si="0"/>
        <v>54</v>
      </c>
      <c r="B61" s="6">
        <v>45265</v>
      </c>
      <c r="C61" s="551" t="s">
        <v>828</v>
      </c>
      <c r="D61" s="551" t="s">
        <v>1452</v>
      </c>
      <c r="E61" s="528"/>
      <c r="F61" s="528"/>
      <c r="G61" s="528">
        <v>158</v>
      </c>
      <c r="H61" s="528"/>
      <c r="I61" s="528"/>
      <c r="J61" s="528"/>
      <c r="K61" s="528"/>
      <c r="L61" s="528"/>
      <c r="M61" s="528"/>
      <c r="N61" s="528"/>
      <c r="O61" s="330">
        <f t="shared" si="1"/>
        <v>6286</v>
      </c>
      <c r="P61" s="7"/>
      <c r="Q61" s="7"/>
      <c r="R61" s="7"/>
      <c r="S61" s="7"/>
      <c r="U61" s="563">
        <f t="shared" si="2"/>
        <v>54</v>
      </c>
      <c r="V61" s="6">
        <v>45440</v>
      </c>
      <c r="W61" s="322">
        <v>272</v>
      </c>
      <c r="X61" s="322">
        <v>339</v>
      </c>
      <c r="Y61" s="7"/>
      <c r="Z61" s="7"/>
      <c r="AA61" s="322">
        <v>76</v>
      </c>
      <c r="AB61" s="7"/>
      <c r="AC61" s="7"/>
      <c r="AD61" s="7"/>
      <c r="AE61" s="7"/>
      <c r="AF61" s="7"/>
      <c r="AG61" s="7"/>
      <c r="AH61" s="7"/>
      <c r="AI61" s="563">
        <f t="shared" si="3"/>
        <v>1947</v>
      </c>
      <c r="AJ61" s="7"/>
      <c r="AK61" s="7"/>
      <c r="AL61" s="7"/>
      <c r="AM61" s="7"/>
    </row>
    <row r="62" spans="1:39">
      <c r="A62" s="319">
        <f t="shared" si="0"/>
        <v>55</v>
      </c>
      <c r="B62" s="6">
        <v>45265</v>
      </c>
      <c r="C62" s="551" t="s">
        <v>760</v>
      </c>
      <c r="D62" s="551" t="s">
        <v>1442</v>
      </c>
      <c r="E62" s="528"/>
      <c r="F62" s="528"/>
      <c r="G62" s="528">
        <v>53</v>
      </c>
      <c r="H62" s="528"/>
      <c r="I62" s="528"/>
      <c r="J62" s="528"/>
      <c r="K62" s="528"/>
      <c r="L62" s="528"/>
      <c r="M62" s="528"/>
      <c r="N62" s="528"/>
      <c r="O62" s="330">
        <f t="shared" si="1"/>
        <v>6339</v>
      </c>
      <c r="P62" s="7"/>
      <c r="Q62" s="7"/>
      <c r="R62" s="7"/>
      <c r="S62" s="7"/>
      <c r="U62" s="563">
        <f t="shared" si="2"/>
        <v>55</v>
      </c>
      <c r="V62" s="6">
        <v>45440</v>
      </c>
      <c r="W62" s="322">
        <v>233</v>
      </c>
      <c r="X62" s="322">
        <v>339</v>
      </c>
      <c r="Y62" s="7"/>
      <c r="Z62" s="7"/>
      <c r="AA62" s="322">
        <v>104</v>
      </c>
      <c r="AB62" s="7"/>
      <c r="AC62" s="7"/>
      <c r="AD62" s="7"/>
      <c r="AE62" s="7"/>
      <c r="AF62" s="7"/>
      <c r="AG62" s="7"/>
      <c r="AH62" s="7"/>
      <c r="AI62" s="563">
        <f t="shared" si="3"/>
        <v>2051</v>
      </c>
      <c r="AJ62" s="7"/>
      <c r="AK62" s="7"/>
      <c r="AL62" s="7"/>
      <c r="AM62" s="7"/>
    </row>
    <row r="63" spans="1:39">
      <c r="A63" s="319">
        <f t="shared" si="0"/>
        <v>56</v>
      </c>
      <c r="B63" s="6">
        <v>45265</v>
      </c>
      <c r="C63" s="551" t="s">
        <v>1421</v>
      </c>
      <c r="D63" s="551" t="s">
        <v>1741</v>
      </c>
      <c r="E63" s="528"/>
      <c r="F63" s="528"/>
      <c r="G63" s="528">
        <v>125</v>
      </c>
      <c r="H63" s="528"/>
      <c r="I63" s="528"/>
      <c r="J63" s="528"/>
      <c r="K63" s="528"/>
      <c r="L63" s="528"/>
      <c r="M63" s="528"/>
      <c r="N63" s="528"/>
      <c r="O63" s="330">
        <f t="shared" si="1"/>
        <v>6464</v>
      </c>
      <c r="P63" s="7"/>
      <c r="Q63" s="7"/>
      <c r="R63" s="7"/>
      <c r="S63" s="7"/>
      <c r="U63" s="563">
        <f t="shared" si="2"/>
        <v>56</v>
      </c>
      <c r="V63" s="6">
        <v>45441</v>
      </c>
      <c r="W63" s="322">
        <v>207</v>
      </c>
      <c r="X63" s="322">
        <v>254</v>
      </c>
      <c r="Y63" s="7"/>
      <c r="Z63" s="7"/>
      <c r="AA63" s="322">
        <v>316</v>
      </c>
      <c r="AB63" s="7"/>
      <c r="AC63" s="7"/>
      <c r="AD63" s="7"/>
      <c r="AE63" s="7"/>
      <c r="AF63" s="7"/>
      <c r="AG63" s="7"/>
      <c r="AH63" s="7"/>
      <c r="AI63" s="563">
        <f t="shared" si="3"/>
        <v>2367</v>
      </c>
      <c r="AJ63" s="7"/>
      <c r="AK63" s="7"/>
      <c r="AL63" s="7"/>
      <c r="AM63" s="7"/>
    </row>
    <row r="64" spans="1:39">
      <c r="A64" s="319">
        <f t="shared" si="0"/>
        <v>57</v>
      </c>
      <c r="B64" s="6">
        <v>45267</v>
      </c>
      <c r="C64" s="552" t="s">
        <v>1741</v>
      </c>
      <c r="D64" s="552" t="s">
        <v>1442</v>
      </c>
      <c r="E64" s="528"/>
      <c r="F64" s="528"/>
      <c r="G64" s="528">
        <v>155</v>
      </c>
      <c r="H64" s="528"/>
      <c r="I64" s="528"/>
      <c r="J64" s="528"/>
      <c r="K64" s="528"/>
      <c r="L64" s="528"/>
      <c r="M64" s="528"/>
      <c r="N64" s="528"/>
      <c r="O64" s="330">
        <f t="shared" si="1"/>
        <v>6619</v>
      </c>
      <c r="P64" s="7"/>
      <c r="Q64" s="7"/>
      <c r="R64" s="7"/>
      <c r="S64" s="7"/>
    </row>
    <row r="65" spans="1:19">
      <c r="A65" s="319">
        <f t="shared" si="0"/>
        <v>58</v>
      </c>
      <c r="B65" s="6">
        <v>45267</v>
      </c>
      <c r="C65" s="552" t="s">
        <v>1442</v>
      </c>
      <c r="D65" s="552" t="s">
        <v>1233</v>
      </c>
      <c r="E65" s="528"/>
      <c r="F65" s="528"/>
      <c r="G65" s="528">
        <v>54</v>
      </c>
      <c r="H65" s="528"/>
      <c r="I65" s="528"/>
      <c r="J65" s="528"/>
      <c r="K65" s="528"/>
      <c r="L65" s="528"/>
      <c r="M65" s="528"/>
      <c r="N65" s="528"/>
      <c r="O65" s="330">
        <f t="shared" si="1"/>
        <v>6673</v>
      </c>
      <c r="P65" s="7"/>
      <c r="Q65" s="7"/>
      <c r="R65" s="7"/>
      <c r="S65" s="7"/>
    </row>
    <row r="66" spans="1:19">
      <c r="A66" s="319">
        <f t="shared" si="0"/>
        <v>59</v>
      </c>
      <c r="B66" s="6">
        <v>45267</v>
      </c>
      <c r="C66" s="552" t="s">
        <v>828</v>
      </c>
      <c r="D66" s="552" t="s">
        <v>1401</v>
      </c>
      <c r="E66" s="528"/>
      <c r="F66" s="528"/>
      <c r="G66" s="528">
        <v>126</v>
      </c>
      <c r="H66" s="528"/>
      <c r="I66" s="528"/>
      <c r="J66" s="528"/>
      <c r="K66" s="528"/>
      <c r="L66" s="528"/>
      <c r="M66" s="528"/>
      <c r="N66" s="528"/>
      <c r="O66" s="330">
        <f t="shared" si="1"/>
        <v>6799</v>
      </c>
      <c r="P66" s="7"/>
      <c r="Q66" s="7"/>
      <c r="R66" s="7"/>
      <c r="S66" s="7"/>
    </row>
    <row r="67" spans="1:19">
      <c r="A67" s="319">
        <f t="shared" si="0"/>
        <v>60</v>
      </c>
      <c r="B67" s="6">
        <v>45267</v>
      </c>
      <c r="C67" s="552" t="s">
        <v>1401</v>
      </c>
      <c r="D67" s="552" t="s">
        <v>760</v>
      </c>
      <c r="E67" s="528"/>
      <c r="F67" s="528"/>
      <c r="G67" s="528">
        <v>120</v>
      </c>
      <c r="H67" s="528"/>
      <c r="I67" s="528"/>
      <c r="J67" s="528"/>
      <c r="K67" s="528"/>
      <c r="L67" s="528"/>
      <c r="M67" s="528"/>
      <c r="N67" s="528"/>
      <c r="O67" s="330">
        <f t="shared" si="1"/>
        <v>6919</v>
      </c>
      <c r="P67" s="7"/>
      <c r="Q67" s="7"/>
      <c r="R67" s="7"/>
      <c r="S67" s="7"/>
    </row>
    <row r="68" spans="1:19">
      <c r="A68" s="319">
        <f t="shared" si="0"/>
        <v>61</v>
      </c>
      <c r="B68" s="6">
        <v>45270</v>
      </c>
      <c r="C68" s="552">
        <v>322</v>
      </c>
      <c r="D68" s="552">
        <v>325</v>
      </c>
      <c r="E68" s="528"/>
      <c r="F68" s="528"/>
      <c r="G68" s="528">
        <v>63</v>
      </c>
      <c r="H68" s="528"/>
      <c r="I68" s="528"/>
      <c r="J68" s="528"/>
      <c r="K68" s="528"/>
      <c r="L68" s="528"/>
      <c r="M68" s="528"/>
      <c r="N68" s="528"/>
      <c r="O68" s="330">
        <f t="shared" si="1"/>
        <v>6982</v>
      </c>
      <c r="P68" s="7"/>
      <c r="Q68" s="7"/>
      <c r="R68" s="7"/>
      <c r="S68" s="7"/>
    </row>
    <row r="69" spans="1:19">
      <c r="A69" s="319">
        <f t="shared" si="0"/>
        <v>62</v>
      </c>
      <c r="B69" s="6">
        <v>45270</v>
      </c>
      <c r="C69" s="552">
        <v>325</v>
      </c>
      <c r="D69" s="552">
        <v>313</v>
      </c>
      <c r="E69" s="528"/>
      <c r="F69" s="528"/>
      <c r="G69" s="528">
        <v>62</v>
      </c>
      <c r="H69" s="528"/>
      <c r="I69" s="528"/>
      <c r="J69" s="528"/>
      <c r="K69" s="528"/>
      <c r="L69" s="528"/>
      <c r="M69" s="528"/>
      <c r="N69" s="528"/>
      <c r="O69" s="330">
        <f t="shared" si="1"/>
        <v>7044</v>
      </c>
      <c r="P69" s="7"/>
      <c r="Q69" s="7"/>
      <c r="R69" s="7"/>
      <c r="S69" s="7"/>
    </row>
    <row r="70" spans="1:19">
      <c r="A70" s="319">
        <f t="shared" si="0"/>
        <v>63</v>
      </c>
      <c r="B70" s="6">
        <v>45270</v>
      </c>
      <c r="C70" s="552">
        <v>313</v>
      </c>
      <c r="D70" s="552">
        <v>306</v>
      </c>
      <c r="E70" s="528"/>
      <c r="F70" s="528"/>
      <c r="G70" s="528">
        <v>48</v>
      </c>
      <c r="H70" s="528"/>
      <c r="I70" s="528"/>
      <c r="J70" s="528"/>
      <c r="K70" s="528"/>
      <c r="L70" s="528"/>
      <c r="M70" s="528"/>
      <c r="N70" s="528"/>
      <c r="O70" s="330">
        <f t="shared" si="1"/>
        <v>7092</v>
      </c>
      <c r="P70" s="7"/>
      <c r="Q70" s="7"/>
      <c r="R70" s="7"/>
      <c r="S70" s="7"/>
    </row>
    <row r="71" spans="1:19">
      <c r="A71" s="319">
        <f t="shared" si="0"/>
        <v>64</v>
      </c>
      <c r="B71" s="6">
        <v>45270</v>
      </c>
      <c r="C71" s="552">
        <v>306</v>
      </c>
      <c r="D71" s="552">
        <v>276</v>
      </c>
      <c r="E71" s="528"/>
      <c r="F71" s="528"/>
      <c r="G71" s="528">
        <v>106</v>
      </c>
      <c r="H71" s="528"/>
      <c r="I71" s="528"/>
      <c r="J71" s="528"/>
      <c r="K71" s="528"/>
      <c r="L71" s="528"/>
      <c r="M71" s="528"/>
      <c r="N71" s="528"/>
      <c r="O71" s="330">
        <f t="shared" si="1"/>
        <v>7198</v>
      </c>
      <c r="P71" s="7"/>
      <c r="Q71" s="7"/>
      <c r="R71" s="7"/>
      <c r="S71" s="7"/>
    </row>
    <row r="72" spans="1:19">
      <c r="A72" s="319">
        <f t="shared" si="0"/>
        <v>65</v>
      </c>
      <c r="B72" s="6">
        <v>45272</v>
      </c>
      <c r="C72" s="552">
        <v>50</v>
      </c>
      <c r="D72" s="552">
        <v>51</v>
      </c>
      <c r="E72" s="528"/>
      <c r="F72" s="528"/>
      <c r="G72" s="528">
        <v>179</v>
      </c>
      <c r="H72" s="528"/>
      <c r="I72" s="528"/>
      <c r="J72" s="528"/>
      <c r="K72" s="528"/>
      <c r="L72" s="528"/>
      <c r="M72" s="528"/>
      <c r="N72" s="528"/>
      <c r="O72" s="330">
        <f t="shared" si="1"/>
        <v>7377</v>
      </c>
      <c r="P72" s="7"/>
      <c r="Q72" s="7"/>
      <c r="R72" s="7"/>
      <c r="S72" s="7"/>
    </row>
    <row r="73" spans="1:19">
      <c r="A73" s="319">
        <f t="shared" si="0"/>
        <v>66</v>
      </c>
      <c r="B73" s="6">
        <v>45273</v>
      </c>
      <c r="C73" s="552">
        <v>134</v>
      </c>
      <c r="D73" s="552">
        <v>150</v>
      </c>
      <c r="E73" s="528"/>
      <c r="F73" s="528"/>
      <c r="G73" s="528">
        <v>69</v>
      </c>
      <c r="H73" s="528"/>
      <c r="I73" s="528"/>
      <c r="J73" s="528"/>
      <c r="K73" s="528"/>
      <c r="L73" s="528"/>
      <c r="M73" s="528"/>
      <c r="N73" s="528"/>
      <c r="O73" s="330">
        <f t="shared" si="1"/>
        <v>7446</v>
      </c>
      <c r="P73" s="7"/>
      <c r="Q73" s="7"/>
      <c r="R73" s="7"/>
      <c r="S73" s="7"/>
    </row>
    <row r="74" spans="1:19">
      <c r="A74" s="319">
        <f t="shared" ref="A74:A130" si="4">+A73+1</f>
        <v>67</v>
      </c>
      <c r="B74" s="6">
        <v>45273</v>
      </c>
      <c r="C74" s="552">
        <v>150</v>
      </c>
      <c r="D74" s="552">
        <v>161</v>
      </c>
      <c r="E74" s="528"/>
      <c r="F74" s="528"/>
      <c r="G74" s="528">
        <v>36</v>
      </c>
      <c r="H74" s="528"/>
      <c r="I74" s="528"/>
      <c r="J74" s="528"/>
      <c r="K74" s="528"/>
      <c r="L74" s="528"/>
      <c r="M74" s="528"/>
      <c r="N74" s="528"/>
      <c r="O74" s="330">
        <f t="shared" ref="O74:O130" si="5">+O73+G74+H74+I74+J74+L74+N74+K74+M74</f>
        <v>7482</v>
      </c>
      <c r="P74" s="7"/>
      <c r="Q74" s="7"/>
      <c r="R74" s="7"/>
      <c r="S74" s="7"/>
    </row>
    <row r="75" spans="1:19">
      <c r="A75" s="319">
        <f t="shared" si="4"/>
        <v>68</v>
      </c>
      <c r="B75" s="6">
        <v>45273</v>
      </c>
      <c r="C75" s="552">
        <v>306</v>
      </c>
      <c r="D75" s="552">
        <v>276</v>
      </c>
      <c r="E75" s="528"/>
      <c r="F75" s="528"/>
      <c r="G75" s="528">
        <v>106</v>
      </c>
      <c r="H75" s="528"/>
      <c r="I75" s="528"/>
      <c r="J75" s="528"/>
      <c r="K75" s="528"/>
      <c r="L75" s="528"/>
      <c r="M75" s="528"/>
      <c r="N75" s="528"/>
      <c r="O75" s="330">
        <f t="shared" si="5"/>
        <v>7588</v>
      </c>
      <c r="P75" s="7"/>
      <c r="Q75" s="7"/>
      <c r="R75" s="7"/>
      <c r="S75" s="7"/>
    </row>
    <row r="76" spans="1:19">
      <c r="A76" s="319">
        <f t="shared" si="4"/>
        <v>69</v>
      </c>
      <c r="B76" s="6">
        <v>45273</v>
      </c>
      <c r="C76" s="552">
        <v>306</v>
      </c>
      <c r="D76" s="552">
        <v>313</v>
      </c>
      <c r="E76" s="528"/>
      <c r="F76" s="528"/>
      <c r="G76" s="528">
        <v>48</v>
      </c>
      <c r="H76" s="528"/>
      <c r="I76" s="528"/>
      <c r="J76" s="528"/>
      <c r="K76" s="528"/>
      <c r="L76" s="528"/>
      <c r="M76" s="528"/>
      <c r="N76" s="528"/>
      <c r="O76" s="330">
        <f t="shared" si="5"/>
        <v>7636</v>
      </c>
      <c r="P76" s="7"/>
      <c r="Q76" s="7"/>
      <c r="R76" s="7"/>
      <c r="S76" s="7"/>
    </row>
    <row r="77" spans="1:19">
      <c r="A77" s="319">
        <f t="shared" si="4"/>
        <v>70</v>
      </c>
      <c r="B77" s="6">
        <v>45273</v>
      </c>
      <c r="C77" s="552">
        <v>313</v>
      </c>
      <c r="D77" s="552">
        <v>325</v>
      </c>
      <c r="E77" s="528"/>
      <c r="F77" s="528"/>
      <c r="G77" s="528">
        <v>62</v>
      </c>
      <c r="H77" s="528"/>
      <c r="I77" s="528"/>
      <c r="J77" s="528"/>
      <c r="K77" s="528"/>
      <c r="L77" s="528"/>
      <c r="M77" s="528"/>
      <c r="N77" s="528"/>
      <c r="O77" s="330">
        <f t="shared" si="5"/>
        <v>7698</v>
      </c>
      <c r="P77" s="7"/>
      <c r="Q77" s="7"/>
      <c r="R77" s="7"/>
      <c r="S77" s="7"/>
    </row>
    <row r="78" spans="1:19">
      <c r="A78" s="319">
        <f t="shared" si="4"/>
        <v>71</v>
      </c>
      <c r="B78" s="6">
        <v>45273</v>
      </c>
      <c r="C78" s="552">
        <v>325</v>
      </c>
      <c r="D78" s="552">
        <v>322</v>
      </c>
      <c r="E78" s="528"/>
      <c r="F78" s="528"/>
      <c r="G78" s="528">
        <v>63</v>
      </c>
      <c r="H78" s="528"/>
      <c r="I78" s="528"/>
      <c r="J78" s="528"/>
      <c r="K78" s="528"/>
      <c r="L78" s="528"/>
      <c r="M78" s="528"/>
      <c r="N78" s="528"/>
      <c r="O78" s="330">
        <f t="shared" si="5"/>
        <v>7761</v>
      </c>
      <c r="P78" s="7"/>
      <c r="Q78" s="7"/>
      <c r="R78" s="7"/>
      <c r="S78" s="7"/>
    </row>
    <row r="79" spans="1:19">
      <c r="A79" s="319">
        <f t="shared" si="4"/>
        <v>72</v>
      </c>
      <c r="B79" s="6">
        <v>45273</v>
      </c>
      <c r="C79" s="552">
        <v>322</v>
      </c>
      <c r="D79" s="552">
        <v>324</v>
      </c>
      <c r="E79" s="528"/>
      <c r="F79" s="528"/>
      <c r="G79" s="528">
        <v>42</v>
      </c>
      <c r="H79" s="528"/>
      <c r="I79" s="528"/>
      <c r="J79" s="528"/>
      <c r="K79" s="528"/>
      <c r="L79" s="528"/>
      <c r="M79" s="528"/>
      <c r="N79" s="528"/>
      <c r="O79" s="330">
        <f t="shared" si="5"/>
        <v>7803</v>
      </c>
      <c r="P79" s="7"/>
      <c r="Q79" s="7"/>
      <c r="R79" s="7"/>
      <c r="S79" s="7"/>
    </row>
    <row r="80" spans="1:19">
      <c r="A80" s="319">
        <f t="shared" si="4"/>
        <v>73</v>
      </c>
      <c r="B80" s="6">
        <v>45273</v>
      </c>
      <c r="C80" s="552">
        <v>324</v>
      </c>
      <c r="D80" s="552">
        <v>233</v>
      </c>
      <c r="E80" s="528"/>
      <c r="F80" s="528"/>
      <c r="G80" s="528">
        <v>112</v>
      </c>
      <c r="H80" s="528"/>
      <c r="I80" s="528"/>
      <c r="J80" s="528"/>
      <c r="K80" s="528"/>
      <c r="L80" s="528"/>
      <c r="M80" s="528"/>
      <c r="N80" s="528"/>
      <c r="O80" s="330">
        <f t="shared" si="5"/>
        <v>7915</v>
      </c>
      <c r="P80" s="7"/>
      <c r="Q80" s="7"/>
      <c r="R80" s="7"/>
      <c r="S80" s="7"/>
    </row>
    <row r="81" spans="1:19">
      <c r="A81" s="319">
        <f t="shared" si="4"/>
        <v>74</v>
      </c>
      <c r="B81" s="6">
        <v>45273</v>
      </c>
      <c r="C81" s="552">
        <v>233</v>
      </c>
      <c r="D81" s="552">
        <v>339</v>
      </c>
      <c r="E81" s="528"/>
      <c r="F81" s="528"/>
      <c r="G81" s="528">
        <v>104</v>
      </c>
      <c r="H81" s="528"/>
      <c r="I81" s="528"/>
      <c r="J81" s="528"/>
      <c r="K81" s="528"/>
      <c r="L81" s="528"/>
      <c r="M81" s="528"/>
      <c r="N81" s="528"/>
      <c r="O81" s="330">
        <f t="shared" si="5"/>
        <v>8019</v>
      </c>
      <c r="P81" s="7"/>
      <c r="Q81" s="7"/>
      <c r="R81" s="7"/>
      <c r="S81" s="7"/>
    </row>
    <row r="82" spans="1:19">
      <c r="A82" s="319">
        <f t="shared" si="4"/>
        <v>75</v>
      </c>
      <c r="B82" s="6">
        <v>45273</v>
      </c>
      <c r="C82" s="550">
        <v>233</v>
      </c>
      <c r="D82" s="550">
        <v>272</v>
      </c>
      <c r="E82" s="528"/>
      <c r="F82" s="528"/>
      <c r="G82" s="528">
        <v>71</v>
      </c>
      <c r="H82" s="528"/>
      <c r="I82" s="528"/>
      <c r="J82" s="528"/>
      <c r="K82" s="528"/>
      <c r="L82" s="528"/>
      <c r="M82" s="528"/>
      <c r="N82" s="528"/>
      <c r="O82" s="330">
        <f t="shared" si="5"/>
        <v>8090</v>
      </c>
      <c r="P82" s="7"/>
      <c r="Q82" s="7"/>
      <c r="R82" s="7"/>
      <c r="S82" s="7"/>
    </row>
    <row r="83" spans="1:19">
      <c r="A83" s="319">
        <f t="shared" si="4"/>
        <v>76</v>
      </c>
      <c r="B83" s="6">
        <v>45273</v>
      </c>
      <c r="C83" s="550">
        <v>272</v>
      </c>
      <c r="D83" s="550">
        <v>211</v>
      </c>
      <c r="E83" s="528"/>
      <c r="F83" s="528"/>
      <c r="G83" s="528">
        <v>69</v>
      </c>
      <c r="H83" s="528"/>
      <c r="I83" s="528"/>
      <c r="J83" s="528"/>
      <c r="K83" s="528"/>
      <c r="L83" s="528"/>
      <c r="M83" s="528"/>
      <c r="N83" s="528"/>
      <c r="O83" s="330">
        <f t="shared" si="5"/>
        <v>8159</v>
      </c>
      <c r="P83" s="7"/>
      <c r="Q83" s="7"/>
      <c r="R83" s="7"/>
      <c r="S83" s="7"/>
    </row>
    <row r="84" spans="1:19">
      <c r="A84" s="319">
        <f t="shared" si="4"/>
        <v>77</v>
      </c>
      <c r="B84" s="6">
        <v>45274</v>
      </c>
      <c r="C84" s="550">
        <v>207</v>
      </c>
      <c r="D84" s="550">
        <v>204</v>
      </c>
      <c r="E84" s="528"/>
      <c r="F84" s="528"/>
      <c r="G84" s="528">
        <v>79</v>
      </c>
      <c r="H84" s="528"/>
      <c r="I84" s="528"/>
      <c r="J84" s="528"/>
      <c r="K84" s="528"/>
      <c r="L84" s="528"/>
      <c r="M84" s="528"/>
      <c r="N84" s="528"/>
      <c r="O84" s="330">
        <f t="shared" si="5"/>
        <v>8238</v>
      </c>
      <c r="P84" s="7"/>
      <c r="Q84" s="7"/>
      <c r="R84" s="7"/>
      <c r="S84" s="7"/>
    </row>
    <row r="85" spans="1:19">
      <c r="A85" s="319">
        <f t="shared" si="4"/>
        <v>78</v>
      </c>
      <c r="B85" s="6">
        <v>45274</v>
      </c>
      <c r="C85" s="553" t="s">
        <v>1747</v>
      </c>
      <c r="D85" s="553" t="s">
        <v>1748</v>
      </c>
      <c r="E85" s="528"/>
      <c r="F85" s="528"/>
      <c r="G85" s="528">
        <v>30</v>
      </c>
      <c r="H85" s="528"/>
      <c r="I85" s="528"/>
      <c r="J85" s="528"/>
      <c r="K85" s="528"/>
      <c r="L85" s="528"/>
      <c r="M85" s="528"/>
      <c r="N85" s="528"/>
      <c r="O85" s="330">
        <f t="shared" si="5"/>
        <v>8268</v>
      </c>
      <c r="P85" s="7"/>
      <c r="Q85" s="7"/>
      <c r="R85" s="7"/>
      <c r="S85" s="7"/>
    </row>
    <row r="86" spans="1:19">
      <c r="A86" s="319">
        <f t="shared" si="4"/>
        <v>79</v>
      </c>
      <c r="B86" s="6">
        <v>45275</v>
      </c>
      <c r="C86" s="550">
        <v>272</v>
      </c>
      <c r="D86" s="550">
        <v>339</v>
      </c>
      <c r="E86" s="528"/>
      <c r="F86" s="528"/>
      <c r="G86" s="528">
        <v>76</v>
      </c>
      <c r="H86" s="528"/>
      <c r="I86" s="528"/>
      <c r="J86" s="528"/>
      <c r="K86" s="528"/>
      <c r="L86" s="528"/>
      <c r="M86" s="528"/>
      <c r="N86" s="528"/>
      <c r="O86" s="330">
        <f t="shared" si="5"/>
        <v>8344</v>
      </c>
      <c r="P86" s="7"/>
      <c r="Q86" s="7"/>
      <c r="R86" s="7"/>
      <c r="S86" s="7"/>
    </row>
    <row r="87" spans="1:19">
      <c r="A87" s="319">
        <f t="shared" si="4"/>
        <v>80</v>
      </c>
      <c r="B87" s="6">
        <v>45275</v>
      </c>
      <c r="C87" s="550">
        <v>272</v>
      </c>
      <c r="D87" s="550">
        <v>233</v>
      </c>
      <c r="E87" s="528"/>
      <c r="F87" s="528"/>
      <c r="G87" s="528">
        <v>71</v>
      </c>
      <c r="H87" s="528"/>
      <c r="I87" s="528"/>
      <c r="J87" s="528"/>
      <c r="K87" s="528"/>
      <c r="L87" s="528"/>
      <c r="M87" s="528"/>
      <c r="N87" s="528"/>
      <c r="O87" s="330">
        <f t="shared" si="5"/>
        <v>8415</v>
      </c>
      <c r="P87" s="7"/>
      <c r="Q87" s="7"/>
      <c r="R87" s="7"/>
      <c r="S87" s="7"/>
    </row>
    <row r="88" spans="1:19">
      <c r="A88" s="319">
        <f t="shared" si="4"/>
        <v>81</v>
      </c>
      <c r="B88" s="6">
        <v>45275</v>
      </c>
      <c r="C88" s="550">
        <v>272</v>
      </c>
      <c r="D88" s="550">
        <v>211</v>
      </c>
      <c r="E88" s="528"/>
      <c r="F88" s="528"/>
      <c r="G88" s="528">
        <v>69</v>
      </c>
      <c r="H88" s="528"/>
      <c r="I88" s="528"/>
      <c r="J88" s="528"/>
      <c r="K88" s="528"/>
      <c r="L88" s="528"/>
      <c r="M88" s="528"/>
      <c r="N88" s="528"/>
      <c r="O88" s="330">
        <f t="shared" si="5"/>
        <v>8484</v>
      </c>
      <c r="P88" s="7"/>
      <c r="Q88" s="7"/>
      <c r="R88" s="7"/>
      <c r="S88" s="7"/>
    </row>
    <row r="89" spans="1:19">
      <c r="A89" s="319">
        <f t="shared" si="4"/>
        <v>82</v>
      </c>
      <c r="B89" s="6">
        <v>45275</v>
      </c>
      <c r="C89" s="550">
        <v>211</v>
      </c>
      <c r="D89" s="550">
        <v>193</v>
      </c>
      <c r="E89" s="528"/>
      <c r="F89" s="528"/>
      <c r="G89" s="528">
        <v>65</v>
      </c>
      <c r="H89" s="528"/>
      <c r="I89" s="528"/>
      <c r="J89" s="528"/>
      <c r="K89" s="528"/>
      <c r="L89" s="528"/>
      <c r="M89" s="528"/>
      <c r="N89" s="528"/>
      <c r="O89" s="330">
        <f t="shared" si="5"/>
        <v>8549</v>
      </c>
      <c r="P89" s="7"/>
      <c r="Q89" s="7"/>
      <c r="R89" s="7"/>
      <c r="S89" s="7"/>
    </row>
    <row r="90" spans="1:19">
      <c r="A90" s="319">
        <f t="shared" si="4"/>
        <v>83</v>
      </c>
      <c r="B90" s="6">
        <v>45275</v>
      </c>
      <c r="C90" s="550">
        <v>193</v>
      </c>
      <c r="D90" s="550">
        <v>212</v>
      </c>
      <c r="E90" s="528"/>
      <c r="F90" s="528"/>
      <c r="G90" s="528">
        <v>136</v>
      </c>
      <c r="H90" s="528"/>
      <c r="I90" s="528"/>
      <c r="J90" s="528"/>
      <c r="K90" s="528"/>
      <c r="L90" s="528"/>
      <c r="M90" s="528"/>
      <c r="N90" s="528"/>
      <c r="O90" s="330">
        <f t="shared" si="5"/>
        <v>8685</v>
      </c>
      <c r="P90" s="7"/>
      <c r="Q90" s="7"/>
      <c r="R90" s="7"/>
      <c r="S90" s="7"/>
    </row>
    <row r="91" spans="1:19">
      <c r="A91" s="319">
        <f t="shared" si="4"/>
        <v>84</v>
      </c>
      <c r="B91" s="6">
        <v>45275</v>
      </c>
      <c r="C91" s="553" t="s">
        <v>1750</v>
      </c>
      <c r="D91" s="553" t="s">
        <v>1751</v>
      </c>
      <c r="E91" s="528"/>
      <c r="F91" s="528"/>
      <c r="G91" s="528">
        <v>136</v>
      </c>
      <c r="H91" s="528"/>
      <c r="I91" s="528"/>
      <c r="J91" s="528"/>
      <c r="K91" s="528"/>
      <c r="L91" s="528"/>
      <c r="M91" s="528"/>
      <c r="N91" s="528"/>
      <c r="O91" s="330">
        <f t="shared" si="5"/>
        <v>8821</v>
      </c>
      <c r="P91" s="7"/>
      <c r="Q91" s="7"/>
      <c r="R91" s="7"/>
      <c r="S91" s="7"/>
    </row>
    <row r="92" spans="1:19">
      <c r="A92" s="319">
        <f t="shared" si="4"/>
        <v>85</v>
      </c>
      <c r="B92" s="6">
        <v>45275</v>
      </c>
      <c r="C92" s="553" t="s">
        <v>1752</v>
      </c>
      <c r="D92" s="553" t="s">
        <v>1753</v>
      </c>
      <c r="E92" s="528"/>
      <c r="F92" s="528"/>
      <c r="G92" s="528">
        <v>65</v>
      </c>
      <c r="H92" s="528"/>
      <c r="I92" s="528"/>
      <c r="J92" s="528"/>
      <c r="K92" s="528"/>
      <c r="L92" s="528"/>
      <c r="M92" s="528"/>
      <c r="N92" s="528"/>
      <c r="O92" s="330">
        <f t="shared" si="5"/>
        <v>8886</v>
      </c>
      <c r="P92" s="7"/>
      <c r="Q92" s="7"/>
      <c r="R92" s="7"/>
      <c r="S92" s="7"/>
    </row>
    <row r="93" spans="1:19">
      <c r="A93" s="319">
        <f t="shared" si="4"/>
        <v>86</v>
      </c>
      <c r="B93" s="6">
        <v>45276</v>
      </c>
      <c r="C93" s="550">
        <v>92</v>
      </c>
      <c r="D93" s="550">
        <v>329</v>
      </c>
      <c r="E93" s="528"/>
      <c r="F93" s="528"/>
      <c r="G93" s="528">
        <v>174</v>
      </c>
      <c r="H93" s="528"/>
      <c r="I93" s="528"/>
      <c r="J93" s="528"/>
      <c r="K93" s="528"/>
      <c r="L93" s="528"/>
      <c r="M93" s="528"/>
      <c r="N93" s="528"/>
      <c r="O93" s="330">
        <f t="shared" si="5"/>
        <v>9060</v>
      </c>
      <c r="P93" s="7"/>
      <c r="Q93" s="7"/>
      <c r="R93" s="7"/>
      <c r="S93" s="7"/>
    </row>
    <row r="94" spans="1:19">
      <c r="A94" s="319">
        <f t="shared" si="4"/>
        <v>87</v>
      </c>
      <c r="B94" s="6">
        <v>45276</v>
      </c>
      <c r="C94" s="550">
        <v>92</v>
      </c>
      <c r="D94" s="550">
        <v>251</v>
      </c>
      <c r="E94" s="528"/>
      <c r="F94" s="528"/>
      <c r="G94" s="528">
        <v>30</v>
      </c>
      <c r="H94" s="528"/>
      <c r="I94" s="528"/>
      <c r="J94" s="528"/>
      <c r="K94" s="528"/>
      <c r="L94" s="528"/>
      <c r="M94" s="528"/>
      <c r="N94" s="528"/>
      <c r="O94" s="330">
        <f t="shared" si="5"/>
        <v>9090</v>
      </c>
      <c r="P94" s="7"/>
      <c r="Q94" s="7"/>
      <c r="R94" s="7"/>
      <c r="S94" s="7"/>
    </row>
    <row r="95" spans="1:19">
      <c r="A95" s="319">
        <f t="shared" si="4"/>
        <v>88</v>
      </c>
      <c r="B95" s="6">
        <v>45276</v>
      </c>
      <c r="C95" s="553" t="s">
        <v>1754</v>
      </c>
      <c r="D95" s="553" t="s">
        <v>1755</v>
      </c>
      <c r="E95" s="528"/>
      <c r="F95" s="528"/>
      <c r="G95" s="528">
        <v>69</v>
      </c>
      <c r="H95" s="528"/>
      <c r="I95" s="528"/>
      <c r="J95" s="528"/>
      <c r="K95" s="528"/>
      <c r="L95" s="528"/>
      <c r="M95" s="528"/>
      <c r="N95" s="528"/>
      <c r="O95" s="330">
        <f t="shared" si="5"/>
        <v>9159</v>
      </c>
      <c r="P95" s="7"/>
      <c r="Q95" s="7"/>
      <c r="R95" s="7"/>
      <c r="S95" s="7"/>
    </row>
    <row r="96" spans="1:19">
      <c r="A96" s="319">
        <f t="shared" si="4"/>
        <v>89</v>
      </c>
      <c r="B96" s="6">
        <v>45276</v>
      </c>
      <c r="C96" s="553" t="s">
        <v>1756</v>
      </c>
      <c r="D96" s="553" t="s">
        <v>1757</v>
      </c>
      <c r="E96" s="528"/>
      <c r="F96" s="528"/>
      <c r="G96" s="528">
        <v>71</v>
      </c>
      <c r="H96" s="528"/>
      <c r="I96" s="528"/>
      <c r="J96" s="528"/>
      <c r="K96" s="528"/>
      <c r="L96" s="528"/>
      <c r="M96" s="528"/>
      <c r="N96" s="528"/>
      <c r="O96" s="330">
        <f t="shared" si="5"/>
        <v>9230</v>
      </c>
      <c r="P96" s="7"/>
      <c r="Q96" s="7"/>
      <c r="R96" s="7"/>
      <c r="S96" s="7"/>
    </row>
    <row r="97" spans="1:19">
      <c r="A97" s="319">
        <f t="shared" si="4"/>
        <v>90</v>
      </c>
      <c r="B97" s="6">
        <v>45276</v>
      </c>
      <c r="C97" s="550">
        <v>206</v>
      </c>
      <c r="D97" s="550">
        <v>142</v>
      </c>
      <c r="E97" s="528"/>
      <c r="F97" s="528"/>
      <c r="G97" s="528">
        <v>140</v>
      </c>
      <c r="H97" s="528"/>
      <c r="I97" s="528"/>
      <c r="J97" s="528"/>
      <c r="K97" s="528"/>
      <c r="L97" s="528"/>
      <c r="M97" s="528"/>
      <c r="N97" s="528"/>
      <c r="O97" s="330">
        <f t="shared" si="5"/>
        <v>9370</v>
      </c>
      <c r="P97" s="7"/>
      <c r="Q97" s="7"/>
      <c r="R97" s="7"/>
      <c r="S97" s="7"/>
    </row>
    <row r="98" spans="1:19">
      <c r="A98" s="319">
        <f t="shared" si="4"/>
        <v>91</v>
      </c>
      <c r="B98" s="6">
        <v>45277</v>
      </c>
      <c r="C98" s="550">
        <v>6</v>
      </c>
      <c r="D98" s="550">
        <v>5</v>
      </c>
      <c r="E98" s="528"/>
      <c r="F98" s="528"/>
      <c r="G98" s="528"/>
      <c r="H98" s="528"/>
      <c r="I98" s="528"/>
      <c r="J98" s="528"/>
      <c r="K98" s="528"/>
      <c r="L98" s="528"/>
      <c r="M98" s="528"/>
      <c r="N98" s="528">
        <v>210</v>
      </c>
      <c r="O98" s="330">
        <f t="shared" si="5"/>
        <v>9580</v>
      </c>
      <c r="P98" s="7"/>
      <c r="Q98" s="7"/>
      <c r="R98" s="7"/>
      <c r="S98" s="7"/>
    </row>
    <row r="99" spans="1:19">
      <c r="A99" s="319">
        <f t="shared" si="4"/>
        <v>92</v>
      </c>
      <c r="B99" s="6">
        <v>45278</v>
      </c>
      <c r="C99" s="550">
        <v>3</v>
      </c>
      <c r="D99" s="550">
        <v>5</v>
      </c>
      <c r="E99" s="528"/>
      <c r="F99" s="528"/>
      <c r="G99" s="528"/>
      <c r="H99" s="528"/>
      <c r="I99" s="528"/>
      <c r="J99" s="528"/>
      <c r="K99" s="528"/>
      <c r="L99" s="528"/>
      <c r="M99" s="528"/>
      <c r="N99" s="528">
        <v>160</v>
      </c>
      <c r="O99" s="330">
        <f t="shared" si="5"/>
        <v>9740</v>
      </c>
      <c r="P99" s="7"/>
      <c r="Q99" s="7"/>
      <c r="R99" s="7"/>
      <c r="S99" s="7"/>
    </row>
    <row r="100" spans="1:19">
      <c r="A100" s="319">
        <f t="shared" si="4"/>
        <v>93</v>
      </c>
      <c r="B100" s="6">
        <v>45279</v>
      </c>
      <c r="C100" s="550">
        <v>3</v>
      </c>
      <c r="D100" s="550">
        <v>5</v>
      </c>
      <c r="E100" s="528"/>
      <c r="F100" s="528"/>
      <c r="G100" s="528"/>
      <c r="H100" s="528"/>
      <c r="I100" s="528"/>
      <c r="J100" s="528"/>
      <c r="K100" s="528"/>
      <c r="L100" s="528"/>
      <c r="M100" s="528"/>
      <c r="N100" s="528">
        <v>180</v>
      </c>
      <c r="O100" s="330">
        <f t="shared" si="5"/>
        <v>9920</v>
      </c>
      <c r="P100" s="7"/>
      <c r="Q100" s="7"/>
      <c r="R100" s="7"/>
      <c r="S100" s="7"/>
    </row>
    <row r="101" spans="1:19">
      <c r="A101" s="319">
        <f t="shared" si="4"/>
        <v>94</v>
      </c>
      <c r="B101" s="6">
        <v>45280</v>
      </c>
      <c r="C101" s="550">
        <v>1</v>
      </c>
      <c r="D101" s="550">
        <v>3</v>
      </c>
      <c r="E101" s="528"/>
      <c r="F101" s="528"/>
      <c r="G101" s="528"/>
      <c r="H101" s="528"/>
      <c r="I101" s="528"/>
      <c r="J101" s="528"/>
      <c r="K101" s="528"/>
      <c r="L101" s="528"/>
      <c r="M101" s="528"/>
      <c r="N101" s="528">
        <v>210</v>
      </c>
      <c r="O101" s="330">
        <f t="shared" si="5"/>
        <v>10130</v>
      </c>
      <c r="P101" s="7"/>
      <c r="Q101" s="7"/>
      <c r="R101" s="7"/>
      <c r="S101" s="7"/>
    </row>
    <row r="102" spans="1:19">
      <c r="A102" s="319">
        <f t="shared" si="4"/>
        <v>95</v>
      </c>
      <c r="B102" s="6">
        <v>45281</v>
      </c>
      <c r="C102" s="550">
        <v>1</v>
      </c>
      <c r="D102" s="550">
        <v>3</v>
      </c>
      <c r="E102" s="528"/>
      <c r="F102" s="528"/>
      <c r="G102" s="528"/>
      <c r="H102" s="528"/>
      <c r="I102" s="528"/>
      <c r="J102" s="528"/>
      <c r="K102" s="528"/>
      <c r="L102" s="528"/>
      <c r="M102" s="528"/>
      <c r="N102" s="528">
        <v>141</v>
      </c>
      <c r="O102" s="330">
        <f t="shared" si="5"/>
        <v>10271</v>
      </c>
      <c r="P102" s="7"/>
      <c r="Q102" s="7"/>
      <c r="R102" s="7"/>
      <c r="S102" s="7"/>
    </row>
    <row r="103" spans="1:19">
      <c r="A103" s="319">
        <f t="shared" si="4"/>
        <v>96</v>
      </c>
      <c r="B103" s="6">
        <v>45281</v>
      </c>
      <c r="C103" s="550">
        <v>3</v>
      </c>
      <c r="D103" s="550">
        <v>5</v>
      </c>
      <c r="E103" s="528"/>
      <c r="F103" s="528"/>
      <c r="G103" s="528"/>
      <c r="H103" s="528"/>
      <c r="I103" s="528"/>
      <c r="J103" s="528"/>
      <c r="K103" s="528"/>
      <c r="L103" s="528"/>
      <c r="M103" s="528"/>
      <c r="N103" s="528">
        <v>77</v>
      </c>
      <c r="O103" s="330">
        <f t="shared" si="5"/>
        <v>10348</v>
      </c>
      <c r="P103" s="7"/>
      <c r="Q103" s="7"/>
      <c r="R103" s="7"/>
      <c r="S103" s="7"/>
    </row>
    <row r="104" spans="1:19">
      <c r="A104" s="319">
        <f t="shared" si="4"/>
        <v>97</v>
      </c>
      <c r="B104" s="6">
        <v>45282</v>
      </c>
      <c r="C104" s="550">
        <v>5</v>
      </c>
      <c r="D104" s="550">
        <v>6</v>
      </c>
      <c r="E104" s="528"/>
      <c r="F104" s="528"/>
      <c r="G104" s="528"/>
      <c r="H104" s="528"/>
      <c r="I104" s="528"/>
      <c r="J104" s="528"/>
      <c r="K104" s="528"/>
      <c r="L104" s="528"/>
      <c r="M104" s="528"/>
      <c r="N104" s="528">
        <v>119</v>
      </c>
      <c r="O104" s="330">
        <f t="shared" si="5"/>
        <v>10467</v>
      </c>
      <c r="P104" s="7"/>
      <c r="Q104" s="7"/>
      <c r="R104" s="7"/>
      <c r="S104" s="7"/>
    </row>
    <row r="105" spans="1:19">
      <c r="A105" s="319">
        <f t="shared" si="4"/>
        <v>98</v>
      </c>
      <c r="B105" s="6">
        <v>45282</v>
      </c>
      <c r="C105" s="550">
        <v>6</v>
      </c>
      <c r="D105" s="550">
        <v>7</v>
      </c>
      <c r="E105" s="528"/>
      <c r="F105" s="528"/>
      <c r="G105" s="528"/>
      <c r="H105" s="528"/>
      <c r="I105" s="528"/>
      <c r="J105" s="528"/>
      <c r="K105" s="528"/>
      <c r="L105" s="528"/>
      <c r="M105" s="528"/>
      <c r="N105" s="528">
        <v>60</v>
      </c>
      <c r="O105" s="330">
        <f t="shared" si="5"/>
        <v>10527</v>
      </c>
      <c r="P105" s="7"/>
      <c r="Q105" s="7"/>
      <c r="R105" s="7"/>
      <c r="S105" s="7"/>
    </row>
    <row r="106" spans="1:19">
      <c r="A106" s="319">
        <f t="shared" si="4"/>
        <v>99</v>
      </c>
      <c r="B106" s="6">
        <v>45283</v>
      </c>
      <c r="C106" s="550">
        <v>5</v>
      </c>
      <c r="D106" s="550">
        <v>4</v>
      </c>
      <c r="E106" s="528"/>
      <c r="F106" s="528"/>
      <c r="G106" s="528">
        <v>80</v>
      </c>
      <c r="H106" s="528"/>
      <c r="I106" s="528"/>
      <c r="J106" s="528"/>
      <c r="K106" s="528"/>
      <c r="L106" s="528"/>
      <c r="M106" s="528"/>
      <c r="N106" s="528"/>
      <c r="O106" s="330">
        <f t="shared" si="5"/>
        <v>10607</v>
      </c>
      <c r="P106" s="7"/>
      <c r="Q106" s="7"/>
      <c r="R106" s="7"/>
      <c r="S106" s="7"/>
    </row>
    <row r="107" spans="1:19">
      <c r="A107" s="319">
        <f t="shared" si="4"/>
        <v>100</v>
      </c>
      <c r="B107" s="6">
        <v>45283</v>
      </c>
      <c r="C107" s="550">
        <v>115</v>
      </c>
      <c r="D107" s="550">
        <v>101</v>
      </c>
      <c r="E107" s="528"/>
      <c r="F107" s="528"/>
      <c r="G107" s="528">
        <v>117</v>
      </c>
      <c r="H107" s="528"/>
      <c r="I107" s="528"/>
      <c r="J107" s="528"/>
      <c r="K107" s="528"/>
      <c r="L107" s="528"/>
      <c r="M107" s="528"/>
      <c r="N107" s="528"/>
      <c r="O107" s="330">
        <f t="shared" si="5"/>
        <v>10724</v>
      </c>
      <c r="P107" s="7"/>
      <c r="Q107" s="7"/>
      <c r="R107" s="7"/>
      <c r="S107" s="7"/>
    </row>
    <row r="108" spans="1:19">
      <c r="A108" s="319">
        <f t="shared" si="4"/>
        <v>101</v>
      </c>
      <c r="B108" s="6">
        <v>45283</v>
      </c>
      <c r="C108" s="550">
        <v>6</v>
      </c>
      <c r="D108" s="550">
        <v>7</v>
      </c>
      <c r="E108" s="528"/>
      <c r="F108" s="528"/>
      <c r="G108" s="528"/>
      <c r="H108" s="528"/>
      <c r="I108" s="528"/>
      <c r="J108" s="528"/>
      <c r="K108" s="528"/>
      <c r="L108" s="528"/>
      <c r="M108" s="528"/>
      <c r="N108" s="528">
        <v>200</v>
      </c>
      <c r="O108" s="330">
        <f t="shared" si="5"/>
        <v>10924</v>
      </c>
      <c r="P108" s="7"/>
      <c r="Q108" s="7"/>
      <c r="R108" s="7"/>
      <c r="S108" s="7"/>
    </row>
    <row r="109" spans="1:19">
      <c r="A109" s="319">
        <f t="shared" si="4"/>
        <v>102</v>
      </c>
      <c r="B109" s="6">
        <v>45284</v>
      </c>
      <c r="C109" s="550">
        <v>103</v>
      </c>
      <c r="D109" s="550">
        <v>133</v>
      </c>
      <c r="E109" s="528"/>
      <c r="F109" s="528"/>
      <c r="G109" s="528">
        <v>49</v>
      </c>
      <c r="H109" s="528"/>
      <c r="I109" s="528"/>
      <c r="J109" s="528"/>
      <c r="K109" s="528"/>
      <c r="L109" s="528"/>
      <c r="M109" s="528"/>
      <c r="N109" s="528"/>
      <c r="O109" s="330">
        <f t="shared" si="5"/>
        <v>10973</v>
      </c>
      <c r="P109" s="7"/>
      <c r="Q109" s="7"/>
      <c r="R109" s="7"/>
      <c r="S109" s="7"/>
    </row>
    <row r="110" spans="1:19">
      <c r="A110" s="319">
        <f t="shared" si="4"/>
        <v>103</v>
      </c>
      <c r="B110" s="6">
        <v>45284</v>
      </c>
      <c r="C110" s="550">
        <v>79</v>
      </c>
      <c r="D110" s="550">
        <v>203</v>
      </c>
      <c r="E110" s="528"/>
      <c r="F110" s="528"/>
      <c r="G110" s="528"/>
      <c r="H110" s="528"/>
      <c r="I110" s="528"/>
      <c r="J110" s="528"/>
      <c r="K110" s="528"/>
      <c r="L110" s="528">
        <v>196</v>
      </c>
      <c r="M110" s="528"/>
      <c r="N110" s="528"/>
      <c r="O110" s="330">
        <f t="shared" si="5"/>
        <v>11169</v>
      </c>
      <c r="P110" s="7"/>
      <c r="Q110" s="7"/>
      <c r="R110" s="7"/>
      <c r="S110" s="7"/>
    </row>
    <row r="111" spans="1:19">
      <c r="A111" s="330">
        <f t="shared" si="4"/>
        <v>104</v>
      </c>
      <c r="B111" s="6">
        <v>45286</v>
      </c>
      <c r="C111" s="550">
        <v>21</v>
      </c>
      <c r="D111" s="550">
        <v>24</v>
      </c>
      <c r="E111" s="528"/>
      <c r="F111" s="528"/>
      <c r="G111" s="528"/>
      <c r="H111" s="528"/>
      <c r="I111" s="528"/>
      <c r="J111" s="528"/>
      <c r="K111" s="528"/>
      <c r="L111" s="528"/>
      <c r="M111" s="528">
        <v>78</v>
      </c>
      <c r="N111" s="528"/>
      <c r="O111" s="330">
        <f t="shared" si="5"/>
        <v>11247</v>
      </c>
      <c r="P111" s="7"/>
      <c r="Q111" s="7"/>
      <c r="R111" s="7"/>
      <c r="S111" s="7"/>
    </row>
    <row r="112" spans="1:19">
      <c r="A112" s="330">
        <f t="shared" si="4"/>
        <v>105</v>
      </c>
      <c r="B112" s="6">
        <v>45286</v>
      </c>
      <c r="C112" s="550">
        <v>24</v>
      </c>
      <c r="D112" s="550">
        <v>28</v>
      </c>
      <c r="E112" s="528"/>
      <c r="F112" s="528"/>
      <c r="G112" s="528"/>
      <c r="H112" s="528"/>
      <c r="I112" s="528"/>
      <c r="J112" s="528"/>
      <c r="K112" s="528"/>
      <c r="L112" s="528"/>
      <c r="M112" s="528">
        <v>61</v>
      </c>
      <c r="N112" s="528"/>
      <c r="O112" s="330">
        <f t="shared" si="5"/>
        <v>11308</v>
      </c>
      <c r="P112" s="7"/>
      <c r="Q112" s="7"/>
      <c r="R112" s="7"/>
      <c r="S112" s="7"/>
    </row>
    <row r="113" spans="1:19">
      <c r="A113" s="330">
        <f t="shared" si="4"/>
        <v>106</v>
      </c>
      <c r="B113" s="6">
        <v>45286</v>
      </c>
      <c r="C113" s="550">
        <v>28</v>
      </c>
      <c r="D113" s="550">
        <v>32</v>
      </c>
      <c r="E113" s="528"/>
      <c r="F113" s="528"/>
      <c r="G113" s="528"/>
      <c r="H113" s="528"/>
      <c r="I113" s="528"/>
      <c r="J113" s="528"/>
      <c r="K113" s="528"/>
      <c r="L113" s="528"/>
      <c r="M113" s="528">
        <v>15</v>
      </c>
      <c r="N113" s="528"/>
      <c r="O113" s="330">
        <f t="shared" si="5"/>
        <v>11323</v>
      </c>
      <c r="P113" s="7"/>
      <c r="Q113" s="7"/>
      <c r="R113" s="7"/>
      <c r="S113" s="7"/>
    </row>
    <row r="114" spans="1:19">
      <c r="A114" s="330">
        <f t="shared" si="4"/>
        <v>107</v>
      </c>
      <c r="B114" s="6">
        <v>45286</v>
      </c>
      <c r="C114" s="550">
        <v>32</v>
      </c>
      <c r="D114" s="550">
        <v>41</v>
      </c>
      <c r="E114" s="528"/>
      <c r="F114" s="528"/>
      <c r="G114" s="528"/>
      <c r="H114" s="528"/>
      <c r="I114" s="528"/>
      <c r="J114" s="528"/>
      <c r="K114" s="528"/>
      <c r="L114" s="528"/>
      <c r="M114" s="528">
        <v>51</v>
      </c>
      <c r="N114" s="528"/>
      <c r="O114" s="330">
        <f t="shared" si="5"/>
        <v>11374</v>
      </c>
      <c r="P114" s="7"/>
      <c r="Q114" s="7"/>
      <c r="R114" s="7"/>
      <c r="S114" s="7"/>
    </row>
    <row r="115" spans="1:19">
      <c r="A115" s="330">
        <f t="shared" si="4"/>
        <v>108</v>
      </c>
      <c r="B115" s="6">
        <v>45286</v>
      </c>
      <c r="C115" s="550">
        <v>116</v>
      </c>
      <c r="D115" s="550">
        <v>130</v>
      </c>
      <c r="E115" s="528"/>
      <c r="F115" s="528"/>
      <c r="G115" s="528">
        <v>26</v>
      </c>
      <c r="H115" s="528"/>
      <c r="I115" s="528"/>
      <c r="J115" s="528"/>
      <c r="K115" s="528"/>
      <c r="L115" s="528"/>
      <c r="M115" s="528"/>
      <c r="N115" s="528"/>
      <c r="O115" s="330">
        <f t="shared" si="5"/>
        <v>11400</v>
      </c>
      <c r="P115" s="7"/>
      <c r="Q115" s="7"/>
      <c r="R115" s="7"/>
      <c r="S115" s="7"/>
    </row>
    <row r="116" spans="1:19">
      <c r="A116" s="330">
        <f t="shared" si="4"/>
        <v>109</v>
      </c>
      <c r="B116" s="6">
        <v>45286</v>
      </c>
      <c r="C116" s="550">
        <v>130</v>
      </c>
      <c r="D116" s="550">
        <v>112</v>
      </c>
      <c r="E116" s="528"/>
      <c r="F116" s="528"/>
      <c r="G116" s="528">
        <v>144</v>
      </c>
      <c r="H116" s="528"/>
      <c r="I116" s="528"/>
      <c r="J116" s="528"/>
      <c r="K116" s="528"/>
      <c r="L116" s="528"/>
      <c r="M116" s="528"/>
      <c r="N116" s="528"/>
      <c r="O116" s="330">
        <f t="shared" si="5"/>
        <v>11544</v>
      </c>
      <c r="P116" s="7"/>
      <c r="Q116" s="7"/>
      <c r="R116" s="7"/>
      <c r="S116" s="7"/>
    </row>
    <row r="117" spans="1:19">
      <c r="A117" s="330">
        <f t="shared" si="4"/>
        <v>110</v>
      </c>
      <c r="B117" s="6">
        <v>45286</v>
      </c>
      <c r="C117" s="550">
        <v>50</v>
      </c>
      <c r="D117" s="550">
        <v>51</v>
      </c>
      <c r="E117" s="528"/>
      <c r="F117" s="528"/>
      <c r="G117" s="528">
        <v>179</v>
      </c>
      <c r="H117" s="528"/>
      <c r="I117" s="528"/>
      <c r="J117" s="528"/>
      <c r="K117" s="528"/>
      <c r="L117" s="528"/>
      <c r="M117" s="528"/>
      <c r="N117" s="528"/>
      <c r="O117" s="330">
        <f t="shared" si="5"/>
        <v>11723</v>
      </c>
      <c r="P117" s="7"/>
      <c r="Q117" s="7"/>
      <c r="R117" s="7"/>
      <c r="S117" s="7"/>
    </row>
    <row r="118" spans="1:19">
      <c r="A118" s="330">
        <f t="shared" si="4"/>
        <v>111</v>
      </c>
      <c r="B118" s="6">
        <v>45287</v>
      </c>
      <c r="C118" s="550">
        <v>259</v>
      </c>
      <c r="D118" s="550">
        <v>207</v>
      </c>
      <c r="E118" s="528"/>
      <c r="F118" s="528"/>
      <c r="G118" s="528"/>
      <c r="H118" s="528"/>
      <c r="I118" s="528"/>
      <c r="J118" s="528"/>
      <c r="K118" s="528">
        <v>118</v>
      </c>
      <c r="L118" s="528"/>
      <c r="M118" s="528"/>
      <c r="N118" s="528"/>
      <c r="O118" s="330">
        <f t="shared" si="5"/>
        <v>11841</v>
      </c>
      <c r="P118" s="7"/>
      <c r="Q118" s="7"/>
      <c r="R118" s="7"/>
      <c r="S118" s="7"/>
    </row>
    <row r="119" spans="1:19">
      <c r="A119" s="330">
        <f t="shared" si="4"/>
        <v>112</v>
      </c>
      <c r="B119" s="6">
        <v>45287</v>
      </c>
      <c r="C119" s="550">
        <v>207</v>
      </c>
      <c r="D119" s="550">
        <v>198</v>
      </c>
      <c r="E119" s="528"/>
      <c r="F119" s="528"/>
      <c r="G119" s="528"/>
      <c r="H119" s="528"/>
      <c r="I119" s="528"/>
      <c r="J119" s="528"/>
      <c r="K119" s="528">
        <v>14</v>
      </c>
      <c r="L119" s="528"/>
      <c r="M119" s="528"/>
      <c r="N119" s="528"/>
      <c r="O119" s="330">
        <f t="shared" si="5"/>
        <v>11855</v>
      </c>
      <c r="P119" s="7"/>
      <c r="Q119" s="7"/>
      <c r="R119" s="7"/>
      <c r="S119" s="7"/>
    </row>
    <row r="120" spans="1:19">
      <c r="A120" s="330">
        <f t="shared" si="4"/>
        <v>113</v>
      </c>
      <c r="B120" s="6">
        <v>45287</v>
      </c>
      <c r="C120" s="550">
        <v>134</v>
      </c>
      <c r="D120" s="550">
        <v>131</v>
      </c>
      <c r="E120" s="528"/>
      <c r="F120" s="528"/>
      <c r="G120" s="528">
        <v>59</v>
      </c>
      <c r="H120" s="528"/>
      <c r="I120" s="528"/>
      <c r="J120" s="528"/>
      <c r="K120" s="528"/>
      <c r="L120" s="528"/>
      <c r="M120" s="528"/>
      <c r="N120" s="528"/>
      <c r="O120" s="330">
        <f t="shared" si="5"/>
        <v>11914</v>
      </c>
      <c r="P120" s="7"/>
      <c r="Q120" s="7"/>
      <c r="R120" s="7"/>
      <c r="S120" s="7"/>
    </row>
    <row r="121" spans="1:19">
      <c r="A121" s="330">
        <f t="shared" si="4"/>
        <v>114</v>
      </c>
      <c r="B121" s="6">
        <v>45287</v>
      </c>
      <c r="C121" s="550">
        <v>131</v>
      </c>
      <c r="D121" s="550">
        <v>126</v>
      </c>
      <c r="E121" s="528"/>
      <c r="F121" s="528"/>
      <c r="G121" s="528">
        <v>140</v>
      </c>
      <c r="H121" s="528"/>
      <c r="I121" s="528"/>
      <c r="J121" s="528"/>
      <c r="K121" s="528"/>
      <c r="L121" s="528"/>
      <c r="M121" s="528"/>
      <c r="N121" s="528"/>
      <c r="O121" s="330">
        <f t="shared" si="5"/>
        <v>12054</v>
      </c>
      <c r="P121" s="7"/>
      <c r="Q121" s="7"/>
      <c r="R121" s="7"/>
      <c r="S121" s="7"/>
    </row>
    <row r="122" spans="1:19">
      <c r="A122" s="330">
        <f t="shared" si="4"/>
        <v>115</v>
      </c>
      <c r="B122" s="6">
        <v>45287</v>
      </c>
      <c r="C122" s="550">
        <v>150</v>
      </c>
      <c r="D122" s="550">
        <v>178</v>
      </c>
      <c r="E122" s="528"/>
      <c r="F122" s="528"/>
      <c r="G122" s="528">
        <v>89</v>
      </c>
      <c r="H122" s="528"/>
      <c r="I122" s="528"/>
      <c r="J122" s="528"/>
      <c r="K122" s="528"/>
      <c r="L122" s="528"/>
      <c r="M122" s="528"/>
      <c r="N122" s="528"/>
      <c r="O122" s="330">
        <f t="shared" si="5"/>
        <v>12143</v>
      </c>
      <c r="P122" s="7"/>
      <c r="Q122" s="7"/>
      <c r="R122" s="7"/>
      <c r="S122" s="7"/>
    </row>
    <row r="123" spans="1:19">
      <c r="A123" s="330">
        <f t="shared" si="4"/>
        <v>116</v>
      </c>
      <c r="B123" s="6">
        <v>45288</v>
      </c>
      <c r="C123" s="550">
        <v>49</v>
      </c>
      <c r="D123" s="550">
        <v>19</v>
      </c>
      <c r="E123" s="528"/>
      <c r="F123" s="528"/>
      <c r="G123" s="528"/>
      <c r="H123" s="528">
        <v>50</v>
      </c>
      <c r="I123" s="528"/>
      <c r="J123" s="528"/>
      <c r="K123" s="528"/>
      <c r="L123" s="528"/>
      <c r="M123" s="528"/>
      <c r="N123" s="528"/>
      <c r="O123" s="330">
        <f t="shared" si="5"/>
        <v>12193</v>
      </c>
      <c r="P123" s="7"/>
      <c r="Q123" s="7"/>
      <c r="R123" s="7"/>
      <c r="S123" s="7"/>
    </row>
    <row r="124" spans="1:19">
      <c r="A124" s="330">
        <f t="shared" si="4"/>
        <v>117</v>
      </c>
      <c r="B124" s="6">
        <v>45288</v>
      </c>
      <c r="C124" s="550">
        <v>198</v>
      </c>
      <c r="D124" s="550">
        <v>216</v>
      </c>
      <c r="E124" s="528"/>
      <c r="F124" s="528"/>
      <c r="G124" s="528"/>
      <c r="H124" s="528"/>
      <c r="I124" s="528"/>
      <c r="J124" s="528"/>
      <c r="K124" s="528">
        <v>69</v>
      </c>
      <c r="L124" s="528"/>
      <c r="M124" s="528"/>
      <c r="N124" s="528"/>
      <c r="O124" s="330">
        <f t="shared" si="5"/>
        <v>12262</v>
      </c>
      <c r="P124" s="7"/>
      <c r="Q124" s="7"/>
      <c r="R124" s="7"/>
      <c r="S124" s="7"/>
    </row>
    <row r="125" spans="1:19">
      <c r="A125" s="330">
        <f t="shared" si="4"/>
        <v>118</v>
      </c>
      <c r="B125" s="6">
        <v>45289</v>
      </c>
      <c r="C125" s="554" t="s">
        <v>1766</v>
      </c>
      <c r="D125" s="554" t="s">
        <v>1767</v>
      </c>
      <c r="E125" s="528"/>
      <c r="F125" s="528"/>
      <c r="G125" s="528">
        <v>80</v>
      </c>
      <c r="H125" s="528"/>
      <c r="I125" s="528"/>
      <c r="J125" s="528"/>
      <c r="K125" s="528"/>
      <c r="L125" s="528"/>
      <c r="M125" s="528"/>
      <c r="N125" s="528"/>
      <c r="O125" s="330">
        <f t="shared" si="5"/>
        <v>12342</v>
      </c>
      <c r="P125" s="7"/>
      <c r="Q125" s="7"/>
      <c r="R125" s="7"/>
      <c r="S125" s="7"/>
    </row>
    <row r="126" spans="1:19">
      <c r="A126" s="333">
        <f t="shared" si="4"/>
        <v>119</v>
      </c>
      <c r="B126" s="6">
        <v>45289</v>
      </c>
      <c r="C126" s="554" t="s">
        <v>1768</v>
      </c>
      <c r="D126" s="554" t="s">
        <v>1769</v>
      </c>
      <c r="E126" s="528"/>
      <c r="F126" s="528"/>
      <c r="G126" s="528">
        <v>170</v>
      </c>
      <c r="H126" s="528"/>
      <c r="I126" s="528"/>
      <c r="J126" s="528"/>
      <c r="K126" s="528"/>
      <c r="L126" s="528"/>
      <c r="M126" s="528"/>
      <c r="N126" s="528"/>
      <c r="O126" s="330">
        <f t="shared" si="5"/>
        <v>12512</v>
      </c>
      <c r="P126" s="7"/>
      <c r="Q126" s="7"/>
      <c r="R126" s="7"/>
      <c r="S126" s="7"/>
    </row>
    <row r="127" spans="1:19">
      <c r="A127" s="333">
        <f t="shared" si="4"/>
        <v>120</v>
      </c>
      <c r="B127" s="12">
        <v>45299</v>
      </c>
      <c r="C127" s="550">
        <v>8</v>
      </c>
      <c r="D127" s="550">
        <v>9</v>
      </c>
      <c r="E127" s="528"/>
      <c r="F127" s="528"/>
      <c r="G127" s="528">
        <v>90</v>
      </c>
      <c r="H127" s="528"/>
      <c r="I127" s="528"/>
      <c r="J127" s="528"/>
      <c r="K127" s="528"/>
      <c r="L127" s="528"/>
      <c r="M127" s="528"/>
      <c r="N127" s="528"/>
      <c r="O127" s="333">
        <f t="shared" si="5"/>
        <v>12602</v>
      </c>
      <c r="P127" s="7"/>
      <c r="Q127" s="7"/>
      <c r="R127" s="7"/>
      <c r="S127" s="7"/>
    </row>
    <row r="128" spans="1:19">
      <c r="A128" s="333">
        <f t="shared" si="4"/>
        <v>121</v>
      </c>
      <c r="B128" s="12">
        <v>45299</v>
      </c>
      <c r="C128" s="550">
        <v>7</v>
      </c>
      <c r="D128" s="550">
        <v>14</v>
      </c>
      <c r="E128" s="528"/>
      <c r="F128" s="528"/>
      <c r="G128" s="528">
        <v>31</v>
      </c>
      <c r="H128" s="528"/>
      <c r="I128" s="528"/>
      <c r="J128" s="528"/>
      <c r="K128" s="528"/>
      <c r="L128" s="528"/>
      <c r="M128" s="528"/>
      <c r="N128" s="528"/>
      <c r="O128" s="333">
        <f t="shared" si="5"/>
        <v>12633</v>
      </c>
      <c r="P128" s="7"/>
      <c r="Q128" s="7"/>
      <c r="R128" s="7"/>
      <c r="S128" s="7"/>
    </row>
    <row r="129" spans="1:19">
      <c r="A129" s="333">
        <f t="shared" si="4"/>
        <v>122</v>
      </c>
      <c r="B129" s="12">
        <v>45299</v>
      </c>
      <c r="C129" s="555" t="s">
        <v>1795</v>
      </c>
      <c r="D129" s="555" t="s">
        <v>1796</v>
      </c>
      <c r="E129" s="528"/>
      <c r="F129" s="528"/>
      <c r="G129" s="528">
        <v>26</v>
      </c>
      <c r="H129" s="528"/>
      <c r="I129" s="528"/>
      <c r="J129" s="528"/>
      <c r="K129" s="528"/>
      <c r="L129" s="528"/>
      <c r="M129" s="528"/>
      <c r="N129" s="528"/>
      <c r="O129" s="333">
        <f t="shared" si="5"/>
        <v>12659</v>
      </c>
      <c r="P129" s="7"/>
      <c r="Q129" s="7"/>
      <c r="R129" s="7"/>
      <c r="S129" s="7"/>
    </row>
    <row r="130" spans="1:19">
      <c r="A130" s="333">
        <f t="shared" si="4"/>
        <v>123</v>
      </c>
      <c r="B130" s="12">
        <v>45299</v>
      </c>
      <c r="C130" s="555" t="s">
        <v>1797</v>
      </c>
      <c r="D130" s="555" t="s">
        <v>1798</v>
      </c>
      <c r="E130" s="528"/>
      <c r="F130" s="528"/>
      <c r="G130" s="528">
        <v>28</v>
      </c>
      <c r="H130" s="528"/>
      <c r="I130" s="528"/>
      <c r="J130" s="528"/>
      <c r="K130" s="528"/>
      <c r="L130" s="528"/>
      <c r="M130" s="528"/>
      <c r="N130" s="528"/>
      <c r="O130" s="333">
        <f t="shared" si="5"/>
        <v>12687</v>
      </c>
      <c r="P130" s="7"/>
      <c r="Q130" s="7"/>
      <c r="R130" s="7"/>
      <c r="S130" s="7"/>
    </row>
    <row r="131" spans="1:19">
      <c r="A131" s="333">
        <f>+A130+1</f>
        <v>124</v>
      </c>
      <c r="B131" s="12">
        <v>45299</v>
      </c>
      <c r="C131" s="555" t="s">
        <v>1799</v>
      </c>
      <c r="D131" s="555" t="s">
        <v>1800</v>
      </c>
      <c r="E131" s="528"/>
      <c r="F131" s="528"/>
      <c r="G131" s="528">
        <v>26</v>
      </c>
      <c r="H131" s="528"/>
      <c r="I131" s="528"/>
      <c r="J131" s="528"/>
      <c r="K131" s="528"/>
      <c r="L131" s="528"/>
      <c r="M131" s="528"/>
      <c r="N131" s="528"/>
      <c r="O131" s="333">
        <f>+O130+G131+H131+I131+J131+L131+N131+K131+M131</f>
        <v>12713</v>
      </c>
      <c r="P131" s="7"/>
      <c r="Q131" s="7"/>
      <c r="R131" s="7"/>
      <c r="S131" s="7"/>
    </row>
    <row r="132" spans="1:19">
      <c r="A132" s="333">
        <f t="shared" ref="A132:A149" si="6">+A131+1</f>
        <v>125</v>
      </c>
      <c r="B132" s="12">
        <v>45300</v>
      </c>
      <c r="C132" s="555" t="s">
        <v>1803</v>
      </c>
      <c r="D132" s="555" t="s">
        <v>1804</v>
      </c>
      <c r="E132" s="528"/>
      <c r="F132" s="528"/>
      <c r="G132" s="528">
        <v>104</v>
      </c>
      <c r="H132" s="528"/>
      <c r="I132" s="528"/>
      <c r="J132" s="528"/>
      <c r="K132" s="528"/>
      <c r="L132" s="528"/>
      <c r="M132" s="528"/>
      <c r="N132" s="528"/>
      <c r="O132" s="333">
        <f t="shared" ref="O132:O144" si="7">+O131+G132+H132+I132+J132+L132+N132+K132+M132</f>
        <v>12817</v>
      </c>
      <c r="P132" s="7"/>
      <c r="Q132" s="7"/>
      <c r="R132" s="7"/>
      <c r="S132" s="7"/>
    </row>
    <row r="133" spans="1:19">
      <c r="A133" s="333">
        <f t="shared" si="6"/>
        <v>126</v>
      </c>
      <c r="B133" s="12">
        <v>45300</v>
      </c>
      <c r="C133" s="555" t="s">
        <v>1805</v>
      </c>
      <c r="D133" s="555" t="s">
        <v>1806</v>
      </c>
      <c r="E133" s="528"/>
      <c r="F133" s="528"/>
      <c r="G133" s="528">
        <v>123</v>
      </c>
      <c r="H133" s="528"/>
      <c r="I133" s="528"/>
      <c r="J133" s="528"/>
      <c r="K133" s="528"/>
      <c r="L133" s="528"/>
      <c r="M133" s="528"/>
      <c r="N133" s="528"/>
      <c r="O133" s="333">
        <f t="shared" si="7"/>
        <v>12940</v>
      </c>
      <c r="P133" s="7"/>
      <c r="Q133" s="7"/>
      <c r="R133" s="7"/>
      <c r="S133" s="7"/>
    </row>
    <row r="134" spans="1:19">
      <c r="A134" s="333">
        <f t="shared" si="6"/>
        <v>127</v>
      </c>
      <c r="B134" s="12">
        <v>45300</v>
      </c>
      <c r="C134" s="555">
        <v>15</v>
      </c>
      <c r="D134" s="555">
        <v>17</v>
      </c>
      <c r="E134" s="528"/>
      <c r="F134" s="528"/>
      <c r="G134" s="528">
        <v>25</v>
      </c>
      <c r="H134" s="528"/>
      <c r="I134" s="528"/>
      <c r="J134" s="528"/>
      <c r="K134" s="528"/>
      <c r="L134" s="528"/>
      <c r="M134" s="528"/>
      <c r="N134" s="528"/>
      <c r="O134" s="333">
        <f t="shared" si="7"/>
        <v>12965</v>
      </c>
      <c r="P134" s="7"/>
      <c r="Q134" s="7"/>
      <c r="R134" s="7"/>
      <c r="S134" s="7"/>
    </row>
    <row r="135" spans="1:19">
      <c r="A135" s="333">
        <f t="shared" si="6"/>
        <v>128</v>
      </c>
      <c r="B135" s="12">
        <v>45303</v>
      </c>
      <c r="C135" s="555">
        <v>36</v>
      </c>
      <c r="D135" s="555">
        <v>237</v>
      </c>
      <c r="E135" s="528"/>
      <c r="F135" s="528"/>
      <c r="G135" s="528">
        <v>65</v>
      </c>
      <c r="H135" s="528"/>
      <c r="I135" s="528"/>
      <c r="J135" s="528"/>
      <c r="K135" s="528"/>
      <c r="L135" s="528"/>
      <c r="M135" s="528"/>
      <c r="N135" s="528"/>
      <c r="O135" s="333">
        <f t="shared" si="7"/>
        <v>13030</v>
      </c>
      <c r="P135" s="7"/>
      <c r="Q135" s="7"/>
      <c r="R135" s="7"/>
      <c r="S135" s="7"/>
    </row>
    <row r="136" spans="1:19">
      <c r="A136" s="333">
        <f t="shared" si="6"/>
        <v>129</v>
      </c>
      <c r="B136" s="12">
        <v>45303</v>
      </c>
      <c r="C136" s="555" t="s">
        <v>1807</v>
      </c>
      <c r="D136" s="555" t="s">
        <v>1808</v>
      </c>
      <c r="E136" s="528"/>
      <c r="F136" s="528"/>
      <c r="G136" s="528">
        <v>92</v>
      </c>
      <c r="H136" s="528"/>
      <c r="I136" s="528"/>
      <c r="J136" s="528"/>
      <c r="K136" s="528"/>
      <c r="L136" s="528"/>
      <c r="M136" s="528"/>
      <c r="N136" s="528"/>
      <c r="O136" s="333">
        <f t="shared" si="7"/>
        <v>13122</v>
      </c>
      <c r="P136" s="7"/>
      <c r="Q136" s="7"/>
      <c r="R136" s="7"/>
      <c r="S136" s="7"/>
    </row>
    <row r="137" spans="1:19">
      <c r="A137" s="333">
        <f t="shared" si="6"/>
        <v>130</v>
      </c>
      <c r="B137" s="12">
        <v>45303</v>
      </c>
      <c r="C137" s="555" t="s">
        <v>1809</v>
      </c>
      <c r="D137" s="555" t="s">
        <v>1810</v>
      </c>
      <c r="E137" s="528"/>
      <c r="F137" s="528"/>
      <c r="G137" s="528">
        <v>78</v>
      </c>
      <c r="H137" s="528"/>
      <c r="I137" s="528"/>
      <c r="J137" s="528"/>
      <c r="K137" s="528"/>
      <c r="L137" s="528"/>
      <c r="M137" s="528"/>
      <c r="N137" s="528"/>
      <c r="O137" s="333">
        <f t="shared" si="7"/>
        <v>13200</v>
      </c>
      <c r="P137" s="7"/>
      <c r="Q137" s="7"/>
      <c r="R137" s="7"/>
      <c r="S137" s="7"/>
    </row>
    <row r="138" spans="1:19">
      <c r="A138" s="333">
        <f t="shared" si="6"/>
        <v>131</v>
      </c>
      <c r="B138" s="12">
        <v>45303</v>
      </c>
      <c r="C138" s="555" t="s">
        <v>1811</v>
      </c>
      <c r="D138" s="555" t="s">
        <v>1812</v>
      </c>
      <c r="E138" s="528"/>
      <c r="F138" s="528"/>
      <c r="G138" s="528">
        <v>61</v>
      </c>
      <c r="H138" s="528"/>
      <c r="I138" s="528"/>
      <c r="J138" s="528"/>
      <c r="K138" s="528"/>
      <c r="L138" s="528"/>
      <c r="M138" s="528"/>
      <c r="N138" s="528"/>
      <c r="O138" s="333">
        <f t="shared" si="7"/>
        <v>13261</v>
      </c>
      <c r="P138" s="7"/>
      <c r="Q138" s="7"/>
      <c r="R138" s="7"/>
      <c r="S138" s="7"/>
    </row>
    <row r="139" spans="1:19">
      <c r="A139" s="333">
        <f t="shared" si="6"/>
        <v>132</v>
      </c>
      <c r="B139" s="12">
        <v>45303</v>
      </c>
      <c r="C139" s="555" t="s">
        <v>1794</v>
      </c>
      <c r="D139" s="555" t="s">
        <v>1813</v>
      </c>
      <c r="E139" s="528"/>
      <c r="F139" s="528"/>
      <c r="G139" s="528">
        <v>98</v>
      </c>
      <c r="H139" s="528"/>
      <c r="I139" s="528"/>
      <c r="J139" s="528"/>
      <c r="K139" s="528"/>
      <c r="L139" s="528"/>
      <c r="M139" s="528"/>
      <c r="N139" s="528"/>
      <c r="O139" s="333">
        <f t="shared" si="7"/>
        <v>13359</v>
      </c>
      <c r="P139" s="7"/>
      <c r="Q139" s="7"/>
      <c r="R139" s="7"/>
      <c r="S139" s="7"/>
    </row>
    <row r="140" spans="1:19">
      <c r="A140" s="333">
        <f t="shared" si="6"/>
        <v>133</v>
      </c>
      <c r="B140" s="12">
        <v>45303</v>
      </c>
      <c r="C140" s="555">
        <v>47</v>
      </c>
      <c r="D140" s="555">
        <v>98</v>
      </c>
      <c r="E140" s="528"/>
      <c r="F140" s="528"/>
      <c r="G140" s="528">
        <v>38</v>
      </c>
      <c r="H140" s="528"/>
      <c r="I140" s="528"/>
      <c r="J140" s="528"/>
      <c r="K140" s="528"/>
      <c r="L140" s="528"/>
      <c r="M140" s="528"/>
      <c r="N140" s="528"/>
      <c r="O140" s="333">
        <f t="shared" si="7"/>
        <v>13397</v>
      </c>
      <c r="P140" s="7"/>
      <c r="Q140" s="7"/>
      <c r="R140" s="7"/>
      <c r="S140" s="7"/>
    </row>
    <row r="141" spans="1:19">
      <c r="A141" s="333">
        <f t="shared" si="6"/>
        <v>134</v>
      </c>
      <c r="B141" s="12">
        <v>45309</v>
      </c>
      <c r="C141" s="555" t="s">
        <v>1820</v>
      </c>
      <c r="D141" s="555" t="s">
        <v>1821</v>
      </c>
      <c r="E141" s="528"/>
      <c r="F141" s="528"/>
      <c r="G141" s="528">
        <v>51</v>
      </c>
      <c r="H141" s="528"/>
      <c r="I141" s="528"/>
      <c r="J141" s="528"/>
      <c r="K141" s="528"/>
      <c r="L141" s="528"/>
      <c r="M141" s="528"/>
      <c r="N141" s="528"/>
      <c r="O141" s="333">
        <f t="shared" si="7"/>
        <v>13448</v>
      </c>
      <c r="P141" s="7"/>
      <c r="Q141" s="7"/>
      <c r="R141" s="7"/>
      <c r="S141" s="7"/>
    </row>
    <row r="142" spans="1:19">
      <c r="A142" s="333">
        <f t="shared" si="6"/>
        <v>135</v>
      </c>
      <c r="B142" s="12">
        <v>45309</v>
      </c>
      <c r="C142" s="555" t="s">
        <v>1822</v>
      </c>
      <c r="D142" s="555" t="s">
        <v>1823</v>
      </c>
      <c r="E142" s="528"/>
      <c r="F142" s="528"/>
      <c r="G142" s="528">
        <v>32</v>
      </c>
      <c r="H142" s="528"/>
      <c r="I142" s="528"/>
      <c r="J142" s="528"/>
      <c r="K142" s="528"/>
      <c r="L142" s="528"/>
      <c r="M142" s="528"/>
      <c r="N142" s="528"/>
      <c r="O142" s="333">
        <f t="shared" si="7"/>
        <v>13480</v>
      </c>
      <c r="P142" s="7"/>
      <c r="Q142" s="7"/>
      <c r="R142" s="7"/>
      <c r="S142" s="7"/>
    </row>
    <row r="143" spans="1:19">
      <c r="A143" s="333">
        <f t="shared" si="6"/>
        <v>136</v>
      </c>
      <c r="B143" s="12">
        <v>45309</v>
      </c>
      <c r="C143" s="555" t="s">
        <v>1824</v>
      </c>
      <c r="D143" s="555" t="s">
        <v>1825</v>
      </c>
      <c r="E143" s="528"/>
      <c r="F143" s="528"/>
      <c r="G143" s="528">
        <v>61</v>
      </c>
      <c r="H143" s="528"/>
      <c r="I143" s="528"/>
      <c r="J143" s="528"/>
      <c r="K143" s="528"/>
      <c r="L143" s="528"/>
      <c r="M143" s="528"/>
      <c r="N143" s="528"/>
      <c r="O143" s="333">
        <f t="shared" si="7"/>
        <v>13541</v>
      </c>
      <c r="P143" s="7"/>
      <c r="Q143" s="7"/>
      <c r="R143" s="7"/>
      <c r="S143" s="7"/>
    </row>
    <row r="144" spans="1:19">
      <c r="A144" s="333">
        <f t="shared" si="6"/>
        <v>137</v>
      </c>
      <c r="B144" s="12">
        <v>45309</v>
      </c>
      <c r="C144" s="555">
        <v>79</v>
      </c>
      <c r="D144" s="555">
        <v>35</v>
      </c>
      <c r="E144" s="528"/>
      <c r="F144" s="528"/>
      <c r="G144" s="528">
        <v>41</v>
      </c>
      <c r="H144" s="528"/>
      <c r="I144" s="528"/>
      <c r="J144" s="528"/>
      <c r="K144" s="528"/>
      <c r="L144" s="528"/>
      <c r="M144" s="528"/>
      <c r="N144" s="528"/>
      <c r="O144" s="333">
        <f t="shared" si="7"/>
        <v>13582</v>
      </c>
      <c r="P144" s="7"/>
      <c r="Q144" s="7"/>
      <c r="R144" s="7"/>
      <c r="S144" s="7"/>
    </row>
    <row r="145" spans="1:19">
      <c r="A145" s="333">
        <f t="shared" si="6"/>
        <v>138</v>
      </c>
      <c r="B145" s="12"/>
      <c r="C145" s="337"/>
      <c r="D145" s="337"/>
      <c r="E145" s="7"/>
      <c r="F145" s="7"/>
      <c r="G145" s="333"/>
      <c r="H145" s="7"/>
      <c r="I145" s="7"/>
      <c r="J145" s="7"/>
      <c r="K145" s="7"/>
      <c r="L145" s="7"/>
      <c r="M145" s="7"/>
      <c r="N145" s="7"/>
      <c r="O145" s="333"/>
      <c r="P145" s="7"/>
      <c r="Q145" s="7"/>
      <c r="R145" s="7"/>
      <c r="S145" s="7"/>
    </row>
    <row r="146" spans="1:19">
      <c r="A146" s="333">
        <f t="shared" si="6"/>
        <v>139</v>
      </c>
      <c r="B146" s="12"/>
      <c r="C146" s="337"/>
      <c r="D146" s="337"/>
      <c r="E146" s="7"/>
      <c r="F146" s="7"/>
      <c r="G146" s="333"/>
      <c r="H146" s="7"/>
      <c r="I146" s="7"/>
      <c r="J146" s="7"/>
      <c r="K146" s="7"/>
      <c r="L146" s="7"/>
      <c r="M146" s="7"/>
      <c r="N146" s="7"/>
      <c r="O146" s="333"/>
      <c r="P146" s="7"/>
      <c r="Q146" s="7"/>
      <c r="R146" s="7"/>
      <c r="S146" s="7"/>
    </row>
    <row r="147" spans="1:19">
      <c r="A147" s="333">
        <f t="shared" si="6"/>
        <v>140</v>
      </c>
      <c r="B147" s="12"/>
      <c r="C147" s="337"/>
      <c r="D147" s="337"/>
      <c r="E147" s="7"/>
      <c r="F147" s="7"/>
      <c r="G147" s="333"/>
      <c r="H147" s="7"/>
      <c r="I147" s="7"/>
      <c r="J147" s="7"/>
      <c r="K147" s="7"/>
      <c r="L147" s="7"/>
      <c r="M147" s="7"/>
      <c r="N147" s="7"/>
      <c r="O147" s="333"/>
      <c r="P147" s="7"/>
      <c r="Q147" s="7"/>
      <c r="R147" s="7"/>
      <c r="S147" s="7"/>
    </row>
    <row r="148" spans="1:19">
      <c r="A148" s="333">
        <f t="shared" si="6"/>
        <v>141</v>
      </c>
      <c r="B148" s="12"/>
      <c r="C148" s="337"/>
      <c r="D148" s="337"/>
      <c r="E148" s="7"/>
      <c r="F148" s="7"/>
      <c r="G148" s="333"/>
      <c r="H148" s="7"/>
      <c r="I148" s="7"/>
      <c r="J148" s="7"/>
      <c r="K148" s="7"/>
      <c r="L148" s="7"/>
      <c r="M148" s="7"/>
      <c r="N148" s="7"/>
      <c r="O148" s="333"/>
      <c r="P148" s="7"/>
      <c r="Q148" s="7"/>
      <c r="R148" s="7"/>
      <c r="S148" s="7"/>
    </row>
    <row r="149" spans="1:19">
      <c r="A149" s="333">
        <f t="shared" si="6"/>
        <v>142</v>
      </c>
      <c r="B149" s="7"/>
      <c r="C149" s="7"/>
      <c r="D149" s="7"/>
      <c r="E149" s="7"/>
      <c r="F149" s="7"/>
      <c r="G149" s="7"/>
      <c r="H149" s="7"/>
      <c r="I149" s="7"/>
      <c r="J149" s="7"/>
      <c r="K149" s="7"/>
      <c r="L149" s="7"/>
      <c r="M149" s="7"/>
      <c r="N149" s="7"/>
      <c r="O149" s="7"/>
      <c r="P149" s="7"/>
      <c r="Q149" s="7"/>
      <c r="R149" s="7"/>
      <c r="S149" s="7"/>
    </row>
    <row r="150" spans="1:19">
      <c r="A150" s="330"/>
      <c r="B150" s="7"/>
      <c r="C150" s="325"/>
      <c r="D150" s="325"/>
      <c r="E150" s="7"/>
      <c r="F150" s="7"/>
      <c r="G150" s="584" t="s">
        <v>101</v>
      </c>
      <c r="H150" s="7" t="s">
        <v>102</v>
      </c>
      <c r="I150" s="7" t="s">
        <v>103</v>
      </c>
      <c r="J150" s="7" t="s">
        <v>104</v>
      </c>
      <c r="K150" s="7">
        <v>125</v>
      </c>
      <c r="L150" s="7">
        <v>140</v>
      </c>
      <c r="M150" s="7">
        <v>160</v>
      </c>
      <c r="N150" s="7">
        <v>200</v>
      </c>
      <c r="O150" s="330"/>
      <c r="P150" s="7"/>
      <c r="Q150" s="7"/>
      <c r="R150" s="7"/>
      <c r="S150" s="7"/>
    </row>
    <row r="151" spans="1:19">
      <c r="A151" s="7"/>
      <c r="B151" s="7"/>
      <c r="C151" s="7"/>
      <c r="D151" s="7"/>
      <c r="E151" s="7"/>
      <c r="F151" s="7"/>
      <c r="G151" s="319">
        <f>SUM(G8:G149)</f>
        <v>11273</v>
      </c>
      <c r="H151" s="584">
        <f t="shared" ref="H151:N151" si="8">SUM(H8:H149)</f>
        <v>50</v>
      </c>
      <c r="I151" s="584">
        <f t="shared" si="8"/>
        <v>0</v>
      </c>
      <c r="J151" s="584">
        <f t="shared" si="8"/>
        <v>300</v>
      </c>
      <c r="K151" s="584">
        <f t="shared" si="8"/>
        <v>201</v>
      </c>
      <c r="L151" s="584">
        <f t="shared" si="8"/>
        <v>196</v>
      </c>
      <c r="M151" s="584">
        <f t="shared" si="8"/>
        <v>205</v>
      </c>
      <c r="N151" s="584">
        <f t="shared" si="8"/>
        <v>1357</v>
      </c>
      <c r="O151" s="319">
        <f>+SUM(G151:N151)</f>
        <v>13582</v>
      </c>
      <c r="P151" s="7"/>
      <c r="Q151" s="7"/>
      <c r="R151" s="7"/>
      <c r="S151" s="7"/>
    </row>
    <row r="154" spans="1:19">
      <c r="F154" s="18"/>
    </row>
  </sheetData>
  <mergeCells count="32">
    <mergeCell ref="U3:X3"/>
    <mergeCell ref="Y3:AM4"/>
    <mergeCell ref="U4:X4"/>
    <mergeCell ref="U5:AM5"/>
    <mergeCell ref="U6:U7"/>
    <mergeCell ref="V6:V7"/>
    <mergeCell ref="W6:W7"/>
    <mergeCell ref="X6:X7"/>
    <mergeCell ref="Y6:Y7"/>
    <mergeCell ref="Z6:Z7"/>
    <mergeCell ref="AA6:AH6"/>
    <mergeCell ref="AI6:AI7"/>
    <mergeCell ref="AJ6:AJ7"/>
    <mergeCell ref="AK6:AK7"/>
    <mergeCell ref="AL6:AL7"/>
    <mergeCell ref="AM6:AM7"/>
    <mergeCell ref="A5:S5"/>
    <mergeCell ref="A3:D3"/>
    <mergeCell ref="E3:S4"/>
    <mergeCell ref="A4:D4"/>
    <mergeCell ref="S6:S7"/>
    <mergeCell ref="A6:A7"/>
    <mergeCell ref="B6:B7"/>
    <mergeCell ref="C6:C7"/>
    <mergeCell ref="D6:D7"/>
    <mergeCell ref="E6:E7"/>
    <mergeCell ref="F6:F7"/>
    <mergeCell ref="G6:N6"/>
    <mergeCell ref="O6:O7"/>
    <mergeCell ref="P6:P7"/>
    <mergeCell ref="Q6:Q7"/>
    <mergeCell ref="R6:R7"/>
  </mergeCells>
  <pageMargins left="0.7" right="0.7" top="0.75" bottom="0.75" header="0.3" footer="0.3"/>
  <pageSetup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75"/>
  <sheetViews>
    <sheetView workbookViewId="0">
      <selection activeCell="L64" sqref="L64"/>
    </sheetView>
  </sheetViews>
  <sheetFormatPr defaultRowHeight="15"/>
  <cols>
    <col min="3" max="3" width="10.42578125" bestFit="1" customWidth="1"/>
  </cols>
  <sheetData>
    <row r="3" spans="2:20" ht="18.75">
      <c r="B3" s="713" t="s">
        <v>22</v>
      </c>
      <c r="C3" s="713"/>
      <c r="D3" s="713"/>
      <c r="E3" s="713"/>
      <c r="F3" s="720"/>
      <c r="G3" s="720"/>
      <c r="H3" s="720"/>
      <c r="I3" s="720"/>
      <c r="J3" s="720"/>
      <c r="K3" s="720"/>
      <c r="L3" s="720"/>
      <c r="M3" s="720"/>
      <c r="N3" s="720"/>
      <c r="O3" s="720"/>
      <c r="P3" s="720"/>
      <c r="Q3" s="720"/>
      <c r="R3" s="720"/>
      <c r="S3" s="720"/>
      <c r="T3" s="720"/>
    </row>
    <row r="4" spans="2:20" ht="18.75">
      <c r="B4" s="713" t="s">
        <v>1726</v>
      </c>
      <c r="C4" s="713"/>
      <c r="D4" s="713"/>
      <c r="E4" s="713"/>
      <c r="F4" s="720"/>
      <c r="G4" s="720"/>
      <c r="H4" s="720"/>
      <c r="I4" s="720"/>
      <c r="J4" s="720"/>
      <c r="K4" s="720"/>
      <c r="L4" s="720"/>
      <c r="M4" s="720"/>
      <c r="N4" s="720"/>
      <c r="O4" s="720"/>
      <c r="P4" s="720"/>
      <c r="Q4" s="720"/>
      <c r="R4" s="720"/>
      <c r="S4" s="720"/>
      <c r="T4" s="720"/>
    </row>
    <row r="5" spans="2:20" ht="18.75">
      <c r="B5" s="713"/>
      <c r="C5" s="713"/>
      <c r="D5" s="713"/>
      <c r="E5" s="713"/>
      <c r="F5" s="720"/>
      <c r="G5" s="720"/>
      <c r="H5" s="720"/>
      <c r="I5" s="720"/>
      <c r="J5" s="720"/>
      <c r="K5" s="720"/>
      <c r="L5" s="720"/>
      <c r="M5" s="720"/>
      <c r="N5" s="720"/>
      <c r="O5" s="720"/>
      <c r="P5" s="720"/>
      <c r="Q5" s="720"/>
      <c r="R5" s="720"/>
      <c r="S5" s="720"/>
      <c r="T5" s="720"/>
    </row>
    <row r="6" spans="2:20" ht="18.75">
      <c r="B6" s="713"/>
      <c r="C6" s="713"/>
      <c r="D6" s="713"/>
      <c r="E6" s="713"/>
      <c r="F6" s="720"/>
      <c r="G6" s="720"/>
      <c r="H6" s="720"/>
      <c r="I6" s="720"/>
      <c r="J6" s="720"/>
      <c r="K6" s="720"/>
      <c r="L6" s="720"/>
      <c r="M6" s="720"/>
      <c r="N6" s="720"/>
      <c r="O6" s="720"/>
      <c r="P6" s="720"/>
      <c r="Q6" s="720"/>
      <c r="R6" s="720"/>
      <c r="S6" s="720"/>
      <c r="T6" s="720"/>
    </row>
    <row r="7" spans="2:20" ht="18.75">
      <c r="B7" s="772" t="s">
        <v>85</v>
      </c>
      <c r="C7" s="801"/>
      <c r="D7" s="801"/>
      <c r="E7" s="801"/>
      <c r="F7" s="801"/>
      <c r="G7" s="801"/>
      <c r="H7" s="801"/>
      <c r="I7" s="801"/>
      <c r="J7" s="801"/>
      <c r="K7" s="801"/>
      <c r="L7" s="801"/>
      <c r="M7" s="801"/>
      <c r="N7" s="801"/>
      <c r="O7" s="801"/>
      <c r="P7" s="801"/>
      <c r="Q7" s="801"/>
      <c r="R7" s="801"/>
      <c r="S7" s="801"/>
      <c r="T7" s="773"/>
    </row>
    <row r="8" spans="2:20" ht="18">
      <c r="B8" s="800" t="s">
        <v>1633</v>
      </c>
      <c r="C8" s="800" t="s">
        <v>1634</v>
      </c>
      <c r="D8" s="719" t="s">
        <v>91</v>
      </c>
      <c r="E8" s="719" t="s">
        <v>92</v>
      </c>
      <c r="F8" s="719" t="s">
        <v>93</v>
      </c>
      <c r="G8" s="719" t="s">
        <v>94</v>
      </c>
      <c r="H8" s="797" t="s">
        <v>95</v>
      </c>
      <c r="I8" s="798"/>
      <c r="J8" s="798"/>
      <c r="K8" s="798"/>
      <c r="L8" s="798"/>
      <c r="M8" s="798"/>
      <c r="N8" s="798"/>
      <c r="O8" s="799"/>
      <c r="P8" s="719" t="s">
        <v>96</v>
      </c>
      <c r="Q8" s="719" t="s">
        <v>97</v>
      </c>
      <c r="R8" s="719" t="s">
        <v>98</v>
      </c>
      <c r="S8" s="719" t="s">
        <v>99</v>
      </c>
      <c r="T8" s="719" t="s">
        <v>265</v>
      </c>
    </row>
    <row r="9" spans="2:20" ht="36">
      <c r="B9" s="800"/>
      <c r="C9" s="800"/>
      <c r="D9" s="719"/>
      <c r="E9" s="719"/>
      <c r="F9" s="719"/>
      <c r="G9" s="719"/>
      <c r="H9" s="243" t="s">
        <v>101</v>
      </c>
      <c r="I9" s="244" t="s">
        <v>102</v>
      </c>
      <c r="J9" s="244" t="s">
        <v>103</v>
      </c>
      <c r="K9" s="244" t="s">
        <v>104</v>
      </c>
      <c r="L9" s="244" t="s">
        <v>1697</v>
      </c>
      <c r="M9" s="244" t="s">
        <v>1642</v>
      </c>
      <c r="N9" s="338">
        <v>160</v>
      </c>
      <c r="O9" s="144">
        <v>200</v>
      </c>
      <c r="P9" s="719"/>
      <c r="Q9" s="719"/>
      <c r="R9" s="719"/>
      <c r="S9" s="719"/>
      <c r="T9" s="719"/>
    </row>
    <row r="10" spans="2:20">
      <c r="B10" s="18">
        <v>1</v>
      </c>
      <c r="C10" s="245">
        <v>45257</v>
      </c>
      <c r="D10" s="18" t="s">
        <v>1167</v>
      </c>
      <c r="E10" s="18" t="s">
        <v>1183</v>
      </c>
      <c r="F10" s="18"/>
      <c r="G10" s="18" t="s">
        <v>110</v>
      </c>
      <c r="H10" s="18">
        <v>250</v>
      </c>
      <c r="I10" s="18"/>
      <c r="J10" s="18"/>
      <c r="K10" s="18"/>
      <c r="P10" s="18">
        <f>+H10</f>
        <v>250</v>
      </c>
    </row>
    <row r="11" spans="2:20">
      <c r="B11" s="18">
        <f>1+B10</f>
        <v>2</v>
      </c>
      <c r="C11" s="245">
        <v>45257</v>
      </c>
      <c r="D11" s="18" t="s">
        <v>1183</v>
      </c>
      <c r="E11" s="18" t="s">
        <v>1327</v>
      </c>
      <c r="F11" s="18"/>
      <c r="G11" s="18" t="s">
        <v>110</v>
      </c>
      <c r="H11" s="18">
        <v>267</v>
      </c>
      <c r="I11" s="18"/>
      <c r="J11" s="18"/>
      <c r="K11" s="18"/>
      <c r="P11" s="18">
        <f t="shared" ref="P11:P53" si="0">+P10+H11+I11+J11+K11+L11+O11</f>
        <v>517</v>
      </c>
    </row>
    <row r="12" spans="2:20">
      <c r="B12" s="18">
        <f>1+B11</f>
        <v>3</v>
      </c>
      <c r="C12" s="245">
        <v>45258</v>
      </c>
      <c r="D12" s="18" t="s">
        <v>763</v>
      </c>
      <c r="E12" s="18" t="s">
        <v>193</v>
      </c>
      <c r="F12" s="18"/>
      <c r="G12" s="18" t="s">
        <v>110</v>
      </c>
      <c r="H12" s="18">
        <v>340</v>
      </c>
      <c r="I12" s="18"/>
      <c r="J12" s="18"/>
      <c r="K12" s="18"/>
      <c r="P12" s="18">
        <f t="shared" si="0"/>
        <v>857</v>
      </c>
    </row>
    <row r="13" spans="2:20">
      <c r="B13" s="18">
        <f t="shared" ref="B13:B50" si="1">1+B12</f>
        <v>4</v>
      </c>
      <c r="C13" s="245">
        <v>45258</v>
      </c>
      <c r="D13" s="18" t="s">
        <v>193</v>
      </c>
      <c r="E13" s="18" t="s">
        <v>154</v>
      </c>
      <c r="F13" s="18"/>
      <c r="G13" s="18" t="s">
        <v>110</v>
      </c>
      <c r="H13" s="18">
        <v>60</v>
      </c>
      <c r="I13" s="18"/>
      <c r="J13" s="18"/>
      <c r="K13" s="18"/>
      <c r="P13" s="18">
        <f t="shared" si="0"/>
        <v>917</v>
      </c>
    </row>
    <row r="14" spans="2:20">
      <c r="B14" s="18">
        <f t="shared" si="1"/>
        <v>5</v>
      </c>
      <c r="C14" s="245">
        <v>45258</v>
      </c>
      <c r="D14" s="18" t="s">
        <v>763</v>
      </c>
      <c r="E14" s="18" t="s">
        <v>197</v>
      </c>
      <c r="F14" s="18"/>
      <c r="G14" s="18" t="s">
        <v>110</v>
      </c>
      <c r="H14" s="18"/>
      <c r="I14" s="18"/>
      <c r="J14" s="18">
        <v>207</v>
      </c>
      <c r="K14" s="18"/>
      <c r="P14" s="18">
        <f t="shared" si="0"/>
        <v>1124</v>
      </c>
    </row>
    <row r="15" spans="2:20">
      <c r="B15" s="18">
        <f t="shared" si="1"/>
        <v>6</v>
      </c>
      <c r="C15" s="245">
        <v>45260</v>
      </c>
      <c r="D15" s="18" t="s">
        <v>1316</v>
      </c>
      <c r="E15" s="18" t="s">
        <v>1208</v>
      </c>
      <c r="F15" s="18"/>
      <c r="G15" s="18" t="s">
        <v>110</v>
      </c>
      <c r="H15" s="18">
        <v>208</v>
      </c>
      <c r="I15" s="18"/>
      <c r="J15" s="18"/>
      <c r="K15" s="18"/>
      <c r="P15" s="18">
        <f t="shared" si="0"/>
        <v>1332</v>
      </c>
    </row>
    <row r="16" spans="2:20">
      <c r="B16" s="18">
        <f t="shared" si="1"/>
        <v>7</v>
      </c>
      <c r="C16" s="245">
        <v>45260</v>
      </c>
      <c r="D16" s="18" t="s">
        <v>1316</v>
      </c>
      <c r="E16" s="18" t="s">
        <v>1294</v>
      </c>
      <c r="G16" s="18" t="s">
        <v>110</v>
      </c>
      <c r="H16" s="18">
        <v>51</v>
      </c>
      <c r="P16" s="18">
        <f t="shared" si="0"/>
        <v>1383</v>
      </c>
    </row>
    <row r="17" spans="2:16">
      <c r="B17" s="18">
        <f t="shared" si="1"/>
        <v>8</v>
      </c>
      <c r="C17" s="245">
        <v>45260</v>
      </c>
      <c r="D17" s="18" t="s">
        <v>1294</v>
      </c>
      <c r="E17" s="18" t="s">
        <v>1332</v>
      </c>
      <c r="G17" s="18" t="s">
        <v>110</v>
      </c>
      <c r="H17" s="18">
        <v>105</v>
      </c>
      <c r="P17" s="18">
        <f t="shared" si="0"/>
        <v>1488</v>
      </c>
    </row>
    <row r="18" spans="2:16">
      <c r="B18" s="18">
        <f t="shared" si="1"/>
        <v>9</v>
      </c>
      <c r="C18" s="245"/>
      <c r="D18" s="18"/>
      <c r="E18" s="18"/>
      <c r="G18" s="18"/>
      <c r="H18" s="18">
        <v>52</v>
      </c>
      <c r="P18" s="18">
        <f t="shared" si="0"/>
        <v>1540</v>
      </c>
    </row>
    <row r="19" spans="2:16">
      <c r="B19" s="18">
        <f t="shared" si="1"/>
        <v>10</v>
      </c>
      <c r="C19" s="245">
        <v>45261</v>
      </c>
      <c r="D19" s="304" t="s">
        <v>1100</v>
      </c>
      <c r="E19" s="304" t="s">
        <v>172</v>
      </c>
      <c r="F19" s="18"/>
      <c r="G19" s="18"/>
      <c r="H19" s="18"/>
      <c r="I19" s="18"/>
      <c r="J19" s="18">
        <v>187</v>
      </c>
      <c r="K19" s="18"/>
      <c r="L19" s="18"/>
      <c r="M19" s="18"/>
      <c r="N19" s="18"/>
      <c r="O19" s="18"/>
      <c r="P19" s="18">
        <f t="shared" si="0"/>
        <v>1727</v>
      </c>
    </row>
    <row r="20" spans="2:16">
      <c r="B20" s="18">
        <f t="shared" si="1"/>
        <v>11</v>
      </c>
      <c r="C20" s="245">
        <v>45261</v>
      </c>
      <c r="D20" s="304" t="s">
        <v>172</v>
      </c>
      <c r="E20" s="304" t="s">
        <v>790</v>
      </c>
      <c r="F20" s="18"/>
      <c r="G20" s="18"/>
      <c r="H20" s="18">
        <v>100</v>
      </c>
      <c r="I20" s="18"/>
      <c r="J20" s="18"/>
      <c r="K20" s="18"/>
      <c r="L20" s="18"/>
      <c r="M20" s="18"/>
      <c r="N20" s="18"/>
      <c r="O20" s="18"/>
      <c r="P20" s="18">
        <f t="shared" si="0"/>
        <v>1827</v>
      </c>
    </row>
    <row r="21" spans="2:16">
      <c r="B21" s="18">
        <f t="shared" si="1"/>
        <v>12</v>
      </c>
      <c r="C21" s="245">
        <v>45265</v>
      </c>
      <c r="D21" s="307" t="s">
        <v>1209</v>
      </c>
      <c r="E21" s="307" t="s">
        <v>1161</v>
      </c>
      <c r="F21" s="18"/>
      <c r="G21" s="18"/>
      <c r="H21" s="18"/>
      <c r="I21" s="18"/>
      <c r="J21" s="18"/>
      <c r="K21" s="18">
        <v>152</v>
      </c>
      <c r="L21" s="18"/>
      <c r="M21" s="18"/>
      <c r="N21" s="18"/>
      <c r="O21" s="18"/>
      <c r="P21" s="18">
        <f t="shared" si="0"/>
        <v>1979</v>
      </c>
    </row>
    <row r="22" spans="2:16">
      <c r="B22" s="18">
        <f t="shared" si="1"/>
        <v>13</v>
      </c>
      <c r="C22" s="245">
        <v>45267</v>
      </c>
      <c r="D22" s="314" t="s">
        <v>1209</v>
      </c>
      <c r="E22" s="314" t="s">
        <v>1161</v>
      </c>
      <c r="F22" s="18"/>
      <c r="G22" s="18"/>
      <c r="H22" s="18"/>
      <c r="I22" s="18"/>
      <c r="J22" s="18"/>
      <c r="K22" s="18">
        <v>230</v>
      </c>
      <c r="L22" s="18"/>
      <c r="M22" s="18"/>
      <c r="N22" s="18"/>
      <c r="O22" s="18"/>
      <c r="P22" s="18">
        <f t="shared" si="0"/>
        <v>2209</v>
      </c>
    </row>
    <row r="23" spans="2:16">
      <c r="B23" s="18">
        <f t="shared" si="1"/>
        <v>14</v>
      </c>
      <c r="C23" s="245">
        <v>45267</v>
      </c>
      <c r="D23" s="313" t="s">
        <v>1161</v>
      </c>
      <c r="E23" s="313" t="s">
        <v>1270</v>
      </c>
      <c r="H23" s="18"/>
      <c r="K23">
        <v>30</v>
      </c>
      <c r="P23" s="18">
        <f t="shared" si="0"/>
        <v>2239</v>
      </c>
    </row>
    <row r="24" spans="2:16" ht="15" customHeight="1">
      <c r="B24" s="18">
        <f t="shared" si="1"/>
        <v>15</v>
      </c>
      <c r="C24" s="245">
        <v>45267</v>
      </c>
      <c r="D24" s="313" t="s">
        <v>1270</v>
      </c>
      <c r="E24" s="313" t="s">
        <v>1394</v>
      </c>
      <c r="H24" s="18"/>
      <c r="I24">
        <v>78</v>
      </c>
      <c r="P24" s="18">
        <f t="shared" si="0"/>
        <v>2317</v>
      </c>
    </row>
    <row r="25" spans="2:16">
      <c r="B25" s="18">
        <f t="shared" si="1"/>
        <v>16</v>
      </c>
      <c r="C25" s="245">
        <v>45267</v>
      </c>
      <c r="D25" s="313" t="s">
        <v>1394</v>
      </c>
      <c r="E25" s="313" t="s">
        <v>1269</v>
      </c>
      <c r="H25" s="18">
        <v>180</v>
      </c>
      <c r="P25" s="18">
        <f t="shared" si="0"/>
        <v>2497</v>
      </c>
    </row>
    <row r="26" spans="2:16">
      <c r="B26" s="18">
        <f t="shared" si="1"/>
        <v>17</v>
      </c>
      <c r="C26" s="245">
        <v>45268</v>
      </c>
      <c r="D26" s="313" t="s">
        <v>1270</v>
      </c>
      <c r="E26" s="313" t="s">
        <v>1205</v>
      </c>
      <c r="H26" s="18"/>
      <c r="J26">
        <v>21</v>
      </c>
      <c r="P26" s="18">
        <f t="shared" si="0"/>
        <v>2518</v>
      </c>
    </row>
    <row r="27" spans="2:16">
      <c r="B27" s="18">
        <f t="shared" si="1"/>
        <v>18</v>
      </c>
      <c r="C27" s="245">
        <v>45268</v>
      </c>
      <c r="D27" s="313" t="s">
        <v>1205</v>
      </c>
      <c r="E27" s="313" t="s">
        <v>1126</v>
      </c>
      <c r="H27" s="18"/>
      <c r="J27">
        <v>24</v>
      </c>
      <c r="P27" s="18">
        <f t="shared" si="0"/>
        <v>2542</v>
      </c>
    </row>
    <row r="28" spans="2:16">
      <c r="B28" s="18">
        <f t="shared" si="1"/>
        <v>19</v>
      </c>
      <c r="C28" s="245">
        <v>45268</v>
      </c>
      <c r="D28" s="313" t="s">
        <v>1126</v>
      </c>
      <c r="E28" s="313" t="s">
        <v>1137</v>
      </c>
      <c r="H28" s="18"/>
      <c r="J28">
        <v>19</v>
      </c>
      <c r="P28" s="18">
        <f t="shared" si="0"/>
        <v>2561</v>
      </c>
    </row>
    <row r="29" spans="2:16">
      <c r="B29" s="18">
        <f t="shared" si="1"/>
        <v>20</v>
      </c>
      <c r="C29" s="245">
        <v>45268</v>
      </c>
      <c r="D29" s="313" t="s">
        <v>1137</v>
      </c>
      <c r="E29" s="313" t="s">
        <v>1223</v>
      </c>
      <c r="H29" s="18"/>
      <c r="I29">
        <v>29</v>
      </c>
      <c r="P29" s="18">
        <f t="shared" si="0"/>
        <v>2590</v>
      </c>
    </row>
    <row r="30" spans="2:16">
      <c r="B30" s="18">
        <f t="shared" si="1"/>
        <v>21</v>
      </c>
      <c r="C30" s="245">
        <v>45268</v>
      </c>
      <c r="D30" s="313" t="s">
        <v>1223</v>
      </c>
      <c r="E30" s="313" t="s">
        <v>1175</v>
      </c>
      <c r="H30" s="18"/>
      <c r="I30">
        <v>26</v>
      </c>
      <c r="P30" s="18">
        <f t="shared" si="0"/>
        <v>2616</v>
      </c>
    </row>
    <row r="31" spans="2:16">
      <c r="B31" s="18">
        <f t="shared" si="1"/>
        <v>22</v>
      </c>
      <c r="C31" s="245">
        <v>45268</v>
      </c>
      <c r="D31" s="313" t="s">
        <v>1175</v>
      </c>
      <c r="E31" s="313" t="s">
        <v>1190</v>
      </c>
      <c r="H31" s="18"/>
      <c r="I31">
        <v>71</v>
      </c>
      <c r="P31" s="18">
        <f t="shared" si="0"/>
        <v>2687</v>
      </c>
    </row>
    <row r="32" spans="2:16">
      <c r="B32" s="18">
        <f t="shared" si="1"/>
        <v>23</v>
      </c>
      <c r="C32" s="245">
        <v>45268</v>
      </c>
      <c r="D32" s="313" t="s">
        <v>1190</v>
      </c>
      <c r="E32" s="313" t="s">
        <v>1141</v>
      </c>
      <c r="H32" s="18">
        <v>107</v>
      </c>
      <c r="P32" s="18">
        <f t="shared" si="0"/>
        <v>2794</v>
      </c>
    </row>
    <row r="33" spans="2:16">
      <c r="B33" s="18">
        <f t="shared" si="1"/>
        <v>24</v>
      </c>
      <c r="C33" s="245">
        <v>45268</v>
      </c>
      <c r="D33" s="313" t="s">
        <v>1190</v>
      </c>
      <c r="E33" s="313" t="s">
        <v>814</v>
      </c>
      <c r="H33" s="18">
        <v>38</v>
      </c>
      <c r="P33" s="18">
        <f t="shared" si="0"/>
        <v>2832</v>
      </c>
    </row>
    <row r="34" spans="2:16">
      <c r="B34" s="18">
        <f t="shared" si="1"/>
        <v>25</v>
      </c>
      <c r="C34" s="245">
        <v>45268</v>
      </c>
      <c r="D34" s="313" t="s">
        <v>814</v>
      </c>
      <c r="E34" s="313" t="s">
        <v>1171</v>
      </c>
      <c r="H34" s="18">
        <v>27</v>
      </c>
      <c r="P34" s="18">
        <f t="shared" si="0"/>
        <v>2859</v>
      </c>
    </row>
    <row r="35" spans="2:16">
      <c r="B35" s="18">
        <f t="shared" si="1"/>
        <v>26</v>
      </c>
      <c r="C35" s="245">
        <v>45268</v>
      </c>
      <c r="D35" s="313" t="s">
        <v>1175</v>
      </c>
      <c r="E35" s="313">
        <v>57</v>
      </c>
      <c r="H35" s="18"/>
      <c r="I35">
        <v>8</v>
      </c>
      <c r="P35" s="18">
        <f t="shared" si="0"/>
        <v>2867</v>
      </c>
    </row>
    <row r="36" spans="2:16">
      <c r="B36" s="18">
        <f t="shared" si="1"/>
        <v>27</v>
      </c>
      <c r="C36" s="245">
        <v>45268</v>
      </c>
      <c r="D36" s="313" t="s">
        <v>1393</v>
      </c>
      <c r="E36" s="313">
        <v>58</v>
      </c>
      <c r="H36" s="18">
        <v>53</v>
      </c>
      <c r="P36" s="18">
        <f t="shared" si="0"/>
        <v>2920</v>
      </c>
    </row>
    <row r="37" spans="2:16">
      <c r="B37" s="18">
        <f t="shared" si="1"/>
        <v>28</v>
      </c>
      <c r="C37" s="245">
        <v>45268</v>
      </c>
      <c r="D37" s="313" t="s">
        <v>1223</v>
      </c>
      <c r="E37" s="313" t="s">
        <v>1116</v>
      </c>
      <c r="H37" s="18">
        <v>15</v>
      </c>
      <c r="P37" s="18">
        <f t="shared" si="0"/>
        <v>2935</v>
      </c>
    </row>
    <row r="38" spans="2:16">
      <c r="B38" s="18">
        <f t="shared" si="1"/>
        <v>29</v>
      </c>
      <c r="C38" s="245">
        <v>45268</v>
      </c>
      <c r="D38" s="313" t="s">
        <v>1205</v>
      </c>
      <c r="E38" s="313" t="s">
        <v>1271</v>
      </c>
      <c r="H38" s="18">
        <v>13</v>
      </c>
      <c r="P38" s="18">
        <f t="shared" si="0"/>
        <v>2948</v>
      </c>
    </row>
    <row r="39" spans="2:16">
      <c r="B39" s="18">
        <f t="shared" si="1"/>
        <v>30</v>
      </c>
      <c r="C39" s="245">
        <v>45268</v>
      </c>
      <c r="D39" s="313" t="s">
        <v>1126</v>
      </c>
      <c r="E39" s="313" t="s">
        <v>1271</v>
      </c>
      <c r="H39" s="18">
        <v>17</v>
      </c>
      <c r="P39" s="18">
        <f t="shared" si="0"/>
        <v>2965</v>
      </c>
    </row>
    <row r="40" spans="2:16">
      <c r="B40" s="18">
        <f t="shared" si="1"/>
        <v>31</v>
      </c>
      <c r="C40" s="245">
        <v>45269</v>
      </c>
      <c r="D40" s="316" t="s">
        <v>1271</v>
      </c>
      <c r="E40" s="313">
        <v>44</v>
      </c>
      <c r="H40" s="18"/>
      <c r="J40">
        <v>50</v>
      </c>
      <c r="P40" s="18">
        <f t="shared" si="0"/>
        <v>3015</v>
      </c>
    </row>
    <row r="41" spans="2:16">
      <c r="B41" s="18">
        <f t="shared" si="1"/>
        <v>32</v>
      </c>
      <c r="C41" s="245">
        <v>45269</v>
      </c>
      <c r="D41" s="313">
        <v>35</v>
      </c>
      <c r="E41" s="313">
        <v>36</v>
      </c>
      <c r="H41" s="18">
        <v>205</v>
      </c>
      <c r="P41" s="18">
        <f t="shared" si="0"/>
        <v>3220</v>
      </c>
    </row>
    <row r="42" spans="2:16">
      <c r="B42" s="18">
        <f t="shared" si="1"/>
        <v>33</v>
      </c>
      <c r="C42" s="245">
        <v>45269</v>
      </c>
      <c r="D42" s="313">
        <v>35</v>
      </c>
      <c r="E42" s="313">
        <v>44</v>
      </c>
      <c r="H42" s="18">
        <v>23</v>
      </c>
      <c r="P42" s="18">
        <f t="shared" si="0"/>
        <v>3243</v>
      </c>
    </row>
    <row r="43" spans="2:16">
      <c r="B43" s="18">
        <f t="shared" si="1"/>
        <v>34</v>
      </c>
      <c r="C43" s="245">
        <v>45269</v>
      </c>
      <c r="D43" s="313">
        <v>44</v>
      </c>
      <c r="E43" s="313">
        <v>47</v>
      </c>
      <c r="H43" s="18">
        <v>9</v>
      </c>
      <c r="P43" s="18">
        <f t="shared" si="0"/>
        <v>3252</v>
      </c>
    </row>
    <row r="44" spans="2:16">
      <c r="B44" s="18">
        <f t="shared" si="1"/>
        <v>35</v>
      </c>
      <c r="C44" s="245">
        <v>45269</v>
      </c>
      <c r="D44" s="313">
        <v>47</v>
      </c>
      <c r="E44" s="313">
        <v>48</v>
      </c>
      <c r="H44" s="18">
        <v>18</v>
      </c>
      <c r="P44" s="18">
        <f t="shared" si="0"/>
        <v>3270</v>
      </c>
    </row>
    <row r="45" spans="2:16">
      <c r="B45" s="18">
        <f t="shared" si="1"/>
        <v>36</v>
      </c>
      <c r="C45" s="245">
        <v>45273</v>
      </c>
      <c r="D45" s="313">
        <v>32</v>
      </c>
      <c r="E45" s="313">
        <v>30</v>
      </c>
      <c r="H45" s="18">
        <v>22</v>
      </c>
      <c r="P45" s="18">
        <f t="shared" si="0"/>
        <v>3292</v>
      </c>
    </row>
    <row r="46" spans="2:16">
      <c r="B46" s="18">
        <f t="shared" si="1"/>
        <v>37</v>
      </c>
      <c r="C46" s="245">
        <v>45273</v>
      </c>
      <c r="D46" s="313">
        <v>30</v>
      </c>
      <c r="E46" s="313">
        <v>31</v>
      </c>
      <c r="H46" s="18">
        <v>55</v>
      </c>
      <c r="P46" s="18">
        <f t="shared" si="0"/>
        <v>3347</v>
      </c>
    </row>
    <row r="47" spans="2:16">
      <c r="B47" s="18">
        <f t="shared" si="1"/>
        <v>38</v>
      </c>
      <c r="C47" s="245">
        <v>45273</v>
      </c>
      <c r="D47" s="313">
        <v>30</v>
      </c>
      <c r="E47" s="313">
        <v>29</v>
      </c>
      <c r="H47" s="18">
        <v>60</v>
      </c>
      <c r="P47" s="18">
        <f t="shared" si="0"/>
        <v>3407</v>
      </c>
    </row>
    <row r="48" spans="2:16">
      <c r="B48" s="18">
        <f t="shared" si="1"/>
        <v>39</v>
      </c>
      <c r="C48" s="245">
        <v>45273</v>
      </c>
      <c r="D48" s="313">
        <v>29</v>
      </c>
      <c r="E48" s="313">
        <v>23</v>
      </c>
      <c r="H48" s="18">
        <v>80</v>
      </c>
      <c r="P48" s="18">
        <f t="shared" si="0"/>
        <v>3487</v>
      </c>
    </row>
    <row r="49" spans="2:16">
      <c r="B49" s="18">
        <f t="shared" si="1"/>
        <v>40</v>
      </c>
      <c r="C49" s="245">
        <v>45273</v>
      </c>
      <c r="D49" s="313">
        <v>38</v>
      </c>
      <c r="E49" s="313">
        <v>39</v>
      </c>
      <c r="H49" s="18">
        <v>32</v>
      </c>
      <c r="P49" s="18">
        <f t="shared" si="0"/>
        <v>3519</v>
      </c>
    </row>
    <row r="50" spans="2:16">
      <c r="B50" s="18">
        <f t="shared" si="1"/>
        <v>41</v>
      </c>
      <c r="C50" s="245">
        <v>45273</v>
      </c>
      <c r="D50" s="313">
        <v>38</v>
      </c>
      <c r="E50" s="313">
        <v>40</v>
      </c>
      <c r="H50" s="18">
        <v>24</v>
      </c>
      <c r="P50" s="18">
        <f t="shared" si="0"/>
        <v>3543</v>
      </c>
    </row>
    <row r="51" spans="2:16">
      <c r="B51" s="18"/>
      <c r="C51" s="245">
        <v>45301</v>
      </c>
      <c r="D51" s="313">
        <v>68</v>
      </c>
      <c r="E51" s="313">
        <v>82</v>
      </c>
      <c r="H51" s="18"/>
      <c r="O51">
        <v>614</v>
      </c>
      <c r="P51" s="18">
        <f t="shared" si="0"/>
        <v>4157</v>
      </c>
    </row>
    <row r="52" spans="2:16">
      <c r="B52" s="18"/>
      <c r="C52" s="245">
        <v>45301</v>
      </c>
      <c r="D52" s="313">
        <v>82</v>
      </c>
      <c r="E52" s="313">
        <v>84</v>
      </c>
      <c r="H52" s="18"/>
      <c r="O52">
        <v>45</v>
      </c>
      <c r="P52" s="18">
        <f t="shared" si="0"/>
        <v>4202</v>
      </c>
    </row>
    <row r="53" spans="2:16">
      <c r="B53" s="18"/>
      <c r="C53" s="245">
        <v>45301</v>
      </c>
      <c r="D53" s="313">
        <v>67</v>
      </c>
      <c r="E53" s="313">
        <v>68</v>
      </c>
      <c r="H53" s="18"/>
      <c r="O53">
        <v>19</v>
      </c>
      <c r="P53" s="18">
        <f t="shared" si="0"/>
        <v>4221</v>
      </c>
    </row>
    <row r="54" spans="2:16">
      <c r="B54" s="18"/>
      <c r="C54" s="245">
        <v>45301</v>
      </c>
      <c r="D54" s="313">
        <v>78</v>
      </c>
      <c r="E54" s="313">
        <v>14</v>
      </c>
      <c r="H54" s="18"/>
      <c r="O54">
        <v>187</v>
      </c>
      <c r="P54" s="18">
        <f>+P53+H54+I54+J54+K54+L54+O54+M54</f>
        <v>4408</v>
      </c>
    </row>
    <row r="55" spans="2:16">
      <c r="B55" s="18"/>
      <c r="C55" s="245">
        <v>45302</v>
      </c>
      <c r="D55" s="313">
        <v>3</v>
      </c>
      <c r="E55" s="313">
        <v>5</v>
      </c>
      <c r="H55" s="18"/>
      <c r="M55">
        <v>61</v>
      </c>
      <c r="P55" s="18">
        <f t="shared" ref="P55:P59" si="2">+P54+H55+I55+J55+K55+L55+O55+M55</f>
        <v>4469</v>
      </c>
    </row>
    <row r="56" spans="2:16">
      <c r="B56" s="18"/>
      <c r="C56" s="245">
        <v>45302</v>
      </c>
      <c r="D56" s="313">
        <v>5</v>
      </c>
      <c r="E56" s="313">
        <v>9</v>
      </c>
      <c r="H56" s="18"/>
      <c r="M56">
        <v>130</v>
      </c>
      <c r="P56" s="18">
        <f t="shared" si="2"/>
        <v>4599</v>
      </c>
    </row>
    <row r="57" spans="2:16">
      <c r="B57" s="18"/>
      <c r="C57" s="245">
        <v>45302</v>
      </c>
      <c r="D57" s="313">
        <v>14</v>
      </c>
      <c r="E57" s="313">
        <v>17</v>
      </c>
      <c r="H57" s="18"/>
      <c r="O57">
        <v>13</v>
      </c>
      <c r="P57" s="18">
        <f t="shared" si="2"/>
        <v>4612</v>
      </c>
    </row>
    <row r="58" spans="2:16">
      <c r="B58" s="18"/>
      <c r="C58" s="245">
        <v>45302</v>
      </c>
      <c r="D58" s="313">
        <v>17</v>
      </c>
      <c r="E58" s="313">
        <v>26</v>
      </c>
      <c r="H58" s="18"/>
      <c r="O58">
        <v>39</v>
      </c>
      <c r="P58" s="18">
        <f t="shared" si="2"/>
        <v>4651</v>
      </c>
    </row>
    <row r="59" spans="2:16">
      <c r="B59" s="18"/>
      <c r="C59" s="245">
        <v>45302</v>
      </c>
      <c r="D59" s="313">
        <v>26</v>
      </c>
      <c r="E59" s="313">
        <v>67</v>
      </c>
      <c r="H59" s="18"/>
      <c r="O59">
        <v>185</v>
      </c>
      <c r="P59" s="18">
        <f t="shared" si="2"/>
        <v>4836</v>
      </c>
    </row>
    <row r="60" spans="2:16">
      <c r="B60" s="18"/>
      <c r="C60" s="245">
        <v>45302</v>
      </c>
      <c r="D60" s="313">
        <v>84</v>
      </c>
      <c r="E60" s="313">
        <v>85</v>
      </c>
      <c r="H60" s="18"/>
      <c r="N60">
        <v>432</v>
      </c>
      <c r="P60" s="18">
        <f>+P59+H60+I60+J60+K60+L60+O60+M60+N60</f>
        <v>5268</v>
      </c>
    </row>
    <row r="61" spans="2:16">
      <c r="C61" s="245">
        <v>45302</v>
      </c>
      <c r="D61" s="313">
        <v>85</v>
      </c>
      <c r="E61" s="313">
        <v>87</v>
      </c>
      <c r="H61" s="18"/>
      <c r="N61">
        <v>84</v>
      </c>
      <c r="P61" s="18">
        <f>+P60+H61+I61+J61+K61+L61+O61+M61+N61</f>
        <v>5352</v>
      </c>
    </row>
    <row r="62" spans="2:16">
      <c r="C62" s="245">
        <v>45314</v>
      </c>
      <c r="D62" s="314">
        <v>77</v>
      </c>
      <c r="E62" s="357" t="s">
        <v>1838</v>
      </c>
      <c r="H62" s="18">
        <v>25</v>
      </c>
      <c r="P62" s="18">
        <f t="shared" ref="P62:P65" si="3">+P61+H62+I62+J62+K62+L62+O62+M62+N62</f>
        <v>5377</v>
      </c>
    </row>
    <row r="63" spans="2:16">
      <c r="C63" s="245">
        <v>45314</v>
      </c>
      <c r="D63" s="357" t="s">
        <v>1838</v>
      </c>
      <c r="E63" s="357" t="s">
        <v>1839</v>
      </c>
      <c r="H63" s="18">
        <v>38</v>
      </c>
      <c r="P63" s="18">
        <f t="shared" si="3"/>
        <v>5415</v>
      </c>
    </row>
    <row r="64" spans="2:16">
      <c r="C64" s="245">
        <v>45314</v>
      </c>
      <c r="D64" s="357" t="s">
        <v>1839</v>
      </c>
      <c r="E64" s="314">
        <v>70</v>
      </c>
      <c r="H64" s="18">
        <v>134</v>
      </c>
      <c r="P64" s="18">
        <f t="shared" si="3"/>
        <v>5549</v>
      </c>
    </row>
    <row r="65" spans="3:16">
      <c r="C65" s="245">
        <v>45314</v>
      </c>
      <c r="D65" s="314">
        <v>70</v>
      </c>
      <c r="E65" s="314">
        <v>67</v>
      </c>
      <c r="H65" s="18">
        <v>361</v>
      </c>
      <c r="P65" s="18">
        <f t="shared" si="3"/>
        <v>5910</v>
      </c>
    </row>
    <row r="66" spans="3:16">
      <c r="C66" s="245"/>
      <c r="D66" s="313"/>
      <c r="E66" s="313"/>
      <c r="H66" s="18"/>
      <c r="P66" s="18"/>
    </row>
    <row r="67" spans="3:16">
      <c r="C67" s="245"/>
      <c r="D67" s="313"/>
      <c r="E67" s="313"/>
      <c r="H67" s="18"/>
      <c r="P67" s="18"/>
    </row>
    <row r="68" spans="3:16">
      <c r="C68" s="245"/>
      <c r="D68" s="313"/>
      <c r="E68" s="313"/>
      <c r="H68" s="18"/>
      <c r="P68" s="18"/>
    </row>
    <row r="69" spans="3:16">
      <c r="C69" s="245"/>
      <c r="D69" s="313"/>
      <c r="E69" s="313"/>
      <c r="H69" s="18"/>
      <c r="P69" s="18"/>
    </row>
    <row r="70" spans="3:16">
      <c r="C70" s="245"/>
      <c r="D70" s="313"/>
      <c r="E70" s="313"/>
      <c r="H70" s="18"/>
      <c r="P70" s="18"/>
    </row>
    <row r="71" spans="3:16">
      <c r="C71" s="245"/>
      <c r="D71" s="313"/>
      <c r="E71" s="313"/>
      <c r="H71" s="18"/>
      <c r="P71" s="18"/>
    </row>
    <row r="72" spans="3:16">
      <c r="C72" s="245"/>
      <c r="D72" s="313"/>
      <c r="E72" s="313"/>
      <c r="H72" s="18"/>
      <c r="P72" s="18"/>
    </row>
    <row r="73" spans="3:16">
      <c r="C73" s="245"/>
      <c r="D73" s="313"/>
      <c r="E73" s="313"/>
      <c r="H73" s="18"/>
      <c r="P73" s="18"/>
    </row>
    <row r="74" spans="3:16">
      <c r="C74" s="245"/>
      <c r="D74" s="313"/>
      <c r="E74" s="313"/>
      <c r="H74" s="18"/>
      <c r="P74" s="18"/>
    </row>
    <row r="75" spans="3:16">
      <c r="G75" t="s">
        <v>1730</v>
      </c>
      <c r="H75">
        <f>SUM(H10:H74)</f>
        <v>2969</v>
      </c>
      <c r="I75">
        <f t="shared" ref="I75:O75" si="4">SUM(I10:I74)</f>
        <v>212</v>
      </c>
      <c r="J75">
        <f t="shared" si="4"/>
        <v>508</v>
      </c>
      <c r="K75">
        <f t="shared" si="4"/>
        <v>412</v>
      </c>
      <c r="L75">
        <f t="shared" si="4"/>
        <v>0</v>
      </c>
      <c r="M75">
        <f t="shared" si="4"/>
        <v>191</v>
      </c>
      <c r="N75">
        <f t="shared" si="4"/>
        <v>516</v>
      </c>
      <c r="O75">
        <f t="shared" si="4"/>
        <v>1102</v>
      </c>
      <c r="P75">
        <f>+SUM(H75:O75)</f>
        <v>5910</v>
      </c>
    </row>
  </sheetData>
  <mergeCells count="18">
    <mergeCell ref="T8:T9"/>
    <mergeCell ref="B8:B9"/>
    <mergeCell ref="C8:C9"/>
    <mergeCell ref="D8:D9"/>
    <mergeCell ref="E8:E9"/>
    <mergeCell ref="F8:F9"/>
    <mergeCell ref="G8:G9"/>
    <mergeCell ref="H8:O8"/>
    <mergeCell ref="P8:P9"/>
    <mergeCell ref="Q8:Q9"/>
    <mergeCell ref="R8:R9"/>
    <mergeCell ref="S8:S9"/>
    <mergeCell ref="B7:T7"/>
    <mergeCell ref="B3:E3"/>
    <mergeCell ref="F3:T6"/>
    <mergeCell ref="B4:E4"/>
    <mergeCell ref="B5:E5"/>
    <mergeCell ref="B6:E6"/>
  </mergeCells>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4:V159"/>
  <sheetViews>
    <sheetView topLeftCell="B136" zoomScale="115" zoomScaleNormal="115" workbookViewId="0">
      <selection activeCell="D151" sqref="D151"/>
    </sheetView>
  </sheetViews>
  <sheetFormatPr defaultRowHeight="15"/>
  <cols>
    <col min="3" max="3" width="11.28515625" bestFit="1" customWidth="1"/>
    <col min="10" max="10" width="9.28515625" bestFit="1" customWidth="1"/>
    <col min="11" max="11" width="11.42578125" bestFit="1" customWidth="1"/>
    <col min="12" max="12" width="10.5703125" bestFit="1" customWidth="1"/>
  </cols>
  <sheetData>
    <row r="4" spans="2:22" ht="18.75">
      <c r="B4" s="713" t="s">
        <v>22</v>
      </c>
      <c r="C4" s="713"/>
      <c r="D4" s="713"/>
      <c r="E4" s="713"/>
      <c r="F4" s="720"/>
      <c r="G4" s="720"/>
      <c r="H4" s="720"/>
      <c r="I4" s="720"/>
      <c r="J4" s="720"/>
      <c r="K4" s="720"/>
      <c r="L4" s="720"/>
      <c r="M4" s="720"/>
      <c r="N4" s="720"/>
      <c r="O4" s="720"/>
      <c r="P4" s="720"/>
      <c r="Q4" s="720"/>
      <c r="R4" s="720"/>
    </row>
    <row r="5" spans="2:22" ht="18.75">
      <c r="B5" s="713" t="s">
        <v>1731</v>
      </c>
      <c r="C5" s="713"/>
      <c r="D5" s="713"/>
      <c r="E5" s="713"/>
      <c r="F5" s="720"/>
      <c r="G5" s="720"/>
      <c r="H5" s="720"/>
      <c r="I5" s="720"/>
      <c r="J5" s="720"/>
      <c r="K5" s="720"/>
      <c r="L5" s="720"/>
      <c r="M5" s="720"/>
      <c r="N5" s="720"/>
      <c r="O5" s="720"/>
      <c r="P5" s="720"/>
      <c r="Q5" s="720"/>
      <c r="R5" s="720"/>
    </row>
    <row r="6" spans="2:22" ht="18.75">
      <c r="B6" s="713"/>
      <c r="C6" s="713"/>
      <c r="D6" s="713"/>
      <c r="E6" s="713"/>
      <c r="F6" s="720"/>
      <c r="G6" s="720"/>
      <c r="H6" s="720"/>
      <c r="I6" s="720"/>
      <c r="J6" s="720"/>
      <c r="K6" s="720"/>
      <c r="L6" s="720"/>
      <c r="M6" s="720"/>
      <c r="N6" s="720"/>
      <c r="O6" s="720"/>
      <c r="P6" s="720"/>
      <c r="Q6" s="720"/>
      <c r="R6" s="720"/>
    </row>
    <row r="7" spans="2:22" ht="18.75">
      <c r="B7" s="713"/>
      <c r="C7" s="713"/>
      <c r="D7" s="713"/>
      <c r="E7" s="713"/>
      <c r="F7" s="720"/>
      <c r="G7" s="720"/>
      <c r="H7" s="720"/>
      <c r="I7" s="720"/>
      <c r="J7" s="720"/>
      <c r="K7" s="720"/>
      <c r="L7" s="720"/>
      <c r="M7" s="720"/>
      <c r="N7" s="720"/>
      <c r="O7" s="720"/>
      <c r="P7" s="720"/>
      <c r="Q7" s="720"/>
      <c r="R7" s="720"/>
    </row>
    <row r="8" spans="2:22" ht="18.75">
      <c r="B8" s="772" t="s">
        <v>1733</v>
      </c>
      <c r="C8" s="801"/>
      <c r="D8" s="801"/>
      <c r="E8" s="801"/>
      <c r="F8" s="801"/>
      <c r="G8" s="801"/>
      <c r="H8" s="801"/>
      <c r="I8" s="801"/>
      <c r="J8" s="801"/>
      <c r="K8" s="801"/>
      <c r="L8" s="801"/>
      <c r="M8" s="801"/>
      <c r="N8" s="801"/>
      <c r="O8" s="801"/>
      <c r="P8" s="801"/>
      <c r="Q8" s="801"/>
      <c r="R8" s="773"/>
    </row>
    <row r="9" spans="2:22" ht="18">
      <c r="B9" s="800" t="s">
        <v>1633</v>
      </c>
      <c r="C9" s="800" t="s">
        <v>1634</v>
      </c>
      <c r="D9" s="719" t="s">
        <v>91</v>
      </c>
      <c r="E9" s="719" t="s">
        <v>92</v>
      </c>
      <c r="F9" s="719" t="s">
        <v>93</v>
      </c>
      <c r="G9" s="719" t="s">
        <v>94</v>
      </c>
      <c r="H9" s="797" t="s">
        <v>95</v>
      </c>
      <c r="I9" s="798"/>
      <c r="J9" s="798"/>
      <c r="K9" s="798"/>
      <c r="L9" s="798"/>
      <c r="M9" s="799"/>
      <c r="N9" s="719" t="s">
        <v>96</v>
      </c>
      <c r="O9" s="719" t="s">
        <v>97</v>
      </c>
      <c r="P9" s="719" t="s">
        <v>98</v>
      </c>
      <c r="Q9" s="719" t="s">
        <v>99</v>
      </c>
      <c r="R9" s="719" t="s">
        <v>265</v>
      </c>
    </row>
    <row r="10" spans="2:22" ht="36">
      <c r="B10" s="802"/>
      <c r="C10" s="802"/>
      <c r="D10" s="763"/>
      <c r="E10" s="763"/>
      <c r="F10" s="763"/>
      <c r="G10" s="763"/>
      <c r="H10" s="310" t="s">
        <v>101</v>
      </c>
      <c r="I10" s="311" t="s">
        <v>102</v>
      </c>
      <c r="J10" s="311" t="s">
        <v>103</v>
      </c>
      <c r="K10" s="311" t="s">
        <v>104</v>
      </c>
      <c r="L10" s="311" t="s">
        <v>1697</v>
      </c>
      <c r="M10" s="311" t="s">
        <v>1642</v>
      </c>
      <c r="N10" s="763"/>
      <c r="O10" s="763"/>
      <c r="P10" s="763"/>
      <c r="Q10" s="763"/>
      <c r="R10" s="763"/>
    </row>
    <row r="11" spans="2:22">
      <c r="B11" s="345">
        <v>1</v>
      </c>
      <c r="C11" s="6">
        <v>45261</v>
      </c>
      <c r="D11" s="305" t="s">
        <v>174</v>
      </c>
      <c r="E11" s="305" t="s">
        <v>145</v>
      </c>
      <c r="F11" s="345"/>
      <c r="G11" s="345"/>
      <c r="H11" s="345"/>
      <c r="I11" s="345"/>
      <c r="J11" s="345"/>
      <c r="K11" s="345">
        <v>150</v>
      </c>
      <c r="L11" s="345"/>
      <c r="M11" s="345"/>
      <c r="N11" s="345">
        <f>+K11</f>
        <v>150</v>
      </c>
      <c r="O11" s="7"/>
      <c r="P11" s="7"/>
      <c r="Q11" s="7"/>
      <c r="R11" s="7"/>
      <c r="S11" s="7"/>
      <c r="T11" s="7"/>
      <c r="U11" s="7"/>
      <c r="V11" s="7"/>
    </row>
    <row r="12" spans="2:22">
      <c r="B12" s="345">
        <f>1+B11</f>
        <v>2</v>
      </c>
      <c r="C12" s="6">
        <v>45261</v>
      </c>
      <c r="D12" s="305" t="s">
        <v>174</v>
      </c>
      <c r="E12" s="305" t="s">
        <v>145</v>
      </c>
      <c r="F12" s="345"/>
      <c r="G12" s="345"/>
      <c r="H12" s="345"/>
      <c r="I12" s="345"/>
      <c r="J12" s="345"/>
      <c r="K12" s="345">
        <v>238</v>
      </c>
      <c r="L12" s="345"/>
      <c r="M12" s="345"/>
      <c r="N12" s="345">
        <f>+H12+I12+J12+K12+L12+M12+N11</f>
        <v>388</v>
      </c>
      <c r="O12" s="7"/>
      <c r="P12" s="7"/>
      <c r="Q12" s="7"/>
      <c r="R12" s="7"/>
      <c r="S12" s="7"/>
      <c r="T12" s="7"/>
      <c r="U12" s="7"/>
      <c r="V12" s="7"/>
    </row>
    <row r="13" spans="2:22">
      <c r="B13" s="345">
        <f>1+B12</f>
        <v>3</v>
      </c>
      <c r="C13" s="6">
        <v>45262</v>
      </c>
      <c r="D13" s="305" t="s">
        <v>145</v>
      </c>
      <c r="E13" s="305" t="s">
        <v>224</v>
      </c>
      <c r="F13" s="345"/>
      <c r="G13" s="345"/>
      <c r="H13" s="345">
        <v>98</v>
      </c>
      <c r="I13" s="345"/>
      <c r="J13" s="345"/>
      <c r="K13" s="345"/>
      <c r="L13" s="345"/>
      <c r="M13" s="345"/>
      <c r="N13" s="345">
        <f t="shared" ref="N13:N76" si="0">+H13+I13+J13+K13+L13+M13+N12</f>
        <v>486</v>
      </c>
      <c r="O13" s="7"/>
      <c r="P13" s="7"/>
      <c r="Q13" s="7"/>
      <c r="R13" s="7"/>
      <c r="S13" s="7"/>
      <c r="T13" s="7"/>
      <c r="U13" s="7"/>
      <c r="V13" s="7"/>
    </row>
    <row r="14" spans="2:22">
      <c r="B14" s="345">
        <f t="shared" ref="B14:B78" si="1">1+B13</f>
        <v>4</v>
      </c>
      <c r="C14" s="6">
        <v>45263</v>
      </c>
      <c r="D14" s="305">
        <v>2</v>
      </c>
      <c r="E14" s="305" t="s">
        <v>113</v>
      </c>
      <c r="F14" s="345"/>
      <c r="G14" s="345"/>
      <c r="H14" s="345">
        <v>111</v>
      </c>
      <c r="I14" s="345"/>
      <c r="J14" s="345"/>
      <c r="K14" s="345"/>
      <c r="L14" s="345"/>
      <c r="M14" s="345"/>
      <c r="N14" s="345">
        <f t="shared" si="0"/>
        <v>597</v>
      </c>
      <c r="O14" s="7"/>
      <c r="P14" s="7"/>
      <c r="Q14" s="7"/>
      <c r="R14" s="7"/>
      <c r="S14" s="7"/>
      <c r="T14" s="7"/>
      <c r="U14" s="7"/>
      <c r="V14" s="7"/>
    </row>
    <row r="15" spans="2:22">
      <c r="B15" s="345">
        <f t="shared" si="1"/>
        <v>5</v>
      </c>
      <c r="C15" s="6">
        <v>45264</v>
      </c>
      <c r="D15" s="305" t="s">
        <v>113</v>
      </c>
      <c r="E15" s="305" t="s">
        <v>128</v>
      </c>
      <c r="F15" s="345"/>
      <c r="G15" s="345"/>
      <c r="H15" s="345">
        <v>228</v>
      </c>
      <c r="I15" s="345"/>
      <c r="J15" s="345"/>
      <c r="K15" s="345"/>
      <c r="L15" s="345"/>
      <c r="M15" s="345"/>
      <c r="N15" s="345">
        <f t="shared" si="0"/>
        <v>825</v>
      </c>
      <c r="O15" s="7"/>
      <c r="P15" s="7"/>
      <c r="Q15" s="7"/>
      <c r="R15" s="7"/>
      <c r="S15" s="7"/>
      <c r="T15" s="7"/>
      <c r="U15" s="7"/>
      <c r="V15" s="7"/>
    </row>
    <row r="16" spans="2:22">
      <c r="B16" s="345">
        <f t="shared" si="1"/>
        <v>6</v>
      </c>
      <c r="C16" s="6">
        <v>45264</v>
      </c>
      <c r="D16" s="305" t="s">
        <v>113</v>
      </c>
      <c r="E16" s="305" t="s">
        <v>149</v>
      </c>
      <c r="F16" s="345"/>
      <c r="G16" s="345"/>
      <c r="H16" s="345">
        <v>372</v>
      </c>
      <c r="I16" s="345"/>
      <c r="J16" s="345"/>
      <c r="K16" s="345"/>
      <c r="L16" s="345"/>
      <c r="M16" s="345"/>
      <c r="N16" s="345">
        <f t="shared" si="0"/>
        <v>1197</v>
      </c>
      <c r="O16" s="7"/>
      <c r="P16" s="7"/>
      <c r="Q16" s="7"/>
      <c r="R16" s="7"/>
      <c r="S16" s="7"/>
      <c r="T16" s="7"/>
      <c r="U16" s="7"/>
      <c r="V16" s="7"/>
    </row>
    <row r="17" spans="2:22">
      <c r="B17" s="345">
        <f t="shared" si="1"/>
        <v>7</v>
      </c>
      <c r="C17" s="6">
        <v>45265</v>
      </c>
      <c r="D17" s="312" t="s">
        <v>1222</v>
      </c>
      <c r="E17" s="312" t="s">
        <v>1226</v>
      </c>
      <c r="F17" s="345"/>
      <c r="G17" s="345"/>
      <c r="H17" s="345">
        <v>69</v>
      </c>
      <c r="I17" s="345"/>
      <c r="J17" s="345"/>
      <c r="K17" s="345"/>
      <c r="L17" s="345"/>
      <c r="M17" s="345"/>
      <c r="N17" s="345">
        <f t="shared" si="0"/>
        <v>1266</v>
      </c>
      <c r="O17" s="7"/>
      <c r="P17" s="7"/>
      <c r="Q17" s="7"/>
      <c r="R17" s="7"/>
      <c r="S17" s="7"/>
      <c r="T17" s="7"/>
      <c r="U17" s="7"/>
      <c r="V17" s="7"/>
    </row>
    <row r="18" spans="2:22">
      <c r="B18" s="345">
        <f t="shared" si="1"/>
        <v>8</v>
      </c>
      <c r="C18" s="6">
        <v>45265</v>
      </c>
      <c r="D18" s="312" t="s">
        <v>1226</v>
      </c>
      <c r="E18" s="312" t="s">
        <v>1264</v>
      </c>
      <c r="F18" s="345"/>
      <c r="G18" s="345"/>
      <c r="H18" s="345">
        <v>46</v>
      </c>
      <c r="I18" s="345"/>
      <c r="J18" s="345"/>
      <c r="K18" s="345"/>
      <c r="L18" s="345"/>
      <c r="M18" s="345"/>
      <c r="N18" s="345">
        <f t="shared" si="0"/>
        <v>1312</v>
      </c>
      <c r="O18" s="7"/>
      <c r="P18" s="7"/>
      <c r="Q18" s="7"/>
      <c r="R18" s="7"/>
      <c r="S18" s="7"/>
      <c r="T18" s="7"/>
      <c r="U18" s="7"/>
      <c r="V18" s="7"/>
    </row>
    <row r="19" spans="2:22">
      <c r="B19" s="345">
        <f t="shared" si="1"/>
        <v>9</v>
      </c>
      <c r="C19" s="6">
        <v>45265</v>
      </c>
      <c r="D19" s="312" t="s">
        <v>1224</v>
      </c>
      <c r="E19" s="312" t="s">
        <v>1328</v>
      </c>
      <c r="F19" s="345"/>
      <c r="G19" s="345"/>
      <c r="H19" s="345">
        <v>187</v>
      </c>
      <c r="I19" s="345"/>
      <c r="J19" s="345"/>
      <c r="K19" s="345"/>
      <c r="L19" s="345"/>
      <c r="M19" s="345"/>
      <c r="N19" s="345">
        <f t="shared" si="0"/>
        <v>1499</v>
      </c>
      <c r="O19" s="7"/>
      <c r="P19" s="7"/>
      <c r="Q19" s="7"/>
      <c r="R19" s="7"/>
      <c r="S19" s="7"/>
      <c r="T19" s="7"/>
      <c r="U19" s="7"/>
      <c r="V19" s="7"/>
    </row>
    <row r="20" spans="2:22">
      <c r="B20" s="345">
        <f t="shared" si="1"/>
        <v>10</v>
      </c>
      <c r="C20" s="6">
        <v>45266</v>
      </c>
      <c r="D20" s="312" t="s">
        <v>1224</v>
      </c>
      <c r="E20" s="312" t="s">
        <v>1162</v>
      </c>
      <c r="F20" s="345"/>
      <c r="G20" s="345"/>
      <c r="H20" s="345">
        <v>265</v>
      </c>
      <c r="I20" s="345"/>
      <c r="J20" s="345"/>
      <c r="K20" s="345"/>
      <c r="L20" s="345"/>
      <c r="M20" s="345"/>
      <c r="N20" s="345">
        <f t="shared" si="0"/>
        <v>1764</v>
      </c>
      <c r="O20" s="7"/>
      <c r="P20" s="7"/>
      <c r="Q20" s="7"/>
      <c r="R20" s="7"/>
      <c r="S20" s="7"/>
      <c r="T20" s="7"/>
      <c r="U20" s="7"/>
      <c r="V20" s="7"/>
    </row>
    <row r="21" spans="2:22">
      <c r="B21" s="345">
        <f t="shared" si="1"/>
        <v>11</v>
      </c>
      <c r="C21" s="6">
        <v>45266</v>
      </c>
      <c r="D21" s="312" t="s">
        <v>1121</v>
      </c>
      <c r="E21" s="312" t="s">
        <v>1315</v>
      </c>
      <c r="F21" s="345"/>
      <c r="G21" s="345"/>
      <c r="H21" s="345">
        <v>85</v>
      </c>
      <c r="I21" s="345"/>
      <c r="J21" s="345"/>
      <c r="K21" s="345"/>
      <c r="L21" s="345"/>
      <c r="M21" s="345"/>
      <c r="N21" s="345">
        <f t="shared" si="0"/>
        <v>1849</v>
      </c>
      <c r="O21" s="7"/>
      <c r="P21" s="7"/>
      <c r="Q21" s="7"/>
      <c r="R21" s="7"/>
      <c r="S21" s="7"/>
      <c r="T21" s="7"/>
      <c r="U21" s="7"/>
      <c r="V21" s="7"/>
    </row>
    <row r="22" spans="2:22">
      <c r="B22" s="345">
        <f t="shared" si="1"/>
        <v>12</v>
      </c>
      <c r="C22" s="6">
        <v>45266</v>
      </c>
      <c r="D22" s="312" t="s">
        <v>1121</v>
      </c>
      <c r="E22" s="312" t="s">
        <v>1123</v>
      </c>
      <c r="F22" s="345"/>
      <c r="G22" s="345"/>
      <c r="H22" s="345">
        <v>30</v>
      </c>
      <c r="I22" s="345"/>
      <c r="J22" s="345"/>
      <c r="K22" s="345"/>
      <c r="L22" s="345"/>
      <c r="M22" s="345"/>
      <c r="N22" s="345">
        <f t="shared" si="0"/>
        <v>1879</v>
      </c>
      <c r="O22" s="7"/>
      <c r="P22" s="7"/>
      <c r="Q22" s="7"/>
      <c r="R22" s="7"/>
      <c r="S22" s="7"/>
      <c r="T22" s="7"/>
      <c r="U22" s="7"/>
      <c r="V22" s="7"/>
    </row>
    <row r="23" spans="2:22">
      <c r="B23" s="345">
        <f t="shared" si="1"/>
        <v>13</v>
      </c>
      <c r="C23" s="6">
        <v>45266</v>
      </c>
      <c r="D23" s="312" t="s">
        <v>1121</v>
      </c>
      <c r="E23" s="312" t="s">
        <v>1107</v>
      </c>
      <c r="F23" s="345"/>
      <c r="G23" s="345"/>
      <c r="H23" s="345">
        <v>165</v>
      </c>
      <c r="I23" s="345"/>
      <c r="J23" s="345"/>
      <c r="K23" s="345"/>
      <c r="L23" s="345"/>
      <c r="M23" s="345"/>
      <c r="N23" s="345">
        <f t="shared" si="0"/>
        <v>2044</v>
      </c>
      <c r="O23" s="7"/>
      <c r="P23" s="7"/>
      <c r="Q23" s="7"/>
      <c r="R23" s="7"/>
      <c r="S23" s="7"/>
      <c r="T23" s="7"/>
      <c r="U23" s="7"/>
      <c r="V23" s="7"/>
    </row>
    <row r="24" spans="2:22">
      <c r="B24" s="345">
        <f t="shared" si="1"/>
        <v>14</v>
      </c>
      <c r="C24" s="6">
        <v>45268</v>
      </c>
      <c r="D24" s="345" t="s">
        <v>1121</v>
      </c>
      <c r="E24" s="345" t="s">
        <v>1107</v>
      </c>
      <c r="F24" s="345"/>
      <c r="G24" s="345"/>
      <c r="H24" s="345">
        <v>136</v>
      </c>
      <c r="I24" s="345"/>
      <c r="J24" s="345"/>
      <c r="K24" s="345"/>
      <c r="L24" s="345"/>
      <c r="M24" s="345"/>
      <c r="N24" s="345">
        <f t="shared" si="0"/>
        <v>2180</v>
      </c>
      <c r="O24" s="7"/>
      <c r="P24" s="7"/>
      <c r="Q24" s="7"/>
      <c r="R24" s="7"/>
      <c r="S24" s="7"/>
      <c r="T24" s="7"/>
      <c r="U24" s="7"/>
      <c r="V24" s="7"/>
    </row>
    <row r="25" spans="2:22">
      <c r="B25" s="345">
        <f t="shared" si="1"/>
        <v>15</v>
      </c>
      <c r="C25" s="6">
        <v>45268</v>
      </c>
      <c r="D25" s="345" t="s">
        <v>1107</v>
      </c>
      <c r="E25" s="345" t="s">
        <v>1173</v>
      </c>
      <c r="F25" s="345"/>
      <c r="G25" s="345"/>
      <c r="H25" s="345">
        <v>37</v>
      </c>
      <c r="I25" s="345"/>
      <c r="J25" s="345"/>
      <c r="K25" s="345"/>
      <c r="L25" s="345"/>
      <c r="M25" s="345"/>
      <c r="N25" s="345">
        <f t="shared" si="0"/>
        <v>2217</v>
      </c>
      <c r="O25" s="7"/>
      <c r="P25" s="7"/>
      <c r="Q25" s="7"/>
      <c r="R25" s="7"/>
      <c r="S25" s="7"/>
      <c r="T25" s="7"/>
      <c r="U25" s="7"/>
      <c r="V25" s="7"/>
    </row>
    <row r="26" spans="2:22">
      <c r="B26" s="345">
        <f t="shared" si="1"/>
        <v>16</v>
      </c>
      <c r="C26" s="6">
        <v>45268</v>
      </c>
      <c r="D26" s="345" t="s">
        <v>1107</v>
      </c>
      <c r="E26" s="345" t="s">
        <v>1139</v>
      </c>
      <c r="F26" s="345"/>
      <c r="G26" s="345"/>
      <c r="H26" s="345">
        <v>131</v>
      </c>
      <c r="I26" s="345"/>
      <c r="J26" s="345"/>
      <c r="K26" s="345"/>
      <c r="L26" s="345"/>
      <c r="M26" s="345"/>
      <c r="N26" s="345">
        <f t="shared" si="0"/>
        <v>2348</v>
      </c>
      <c r="O26" s="7"/>
      <c r="P26" s="7"/>
      <c r="Q26" s="7"/>
      <c r="R26" s="7"/>
      <c r="S26" s="7"/>
      <c r="T26" s="7"/>
      <c r="U26" s="7"/>
      <c r="V26" s="7"/>
    </row>
    <row r="27" spans="2:22">
      <c r="B27" s="345">
        <f t="shared" si="1"/>
        <v>17</v>
      </c>
      <c r="C27" s="6">
        <v>45269</v>
      </c>
      <c r="D27" s="322" t="s">
        <v>1139</v>
      </c>
      <c r="E27" s="322" t="s">
        <v>1329</v>
      </c>
      <c r="F27" s="345"/>
      <c r="G27" s="345"/>
      <c r="H27" s="322">
        <v>33</v>
      </c>
      <c r="I27" s="345"/>
      <c r="J27" s="345"/>
      <c r="K27" s="345"/>
      <c r="L27" s="345"/>
      <c r="M27" s="345"/>
      <c r="N27" s="345">
        <f t="shared" si="0"/>
        <v>2381</v>
      </c>
    </row>
    <row r="28" spans="2:22">
      <c r="B28" s="345">
        <f t="shared" si="1"/>
        <v>18</v>
      </c>
      <c r="C28" s="6">
        <v>45269</v>
      </c>
      <c r="D28" s="345">
        <v>23</v>
      </c>
      <c r="E28" s="345">
        <v>24</v>
      </c>
      <c r="F28" s="345"/>
      <c r="G28" s="345"/>
      <c r="H28" s="322">
        <v>50</v>
      </c>
      <c r="I28" s="345"/>
      <c r="J28" s="345"/>
      <c r="K28" s="345"/>
      <c r="L28" s="345"/>
      <c r="M28" s="345"/>
      <c r="N28" s="345">
        <f t="shared" si="0"/>
        <v>2431</v>
      </c>
    </row>
    <row r="29" spans="2:22">
      <c r="B29" s="345">
        <f t="shared" si="1"/>
        <v>19</v>
      </c>
      <c r="C29" s="6">
        <v>45269</v>
      </c>
      <c r="D29" s="345">
        <v>23</v>
      </c>
      <c r="E29" s="345">
        <v>26</v>
      </c>
      <c r="F29" s="345"/>
      <c r="G29" s="345"/>
      <c r="H29" s="322">
        <v>70</v>
      </c>
      <c r="I29" s="345"/>
      <c r="J29" s="345"/>
      <c r="K29" s="345"/>
      <c r="L29" s="345"/>
      <c r="M29" s="345"/>
      <c r="N29" s="345">
        <f t="shared" si="0"/>
        <v>2501</v>
      </c>
    </row>
    <row r="30" spans="2:22">
      <c r="B30" s="345">
        <f t="shared" si="1"/>
        <v>20</v>
      </c>
      <c r="C30" s="6">
        <v>45269</v>
      </c>
      <c r="D30" s="345">
        <v>26</v>
      </c>
      <c r="E30" s="345">
        <v>27</v>
      </c>
      <c r="F30" s="345"/>
      <c r="G30" s="345"/>
      <c r="H30" s="322">
        <v>56</v>
      </c>
      <c r="I30" s="345"/>
      <c r="J30" s="345"/>
      <c r="K30" s="345"/>
      <c r="L30" s="345"/>
      <c r="M30" s="345"/>
      <c r="N30" s="345">
        <f t="shared" si="0"/>
        <v>2557</v>
      </c>
    </row>
    <row r="31" spans="2:22">
      <c r="B31" s="345">
        <f t="shared" si="1"/>
        <v>21</v>
      </c>
      <c r="C31" s="6">
        <v>45269</v>
      </c>
      <c r="D31" s="345">
        <v>26</v>
      </c>
      <c r="E31" s="345">
        <v>40</v>
      </c>
      <c r="F31" s="345"/>
      <c r="G31" s="345"/>
      <c r="H31" s="322">
        <v>63</v>
      </c>
      <c r="I31" s="345"/>
      <c r="J31" s="345"/>
      <c r="K31" s="345"/>
      <c r="L31" s="345"/>
      <c r="M31" s="345"/>
      <c r="N31" s="345">
        <f t="shared" si="0"/>
        <v>2620</v>
      </c>
    </row>
    <row r="32" spans="2:22">
      <c r="B32" s="345">
        <f t="shared" si="1"/>
        <v>22</v>
      </c>
      <c r="C32" s="6">
        <v>45269</v>
      </c>
      <c r="D32" s="345">
        <v>40</v>
      </c>
      <c r="E32" s="345">
        <v>41</v>
      </c>
      <c r="F32" s="345"/>
      <c r="G32" s="345"/>
      <c r="H32" s="322">
        <v>97</v>
      </c>
      <c r="I32" s="345"/>
      <c r="J32" s="345"/>
      <c r="K32" s="345"/>
      <c r="L32" s="345"/>
      <c r="M32" s="345"/>
      <c r="N32" s="345">
        <f t="shared" si="0"/>
        <v>2717</v>
      </c>
    </row>
    <row r="33" spans="2:14">
      <c r="B33" s="345">
        <f t="shared" si="1"/>
        <v>23</v>
      </c>
      <c r="C33" s="6">
        <v>45270</v>
      </c>
      <c r="D33" s="345">
        <v>52</v>
      </c>
      <c r="E33" s="345">
        <v>73</v>
      </c>
      <c r="F33" s="345"/>
      <c r="G33" s="345"/>
      <c r="H33" s="322">
        <v>213</v>
      </c>
      <c r="I33" s="345"/>
      <c r="J33" s="345"/>
      <c r="K33" s="345"/>
      <c r="L33" s="345"/>
      <c r="M33" s="345"/>
      <c r="N33" s="345">
        <f t="shared" si="0"/>
        <v>2930</v>
      </c>
    </row>
    <row r="34" spans="2:14">
      <c r="B34" s="345">
        <f t="shared" si="1"/>
        <v>24</v>
      </c>
      <c r="C34" s="6">
        <v>45270</v>
      </c>
      <c r="D34" s="345">
        <v>73</v>
      </c>
      <c r="E34" s="345">
        <v>74</v>
      </c>
      <c r="F34" s="345"/>
      <c r="G34" s="345"/>
      <c r="H34" s="322">
        <v>95</v>
      </c>
      <c r="I34" s="345"/>
      <c r="J34" s="345"/>
      <c r="K34" s="345"/>
      <c r="L34" s="345"/>
      <c r="M34" s="345"/>
      <c r="N34" s="345">
        <f t="shared" si="0"/>
        <v>3025</v>
      </c>
    </row>
    <row r="35" spans="2:14">
      <c r="B35" s="345">
        <f t="shared" si="1"/>
        <v>25</v>
      </c>
      <c r="C35" s="6">
        <v>45271</v>
      </c>
      <c r="D35" s="345">
        <v>40</v>
      </c>
      <c r="E35" s="345">
        <v>52</v>
      </c>
      <c r="F35" s="345"/>
      <c r="G35" s="345"/>
      <c r="H35" s="322">
        <v>35</v>
      </c>
      <c r="I35" s="345"/>
      <c r="J35" s="345"/>
      <c r="K35" s="345"/>
      <c r="L35" s="345"/>
      <c r="M35" s="345"/>
      <c r="N35" s="345">
        <f t="shared" si="0"/>
        <v>3060</v>
      </c>
    </row>
    <row r="36" spans="2:14">
      <c r="B36" s="345">
        <f t="shared" si="1"/>
        <v>26</v>
      </c>
      <c r="C36" s="6">
        <v>45271</v>
      </c>
      <c r="D36" s="345">
        <v>52</v>
      </c>
      <c r="E36" s="345">
        <v>53</v>
      </c>
      <c r="F36" s="345"/>
      <c r="G36" s="345"/>
      <c r="H36" s="322">
        <v>38</v>
      </c>
      <c r="I36" s="345"/>
      <c r="J36" s="345"/>
      <c r="K36" s="345"/>
      <c r="L36" s="345"/>
      <c r="M36" s="345"/>
      <c r="N36" s="345">
        <f t="shared" si="0"/>
        <v>3098</v>
      </c>
    </row>
    <row r="37" spans="2:14">
      <c r="B37" s="345">
        <f t="shared" si="1"/>
        <v>27</v>
      </c>
      <c r="C37" s="6">
        <v>45271</v>
      </c>
      <c r="D37" s="345">
        <v>73</v>
      </c>
      <c r="E37" s="345">
        <v>77</v>
      </c>
      <c r="F37" s="345"/>
      <c r="G37" s="345"/>
      <c r="H37" s="322">
        <v>135</v>
      </c>
      <c r="I37" s="345"/>
      <c r="J37" s="345"/>
      <c r="K37" s="345"/>
      <c r="L37" s="345"/>
      <c r="M37" s="345"/>
      <c r="N37" s="345">
        <f t="shared" si="0"/>
        <v>3233</v>
      </c>
    </row>
    <row r="38" spans="2:14">
      <c r="B38" s="345">
        <f t="shared" si="1"/>
        <v>28</v>
      </c>
      <c r="C38" s="6">
        <v>45271</v>
      </c>
      <c r="D38" s="345">
        <v>77</v>
      </c>
      <c r="E38" s="345">
        <v>99</v>
      </c>
      <c r="F38" s="345"/>
      <c r="G38" s="345"/>
      <c r="H38" s="322">
        <v>217</v>
      </c>
      <c r="I38" s="345"/>
      <c r="J38" s="345"/>
      <c r="K38" s="345"/>
      <c r="L38" s="345"/>
      <c r="M38" s="345"/>
      <c r="N38" s="345">
        <f t="shared" si="0"/>
        <v>3450</v>
      </c>
    </row>
    <row r="39" spans="2:14">
      <c r="B39" s="345">
        <f t="shared" si="1"/>
        <v>29</v>
      </c>
      <c r="C39" s="6">
        <v>45271</v>
      </c>
      <c r="D39" s="345">
        <v>99</v>
      </c>
      <c r="E39" s="345">
        <v>103</v>
      </c>
      <c r="F39" s="345"/>
      <c r="G39" s="345"/>
      <c r="H39" s="322">
        <v>265</v>
      </c>
      <c r="I39" s="345"/>
      <c r="J39" s="345"/>
      <c r="K39" s="345"/>
      <c r="L39" s="345"/>
      <c r="M39" s="345"/>
      <c r="N39" s="345">
        <f t="shared" si="0"/>
        <v>3715</v>
      </c>
    </row>
    <row r="40" spans="2:14">
      <c r="B40" s="345">
        <f t="shared" si="1"/>
        <v>30</v>
      </c>
      <c r="C40" s="6">
        <v>45272</v>
      </c>
      <c r="D40" s="345">
        <v>2</v>
      </c>
      <c r="E40" s="345">
        <v>7</v>
      </c>
      <c r="F40" s="345"/>
      <c r="G40" s="345"/>
      <c r="H40" s="322">
        <v>120</v>
      </c>
      <c r="I40" s="345"/>
      <c r="J40" s="345"/>
      <c r="K40" s="345"/>
      <c r="L40" s="345"/>
      <c r="M40" s="345"/>
      <c r="N40" s="345">
        <f t="shared" si="0"/>
        <v>3835</v>
      </c>
    </row>
    <row r="41" spans="2:14">
      <c r="B41" s="345">
        <f t="shared" si="1"/>
        <v>31</v>
      </c>
      <c r="C41" s="6">
        <v>45272</v>
      </c>
      <c r="D41" s="345">
        <v>77</v>
      </c>
      <c r="E41" s="345">
        <v>80</v>
      </c>
      <c r="F41" s="345"/>
      <c r="G41" s="345"/>
      <c r="H41" s="322">
        <v>135</v>
      </c>
      <c r="I41" s="345"/>
      <c r="J41" s="345"/>
      <c r="K41" s="345"/>
      <c r="L41" s="345"/>
      <c r="M41" s="345"/>
      <c r="N41" s="345">
        <f t="shared" si="0"/>
        <v>3970</v>
      </c>
    </row>
    <row r="42" spans="2:14">
      <c r="B42" s="345">
        <f t="shared" si="1"/>
        <v>32</v>
      </c>
      <c r="C42" s="6">
        <v>45272</v>
      </c>
      <c r="D42" s="345">
        <v>80</v>
      </c>
      <c r="E42" s="345">
        <v>89</v>
      </c>
      <c r="F42" s="345"/>
      <c r="G42" s="345"/>
      <c r="H42" s="322">
        <v>118</v>
      </c>
      <c r="I42" s="345"/>
      <c r="J42" s="345"/>
      <c r="K42" s="345"/>
      <c r="L42" s="345"/>
      <c r="M42" s="345"/>
      <c r="N42" s="345">
        <f t="shared" si="0"/>
        <v>4088</v>
      </c>
    </row>
    <row r="43" spans="2:14">
      <c r="B43" s="345">
        <f t="shared" si="1"/>
        <v>33</v>
      </c>
      <c r="C43" s="6">
        <v>45273</v>
      </c>
      <c r="D43" s="345">
        <v>99</v>
      </c>
      <c r="E43" s="345">
        <v>104</v>
      </c>
      <c r="F43" s="345"/>
      <c r="G43" s="345"/>
      <c r="H43" s="322">
        <v>219</v>
      </c>
      <c r="I43" s="345"/>
      <c r="J43" s="345"/>
      <c r="K43" s="345"/>
      <c r="L43" s="345"/>
      <c r="M43" s="345"/>
      <c r="N43" s="345">
        <f t="shared" si="0"/>
        <v>4307</v>
      </c>
    </row>
    <row r="44" spans="2:14">
      <c r="B44" s="345">
        <f t="shared" si="1"/>
        <v>34</v>
      </c>
      <c r="C44" s="6">
        <v>45274</v>
      </c>
      <c r="D44" s="345">
        <v>99</v>
      </c>
      <c r="E44" s="345">
        <v>104</v>
      </c>
      <c r="F44" s="345"/>
      <c r="G44" s="345"/>
      <c r="H44" s="322">
        <v>203</v>
      </c>
      <c r="I44" s="345"/>
      <c r="J44" s="345"/>
      <c r="K44" s="345"/>
      <c r="L44" s="345"/>
      <c r="M44" s="345"/>
      <c r="N44" s="345">
        <f t="shared" si="0"/>
        <v>4510</v>
      </c>
    </row>
    <row r="45" spans="2:14">
      <c r="B45" s="345">
        <f t="shared" si="1"/>
        <v>35</v>
      </c>
      <c r="C45" s="6">
        <v>45274</v>
      </c>
      <c r="D45" s="345" t="s">
        <v>1749</v>
      </c>
      <c r="E45" s="345">
        <v>53</v>
      </c>
      <c r="F45" s="345"/>
      <c r="G45" s="345"/>
      <c r="H45" s="322">
        <v>57</v>
      </c>
      <c r="I45" s="345"/>
      <c r="J45" s="345"/>
      <c r="K45" s="345"/>
      <c r="L45" s="345"/>
      <c r="M45" s="345"/>
      <c r="N45" s="345">
        <f t="shared" si="0"/>
        <v>4567</v>
      </c>
    </row>
    <row r="46" spans="2:14">
      <c r="B46" s="345">
        <f t="shared" si="1"/>
        <v>36</v>
      </c>
      <c r="C46" s="6">
        <v>45275</v>
      </c>
      <c r="D46" s="345">
        <v>99</v>
      </c>
      <c r="E46" s="345">
        <v>104</v>
      </c>
      <c r="F46" s="345"/>
      <c r="G46" s="345"/>
      <c r="H46" s="322">
        <v>85</v>
      </c>
      <c r="I46" s="345"/>
      <c r="J46" s="345"/>
      <c r="K46" s="345"/>
      <c r="L46" s="345"/>
      <c r="M46" s="345"/>
      <c r="N46" s="345">
        <f t="shared" si="0"/>
        <v>4652</v>
      </c>
    </row>
    <row r="47" spans="2:14">
      <c r="B47" s="345">
        <f t="shared" si="1"/>
        <v>37</v>
      </c>
      <c r="C47" s="6">
        <v>45275</v>
      </c>
      <c r="D47" s="345">
        <v>104</v>
      </c>
      <c r="E47" s="345">
        <v>103</v>
      </c>
      <c r="F47" s="345"/>
      <c r="G47" s="345"/>
      <c r="H47" s="322">
        <v>216</v>
      </c>
      <c r="I47" s="345"/>
      <c r="J47" s="345"/>
      <c r="K47" s="345"/>
      <c r="L47" s="345"/>
      <c r="M47" s="345"/>
      <c r="N47" s="345">
        <f t="shared" si="0"/>
        <v>4868</v>
      </c>
    </row>
    <row r="48" spans="2:14">
      <c r="B48" s="345">
        <f t="shared" si="1"/>
        <v>38</v>
      </c>
      <c r="C48" s="6">
        <v>45276</v>
      </c>
      <c r="D48" s="345">
        <v>103</v>
      </c>
      <c r="E48" s="345">
        <v>90</v>
      </c>
      <c r="F48" s="345"/>
      <c r="G48" s="345"/>
      <c r="H48" s="322">
        <v>236</v>
      </c>
      <c r="I48" s="345"/>
      <c r="J48" s="345"/>
      <c r="K48" s="345"/>
      <c r="L48" s="345"/>
      <c r="M48" s="345"/>
      <c r="N48" s="345">
        <f t="shared" si="0"/>
        <v>5104</v>
      </c>
    </row>
    <row r="49" spans="2:14">
      <c r="B49" s="345">
        <f t="shared" si="1"/>
        <v>39</v>
      </c>
      <c r="C49" s="6">
        <v>45277</v>
      </c>
      <c r="D49" s="345">
        <v>104</v>
      </c>
      <c r="E49" s="345">
        <v>122</v>
      </c>
      <c r="F49" s="345"/>
      <c r="G49" s="345"/>
      <c r="H49" s="322">
        <v>210</v>
      </c>
      <c r="I49" s="345"/>
      <c r="J49" s="345"/>
      <c r="K49" s="345"/>
      <c r="L49" s="345"/>
      <c r="M49" s="345"/>
      <c r="N49" s="345">
        <f t="shared" si="0"/>
        <v>5314</v>
      </c>
    </row>
    <row r="50" spans="2:14">
      <c r="B50" s="345">
        <f t="shared" si="1"/>
        <v>40</v>
      </c>
      <c r="C50" s="6">
        <v>45277</v>
      </c>
      <c r="D50" s="345">
        <v>122</v>
      </c>
      <c r="E50" s="345">
        <v>126</v>
      </c>
      <c r="F50" s="345"/>
      <c r="G50" s="345"/>
      <c r="H50" s="322">
        <v>350</v>
      </c>
      <c r="I50" s="345"/>
      <c r="J50" s="345"/>
      <c r="K50" s="345"/>
      <c r="L50" s="345"/>
      <c r="M50" s="345"/>
      <c r="N50" s="345">
        <f t="shared" si="0"/>
        <v>5664</v>
      </c>
    </row>
    <row r="51" spans="2:14">
      <c r="B51" s="345">
        <f t="shared" si="1"/>
        <v>41</v>
      </c>
      <c r="C51" s="6">
        <v>45278</v>
      </c>
      <c r="D51" s="322">
        <v>105</v>
      </c>
      <c r="E51" s="322">
        <v>116</v>
      </c>
      <c r="F51" s="345"/>
      <c r="G51" s="345"/>
      <c r="H51" s="322">
        <v>76</v>
      </c>
      <c r="I51" s="345"/>
      <c r="J51" s="345"/>
      <c r="K51" s="345"/>
      <c r="L51" s="345"/>
      <c r="M51" s="345"/>
      <c r="N51" s="345">
        <f t="shared" si="0"/>
        <v>5740</v>
      </c>
    </row>
    <row r="52" spans="2:14">
      <c r="B52" s="345">
        <f t="shared" si="1"/>
        <v>42</v>
      </c>
      <c r="C52" s="6">
        <v>45278</v>
      </c>
      <c r="D52" s="322">
        <v>116</v>
      </c>
      <c r="E52" s="322">
        <v>118</v>
      </c>
      <c r="F52" s="345"/>
      <c r="G52" s="345"/>
      <c r="H52" s="322">
        <v>32</v>
      </c>
      <c r="I52" s="345"/>
      <c r="J52" s="345"/>
      <c r="K52" s="345"/>
      <c r="L52" s="345"/>
      <c r="M52" s="345"/>
      <c r="N52" s="345">
        <f t="shared" si="0"/>
        <v>5772</v>
      </c>
    </row>
    <row r="53" spans="2:14">
      <c r="B53" s="345">
        <f t="shared" si="1"/>
        <v>43</v>
      </c>
      <c r="C53" s="6">
        <v>45278</v>
      </c>
      <c r="D53" s="322">
        <v>118</v>
      </c>
      <c r="E53" s="322">
        <v>120</v>
      </c>
      <c r="F53" s="345"/>
      <c r="G53" s="345"/>
      <c r="H53" s="322">
        <v>43</v>
      </c>
      <c r="I53" s="345"/>
      <c r="J53" s="345"/>
      <c r="K53" s="345"/>
      <c r="L53" s="345"/>
      <c r="M53" s="345"/>
      <c r="N53" s="345">
        <f t="shared" si="0"/>
        <v>5815</v>
      </c>
    </row>
    <row r="54" spans="2:14">
      <c r="B54" s="345">
        <f t="shared" si="1"/>
        <v>44</v>
      </c>
      <c r="C54" s="6">
        <v>45278</v>
      </c>
      <c r="D54" s="322">
        <v>120</v>
      </c>
      <c r="E54" s="322">
        <v>121</v>
      </c>
      <c r="F54" s="345"/>
      <c r="G54" s="345"/>
      <c r="H54" s="322">
        <v>67</v>
      </c>
      <c r="I54" s="345"/>
      <c r="J54" s="345"/>
      <c r="K54" s="345"/>
      <c r="L54" s="345"/>
      <c r="M54" s="345"/>
      <c r="N54" s="345">
        <f t="shared" si="0"/>
        <v>5882</v>
      </c>
    </row>
    <row r="55" spans="2:14">
      <c r="B55" s="345">
        <f t="shared" si="1"/>
        <v>45</v>
      </c>
      <c r="C55" s="6">
        <v>45278</v>
      </c>
      <c r="D55" s="322">
        <v>122</v>
      </c>
      <c r="E55" s="322">
        <v>123</v>
      </c>
      <c r="F55" s="345"/>
      <c r="G55" s="345"/>
      <c r="H55" s="322">
        <v>71</v>
      </c>
      <c r="I55" s="345"/>
      <c r="J55" s="345"/>
      <c r="K55" s="345"/>
      <c r="L55" s="345"/>
      <c r="M55" s="345"/>
      <c r="N55" s="345">
        <f t="shared" si="0"/>
        <v>5953</v>
      </c>
    </row>
    <row r="56" spans="2:14">
      <c r="B56" s="345">
        <f t="shared" si="1"/>
        <v>46</v>
      </c>
      <c r="C56" s="6">
        <v>45278</v>
      </c>
      <c r="D56" s="322">
        <v>126</v>
      </c>
      <c r="E56" s="322">
        <v>127</v>
      </c>
      <c r="F56" s="345"/>
      <c r="G56" s="345"/>
      <c r="H56" s="322">
        <v>135</v>
      </c>
      <c r="I56" s="345"/>
      <c r="J56" s="345"/>
      <c r="K56" s="345"/>
      <c r="L56" s="345"/>
      <c r="M56" s="345"/>
      <c r="N56" s="345">
        <f t="shared" si="0"/>
        <v>6088</v>
      </c>
    </row>
    <row r="57" spans="2:14">
      <c r="B57" s="345">
        <f t="shared" si="1"/>
        <v>47</v>
      </c>
      <c r="C57" s="6">
        <v>45279</v>
      </c>
      <c r="D57" s="322">
        <v>126</v>
      </c>
      <c r="E57" s="322">
        <v>120</v>
      </c>
      <c r="F57" s="345"/>
      <c r="G57" s="345"/>
      <c r="H57" s="322">
        <v>345</v>
      </c>
      <c r="I57" s="345"/>
      <c r="J57" s="345"/>
      <c r="K57" s="345"/>
      <c r="L57" s="345"/>
      <c r="M57" s="345"/>
      <c r="N57" s="345">
        <f t="shared" si="0"/>
        <v>6433</v>
      </c>
    </row>
    <row r="58" spans="2:14">
      <c r="B58" s="345">
        <f t="shared" si="1"/>
        <v>48</v>
      </c>
      <c r="C58" s="6">
        <v>45281</v>
      </c>
      <c r="D58" s="322">
        <v>105</v>
      </c>
      <c r="E58" s="322">
        <v>98</v>
      </c>
      <c r="F58" s="345"/>
      <c r="G58" s="345"/>
      <c r="H58" s="322">
        <v>265</v>
      </c>
      <c r="I58" s="345"/>
      <c r="J58" s="345"/>
      <c r="K58" s="345"/>
      <c r="L58" s="345"/>
      <c r="M58" s="345"/>
      <c r="N58" s="345">
        <f t="shared" si="0"/>
        <v>6698</v>
      </c>
    </row>
    <row r="59" spans="2:14">
      <c r="B59" s="345">
        <f t="shared" si="1"/>
        <v>49</v>
      </c>
      <c r="C59" s="6">
        <v>45281</v>
      </c>
      <c r="D59" s="322">
        <v>98</v>
      </c>
      <c r="E59" s="322">
        <v>91</v>
      </c>
      <c r="F59" s="345"/>
      <c r="G59" s="345"/>
      <c r="H59" s="322">
        <v>145</v>
      </c>
      <c r="I59" s="345"/>
      <c r="J59" s="345"/>
      <c r="K59" s="345"/>
      <c r="L59" s="345"/>
      <c r="M59" s="345"/>
      <c r="N59" s="345">
        <f t="shared" si="0"/>
        <v>6843</v>
      </c>
    </row>
    <row r="60" spans="2:14">
      <c r="B60" s="345">
        <f t="shared" si="1"/>
        <v>50</v>
      </c>
      <c r="C60" s="6">
        <v>45282</v>
      </c>
      <c r="D60" s="322">
        <v>91</v>
      </c>
      <c r="E60" s="322">
        <v>90</v>
      </c>
      <c r="F60" s="345"/>
      <c r="G60" s="345"/>
      <c r="H60" s="322">
        <v>108</v>
      </c>
      <c r="I60" s="345"/>
      <c r="J60" s="345"/>
      <c r="K60" s="345"/>
      <c r="L60" s="345"/>
      <c r="M60" s="345"/>
      <c r="N60" s="345">
        <f t="shared" si="0"/>
        <v>6951</v>
      </c>
    </row>
    <row r="61" spans="2:14">
      <c r="B61" s="345">
        <f t="shared" si="1"/>
        <v>51</v>
      </c>
      <c r="C61" s="6">
        <v>45282</v>
      </c>
      <c r="D61" s="322">
        <v>90</v>
      </c>
      <c r="E61" s="322">
        <v>89</v>
      </c>
      <c r="F61" s="345"/>
      <c r="G61" s="345"/>
      <c r="H61" s="322">
        <v>20</v>
      </c>
      <c r="I61" s="345"/>
      <c r="J61" s="345"/>
      <c r="K61" s="345"/>
      <c r="L61" s="345"/>
      <c r="M61" s="345"/>
      <c r="N61" s="345">
        <f t="shared" si="0"/>
        <v>6971</v>
      </c>
    </row>
    <row r="62" spans="2:14">
      <c r="B62" s="345">
        <f t="shared" si="1"/>
        <v>52</v>
      </c>
      <c r="C62" s="6">
        <v>45282</v>
      </c>
      <c r="D62" s="322">
        <v>91</v>
      </c>
      <c r="E62" s="322">
        <v>87</v>
      </c>
      <c r="F62" s="345"/>
      <c r="G62" s="345"/>
      <c r="H62" s="322">
        <v>105</v>
      </c>
      <c r="I62" s="345"/>
      <c r="J62" s="345"/>
      <c r="K62" s="345"/>
      <c r="L62" s="345"/>
      <c r="M62" s="345"/>
      <c r="N62" s="345">
        <f t="shared" si="0"/>
        <v>7076</v>
      </c>
    </row>
    <row r="63" spans="2:14">
      <c r="B63" s="345">
        <f t="shared" si="1"/>
        <v>53</v>
      </c>
      <c r="C63" s="6">
        <v>45282</v>
      </c>
      <c r="D63" s="322">
        <v>87</v>
      </c>
      <c r="E63" s="322">
        <v>84</v>
      </c>
      <c r="F63" s="345"/>
      <c r="G63" s="345"/>
      <c r="H63" s="322">
        <v>53</v>
      </c>
      <c r="I63" s="345"/>
      <c r="J63" s="345"/>
      <c r="K63" s="345"/>
      <c r="L63" s="345"/>
      <c r="M63" s="345"/>
      <c r="N63" s="345">
        <f t="shared" si="0"/>
        <v>7129</v>
      </c>
    </row>
    <row r="64" spans="2:14">
      <c r="B64" s="345">
        <f t="shared" si="1"/>
        <v>54</v>
      </c>
      <c r="C64" s="6">
        <v>45283</v>
      </c>
      <c r="D64" s="322">
        <v>116</v>
      </c>
      <c r="E64" s="322">
        <v>117</v>
      </c>
      <c r="F64" s="345"/>
      <c r="G64" s="345"/>
      <c r="H64" s="322">
        <v>18</v>
      </c>
      <c r="I64" s="345"/>
      <c r="J64" s="345"/>
      <c r="K64" s="345"/>
      <c r="L64" s="345"/>
      <c r="M64" s="345"/>
      <c r="N64" s="345">
        <f t="shared" si="0"/>
        <v>7147</v>
      </c>
    </row>
    <row r="65" spans="2:14">
      <c r="B65" s="345">
        <f t="shared" si="1"/>
        <v>55</v>
      </c>
      <c r="C65" s="6">
        <v>45283</v>
      </c>
      <c r="D65" s="322">
        <v>105</v>
      </c>
      <c r="E65" s="322">
        <v>100</v>
      </c>
      <c r="F65" s="345"/>
      <c r="G65" s="345"/>
      <c r="H65" s="322">
        <v>155</v>
      </c>
      <c r="I65" s="345"/>
      <c r="J65" s="345"/>
      <c r="K65" s="345"/>
      <c r="L65" s="345"/>
      <c r="M65" s="345"/>
      <c r="N65" s="345">
        <f t="shared" si="0"/>
        <v>7302</v>
      </c>
    </row>
    <row r="66" spans="2:14">
      <c r="B66" s="345">
        <f t="shared" si="1"/>
        <v>56</v>
      </c>
      <c r="C66" s="6">
        <v>45283</v>
      </c>
      <c r="D66" s="322">
        <v>105</v>
      </c>
      <c r="E66" s="322">
        <v>114</v>
      </c>
      <c r="F66" s="345"/>
      <c r="G66" s="345"/>
      <c r="H66" s="322">
        <v>265</v>
      </c>
      <c r="I66" s="345"/>
      <c r="J66" s="345"/>
      <c r="K66" s="345"/>
      <c r="L66" s="345"/>
      <c r="M66" s="345"/>
      <c r="N66" s="345">
        <f t="shared" si="0"/>
        <v>7567</v>
      </c>
    </row>
    <row r="67" spans="2:14">
      <c r="B67" s="345">
        <f t="shared" si="1"/>
        <v>57</v>
      </c>
      <c r="C67" s="6">
        <v>45283</v>
      </c>
      <c r="D67" s="322">
        <v>114</v>
      </c>
      <c r="E67" s="322">
        <v>113</v>
      </c>
      <c r="F67" s="345"/>
      <c r="G67" s="345"/>
      <c r="H67" s="322">
        <v>142</v>
      </c>
      <c r="I67" s="345"/>
      <c r="J67" s="345"/>
      <c r="K67" s="345"/>
      <c r="L67" s="345"/>
      <c r="M67" s="345"/>
      <c r="N67" s="345">
        <f t="shared" si="0"/>
        <v>7709</v>
      </c>
    </row>
    <row r="68" spans="2:14">
      <c r="B68" s="345">
        <f t="shared" si="1"/>
        <v>58</v>
      </c>
      <c r="C68" s="6">
        <v>45284</v>
      </c>
      <c r="D68" s="322">
        <v>114</v>
      </c>
      <c r="E68" s="322">
        <v>113</v>
      </c>
      <c r="F68" s="345"/>
      <c r="G68" s="345"/>
      <c r="H68" s="322">
        <v>105</v>
      </c>
      <c r="I68" s="345"/>
      <c r="J68" s="345"/>
      <c r="K68" s="345"/>
      <c r="L68" s="345"/>
      <c r="M68" s="345"/>
      <c r="N68" s="345">
        <f t="shared" si="0"/>
        <v>7814</v>
      </c>
    </row>
    <row r="69" spans="2:14">
      <c r="B69" s="345">
        <f t="shared" si="1"/>
        <v>59</v>
      </c>
      <c r="C69" s="6">
        <v>45284</v>
      </c>
      <c r="D69" s="322">
        <v>105</v>
      </c>
      <c r="E69" s="322">
        <v>100</v>
      </c>
      <c r="F69" s="345"/>
      <c r="G69" s="345"/>
      <c r="H69" s="322">
        <v>75</v>
      </c>
      <c r="I69" s="345"/>
      <c r="J69" s="345"/>
      <c r="K69" s="345"/>
      <c r="L69" s="345"/>
      <c r="M69" s="345"/>
      <c r="N69" s="345">
        <f t="shared" si="0"/>
        <v>7889</v>
      </c>
    </row>
    <row r="70" spans="2:14">
      <c r="B70" s="345">
        <f t="shared" si="1"/>
        <v>60</v>
      </c>
      <c r="C70" s="6">
        <v>45284</v>
      </c>
      <c r="D70" s="322">
        <v>100</v>
      </c>
      <c r="E70" s="322">
        <v>72</v>
      </c>
      <c r="F70" s="345"/>
      <c r="G70" s="345"/>
      <c r="H70" s="322">
        <v>308</v>
      </c>
      <c r="I70" s="345"/>
      <c r="J70" s="345"/>
      <c r="K70" s="345"/>
      <c r="L70" s="345"/>
      <c r="M70" s="345"/>
      <c r="N70" s="345">
        <f t="shared" si="0"/>
        <v>8197</v>
      </c>
    </row>
    <row r="71" spans="2:14">
      <c r="B71" s="345">
        <f t="shared" si="1"/>
        <v>61</v>
      </c>
      <c r="C71" s="6">
        <v>45285</v>
      </c>
      <c r="D71" s="322">
        <v>114</v>
      </c>
      <c r="E71" s="322">
        <v>113</v>
      </c>
      <c r="F71" s="345"/>
      <c r="G71" s="345"/>
      <c r="H71" s="322">
        <v>235</v>
      </c>
      <c r="I71" s="345"/>
      <c r="J71" s="345"/>
      <c r="K71" s="345"/>
      <c r="L71" s="345"/>
      <c r="M71" s="345"/>
      <c r="N71" s="345">
        <f t="shared" si="0"/>
        <v>8432</v>
      </c>
    </row>
    <row r="72" spans="2:14">
      <c r="B72" s="345">
        <f t="shared" si="1"/>
        <v>62</v>
      </c>
      <c r="C72" s="6">
        <v>45285</v>
      </c>
      <c r="D72" s="322">
        <v>92</v>
      </c>
      <c r="E72" s="322">
        <v>93</v>
      </c>
      <c r="F72" s="345"/>
      <c r="G72" s="345"/>
      <c r="H72" s="322">
        <v>210</v>
      </c>
      <c r="I72" s="345"/>
      <c r="J72" s="345"/>
      <c r="K72" s="345"/>
      <c r="L72" s="345"/>
      <c r="M72" s="345"/>
      <c r="N72" s="345">
        <f t="shared" si="0"/>
        <v>8642</v>
      </c>
    </row>
    <row r="73" spans="2:14">
      <c r="B73" s="345">
        <f t="shared" si="1"/>
        <v>63</v>
      </c>
      <c r="C73" s="6">
        <v>45285</v>
      </c>
      <c r="D73" s="322">
        <v>100</v>
      </c>
      <c r="E73" s="322">
        <v>102</v>
      </c>
      <c r="F73" s="345"/>
      <c r="G73" s="345"/>
      <c r="H73" s="322">
        <v>58</v>
      </c>
      <c r="I73" s="345"/>
      <c r="J73" s="345"/>
      <c r="K73" s="345"/>
      <c r="L73" s="345"/>
      <c r="M73" s="345"/>
      <c r="N73" s="345">
        <f t="shared" si="0"/>
        <v>8700</v>
      </c>
    </row>
    <row r="74" spans="2:14">
      <c r="B74" s="345">
        <f t="shared" si="1"/>
        <v>64</v>
      </c>
      <c r="C74" s="6">
        <v>45286</v>
      </c>
      <c r="D74" s="322">
        <v>113</v>
      </c>
      <c r="E74" s="322">
        <v>115</v>
      </c>
      <c r="F74" s="345"/>
      <c r="G74" s="345"/>
      <c r="H74" s="322">
        <v>75</v>
      </c>
      <c r="I74" s="345"/>
      <c r="J74" s="345"/>
      <c r="K74" s="345"/>
      <c r="L74" s="345"/>
      <c r="M74" s="345"/>
      <c r="N74" s="345">
        <f t="shared" si="0"/>
        <v>8775</v>
      </c>
    </row>
    <row r="75" spans="2:14">
      <c r="B75" s="345">
        <f t="shared" si="1"/>
        <v>65</v>
      </c>
      <c r="C75" s="6">
        <v>45286</v>
      </c>
      <c r="D75" s="322">
        <v>113</v>
      </c>
      <c r="E75" s="322">
        <v>112</v>
      </c>
      <c r="F75" s="345"/>
      <c r="G75" s="345"/>
      <c r="H75" s="322">
        <v>76</v>
      </c>
      <c r="I75" s="345"/>
      <c r="J75" s="345"/>
      <c r="K75" s="345"/>
      <c r="L75" s="345"/>
      <c r="M75" s="345"/>
      <c r="N75" s="345">
        <f t="shared" si="0"/>
        <v>8851</v>
      </c>
    </row>
    <row r="76" spans="2:14">
      <c r="B76" s="345">
        <f t="shared" si="1"/>
        <v>66</v>
      </c>
      <c r="C76" s="6">
        <v>45286</v>
      </c>
      <c r="D76" s="322">
        <v>112</v>
      </c>
      <c r="E76" s="322">
        <v>111</v>
      </c>
      <c r="F76" s="345"/>
      <c r="G76" s="345"/>
      <c r="H76" s="322">
        <v>20</v>
      </c>
      <c r="I76" s="345"/>
      <c r="J76" s="345"/>
      <c r="K76" s="345"/>
      <c r="L76" s="345"/>
      <c r="M76" s="345"/>
      <c r="N76" s="345">
        <f t="shared" si="0"/>
        <v>8871</v>
      </c>
    </row>
    <row r="77" spans="2:14">
      <c r="B77" s="345">
        <f t="shared" si="1"/>
        <v>67</v>
      </c>
      <c r="C77" s="6">
        <v>45286</v>
      </c>
      <c r="D77" s="322">
        <v>111</v>
      </c>
      <c r="E77" s="322">
        <v>110</v>
      </c>
      <c r="F77" s="345"/>
      <c r="G77" s="345"/>
      <c r="H77" s="322">
        <v>21</v>
      </c>
      <c r="I77" s="345"/>
      <c r="J77" s="345"/>
      <c r="K77" s="345"/>
      <c r="L77" s="345"/>
      <c r="M77" s="345"/>
      <c r="N77" s="345">
        <f t="shared" ref="N77:N140" si="2">+H77+I77+J77+K77+L77+M77+N76</f>
        <v>8892</v>
      </c>
    </row>
    <row r="78" spans="2:14">
      <c r="B78" s="345">
        <f t="shared" si="1"/>
        <v>68</v>
      </c>
      <c r="C78" s="6">
        <v>45287</v>
      </c>
      <c r="D78" s="322">
        <v>102</v>
      </c>
      <c r="E78" s="322">
        <v>101</v>
      </c>
      <c r="F78" s="345"/>
      <c r="G78" s="345"/>
      <c r="H78" s="322">
        <v>85</v>
      </c>
      <c r="I78" s="345"/>
      <c r="J78" s="345"/>
      <c r="K78" s="345"/>
      <c r="L78" s="345"/>
      <c r="M78" s="345"/>
      <c r="N78" s="345">
        <f t="shared" si="2"/>
        <v>8977</v>
      </c>
    </row>
    <row r="79" spans="2:14">
      <c r="B79" s="345">
        <f t="shared" ref="B79:B137" si="3">1+B78</f>
        <v>69</v>
      </c>
      <c r="C79" s="6">
        <v>45287</v>
      </c>
      <c r="D79" s="322">
        <v>101</v>
      </c>
      <c r="E79" s="322">
        <v>92</v>
      </c>
      <c r="F79" s="345"/>
      <c r="G79" s="345"/>
      <c r="H79" s="322">
        <v>95</v>
      </c>
      <c r="I79" s="345"/>
      <c r="J79" s="345"/>
      <c r="K79" s="345"/>
      <c r="L79" s="345"/>
      <c r="M79" s="345"/>
      <c r="N79" s="345">
        <f t="shared" si="2"/>
        <v>9072</v>
      </c>
    </row>
    <row r="80" spans="2:14">
      <c r="B80" s="345">
        <f t="shared" si="3"/>
        <v>70</v>
      </c>
      <c r="C80" s="6">
        <v>45288</v>
      </c>
      <c r="D80" s="322">
        <v>101</v>
      </c>
      <c r="E80" s="322">
        <v>106</v>
      </c>
      <c r="F80" s="345"/>
      <c r="G80" s="345"/>
      <c r="H80" s="322">
        <v>172</v>
      </c>
      <c r="I80" s="345"/>
      <c r="J80" s="345"/>
      <c r="K80" s="345"/>
      <c r="L80" s="345"/>
      <c r="M80" s="345"/>
      <c r="N80" s="345">
        <f t="shared" si="2"/>
        <v>9244</v>
      </c>
    </row>
    <row r="81" spans="2:14">
      <c r="B81" s="345">
        <f t="shared" si="3"/>
        <v>71</v>
      </c>
      <c r="C81" s="6">
        <v>45288</v>
      </c>
      <c r="D81" s="322">
        <v>101</v>
      </c>
      <c r="E81" s="322">
        <v>106</v>
      </c>
      <c r="F81" s="345"/>
      <c r="G81" s="345"/>
      <c r="H81" s="322">
        <v>100</v>
      </c>
      <c r="I81" s="345"/>
      <c r="J81" s="345"/>
      <c r="K81" s="345"/>
      <c r="L81" s="345"/>
      <c r="M81" s="345"/>
      <c r="N81" s="345">
        <f t="shared" si="2"/>
        <v>9344</v>
      </c>
    </row>
    <row r="82" spans="2:14">
      <c r="B82" s="345">
        <f t="shared" si="3"/>
        <v>72</v>
      </c>
      <c r="C82" s="6">
        <v>45288</v>
      </c>
      <c r="D82" s="322">
        <v>108</v>
      </c>
      <c r="E82" s="322">
        <v>111</v>
      </c>
      <c r="F82" s="345"/>
      <c r="G82" s="345"/>
      <c r="H82" s="322">
        <v>45</v>
      </c>
      <c r="I82" s="345"/>
      <c r="J82" s="345"/>
      <c r="K82" s="345"/>
      <c r="L82" s="345"/>
      <c r="M82" s="345"/>
      <c r="N82" s="345">
        <f t="shared" si="2"/>
        <v>9389</v>
      </c>
    </row>
    <row r="83" spans="2:14">
      <c r="B83" s="345">
        <f t="shared" si="3"/>
        <v>73</v>
      </c>
      <c r="C83" s="6">
        <v>45289</v>
      </c>
      <c r="D83" s="322">
        <v>28</v>
      </c>
      <c r="E83" s="322">
        <v>34</v>
      </c>
      <c r="F83" s="345"/>
      <c r="G83" s="345"/>
      <c r="H83" s="345"/>
      <c r="I83" s="345"/>
      <c r="J83" s="345">
        <v>78</v>
      </c>
      <c r="K83" s="345"/>
      <c r="L83" s="345"/>
      <c r="M83" s="345"/>
      <c r="N83" s="345">
        <f t="shared" si="2"/>
        <v>9467</v>
      </c>
    </row>
    <row r="84" spans="2:14">
      <c r="B84" s="345">
        <f t="shared" si="3"/>
        <v>74</v>
      </c>
      <c r="C84" s="6">
        <v>45289</v>
      </c>
      <c r="D84" s="322">
        <v>34</v>
      </c>
      <c r="E84" s="322">
        <v>37</v>
      </c>
      <c r="F84" s="345"/>
      <c r="G84" s="345"/>
      <c r="H84" s="345"/>
      <c r="I84" s="345">
        <v>25</v>
      </c>
      <c r="J84" s="345"/>
      <c r="K84" s="345"/>
      <c r="L84" s="345"/>
      <c r="M84" s="345"/>
      <c r="N84" s="345">
        <f t="shared" si="2"/>
        <v>9492</v>
      </c>
    </row>
    <row r="85" spans="2:14">
      <c r="B85" s="345">
        <f t="shared" si="3"/>
        <v>75</v>
      </c>
      <c r="C85" s="6">
        <v>45290</v>
      </c>
      <c r="D85" s="322">
        <v>108</v>
      </c>
      <c r="E85" s="322">
        <v>109</v>
      </c>
      <c r="F85" s="345"/>
      <c r="G85" s="345"/>
      <c r="H85" s="322">
        <v>52</v>
      </c>
      <c r="I85" s="345"/>
      <c r="J85" s="345"/>
      <c r="K85" s="345"/>
      <c r="L85" s="345"/>
      <c r="M85" s="345"/>
      <c r="N85" s="345">
        <f t="shared" si="2"/>
        <v>9544</v>
      </c>
    </row>
    <row r="86" spans="2:14">
      <c r="B86" s="345">
        <f t="shared" si="3"/>
        <v>76</v>
      </c>
      <c r="C86" s="6">
        <v>45290</v>
      </c>
      <c r="D86" s="322">
        <v>108</v>
      </c>
      <c r="E86" s="322">
        <v>106</v>
      </c>
      <c r="F86" s="345"/>
      <c r="G86" s="345"/>
      <c r="H86" s="322">
        <v>36</v>
      </c>
      <c r="I86" s="345"/>
      <c r="J86" s="345"/>
      <c r="K86" s="345"/>
      <c r="L86" s="345"/>
      <c r="M86" s="345"/>
      <c r="N86" s="345">
        <f t="shared" si="2"/>
        <v>9580</v>
      </c>
    </row>
    <row r="87" spans="2:14">
      <c r="B87" s="345">
        <f t="shared" si="3"/>
        <v>77</v>
      </c>
      <c r="C87" s="6">
        <v>45290</v>
      </c>
      <c r="D87" s="322">
        <v>106</v>
      </c>
      <c r="E87" s="322">
        <v>107</v>
      </c>
      <c r="F87" s="345"/>
      <c r="G87" s="345"/>
      <c r="H87" s="322">
        <v>16</v>
      </c>
      <c r="I87" s="345"/>
      <c r="J87" s="345"/>
      <c r="K87" s="345"/>
      <c r="L87" s="345"/>
      <c r="M87" s="345"/>
      <c r="N87" s="345">
        <f t="shared" si="2"/>
        <v>9596</v>
      </c>
    </row>
    <row r="88" spans="2:14">
      <c r="B88" s="345">
        <f t="shared" si="3"/>
        <v>78</v>
      </c>
      <c r="C88" s="6">
        <v>45290</v>
      </c>
      <c r="D88" s="322">
        <v>29</v>
      </c>
      <c r="E88" s="322">
        <v>32</v>
      </c>
      <c r="F88" s="345"/>
      <c r="G88" s="345"/>
      <c r="H88" s="322">
        <v>105</v>
      </c>
      <c r="I88" s="345"/>
      <c r="J88" s="345"/>
      <c r="K88" s="345"/>
      <c r="L88" s="345"/>
      <c r="M88" s="345"/>
      <c r="N88" s="345">
        <f t="shared" si="2"/>
        <v>9701</v>
      </c>
    </row>
    <row r="89" spans="2:14">
      <c r="B89" s="345">
        <f t="shared" si="3"/>
        <v>79</v>
      </c>
      <c r="C89" s="6">
        <v>45290</v>
      </c>
      <c r="D89" s="322">
        <v>87</v>
      </c>
      <c r="E89" s="322">
        <v>88</v>
      </c>
      <c r="F89" s="345"/>
      <c r="G89" s="345"/>
      <c r="H89" s="322">
        <v>76</v>
      </c>
      <c r="I89" s="345"/>
      <c r="J89" s="345"/>
      <c r="K89" s="345"/>
      <c r="L89" s="345"/>
      <c r="M89" s="345"/>
      <c r="N89" s="345">
        <f t="shared" si="2"/>
        <v>9777</v>
      </c>
    </row>
    <row r="90" spans="2:14">
      <c r="B90" s="345">
        <f t="shared" si="3"/>
        <v>80</v>
      </c>
      <c r="C90" s="6">
        <v>45290</v>
      </c>
      <c r="D90" s="322">
        <v>84</v>
      </c>
      <c r="E90" s="322">
        <v>94</v>
      </c>
      <c r="F90" s="345"/>
      <c r="G90" s="345"/>
      <c r="H90" s="322">
        <v>152</v>
      </c>
      <c r="I90" s="345"/>
      <c r="J90" s="345"/>
      <c r="K90" s="345"/>
      <c r="L90" s="345"/>
      <c r="M90" s="345"/>
      <c r="N90" s="345">
        <f t="shared" si="2"/>
        <v>9929</v>
      </c>
    </row>
    <row r="91" spans="2:14">
      <c r="B91" s="345">
        <f t="shared" si="3"/>
        <v>81</v>
      </c>
      <c r="C91" s="6">
        <v>45290</v>
      </c>
      <c r="D91" s="322">
        <v>94</v>
      </c>
      <c r="E91" s="322">
        <v>97</v>
      </c>
      <c r="F91" s="345"/>
      <c r="G91" s="345"/>
      <c r="H91" s="322">
        <v>71</v>
      </c>
      <c r="I91" s="345"/>
      <c r="J91" s="345"/>
      <c r="K91" s="345"/>
      <c r="L91" s="345"/>
      <c r="M91" s="345"/>
      <c r="N91" s="345">
        <f t="shared" si="2"/>
        <v>10000</v>
      </c>
    </row>
    <row r="92" spans="2:14">
      <c r="B92" s="345">
        <f t="shared" si="3"/>
        <v>82</v>
      </c>
      <c r="C92" s="6">
        <v>45290</v>
      </c>
      <c r="D92" s="322">
        <v>97</v>
      </c>
      <c r="E92" s="322">
        <v>98</v>
      </c>
      <c r="F92" s="345"/>
      <c r="G92" s="345"/>
      <c r="H92" s="322">
        <v>65</v>
      </c>
      <c r="I92" s="345"/>
      <c r="J92" s="345"/>
      <c r="K92" s="345"/>
      <c r="L92" s="345"/>
      <c r="M92" s="345"/>
      <c r="N92" s="345">
        <f t="shared" si="2"/>
        <v>10065</v>
      </c>
    </row>
    <row r="93" spans="2:14">
      <c r="B93" s="345">
        <f t="shared" si="3"/>
        <v>83</v>
      </c>
      <c r="C93" s="6">
        <v>45291</v>
      </c>
      <c r="D93" s="322">
        <v>95</v>
      </c>
      <c r="E93" s="322">
        <v>97</v>
      </c>
      <c r="F93" s="345"/>
      <c r="G93" s="345"/>
      <c r="H93" s="322">
        <v>112</v>
      </c>
      <c r="I93" s="345"/>
      <c r="J93" s="345"/>
      <c r="K93" s="345"/>
      <c r="L93" s="345"/>
      <c r="M93" s="345"/>
      <c r="N93" s="345">
        <f t="shared" si="2"/>
        <v>10177</v>
      </c>
    </row>
    <row r="94" spans="2:14">
      <c r="B94" s="345">
        <f t="shared" si="3"/>
        <v>84</v>
      </c>
      <c r="C94" s="6">
        <v>45291</v>
      </c>
      <c r="D94" s="322">
        <v>108</v>
      </c>
      <c r="E94" s="322">
        <v>109</v>
      </c>
      <c r="F94" s="345"/>
      <c r="G94" s="345"/>
      <c r="H94" s="322">
        <v>45</v>
      </c>
      <c r="I94" s="345"/>
      <c r="J94" s="345"/>
      <c r="K94" s="345"/>
      <c r="L94" s="345"/>
      <c r="M94" s="345"/>
      <c r="N94" s="345">
        <f t="shared" si="2"/>
        <v>10222</v>
      </c>
    </row>
    <row r="95" spans="2:14">
      <c r="B95" s="345">
        <f t="shared" si="3"/>
        <v>85</v>
      </c>
      <c r="C95" s="6">
        <v>45291</v>
      </c>
      <c r="D95" s="322">
        <v>95</v>
      </c>
      <c r="E95" s="322">
        <v>96</v>
      </c>
      <c r="F95" s="345"/>
      <c r="G95" s="345"/>
      <c r="H95" s="322">
        <v>28</v>
      </c>
      <c r="I95" s="345"/>
      <c r="J95" s="345"/>
      <c r="K95" s="345"/>
      <c r="L95" s="345"/>
      <c r="M95" s="345"/>
      <c r="N95" s="345">
        <f t="shared" si="2"/>
        <v>10250</v>
      </c>
    </row>
    <row r="96" spans="2:14">
      <c r="B96" s="345">
        <f t="shared" si="3"/>
        <v>86</v>
      </c>
      <c r="C96" s="6">
        <v>45293</v>
      </c>
      <c r="D96" s="322">
        <v>67</v>
      </c>
      <c r="E96" s="322">
        <v>70</v>
      </c>
      <c r="F96" s="345"/>
      <c r="G96" s="345"/>
      <c r="H96" s="322">
        <v>76</v>
      </c>
      <c r="I96" s="345"/>
      <c r="J96" s="345"/>
      <c r="K96" s="345"/>
      <c r="L96" s="345"/>
      <c r="M96" s="345"/>
      <c r="N96" s="345">
        <f t="shared" si="2"/>
        <v>10326</v>
      </c>
    </row>
    <row r="97" spans="2:14">
      <c r="B97" s="345">
        <f t="shared" si="3"/>
        <v>87</v>
      </c>
      <c r="C97" s="6">
        <v>45293</v>
      </c>
      <c r="D97" s="322">
        <v>30</v>
      </c>
      <c r="E97" s="322">
        <v>32</v>
      </c>
      <c r="F97" s="345"/>
      <c r="G97" s="345"/>
      <c r="H97" s="322">
        <v>104</v>
      </c>
      <c r="I97" s="345"/>
      <c r="J97" s="345"/>
      <c r="K97" s="345"/>
      <c r="L97" s="345"/>
      <c r="M97" s="345"/>
      <c r="N97" s="345">
        <f t="shared" si="2"/>
        <v>10430</v>
      </c>
    </row>
    <row r="98" spans="2:14">
      <c r="B98" s="345">
        <f t="shared" si="3"/>
        <v>88</v>
      </c>
      <c r="C98" s="6">
        <v>45294</v>
      </c>
      <c r="D98" s="322">
        <v>67</v>
      </c>
      <c r="E98" s="322">
        <v>68</v>
      </c>
      <c r="F98" s="345"/>
      <c r="G98" s="345"/>
      <c r="H98" s="322">
        <v>29</v>
      </c>
      <c r="I98" s="345"/>
      <c r="J98" s="345"/>
      <c r="K98" s="345"/>
      <c r="L98" s="345"/>
      <c r="M98" s="345"/>
      <c r="N98" s="345">
        <f t="shared" si="2"/>
        <v>10459</v>
      </c>
    </row>
    <row r="99" spans="2:14">
      <c r="B99" s="345">
        <f t="shared" si="3"/>
        <v>89</v>
      </c>
      <c r="C99" s="6">
        <v>45295</v>
      </c>
      <c r="D99" s="322">
        <v>68</v>
      </c>
      <c r="E99" s="322">
        <v>69</v>
      </c>
      <c r="F99" s="345"/>
      <c r="G99" s="345"/>
      <c r="H99" s="322">
        <v>26</v>
      </c>
      <c r="I99" s="345"/>
      <c r="J99" s="345"/>
      <c r="K99" s="345"/>
      <c r="L99" s="345"/>
      <c r="M99" s="345"/>
      <c r="N99" s="345">
        <f t="shared" si="2"/>
        <v>10485</v>
      </c>
    </row>
    <row r="100" spans="2:14">
      <c r="B100" s="345">
        <f t="shared" si="3"/>
        <v>90</v>
      </c>
      <c r="C100" s="6">
        <v>45295</v>
      </c>
      <c r="D100" s="322">
        <v>65</v>
      </c>
      <c r="E100" s="322">
        <v>67</v>
      </c>
      <c r="F100" s="345"/>
      <c r="G100" s="345"/>
      <c r="H100" s="322">
        <v>48</v>
      </c>
      <c r="I100" s="345"/>
      <c r="J100" s="345"/>
      <c r="K100" s="345"/>
      <c r="L100" s="345"/>
      <c r="M100" s="345"/>
      <c r="N100" s="345">
        <f t="shared" si="2"/>
        <v>10533</v>
      </c>
    </row>
    <row r="101" spans="2:14">
      <c r="B101" s="345">
        <f t="shared" si="3"/>
        <v>91</v>
      </c>
      <c r="C101" s="6">
        <v>45295</v>
      </c>
      <c r="D101" s="322">
        <v>65</v>
      </c>
      <c r="E101" s="322">
        <v>66</v>
      </c>
      <c r="F101" s="345"/>
      <c r="G101" s="345"/>
      <c r="H101" s="322">
        <v>21</v>
      </c>
      <c r="I101" s="345"/>
      <c r="J101" s="345"/>
      <c r="K101" s="345"/>
      <c r="L101" s="345"/>
      <c r="M101" s="345"/>
      <c r="N101" s="345">
        <f t="shared" si="2"/>
        <v>10554</v>
      </c>
    </row>
    <row r="102" spans="2:14">
      <c r="B102" s="345">
        <f t="shared" si="3"/>
        <v>92</v>
      </c>
      <c r="C102" s="6">
        <v>45295</v>
      </c>
      <c r="D102" s="322">
        <v>72</v>
      </c>
      <c r="E102" s="322">
        <v>92</v>
      </c>
      <c r="F102" s="345"/>
      <c r="G102" s="345"/>
      <c r="H102" s="322">
        <v>151</v>
      </c>
      <c r="I102" s="345"/>
      <c r="J102" s="345"/>
      <c r="K102" s="345"/>
      <c r="L102" s="345"/>
      <c r="M102" s="345"/>
      <c r="N102" s="345">
        <f t="shared" si="2"/>
        <v>10705</v>
      </c>
    </row>
    <row r="103" spans="2:14">
      <c r="B103" s="345">
        <f t="shared" si="3"/>
        <v>93</v>
      </c>
      <c r="C103" s="6">
        <v>45296</v>
      </c>
      <c r="D103" s="322">
        <v>72</v>
      </c>
      <c r="E103" s="322">
        <v>92</v>
      </c>
      <c r="F103" s="345"/>
      <c r="G103" s="345"/>
      <c r="H103" s="322">
        <v>143</v>
      </c>
      <c r="I103" s="345"/>
      <c r="J103" s="345"/>
      <c r="K103" s="345"/>
      <c r="L103" s="345"/>
      <c r="M103" s="345"/>
      <c r="N103" s="345">
        <f t="shared" si="2"/>
        <v>10848</v>
      </c>
    </row>
    <row r="104" spans="2:14">
      <c r="B104" s="345">
        <f t="shared" si="3"/>
        <v>94</v>
      </c>
      <c r="C104" s="6">
        <v>45296</v>
      </c>
      <c r="D104" s="345" t="s">
        <v>1790</v>
      </c>
      <c r="E104" s="345" t="s">
        <v>1791</v>
      </c>
      <c r="F104" s="345"/>
      <c r="G104" s="345"/>
      <c r="H104" s="322">
        <v>35</v>
      </c>
      <c r="I104" s="345"/>
      <c r="J104" s="345"/>
      <c r="K104" s="345"/>
      <c r="L104" s="345"/>
      <c r="M104" s="345"/>
      <c r="N104" s="345">
        <f t="shared" si="2"/>
        <v>10883</v>
      </c>
    </row>
    <row r="105" spans="2:14">
      <c r="B105" s="345">
        <f t="shared" si="3"/>
        <v>95</v>
      </c>
      <c r="C105" s="6">
        <v>45297</v>
      </c>
      <c r="D105" s="322">
        <v>64</v>
      </c>
      <c r="E105" s="322">
        <v>61</v>
      </c>
      <c r="F105" s="345"/>
      <c r="G105" s="345"/>
      <c r="H105" s="322">
        <v>41</v>
      </c>
      <c r="I105" s="345"/>
      <c r="J105" s="345"/>
      <c r="K105" s="345"/>
      <c r="L105" s="345"/>
      <c r="M105" s="345"/>
      <c r="N105" s="345">
        <f t="shared" si="2"/>
        <v>10924</v>
      </c>
    </row>
    <row r="106" spans="2:14">
      <c r="B106" s="345">
        <f t="shared" si="3"/>
        <v>96</v>
      </c>
      <c r="C106" s="6">
        <v>45297</v>
      </c>
      <c r="D106" s="322">
        <v>61</v>
      </c>
      <c r="E106" s="322">
        <v>59</v>
      </c>
      <c r="F106" s="345"/>
      <c r="G106" s="345"/>
      <c r="H106" s="322">
        <v>52</v>
      </c>
      <c r="I106" s="345"/>
      <c r="J106" s="345"/>
      <c r="K106" s="345"/>
      <c r="L106" s="345"/>
      <c r="M106" s="345"/>
      <c r="N106" s="345">
        <f t="shared" si="2"/>
        <v>10976</v>
      </c>
    </row>
    <row r="107" spans="2:14">
      <c r="B107" s="345">
        <f t="shared" si="3"/>
        <v>97</v>
      </c>
      <c r="C107" s="6">
        <v>45297</v>
      </c>
      <c r="D107" s="322">
        <v>59</v>
      </c>
      <c r="E107" s="322">
        <v>60</v>
      </c>
      <c r="F107" s="345"/>
      <c r="G107" s="345"/>
      <c r="H107" s="322">
        <v>44</v>
      </c>
      <c r="I107" s="345"/>
      <c r="J107" s="345"/>
      <c r="K107" s="345"/>
      <c r="L107" s="345"/>
      <c r="M107" s="345"/>
      <c r="N107" s="345">
        <f t="shared" si="2"/>
        <v>11020</v>
      </c>
    </row>
    <row r="108" spans="2:14">
      <c r="B108" s="345">
        <f t="shared" si="3"/>
        <v>98</v>
      </c>
      <c r="C108" s="6">
        <v>45297</v>
      </c>
      <c r="D108" s="322">
        <v>59</v>
      </c>
      <c r="E108" s="322">
        <v>57</v>
      </c>
      <c r="F108" s="345"/>
      <c r="G108" s="345"/>
      <c r="H108" s="322">
        <v>115</v>
      </c>
      <c r="I108" s="345"/>
      <c r="J108" s="345"/>
      <c r="K108" s="345"/>
      <c r="L108" s="345"/>
      <c r="M108" s="345"/>
      <c r="N108" s="345">
        <f t="shared" si="2"/>
        <v>11135</v>
      </c>
    </row>
    <row r="109" spans="2:14">
      <c r="B109" s="345">
        <f t="shared" si="3"/>
        <v>99</v>
      </c>
      <c r="C109" s="6">
        <v>45297</v>
      </c>
      <c r="D109" s="322">
        <v>57</v>
      </c>
      <c r="E109" s="322">
        <v>58</v>
      </c>
      <c r="F109" s="345"/>
      <c r="G109" s="345"/>
      <c r="H109" s="322">
        <v>110</v>
      </c>
      <c r="I109" s="345"/>
      <c r="J109" s="345"/>
      <c r="K109" s="345"/>
      <c r="L109" s="345"/>
      <c r="M109" s="345"/>
      <c r="N109" s="345">
        <f t="shared" si="2"/>
        <v>11245</v>
      </c>
    </row>
    <row r="110" spans="2:14">
      <c r="B110" s="345">
        <f t="shared" si="3"/>
        <v>100</v>
      </c>
      <c r="C110" s="6">
        <v>45298</v>
      </c>
      <c r="D110" s="322">
        <v>57</v>
      </c>
      <c r="E110" s="322">
        <v>55</v>
      </c>
      <c r="F110" s="345"/>
      <c r="G110" s="345"/>
      <c r="H110" s="322">
        <v>290</v>
      </c>
      <c r="I110" s="345"/>
      <c r="J110" s="345"/>
      <c r="K110" s="345"/>
      <c r="L110" s="345"/>
      <c r="M110" s="345"/>
      <c r="N110" s="345">
        <f t="shared" si="2"/>
        <v>11535</v>
      </c>
    </row>
    <row r="111" spans="2:14">
      <c r="B111" s="345">
        <f t="shared" si="3"/>
        <v>101</v>
      </c>
      <c r="C111" s="6">
        <v>45298</v>
      </c>
      <c r="D111" s="345" t="s">
        <v>1792</v>
      </c>
      <c r="E111" s="345" t="s">
        <v>1793</v>
      </c>
      <c r="F111" s="345"/>
      <c r="G111" s="345"/>
      <c r="H111" s="322">
        <v>51</v>
      </c>
      <c r="I111" s="345"/>
      <c r="J111" s="345"/>
      <c r="K111" s="345"/>
      <c r="L111" s="345"/>
      <c r="M111" s="345"/>
      <c r="N111" s="345">
        <f t="shared" si="2"/>
        <v>11586</v>
      </c>
    </row>
    <row r="112" spans="2:14">
      <c r="B112" s="345">
        <f t="shared" si="3"/>
        <v>102</v>
      </c>
      <c r="C112" s="6">
        <v>45299</v>
      </c>
      <c r="D112" s="322">
        <v>82</v>
      </c>
      <c r="E112" s="322">
        <v>79</v>
      </c>
      <c r="F112" s="345"/>
      <c r="G112" s="345"/>
      <c r="H112" s="322">
        <v>32</v>
      </c>
      <c r="I112" s="345"/>
      <c r="J112" s="345"/>
      <c r="K112" s="345"/>
      <c r="L112" s="345"/>
      <c r="M112" s="345"/>
      <c r="N112" s="345">
        <f t="shared" si="2"/>
        <v>11618</v>
      </c>
    </row>
    <row r="113" spans="2:14">
      <c r="B113" s="345">
        <f t="shared" si="3"/>
        <v>103</v>
      </c>
      <c r="C113" s="6">
        <v>45299</v>
      </c>
      <c r="D113" s="322">
        <v>83</v>
      </c>
      <c r="E113" s="322">
        <v>82</v>
      </c>
      <c r="F113" s="345"/>
      <c r="G113" s="345"/>
      <c r="H113" s="322">
        <v>48</v>
      </c>
      <c r="I113" s="345"/>
      <c r="J113" s="345"/>
      <c r="K113" s="345"/>
      <c r="L113" s="345"/>
      <c r="M113" s="345"/>
      <c r="N113" s="345">
        <f t="shared" si="2"/>
        <v>11666</v>
      </c>
    </row>
    <row r="114" spans="2:14">
      <c r="B114" s="345">
        <f t="shared" si="3"/>
        <v>104</v>
      </c>
      <c r="C114" s="6">
        <v>45299</v>
      </c>
      <c r="D114" s="322">
        <v>79</v>
      </c>
      <c r="E114" s="322">
        <v>78</v>
      </c>
      <c r="F114" s="345"/>
      <c r="G114" s="345"/>
      <c r="H114" s="322">
        <v>60</v>
      </c>
      <c r="I114" s="345"/>
      <c r="J114" s="345"/>
      <c r="K114" s="345"/>
      <c r="L114" s="345"/>
      <c r="M114" s="345"/>
      <c r="N114" s="345">
        <f t="shared" si="2"/>
        <v>11726</v>
      </c>
    </row>
    <row r="115" spans="2:14">
      <c r="B115" s="345">
        <f t="shared" si="3"/>
        <v>105</v>
      </c>
      <c r="C115" s="6">
        <v>45301</v>
      </c>
      <c r="D115" s="322">
        <v>78</v>
      </c>
      <c r="E115" s="322">
        <v>79</v>
      </c>
      <c r="F115" s="345"/>
      <c r="G115" s="345"/>
      <c r="H115" s="322">
        <v>42</v>
      </c>
      <c r="I115" s="345"/>
      <c r="J115" s="345"/>
      <c r="K115" s="345"/>
      <c r="L115" s="345"/>
      <c r="M115" s="345"/>
      <c r="N115" s="345">
        <f t="shared" si="2"/>
        <v>11768</v>
      </c>
    </row>
    <row r="116" spans="2:14">
      <c r="B116" s="345">
        <f t="shared" si="3"/>
        <v>106</v>
      </c>
      <c r="C116" s="6">
        <v>45301</v>
      </c>
      <c r="D116" s="322">
        <v>89</v>
      </c>
      <c r="E116" s="322">
        <v>85</v>
      </c>
      <c r="F116" s="345"/>
      <c r="G116" s="345"/>
      <c r="H116" s="322">
        <v>51</v>
      </c>
      <c r="I116" s="345"/>
      <c r="J116" s="345"/>
      <c r="K116" s="345"/>
      <c r="L116" s="345"/>
      <c r="M116" s="345"/>
      <c r="N116" s="345">
        <f t="shared" si="2"/>
        <v>11819</v>
      </c>
    </row>
    <row r="117" spans="2:14">
      <c r="B117" s="345">
        <f t="shared" si="3"/>
        <v>107</v>
      </c>
      <c r="C117" s="6">
        <v>45301</v>
      </c>
      <c r="D117" s="322">
        <v>55</v>
      </c>
      <c r="E117" s="322">
        <v>56</v>
      </c>
      <c r="F117" s="345"/>
      <c r="G117" s="345"/>
      <c r="H117" s="322">
        <v>218</v>
      </c>
      <c r="I117" s="345"/>
      <c r="J117" s="345"/>
      <c r="K117" s="345"/>
      <c r="L117" s="345"/>
      <c r="M117" s="345"/>
      <c r="N117" s="345">
        <f t="shared" si="2"/>
        <v>12037</v>
      </c>
    </row>
    <row r="118" spans="2:14">
      <c r="B118" s="345">
        <f t="shared" si="3"/>
        <v>108</v>
      </c>
      <c r="C118" s="6">
        <v>45302</v>
      </c>
      <c r="D118" s="322">
        <v>55</v>
      </c>
      <c r="E118" s="322">
        <v>54</v>
      </c>
      <c r="F118" s="345"/>
      <c r="G118" s="345"/>
      <c r="H118" s="322">
        <v>73</v>
      </c>
      <c r="I118" s="345"/>
      <c r="J118" s="345"/>
      <c r="K118" s="345"/>
      <c r="L118" s="345"/>
      <c r="M118" s="345"/>
      <c r="N118" s="345">
        <f t="shared" si="2"/>
        <v>12110</v>
      </c>
    </row>
    <row r="119" spans="2:14">
      <c r="B119" s="345">
        <f t="shared" si="3"/>
        <v>109</v>
      </c>
      <c r="C119" s="6">
        <v>45302</v>
      </c>
      <c r="D119" s="322">
        <v>54</v>
      </c>
      <c r="E119" s="322">
        <v>44</v>
      </c>
      <c r="F119" s="345"/>
      <c r="G119" s="345"/>
      <c r="H119" s="322">
        <v>175</v>
      </c>
      <c r="I119" s="345"/>
      <c r="J119" s="345"/>
      <c r="K119" s="345"/>
      <c r="L119" s="345"/>
      <c r="M119" s="345"/>
      <c r="N119" s="345">
        <f t="shared" si="2"/>
        <v>12285</v>
      </c>
    </row>
    <row r="120" spans="2:14">
      <c r="B120" s="356">
        <f t="shared" si="3"/>
        <v>110</v>
      </c>
      <c r="C120" s="6">
        <v>45316</v>
      </c>
      <c r="D120" s="356">
        <v>44</v>
      </c>
      <c r="E120" s="356">
        <v>35</v>
      </c>
      <c r="F120" s="356"/>
      <c r="G120" s="356"/>
      <c r="H120" s="322">
        <v>112</v>
      </c>
      <c r="I120" s="356"/>
      <c r="J120" s="356"/>
      <c r="K120" s="356"/>
      <c r="L120" s="356"/>
      <c r="M120" s="356"/>
      <c r="N120" s="356">
        <f t="shared" si="2"/>
        <v>12397</v>
      </c>
    </row>
    <row r="121" spans="2:14">
      <c r="B121" s="356">
        <f t="shared" si="3"/>
        <v>111</v>
      </c>
      <c r="C121" s="6">
        <v>45316</v>
      </c>
      <c r="D121" s="356">
        <v>35</v>
      </c>
      <c r="E121" s="356">
        <v>28</v>
      </c>
      <c r="F121" s="356"/>
      <c r="G121" s="356"/>
      <c r="H121" s="322">
        <v>61</v>
      </c>
      <c r="I121" s="356"/>
      <c r="J121" s="356"/>
      <c r="K121" s="356"/>
      <c r="L121" s="356"/>
      <c r="M121" s="356"/>
      <c r="N121" s="356">
        <f t="shared" si="2"/>
        <v>12458</v>
      </c>
    </row>
    <row r="122" spans="2:14">
      <c r="B122" s="356">
        <f t="shared" si="3"/>
        <v>112</v>
      </c>
      <c r="C122" s="6">
        <v>45316</v>
      </c>
      <c r="D122" s="356">
        <v>72</v>
      </c>
      <c r="E122" s="356">
        <v>100</v>
      </c>
      <c r="F122" s="356"/>
      <c r="G122" s="356"/>
      <c r="H122" s="322">
        <v>54</v>
      </c>
      <c r="I122" s="356"/>
      <c r="J122" s="356"/>
      <c r="K122" s="356"/>
      <c r="L122" s="356"/>
      <c r="M122" s="356"/>
      <c r="N122" s="356">
        <f t="shared" si="2"/>
        <v>12512</v>
      </c>
    </row>
    <row r="123" spans="2:14">
      <c r="B123" s="356">
        <f t="shared" si="3"/>
        <v>113</v>
      </c>
      <c r="C123" s="6">
        <v>45317</v>
      </c>
      <c r="D123" s="356">
        <v>84</v>
      </c>
      <c r="E123" s="356">
        <v>75</v>
      </c>
      <c r="F123" s="356"/>
      <c r="G123" s="356"/>
      <c r="H123" s="322">
        <v>40</v>
      </c>
      <c r="I123" s="356"/>
      <c r="J123" s="356"/>
      <c r="K123" s="356"/>
      <c r="L123" s="356"/>
      <c r="M123" s="356"/>
      <c r="N123" s="356">
        <f t="shared" si="2"/>
        <v>12552</v>
      </c>
    </row>
    <row r="124" spans="2:14">
      <c r="B124" s="356">
        <f t="shared" si="3"/>
        <v>114</v>
      </c>
      <c r="C124" s="6">
        <v>45317</v>
      </c>
      <c r="D124" s="356">
        <v>75</v>
      </c>
      <c r="E124" s="356">
        <v>71</v>
      </c>
      <c r="F124" s="356"/>
      <c r="G124" s="356"/>
      <c r="H124" s="322">
        <v>123</v>
      </c>
      <c r="I124" s="356"/>
      <c r="J124" s="356"/>
      <c r="K124" s="356"/>
      <c r="L124" s="356"/>
      <c r="M124" s="356"/>
      <c r="N124" s="356">
        <f t="shared" si="2"/>
        <v>12675</v>
      </c>
    </row>
    <row r="125" spans="2:14">
      <c r="B125" s="356">
        <f t="shared" si="3"/>
        <v>115</v>
      </c>
      <c r="C125" s="6">
        <v>45317</v>
      </c>
      <c r="D125" s="356">
        <v>71</v>
      </c>
      <c r="E125" s="356">
        <v>78</v>
      </c>
      <c r="F125" s="356"/>
      <c r="G125" s="356"/>
      <c r="H125" s="322">
        <v>225</v>
      </c>
      <c r="I125" s="356"/>
      <c r="J125" s="356"/>
      <c r="K125" s="356"/>
      <c r="L125" s="356"/>
      <c r="M125" s="356"/>
      <c r="N125" s="356">
        <f t="shared" si="2"/>
        <v>12900</v>
      </c>
    </row>
    <row r="126" spans="2:14">
      <c r="B126" s="356">
        <f t="shared" si="3"/>
        <v>116</v>
      </c>
      <c r="C126" s="6">
        <v>45318</v>
      </c>
      <c r="D126" s="356">
        <v>34</v>
      </c>
      <c r="E126" s="356">
        <v>42</v>
      </c>
      <c r="F126" s="356"/>
      <c r="G126" s="356"/>
      <c r="H126" s="322"/>
      <c r="I126" s="356">
        <v>119</v>
      </c>
      <c r="J126" s="356"/>
      <c r="K126" s="356"/>
      <c r="L126" s="356"/>
      <c r="M126" s="356"/>
      <c r="N126" s="356">
        <f t="shared" si="2"/>
        <v>13019</v>
      </c>
    </row>
    <row r="127" spans="2:14">
      <c r="B127" s="356">
        <f t="shared" si="3"/>
        <v>117</v>
      </c>
      <c r="C127" s="6">
        <v>45318</v>
      </c>
      <c r="D127" s="356">
        <v>42</v>
      </c>
      <c r="E127" s="356">
        <v>45</v>
      </c>
      <c r="F127" s="356"/>
      <c r="G127" s="356"/>
      <c r="H127" s="322"/>
      <c r="I127" s="356">
        <v>30</v>
      </c>
      <c r="J127" s="356"/>
      <c r="K127" s="356"/>
      <c r="L127" s="356"/>
      <c r="M127" s="356"/>
      <c r="N127" s="356">
        <f t="shared" si="2"/>
        <v>13049</v>
      </c>
    </row>
    <row r="128" spans="2:14">
      <c r="B128" s="356">
        <f t="shared" si="3"/>
        <v>118</v>
      </c>
      <c r="C128" s="6">
        <v>45318</v>
      </c>
      <c r="D128" s="356">
        <v>45</v>
      </c>
      <c r="E128" s="356">
        <v>49</v>
      </c>
      <c r="F128" s="356"/>
      <c r="G128" s="356"/>
      <c r="H128" s="322"/>
      <c r="I128" s="356">
        <v>81</v>
      </c>
      <c r="J128" s="356"/>
      <c r="K128" s="356"/>
      <c r="L128" s="356"/>
      <c r="M128" s="356"/>
      <c r="N128" s="356">
        <f t="shared" si="2"/>
        <v>13130</v>
      </c>
    </row>
    <row r="129" spans="2:14">
      <c r="B129" s="356">
        <f t="shared" si="3"/>
        <v>119</v>
      </c>
      <c r="C129" s="6">
        <v>45318</v>
      </c>
      <c r="D129" s="356">
        <v>45</v>
      </c>
      <c r="E129" s="356">
        <v>47</v>
      </c>
      <c r="F129" s="356"/>
      <c r="G129" s="356"/>
      <c r="H129" s="322">
        <v>105</v>
      </c>
      <c r="I129" s="356"/>
      <c r="J129" s="356"/>
      <c r="K129" s="356"/>
      <c r="L129" s="356"/>
      <c r="M129" s="356"/>
      <c r="N129" s="356">
        <f t="shared" si="2"/>
        <v>13235</v>
      </c>
    </row>
    <row r="130" spans="2:14">
      <c r="B130" s="356">
        <f t="shared" si="3"/>
        <v>120</v>
      </c>
      <c r="C130" s="6">
        <v>45318</v>
      </c>
      <c r="D130" s="356">
        <v>78</v>
      </c>
      <c r="E130" s="356">
        <v>83</v>
      </c>
      <c r="F130" s="356"/>
      <c r="G130" s="356"/>
      <c r="H130" s="322">
        <v>40</v>
      </c>
      <c r="I130" s="356"/>
      <c r="J130" s="356"/>
      <c r="K130" s="356"/>
      <c r="L130" s="356"/>
      <c r="M130" s="356"/>
      <c r="N130" s="356">
        <f t="shared" si="2"/>
        <v>13275</v>
      </c>
    </row>
    <row r="131" spans="2:14">
      <c r="B131" s="356">
        <f t="shared" si="3"/>
        <v>121</v>
      </c>
      <c r="C131" s="6">
        <v>45320</v>
      </c>
      <c r="D131" s="356">
        <v>48</v>
      </c>
      <c r="E131" s="356">
        <v>44</v>
      </c>
      <c r="F131" s="356"/>
      <c r="G131" s="356"/>
      <c r="H131" s="322">
        <v>86</v>
      </c>
      <c r="I131" s="356"/>
      <c r="J131" s="356"/>
      <c r="K131" s="356"/>
      <c r="L131" s="356"/>
      <c r="M131" s="356"/>
      <c r="N131" s="356">
        <f t="shared" si="2"/>
        <v>13361</v>
      </c>
    </row>
    <row r="132" spans="2:14">
      <c r="B132" s="356">
        <f t="shared" si="3"/>
        <v>122</v>
      </c>
      <c r="C132" s="6">
        <v>45320</v>
      </c>
      <c r="D132" s="356">
        <v>48</v>
      </c>
      <c r="E132" s="356">
        <v>47</v>
      </c>
      <c r="F132" s="356"/>
      <c r="G132" s="356"/>
      <c r="H132" s="322">
        <v>79</v>
      </c>
      <c r="I132" s="356"/>
      <c r="J132" s="356"/>
      <c r="K132" s="356"/>
      <c r="L132" s="356"/>
      <c r="M132" s="356"/>
      <c r="N132" s="356">
        <f t="shared" si="2"/>
        <v>13440</v>
      </c>
    </row>
    <row r="133" spans="2:14">
      <c r="B133" s="356">
        <f t="shared" si="3"/>
        <v>123</v>
      </c>
      <c r="C133" s="6">
        <v>45320</v>
      </c>
      <c r="D133" s="356">
        <v>49</v>
      </c>
      <c r="E133" s="356">
        <v>61</v>
      </c>
      <c r="F133" s="356"/>
      <c r="G133" s="356"/>
      <c r="H133" s="322"/>
      <c r="I133" s="356">
        <v>46</v>
      </c>
      <c r="J133" s="356"/>
      <c r="K133" s="356"/>
      <c r="L133" s="356"/>
      <c r="M133" s="356"/>
      <c r="N133" s="356">
        <f t="shared" si="2"/>
        <v>13486</v>
      </c>
    </row>
    <row r="134" spans="2:14">
      <c r="B134" s="356">
        <f t="shared" si="3"/>
        <v>124</v>
      </c>
      <c r="C134" s="6">
        <v>45320</v>
      </c>
      <c r="D134" s="356">
        <v>71</v>
      </c>
      <c r="E134" s="356">
        <v>62</v>
      </c>
      <c r="F134" s="356"/>
      <c r="G134" s="356"/>
      <c r="H134" s="322"/>
      <c r="I134" s="356">
        <v>31</v>
      </c>
      <c r="J134" s="356"/>
      <c r="K134" s="356"/>
      <c r="L134" s="356"/>
      <c r="M134" s="356"/>
      <c r="N134" s="356">
        <f t="shared" si="2"/>
        <v>13517</v>
      </c>
    </row>
    <row r="135" spans="2:14">
      <c r="B135" s="356">
        <f t="shared" si="3"/>
        <v>125</v>
      </c>
      <c r="C135" s="6">
        <v>45320</v>
      </c>
      <c r="D135" s="356">
        <v>62</v>
      </c>
      <c r="E135" s="356">
        <v>50</v>
      </c>
      <c r="F135" s="356"/>
      <c r="G135" s="356"/>
      <c r="H135" s="322"/>
      <c r="I135" s="356">
        <v>95</v>
      </c>
      <c r="J135" s="356"/>
      <c r="K135" s="356"/>
      <c r="L135" s="356"/>
      <c r="M135" s="356"/>
      <c r="N135" s="356">
        <f t="shared" si="2"/>
        <v>13612</v>
      </c>
    </row>
    <row r="136" spans="2:14">
      <c r="B136" s="356">
        <f t="shared" si="3"/>
        <v>126</v>
      </c>
      <c r="C136" s="6">
        <v>45320</v>
      </c>
      <c r="D136" s="356">
        <v>60</v>
      </c>
      <c r="E136" s="356">
        <v>38</v>
      </c>
      <c r="F136" s="356"/>
      <c r="G136" s="356"/>
      <c r="H136" s="322"/>
      <c r="I136" s="356">
        <v>35</v>
      </c>
      <c r="J136" s="356"/>
      <c r="K136" s="356"/>
      <c r="L136" s="356"/>
      <c r="M136" s="356"/>
      <c r="N136" s="356">
        <f t="shared" si="2"/>
        <v>13647</v>
      </c>
    </row>
    <row r="137" spans="2:14">
      <c r="B137" s="356">
        <f t="shared" si="3"/>
        <v>127</v>
      </c>
      <c r="C137" s="6">
        <v>45320</v>
      </c>
      <c r="D137" s="356">
        <v>38</v>
      </c>
      <c r="E137" s="356">
        <v>24</v>
      </c>
      <c r="F137" s="356"/>
      <c r="G137" s="356"/>
      <c r="H137" s="322"/>
      <c r="I137" s="356"/>
      <c r="J137" s="356">
        <v>55</v>
      </c>
      <c r="K137" s="356"/>
      <c r="L137" s="356"/>
      <c r="M137" s="356"/>
      <c r="N137" s="356">
        <f t="shared" si="2"/>
        <v>13702</v>
      </c>
    </row>
    <row r="138" spans="2:14">
      <c r="B138" s="290"/>
      <c r="C138" s="6">
        <v>45321</v>
      </c>
      <c r="D138" s="290">
        <v>89</v>
      </c>
      <c r="E138" s="290">
        <v>85</v>
      </c>
      <c r="F138" s="290"/>
      <c r="G138" s="290"/>
      <c r="H138" s="276">
        <v>40</v>
      </c>
      <c r="I138" s="290"/>
      <c r="J138" s="290"/>
      <c r="K138" s="290"/>
      <c r="L138" s="290"/>
      <c r="M138" s="290"/>
      <c r="N138" s="356">
        <f t="shared" si="2"/>
        <v>13742</v>
      </c>
    </row>
    <row r="139" spans="2:14">
      <c r="B139" s="290"/>
      <c r="C139" s="6">
        <v>45321</v>
      </c>
      <c r="D139" s="290">
        <v>85</v>
      </c>
      <c r="E139" s="290">
        <v>83</v>
      </c>
      <c r="F139" s="290"/>
      <c r="G139" s="290"/>
      <c r="H139" s="276">
        <v>34</v>
      </c>
      <c r="I139" s="290"/>
      <c r="J139" s="290"/>
      <c r="K139" s="290"/>
      <c r="L139" s="290"/>
      <c r="M139" s="290"/>
      <c r="N139" s="356">
        <f t="shared" si="2"/>
        <v>13776</v>
      </c>
    </row>
    <row r="140" spans="2:14">
      <c r="B140" s="290"/>
      <c r="C140" s="6">
        <v>45321</v>
      </c>
      <c r="D140" s="290">
        <v>83</v>
      </c>
      <c r="E140" s="290">
        <v>78</v>
      </c>
      <c r="F140" s="290"/>
      <c r="G140" s="290"/>
      <c r="H140" s="276">
        <v>92</v>
      </c>
      <c r="I140" s="290"/>
      <c r="J140" s="290"/>
      <c r="K140" s="290"/>
      <c r="L140" s="290"/>
      <c r="M140" s="290"/>
      <c r="N140" s="356">
        <f t="shared" si="2"/>
        <v>13868</v>
      </c>
    </row>
    <row r="141" spans="2:14">
      <c r="B141" s="290"/>
      <c r="C141" s="6">
        <v>45321</v>
      </c>
      <c r="D141" s="290" t="s">
        <v>1844</v>
      </c>
      <c r="E141" s="290" t="s">
        <v>1845</v>
      </c>
      <c r="F141" s="290"/>
      <c r="G141" s="290"/>
      <c r="H141" s="276">
        <v>40</v>
      </c>
      <c r="I141" s="290"/>
      <c r="J141" s="290"/>
      <c r="K141" s="290"/>
      <c r="L141" s="290"/>
      <c r="M141" s="290"/>
      <c r="N141" s="356">
        <f t="shared" ref="N141:N146" si="4">+H141+I141+J141+K141+L141+M141+N140</f>
        <v>13908</v>
      </c>
    </row>
    <row r="142" spans="2:14">
      <c r="B142" s="290"/>
      <c r="C142" s="6">
        <v>45321</v>
      </c>
      <c r="D142" s="290">
        <v>1</v>
      </c>
      <c r="E142" s="290">
        <v>3</v>
      </c>
      <c r="F142" s="290"/>
      <c r="G142" s="290"/>
      <c r="H142" s="276"/>
      <c r="I142" s="290"/>
      <c r="J142" s="290"/>
      <c r="K142" s="290">
        <v>66</v>
      </c>
      <c r="L142" s="290"/>
      <c r="M142" s="290"/>
      <c r="N142" s="356">
        <f t="shared" si="4"/>
        <v>13974</v>
      </c>
    </row>
    <row r="143" spans="2:14">
      <c r="B143" s="290"/>
      <c r="C143" s="6">
        <v>45321</v>
      </c>
      <c r="D143" s="290">
        <v>3</v>
      </c>
      <c r="E143" s="290">
        <v>25</v>
      </c>
      <c r="F143" s="290"/>
      <c r="G143" s="290"/>
      <c r="H143" s="276"/>
      <c r="I143" s="290"/>
      <c r="J143" s="290"/>
      <c r="K143" s="290">
        <v>231</v>
      </c>
      <c r="L143" s="290"/>
      <c r="M143" s="290"/>
      <c r="N143" s="356">
        <f t="shared" si="4"/>
        <v>14205</v>
      </c>
    </row>
    <row r="144" spans="2:14">
      <c r="B144" s="290"/>
      <c r="C144" s="6">
        <v>45322</v>
      </c>
      <c r="D144" s="290">
        <v>29</v>
      </c>
      <c r="E144" s="290">
        <v>25</v>
      </c>
      <c r="F144" s="290"/>
      <c r="G144" s="290"/>
      <c r="H144" s="276"/>
      <c r="I144" s="290"/>
      <c r="J144" s="290">
        <v>60</v>
      </c>
      <c r="K144" s="290"/>
      <c r="L144" s="290"/>
      <c r="M144" s="290"/>
      <c r="N144" s="356">
        <f t="shared" si="4"/>
        <v>14265</v>
      </c>
    </row>
    <row r="145" spans="2:14">
      <c r="B145" s="290"/>
      <c r="C145" s="6">
        <v>45322</v>
      </c>
      <c r="D145" s="290">
        <v>25</v>
      </c>
      <c r="E145" s="290">
        <v>28</v>
      </c>
      <c r="F145" s="290"/>
      <c r="G145" s="290"/>
      <c r="H145" s="276"/>
      <c r="I145" s="290"/>
      <c r="J145" s="290">
        <v>36</v>
      </c>
      <c r="K145" s="290"/>
      <c r="L145" s="290"/>
      <c r="M145" s="290"/>
      <c r="N145" s="356">
        <f t="shared" si="4"/>
        <v>14301</v>
      </c>
    </row>
    <row r="146" spans="2:14">
      <c r="B146" s="290"/>
      <c r="C146" s="6">
        <v>45322</v>
      </c>
      <c r="D146" s="290">
        <v>29</v>
      </c>
      <c r="E146" s="290">
        <v>37</v>
      </c>
      <c r="F146" s="290"/>
      <c r="G146" s="290"/>
      <c r="H146" s="276">
        <v>61</v>
      </c>
      <c r="I146" s="290"/>
      <c r="J146" s="290"/>
      <c r="K146" s="290"/>
      <c r="L146" s="290"/>
      <c r="M146" s="290"/>
      <c r="N146" s="356">
        <f t="shared" si="4"/>
        <v>14362</v>
      </c>
    </row>
    <row r="147" spans="2:14">
      <c r="B147" s="290"/>
      <c r="C147" s="6">
        <v>45324</v>
      </c>
      <c r="D147" s="290">
        <v>3</v>
      </c>
      <c r="E147" s="290">
        <v>10</v>
      </c>
      <c r="F147" s="290"/>
      <c r="G147" s="290"/>
      <c r="H147" s="276">
        <v>130</v>
      </c>
      <c r="I147" s="290"/>
      <c r="J147" s="290"/>
      <c r="K147" s="290"/>
      <c r="L147" s="290"/>
      <c r="M147" s="290"/>
      <c r="N147" s="290"/>
    </row>
    <row r="148" spans="2:14">
      <c r="B148" s="290"/>
      <c r="C148" s="6">
        <v>45324</v>
      </c>
      <c r="D148" s="290">
        <v>35</v>
      </c>
      <c r="E148" s="290">
        <v>36</v>
      </c>
      <c r="F148" s="290"/>
      <c r="G148" s="290"/>
      <c r="H148" s="276">
        <v>83</v>
      </c>
      <c r="I148" s="290"/>
      <c r="J148" s="290"/>
      <c r="K148" s="290"/>
      <c r="L148" s="290"/>
      <c r="M148" s="290"/>
      <c r="N148" s="290"/>
    </row>
    <row r="149" spans="2:14">
      <c r="B149" s="290"/>
      <c r="C149" s="346"/>
      <c r="D149" s="290"/>
      <c r="E149" s="290"/>
      <c r="F149" s="290"/>
      <c r="G149" s="290"/>
      <c r="H149" s="276"/>
      <c r="I149" s="290"/>
      <c r="J149" s="290"/>
      <c r="K149" s="290"/>
      <c r="L149" s="290"/>
      <c r="M149" s="290"/>
      <c r="N149" s="290"/>
    </row>
    <row r="150" spans="2:14">
      <c r="B150" s="290"/>
      <c r="C150" s="346"/>
      <c r="D150" s="290"/>
      <c r="E150" s="290"/>
      <c r="F150" s="290"/>
      <c r="G150" s="290"/>
      <c r="H150" s="276"/>
      <c r="I150" s="290"/>
      <c r="J150" s="290"/>
      <c r="K150" s="290"/>
      <c r="L150" s="290"/>
      <c r="M150" s="290"/>
      <c r="N150" s="290"/>
    </row>
    <row r="151" spans="2:14">
      <c r="B151" s="290"/>
      <c r="C151" s="346"/>
      <c r="D151" s="290"/>
      <c r="E151" s="290"/>
      <c r="F151" s="290"/>
      <c r="G151" s="290"/>
      <c r="H151" s="276"/>
      <c r="I151" s="290"/>
      <c r="J151" s="290"/>
      <c r="K151" s="290"/>
      <c r="L151" s="290"/>
      <c r="M151" s="290"/>
      <c r="N151" s="290"/>
    </row>
    <row r="152" spans="2:14">
      <c r="B152" s="290"/>
      <c r="C152" s="346"/>
      <c r="D152" s="290"/>
      <c r="E152" s="290"/>
      <c r="F152" s="290"/>
      <c r="G152" s="290"/>
      <c r="H152" s="276"/>
      <c r="I152" s="290"/>
      <c r="J152" s="290"/>
      <c r="K152" s="290"/>
      <c r="L152" s="290"/>
      <c r="M152" s="290"/>
      <c r="N152" s="290"/>
    </row>
    <row r="153" spans="2:14">
      <c r="B153" s="290"/>
      <c r="C153" s="346"/>
      <c r="D153" s="290"/>
      <c r="E153" s="290"/>
      <c r="F153" s="290"/>
      <c r="G153" s="290"/>
      <c r="H153" s="276"/>
      <c r="I153" s="290"/>
      <c r="J153" s="290"/>
      <c r="K153" s="290"/>
      <c r="L153" s="290"/>
      <c r="M153" s="290"/>
      <c r="N153" s="290"/>
    </row>
    <row r="154" spans="2:14">
      <c r="B154" s="290"/>
      <c r="C154" s="346"/>
      <c r="D154" s="290"/>
      <c r="E154" s="290"/>
      <c r="F154" s="290"/>
      <c r="G154" s="290"/>
      <c r="H154" s="276"/>
      <c r="I154" s="290"/>
      <c r="J154" s="290"/>
      <c r="K154" s="290"/>
      <c r="L154" s="290"/>
      <c r="M154" s="290"/>
      <c r="N154" s="290"/>
    </row>
    <row r="155" spans="2:14">
      <c r="B155" s="290"/>
      <c r="C155" s="346"/>
      <c r="D155" s="290"/>
      <c r="E155" s="290"/>
      <c r="F155" s="290"/>
      <c r="G155" s="290"/>
      <c r="H155" s="276"/>
      <c r="I155" s="290"/>
      <c r="J155" s="290"/>
      <c r="K155" s="290"/>
      <c r="L155" s="290"/>
      <c r="M155" s="290"/>
      <c r="N155" s="290"/>
    </row>
    <row r="156" spans="2:14">
      <c r="B156" s="290"/>
      <c r="C156" s="346"/>
      <c r="D156" s="290"/>
      <c r="E156" s="290"/>
      <c r="F156" s="290"/>
      <c r="G156" s="290"/>
      <c r="H156" s="276"/>
      <c r="I156" s="290"/>
      <c r="J156" s="290"/>
      <c r="K156" s="290"/>
      <c r="L156" s="290"/>
      <c r="M156" s="290"/>
      <c r="N156" s="290"/>
    </row>
    <row r="157" spans="2:14">
      <c r="B157" s="290"/>
      <c r="C157" s="346"/>
      <c r="D157" s="290"/>
      <c r="E157" s="290"/>
      <c r="F157" s="290"/>
      <c r="G157" s="290"/>
      <c r="H157" s="276"/>
      <c r="I157" s="290"/>
      <c r="J157" s="290"/>
      <c r="K157" s="290"/>
      <c r="L157" s="290"/>
      <c r="M157" s="290"/>
      <c r="N157" s="290"/>
    </row>
    <row r="158" spans="2:14">
      <c r="B158" s="18"/>
      <c r="C158" s="18"/>
      <c r="D158" s="18"/>
      <c r="E158" s="18"/>
      <c r="F158" s="18"/>
      <c r="G158" s="18"/>
      <c r="H158" s="18"/>
      <c r="I158" s="18"/>
      <c r="J158" s="18"/>
      <c r="K158" s="18"/>
      <c r="L158" s="18"/>
      <c r="M158" s="18"/>
      <c r="N158" s="18"/>
    </row>
    <row r="159" spans="2:14">
      <c r="B159" s="18"/>
      <c r="C159" s="18"/>
      <c r="D159" s="18"/>
      <c r="E159" s="18"/>
      <c r="F159" s="18"/>
      <c r="G159" s="18"/>
      <c r="H159" s="18">
        <f>SUM(H11:H158)</f>
        <v>13199</v>
      </c>
      <c r="I159" s="18">
        <f t="shared" ref="I159:M159" si="5">SUM(I11:I158)</f>
        <v>462</v>
      </c>
      <c r="J159" s="18">
        <f t="shared" si="5"/>
        <v>229</v>
      </c>
      <c r="K159" s="18">
        <f t="shared" si="5"/>
        <v>685</v>
      </c>
      <c r="L159" s="18">
        <f t="shared" si="5"/>
        <v>0</v>
      </c>
      <c r="M159" s="18">
        <f t="shared" si="5"/>
        <v>0</v>
      </c>
      <c r="N159" s="18">
        <f>H159+I159+J159+K159+L159+M159</f>
        <v>14575</v>
      </c>
    </row>
  </sheetData>
  <mergeCells count="18">
    <mergeCell ref="B8:R8"/>
    <mergeCell ref="B4:E4"/>
    <mergeCell ref="F4:R7"/>
    <mergeCell ref="B5:E5"/>
    <mergeCell ref="B6:E6"/>
    <mergeCell ref="B7:E7"/>
    <mergeCell ref="R9:R10"/>
    <mergeCell ref="B9:B10"/>
    <mergeCell ref="C9:C10"/>
    <mergeCell ref="D9:D10"/>
    <mergeCell ref="E9:E10"/>
    <mergeCell ref="F9:F10"/>
    <mergeCell ref="G9:G10"/>
    <mergeCell ref="H9:M9"/>
    <mergeCell ref="N9:N10"/>
    <mergeCell ref="O9:O10"/>
    <mergeCell ref="P9:P10"/>
    <mergeCell ref="Q9:Q10"/>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C4:W178"/>
  <sheetViews>
    <sheetView topLeftCell="A16" workbookViewId="0">
      <selection activeCell="J147" sqref="J147:J153"/>
    </sheetView>
  </sheetViews>
  <sheetFormatPr defaultRowHeight="15"/>
  <cols>
    <col min="4" max="4" width="10.42578125" bestFit="1" customWidth="1"/>
  </cols>
  <sheetData>
    <row r="4" spans="3:20" ht="18.75">
      <c r="C4" s="713" t="s">
        <v>22</v>
      </c>
      <c r="D4" s="713"/>
      <c r="E4" s="713"/>
      <c r="F4" s="713"/>
      <c r="G4" s="720"/>
      <c r="H4" s="720"/>
      <c r="I4" s="720"/>
      <c r="J4" s="720"/>
      <c r="K4" s="720"/>
      <c r="L4" s="720"/>
      <c r="M4" s="720"/>
      <c r="N4" s="720"/>
      <c r="O4" s="720"/>
      <c r="P4" s="720"/>
      <c r="Q4" s="720"/>
      <c r="R4" s="720"/>
      <c r="S4" s="720"/>
      <c r="T4" s="720"/>
    </row>
    <row r="5" spans="3:20" ht="18.75">
      <c r="C5" s="713" t="s">
        <v>1732</v>
      </c>
      <c r="D5" s="713"/>
      <c r="E5" s="713"/>
      <c r="F5" s="713"/>
      <c r="G5" s="720"/>
      <c r="H5" s="720"/>
      <c r="I5" s="720"/>
      <c r="J5" s="720"/>
      <c r="K5" s="720"/>
      <c r="L5" s="720"/>
      <c r="M5" s="720"/>
      <c r="N5" s="720"/>
      <c r="O5" s="720"/>
      <c r="P5" s="720"/>
      <c r="Q5" s="720"/>
      <c r="R5" s="720"/>
      <c r="S5" s="720"/>
      <c r="T5" s="720"/>
    </row>
    <row r="6" spans="3:20" ht="18.75">
      <c r="C6" s="713"/>
      <c r="D6" s="713"/>
      <c r="E6" s="713"/>
      <c r="F6" s="713"/>
      <c r="G6" s="720"/>
      <c r="H6" s="720"/>
      <c r="I6" s="720"/>
      <c r="J6" s="720"/>
      <c r="K6" s="720"/>
      <c r="L6" s="720"/>
      <c r="M6" s="720"/>
      <c r="N6" s="720"/>
      <c r="O6" s="720"/>
      <c r="P6" s="720"/>
      <c r="Q6" s="720"/>
      <c r="R6" s="720"/>
      <c r="S6" s="720"/>
      <c r="T6" s="720"/>
    </row>
    <row r="7" spans="3:20" ht="18.75">
      <c r="C7" s="713"/>
      <c r="D7" s="713"/>
      <c r="E7" s="713"/>
      <c r="F7" s="713"/>
      <c r="G7" s="720"/>
      <c r="H7" s="720"/>
      <c r="I7" s="720"/>
      <c r="J7" s="720"/>
      <c r="K7" s="720"/>
      <c r="L7" s="720"/>
      <c r="M7" s="720"/>
      <c r="N7" s="720"/>
      <c r="O7" s="720"/>
      <c r="P7" s="720"/>
      <c r="Q7" s="720"/>
      <c r="R7" s="720"/>
      <c r="S7" s="720"/>
      <c r="T7" s="720"/>
    </row>
    <row r="8" spans="3:20" ht="18.75">
      <c r="C8" s="772" t="s">
        <v>1734</v>
      </c>
      <c r="D8" s="801"/>
      <c r="E8" s="801"/>
      <c r="F8" s="801"/>
      <c r="G8" s="801"/>
      <c r="H8" s="801"/>
      <c r="I8" s="801"/>
      <c r="J8" s="801"/>
      <c r="K8" s="801"/>
      <c r="L8" s="801"/>
      <c r="M8" s="801"/>
      <c r="N8" s="801"/>
      <c r="O8" s="801"/>
      <c r="P8" s="801"/>
      <c r="Q8" s="801"/>
      <c r="R8" s="801"/>
      <c r="S8" s="801"/>
      <c r="T8" s="773"/>
    </row>
    <row r="9" spans="3:20" ht="18">
      <c r="C9" s="800" t="s">
        <v>1633</v>
      </c>
      <c r="D9" s="800" t="s">
        <v>1634</v>
      </c>
      <c r="E9" s="719" t="s">
        <v>91</v>
      </c>
      <c r="F9" s="719" t="s">
        <v>92</v>
      </c>
      <c r="G9" s="719" t="s">
        <v>93</v>
      </c>
      <c r="H9" s="719" t="s">
        <v>94</v>
      </c>
      <c r="I9" s="797" t="s">
        <v>95</v>
      </c>
      <c r="J9" s="798"/>
      <c r="K9" s="798"/>
      <c r="L9" s="798"/>
      <c r="M9" s="798"/>
      <c r="N9" s="799"/>
      <c r="O9" s="334"/>
      <c r="P9" s="719" t="s">
        <v>96</v>
      </c>
      <c r="Q9" s="719" t="s">
        <v>97</v>
      </c>
      <c r="R9" s="719" t="s">
        <v>98</v>
      </c>
      <c r="S9" s="719" t="s">
        <v>99</v>
      </c>
      <c r="T9" s="719" t="s">
        <v>265</v>
      </c>
    </row>
    <row r="10" spans="3:20" ht="36">
      <c r="C10" s="800"/>
      <c r="D10" s="800"/>
      <c r="E10" s="719"/>
      <c r="F10" s="719"/>
      <c r="G10" s="719"/>
      <c r="H10" s="719"/>
      <c r="I10" s="243" t="s">
        <v>101</v>
      </c>
      <c r="J10" s="244" t="s">
        <v>102</v>
      </c>
      <c r="K10" s="244" t="s">
        <v>103</v>
      </c>
      <c r="L10" s="244" t="s">
        <v>104</v>
      </c>
      <c r="M10" s="244" t="s">
        <v>1697</v>
      </c>
      <c r="N10" s="244" t="s">
        <v>1642</v>
      </c>
      <c r="O10" s="244">
        <v>160</v>
      </c>
      <c r="P10" s="719"/>
      <c r="Q10" s="719"/>
      <c r="R10" s="719"/>
      <c r="S10" s="719"/>
      <c r="T10" s="719"/>
    </row>
    <row r="11" spans="3:20">
      <c r="C11" s="7">
        <v>1</v>
      </c>
      <c r="D11" s="12">
        <v>45265</v>
      </c>
      <c r="E11" s="7" t="s">
        <v>740</v>
      </c>
      <c r="F11" s="7" t="s">
        <v>1219</v>
      </c>
      <c r="G11" s="7"/>
      <c r="H11" s="7"/>
      <c r="I11" s="7">
        <v>258</v>
      </c>
      <c r="J11" s="7"/>
      <c r="K11" s="7"/>
      <c r="L11" s="7"/>
      <c r="M11" s="7"/>
      <c r="N11" s="7"/>
      <c r="O11" s="7"/>
      <c r="P11" s="7">
        <f>+I11</f>
        <v>258</v>
      </c>
      <c r="Q11" s="7"/>
      <c r="R11" s="7"/>
      <c r="S11" s="7"/>
    </row>
    <row r="12" spans="3:20">
      <c r="C12" s="7">
        <f>1+C11</f>
        <v>2</v>
      </c>
      <c r="D12" s="12">
        <v>45265</v>
      </c>
      <c r="E12" s="7" t="s">
        <v>1219</v>
      </c>
      <c r="F12" s="7" t="s">
        <v>857</v>
      </c>
      <c r="G12" s="7"/>
      <c r="H12" s="7"/>
      <c r="I12" s="7">
        <v>134</v>
      </c>
      <c r="J12" s="7"/>
      <c r="K12" s="7"/>
      <c r="L12" s="7"/>
      <c r="M12" s="7"/>
      <c r="N12" s="7"/>
      <c r="O12" s="7"/>
      <c r="P12" s="7">
        <f>+P11+I12+J12+K12+L12+M12+N12</f>
        <v>392</v>
      </c>
      <c r="Q12" s="7"/>
      <c r="R12" s="7"/>
      <c r="S12" s="7"/>
    </row>
    <row r="13" spans="3:20">
      <c r="C13" s="7">
        <f t="shared" ref="C13:C76" si="0">1+C12</f>
        <v>3</v>
      </c>
      <c r="D13" s="12">
        <v>45266</v>
      </c>
      <c r="E13" s="7" t="s">
        <v>857</v>
      </c>
      <c r="F13" s="7" t="s">
        <v>1256</v>
      </c>
      <c r="G13" s="7"/>
      <c r="H13" s="7"/>
      <c r="I13" s="7">
        <v>175</v>
      </c>
      <c r="J13" s="7"/>
      <c r="K13" s="7"/>
      <c r="L13" s="7"/>
      <c r="M13" s="7"/>
      <c r="N13" s="7"/>
      <c r="O13" s="7"/>
      <c r="P13" s="7">
        <f t="shared" ref="P13:P76" si="1">+P12+I13+J13+K13+L13+M13+N13</f>
        <v>567</v>
      </c>
      <c r="Q13" s="7"/>
      <c r="R13" s="7"/>
      <c r="S13" s="7"/>
    </row>
    <row r="14" spans="3:20">
      <c r="C14" s="7">
        <f t="shared" si="0"/>
        <v>4</v>
      </c>
      <c r="D14" s="12">
        <v>45266</v>
      </c>
      <c r="E14" s="7" t="s">
        <v>1256</v>
      </c>
      <c r="F14" s="7" t="s">
        <v>813</v>
      </c>
      <c r="G14" s="7"/>
      <c r="H14" s="7"/>
      <c r="I14" s="7">
        <v>120</v>
      </c>
      <c r="J14" s="7"/>
      <c r="K14" s="7"/>
      <c r="L14" s="7"/>
      <c r="M14" s="7"/>
      <c r="N14" s="7"/>
      <c r="O14" s="7"/>
      <c r="P14" s="7">
        <f t="shared" si="1"/>
        <v>687</v>
      </c>
      <c r="Q14" s="7"/>
      <c r="R14" s="7"/>
      <c r="S14" s="7"/>
    </row>
    <row r="15" spans="3:20">
      <c r="C15" s="7">
        <f t="shared" si="0"/>
        <v>5</v>
      </c>
      <c r="D15" s="12">
        <v>45267</v>
      </c>
      <c r="E15" s="322" t="s">
        <v>1256</v>
      </c>
      <c r="F15" s="315">
        <v>157</v>
      </c>
      <c r="G15" s="7"/>
      <c r="H15" s="7"/>
      <c r="I15" s="7">
        <v>20</v>
      </c>
      <c r="J15" s="7"/>
      <c r="K15" s="7"/>
      <c r="L15" s="7"/>
      <c r="M15" s="7"/>
      <c r="N15" s="7"/>
      <c r="O15" s="7"/>
      <c r="P15" s="7">
        <f t="shared" si="1"/>
        <v>707</v>
      </c>
      <c r="Q15" s="7"/>
      <c r="R15" s="7"/>
      <c r="S15" s="7"/>
    </row>
    <row r="16" spans="3:20">
      <c r="C16" s="7">
        <f t="shared" si="0"/>
        <v>6</v>
      </c>
      <c r="D16" s="12">
        <v>45267</v>
      </c>
      <c r="E16" s="322" t="s">
        <v>1538</v>
      </c>
      <c r="F16" s="315" t="s">
        <v>721</v>
      </c>
      <c r="G16" s="7"/>
      <c r="H16" s="7"/>
      <c r="I16" s="7">
        <v>17</v>
      </c>
      <c r="J16" s="7"/>
      <c r="K16" s="7"/>
      <c r="L16" s="7"/>
      <c r="M16" s="7"/>
      <c r="N16" s="7"/>
      <c r="O16" s="7"/>
      <c r="P16" s="7">
        <f t="shared" si="1"/>
        <v>724</v>
      </c>
      <c r="Q16" s="7"/>
      <c r="R16" s="7"/>
      <c r="S16" s="7"/>
    </row>
    <row r="17" spans="3:19">
      <c r="C17" s="7">
        <f t="shared" si="0"/>
        <v>7</v>
      </c>
      <c r="D17" s="12">
        <v>45267</v>
      </c>
      <c r="E17" s="322" t="s">
        <v>721</v>
      </c>
      <c r="F17" s="315">
        <v>161</v>
      </c>
      <c r="G17" s="7"/>
      <c r="H17" s="7"/>
      <c r="I17" s="7">
        <v>14</v>
      </c>
      <c r="J17" s="7"/>
      <c r="K17" s="7"/>
      <c r="L17" s="7"/>
      <c r="M17" s="7"/>
      <c r="N17" s="7"/>
      <c r="O17" s="7"/>
      <c r="P17" s="7">
        <f t="shared" si="1"/>
        <v>738</v>
      </c>
      <c r="Q17" s="7"/>
      <c r="R17" s="7"/>
      <c r="S17" s="7"/>
    </row>
    <row r="18" spans="3:19">
      <c r="C18" s="7">
        <f t="shared" si="0"/>
        <v>8</v>
      </c>
      <c r="D18" s="12">
        <v>45267</v>
      </c>
      <c r="E18" s="315">
        <v>161</v>
      </c>
      <c r="F18" s="315" t="s">
        <v>1344</v>
      </c>
      <c r="G18" s="7"/>
      <c r="H18" s="7"/>
      <c r="I18" s="7">
        <v>47</v>
      </c>
      <c r="J18" s="7"/>
      <c r="K18" s="7"/>
      <c r="L18" s="7"/>
      <c r="M18" s="7"/>
      <c r="N18" s="7"/>
      <c r="O18" s="7"/>
      <c r="P18" s="7">
        <f t="shared" si="1"/>
        <v>785</v>
      </c>
      <c r="Q18" s="7"/>
      <c r="R18" s="7"/>
      <c r="S18" s="7"/>
    </row>
    <row r="19" spans="3:19">
      <c r="C19" s="7">
        <f t="shared" si="0"/>
        <v>9</v>
      </c>
      <c r="D19" s="12">
        <v>45267</v>
      </c>
      <c r="E19" s="315" t="s">
        <v>1344</v>
      </c>
      <c r="F19" s="315" t="s">
        <v>1376</v>
      </c>
      <c r="G19" s="7"/>
      <c r="H19" s="7"/>
      <c r="I19" s="7">
        <v>99</v>
      </c>
      <c r="J19" s="7"/>
      <c r="K19" s="7"/>
      <c r="L19" s="7"/>
      <c r="M19" s="7"/>
      <c r="N19" s="7"/>
      <c r="O19" s="7"/>
      <c r="P19" s="7">
        <f t="shared" si="1"/>
        <v>884</v>
      </c>
      <c r="Q19" s="7"/>
      <c r="R19" s="7"/>
      <c r="S19" s="7"/>
    </row>
    <row r="20" spans="3:19">
      <c r="C20" s="7">
        <f t="shared" si="0"/>
        <v>10</v>
      </c>
      <c r="D20" s="12">
        <v>45267</v>
      </c>
      <c r="E20" s="315" t="s">
        <v>1256</v>
      </c>
      <c r="F20" s="315" t="s">
        <v>813</v>
      </c>
      <c r="G20" s="7"/>
      <c r="H20" s="7"/>
      <c r="I20" s="7">
        <v>145</v>
      </c>
      <c r="J20" s="7"/>
      <c r="K20" s="7"/>
      <c r="L20" s="7"/>
      <c r="M20" s="7"/>
      <c r="N20" s="7"/>
      <c r="O20" s="7"/>
      <c r="P20" s="7">
        <f t="shared" si="1"/>
        <v>1029</v>
      </c>
      <c r="Q20" s="7"/>
      <c r="R20" s="7"/>
      <c r="S20" s="7"/>
    </row>
    <row r="21" spans="3:19">
      <c r="C21" s="7">
        <f t="shared" si="0"/>
        <v>11</v>
      </c>
      <c r="D21" s="12">
        <v>45268</v>
      </c>
      <c r="E21" s="315" t="s">
        <v>1256</v>
      </c>
      <c r="F21" s="315" t="s">
        <v>813</v>
      </c>
      <c r="G21" s="7"/>
      <c r="H21" s="7"/>
      <c r="I21" s="7">
        <v>468</v>
      </c>
      <c r="J21" s="7"/>
      <c r="K21" s="7"/>
      <c r="L21" s="7"/>
      <c r="M21" s="7"/>
      <c r="N21" s="7"/>
      <c r="O21" s="7"/>
      <c r="P21" s="7">
        <f t="shared" si="1"/>
        <v>1497</v>
      </c>
      <c r="Q21" s="7"/>
      <c r="R21" s="7"/>
      <c r="S21" s="7"/>
    </row>
    <row r="22" spans="3:19">
      <c r="C22" s="7">
        <f t="shared" si="0"/>
        <v>12</v>
      </c>
      <c r="D22" s="12">
        <v>45269</v>
      </c>
      <c r="E22" s="315" t="s">
        <v>1261</v>
      </c>
      <c r="F22" s="7">
        <v>104</v>
      </c>
      <c r="G22" s="7"/>
      <c r="H22" s="7"/>
      <c r="I22" s="7">
        <v>95</v>
      </c>
      <c r="J22" s="7"/>
      <c r="K22" s="7"/>
      <c r="L22" s="7"/>
      <c r="M22" s="7"/>
      <c r="N22" s="7"/>
      <c r="O22" s="7"/>
      <c r="P22" s="7">
        <f t="shared" si="1"/>
        <v>1592</v>
      </c>
      <c r="Q22" s="7"/>
      <c r="R22" s="7"/>
      <c r="S22" s="7"/>
    </row>
    <row r="23" spans="3:19">
      <c r="C23" s="7">
        <f t="shared" si="0"/>
        <v>13</v>
      </c>
      <c r="D23" s="12">
        <v>45269</v>
      </c>
      <c r="E23" s="7">
        <v>104</v>
      </c>
      <c r="F23" s="7">
        <v>103</v>
      </c>
      <c r="G23" s="7"/>
      <c r="H23" s="7"/>
      <c r="I23" s="7"/>
      <c r="J23" s="7">
        <v>151</v>
      </c>
      <c r="K23" s="7"/>
      <c r="L23" s="7"/>
      <c r="M23" s="7"/>
      <c r="N23" s="7"/>
      <c r="O23" s="7"/>
      <c r="P23" s="7">
        <f t="shared" si="1"/>
        <v>1743</v>
      </c>
      <c r="Q23" s="7"/>
      <c r="R23" s="7"/>
      <c r="S23" s="7"/>
    </row>
    <row r="24" spans="3:19">
      <c r="C24" s="7">
        <f t="shared" si="0"/>
        <v>14</v>
      </c>
      <c r="D24" s="12">
        <v>45269</v>
      </c>
      <c r="E24" s="7">
        <v>127</v>
      </c>
      <c r="F24" s="7">
        <v>140</v>
      </c>
      <c r="G24" s="7"/>
      <c r="H24" s="7"/>
      <c r="I24" s="7">
        <v>412</v>
      </c>
      <c r="J24" s="7"/>
      <c r="K24" s="7"/>
      <c r="L24" s="7"/>
      <c r="M24" s="7"/>
      <c r="N24" s="7"/>
      <c r="O24" s="7"/>
      <c r="P24" s="7">
        <f t="shared" si="1"/>
        <v>2155</v>
      </c>
      <c r="Q24" s="7"/>
      <c r="R24" s="7"/>
      <c r="S24" s="7"/>
    </row>
    <row r="25" spans="3:19">
      <c r="C25" s="7">
        <f t="shared" si="0"/>
        <v>15</v>
      </c>
      <c r="D25" s="12">
        <v>45270</v>
      </c>
      <c r="E25" s="7">
        <v>140</v>
      </c>
      <c r="F25" s="7">
        <v>143</v>
      </c>
      <c r="G25" s="7"/>
      <c r="H25" s="7"/>
      <c r="I25" s="7">
        <v>192</v>
      </c>
      <c r="J25" s="7"/>
      <c r="K25" s="7"/>
      <c r="L25" s="7"/>
      <c r="M25" s="7"/>
      <c r="N25" s="7"/>
      <c r="O25" s="7"/>
      <c r="P25" s="7">
        <f t="shared" si="1"/>
        <v>2347</v>
      </c>
      <c r="Q25" s="7"/>
      <c r="R25" s="7"/>
      <c r="S25" s="7"/>
    </row>
    <row r="26" spans="3:19">
      <c r="C26" s="7">
        <f t="shared" si="0"/>
        <v>16</v>
      </c>
      <c r="D26" s="12">
        <v>45270</v>
      </c>
      <c r="E26" s="7">
        <v>143</v>
      </c>
      <c r="F26" s="7">
        <v>145</v>
      </c>
      <c r="G26" s="7"/>
      <c r="H26" s="7"/>
      <c r="I26" s="7">
        <v>46</v>
      </c>
      <c r="J26" s="7"/>
      <c r="K26" s="7"/>
      <c r="L26" s="7"/>
      <c r="M26" s="7"/>
      <c r="N26" s="7"/>
      <c r="O26" s="7"/>
      <c r="P26" s="7">
        <f t="shared" si="1"/>
        <v>2393</v>
      </c>
      <c r="Q26" s="7"/>
      <c r="R26" s="7"/>
      <c r="S26" s="7"/>
    </row>
    <row r="27" spans="3:19">
      <c r="C27" s="7">
        <f t="shared" si="0"/>
        <v>17</v>
      </c>
      <c r="D27" s="12">
        <v>45270</v>
      </c>
      <c r="E27" s="7">
        <v>145</v>
      </c>
      <c r="F27" s="7">
        <v>147</v>
      </c>
      <c r="G27" s="7"/>
      <c r="H27" s="7"/>
      <c r="I27" s="7">
        <v>242</v>
      </c>
      <c r="J27" s="7"/>
      <c r="K27" s="7"/>
      <c r="L27" s="7"/>
      <c r="M27" s="7"/>
      <c r="N27" s="7"/>
      <c r="O27" s="7"/>
      <c r="P27" s="7">
        <f t="shared" si="1"/>
        <v>2635</v>
      </c>
      <c r="Q27" s="7"/>
      <c r="R27" s="7"/>
      <c r="S27" s="7"/>
    </row>
    <row r="28" spans="3:19">
      <c r="C28" s="7">
        <f t="shared" si="0"/>
        <v>18</v>
      </c>
      <c r="D28" s="12">
        <v>45270</v>
      </c>
      <c r="E28" s="7">
        <v>127</v>
      </c>
      <c r="F28" s="7">
        <v>128</v>
      </c>
      <c r="G28" s="7"/>
      <c r="H28" s="7"/>
      <c r="I28" s="7">
        <v>23</v>
      </c>
      <c r="J28" s="7"/>
      <c r="K28" s="7"/>
      <c r="L28" s="7"/>
      <c r="M28" s="7"/>
      <c r="N28" s="7"/>
      <c r="O28" s="7"/>
      <c r="P28" s="7">
        <f t="shared" si="1"/>
        <v>2658</v>
      </c>
      <c r="Q28" s="7"/>
      <c r="R28" s="7"/>
      <c r="S28" s="7"/>
    </row>
    <row r="29" spans="3:19">
      <c r="C29" s="7">
        <f t="shared" si="0"/>
        <v>19</v>
      </c>
      <c r="D29" s="12">
        <v>45270</v>
      </c>
      <c r="E29" s="7">
        <v>128</v>
      </c>
      <c r="F29" s="7">
        <v>123</v>
      </c>
      <c r="G29" s="7"/>
      <c r="H29" s="7"/>
      <c r="I29" s="7">
        <v>151</v>
      </c>
      <c r="J29" s="7"/>
      <c r="K29" s="7"/>
      <c r="L29" s="7"/>
      <c r="M29" s="7"/>
      <c r="N29" s="7"/>
      <c r="O29" s="7"/>
      <c r="P29" s="7">
        <f t="shared" si="1"/>
        <v>2809</v>
      </c>
      <c r="Q29" s="7"/>
      <c r="R29" s="7"/>
      <c r="S29" s="7"/>
    </row>
    <row r="30" spans="3:19">
      <c r="C30" s="7">
        <f t="shared" si="0"/>
        <v>20</v>
      </c>
      <c r="D30" s="12">
        <v>45271</v>
      </c>
      <c r="E30" s="7">
        <v>131</v>
      </c>
      <c r="F30" s="7">
        <v>132</v>
      </c>
      <c r="G30" s="7"/>
      <c r="H30" s="7"/>
      <c r="I30" s="7">
        <v>321</v>
      </c>
      <c r="J30" s="7"/>
      <c r="K30" s="7"/>
      <c r="L30" s="7"/>
      <c r="M30" s="7"/>
      <c r="N30" s="7"/>
      <c r="O30" s="7"/>
      <c r="P30" s="7">
        <f t="shared" si="1"/>
        <v>3130</v>
      </c>
      <c r="Q30" s="7"/>
      <c r="R30" s="7"/>
      <c r="S30" s="7"/>
    </row>
    <row r="31" spans="3:19">
      <c r="C31" s="7">
        <f t="shared" si="0"/>
        <v>21</v>
      </c>
      <c r="D31" s="12">
        <v>45271</v>
      </c>
      <c r="E31" s="7">
        <v>131</v>
      </c>
      <c r="F31" s="7">
        <v>133</v>
      </c>
      <c r="G31" s="7"/>
      <c r="H31" s="7"/>
      <c r="I31" s="7">
        <v>208</v>
      </c>
      <c r="J31" s="7"/>
      <c r="K31" s="7"/>
      <c r="L31" s="7"/>
      <c r="M31" s="7"/>
      <c r="N31" s="7"/>
      <c r="O31" s="7"/>
      <c r="P31" s="7">
        <f t="shared" si="1"/>
        <v>3338</v>
      </c>
      <c r="Q31" s="7"/>
      <c r="R31" s="7"/>
      <c r="S31" s="7"/>
    </row>
    <row r="32" spans="3:19">
      <c r="C32" s="7">
        <f t="shared" si="0"/>
        <v>22</v>
      </c>
      <c r="D32" s="12">
        <v>45271</v>
      </c>
      <c r="E32" s="7">
        <v>128</v>
      </c>
      <c r="F32" s="7">
        <v>131</v>
      </c>
      <c r="G32" s="7"/>
      <c r="H32" s="7"/>
      <c r="I32" s="7">
        <v>158</v>
      </c>
      <c r="J32" s="7"/>
      <c r="K32" s="7"/>
      <c r="L32" s="7"/>
      <c r="M32" s="7"/>
      <c r="N32" s="7"/>
      <c r="O32" s="7"/>
      <c r="P32" s="7">
        <f t="shared" si="1"/>
        <v>3496</v>
      </c>
      <c r="Q32" s="7"/>
      <c r="R32" s="7"/>
      <c r="S32" s="7"/>
    </row>
    <row r="33" spans="3:23">
      <c r="C33" s="7">
        <f t="shared" si="0"/>
        <v>23</v>
      </c>
      <c r="D33" s="12">
        <v>45272</v>
      </c>
      <c r="E33" s="7">
        <v>128</v>
      </c>
      <c r="F33" s="7">
        <v>123</v>
      </c>
      <c r="G33" s="7"/>
      <c r="H33" s="7"/>
      <c r="I33" s="7">
        <v>151</v>
      </c>
      <c r="J33" s="7"/>
      <c r="K33" s="7"/>
      <c r="L33" s="7"/>
      <c r="M33" s="7"/>
      <c r="N33" s="7"/>
      <c r="O33" s="7"/>
      <c r="P33" s="7">
        <f t="shared" si="1"/>
        <v>3647</v>
      </c>
      <c r="Q33" s="7"/>
      <c r="R33" s="7"/>
      <c r="S33" s="7"/>
    </row>
    <row r="34" spans="3:23">
      <c r="C34" s="7">
        <f t="shared" si="0"/>
        <v>24</v>
      </c>
      <c r="D34" s="12">
        <v>45272</v>
      </c>
      <c r="E34" s="7">
        <v>123</v>
      </c>
      <c r="F34" s="7">
        <v>124</v>
      </c>
      <c r="G34" s="7"/>
      <c r="H34" s="7"/>
      <c r="I34" s="7">
        <v>53</v>
      </c>
      <c r="J34" s="7"/>
      <c r="K34" s="7"/>
      <c r="L34" s="7"/>
      <c r="M34" s="7"/>
      <c r="N34" s="7"/>
      <c r="O34" s="7"/>
      <c r="P34" s="7">
        <f t="shared" si="1"/>
        <v>3700</v>
      </c>
      <c r="Q34" s="7"/>
      <c r="R34" s="7"/>
      <c r="S34" s="7"/>
    </row>
    <row r="35" spans="3:23">
      <c r="C35" s="7">
        <f t="shared" si="0"/>
        <v>25</v>
      </c>
      <c r="D35" s="12">
        <v>45274</v>
      </c>
      <c r="E35" s="7">
        <v>186</v>
      </c>
      <c r="F35" s="7">
        <v>187</v>
      </c>
      <c r="G35" s="7"/>
      <c r="H35" s="7"/>
      <c r="I35" s="7">
        <v>149</v>
      </c>
      <c r="J35" s="7"/>
      <c r="K35" s="7"/>
      <c r="L35" s="7"/>
      <c r="M35" s="7"/>
      <c r="N35" s="7"/>
      <c r="O35" s="7"/>
      <c r="P35" s="7">
        <f t="shared" si="1"/>
        <v>3849</v>
      </c>
      <c r="Q35" s="7"/>
      <c r="R35" s="7"/>
      <c r="S35" s="7"/>
    </row>
    <row r="36" spans="3:23">
      <c r="C36" s="7">
        <f t="shared" si="0"/>
        <v>26</v>
      </c>
      <c r="D36" s="12">
        <v>45274</v>
      </c>
      <c r="E36" s="7">
        <v>186</v>
      </c>
      <c r="F36" s="7">
        <v>152</v>
      </c>
      <c r="G36" s="7"/>
      <c r="H36" s="7"/>
      <c r="I36" s="7">
        <v>159</v>
      </c>
      <c r="J36" s="7"/>
      <c r="K36" s="7"/>
      <c r="L36" s="7"/>
      <c r="M36" s="7"/>
      <c r="N36" s="7"/>
      <c r="O36" s="7"/>
      <c r="P36" s="7">
        <f t="shared" si="1"/>
        <v>4008</v>
      </c>
      <c r="Q36" s="7"/>
      <c r="R36" s="7"/>
      <c r="S36" s="7"/>
    </row>
    <row r="37" spans="3:23">
      <c r="C37" s="7">
        <f t="shared" si="0"/>
        <v>27</v>
      </c>
      <c r="D37" s="12">
        <v>45276</v>
      </c>
      <c r="E37" s="7" t="s">
        <v>1163</v>
      </c>
      <c r="F37" s="7">
        <v>85</v>
      </c>
      <c r="G37" s="7"/>
      <c r="H37" s="7"/>
      <c r="I37" s="7">
        <v>225</v>
      </c>
      <c r="J37" s="7"/>
      <c r="K37" s="7"/>
      <c r="L37" s="7"/>
      <c r="M37" s="7"/>
      <c r="N37" s="7"/>
      <c r="O37" s="7"/>
      <c r="P37" s="7">
        <f t="shared" si="1"/>
        <v>4233</v>
      </c>
      <c r="Q37" s="7"/>
      <c r="R37" s="7"/>
      <c r="S37" s="7"/>
    </row>
    <row r="38" spans="3:23">
      <c r="C38" s="7">
        <f t="shared" si="0"/>
        <v>28</v>
      </c>
      <c r="D38" s="12">
        <v>45276</v>
      </c>
      <c r="E38" s="7">
        <v>85</v>
      </c>
      <c r="F38" s="7">
        <v>83</v>
      </c>
      <c r="G38" s="7"/>
      <c r="H38" s="7"/>
      <c r="I38" s="7">
        <v>183</v>
      </c>
      <c r="J38" s="7"/>
      <c r="K38" s="7"/>
      <c r="L38" s="7"/>
      <c r="M38" s="7"/>
      <c r="N38" s="7"/>
      <c r="O38" s="7"/>
      <c r="P38" s="7">
        <f t="shared" si="1"/>
        <v>4416</v>
      </c>
      <c r="Q38" s="7"/>
      <c r="R38" s="7"/>
      <c r="S38" s="7"/>
    </row>
    <row r="39" spans="3:23">
      <c r="C39" s="7">
        <f t="shared" si="0"/>
        <v>29</v>
      </c>
      <c r="D39" s="12">
        <v>45276</v>
      </c>
      <c r="E39" s="7">
        <v>83</v>
      </c>
      <c r="F39" s="7">
        <v>80</v>
      </c>
      <c r="G39" s="7"/>
      <c r="H39" s="7"/>
      <c r="I39" s="7"/>
      <c r="J39" s="7">
        <v>70</v>
      </c>
      <c r="K39" s="7"/>
      <c r="L39" s="7"/>
      <c r="M39" s="7"/>
      <c r="N39" s="7"/>
      <c r="O39" s="7"/>
      <c r="P39" s="7">
        <f t="shared" si="1"/>
        <v>4486</v>
      </c>
      <c r="Q39" s="7"/>
      <c r="R39" s="7"/>
      <c r="S39" s="7"/>
      <c r="W39">
        <v>151</v>
      </c>
    </row>
    <row r="40" spans="3:23">
      <c r="C40" s="7">
        <f t="shared" si="0"/>
        <v>30</v>
      </c>
      <c r="D40" s="12">
        <v>45276</v>
      </c>
      <c r="E40" s="7">
        <v>79</v>
      </c>
      <c r="F40" s="7">
        <v>54</v>
      </c>
      <c r="G40" s="7"/>
      <c r="H40" s="7"/>
      <c r="I40" s="7">
        <v>121</v>
      </c>
      <c r="J40" s="7"/>
      <c r="K40" s="7"/>
      <c r="L40" s="7"/>
      <c r="M40" s="7"/>
      <c r="N40" s="7"/>
      <c r="O40" s="7"/>
      <c r="P40" s="7">
        <f t="shared" si="1"/>
        <v>4607</v>
      </c>
      <c r="Q40" s="7"/>
      <c r="R40" s="7"/>
      <c r="S40" s="7"/>
      <c r="W40">
        <v>70</v>
      </c>
    </row>
    <row r="41" spans="3:23">
      <c r="C41" s="7">
        <f t="shared" si="0"/>
        <v>31</v>
      </c>
      <c r="D41" s="12">
        <v>45276</v>
      </c>
      <c r="E41" s="7">
        <v>54</v>
      </c>
      <c r="F41" s="7">
        <v>49</v>
      </c>
      <c r="G41" s="7"/>
      <c r="H41" s="7"/>
      <c r="I41" s="7">
        <v>81</v>
      </c>
      <c r="J41" s="7"/>
      <c r="K41" s="7"/>
      <c r="L41" s="7"/>
      <c r="M41" s="7"/>
      <c r="N41" s="7"/>
      <c r="O41" s="7"/>
      <c r="P41" s="7">
        <f t="shared" si="1"/>
        <v>4688</v>
      </c>
      <c r="Q41" s="7"/>
      <c r="R41" s="7"/>
      <c r="S41" s="7"/>
      <c r="W41">
        <v>64</v>
      </c>
    </row>
    <row r="42" spans="3:23">
      <c r="C42" s="7">
        <f t="shared" si="0"/>
        <v>32</v>
      </c>
      <c r="D42" s="12">
        <v>45276</v>
      </c>
      <c r="E42" s="7">
        <v>85</v>
      </c>
      <c r="F42" s="7">
        <v>81</v>
      </c>
      <c r="G42" s="7"/>
      <c r="H42" s="7"/>
      <c r="I42" s="7">
        <v>119</v>
      </c>
      <c r="J42" s="7"/>
      <c r="K42" s="7"/>
      <c r="L42" s="7"/>
      <c r="M42" s="7"/>
      <c r="N42" s="7"/>
      <c r="O42" s="7"/>
      <c r="P42" s="7">
        <f t="shared" si="1"/>
        <v>4807</v>
      </c>
      <c r="Q42" s="7"/>
      <c r="R42" s="7"/>
      <c r="S42" s="7"/>
      <c r="W42">
        <v>91</v>
      </c>
    </row>
    <row r="43" spans="3:23">
      <c r="C43" s="7">
        <f t="shared" si="0"/>
        <v>33</v>
      </c>
      <c r="D43" s="12">
        <v>45277</v>
      </c>
      <c r="E43" s="7">
        <v>72</v>
      </c>
      <c r="F43" s="7">
        <v>73</v>
      </c>
      <c r="G43" s="7"/>
      <c r="H43" s="7"/>
      <c r="I43" s="7">
        <v>17</v>
      </c>
      <c r="J43" s="7"/>
      <c r="K43" s="7"/>
      <c r="L43" s="7"/>
      <c r="M43" s="7"/>
      <c r="N43" s="7"/>
      <c r="O43" s="7"/>
      <c r="P43" s="7">
        <f t="shared" si="1"/>
        <v>4824</v>
      </c>
      <c r="Q43" s="7"/>
      <c r="R43" s="7"/>
      <c r="S43" s="7"/>
      <c r="W43">
        <v>29</v>
      </c>
    </row>
    <row r="44" spans="3:23">
      <c r="C44" s="7">
        <f t="shared" si="0"/>
        <v>34</v>
      </c>
      <c r="D44" s="12">
        <v>45277</v>
      </c>
      <c r="E44" s="7">
        <v>73</v>
      </c>
      <c r="F44" s="7">
        <v>74</v>
      </c>
      <c r="G44" s="7"/>
      <c r="H44" s="7"/>
      <c r="I44" s="7">
        <v>118</v>
      </c>
      <c r="J44" s="7"/>
      <c r="K44" s="7"/>
      <c r="L44" s="7"/>
      <c r="M44" s="7"/>
      <c r="N44" s="7"/>
      <c r="O44" s="7"/>
      <c r="P44" s="7">
        <f t="shared" si="1"/>
        <v>4942</v>
      </c>
      <c r="Q44" s="7"/>
      <c r="R44" s="7"/>
      <c r="S44" s="7"/>
      <c r="W44">
        <v>325</v>
      </c>
    </row>
    <row r="45" spans="3:23">
      <c r="C45" s="7">
        <f t="shared" si="0"/>
        <v>35</v>
      </c>
      <c r="D45" s="12">
        <v>45277</v>
      </c>
      <c r="E45" s="7">
        <v>74</v>
      </c>
      <c r="F45" s="7">
        <v>76</v>
      </c>
      <c r="G45" s="7"/>
      <c r="H45" s="7"/>
      <c r="I45" s="7">
        <v>28</v>
      </c>
      <c r="J45" s="7"/>
      <c r="K45" s="7"/>
      <c r="L45" s="7"/>
      <c r="M45" s="7"/>
      <c r="N45" s="7"/>
      <c r="O45" s="7"/>
      <c r="P45" s="7">
        <f t="shared" si="1"/>
        <v>4970</v>
      </c>
      <c r="Q45" s="7"/>
      <c r="R45" s="7"/>
      <c r="S45" s="7"/>
      <c r="W45">
        <v>147</v>
      </c>
    </row>
    <row r="46" spans="3:23">
      <c r="C46" s="7">
        <f t="shared" si="0"/>
        <v>36</v>
      </c>
      <c r="D46" s="12">
        <v>45277</v>
      </c>
      <c r="E46" s="7">
        <v>74</v>
      </c>
      <c r="F46" s="7">
        <v>78</v>
      </c>
      <c r="G46" s="7"/>
      <c r="H46" s="7"/>
      <c r="I46" s="7">
        <v>130</v>
      </c>
      <c r="J46" s="7"/>
      <c r="K46" s="7"/>
      <c r="L46" s="7"/>
      <c r="M46" s="7"/>
      <c r="N46" s="7"/>
      <c r="O46" s="7"/>
      <c r="P46" s="7">
        <f t="shared" si="1"/>
        <v>5100</v>
      </c>
      <c r="Q46" s="7"/>
      <c r="R46" s="7"/>
      <c r="S46" s="7"/>
      <c r="W46">
        <v>296</v>
      </c>
    </row>
    <row r="47" spans="3:23">
      <c r="C47" s="7">
        <f t="shared" si="0"/>
        <v>37</v>
      </c>
      <c r="D47" s="12">
        <v>45277</v>
      </c>
      <c r="E47" s="7">
        <v>78</v>
      </c>
      <c r="F47" s="7">
        <v>64</v>
      </c>
      <c r="G47" s="7"/>
      <c r="H47" s="7"/>
      <c r="I47" s="7">
        <v>194</v>
      </c>
      <c r="J47" s="7"/>
      <c r="K47" s="7"/>
      <c r="L47" s="7"/>
      <c r="M47" s="7"/>
      <c r="N47" s="7"/>
      <c r="O47" s="7"/>
      <c r="P47" s="7">
        <f t="shared" si="1"/>
        <v>5294</v>
      </c>
      <c r="Q47" s="7"/>
      <c r="R47" s="7"/>
      <c r="S47" s="7"/>
    </row>
    <row r="48" spans="3:23">
      <c r="C48" s="7">
        <f t="shared" si="0"/>
        <v>38</v>
      </c>
      <c r="D48" s="12">
        <v>45277</v>
      </c>
      <c r="E48" s="7">
        <v>64</v>
      </c>
      <c r="F48" s="7">
        <v>66</v>
      </c>
      <c r="G48" s="7"/>
      <c r="H48" s="7"/>
      <c r="I48" s="7">
        <v>48</v>
      </c>
      <c r="J48" s="7"/>
      <c r="K48" s="7"/>
      <c r="L48" s="7"/>
      <c r="M48" s="7"/>
      <c r="N48" s="7"/>
      <c r="O48" s="7"/>
      <c r="P48" s="7">
        <f t="shared" si="1"/>
        <v>5342</v>
      </c>
      <c r="Q48" s="7"/>
      <c r="R48" s="7"/>
      <c r="S48" s="7"/>
    </row>
    <row r="49" spans="3:19">
      <c r="C49" s="7">
        <f t="shared" si="0"/>
        <v>39</v>
      </c>
      <c r="D49" s="12">
        <v>45277</v>
      </c>
      <c r="E49" s="7">
        <v>64</v>
      </c>
      <c r="F49" s="7">
        <v>63</v>
      </c>
      <c r="G49" s="7"/>
      <c r="H49" s="7"/>
      <c r="I49" s="7">
        <v>46</v>
      </c>
      <c r="J49" s="7"/>
      <c r="K49" s="7"/>
      <c r="L49" s="7"/>
      <c r="M49" s="7"/>
      <c r="N49" s="7"/>
      <c r="O49" s="7"/>
      <c r="P49" s="7">
        <f t="shared" si="1"/>
        <v>5388</v>
      </c>
      <c r="Q49" s="7"/>
      <c r="R49" s="7"/>
      <c r="S49" s="7"/>
    </row>
    <row r="50" spans="3:19">
      <c r="C50" s="7">
        <f t="shared" si="0"/>
        <v>40</v>
      </c>
      <c r="D50" s="12">
        <v>45277</v>
      </c>
      <c r="E50" s="7">
        <v>63</v>
      </c>
      <c r="F50" s="7">
        <v>61</v>
      </c>
      <c r="G50" s="7"/>
      <c r="H50" s="7"/>
      <c r="I50" s="7">
        <v>40</v>
      </c>
      <c r="J50" s="7"/>
      <c r="K50" s="7"/>
      <c r="L50" s="7"/>
      <c r="M50" s="7"/>
      <c r="N50" s="7"/>
      <c r="O50" s="7"/>
      <c r="P50" s="7">
        <f t="shared" si="1"/>
        <v>5428</v>
      </c>
      <c r="Q50" s="7"/>
      <c r="R50" s="7"/>
      <c r="S50" s="7"/>
    </row>
    <row r="51" spans="3:19">
      <c r="C51" s="7">
        <f t="shared" si="0"/>
        <v>41</v>
      </c>
      <c r="D51" s="12">
        <v>45277</v>
      </c>
      <c r="E51" s="7">
        <v>63</v>
      </c>
      <c r="F51" s="7">
        <v>69</v>
      </c>
      <c r="G51" s="7"/>
      <c r="H51" s="7"/>
      <c r="I51" s="7">
        <v>40</v>
      </c>
      <c r="J51" s="7"/>
      <c r="K51" s="7"/>
      <c r="L51" s="7"/>
      <c r="M51" s="7"/>
      <c r="N51" s="7"/>
      <c r="O51" s="7"/>
      <c r="P51" s="7">
        <f t="shared" si="1"/>
        <v>5468</v>
      </c>
      <c r="Q51" s="7"/>
      <c r="R51" s="7"/>
      <c r="S51" s="7"/>
    </row>
    <row r="52" spans="3:19">
      <c r="C52" s="7">
        <f t="shared" si="0"/>
        <v>42</v>
      </c>
      <c r="D52" s="12">
        <v>45277</v>
      </c>
      <c r="E52" s="7">
        <v>69</v>
      </c>
      <c r="F52" s="7">
        <v>71</v>
      </c>
      <c r="G52" s="7"/>
      <c r="H52" s="7"/>
      <c r="I52" s="7">
        <v>21</v>
      </c>
      <c r="J52" s="7"/>
      <c r="K52" s="7"/>
      <c r="L52" s="7"/>
      <c r="M52" s="7"/>
      <c r="N52" s="7"/>
      <c r="O52" s="7"/>
      <c r="P52" s="7">
        <f t="shared" si="1"/>
        <v>5489</v>
      </c>
      <c r="Q52" s="7"/>
      <c r="R52" s="7"/>
      <c r="S52" s="7"/>
    </row>
    <row r="53" spans="3:19">
      <c r="C53" s="7">
        <f t="shared" si="0"/>
        <v>43</v>
      </c>
      <c r="D53" s="12">
        <v>45277</v>
      </c>
      <c r="E53" s="7">
        <v>71</v>
      </c>
      <c r="F53" s="7">
        <v>77</v>
      </c>
      <c r="G53" s="7"/>
      <c r="H53" s="7"/>
      <c r="I53" s="7">
        <v>93</v>
      </c>
      <c r="J53" s="7"/>
      <c r="K53" s="7"/>
      <c r="L53" s="7"/>
      <c r="M53" s="7"/>
      <c r="N53" s="7"/>
      <c r="O53" s="7"/>
      <c r="P53" s="7">
        <f t="shared" si="1"/>
        <v>5582</v>
      </c>
      <c r="Q53" s="7"/>
      <c r="R53" s="7"/>
      <c r="S53" s="7"/>
    </row>
    <row r="54" spans="3:19">
      <c r="C54" s="7">
        <f t="shared" si="0"/>
        <v>44</v>
      </c>
      <c r="D54" s="12">
        <v>45278</v>
      </c>
      <c r="E54" s="7">
        <v>73</v>
      </c>
      <c r="F54" s="7">
        <v>77</v>
      </c>
      <c r="G54" s="7"/>
      <c r="H54" s="7"/>
      <c r="I54" s="7">
        <v>114</v>
      </c>
      <c r="J54" s="7"/>
      <c r="K54" s="7"/>
      <c r="L54" s="7"/>
      <c r="M54" s="7"/>
      <c r="N54" s="7"/>
      <c r="O54" s="7"/>
      <c r="P54" s="7">
        <f t="shared" si="1"/>
        <v>5696</v>
      </c>
      <c r="Q54" s="7"/>
      <c r="R54" s="7"/>
      <c r="S54" s="7"/>
    </row>
    <row r="55" spans="3:19">
      <c r="C55" s="7">
        <f t="shared" si="0"/>
        <v>45</v>
      </c>
      <c r="D55" s="12">
        <v>45278</v>
      </c>
      <c r="E55" s="7">
        <v>106</v>
      </c>
      <c r="F55" s="7">
        <v>111</v>
      </c>
      <c r="G55" s="7"/>
      <c r="H55" s="7"/>
      <c r="I55" s="7">
        <v>100</v>
      </c>
      <c r="J55" s="7"/>
      <c r="K55" s="7"/>
      <c r="L55" s="7"/>
      <c r="M55" s="7"/>
      <c r="N55" s="7"/>
      <c r="O55" s="7"/>
      <c r="P55" s="7">
        <f t="shared" si="1"/>
        <v>5796</v>
      </c>
      <c r="Q55" s="7"/>
      <c r="R55" s="7"/>
      <c r="S55" s="7"/>
    </row>
    <row r="56" spans="3:19">
      <c r="C56" s="7">
        <f t="shared" si="0"/>
        <v>46</v>
      </c>
      <c r="D56" s="12">
        <v>45279</v>
      </c>
      <c r="E56" s="7">
        <v>114</v>
      </c>
      <c r="F56" s="7">
        <v>112</v>
      </c>
      <c r="G56" s="7"/>
      <c r="H56" s="7"/>
      <c r="I56" s="7">
        <v>80</v>
      </c>
      <c r="J56" s="7"/>
      <c r="K56" s="7"/>
      <c r="L56" s="7"/>
      <c r="M56" s="7"/>
      <c r="N56" s="7"/>
      <c r="O56" s="7"/>
      <c r="P56" s="7">
        <f t="shared" si="1"/>
        <v>5876</v>
      </c>
      <c r="Q56" s="7"/>
      <c r="R56" s="7"/>
      <c r="S56" s="7"/>
    </row>
    <row r="57" spans="3:19">
      <c r="C57" s="7">
        <f t="shared" si="0"/>
        <v>47</v>
      </c>
      <c r="D57" s="12">
        <v>45279</v>
      </c>
      <c r="E57" s="7">
        <v>59</v>
      </c>
      <c r="F57" s="7">
        <v>57</v>
      </c>
      <c r="G57" s="7"/>
      <c r="H57" s="7"/>
      <c r="I57" s="7"/>
      <c r="J57" s="7">
        <v>34</v>
      </c>
      <c r="K57" s="7"/>
      <c r="L57" s="7"/>
      <c r="M57" s="7"/>
      <c r="N57" s="7"/>
      <c r="O57" s="7"/>
      <c r="P57" s="7">
        <f t="shared" si="1"/>
        <v>5910</v>
      </c>
      <c r="Q57" s="7"/>
      <c r="R57" s="7"/>
      <c r="S57" s="7"/>
    </row>
    <row r="58" spans="3:19">
      <c r="C58" s="7">
        <f t="shared" si="0"/>
        <v>48</v>
      </c>
      <c r="D58" s="12">
        <v>45279</v>
      </c>
      <c r="E58" s="7">
        <v>57</v>
      </c>
      <c r="F58" s="7">
        <v>55</v>
      </c>
      <c r="G58" s="7"/>
      <c r="H58" s="7"/>
      <c r="I58" s="7"/>
      <c r="J58" s="7">
        <v>30</v>
      </c>
      <c r="K58" s="7"/>
      <c r="L58" s="7"/>
      <c r="M58" s="7"/>
      <c r="N58" s="7"/>
      <c r="O58" s="7"/>
      <c r="P58" s="7">
        <f t="shared" si="1"/>
        <v>5940</v>
      </c>
      <c r="Q58" s="7"/>
      <c r="R58" s="7"/>
      <c r="S58" s="7"/>
    </row>
    <row r="59" spans="3:19">
      <c r="C59" s="7">
        <f t="shared" si="0"/>
        <v>49</v>
      </c>
      <c r="D59" s="12">
        <v>45280</v>
      </c>
      <c r="E59" s="7">
        <v>45</v>
      </c>
      <c r="F59" s="7">
        <v>46</v>
      </c>
      <c r="G59" s="7"/>
      <c r="H59" s="7"/>
      <c r="I59" s="7">
        <v>55</v>
      </c>
      <c r="J59" s="7"/>
      <c r="K59" s="7"/>
      <c r="L59" s="7"/>
      <c r="M59" s="7"/>
      <c r="N59" s="7"/>
      <c r="O59" s="7"/>
      <c r="P59" s="7">
        <f t="shared" si="1"/>
        <v>5995</v>
      </c>
      <c r="Q59" s="7"/>
      <c r="R59" s="7"/>
      <c r="S59" s="7"/>
    </row>
    <row r="60" spans="3:19">
      <c r="C60" s="7">
        <f t="shared" si="0"/>
        <v>50</v>
      </c>
      <c r="D60" s="12">
        <v>45280</v>
      </c>
      <c r="E60" s="7">
        <v>45</v>
      </c>
      <c r="F60" s="7">
        <v>26</v>
      </c>
      <c r="G60" s="7"/>
      <c r="H60" s="7"/>
      <c r="I60" s="7"/>
      <c r="J60" s="7">
        <v>46</v>
      </c>
      <c r="K60" s="7"/>
      <c r="L60" s="7"/>
      <c r="M60" s="7"/>
      <c r="N60" s="7"/>
      <c r="O60" s="7"/>
      <c r="P60" s="7">
        <f t="shared" si="1"/>
        <v>6041</v>
      </c>
      <c r="Q60" s="7"/>
      <c r="R60" s="7"/>
      <c r="S60" s="7"/>
    </row>
    <row r="61" spans="3:19">
      <c r="C61" s="7">
        <f t="shared" si="0"/>
        <v>51</v>
      </c>
      <c r="D61" s="12">
        <v>45280</v>
      </c>
      <c r="E61" s="7">
        <v>49</v>
      </c>
      <c r="F61" s="7">
        <v>45</v>
      </c>
      <c r="G61" s="7"/>
      <c r="H61" s="7"/>
      <c r="I61" s="7"/>
      <c r="J61" s="7">
        <v>30</v>
      </c>
      <c r="K61" s="7"/>
      <c r="L61" s="7"/>
      <c r="M61" s="7"/>
      <c r="N61" s="7"/>
      <c r="O61" s="7"/>
      <c r="P61" s="7">
        <f t="shared" si="1"/>
        <v>6071</v>
      </c>
      <c r="Q61" s="7"/>
      <c r="R61" s="7"/>
      <c r="S61" s="7"/>
    </row>
    <row r="62" spans="3:19">
      <c r="C62" s="7">
        <f t="shared" si="0"/>
        <v>52</v>
      </c>
      <c r="D62" s="12">
        <v>45280</v>
      </c>
      <c r="E62" s="7">
        <v>26</v>
      </c>
      <c r="F62" s="7">
        <v>18</v>
      </c>
      <c r="G62" s="7"/>
      <c r="H62" s="7"/>
      <c r="I62" s="7"/>
      <c r="J62" s="7">
        <v>15</v>
      </c>
      <c r="K62" s="7"/>
      <c r="L62" s="7"/>
      <c r="M62" s="7"/>
      <c r="N62" s="7"/>
      <c r="O62" s="7"/>
      <c r="P62" s="7">
        <f t="shared" si="1"/>
        <v>6086</v>
      </c>
      <c r="Q62" s="7"/>
      <c r="R62" s="7"/>
      <c r="S62" s="7"/>
    </row>
    <row r="63" spans="3:19">
      <c r="C63" s="7">
        <f t="shared" si="0"/>
        <v>53</v>
      </c>
      <c r="D63" s="12">
        <v>45280</v>
      </c>
      <c r="E63" s="7">
        <v>18</v>
      </c>
      <c r="F63" s="7">
        <v>19</v>
      </c>
      <c r="G63" s="7"/>
      <c r="H63" s="7"/>
      <c r="I63" s="7">
        <v>30</v>
      </c>
      <c r="J63" s="7"/>
      <c r="K63" s="7"/>
      <c r="L63" s="7"/>
      <c r="M63" s="7"/>
      <c r="N63" s="7"/>
      <c r="O63" s="7"/>
      <c r="P63" s="7">
        <f t="shared" si="1"/>
        <v>6116</v>
      </c>
      <c r="Q63" s="7"/>
      <c r="R63" s="7"/>
      <c r="S63" s="7"/>
    </row>
    <row r="64" spans="3:19">
      <c r="C64" s="7">
        <f t="shared" si="0"/>
        <v>54</v>
      </c>
      <c r="D64" s="12">
        <v>45280</v>
      </c>
      <c r="E64" s="7">
        <v>18</v>
      </c>
      <c r="F64" s="7">
        <v>12</v>
      </c>
      <c r="G64" s="7"/>
      <c r="H64" s="7"/>
      <c r="I64" s="7"/>
      <c r="J64" s="7"/>
      <c r="K64" s="7"/>
      <c r="L64" s="7">
        <v>38</v>
      </c>
      <c r="M64" s="7"/>
      <c r="N64" s="7"/>
      <c r="O64" s="7"/>
      <c r="P64" s="7">
        <f t="shared" si="1"/>
        <v>6154</v>
      </c>
      <c r="Q64" s="7"/>
      <c r="R64" s="7"/>
      <c r="S64" s="7"/>
    </row>
    <row r="65" spans="3:19">
      <c r="C65" s="7">
        <f t="shared" si="0"/>
        <v>55</v>
      </c>
      <c r="D65" s="12">
        <v>45281</v>
      </c>
      <c r="E65" s="7">
        <v>142</v>
      </c>
      <c r="F65" s="7">
        <v>155</v>
      </c>
      <c r="G65" s="7"/>
      <c r="H65" s="7"/>
      <c r="I65" s="7">
        <v>134</v>
      </c>
      <c r="J65" s="7"/>
      <c r="K65" s="7"/>
      <c r="L65" s="7"/>
      <c r="M65" s="7"/>
      <c r="N65" s="7"/>
      <c r="O65" s="7"/>
      <c r="P65" s="7">
        <f t="shared" si="1"/>
        <v>6288</v>
      </c>
      <c r="Q65" s="7"/>
      <c r="R65" s="7"/>
      <c r="S65" s="7"/>
    </row>
    <row r="66" spans="3:19">
      <c r="C66" s="7">
        <f t="shared" si="0"/>
        <v>56</v>
      </c>
      <c r="D66" s="12">
        <v>45281</v>
      </c>
      <c r="E66" s="7">
        <v>116</v>
      </c>
      <c r="F66" s="7">
        <v>136</v>
      </c>
      <c r="G66" s="7"/>
      <c r="H66" s="7"/>
      <c r="I66" s="7">
        <v>121</v>
      </c>
      <c r="J66" s="7"/>
      <c r="K66" s="7"/>
      <c r="L66" s="7"/>
      <c r="M66" s="7"/>
      <c r="N66" s="7"/>
      <c r="O66" s="7"/>
      <c r="P66" s="7">
        <f t="shared" si="1"/>
        <v>6409</v>
      </c>
      <c r="Q66" s="7"/>
      <c r="R66" s="7"/>
      <c r="S66" s="7"/>
    </row>
    <row r="67" spans="3:19">
      <c r="C67" s="7">
        <f t="shared" si="0"/>
        <v>57</v>
      </c>
      <c r="D67" s="12">
        <v>45281</v>
      </c>
      <c r="E67" s="7">
        <v>136</v>
      </c>
      <c r="F67" s="7">
        <v>139</v>
      </c>
      <c r="G67" s="7"/>
      <c r="H67" s="7"/>
      <c r="I67" s="7">
        <v>123</v>
      </c>
      <c r="J67" s="7"/>
      <c r="K67" s="7"/>
      <c r="L67" s="7"/>
      <c r="M67" s="7"/>
      <c r="N67" s="7"/>
      <c r="O67" s="7"/>
      <c r="P67" s="7">
        <f t="shared" si="1"/>
        <v>6532</v>
      </c>
      <c r="Q67" s="7"/>
      <c r="R67" s="7"/>
      <c r="S67" s="7"/>
    </row>
    <row r="68" spans="3:19">
      <c r="C68" s="7">
        <f t="shared" si="0"/>
        <v>58</v>
      </c>
      <c r="D68" s="12">
        <v>45281</v>
      </c>
      <c r="E68" s="7">
        <v>105</v>
      </c>
      <c r="F68" s="7">
        <v>103</v>
      </c>
      <c r="G68" s="7"/>
      <c r="H68" s="7"/>
      <c r="I68" s="7"/>
      <c r="J68" s="7"/>
      <c r="K68" s="7"/>
      <c r="L68" s="7">
        <v>174</v>
      </c>
      <c r="M68" s="7"/>
      <c r="N68" s="7"/>
      <c r="O68" s="7"/>
      <c r="P68" s="7">
        <f t="shared" si="1"/>
        <v>6706</v>
      </c>
      <c r="Q68" s="7"/>
      <c r="R68" s="7"/>
      <c r="S68" s="7"/>
    </row>
    <row r="69" spans="3:19">
      <c r="C69" s="7">
        <f t="shared" si="0"/>
        <v>59</v>
      </c>
      <c r="D69" s="12">
        <v>45282</v>
      </c>
      <c r="E69" s="7">
        <v>155</v>
      </c>
      <c r="F69" s="7">
        <v>185</v>
      </c>
      <c r="G69" s="7"/>
      <c r="H69" s="7"/>
      <c r="I69" s="7">
        <v>206</v>
      </c>
      <c r="J69" s="7"/>
      <c r="K69" s="7"/>
      <c r="L69" s="7"/>
      <c r="M69" s="7"/>
      <c r="N69" s="7"/>
      <c r="O69" s="7"/>
      <c r="P69" s="7">
        <f t="shared" si="1"/>
        <v>6912</v>
      </c>
      <c r="Q69" s="7"/>
      <c r="R69" s="7"/>
      <c r="S69" s="7"/>
    </row>
    <row r="70" spans="3:19">
      <c r="C70" s="7">
        <f t="shared" si="0"/>
        <v>60</v>
      </c>
      <c r="D70" s="12">
        <v>45282</v>
      </c>
      <c r="E70" s="7">
        <v>155</v>
      </c>
      <c r="F70" s="7">
        <v>154</v>
      </c>
      <c r="G70" s="7"/>
      <c r="H70" s="7"/>
      <c r="I70" s="7">
        <v>75</v>
      </c>
      <c r="J70" s="7"/>
      <c r="K70" s="7"/>
      <c r="L70" s="7"/>
      <c r="M70" s="7"/>
      <c r="N70" s="7"/>
      <c r="O70" s="7"/>
      <c r="P70" s="7">
        <f t="shared" si="1"/>
        <v>6987</v>
      </c>
      <c r="Q70" s="7"/>
      <c r="R70" s="7"/>
      <c r="S70" s="7"/>
    </row>
    <row r="71" spans="3:19">
      <c r="C71" s="7">
        <f t="shared" si="0"/>
        <v>61</v>
      </c>
      <c r="D71" s="12">
        <v>45282</v>
      </c>
      <c r="E71" s="7">
        <v>185</v>
      </c>
      <c r="F71" s="7">
        <v>183</v>
      </c>
      <c r="G71" s="7"/>
      <c r="H71" s="7"/>
      <c r="I71" s="7">
        <v>125</v>
      </c>
      <c r="J71" s="7"/>
      <c r="K71" s="7"/>
      <c r="L71" s="7"/>
      <c r="M71" s="7"/>
      <c r="N71" s="7"/>
      <c r="O71" s="7"/>
      <c r="P71" s="7">
        <f t="shared" si="1"/>
        <v>7112</v>
      </c>
      <c r="Q71" s="7"/>
      <c r="R71" s="7"/>
      <c r="S71" s="7"/>
    </row>
    <row r="72" spans="3:19">
      <c r="C72" s="7">
        <f t="shared" si="0"/>
        <v>62</v>
      </c>
      <c r="D72" s="12">
        <v>45282</v>
      </c>
      <c r="E72" s="7">
        <v>185</v>
      </c>
      <c r="F72" s="7">
        <v>189</v>
      </c>
      <c r="G72" s="7"/>
      <c r="H72" s="7"/>
      <c r="I72" s="7">
        <v>125</v>
      </c>
      <c r="J72" s="7"/>
      <c r="K72" s="7"/>
      <c r="L72" s="7"/>
      <c r="M72" s="7"/>
      <c r="N72" s="7"/>
      <c r="O72" s="7"/>
      <c r="P72" s="7">
        <f t="shared" si="1"/>
        <v>7237</v>
      </c>
      <c r="Q72" s="7"/>
      <c r="R72" s="7"/>
      <c r="S72" s="7"/>
    </row>
    <row r="73" spans="3:19">
      <c r="C73" s="7">
        <f t="shared" si="0"/>
        <v>63</v>
      </c>
      <c r="D73" s="12">
        <v>45282</v>
      </c>
      <c r="E73" s="7">
        <v>189</v>
      </c>
      <c r="F73" s="7">
        <v>188</v>
      </c>
      <c r="G73" s="7"/>
      <c r="H73" s="7"/>
      <c r="I73" s="7">
        <v>104</v>
      </c>
      <c r="J73" s="7"/>
      <c r="K73" s="7"/>
      <c r="L73" s="7"/>
      <c r="M73" s="7"/>
      <c r="N73" s="7"/>
      <c r="O73" s="7"/>
      <c r="P73" s="7">
        <f t="shared" si="1"/>
        <v>7341</v>
      </c>
      <c r="Q73" s="7"/>
      <c r="R73" s="7"/>
      <c r="S73" s="7"/>
    </row>
    <row r="74" spans="3:19">
      <c r="C74" s="7">
        <f t="shared" si="0"/>
        <v>64</v>
      </c>
      <c r="D74" s="12">
        <v>45290</v>
      </c>
      <c r="E74" s="318">
        <v>152</v>
      </c>
      <c r="F74" s="318">
        <v>186</v>
      </c>
      <c r="G74" s="7"/>
      <c r="H74" s="7"/>
      <c r="I74" s="318">
        <v>100</v>
      </c>
      <c r="J74" s="7"/>
      <c r="K74" s="7"/>
      <c r="L74" s="7"/>
      <c r="M74" s="7"/>
      <c r="N74" s="7"/>
      <c r="O74" s="7"/>
      <c r="P74" s="7">
        <f t="shared" si="1"/>
        <v>7441</v>
      </c>
      <c r="Q74" s="7"/>
      <c r="R74" s="7"/>
      <c r="S74" s="7"/>
    </row>
    <row r="75" spans="3:19">
      <c r="C75" s="7">
        <f t="shared" si="0"/>
        <v>65</v>
      </c>
      <c r="D75" s="12">
        <v>45290</v>
      </c>
      <c r="E75" s="318">
        <v>188</v>
      </c>
      <c r="F75" s="318">
        <v>186</v>
      </c>
      <c r="G75" s="7"/>
      <c r="H75" s="7"/>
      <c r="I75" s="318">
        <v>250</v>
      </c>
      <c r="J75" s="7"/>
      <c r="K75" s="7"/>
      <c r="L75" s="7"/>
      <c r="M75" s="7"/>
      <c r="N75" s="7"/>
      <c r="O75" s="7"/>
      <c r="P75" s="7">
        <f t="shared" si="1"/>
        <v>7691</v>
      </c>
      <c r="Q75" s="7"/>
      <c r="R75" s="7"/>
      <c r="S75" s="7"/>
    </row>
    <row r="76" spans="3:19">
      <c r="C76" s="7">
        <f t="shared" si="0"/>
        <v>66</v>
      </c>
      <c r="D76" s="12">
        <v>45290</v>
      </c>
      <c r="E76" s="318">
        <v>138</v>
      </c>
      <c r="F76" s="318">
        <v>154</v>
      </c>
      <c r="G76" s="7"/>
      <c r="H76" s="7"/>
      <c r="I76" s="318">
        <v>127</v>
      </c>
      <c r="J76" s="7"/>
      <c r="K76" s="7"/>
      <c r="L76" s="7"/>
      <c r="M76" s="7"/>
      <c r="N76" s="7"/>
      <c r="O76" s="7"/>
      <c r="P76" s="7">
        <f t="shared" si="1"/>
        <v>7818</v>
      </c>
      <c r="Q76" s="7"/>
      <c r="R76" s="7"/>
      <c r="S76" s="7"/>
    </row>
    <row r="77" spans="3:19">
      <c r="C77" s="7">
        <f t="shared" ref="C77:C141" si="2">1+C76</f>
        <v>67</v>
      </c>
      <c r="D77" s="12">
        <v>45290</v>
      </c>
      <c r="E77" s="318">
        <v>148</v>
      </c>
      <c r="F77" s="318">
        <v>150</v>
      </c>
      <c r="G77" s="7"/>
      <c r="H77" s="7"/>
      <c r="I77" s="7"/>
      <c r="J77" s="7">
        <v>8</v>
      </c>
      <c r="K77" s="7"/>
      <c r="L77" s="7"/>
      <c r="M77" s="7"/>
      <c r="N77" s="7"/>
      <c r="O77" s="7"/>
      <c r="P77" s="7">
        <f t="shared" ref="P77:P140" si="3">+P76+I77+J77+K77+L77+M77+N77</f>
        <v>7826</v>
      </c>
      <c r="Q77" s="7"/>
      <c r="R77" s="7"/>
      <c r="S77" s="7"/>
    </row>
    <row r="78" spans="3:19">
      <c r="C78" s="7">
        <f t="shared" si="2"/>
        <v>68</v>
      </c>
      <c r="D78" s="12">
        <v>45290</v>
      </c>
      <c r="E78" s="318">
        <v>150</v>
      </c>
      <c r="F78" s="318">
        <v>152</v>
      </c>
      <c r="G78" s="7"/>
      <c r="H78" s="7"/>
      <c r="I78" s="7"/>
      <c r="J78" s="7">
        <v>21</v>
      </c>
      <c r="K78" s="7"/>
      <c r="L78" s="7"/>
      <c r="M78" s="7"/>
      <c r="N78" s="7"/>
      <c r="O78" s="7"/>
      <c r="P78" s="7">
        <f t="shared" si="3"/>
        <v>7847</v>
      </c>
      <c r="Q78" s="7"/>
      <c r="R78" s="7"/>
      <c r="S78" s="7"/>
    </row>
    <row r="79" spans="3:19">
      <c r="C79" s="7">
        <f t="shared" si="2"/>
        <v>69</v>
      </c>
      <c r="D79" s="12">
        <v>45290</v>
      </c>
      <c r="E79" s="318">
        <v>148</v>
      </c>
      <c r="F79" s="318">
        <v>149</v>
      </c>
      <c r="G79" s="7"/>
      <c r="H79" s="7"/>
      <c r="I79" s="7">
        <v>30</v>
      </c>
      <c r="J79" s="7"/>
      <c r="K79" s="7"/>
      <c r="L79" s="7"/>
      <c r="M79" s="7"/>
      <c r="N79" s="7"/>
      <c r="O79" s="7"/>
      <c r="P79" s="7">
        <f t="shared" si="3"/>
        <v>7877</v>
      </c>
      <c r="Q79" s="7"/>
      <c r="R79" s="7"/>
      <c r="S79" s="7"/>
    </row>
    <row r="80" spans="3:19">
      <c r="C80" s="7">
        <f t="shared" si="2"/>
        <v>70</v>
      </c>
      <c r="D80" s="12">
        <v>45291</v>
      </c>
      <c r="E80" s="318">
        <v>142</v>
      </c>
      <c r="F80" s="318">
        <v>148</v>
      </c>
      <c r="G80" s="7"/>
      <c r="H80" s="7"/>
      <c r="I80" s="7"/>
      <c r="J80" s="7">
        <v>80</v>
      </c>
      <c r="K80" s="7"/>
      <c r="L80" s="7"/>
      <c r="M80" s="7"/>
      <c r="N80" s="7"/>
      <c r="O80" s="7"/>
      <c r="P80" s="7">
        <f t="shared" si="3"/>
        <v>7957</v>
      </c>
      <c r="Q80" s="7"/>
      <c r="R80" s="7"/>
      <c r="S80" s="7"/>
    </row>
    <row r="81" spans="3:19">
      <c r="C81" s="7">
        <f t="shared" si="2"/>
        <v>71</v>
      </c>
      <c r="D81" s="12">
        <v>45291</v>
      </c>
      <c r="E81" s="318">
        <v>138</v>
      </c>
      <c r="F81" s="318">
        <v>139</v>
      </c>
      <c r="G81" s="7"/>
      <c r="H81" s="7"/>
      <c r="I81" s="7"/>
      <c r="J81" s="7">
        <v>19</v>
      </c>
      <c r="K81" s="7"/>
      <c r="L81" s="7"/>
      <c r="M81" s="7"/>
      <c r="N81" s="7"/>
      <c r="O81" s="7"/>
      <c r="P81" s="7">
        <f t="shared" si="3"/>
        <v>7976</v>
      </c>
      <c r="Q81" s="7"/>
      <c r="R81" s="7"/>
      <c r="S81" s="7"/>
    </row>
    <row r="82" spans="3:19">
      <c r="C82" s="7">
        <f t="shared" si="2"/>
        <v>72</v>
      </c>
      <c r="D82" s="12">
        <v>45291</v>
      </c>
      <c r="E82" s="318">
        <v>139</v>
      </c>
      <c r="F82" s="318">
        <v>142</v>
      </c>
      <c r="G82" s="7"/>
      <c r="H82" s="7"/>
      <c r="I82" s="7"/>
      <c r="J82" s="7">
        <v>69</v>
      </c>
      <c r="K82" s="7"/>
      <c r="L82" s="7"/>
      <c r="M82" s="7"/>
      <c r="N82" s="7"/>
      <c r="O82" s="7"/>
      <c r="P82" s="7">
        <f t="shared" si="3"/>
        <v>8045</v>
      </c>
      <c r="Q82" s="7"/>
      <c r="R82" s="7"/>
      <c r="S82" s="7"/>
    </row>
    <row r="83" spans="3:19">
      <c r="C83" s="7">
        <f t="shared" si="2"/>
        <v>73</v>
      </c>
      <c r="D83" s="12">
        <v>45291</v>
      </c>
      <c r="E83" s="318">
        <v>130</v>
      </c>
      <c r="F83" s="318">
        <v>138</v>
      </c>
      <c r="G83" s="7"/>
      <c r="H83" s="7"/>
      <c r="I83" s="7"/>
      <c r="J83" s="7">
        <v>102</v>
      </c>
      <c r="K83" s="7"/>
      <c r="L83" s="7"/>
      <c r="M83" s="7"/>
      <c r="N83" s="7"/>
      <c r="O83" s="7"/>
      <c r="P83" s="7">
        <f t="shared" si="3"/>
        <v>8147</v>
      </c>
      <c r="Q83" s="7"/>
      <c r="R83" s="7"/>
      <c r="S83" s="7"/>
    </row>
    <row r="84" spans="3:19">
      <c r="C84" s="7">
        <f t="shared" si="2"/>
        <v>74</v>
      </c>
      <c r="D84" s="12">
        <v>45291</v>
      </c>
      <c r="E84" s="318">
        <v>122</v>
      </c>
      <c r="F84" s="318">
        <v>130</v>
      </c>
      <c r="G84" s="7"/>
      <c r="H84" s="7"/>
      <c r="I84" s="7"/>
      <c r="J84" s="7">
        <v>26</v>
      </c>
      <c r="K84" s="7"/>
      <c r="L84" s="7"/>
      <c r="M84" s="7"/>
      <c r="N84" s="7"/>
      <c r="O84" s="7"/>
      <c r="P84" s="7">
        <f t="shared" si="3"/>
        <v>8173</v>
      </c>
      <c r="Q84" s="7"/>
      <c r="R84" s="7"/>
      <c r="S84" s="7"/>
    </row>
    <row r="85" spans="3:19">
      <c r="C85" s="7">
        <f t="shared" si="2"/>
        <v>75</v>
      </c>
      <c r="D85" s="12">
        <v>45292</v>
      </c>
      <c r="E85" s="318">
        <v>183</v>
      </c>
      <c r="F85" s="318">
        <v>184</v>
      </c>
      <c r="G85" s="7"/>
      <c r="H85" s="7"/>
      <c r="I85" s="7">
        <v>171</v>
      </c>
      <c r="K85" s="7"/>
      <c r="L85" s="7"/>
      <c r="M85" s="7"/>
      <c r="N85" s="7"/>
      <c r="O85" s="7"/>
      <c r="P85" s="7">
        <f t="shared" si="3"/>
        <v>8344</v>
      </c>
      <c r="Q85" s="7"/>
      <c r="R85" s="7"/>
      <c r="S85" s="7"/>
    </row>
    <row r="86" spans="3:19">
      <c r="C86" s="7">
        <f t="shared" si="2"/>
        <v>76</v>
      </c>
      <c r="D86" s="12">
        <v>45292</v>
      </c>
      <c r="E86" s="318">
        <v>154</v>
      </c>
      <c r="F86" s="318">
        <v>183</v>
      </c>
      <c r="G86" s="7"/>
      <c r="H86" s="7"/>
      <c r="I86" s="7">
        <v>270</v>
      </c>
      <c r="K86" s="7"/>
      <c r="L86" s="7"/>
      <c r="M86" s="7"/>
      <c r="N86" s="7"/>
      <c r="O86" s="7"/>
      <c r="P86" s="7">
        <f t="shared" si="3"/>
        <v>8614</v>
      </c>
      <c r="Q86" s="7"/>
      <c r="R86" s="7"/>
      <c r="S86" s="7"/>
    </row>
    <row r="87" spans="3:19">
      <c r="C87" s="7">
        <f t="shared" si="2"/>
        <v>77</v>
      </c>
      <c r="D87" s="12">
        <v>45292</v>
      </c>
      <c r="E87" s="318">
        <v>186</v>
      </c>
      <c r="F87" s="318">
        <v>187</v>
      </c>
      <c r="G87" s="7"/>
      <c r="H87" s="7"/>
      <c r="I87" s="7">
        <v>150</v>
      </c>
      <c r="K87" s="7"/>
      <c r="L87" s="7"/>
      <c r="M87" s="7"/>
      <c r="N87" s="7"/>
      <c r="O87" s="7"/>
      <c r="P87" s="7">
        <f t="shared" si="3"/>
        <v>8764</v>
      </c>
      <c r="Q87" s="7"/>
      <c r="R87" s="7"/>
      <c r="S87" s="7"/>
    </row>
    <row r="88" spans="3:19">
      <c r="C88" s="7">
        <f t="shared" si="2"/>
        <v>78</v>
      </c>
      <c r="D88" s="12">
        <v>45293</v>
      </c>
      <c r="E88" s="318">
        <v>198</v>
      </c>
      <c r="F88" s="318">
        <v>196</v>
      </c>
      <c r="G88" s="7"/>
      <c r="H88" s="7"/>
      <c r="I88" s="318">
        <v>95</v>
      </c>
      <c r="J88" s="7"/>
      <c r="K88" s="7"/>
      <c r="L88" s="7"/>
      <c r="M88" s="7"/>
      <c r="N88" s="7"/>
      <c r="O88" s="7"/>
      <c r="P88" s="7">
        <f t="shared" si="3"/>
        <v>8859</v>
      </c>
      <c r="Q88" s="7"/>
      <c r="R88" s="7"/>
      <c r="S88" s="7"/>
    </row>
    <row r="89" spans="3:19">
      <c r="C89" s="7">
        <f t="shared" si="2"/>
        <v>79</v>
      </c>
      <c r="D89" s="12">
        <v>45293</v>
      </c>
      <c r="E89" s="318">
        <v>196</v>
      </c>
      <c r="F89" s="318">
        <v>194</v>
      </c>
      <c r="G89" s="7"/>
      <c r="H89" s="7"/>
      <c r="I89" s="318">
        <v>150</v>
      </c>
      <c r="J89" s="7"/>
      <c r="K89" s="7"/>
      <c r="L89" s="7"/>
      <c r="M89" s="7"/>
      <c r="N89" s="7"/>
      <c r="O89" s="7"/>
      <c r="P89" s="7">
        <f t="shared" si="3"/>
        <v>9009</v>
      </c>
      <c r="Q89" s="7"/>
      <c r="R89" s="7"/>
      <c r="S89" s="7"/>
    </row>
    <row r="90" spans="3:19">
      <c r="C90" s="7">
        <f t="shared" si="2"/>
        <v>80</v>
      </c>
      <c r="D90" s="12">
        <v>45294</v>
      </c>
      <c r="E90" s="322">
        <v>79</v>
      </c>
      <c r="F90" s="322">
        <v>54</v>
      </c>
      <c r="G90" s="7"/>
      <c r="H90" s="7"/>
      <c r="I90" s="7">
        <v>125</v>
      </c>
      <c r="J90" s="7"/>
      <c r="K90" s="7"/>
      <c r="L90" s="7"/>
      <c r="M90" s="7"/>
      <c r="N90" s="7"/>
      <c r="O90" s="7"/>
      <c r="P90" s="7">
        <f t="shared" si="3"/>
        <v>9134</v>
      </c>
      <c r="Q90" s="7"/>
      <c r="R90" s="7"/>
      <c r="S90" s="7"/>
    </row>
    <row r="91" spans="3:19">
      <c r="C91" s="7">
        <f t="shared" si="2"/>
        <v>81</v>
      </c>
      <c r="D91" s="12">
        <v>45294</v>
      </c>
      <c r="E91" s="322">
        <v>39</v>
      </c>
      <c r="F91" s="322">
        <v>40</v>
      </c>
      <c r="G91" s="7"/>
      <c r="H91" s="7"/>
      <c r="I91" s="318">
        <v>140</v>
      </c>
      <c r="J91" s="7"/>
      <c r="K91" s="7"/>
      <c r="L91" s="7"/>
      <c r="M91" s="7"/>
      <c r="N91" s="7"/>
      <c r="O91" s="7"/>
      <c r="P91" s="7">
        <f t="shared" si="3"/>
        <v>9274</v>
      </c>
      <c r="Q91" s="7"/>
      <c r="R91" s="7"/>
      <c r="S91" s="7"/>
    </row>
    <row r="92" spans="3:19">
      <c r="C92" s="7">
        <f t="shared" si="2"/>
        <v>82</v>
      </c>
      <c r="D92" s="12">
        <v>45294</v>
      </c>
      <c r="E92" s="322" t="s">
        <v>1783</v>
      </c>
      <c r="F92" s="322" t="s">
        <v>1784</v>
      </c>
      <c r="G92" s="7"/>
      <c r="H92" s="7"/>
      <c r="I92" s="318">
        <v>35</v>
      </c>
      <c r="J92" s="7"/>
      <c r="K92" s="7"/>
      <c r="L92" s="7"/>
      <c r="M92" s="7"/>
      <c r="N92" s="7"/>
      <c r="O92" s="7"/>
      <c r="P92" s="7">
        <f t="shared" si="3"/>
        <v>9309</v>
      </c>
      <c r="Q92" s="7"/>
      <c r="R92" s="7"/>
      <c r="S92" s="7"/>
    </row>
    <row r="93" spans="3:19">
      <c r="C93" s="7">
        <f t="shared" si="2"/>
        <v>83</v>
      </c>
      <c r="D93" s="12">
        <v>45294</v>
      </c>
      <c r="E93" s="322" t="s">
        <v>1785</v>
      </c>
      <c r="F93" s="322" t="s">
        <v>1786</v>
      </c>
      <c r="G93" s="7"/>
      <c r="H93" s="7"/>
      <c r="I93" s="318">
        <v>40</v>
      </c>
      <c r="J93" s="7"/>
      <c r="K93" s="7"/>
      <c r="L93" s="7"/>
      <c r="M93" s="7"/>
      <c r="N93" s="7"/>
      <c r="O93" s="7"/>
      <c r="P93" s="7">
        <f t="shared" si="3"/>
        <v>9349</v>
      </c>
      <c r="Q93" s="7"/>
      <c r="R93" s="7"/>
      <c r="S93" s="7"/>
    </row>
    <row r="94" spans="3:19">
      <c r="C94" s="7">
        <f t="shared" si="2"/>
        <v>84</v>
      </c>
      <c r="D94" s="12">
        <v>45294</v>
      </c>
      <c r="E94" s="322" t="s">
        <v>1787</v>
      </c>
      <c r="F94" s="322" t="s">
        <v>1788</v>
      </c>
      <c r="G94" s="7"/>
      <c r="H94" s="7"/>
      <c r="I94" s="318">
        <v>45</v>
      </c>
      <c r="J94" s="7"/>
      <c r="K94" s="7"/>
      <c r="L94" s="7"/>
      <c r="M94" s="7"/>
      <c r="N94" s="7"/>
      <c r="O94" s="7"/>
      <c r="P94" s="7">
        <f t="shared" si="3"/>
        <v>9394</v>
      </c>
      <c r="Q94" s="7"/>
      <c r="R94" s="7"/>
      <c r="S94" s="7"/>
    </row>
    <row r="95" spans="3:19">
      <c r="C95" s="7">
        <f t="shared" si="2"/>
        <v>85</v>
      </c>
      <c r="D95" s="12">
        <v>45295</v>
      </c>
      <c r="E95" s="318">
        <v>175</v>
      </c>
      <c r="F95" s="318">
        <v>176</v>
      </c>
      <c r="G95" s="7"/>
      <c r="H95" s="7"/>
      <c r="I95" s="318">
        <v>108</v>
      </c>
      <c r="J95" s="7"/>
      <c r="K95" s="7"/>
      <c r="L95" s="7"/>
      <c r="M95" s="7"/>
      <c r="N95" s="7"/>
      <c r="O95" s="7"/>
      <c r="P95" s="7">
        <f t="shared" si="3"/>
        <v>9502</v>
      </c>
      <c r="Q95" s="7"/>
      <c r="R95" s="7"/>
      <c r="S95" s="7"/>
    </row>
    <row r="96" spans="3:19">
      <c r="C96" s="7">
        <f t="shared" si="2"/>
        <v>86</v>
      </c>
      <c r="D96" s="12">
        <v>45295</v>
      </c>
      <c r="E96" s="318">
        <v>175</v>
      </c>
      <c r="F96" s="318">
        <v>177</v>
      </c>
      <c r="G96" s="7"/>
      <c r="H96" s="7"/>
      <c r="I96" s="318">
        <v>159</v>
      </c>
      <c r="J96" s="7"/>
      <c r="K96" s="7"/>
      <c r="L96" s="7"/>
      <c r="M96" s="7"/>
      <c r="N96" s="7"/>
      <c r="O96" s="7"/>
      <c r="P96" s="7">
        <f t="shared" si="3"/>
        <v>9661</v>
      </c>
      <c r="Q96" s="7"/>
      <c r="R96" s="7"/>
      <c r="S96" s="7"/>
    </row>
    <row r="97" spans="3:19">
      <c r="C97" s="7">
        <f t="shared" si="2"/>
        <v>87</v>
      </c>
      <c r="D97" s="12">
        <v>45296</v>
      </c>
      <c r="E97" s="318">
        <v>61</v>
      </c>
      <c r="F97" s="318">
        <v>52</v>
      </c>
      <c r="G97" s="7"/>
      <c r="H97" s="7"/>
      <c r="I97" s="318">
        <v>100</v>
      </c>
      <c r="J97" s="7"/>
      <c r="K97" s="7"/>
      <c r="L97" s="7"/>
      <c r="M97" s="7"/>
      <c r="N97" s="7"/>
      <c r="O97" s="7"/>
      <c r="P97" s="7">
        <f t="shared" si="3"/>
        <v>9761</v>
      </c>
      <c r="Q97" s="7"/>
      <c r="R97" s="7"/>
      <c r="S97" s="7"/>
    </row>
    <row r="98" spans="3:19">
      <c r="C98" s="7">
        <f t="shared" si="2"/>
        <v>88</v>
      </c>
      <c r="D98" s="12">
        <v>45296</v>
      </c>
      <c r="E98" s="318">
        <v>61</v>
      </c>
      <c r="F98" s="318">
        <v>62</v>
      </c>
      <c r="G98" s="7"/>
      <c r="H98" s="7"/>
      <c r="I98" s="318">
        <v>130</v>
      </c>
      <c r="J98" s="7"/>
      <c r="K98" s="7"/>
      <c r="L98" s="7"/>
      <c r="M98" s="7"/>
      <c r="N98" s="7"/>
      <c r="O98" s="7"/>
      <c r="P98" s="7">
        <f t="shared" si="3"/>
        <v>9891</v>
      </c>
      <c r="Q98" s="7"/>
      <c r="R98" s="7"/>
      <c r="S98" s="7"/>
    </row>
    <row r="99" spans="3:19">
      <c r="C99" s="7">
        <f t="shared" si="2"/>
        <v>89</v>
      </c>
      <c r="D99" s="12">
        <v>45296</v>
      </c>
      <c r="E99" s="318">
        <v>161</v>
      </c>
      <c r="F99" s="318">
        <v>162</v>
      </c>
      <c r="G99" s="7"/>
      <c r="H99" s="7"/>
      <c r="I99" s="318">
        <v>24</v>
      </c>
      <c r="J99" s="7"/>
      <c r="K99" s="7"/>
      <c r="L99" s="7"/>
      <c r="M99" s="7"/>
      <c r="N99" s="7"/>
      <c r="O99" s="7"/>
      <c r="P99" s="7">
        <f t="shared" si="3"/>
        <v>9915</v>
      </c>
      <c r="Q99" s="7"/>
      <c r="R99" s="7"/>
      <c r="S99" s="7"/>
    </row>
    <row r="100" spans="3:19">
      <c r="C100" s="7">
        <f t="shared" si="2"/>
        <v>90</v>
      </c>
      <c r="D100" s="12">
        <v>45296</v>
      </c>
      <c r="E100" s="318">
        <v>160</v>
      </c>
      <c r="F100" s="318">
        <v>159</v>
      </c>
      <c r="G100" s="7"/>
      <c r="H100" s="7"/>
      <c r="I100" s="318">
        <v>10</v>
      </c>
      <c r="J100" s="7"/>
      <c r="K100" s="7"/>
      <c r="L100" s="7"/>
      <c r="M100" s="7"/>
      <c r="N100" s="7"/>
      <c r="O100" s="7"/>
      <c r="P100" s="7">
        <f t="shared" si="3"/>
        <v>9925</v>
      </c>
      <c r="Q100" s="7"/>
      <c r="R100" s="7"/>
      <c r="S100" s="7"/>
    </row>
    <row r="101" spans="3:19">
      <c r="C101" s="7">
        <f t="shared" si="2"/>
        <v>91</v>
      </c>
      <c r="D101" s="12">
        <v>45296</v>
      </c>
      <c r="E101" s="318">
        <v>172</v>
      </c>
      <c r="F101" s="318">
        <v>175</v>
      </c>
      <c r="G101" s="7"/>
      <c r="H101" s="7"/>
      <c r="I101" s="318">
        <v>71</v>
      </c>
      <c r="J101" s="7"/>
      <c r="K101" s="7"/>
      <c r="L101" s="7"/>
      <c r="M101" s="7"/>
      <c r="N101" s="7"/>
      <c r="O101" s="7"/>
      <c r="P101" s="7">
        <f t="shared" si="3"/>
        <v>9996</v>
      </c>
      <c r="Q101" s="7"/>
      <c r="R101" s="7"/>
      <c r="S101" s="7"/>
    </row>
    <row r="102" spans="3:19">
      <c r="C102" s="7">
        <f t="shared" si="2"/>
        <v>92</v>
      </c>
      <c r="D102" s="12">
        <v>45297</v>
      </c>
      <c r="E102" s="318">
        <v>26</v>
      </c>
      <c r="F102" s="318">
        <v>27</v>
      </c>
      <c r="G102" s="7"/>
      <c r="H102" s="7"/>
      <c r="I102" s="318">
        <v>36</v>
      </c>
      <c r="J102" s="7"/>
      <c r="K102" s="7"/>
      <c r="L102" s="7"/>
      <c r="M102" s="7"/>
      <c r="N102" s="7"/>
      <c r="O102" s="7"/>
      <c r="P102" s="7">
        <f t="shared" si="3"/>
        <v>10032</v>
      </c>
      <c r="Q102" s="7"/>
      <c r="R102" s="7"/>
      <c r="S102" s="7"/>
    </row>
    <row r="103" spans="3:19">
      <c r="C103" s="7">
        <f t="shared" si="2"/>
        <v>93</v>
      </c>
      <c r="D103" s="12">
        <v>45297</v>
      </c>
      <c r="E103" s="318">
        <v>27</v>
      </c>
      <c r="F103" s="318">
        <v>28</v>
      </c>
      <c r="G103" s="7"/>
      <c r="H103" s="7"/>
      <c r="I103" s="318">
        <v>40</v>
      </c>
      <c r="J103" s="7"/>
      <c r="K103" s="7"/>
      <c r="L103" s="7"/>
      <c r="M103" s="7"/>
      <c r="N103" s="7"/>
      <c r="O103" s="7"/>
      <c r="P103" s="7">
        <f t="shared" si="3"/>
        <v>10072</v>
      </c>
      <c r="Q103" s="7"/>
      <c r="R103" s="7"/>
      <c r="S103" s="7"/>
    </row>
    <row r="104" spans="3:19">
      <c r="C104" s="7">
        <f t="shared" si="2"/>
        <v>94</v>
      </c>
      <c r="D104" s="12">
        <v>45297</v>
      </c>
      <c r="E104" s="318">
        <v>27</v>
      </c>
      <c r="F104" s="318">
        <v>33</v>
      </c>
      <c r="G104" s="7"/>
      <c r="H104" s="7"/>
      <c r="I104" s="318">
        <v>25</v>
      </c>
      <c r="J104" s="7"/>
      <c r="K104" s="7"/>
      <c r="L104" s="7"/>
      <c r="M104" s="7"/>
      <c r="N104" s="7"/>
      <c r="O104" s="7"/>
      <c r="P104" s="7">
        <f t="shared" si="3"/>
        <v>10097</v>
      </c>
      <c r="Q104" s="7"/>
      <c r="R104" s="7"/>
      <c r="S104" s="7"/>
    </row>
    <row r="105" spans="3:19">
      <c r="C105" s="7">
        <f t="shared" si="2"/>
        <v>95</v>
      </c>
      <c r="D105" s="12">
        <v>45298</v>
      </c>
      <c r="E105" s="318">
        <v>72</v>
      </c>
      <c r="F105" s="318">
        <v>59</v>
      </c>
      <c r="G105" s="7"/>
      <c r="H105" s="7"/>
      <c r="I105" s="318">
        <v>85</v>
      </c>
      <c r="J105" s="7"/>
      <c r="K105" s="7"/>
      <c r="L105" s="7"/>
      <c r="M105" s="7"/>
      <c r="N105" s="7"/>
      <c r="O105" s="7"/>
      <c r="P105" s="7">
        <f t="shared" si="3"/>
        <v>10182</v>
      </c>
      <c r="Q105" s="7"/>
      <c r="R105" s="7"/>
      <c r="S105" s="7"/>
    </row>
    <row r="106" spans="3:19">
      <c r="C106" s="7">
        <f t="shared" si="2"/>
        <v>96</v>
      </c>
      <c r="D106" s="12">
        <v>45298</v>
      </c>
      <c r="E106" s="318">
        <v>59</v>
      </c>
      <c r="F106" s="318">
        <v>57</v>
      </c>
      <c r="G106" s="7"/>
      <c r="H106" s="7"/>
      <c r="I106" s="7"/>
      <c r="J106" s="7">
        <v>36</v>
      </c>
      <c r="K106" s="7"/>
      <c r="L106" s="7"/>
      <c r="M106" s="7"/>
      <c r="N106" s="7"/>
      <c r="O106" s="7"/>
      <c r="P106" s="7">
        <f t="shared" si="3"/>
        <v>10218</v>
      </c>
      <c r="Q106" s="7"/>
      <c r="R106" s="7"/>
      <c r="S106" s="7"/>
    </row>
    <row r="107" spans="3:19">
      <c r="C107" s="7">
        <f t="shared" si="2"/>
        <v>97</v>
      </c>
      <c r="D107" s="12">
        <v>45298</v>
      </c>
      <c r="E107" s="318">
        <v>57</v>
      </c>
      <c r="F107" s="318">
        <v>58</v>
      </c>
      <c r="G107" s="7"/>
      <c r="H107" s="7"/>
      <c r="I107" s="7">
        <v>30</v>
      </c>
      <c r="J107" s="7"/>
      <c r="K107" s="7"/>
      <c r="L107" s="7"/>
      <c r="M107" s="7"/>
      <c r="N107" s="7"/>
      <c r="O107" s="7"/>
      <c r="P107" s="7">
        <f t="shared" si="3"/>
        <v>10248</v>
      </c>
      <c r="Q107" s="7"/>
      <c r="R107" s="7"/>
      <c r="S107" s="7"/>
    </row>
    <row r="108" spans="3:19">
      <c r="C108" s="7">
        <f t="shared" si="2"/>
        <v>98</v>
      </c>
      <c r="D108" s="12">
        <v>45298</v>
      </c>
      <c r="E108" s="318">
        <v>59</v>
      </c>
      <c r="F108" s="318">
        <v>60</v>
      </c>
      <c r="G108" s="7"/>
      <c r="H108" s="7"/>
      <c r="I108" s="7">
        <v>60</v>
      </c>
      <c r="J108" s="7"/>
      <c r="K108" s="7"/>
      <c r="L108" s="7"/>
      <c r="M108" s="7"/>
      <c r="N108" s="7"/>
      <c r="O108" s="7"/>
      <c r="P108" s="7">
        <f t="shared" si="3"/>
        <v>10308</v>
      </c>
      <c r="Q108" s="7"/>
      <c r="R108" s="7"/>
      <c r="S108" s="7"/>
    </row>
    <row r="109" spans="3:19">
      <c r="C109" s="7">
        <f t="shared" si="2"/>
        <v>99</v>
      </c>
      <c r="D109" s="12">
        <v>45298</v>
      </c>
      <c r="E109" s="318">
        <v>61</v>
      </c>
      <c r="F109" s="318">
        <v>52</v>
      </c>
      <c r="G109" s="7"/>
      <c r="H109" s="7"/>
      <c r="I109" s="7">
        <v>105</v>
      </c>
      <c r="J109" s="7"/>
      <c r="K109" s="7"/>
      <c r="L109" s="7"/>
      <c r="M109" s="7"/>
      <c r="N109" s="7"/>
      <c r="O109" s="7"/>
      <c r="P109" s="7">
        <f t="shared" si="3"/>
        <v>10413</v>
      </c>
      <c r="Q109" s="7"/>
      <c r="R109" s="7"/>
      <c r="S109" s="7"/>
    </row>
    <row r="110" spans="3:19">
      <c r="C110" s="7">
        <f t="shared" si="2"/>
        <v>100</v>
      </c>
      <c r="D110" s="12">
        <v>45298</v>
      </c>
      <c r="E110" s="318">
        <v>48</v>
      </c>
      <c r="F110" s="318">
        <v>43</v>
      </c>
      <c r="G110" s="7"/>
      <c r="H110" s="7"/>
      <c r="I110" s="7"/>
      <c r="J110" s="7">
        <v>26</v>
      </c>
      <c r="K110" s="7"/>
      <c r="L110" s="7"/>
      <c r="M110" s="7"/>
      <c r="N110" s="7"/>
      <c r="O110" s="7"/>
      <c r="P110" s="7">
        <f t="shared" si="3"/>
        <v>10439</v>
      </c>
      <c r="Q110" s="7"/>
      <c r="R110" s="7"/>
      <c r="S110" s="7"/>
    </row>
    <row r="111" spans="3:19">
      <c r="C111" s="7">
        <f t="shared" si="2"/>
        <v>101</v>
      </c>
      <c r="D111" s="12">
        <v>45298</v>
      </c>
      <c r="E111" s="318">
        <v>43</v>
      </c>
      <c r="F111" s="318">
        <v>29</v>
      </c>
      <c r="G111" s="7"/>
      <c r="H111" s="7"/>
      <c r="I111" s="7"/>
      <c r="J111" s="7">
        <v>27</v>
      </c>
      <c r="K111" s="7"/>
      <c r="L111" s="7"/>
      <c r="M111" s="7"/>
      <c r="N111" s="7"/>
      <c r="O111" s="7"/>
      <c r="P111" s="7">
        <f t="shared" si="3"/>
        <v>10466</v>
      </c>
      <c r="Q111" s="7"/>
      <c r="R111" s="7"/>
      <c r="S111" s="7"/>
    </row>
    <row r="112" spans="3:19">
      <c r="C112" s="7">
        <f t="shared" si="2"/>
        <v>102</v>
      </c>
      <c r="D112" s="12">
        <v>45298</v>
      </c>
      <c r="E112" s="318">
        <v>29</v>
      </c>
      <c r="F112" s="318">
        <v>24</v>
      </c>
      <c r="G112" s="7"/>
      <c r="H112" s="7"/>
      <c r="I112" s="7"/>
      <c r="J112" s="7">
        <v>10</v>
      </c>
      <c r="K112" s="7"/>
      <c r="L112" s="7"/>
      <c r="M112" s="7"/>
      <c r="N112" s="7"/>
      <c r="O112" s="7"/>
      <c r="P112" s="7">
        <f t="shared" si="3"/>
        <v>10476</v>
      </c>
      <c r="Q112" s="7"/>
      <c r="R112" s="7"/>
      <c r="S112" s="7"/>
    </row>
    <row r="113" spans="3:19">
      <c r="C113" s="7">
        <f t="shared" si="2"/>
        <v>103</v>
      </c>
      <c r="D113" s="12">
        <v>45298</v>
      </c>
      <c r="E113" s="318">
        <v>24</v>
      </c>
      <c r="F113" s="318">
        <v>15</v>
      </c>
      <c r="G113" s="7"/>
      <c r="H113" s="7"/>
      <c r="I113" s="7"/>
      <c r="J113" s="7">
        <v>48</v>
      </c>
      <c r="K113" s="7"/>
      <c r="L113" s="7"/>
      <c r="M113" s="7"/>
      <c r="N113" s="7"/>
      <c r="O113" s="7"/>
      <c r="P113" s="7">
        <f t="shared" si="3"/>
        <v>10524</v>
      </c>
      <c r="Q113" s="7"/>
      <c r="R113" s="7"/>
      <c r="S113" s="7"/>
    </row>
    <row r="114" spans="3:19">
      <c r="C114" s="7">
        <f t="shared" si="2"/>
        <v>104</v>
      </c>
      <c r="D114" s="12">
        <v>45298</v>
      </c>
      <c r="E114" s="318">
        <v>15</v>
      </c>
      <c r="F114" s="318">
        <v>10</v>
      </c>
      <c r="G114" s="7"/>
      <c r="H114" s="7"/>
      <c r="I114" s="7"/>
      <c r="J114" s="7"/>
      <c r="K114" s="7"/>
      <c r="L114" s="7">
        <v>60</v>
      </c>
      <c r="M114" s="7"/>
      <c r="N114" s="7"/>
      <c r="O114" s="7"/>
      <c r="P114" s="7">
        <f t="shared" si="3"/>
        <v>10584</v>
      </c>
      <c r="Q114" s="7"/>
      <c r="R114" s="7"/>
      <c r="S114" s="7"/>
    </row>
    <row r="115" spans="3:19">
      <c r="C115" s="7">
        <f t="shared" si="2"/>
        <v>105</v>
      </c>
      <c r="D115" s="12">
        <v>45300</v>
      </c>
      <c r="E115" s="322">
        <v>201</v>
      </c>
      <c r="F115" s="322">
        <v>200</v>
      </c>
      <c r="G115" s="345"/>
      <c r="H115" s="345"/>
      <c r="I115" s="322">
        <v>23</v>
      </c>
      <c r="J115" s="7"/>
      <c r="K115" s="345"/>
      <c r="L115" s="345"/>
      <c r="M115" s="345"/>
      <c r="N115" s="345"/>
      <c r="O115" s="345"/>
      <c r="P115" s="7">
        <f t="shared" si="3"/>
        <v>10607</v>
      </c>
      <c r="Q115" s="7"/>
      <c r="R115" s="7"/>
      <c r="S115" s="7"/>
    </row>
    <row r="116" spans="3:19">
      <c r="C116" s="7">
        <f t="shared" si="2"/>
        <v>106</v>
      </c>
      <c r="D116" s="12">
        <v>45300</v>
      </c>
      <c r="E116" s="322">
        <v>200</v>
      </c>
      <c r="F116" s="322">
        <v>198</v>
      </c>
      <c r="G116" s="345"/>
      <c r="H116" s="345"/>
      <c r="I116" s="322">
        <v>62</v>
      </c>
      <c r="J116" s="7"/>
      <c r="K116" s="345"/>
      <c r="L116" s="345"/>
      <c r="M116" s="345"/>
      <c r="N116" s="345"/>
      <c r="O116" s="345"/>
      <c r="P116" s="7">
        <f t="shared" si="3"/>
        <v>10669</v>
      </c>
      <c r="Q116" s="7"/>
      <c r="R116" s="7"/>
      <c r="S116" s="7"/>
    </row>
    <row r="117" spans="3:19">
      <c r="C117" s="7">
        <f t="shared" si="2"/>
        <v>107</v>
      </c>
      <c r="D117" s="12">
        <v>45300</v>
      </c>
      <c r="E117" s="322">
        <v>98</v>
      </c>
      <c r="F117" s="322">
        <v>97</v>
      </c>
      <c r="G117" s="345"/>
      <c r="H117" s="345"/>
      <c r="I117" s="322">
        <v>30</v>
      </c>
      <c r="J117" s="7"/>
      <c r="K117" s="345"/>
      <c r="L117" s="345"/>
      <c r="M117" s="345"/>
      <c r="N117" s="345"/>
      <c r="O117" s="345"/>
      <c r="P117" s="7">
        <f t="shared" si="3"/>
        <v>10699</v>
      </c>
      <c r="Q117" s="7"/>
      <c r="R117" s="7"/>
      <c r="S117" s="7"/>
    </row>
    <row r="118" spans="3:19">
      <c r="C118" s="7">
        <f t="shared" si="2"/>
        <v>108</v>
      </c>
      <c r="D118" s="12">
        <v>45303</v>
      </c>
      <c r="E118" s="322">
        <v>201</v>
      </c>
      <c r="F118" s="322">
        <v>202</v>
      </c>
      <c r="G118" s="345"/>
      <c r="H118" s="345"/>
      <c r="I118" s="322">
        <v>13</v>
      </c>
      <c r="J118" s="7"/>
      <c r="K118" s="345"/>
      <c r="L118" s="345"/>
      <c r="M118" s="345"/>
      <c r="N118" s="345"/>
      <c r="O118" s="345"/>
      <c r="P118" s="7">
        <f t="shared" si="3"/>
        <v>10712</v>
      </c>
      <c r="Q118" s="7"/>
      <c r="R118" s="7"/>
      <c r="S118" s="7"/>
    </row>
    <row r="119" spans="3:19">
      <c r="C119" s="7">
        <f t="shared" si="2"/>
        <v>109</v>
      </c>
      <c r="D119" s="12">
        <v>45303</v>
      </c>
      <c r="E119" s="322">
        <v>200</v>
      </c>
      <c r="F119" s="322">
        <v>199</v>
      </c>
      <c r="G119" s="345"/>
      <c r="H119" s="345"/>
      <c r="I119" s="322">
        <v>13</v>
      </c>
      <c r="J119" s="7"/>
      <c r="K119" s="345"/>
      <c r="L119" s="345"/>
      <c r="M119" s="345"/>
      <c r="N119" s="345"/>
      <c r="O119" s="345"/>
      <c r="P119" s="7">
        <f t="shared" si="3"/>
        <v>10725</v>
      </c>
      <c r="Q119" s="7"/>
      <c r="R119" s="7"/>
      <c r="S119" s="7"/>
    </row>
    <row r="120" spans="3:19">
      <c r="C120" s="7">
        <f t="shared" si="2"/>
        <v>110</v>
      </c>
      <c r="D120" s="12">
        <v>45303</v>
      </c>
      <c r="E120" s="322">
        <v>198</v>
      </c>
      <c r="F120" s="322">
        <v>203</v>
      </c>
      <c r="G120" s="345"/>
      <c r="H120" s="345"/>
      <c r="I120" s="322">
        <v>11</v>
      </c>
      <c r="J120" s="7"/>
      <c r="K120" s="345"/>
      <c r="L120" s="345"/>
      <c r="M120" s="345"/>
      <c r="N120" s="345"/>
      <c r="O120" s="345"/>
      <c r="P120" s="7">
        <f t="shared" si="3"/>
        <v>10736</v>
      </c>
      <c r="Q120" s="7"/>
      <c r="R120" s="7"/>
      <c r="S120" s="7"/>
    </row>
    <row r="121" spans="3:19">
      <c r="C121" s="7">
        <f t="shared" si="2"/>
        <v>111</v>
      </c>
      <c r="D121" s="12">
        <v>45303</v>
      </c>
      <c r="E121" s="347" t="s">
        <v>1814</v>
      </c>
      <c r="F121" s="347" t="s">
        <v>1815</v>
      </c>
      <c r="G121" s="345"/>
      <c r="H121" s="345"/>
      <c r="I121" s="322">
        <v>170</v>
      </c>
      <c r="J121" s="7"/>
      <c r="K121" s="345"/>
      <c r="L121" s="345"/>
      <c r="M121" s="345"/>
      <c r="N121" s="345"/>
      <c r="O121" s="345"/>
      <c r="P121" s="7">
        <f t="shared" si="3"/>
        <v>10906</v>
      </c>
      <c r="Q121" s="7"/>
      <c r="R121" s="7"/>
      <c r="S121" s="7"/>
    </row>
    <row r="122" spans="3:19">
      <c r="C122" s="7">
        <f t="shared" si="2"/>
        <v>112</v>
      </c>
      <c r="D122" s="12">
        <v>45303</v>
      </c>
      <c r="E122" s="347" t="s">
        <v>1816</v>
      </c>
      <c r="F122" s="347" t="s">
        <v>1817</v>
      </c>
      <c r="G122" s="345"/>
      <c r="H122" s="345"/>
      <c r="I122" s="322">
        <v>50</v>
      </c>
      <c r="J122" s="7"/>
      <c r="K122" s="345"/>
      <c r="L122" s="345"/>
      <c r="M122" s="345"/>
      <c r="N122" s="345"/>
      <c r="O122" s="345"/>
      <c r="P122" s="7">
        <f t="shared" si="3"/>
        <v>10956</v>
      </c>
      <c r="Q122" s="7"/>
      <c r="R122" s="7"/>
      <c r="S122" s="7"/>
    </row>
    <row r="123" spans="3:19">
      <c r="C123" s="7">
        <f t="shared" si="2"/>
        <v>113</v>
      </c>
      <c r="D123" s="12">
        <v>45303</v>
      </c>
      <c r="E123" s="322">
        <v>196</v>
      </c>
      <c r="F123" s="322">
        <v>198</v>
      </c>
      <c r="G123" s="345"/>
      <c r="H123" s="345"/>
      <c r="I123" s="322">
        <v>95</v>
      </c>
      <c r="J123" s="7"/>
      <c r="K123" s="345"/>
      <c r="L123" s="345"/>
      <c r="M123" s="345"/>
      <c r="N123" s="345"/>
      <c r="O123" s="345"/>
      <c r="P123" s="7">
        <f t="shared" si="3"/>
        <v>11051</v>
      </c>
      <c r="Q123" s="7"/>
      <c r="R123" s="7"/>
      <c r="S123" s="7"/>
    </row>
    <row r="124" spans="3:19">
      <c r="C124" s="7">
        <f t="shared" si="2"/>
        <v>114</v>
      </c>
      <c r="D124" s="12">
        <v>45304</v>
      </c>
      <c r="E124" s="322">
        <v>39</v>
      </c>
      <c r="F124" s="322">
        <v>40</v>
      </c>
      <c r="G124" s="7"/>
      <c r="H124" s="7"/>
      <c r="I124" s="345">
        <v>139</v>
      </c>
      <c r="J124" s="345"/>
      <c r="K124" s="345"/>
      <c r="L124" s="345"/>
      <c r="M124" s="345"/>
      <c r="N124" s="345"/>
      <c r="O124" s="345"/>
      <c r="P124" s="7">
        <f t="shared" si="3"/>
        <v>11190</v>
      </c>
      <c r="Q124" s="7"/>
      <c r="R124" s="7"/>
      <c r="S124" s="7"/>
    </row>
    <row r="125" spans="3:19">
      <c r="C125" s="7">
        <f t="shared" si="2"/>
        <v>115</v>
      </c>
      <c r="D125" s="12">
        <v>45305</v>
      </c>
      <c r="E125" s="322">
        <v>39</v>
      </c>
      <c r="F125" s="322">
        <v>56</v>
      </c>
      <c r="G125" s="7"/>
      <c r="H125" s="7"/>
      <c r="I125" s="345"/>
      <c r="J125" s="345"/>
      <c r="K125" s="345"/>
      <c r="L125" s="345"/>
      <c r="M125" s="345"/>
      <c r="N125" s="345"/>
      <c r="O125" s="345">
        <v>124</v>
      </c>
      <c r="P125" s="7">
        <f t="shared" si="3"/>
        <v>11190</v>
      </c>
      <c r="Q125" s="7"/>
      <c r="R125" s="7"/>
      <c r="S125" s="7"/>
    </row>
    <row r="126" spans="3:19">
      <c r="C126" s="7">
        <f t="shared" si="2"/>
        <v>116</v>
      </c>
      <c r="D126" s="12">
        <v>45305</v>
      </c>
      <c r="E126" s="322">
        <v>56</v>
      </c>
      <c r="F126" s="322">
        <v>79</v>
      </c>
      <c r="G126" s="7"/>
      <c r="H126" s="7"/>
      <c r="I126" s="345"/>
      <c r="J126" s="345"/>
      <c r="K126" s="345"/>
      <c r="L126" s="345"/>
      <c r="M126" s="345"/>
      <c r="N126" s="345"/>
      <c r="O126" s="345">
        <v>183</v>
      </c>
      <c r="P126" s="7">
        <f t="shared" si="3"/>
        <v>11190</v>
      </c>
      <c r="Q126" s="7"/>
      <c r="R126" s="7"/>
      <c r="S126" s="7"/>
    </row>
    <row r="127" spans="3:19">
      <c r="C127" s="7">
        <f t="shared" si="2"/>
        <v>117</v>
      </c>
      <c r="D127" s="12">
        <v>45306</v>
      </c>
      <c r="E127" s="322">
        <v>79</v>
      </c>
      <c r="F127" s="322">
        <v>80</v>
      </c>
      <c r="G127" s="7"/>
      <c r="H127" s="7"/>
      <c r="I127" s="345"/>
      <c r="J127" s="345"/>
      <c r="K127" s="345"/>
      <c r="L127" s="345"/>
      <c r="M127" s="345"/>
      <c r="N127" s="345"/>
      <c r="O127" s="345">
        <v>12</v>
      </c>
      <c r="P127" s="7">
        <f t="shared" si="3"/>
        <v>11190</v>
      </c>
      <c r="Q127" s="7"/>
      <c r="R127" s="7"/>
      <c r="S127" s="7"/>
    </row>
    <row r="128" spans="3:19">
      <c r="C128" s="7">
        <f t="shared" si="2"/>
        <v>118</v>
      </c>
      <c r="D128" s="12">
        <v>45306</v>
      </c>
      <c r="E128" s="322">
        <v>80</v>
      </c>
      <c r="F128" s="322">
        <v>87</v>
      </c>
      <c r="G128" s="7"/>
      <c r="H128" s="7"/>
      <c r="I128" s="345"/>
      <c r="J128" s="345"/>
      <c r="K128" s="345"/>
      <c r="L128" s="345"/>
      <c r="M128" s="345"/>
      <c r="N128" s="345"/>
      <c r="O128" s="345">
        <v>182</v>
      </c>
      <c r="P128" s="7">
        <f t="shared" si="3"/>
        <v>11190</v>
      </c>
      <c r="Q128" s="7"/>
      <c r="R128" s="7"/>
      <c r="S128" s="7"/>
    </row>
    <row r="129" spans="3:19">
      <c r="C129" s="7">
        <f t="shared" si="2"/>
        <v>119</v>
      </c>
      <c r="D129" s="12">
        <v>45306</v>
      </c>
      <c r="E129" s="322">
        <v>87</v>
      </c>
      <c r="F129" s="322">
        <v>88</v>
      </c>
      <c r="G129" s="7"/>
      <c r="H129" s="7"/>
      <c r="I129" s="345"/>
      <c r="J129" s="345"/>
      <c r="K129" s="345"/>
      <c r="L129" s="345"/>
      <c r="M129" s="345"/>
      <c r="N129" s="345"/>
      <c r="O129" s="345">
        <v>156</v>
      </c>
      <c r="P129" s="7">
        <f t="shared" si="3"/>
        <v>11190</v>
      </c>
      <c r="Q129" s="7"/>
      <c r="R129" s="7"/>
      <c r="S129" s="7"/>
    </row>
    <row r="130" spans="3:19">
      <c r="C130" s="7">
        <f t="shared" si="2"/>
        <v>120</v>
      </c>
      <c r="D130" s="12">
        <v>45307</v>
      </c>
      <c r="E130" s="322">
        <v>88</v>
      </c>
      <c r="F130" s="322">
        <v>89</v>
      </c>
      <c r="G130" s="7"/>
      <c r="H130" s="7"/>
      <c r="I130" s="345"/>
      <c r="J130" s="345"/>
      <c r="K130" s="345"/>
      <c r="L130" s="345"/>
      <c r="M130" s="345"/>
      <c r="N130" s="345"/>
      <c r="O130" s="345">
        <v>113</v>
      </c>
      <c r="P130" s="7">
        <f t="shared" si="3"/>
        <v>11190</v>
      </c>
      <c r="Q130" s="7"/>
      <c r="R130" s="7"/>
      <c r="S130" s="7"/>
    </row>
    <row r="131" spans="3:19">
      <c r="C131" s="7">
        <f t="shared" si="2"/>
        <v>121</v>
      </c>
      <c r="D131" s="12">
        <v>45307</v>
      </c>
      <c r="E131" s="322">
        <v>89</v>
      </c>
      <c r="F131" s="322">
        <v>91</v>
      </c>
      <c r="G131" s="7"/>
      <c r="H131" s="7"/>
      <c r="I131" s="345"/>
      <c r="J131" s="345"/>
      <c r="K131" s="345"/>
      <c r="L131" s="345"/>
      <c r="M131" s="345"/>
      <c r="N131" s="345"/>
      <c r="O131" s="345">
        <v>224</v>
      </c>
      <c r="P131" s="7">
        <f t="shared" si="3"/>
        <v>11190</v>
      </c>
      <c r="Q131" s="7"/>
      <c r="R131" s="7"/>
      <c r="S131" s="7"/>
    </row>
    <row r="132" spans="3:19">
      <c r="C132" s="7">
        <f t="shared" si="2"/>
        <v>122</v>
      </c>
      <c r="D132" s="12">
        <v>45308</v>
      </c>
      <c r="E132" s="322">
        <v>91</v>
      </c>
      <c r="F132" s="322">
        <v>93</v>
      </c>
      <c r="G132" s="7"/>
      <c r="H132" s="7"/>
      <c r="I132" s="345"/>
      <c r="J132" s="345"/>
      <c r="K132" s="345"/>
      <c r="L132" s="345"/>
      <c r="M132" s="345"/>
      <c r="N132" s="345"/>
      <c r="O132" s="345">
        <v>90</v>
      </c>
      <c r="P132" s="7">
        <f t="shared" si="3"/>
        <v>11190</v>
      </c>
      <c r="Q132" s="7"/>
      <c r="R132" s="7"/>
      <c r="S132" s="7"/>
    </row>
    <row r="133" spans="3:19">
      <c r="C133" s="7">
        <f t="shared" si="2"/>
        <v>123</v>
      </c>
      <c r="D133" s="12">
        <v>45308</v>
      </c>
      <c r="E133" s="322">
        <v>93</v>
      </c>
      <c r="F133" s="322">
        <v>94</v>
      </c>
      <c r="G133" s="7"/>
      <c r="H133" s="7"/>
      <c r="I133" s="345"/>
      <c r="J133" s="345"/>
      <c r="K133" s="345"/>
      <c r="L133" s="345"/>
      <c r="M133" s="345"/>
      <c r="N133" s="345"/>
      <c r="O133" s="345">
        <v>279</v>
      </c>
      <c r="P133" s="7">
        <f t="shared" si="3"/>
        <v>11190</v>
      </c>
      <c r="Q133" s="7"/>
      <c r="R133" s="7"/>
      <c r="S133" s="7"/>
    </row>
    <row r="134" spans="3:19">
      <c r="C134" s="7">
        <f t="shared" si="2"/>
        <v>124</v>
      </c>
      <c r="D134" s="12">
        <v>45315</v>
      </c>
      <c r="E134" s="318">
        <v>96</v>
      </c>
      <c r="F134" s="318">
        <v>99</v>
      </c>
      <c r="G134" s="7"/>
      <c r="H134" s="7"/>
      <c r="I134" s="7"/>
      <c r="J134" s="7"/>
      <c r="K134" s="7"/>
      <c r="L134" s="7"/>
      <c r="M134" s="7"/>
      <c r="N134" s="7"/>
      <c r="O134" s="7">
        <v>140</v>
      </c>
      <c r="P134" s="7">
        <f t="shared" si="3"/>
        <v>11190</v>
      </c>
      <c r="Q134" s="7"/>
      <c r="R134" s="7"/>
      <c r="S134" s="7"/>
    </row>
    <row r="135" spans="3:19">
      <c r="C135" s="7">
        <f t="shared" si="2"/>
        <v>125</v>
      </c>
      <c r="D135" s="12">
        <v>45315</v>
      </c>
      <c r="E135" s="322">
        <v>96</v>
      </c>
      <c r="F135" s="322">
        <v>94</v>
      </c>
      <c r="G135" s="7"/>
      <c r="H135" s="7"/>
      <c r="I135" s="7"/>
      <c r="J135" s="7"/>
      <c r="K135" s="7"/>
      <c r="L135" s="7"/>
      <c r="M135" s="7"/>
      <c r="N135" s="7"/>
      <c r="O135" s="322">
        <v>80</v>
      </c>
      <c r="P135" s="7">
        <f t="shared" si="3"/>
        <v>11190</v>
      </c>
      <c r="Q135" s="7"/>
      <c r="R135" s="7"/>
      <c r="S135" s="7"/>
    </row>
    <row r="136" spans="3:19">
      <c r="C136" s="7">
        <f t="shared" si="2"/>
        <v>126</v>
      </c>
      <c r="D136" s="12">
        <v>45318</v>
      </c>
      <c r="E136" s="322">
        <v>4</v>
      </c>
      <c r="F136" s="322">
        <v>95</v>
      </c>
      <c r="G136" s="7"/>
      <c r="H136" s="7"/>
      <c r="I136" s="7">
        <v>14</v>
      </c>
      <c r="J136" s="7"/>
      <c r="K136" s="7"/>
      <c r="L136" s="7"/>
      <c r="M136" s="7"/>
      <c r="N136" s="7"/>
      <c r="O136" s="7"/>
      <c r="P136" s="7">
        <f t="shared" si="3"/>
        <v>11204</v>
      </c>
      <c r="Q136" s="7"/>
      <c r="R136" s="7"/>
      <c r="S136" s="7"/>
    </row>
    <row r="137" spans="3:19">
      <c r="C137" s="7">
        <f t="shared" si="2"/>
        <v>127</v>
      </c>
      <c r="D137" s="12">
        <v>45318</v>
      </c>
      <c r="E137" s="322">
        <v>98</v>
      </c>
      <c r="F137" s="322">
        <v>107</v>
      </c>
      <c r="G137" s="7"/>
      <c r="H137" s="7"/>
      <c r="I137" s="7"/>
      <c r="J137" s="7"/>
      <c r="K137" s="7"/>
      <c r="L137" s="7"/>
      <c r="M137" s="7"/>
      <c r="N137" s="7">
        <v>299</v>
      </c>
      <c r="O137" s="7"/>
      <c r="P137" s="7">
        <f t="shared" si="3"/>
        <v>11503</v>
      </c>
      <c r="Q137" s="7"/>
      <c r="R137" s="7"/>
      <c r="S137" s="7"/>
    </row>
    <row r="138" spans="3:19">
      <c r="C138" s="7">
        <f t="shared" si="2"/>
        <v>128</v>
      </c>
      <c r="D138" s="12">
        <v>45318</v>
      </c>
      <c r="E138" s="322">
        <v>107</v>
      </c>
      <c r="F138" s="322">
        <v>109</v>
      </c>
      <c r="G138" s="7"/>
      <c r="H138" s="7"/>
      <c r="I138" s="7"/>
      <c r="J138" s="7"/>
      <c r="K138" s="7"/>
      <c r="L138" s="7"/>
      <c r="M138" s="7"/>
      <c r="N138" s="7">
        <v>23</v>
      </c>
      <c r="O138" s="7"/>
      <c r="P138" s="7">
        <f t="shared" si="3"/>
        <v>11526</v>
      </c>
      <c r="Q138" s="7"/>
      <c r="R138" s="7"/>
      <c r="S138" s="7"/>
    </row>
    <row r="139" spans="3:19">
      <c r="C139" s="7">
        <f t="shared" si="2"/>
        <v>129</v>
      </c>
      <c r="D139" s="12">
        <v>45318</v>
      </c>
      <c r="E139" s="322">
        <v>48</v>
      </c>
      <c r="F139" s="322">
        <v>47</v>
      </c>
      <c r="G139" s="7"/>
      <c r="H139" s="7"/>
      <c r="I139" s="7">
        <v>51</v>
      </c>
      <c r="J139" s="7"/>
      <c r="K139" s="7"/>
      <c r="L139" s="7"/>
      <c r="M139" s="7"/>
      <c r="N139" s="7"/>
      <c r="O139" s="7"/>
      <c r="P139" s="7">
        <f t="shared" si="3"/>
        <v>11577</v>
      </c>
      <c r="Q139" s="7"/>
      <c r="R139" s="7"/>
      <c r="S139" s="7"/>
    </row>
    <row r="140" spans="3:19">
      <c r="C140" s="7">
        <f t="shared" si="2"/>
        <v>130</v>
      </c>
      <c r="D140" s="12">
        <v>45318</v>
      </c>
      <c r="E140" s="322">
        <v>147</v>
      </c>
      <c r="F140" s="322">
        <v>55</v>
      </c>
      <c r="G140" s="7"/>
      <c r="H140" s="7"/>
      <c r="I140" s="7">
        <v>111</v>
      </c>
      <c r="J140" s="7"/>
      <c r="K140" s="7"/>
      <c r="L140" s="7"/>
      <c r="M140" s="7"/>
      <c r="N140" s="7"/>
      <c r="O140" s="7"/>
      <c r="P140" s="7">
        <f t="shared" si="3"/>
        <v>11688</v>
      </c>
      <c r="Q140" s="7"/>
      <c r="R140" s="7"/>
      <c r="S140" s="7"/>
    </row>
    <row r="141" spans="3:19">
      <c r="C141" s="7">
        <f t="shared" si="2"/>
        <v>131</v>
      </c>
      <c r="D141" s="12">
        <v>45319</v>
      </c>
      <c r="E141" s="322">
        <v>71</v>
      </c>
      <c r="F141" s="322">
        <v>75</v>
      </c>
      <c r="G141" s="7"/>
      <c r="H141" s="7"/>
      <c r="I141" s="318">
        <v>57</v>
      </c>
      <c r="J141" s="7"/>
      <c r="K141" s="7"/>
      <c r="L141" s="7"/>
      <c r="M141" s="7"/>
      <c r="N141" s="7"/>
      <c r="O141" s="7"/>
      <c r="P141" s="7">
        <f t="shared" ref="P141:P172" si="4">+P140+I141+J141+K141+L141+M141+N141</f>
        <v>11745</v>
      </c>
    </row>
    <row r="142" spans="3:19">
      <c r="C142" s="7">
        <f t="shared" ref="C142:C175" si="5">1+C141</f>
        <v>132</v>
      </c>
      <c r="D142" s="12">
        <v>45319</v>
      </c>
      <c r="E142" s="322">
        <v>75</v>
      </c>
      <c r="F142" s="322">
        <v>78</v>
      </c>
      <c r="G142" s="7"/>
      <c r="H142" s="7"/>
      <c r="I142" s="318">
        <v>83</v>
      </c>
      <c r="J142" s="7"/>
      <c r="K142" s="7"/>
      <c r="L142" s="7"/>
      <c r="M142" s="7"/>
      <c r="N142" s="7"/>
      <c r="O142" s="7"/>
      <c r="P142" s="7">
        <f t="shared" si="4"/>
        <v>11828</v>
      </c>
    </row>
    <row r="143" spans="3:19">
      <c r="C143" s="7">
        <f t="shared" si="5"/>
        <v>133</v>
      </c>
      <c r="D143" s="12">
        <v>45319</v>
      </c>
      <c r="E143" s="322">
        <v>109</v>
      </c>
      <c r="F143" s="322">
        <v>113</v>
      </c>
      <c r="G143" s="7"/>
      <c r="H143" s="7"/>
      <c r="I143" s="7"/>
      <c r="J143" s="7"/>
      <c r="K143" s="7"/>
      <c r="L143" s="7"/>
      <c r="M143" s="7"/>
      <c r="N143" s="7">
        <v>288</v>
      </c>
      <c r="O143" s="7"/>
      <c r="P143" s="7">
        <f t="shared" si="4"/>
        <v>12116</v>
      </c>
    </row>
    <row r="144" spans="3:19">
      <c r="C144" s="7">
        <f t="shared" si="5"/>
        <v>134</v>
      </c>
      <c r="D144" s="12">
        <v>45320</v>
      </c>
      <c r="E144" s="322">
        <v>113</v>
      </c>
      <c r="F144" s="322">
        <v>115</v>
      </c>
      <c r="G144" s="7"/>
      <c r="H144" s="7"/>
      <c r="I144" s="7"/>
      <c r="J144" s="7"/>
      <c r="K144" s="7"/>
      <c r="L144" s="7">
        <v>51</v>
      </c>
      <c r="M144" s="7"/>
      <c r="N144" s="7"/>
      <c r="O144" s="7"/>
      <c r="P144" s="7">
        <f t="shared" si="4"/>
        <v>12167</v>
      </c>
    </row>
    <row r="145" spans="3:16">
      <c r="C145" s="7">
        <f t="shared" si="5"/>
        <v>135</v>
      </c>
      <c r="D145" s="12">
        <v>45320</v>
      </c>
      <c r="E145" s="322">
        <v>115</v>
      </c>
      <c r="F145" s="322">
        <v>117</v>
      </c>
      <c r="G145" s="7"/>
      <c r="H145" s="7"/>
      <c r="I145" s="7"/>
      <c r="J145" s="7"/>
      <c r="K145" s="7"/>
      <c r="L145" s="7">
        <v>54</v>
      </c>
      <c r="M145" s="7"/>
      <c r="N145" s="7"/>
      <c r="O145" s="7"/>
      <c r="P145" s="7">
        <f t="shared" si="4"/>
        <v>12221</v>
      </c>
    </row>
    <row r="146" spans="3:16">
      <c r="C146" s="7">
        <f t="shared" si="5"/>
        <v>136</v>
      </c>
      <c r="D146" s="12">
        <v>45320</v>
      </c>
      <c r="E146" s="322">
        <v>117</v>
      </c>
      <c r="F146" s="322">
        <v>122</v>
      </c>
      <c r="G146" s="7"/>
      <c r="H146" s="7"/>
      <c r="I146" s="7"/>
      <c r="J146" s="7"/>
      <c r="K146" s="7"/>
      <c r="L146" s="7">
        <v>69</v>
      </c>
      <c r="M146" s="7"/>
      <c r="N146" s="7"/>
      <c r="O146" s="7"/>
      <c r="P146" s="7">
        <f t="shared" si="4"/>
        <v>12290</v>
      </c>
    </row>
    <row r="147" spans="3:16">
      <c r="C147" s="7">
        <f t="shared" si="5"/>
        <v>137</v>
      </c>
      <c r="D147" s="12">
        <v>45320</v>
      </c>
      <c r="E147" s="322">
        <v>113</v>
      </c>
      <c r="F147" s="322">
        <v>116</v>
      </c>
      <c r="G147" s="7"/>
      <c r="H147" s="7"/>
      <c r="I147" s="7"/>
      <c r="J147" s="7">
        <v>54</v>
      </c>
      <c r="K147" s="7"/>
      <c r="L147" s="7"/>
      <c r="M147" s="7"/>
      <c r="N147" s="7"/>
      <c r="O147" s="7"/>
      <c r="P147" s="7">
        <f t="shared" si="4"/>
        <v>12344</v>
      </c>
    </row>
    <row r="148" spans="3:16">
      <c r="C148" s="7">
        <f t="shared" si="5"/>
        <v>138</v>
      </c>
      <c r="D148" s="12">
        <v>45320</v>
      </c>
      <c r="E148" s="322">
        <v>122</v>
      </c>
      <c r="F148" s="322">
        <v>130</v>
      </c>
      <c r="G148" s="7"/>
      <c r="H148" s="7"/>
      <c r="I148" s="7"/>
      <c r="J148" s="7">
        <v>26</v>
      </c>
      <c r="K148" s="7"/>
      <c r="L148" s="7"/>
      <c r="M148" s="7"/>
      <c r="N148" s="7"/>
      <c r="O148" s="7"/>
      <c r="P148" s="7">
        <f t="shared" si="4"/>
        <v>12370</v>
      </c>
    </row>
    <row r="149" spans="3:16">
      <c r="C149" s="7">
        <f t="shared" si="5"/>
        <v>139</v>
      </c>
      <c r="D149" s="12">
        <v>45321</v>
      </c>
      <c r="E149" s="322">
        <v>116</v>
      </c>
      <c r="F149" s="322">
        <v>115</v>
      </c>
      <c r="G149" s="7"/>
      <c r="H149" s="7"/>
      <c r="I149" s="7">
        <v>87</v>
      </c>
      <c r="J149" s="7"/>
      <c r="K149" s="7"/>
      <c r="L149" s="7"/>
      <c r="M149" s="7"/>
      <c r="N149" s="7"/>
      <c r="O149" s="7"/>
      <c r="P149" s="7">
        <f t="shared" si="4"/>
        <v>12457</v>
      </c>
    </row>
    <row r="150" spans="3:16">
      <c r="C150" s="7">
        <f t="shared" si="5"/>
        <v>140</v>
      </c>
      <c r="D150" s="12">
        <v>45321</v>
      </c>
      <c r="E150" s="322">
        <v>130</v>
      </c>
      <c r="F150" s="322">
        <v>138</v>
      </c>
      <c r="G150" s="7"/>
      <c r="H150" s="7"/>
      <c r="I150" s="7"/>
      <c r="J150" s="7">
        <v>87</v>
      </c>
      <c r="K150" s="7"/>
      <c r="L150" s="7"/>
      <c r="M150" s="7"/>
      <c r="N150" s="7"/>
      <c r="O150" s="7"/>
      <c r="P150" s="7">
        <f t="shared" si="4"/>
        <v>12544</v>
      </c>
    </row>
    <row r="151" spans="3:16">
      <c r="C151" s="7">
        <f t="shared" si="5"/>
        <v>141</v>
      </c>
      <c r="D151" s="12">
        <v>45321</v>
      </c>
      <c r="E151" s="322">
        <v>138</v>
      </c>
      <c r="F151" s="322">
        <v>139</v>
      </c>
      <c r="G151" s="7"/>
      <c r="H151" s="7"/>
      <c r="I151" s="7"/>
      <c r="J151" s="7">
        <v>19</v>
      </c>
      <c r="K151" s="7"/>
      <c r="L151" s="7"/>
      <c r="M151" s="7"/>
      <c r="N151" s="7"/>
      <c r="O151" s="7"/>
      <c r="P151" s="7">
        <f t="shared" si="4"/>
        <v>12563</v>
      </c>
    </row>
    <row r="152" spans="3:16">
      <c r="C152" s="7">
        <f t="shared" si="5"/>
        <v>142</v>
      </c>
      <c r="D152" s="12">
        <v>45321</v>
      </c>
      <c r="E152" s="322">
        <v>139</v>
      </c>
      <c r="F152" s="322">
        <v>142</v>
      </c>
      <c r="G152" s="7"/>
      <c r="H152" s="7"/>
      <c r="I152" s="7"/>
      <c r="J152" s="7">
        <v>69</v>
      </c>
      <c r="K152" s="7"/>
      <c r="L152" s="7"/>
      <c r="M152" s="7"/>
      <c r="N152" s="7"/>
      <c r="O152" s="7"/>
      <c r="P152" s="7">
        <f t="shared" si="4"/>
        <v>12632</v>
      </c>
    </row>
    <row r="153" spans="3:16">
      <c r="C153" s="7">
        <f t="shared" si="5"/>
        <v>143</v>
      </c>
      <c r="D153" s="12">
        <v>45321</v>
      </c>
      <c r="E153" s="322">
        <v>142</v>
      </c>
      <c r="F153" s="322">
        <v>148</v>
      </c>
      <c r="G153" s="7"/>
      <c r="H153" s="7"/>
      <c r="I153" s="7"/>
      <c r="J153" s="7">
        <v>70</v>
      </c>
      <c r="K153" s="7"/>
      <c r="L153" s="7"/>
      <c r="M153" s="7"/>
      <c r="N153" s="7"/>
      <c r="O153" s="7"/>
      <c r="P153" s="7">
        <f t="shared" si="4"/>
        <v>12702</v>
      </c>
    </row>
    <row r="154" spans="3:16">
      <c r="C154" s="7">
        <f t="shared" si="5"/>
        <v>144</v>
      </c>
      <c r="D154" s="12">
        <v>45322</v>
      </c>
      <c r="E154" s="322">
        <v>122</v>
      </c>
      <c r="F154" s="322">
        <v>121</v>
      </c>
      <c r="G154" s="7"/>
      <c r="H154" s="7"/>
      <c r="I154" s="7">
        <v>23</v>
      </c>
      <c r="J154" s="7"/>
      <c r="K154" s="7"/>
      <c r="L154" s="7"/>
      <c r="M154" s="7"/>
      <c r="N154" s="7"/>
      <c r="O154" s="7"/>
      <c r="P154" s="7">
        <f t="shared" si="4"/>
        <v>12725</v>
      </c>
    </row>
    <row r="155" spans="3:16">
      <c r="C155" s="7">
        <f t="shared" si="5"/>
        <v>145</v>
      </c>
      <c r="D155" s="12">
        <v>45322</v>
      </c>
      <c r="E155" s="322">
        <v>99</v>
      </c>
      <c r="F155" s="322">
        <v>100</v>
      </c>
      <c r="G155" s="7"/>
      <c r="H155" s="7"/>
      <c r="I155" s="7">
        <v>36</v>
      </c>
      <c r="J155" s="7"/>
      <c r="K155" s="7"/>
      <c r="L155" s="7"/>
      <c r="M155" s="7"/>
      <c r="N155" s="7"/>
      <c r="O155" s="7"/>
      <c r="P155" s="7">
        <f t="shared" si="4"/>
        <v>12761</v>
      </c>
    </row>
    <row r="156" spans="3:16">
      <c r="C156" s="7">
        <f t="shared" si="5"/>
        <v>146</v>
      </c>
      <c r="D156" s="12">
        <v>45322</v>
      </c>
      <c r="E156" s="322">
        <v>101</v>
      </c>
      <c r="F156" s="322">
        <v>102</v>
      </c>
      <c r="G156" s="7"/>
      <c r="H156" s="7"/>
      <c r="I156" s="7">
        <v>54</v>
      </c>
      <c r="J156" s="7"/>
      <c r="K156" s="7"/>
      <c r="L156" s="7"/>
      <c r="M156" s="7"/>
      <c r="N156" s="7"/>
      <c r="O156" s="7"/>
      <c r="P156" s="7">
        <f t="shared" si="4"/>
        <v>12815</v>
      </c>
    </row>
    <row r="157" spans="3:16">
      <c r="C157" s="7">
        <f t="shared" si="5"/>
        <v>147</v>
      </c>
      <c r="D157" s="12">
        <v>45323</v>
      </c>
      <c r="E157" s="322">
        <v>99</v>
      </c>
      <c r="F157" s="322">
        <v>101</v>
      </c>
      <c r="G157" s="7"/>
      <c r="H157" s="7"/>
      <c r="I157" s="7"/>
      <c r="J157" s="7"/>
      <c r="K157" s="7"/>
      <c r="L157" s="7"/>
      <c r="M157" s="7"/>
      <c r="N157" s="7">
        <v>12</v>
      </c>
      <c r="O157" s="7"/>
      <c r="P157" s="7">
        <f t="shared" si="4"/>
        <v>12827</v>
      </c>
    </row>
    <row r="158" spans="3:16">
      <c r="C158" s="7">
        <f t="shared" si="5"/>
        <v>148</v>
      </c>
      <c r="D158" s="12">
        <v>45323</v>
      </c>
      <c r="E158" s="322">
        <v>101</v>
      </c>
      <c r="F158" s="322">
        <v>103</v>
      </c>
      <c r="G158" s="7"/>
      <c r="H158" s="7"/>
      <c r="I158" s="7"/>
      <c r="J158" s="7"/>
      <c r="K158" s="7"/>
      <c r="L158" s="7"/>
      <c r="M158" s="7"/>
      <c r="N158" s="7">
        <v>40</v>
      </c>
      <c r="O158" s="7"/>
      <c r="P158" s="7">
        <f t="shared" si="4"/>
        <v>12867</v>
      </c>
    </row>
    <row r="159" spans="3:16">
      <c r="C159" s="7">
        <f t="shared" si="5"/>
        <v>149</v>
      </c>
      <c r="D159" s="12">
        <v>45323</v>
      </c>
      <c r="E159" s="322">
        <v>103</v>
      </c>
      <c r="F159" s="322">
        <v>105</v>
      </c>
      <c r="G159" s="7"/>
      <c r="H159" s="7"/>
      <c r="I159" s="7"/>
      <c r="J159" s="7"/>
      <c r="K159" s="7"/>
      <c r="L159" s="7"/>
      <c r="M159" s="7"/>
      <c r="N159" s="7">
        <v>174</v>
      </c>
      <c r="O159" s="7"/>
      <c r="P159" s="7">
        <f t="shared" si="4"/>
        <v>13041</v>
      </c>
    </row>
    <row r="160" spans="3:16">
      <c r="C160" s="7">
        <f t="shared" si="5"/>
        <v>150</v>
      </c>
      <c r="D160" s="12">
        <v>45324</v>
      </c>
      <c r="E160" s="322">
        <v>1</v>
      </c>
      <c r="F160" s="322">
        <v>8</v>
      </c>
      <c r="G160" s="7"/>
      <c r="H160" s="7"/>
      <c r="I160" s="7"/>
      <c r="J160" s="7"/>
      <c r="K160" s="7"/>
      <c r="L160" s="7"/>
      <c r="M160" s="7"/>
      <c r="N160" s="7"/>
      <c r="O160" s="7">
        <v>60</v>
      </c>
      <c r="P160" s="7">
        <f t="shared" si="4"/>
        <v>13041</v>
      </c>
    </row>
    <row r="161" spans="3:16">
      <c r="C161" s="7">
        <f t="shared" si="5"/>
        <v>151</v>
      </c>
      <c r="D161" s="12">
        <v>45324</v>
      </c>
      <c r="E161" s="322">
        <v>8</v>
      </c>
      <c r="F161" s="322">
        <v>3</v>
      </c>
      <c r="G161" s="7"/>
      <c r="H161" s="7"/>
      <c r="I161" s="7"/>
      <c r="J161" s="7"/>
      <c r="K161" s="7"/>
      <c r="L161" s="7">
        <v>18</v>
      </c>
      <c r="M161" s="7"/>
      <c r="N161" s="7"/>
      <c r="O161" s="7"/>
      <c r="P161" s="7">
        <f t="shared" si="4"/>
        <v>13059</v>
      </c>
    </row>
    <row r="162" spans="3:16">
      <c r="C162" s="7">
        <f t="shared" si="5"/>
        <v>152</v>
      </c>
      <c r="D162" s="12">
        <v>45324</v>
      </c>
      <c r="E162" s="322">
        <v>3</v>
      </c>
      <c r="F162" s="322">
        <v>5</v>
      </c>
      <c r="G162" s="7"/>
      <c r="H162" s="7"/>
      <c r="I162" s="7"/>
      <c r="J162" s="7"/>
      <c r="K162" s="7"/>
      <c r="L162" s="7">
        <v>39</v>
      </c>
      <c r="M162" s="7"/>
      <c r="N162" s="7"/>
      <c r="O162" s="7"/>
      <c r="P162" s="7">
        <f t="shared" si="4"/>
        <v>13098</v>
      </c>
    </row>
    <row r="163" spans="3:16">
      <c r="C163" s="7">
        <f t="shared" si="5"/>
        <v>153</v>
      </c>
      <c r="D163" s="12">
        <v>45324</v>
      </c>
      <c r="E163" s="322">
        <v>5</v>
      </c>
      <c r="F163" s="322">
        <v>6</v>
      </c>
      <c r="G163" s="7"/>
      <c r="H163" s="7"/>
      <c r="I163" s="7"/>
      <c r="J163" s="7"/>
      <c r="K163" s="7"/>
      <c r="L163" s="7">
        <v>12</v>
      </c>
      <c r="M163" s="7"/>
      <c r="N163" s="7"/>
      <c r="O163" s="7"/>
      <c r="P163" s="7">
        <f t="shared" si="4"/>
        <v>13110</v>
      </c>
    </row>
    <row r="164" spans="3:16">
      <c r="C164" s="7">
        <f t="shared" si="5"/>
        <v>154</v>
      </c>
      <c r="D164" s="12">
        <v>45324</v>
      </c>
      <c r="E164" s="322">
        <v>6</v>
      </c>
      <c r="F164" s="322">
        <v>10</v>
      </c>
      <c r="G164" s="7"/>
      <c r="H164" s="7"/>
      <c r="I164" s="7"/>
      <c r="J164" s="7"/>
      <c r="K164" s="7"/>
      <c r="L164" s="7">
        <v>33</v>
      </c>
      <c r="M164" s="7"/>
      <c r="N164" s="7"/>
      <c r="O164" s="7"/>
      <c r="P164" s="7">
        <f t="shared" si="4"/>
        <v>13143</v>
      </c>
    </row>
    <row r="165" spans="3:16">
      <c r="C165" s="7">
        <f t="shared" si="5"/>
        <v>155</v>
      </c>
      <c r="D165" s="12">
        <v>45324</v>
      </c>
      <c r="E165" s="322" t="s">
        <v>1781</v>
      </c>
      <c r="F165" s="322" t="s">
        <v>1803</v>
      </c>
      <c r="G165" s="7"/>
      <c r="H165" s="7"/>
      <c r="I165" s="7">
        <v>39</v>
      </c>
      <c r="J165" s="7"/>
      <c r="K165" s="7"/>
      <c r="L165" s="7"/>
      <c r="M165" s="7"/>
      <c r="N165" s="7"/>
      <c r="O165" s="7"/>
      <c r="P165" s="7">
        <f t="shared" si="4"/>
        <v>13182</v>
      </c>
    </row>
    <row r="166" spans="3:16">
      <c r="C166" s="7">
        <f t="shared" si="5"/>
        <v>156</v>
      </c>
      <c r="D166" s="12">
        <v>45325</v>
      </c>
      <c r="E166" s="322">
        <v>8</v>
      </c>
      <c r="F166" s="322">
        <v>12</v>
      </c>
      <c r="G166" s="7"/>
      <c r="H166" s="7"/>
      <c r="I166" s="7"/>
      <c r="J166" s="7"/>
      <c r="K166" s="7"/>
      <c r="L166" s="7"/>
      <c r="M166" s="7"/>
      <c r="N166" s="7"/>
      <c r="O166" s="7">
        <v>22</v>
      </c>
      <c r="P166" s="7">
        <f t="shared" si="4"/>
        <v>13182</v>
      </c>
    </row>
    <row r="167" spans="3:16">
      <c r="C167" s="7">
        <f t="shared" si="5"/>
        <v>157</v>
      </c>
      <c r="D167" s="12">
        <v>45325</v>
      </c>
      <c r="E167" s="322">
        <v>2</v>
      </c>
      <c r="F167" s="322">
        <v>17</v>
      </c>
      <c r="G167" s="7"/>
      <c r="H167" s="7"/>
      <c r="I167" s="7"/>
      <c r="J167" s="7"/>
      <c r="K167" s="7"/>
      <c r="L167" s="7"/>
      <c r="M167" s="7"/>
      <c r="N167" s="7"/>
      <c r="O167" s="7">
        <v>31</v>
      </c>
      <c r="P167" s="7">
        <f t="shared" si="4"/>
        <v>13182</v>
      </c>
    </row>
    <row r="168" spans="3:16">
      <c r="C168" s="7">
        <f t="shared" si="5"/>
        <v>158</v>
      </c>
      <c r="D168" s="12">
        <v>45325</v>
      </c>
      <c r="E168" s="322">
        <v>9</v>
      </c>
      <c r="F168" s="322">
        <v>13</v>
      </c>
      <c r="G168" s="7"/>
      <c r="H168" s="7"/>
      <c r="I168" s="7">
        <v>39</v>
      </c>
      <c r="J168" s="7"/>
      <c r="K168" s="7"/>
      <c r="L168" s="7"/>
      <c r="M168" s="7"/>
      <c r="N168" s="7"/>
      <c r="O168" s="7"/>
      <c r="P168" s="7">
        <f t="shared" si="4"/>
        <v>13221</v>
      </c>
    </row>
    <row r="169" spans="3:16">
      <c r="C169" s="7">
        <f t="shared" si="5"/>
        <v>159</v>
      </c>
      <c r="D169" s="12">
        <v>45325</v>
      </c>
      <c r="E169" s="322">
        <v>56</v>
      </c>
      <c r="F169" s="322">
        <v>31</v>
      </c>
      <c r="G169" s="7"/>
      <c r="H169" s="7"/>
      <c r="I169" s="7">
        <v>75</v>
      </c>
      <c r="J169" s="7"/>
      <c r="K169" s="7"/>
      <c r="L169" s="7"/>
      <c r="M169" s="7"/>
      <c r="N169" s="7"/>
      <c r="O169" s="7"/>
      <c r="P169" s="7">
        <f t="shared" si="4"/>
        <v>13296</v>
      </c>
    </row>
    <row r="170" spans="3:16">
      <c r="C170" s="7">
        <f t="shared" si="5"/>
        <v>160</v>
      </c>
      <c r="D170" s="12">
        <v>45326</v>
      </c>
      <c r="E170" s="322">
        <v>119</v>
      </c>
      <c r="F170" s="322">
        <v>120</v>
      </c>
      <c r="G170" s="7"/>
      <c r="H170" s="7"/>
      <c r="I170" s="7">
        <v>25</v>
      </c>
      <c r="J170" s="7"/>
      <c r="K170" s="7"/>
      <c r="L170" s="7"/>
      <c r="M170" s="7"/>
      <c r="N170" s="7"/>
      <c r="O170" s="7"/>
      <c r="P170" s="7">
        <f t="shared" si="4"/>
        <v>13321</v>
      </c>
    </row>
    <row r="171" spans="3:16">
      <c r="C171" s="7">
        <f t="shared" si="5"/>
        <v>161</v>
      </c>
      <c r="D171" s="12">
        <v>45326</v>
      </c>
      <c r="E171" s="322">
        <v>85</v>
      </c>
      <c r="F171" s="322">
        <v>86</v>
      </c>
      <c r="G171" s="7"/>
      <c r="H171" s="7"/>
      <c r="I171" s="7">
        <v>32</v>
      </c>
      <c r="J171" s="7"/>
      <c r="K171" s="7"/>
      <c r="L171" s="7"/>
      <c r="M171" s="7"/>
      <c r="N171" s="7"/>
      <c r="O171" s="7"/>
      <c r="P171" s="7">
        <f t="shared" si="4"/>
        <v>13353</v>
      </c>
    </row>
    <row r="172" spans="3:16">
      <c r="C172" s="7">
        <f t="shared" si="5"/>
        <v>162</v>
      </c>
      <c r="D172" s="12">
        <v>45328</v>
      </c>
      <c r="E172" s="322">
        <v>39</v>
      </c>
      <c r="F172" s="322">
        <v>17</v>
      </c>
      <c r="G172" s="7"/>
      <c r="H172" s="7"/>
      <c r="I172" s="7"/>
      <c r="J172" s="7"/>
      <c r="K172" s="7"/>
      <c r="L172" s="7"/>
      <c r="M172" s="7"/>
      <c r="N172" s="7"/>
      <c r="O172" s="7">
        <v>130</v>
      </c>
      <c r="P172" s="7">
        <f t="shared" si="4"/>
        <v>13353</v>
      </c>
    </row>
    <row r="173" spans="3:16">
      <c r="C173" s="7">
        <f t="shared" si="5"/>
        <v>163</v>
      </c>
      <c r="D173" s="12">
        <v>45329</v>
      </c>
      <c r="E173" s="322">
        <v>4</v>
      </c>
      <c r="F173" s="322">
        <v>3</v>
      </c>
      <c r="G173" s="7"/>
      <c r="H173" s="7"/>
      <c r="I173" s="7">
        <v>55</v>
      </c>
      <c r="J173" s="7"/>
      <c r="K173" s="7"/>
      <c r="L173" s="7"/>
      <c r="M173" s="7"/>
      <c r="N173" s="7"/>
      <c r="O173" s="7"/>
      <c r="P173" s="7"/>
    </row>
    <row r="174" spans="3:16">
      <c r="C174" s="7">
        <f t="shared" si="5"/>
        <v>164</v>
      </c>
      <c r="D174" s="12">
        <v>45329</v>
      </c>
      <c r="E174" s="322">
        <v>2</v>
      </c>
      <c r="F174" s="322">
        <v>9</v>
      </c>
      <c r="G174" s="7"/>
      <c r="H174" s="7"/>
      <c r="I174" s="7"/>
      <c r="J174" s="7"/>
      <c r="K174" s="7"/>
      <c r="L174" s="7"/>
      <c r="M174" s="7"/>
      <c r="N174" s="7"/>
      <c r="O174" s="7">
        <v>15</v>
      </c>
      <c r="P174" s="7"/>
    </row>
    <row r="175" spans="3:16">
      <c r="C175" s="7">
        <f t="shared" si="5"/>
        <v>165</v>
      </c>
      <c r="D175" s="12">
        <v>45329</v>
      </c>
      <c r="E175" s="322">
        <v>9</v>
      </c>
      <c r="F175" s="322">
        <v>11</v>
      </c>
      <c r="G175" s="7"/>
      <c r="H175" s="7"/>
      <c r="I175" s="7"/>
      <c r="J175" s="7"/>
      <c r="K175" s="7"/>
      <c r="L175" s="7"/>
      <c r="M175" s="7"/>
      <c r="N175" s="7"/>
      <c r="O175" s="7">
        <v>42</v>
      </c>
      <c r="P175" s="7"/>
    </row>
    <row r="176" spans="3:16">
      <c r="C176" s="7"/>
      <c r="D176" s="12"/>
      <c r="E176" s="322"/>
      <c r="F176" s="322"/>
      <c r="G176" s="7"/>
      <c r="H176" s="7"/>
      <c r="I176" s="7"/>
      <c r="J176" s="7"/>
      <c r="K176" s="7"/>
      <c r="L176" s="7"/>
      <c r="M176" s="7"/>
      <c r="N176" s="7"/>
      <c r="O176" s="7"/>
      <c r="P176" s="7"/>
    </row>
    <row r="177" spans="3:16">
      <c r="C177" s="7"/>
      <c r="D177" s="7"/>
      <c r="E177" s="7"/>
      <c r="F177" s="7"/>
      <c r="G177" s="7"/>
      <c r="H177" s="7"/>
      <c r="I177" s="7"/>
      <c r="J177" s="7"/>
      <c r="K177" s="7"/>
      <c r="L177" s="7"/>
      <c r="M177" s="7"/>
      <c r="N177" s="7"/>
      <c r="O177" s="7"/>
      <c r="P177" s="7"/>
    </row>
    <row r="178" spans="3:16">
      <c r="C178" s="7"/>
      <c r="D178" s="7"/>
      <c r="E178" s="7"/>
      <c r="F178" s="7"/>
      <c r="G178" s="7"/>
      <c r="H178" s="7"/>
      <c r="I178" s="7">
        <f>SUM(I11:I177)</f>
        <v>10851</v>
      </c>
      <c r="J178" s="7">
        <f t="shared" ref="J178:O178" si="6">SUM(J11:J177)</f>
        <v>1173</v>
      </c>
      <c r="K178" s="7">
        <f t="shared" si="6"/>
        <v>0</v>
      </c>
      <c r="L178" s="7">
        <f t="shared" si="6"/>
        <v>548</v>
      </c>
      <c r="M178" s="7">
        <f t="shared" si="6"/>
        <v>0</v>
      </c>
      <c r="N178" s="7">
        <f t="shared" si="6"/>
        <v>836</v>
      </c>
      <c r="O178" s="7">
        <f t="shared" si="6"/>
        <v>1883</v>
      </c>
      <c r="P178" s="7">
        <f>+I178+J178+K178+L178+M178+N178+O178</f>
        <v>15291</v>
      </c>
    </row>
  </sheetData>
  <mergeCells count="18">
    <mergeCell ref="C8:T8"/>
    <mergeCell ref="T9:T10"/>
    <mergeCell ref="C9:C10"/>
    <mergeCell ref="D9:D10"/>
    <mergeCell ref="E9:E10"/>
    <mergeCell ref="F9:F10"/>
    <mergeCell ref="R9:R10"/>
    <mergeCell ref="S9:S10"/>
    <mergeCell ref="G9:G10"/>
    <mergeCell ref="H9:H10"/>
    <mergeCell ref="I9:N9"/>
    <mergeCell ref="P9:P10"/>
    <mergeCell ref="Q9:Q10"/>
    <mergeCell ref="C4:F4"/>
    <mergeCell ref="G4:T7"/>
    <mergeCell ref="C5:F5"/>
    <mergeCell ref="C6:F6"/>
    <mergeCell ref="C7:F7"/>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W102"/>
  <sheetViews>
    <sheetView workbookViewId="0">
      <selection activeCell="W14" sqref="W14"/>
    </sheetView>
  </sheetViews>
  <sheetFormatPr defaultRowHeight="15"/>
  <cols>
    <col min="1" max="2" width="9.140625" style="417"/>
    <col min="3" max="3" width="10.42578125" style="417" bestFit="1" customWidth="1"/>
    <col min="4" max="4" width="13.7109375" style="417" customWidth="1"/>
    <col min="5" max="5" width="13.28515625" style="417" customWidth="1"/>
    <col min="6" max="8" width="9.140625" style="417"/>
    <col min="9" max="9" width="10.140625" style="417" bestFit="1" customWidth="1"/>
    <col min="10" max="16384" width="9.140625" style="417"/>
  </cols>
  <sheetData>
    <row r="3" spans="3:23" ht="18.75">
      <c r="C3" s="646" t="s">
        <v>22</v>
      </c>
      <c r="D3" s="646"/>
      <c r="E3" s="646"/>
      <c r="F3" s="646"/>
      <c r="G3" s="647"/>
      <c r="H3" s="647"/>
      <c r="I3" s="647"/>
      <c r="J3" s="647"/>
      <c r="K3" s="647"/>
      <c r="L3" s="647"/>
      <c r="M3" s="647"/>
      <c r="N3" s="647"/>
      <c r="O3" s="647"/>
      <c r="P3" s="647"/>
      <c r="Q3" s="647"/>
      <c r="R3" s="647"/>
      <c r="S3" s="647"/>
      <c r="T3" s="647"/>
      <c r="U3" s="647"/>
    </row>
    <row r="4" spans="3:23" ht="18.75">
      <c r="C4" s="646" t="s">
        <v>1842</v>
      </c>
      <c r="D4" s="646"/>
      <c r="E4" s="646"/>
      <c r="F4" s="646"/>
      <c r="G4" s="647"/>
      <c r="H4" s="647"/>
      <c r="I4" s="647"/>
      <c r="J4" s="647"/>
      <c r="K4" s="647"/>
      <c r="L4" s="647"/>
      <c r="M4" s="647"/>
      <c r="N4" s="647"/>
      <c r="O4" s="647"/>
      <c r="P4" s="647"/>
      <c r="Q4" s="647"/>
      <c r="R4" s="647"/>
      <c r="S4" s="647"/>
      <c r="T4" s="647"/>
      <c r="U4" s="647"/>
    </row>
    <row r="5" spans="3:23" ht="18.75">
      <c r="C5" s="656" t="s">
        <v>1875</v>
      </c>
      <c r="D5" s="657"/>
      <c r="E5" s="657"/>
      <c r="F5" s="657"/>
      <c r="G5" s="657"/>
      <c r="H5" s="657"/>
      <c r="I5" s="657"/>
      <c r="J5" s="657"/>
      <c r="K5" s="657"/>
      <c r="L5" s="657"/>
      <c r="M5" s="657"/>
      <c r="N5" s="657"/>
      <c r="O5" s="657"/>
      <c r="P5" s="657"/>
      <c r="Q5" s="657"/>
      <c r="R5" s="657"/>
      <c r="S5" s="657"/>
      <c r="T5" s="657"/>
      <c r="U5" s="658"/>
    </row>
    <row r="6" spans="3:23" ht="18">
      <c r="C6" s="659" t="s">
        <v>1633</v>
      </c>
      <c r="D6" s="659" t="s">
        <v>1634</v>
      </c>
      <c r="E6" s="639" t="s">
        <v>91</v>
      </c>
      <c r="F6" s="639" t="s">
        <v>92</v>
      </c>
      <c r="G6" s="639" t="s">
        <v>93</v>
      </c>
      <c r="H6" s="639" t="s">
        <v>94</v>
      </c>
      <c r="I6" s="660" t="s">
        <v>95</v>
      </c>
      <c r="J6" s="661"/>
      <c r="K6" s="661"/>
      <c r="L6" s="661"/>
      <c r="M6" s="661"/>
      <c r="N6" s="661"/>
      <c r="O6" s="661"/>
      <c r="P6" s="662"/>
      <c r="Q6" s="639" t="s">
        <v>96</v>
      </c>
      <c r="R6" s="639" t="s">
        <v>97</v>
      </c>
      <c r="S6" s="639" t="s">
        <v>98</v>
      </c>
      <c r="T6" s="639" t="s">
        <v>99</v>
      </c>
      <c r="U6" s="639" t="s">
        <v>265</v>
      </c>
    </row>
    <row r="7" spans="3:23" ht="18.75">
      <c r="C7" s="659"/>
      <c r="D7" s="659"/>
      <c r="E7" s="639"/>
      <c r="F7" s="639"/>
      <c r="G7" s="639"/>
      <c r="H7" s="639"/>
      <c r="I7" s="418" t="s">
        <v>101</v>
      </c>
      <c r="J7" s="419" t="s">
        <v>102</v>
      </c>
      <c r="K7" s="419" t="s">
        <v>103</v>
      </c>
      <c r="L7" s="419" t="s">
        <v>104</v>
      </c>
      <c r="M7" s="419" t="s">
        <v>1697</v>
      </c>
      <c r="N7" s="419" t="s">
        <v>1642</v>
      </c>
      <c r="O7" s="419">
        <v>160</v>
      </c>
      <c r="P7" s="461">
        <v>200</v>
      </c>
      <c r="Q7" s="639"/>
      <c r="R7" s="639"/>
      <c r="S7" s="639"/>
      <c r="T7" s="639"/>
      <c r="U7" s="639"/>
    </row>
    <row r="8" spans="3:23">
      <c r="C8" s="421">
        <v>1</v>
      </c>
      <c r="D8" s="422">
        <v>45353</v>
      </c>
      <c r="E8" s="421" t="s">
        <v>1100</v>
      </c>
      <c r="F8" s="421" t="s">
        <v>118</v>
      </c>
      <c r="G8" s="421"/>
      <c r="H8" s="421"/>
      <c r="I8" s="421">
        <v>53</v>
      </c>
      <c r="J8" s="421"/>
      <c r="K8" s="421"/>
      <c r="L8" s="421"/>
      <c r="M8" s="421"/>
      <c r="N8" s="421"/>
      <c r="O8" s="421"/>
      <c r="P8" s="421"/>
      <c r="Q8" s="421">
        <f>+I8</f>
        <v>53</v>
      </c>
      <c r="R8" s="421"/>
      <c r="S8" s="421"/>
      <c r="T8" s="421"/>
      <c r="U8" s="421"/>
    </row>
    <row r="9" spans="3:23">
      <c r="C9" s="421">
        <f>1+C8</f>
        <v>2</v>
      </c>
      <c r="D9" s="422">
        <v>45353</v>
      </c>
      <c r="E9" s="421" t="s">
        <v>118</v>
      </c>
      <c r="F9" s="421" t="s">
        <v>839</v>
      </c>
      <c r="G9" s="421"/>
      <c r="H9" s="421"/>
      <c r="I9" s="421">
        <v>38</v>
      </c>
      <c r="J9" s="421"/>
      <c r="K9" s="421"/>
      <c r="L9" s="421"/>
      <c r="M9" s="421"/>
      <c r="N9" s="421"/>
      <c r="O9" s="421"/>
      <c r="P9" s="421"/>
      <c r="Q9" s="421">
        <f>+Q8+I9+J9+K9+L9+M9+N9+O9+P9</f>
        <v>91</v>
      </c>
      <c r="R9" s="421"/>
      <c r="S9" s="421"/>
      <c r="T9" s="421"/>
      <c r="U9" s="421"/>
    </row>
    <row r="10" spans="3:23">
      <c r="C10" s="421">
        <f t="shared" ref="C10:C74" si="0">1+C9</f>
        <v>3</v>
      </c>
      <c r="D10" s="422">
        <v>45355</v>
      </c>
      <c r="E10" s="421" t="s">
        <v>1091</v>
      </c>
      <c r="F10" s="421" t="s">
        <v>790</v>
      </c>
      <c r="G10" s="421"/>
      <c r="H10" s="421"/>
      <c r="I10" s="421">
        <v>47</v>
      </c>
      <c r="J10" s="421"/>
      <c r="K10" s="421"/>
      <c r="L10" s="421"/>
      <c r="M10" s="421"/>
      <c r="N10" s="421"/>
      <c r="O10" s="421"/>
      <c r="P10" s="421"/>
      <c r="Q10" s="421">
        <f t="shared" ref="Q10:Q74" si="1">+Q9+I10+J10+K10+L10+M10+N10+O10+P10</f>
        <v>138</v>
      </c>
      <c r="R10" s="421"/>
      <c r="S10" s="421"/>
      <c r="T10" s="421"/>
      <c r="U10" s="421"/>
    </row>
    <row r="11" spans="3:23">
      <c r="C11" s="421">
        <f t="shared" si="0"/>
        <v>4</v>
      </c>
      <c r="D11" s="422">
        <v>45355</v>
      </c>
      <c r="E11" s="421" t="s">
        <v>790</v>
      </c>
      <c r="F11" s="421" t="s">
        <v>177</v>
      </c>
      <c r="G11" s="421"/>
      <c r="H11" s="421"/>
      <c r="I11" s="421">
        <v>48</v>
      </c>
      <c r="J11" s="421"/>
      <c r="K11" s="421"/>
      <c r="L11" s="421"/>
      <c r="M11" s="421"/>
      <c r="N11" s="421"/>
      <c r="O11" s="421"/>
      <c r="P11" s="421"/>
      <c r="Q11" s="421">
        <f t="shared" si="1"/>
        <v>186</v>
      </c>
      <c r="R11" s="421"/>
      <c r="S11" s="421"/>
      <c r="T11" s="421"/>
      <c r="U11" s="421"/>
    </row>
    <row r="12" spans="3:23">
      <c r="C12" s="421">
        <f t="shared" si="0"/>
        <v>5</v>
      </c>
      <c r="D12" s="422">
        <v>45357</v>
      </c>
      <c r="E12" s="421" t="s">
        <v>161</v>
      </c>
      <c r="F12" s="421" t="s">
        <v>763</v>
      </c>
      <c r="G12" s="421"/>
      <c r="H12" s="421"/>
      <c r="I12" s="421"/>
      <c r="J12" s="421">
        <v>55</v>
      </c>
      <c r="K12" s="421"/>
      <c r="L12" s="421"/>
      <c r="M12" s="421"/>
      <c r="N12" s="421"/>
      <c r="O12" s="421"/>
      <c r="P12" s="421"/>
      <c r="Q12" s="421">
        <f t="shared" si="1"/>
        <v>241</v>
      </c>
      <c r="R12" s="421"/>
      <c r="S12" s="421"/>
      <c r="T12" s="421"/>
      <c r="U12" s="421"/>
    </row>
    <row r="13" spans="3:23">
      <c r="C13" s="421">
        <f t="shared" si="0"/>
        <v>6</v>
      </c>
      <c r="D13" s="422">
        <v>45358</v>
      </c>
      <c r="E13" s="421" t="s">
        <v>152</v>
      </c>
      <c r="F13" s="421" t="s">
        <v>134</v>
      </c>
      <c r="G13" s="421"/>
      <c r="H13" s="421"/>
      <c r="I13" s="421">
        <v>66</v>
      </c>
      <c r="J13" s="421"/>
      <c r="K13" s="421"/>
      <c r="L13" s="421"/>
      <c r="M13" s="421"/>
      <c r="N13" s="421"/>
      <c r="O13" s="421"/>
      <c r="P13" s="421"/>
      <c r="Q13" s="421">
        <f t="shared" si="1"/>
        <v>307</v>
      </c>
      <c r="R13" s="421"/>
      <c r="S13" s="421"/>
      <c r="T13" s="421"/>
      <c r="U13" s="421"/>
      <c r="W13" s="561">
        <f>100+105+66+62</f>
        <v>333</v>
      </c>
    </row>
    <row r="14" spans="3:23">
      <c r="C14" s="421">
        <f t="shared" si="0"/>
        <v>7</v>
      </c>
      <c r="D14" s="422">
        <v>45358</v>
      </c>
      <c r="E14" s="421" t="s">
        <v>152</v>
      </c>
      <c r="F14" s="421" t="s">
        <v>768</v>
      </c>
      <c r="G14" s="421"/>
      <c r="H14" s="421"/>
      <c r="I14" s="421">
        <v>40</v>
      </c>
      <c r="J14" s="421"/>
      <c r="K14" s="421"/>
      <c r="L14" s="421"/>
      <c r="M14" s="421"/>
      <c r="N14" s="421"/>
      <c r="O14" s="421"/>
      <c r="P14" s="421"/>
      <c r="Q14" s="421">
        <f t="shared" si="1"/>
        <v>347</v>
      </c>
      <c r="R14" s="421"/>
      <c r="S14" s="421"/>
      <c r="T14" s="421"/>
      <c r="U14" s="421"/>
    </row>
    <row r="15" spans="3:23">
      <c r="C15" s="421">
        <f t="shared" si="0"/>
        <v>8</v>
      </c>
      <c r="D15" s="422">
        <v>45359</v>
      </c>
      <c r="E15" s="421" t="s">
        <v>152</v>
      </c>
      <c r="F15" s="421" t="s">
        <v>1876</v>
      </c>
      <c r="G15" s="421"/>
      <c r="H15" s="421"/>
      <c r="I15" s="421">
        <v>40</v>
      </c>
      <c r="J15" s="421"/>
      <c r="K15" s="421"/>
      <c r="L15" s="421"/>
      <c r="M15" s="421"/>
      <c r="N15" s="421"/>
      <c r="O15" s="421"/>
      <c r="P15" s="421"/>
      <c r="Q15" s="421">
        <f t="shared" si="1"/>
        <v>387</v>
      </c>
      <c r="R15" s="421"/>
      <c r="S15" s="421"/>
      <c r="T15" s="421"/>
      <c r="U15" s="421"/>
    </row>
    <row r="16" spans="3:23">
      <c r="C16" s="421">
        <f t="shared" si="0"/>
        <v>9</v>
      </c>
      <c r="D16" s="422">
        <v>45359</v>
      </c>
      <c r="E16" s="421" t="s">
        <v>768</v>
      </c>
      <c r="F16" s="421" t="s">
        <v>1087</v>
      </c>
      <c r="G16" s="421"/>
      <c r="H16" s="421"/>
      <c r="I16" s="421">
        <v>100</v>
      </c>
      <c r="J16" s="421"/>
      <c r="K16" s="421"/>
      <c r="L16" s="421"/>
      <c r="M16" s="421"/>
      <c r="N16" s="421"/>
      <c r="O16" s="421"/>
      <c r="P16" s="421"/>
      <c r="Q16" s="421">
        <f t="shared" si="1"/>
        <v>487</v>
      </c>
      <c r="R16" s="421"/>
      <c r="S16" s="421"/>
      <c r="T16" s="421"/>
      <c r="U16" s="421"/>
    </row>
    <row r="17" spans="3:21">
      <c r="C17" s="421">
        <f t="shared" si="0"/>
        <v>10</v>
      </c>
      <c r="D17" s="422">
        <v>45360</v>
      </c>
      <c r="E17" s="421" t="s">
        <v>244</v>
      </c>
      <c r="F17" s="421" t="s">
        <v>147</v>
      </c>
      <c r="G17" s="421"/>
      <c r="H17" s="421"/>
      <c r="I17" s="421">
        <v>62</v>
      </c>
      <c r="J17" s="421"/>
      <c r="K17" s="421"/>
      <c r="L17" s="421"/>
      <c r="M17" s="421"/>
      <c r="N17" s="421"/>
      <c r="O17" s="421"/>
      <c r="P17" s="421"/>
      <c r="Q17" s="421">
        <f t="shared" si="1"/>
        <v>549</v>
      </c>
      <c r="R17" s="421"/>
      <c r="S17" s="421"/>
      <c r="T17" s="421"/>
      <c r="U17" s="421"/>
    </row>
    <row r="18" spans="3:21">
      <c r="C18" s="421">
        <f t="shared" si="0"/>
        <v>11</v>
      </c>
      <c r="D18" s="422">
        <v>45360</v>
      </c>
      <c r="E18" s="421" t="s">
        <v>147</v>
      </c>
      <c r="F18" s="421" t="s">
        <v>1876</v>
      </c>
      <c r="G18" s="421"/>
      <c r="H18" s="421"/>
      <c r="I18" s="421">
        <v>18</v>
      </c>
      <c r="J18" s="421"/>
      <c r="K18" s="421"/>
      <c r="L18" s="421"/>
      <c r="M18" s="421"/>
      <c r="N18" s="421"/>
      <c r="O18" s="421"/>
      <c r="P18" s="421"/>
      <c r="Q18" s="421">
        <f t="shared" si="1"/>
        <v>567</v>
      </c>
      <c r="R18" s="421"/>
      <c r="S18" s="421"/>
      <c r="T18" s="421"/>
      <c r="U18" s="421"/>
    </row>
    <row r="19" spans="3:21">
      <c r="C19" s="421">
        <f t="shared" si="0"/>
        <v>12</v>
      </c>
      <c r="D19" s="422">
        <v>45360</v>
      </c>
      <c r="E19" s="421" t="s">
        <v>1379</v>
      </c>
      <c r="F19" s="421" t="s">
        <v>766</v>
      </c>
      <c r="G19" s="421"/>
      <c r="H19" s="421"/>
      <c r="I19" s="421">
        <v>27</v>
      </c>
      <c r="J19" s="421"/>
      <c r="K19" s="421"/>
      <c r="L19" s="421"/>
      <c r="M19" s="421"/>
      <c r="N19" s="421"/>
      <c r="O19" s="421"/>
      <c r="P19" s="421"/>
      <c r="Q19" s="421">
        <f t="shared" si="1"/>
        <v>594</v>
      </c>
      <c r="R19" s="421"/>
      <c r="S19" s="421"/>
      <c r="T19" s="421"/>
      <c r="U19" s="421"/>
    </row>
    <row r="20" spans="3:21">
      <c r="C20" s="421">
        <f t="shared" si="0"/>
        <v>13</v>
      </c>
      <c r="D20" s="422">
        <v>45360</v>
      </c>
      <c r="E20" s="421" t="s">
        <v>766</v>
      </c>
      <c r="F20" s="421" t="s">
        <v>768</v>
      </c>
      <c r="G20" s="421"/>
      <c r="H20" s="421"/>
      <c r="I20" s="421">
        <v>18</v>
      </c>
      <c r="J20" s="421"/>
      <c r="K20" s="421"/>
      <c r="L20" s="421"/>
      <c r="M20" s="421"/>
      <c r="N20" s="421"/>
      <c r="O20" s="421"/>
      <c r="P20" s="421"/>
      <c r="Q20" s="421">
        <f t="shared" si="1"/>
        <v>612</v>
      </c>
      <c r="R20" s="421"/>
      <c r="S20" s="421"/>
      <c r="T20" s="421"/>
      <c r="U20" s="421"/>
    </row>
    <row r="21" spans="3:21">
      <c r="C21" s="421">
        <f t="shared" si="0"/>
        <v>14</v>
      </c>
      <c r="D21" s="422">
        <v>45361</v>
      </c>
      <c r="E21" s="421" t="s">
        <v>787</v>
      </c>
      <c r="F21" s="421" t="s">
        <v>149</v>
      </c>
      <c r="G21" s="421"/>
      <c r="H21" s="421"/>
      <c r="I21" s="421">
        <v>43</v>
      </c>
      <c r="J21" s="421"/>
      <c r="K21" s="421"/>
      <c r="L21" s="421"/>
      <c r="M21" s="421"/>
      <c r="N21" s="421"/>
      <c r="O21" s="421"/>
      <c r="P21" s="421"/>
      <c r="Q21" s="421">
        <f t="shared" si="1"/>
        <v>655</v>
      </c>
      <c r="R21" s="421"/>
      <c r="S21" s="421"/>
      <c r="T21" s="421"/>
      <c r="U21" s="421"/>
    </row>
    <row r="22" spans="3:21">
      <c r="C22" s="421">
        <f t="shared" si="0"/>
        <v>15</v>
      </c>
      <c r="D22" s="422">
        <v>45361</v>
      </c>
      <c r="E22" s="421" t="s">
        <v>149</v>
      </c>
      <c r="F22" s="421" t="s">
        <v>120</v>
      </c>
      <c r="G22" s="421"/>
      <c r="H22" s="421"/>
      <c r="I22" s="421">
        <v>54</v>
      </c>
      <c r="J22" s="421"/>
      <c r="K22" s="421"/>
      <c r="L22" s="421"/>
      <c r="M22" s="421"/>
      <c r="N22" s="421"/>
      <c r="O22" s="421"/>
      <c r="P22" s="421"/>
      <c r="Q22" s="421">
        <f t="shared" si="1"/>
        <v>709</v>
      </c>
      <c r="R22" s="421"/>
      <c r="S22" s="421"/>
      <c r="T22" s="421"/>
      <c r="U22" s="421"/>
    </row>
    <row r="23" spans="3:21">
      <c r="C23" s="421">
        <f t="shared" si="0"/>
        <v>16</v>
      </c>
      <c r="D23" s="422">
        <v>45361</v>
      </c>
      <c r="E23" s="421" t="s">
        <v>120</v>
      </c>
      <c r="F23" s="421" t="s">
        <v>126</v>
      </c>
      <c r="G23" s="421"/>
      <c r="H23" s="421"/>
      <c r="I23" s="421">
        <v>83</v>
      </c>
      <c r="J23" s="421"/>
      <c r="K23" s="421"/>
      <c r="L23" s="421"/>
      <c r="M23" s="421"/>
      <c r="N23" s="421"/>
      <c r="O23" s="421"/>
      <c r="P23" s="421"/>
      <c r="Q23" s="421">
        <f t="shared" si="1"/>
        <v>792</v>
      </c>
      <c r="R23" s="421"/>
      <c r="S23" s="421"/>
      <c r="T23" s="421"/>
      <c r="U23" s="421"/>
    </row>
    <row r="24" spans="3:21">
      <c r="C24" s="421">
        <f t="shared" si="0"/>
        <v>17</v>
      </c>
      <c r="D24" s="422">
        <v>45362</v>
      </c>
      <c r="E24" s="421" t="s">
        <v>224</v>
      </c>
      <c r="F24" s="421" t="s">
        <v>113</v>
      </c>
      <c r="G24" s="421"/>
      <c r="H24" s="421"/>
      <c r="I24" s="421">
        <v>105</v>
      </c>
      <c r="J24" s="421"/>
      <c r="K24" s="421"/>
      <c r="L24" s="421"/>
      <c r="M24" s="421"/>
      <c r="N24" s="421"/>
      <c r="O24" s="421"/>
      <c r="P24" s="421"/>
      <c r="Q24" s="421">
        <f t="shared" si="1"/>
        <v>897</v>
      </c>
      <c r="R24" s="421"/>
      <c r="S24" s="421"/>
      <c r="T24" s="421"/>
      <c r="U24" s="421"/>
    </row>
    <row r="25" spans="3:21">
      <c r="C25" s="421">
        <f t="shared" si="0"/>
        <v>18</v>
      </c>
      <c r="D25" s="422">
        <v>45362</v>
      </c>
      <c r="E25" s="421" t="s">
        <v>240</v>
      </c>
      <c r="F25" s="421" t="s">
        <v>804</v>
      </c>
      <c r="G25" s="421"/>
      <c r="H25" s="421"/>
      <c r="I25" s="421">
        <v>10</v>
      </c>
      <c r="J25" s="421"/>
      <c r="K25" s="421"/>
      <c r="L25" s="421"/>
      <c r="M25" s="421"/>
      <c r="N25" s="421"/>
      <c r="O25" s="421"/>
      <c r="P25" s="421"/>
      <c r="Q25" s="421">
        <f t="shared" si="1"/>
        <v>907</v>
      </c>
      <c r="R25" s="421"/>
      <c r="S25" s="421"/>
      <c r="T25" s="421"/>
      <c r="U25" s="421"/>
    </row>
    <row r="26" spans="3:21">
      <c r="C26" s="421">
        <f t="shared" si="0"/>
        <v>19</v>
      </c>
      <c r="D26" s="422">
        <v>45362</v>
      </c>
      <c r="E26" s="421" t="s">
        <v>804</v>
      </c>
      <c r="F26" s="421" t="s">
        <v>179</v>
      </c>
      <c r="G26" s="421"/>
      <c r="H26" s="421"/>
      <c r="I26" s="421">
        <v>60</v>
      </c>
      <c r="J26" s="421"/>
      <c r="K26" s="421"/>
      <c r="L26" s="421"/>
      <c r="M26" s="421"/>
      <c r="N26" s="421"/>
      <c r="O26" s="421"/>
      <c r="P26" s="421"/>
      <c r="Q26" s="421">
        <f t="shared" si="1"/>
        <v>967</v>
      </c>
      <c r="R26" s="421"/>
      <c r="S26" s="421"/>
      <c r="T26" s="421"/>
      <c r="U26" s="421"/>
    </row>
    <row r="27" spans="3:21">
      <c r="C27" s="421">
        <f t="shared" si="0"/>
        <v>20</v>
      </c>
      <c r="D27" s="422">
        <v>45363</v>
      </c>
      <c r="E27" s="421" t="s">
        <v>789</v>
      </c>
      <c r="F27" s="421" t="s">
        <v>803</v>
      </c>
      <c r="G27" s="421"/>
      <c r="H27" s="421"/>
      <c r="I27" s="421">
        <v>51</v>
      </c>
      <c r="J27" s="421"/>
      <c r="K27" s="421"/>
      <c r="L27" s="421"/>
      <c r="M27" s="421"/>
      <c r="N27" s="421"/>
      <c r="O27" s="421"/>
      <c r="P27" s="421"/>
      <c r="Q27" s="421">
        <f t="shared" si="1"/>
        <v>1018</v>
      </c>
      <c r="R27" s="421"/>
      <c r="S27" s="421"/>
      <c r="T27" s="421"/>
      <c r="U27" s="421"/>
    </row>
    <row r="28" spans="3:21">
      <c r="C28" s="421">
        <f t="shared" si="0"/>
        <v>21</v>
      </c>
      <c r="D28" s="422">
        <v>45363</v>
      </c>
      <c r="E28" s="421" t="s">
        <v>865</v>
      </c>
      <c r="F28" s="421" t="s">
        <v>786</v>
      </c>
      <c r="G28" s="421"/>
      <c r="H28" s="421"/>
      <c r="I28" s="421"/>
      <c r="J28" s="421"/>
      <c r="K28" s="421"/>
      <c r="L28" s="421"/>
      <c r="M28" s="421"/>
      <c r="N28" s="421"/>
      <c r="O28" s="421">
        <v>40</v>
      </c>
      <c r="P28" s="421"/>
      <c r="Q28" s="421">
        <f t="shared" si="1"/>
        <v>1058</v>
      </c>
      <c r="R28" s="421"/>
      <c r="S28" s="421"/>
      <c r="T28" s="421"/>
      <c r="U28" s="421"/>
    </row>
    <row r="29" spans="3:21">
      <c r="C29" s="421">
        <f t="shared" si="0"/>
        <v>22</v>
      </c>
      <c r="D29" s="422">
        <v>45363</v>
      </c>
      <c r="E29" s="421" t="s">
        <v>786</v>
      </c>
      <c r="F29" s="421" t="s">
        <v>1324</v>
      </c>
      <c r="G29" s="421"/>
      <c r="H29" s="421"/>
      <c r="I29" s="421"/>
      <c r="J29" s="421"/>
      <c r="K29" s="421"/>
      <c r="L29" s="421"/>
      <c r="M29" s="421"/>
      <c r="N29" s="421"/>
      <c r="O29" s="421">
        <v>127</v>
      </c>
      <c r="P29" s="421"/>
      <c r="Q29" s="421">
        <f t="shared" si="1"/>
        <v>1185</v>
      </c>
      <c r="R29" s="421"/>
      <c r="S29" s="421"/>
      <c r="T29" s="421"/>
      <c r="U29" s="421"/>
    </row>
    <row r="30" spans="3:21">
      <c r="C30" s="421">
        <f t="shared" si="0"/>
        <v>23</v>
      </c>
      <c r="D30" s="422">
        <v>45363</v>
      </c>
      <c r="E30" s="421" t="s">
        <v>1324</v>
      </c>
      <c r="F30" s="421" t="s">
        <v>248</v>
      </c>
      <c r="G30" s="421"/>
      <c r="H30" s="421"/>
      <c r="I30" s="421"/>
      <c r="J30" s="421"/>
      <c r="K30" s="421"/>
      <c r="L30" s="421"/>
      <c r="M30" s="421"/>
      <c r="N30" s="421"/>
      <c r="O30" s="421">
        <v>299</v>
      </c>
      <c r="P30" s="421"/>
      <c r="Q30" s="421">
        <f t="shared" si="1"/>
        <v>1484</v>
      </c>
      <c r="R30" s="421"/>
      <c r="S30" s="421"/>
      <c r="T30" s="421"/>
      <c r="U30" s="421"/>
    </row>
    <row r="31" spans="3:21">
      <c r="C31" s="421">
        <f t="shared" si="0"/>
        <v>24</v>
      </c>
      <c r="D31" s="422">
        <v>45364</v>
      </c>
      <c r="E31" s="421" t="s">
        <v>248</v>
      </c>
      <c r="F31" s="421" t="s">
        <v>797</v>
      </c>
      <c r="G31" s="421"/>
      <c r="H31" s="421"/>
      <c r="I31" s="421"/>
      <c r="J31" s="421"/>
      <c r="K31" s="421"/>
      <c r="L31" s="421"/>
      <c r="M31" s="421"/>
      <c r="N31" s="421"/>
      <c r="O31" s="421">
        <v>223</v>
      </c>
      <c r="P31" s="421"/>
      <c r="Q31" s="421">
        <f t="shared" si="1"/>
        <v>1707</v>
      </c>
      <c r="R31" s="421"/>
      <c r="S31" s="421"/>
      <c r="T31" s="421"/>
      <c r="U31" s="421"/>
    </row>
    <row r="32" spans="3:21">
      <c r="C32" s="421">
        <f t="shared" si="0"/>
        <v>25</v>
      </c>
      <c r="D32" s="422">
        <v>45364</v>
      </c>
      <c r="E32" s="421" t="s">
        <v>797</v>
      </c>
      <c r="F32" s="421" t="s">
        <v>1338</v>
      </c>
      <c r="G32" s="421"/>
      <c r="H32" s="421"/>
      <c r="I32" s="421"/>
      <c r="J32" s="421"/>
      <c r="K32" s="421"/>
      <c r="L32" s="421"/>
      <c r="M32" s="421"/>
      <c r="N32" s="421"/>
      <c r="O32" s="421">
        <v>129</v>
      </c>
      <c r="P32" s="421"/>
      <c r="Q32" s="421">
        <f t="shared" si="1"/>
        <v>1836</v>
      </c>
      <c r="R32" s="421"/>
      <c r="S32" s="421"/>
      <c r="T32" s="421"/>
      <c r="U32" s="421"/>
    </row>
    <row r="33" spans="3:21">
      <c r="C33" s="421">
        <f t="shared" si="0"/>
        <v>26</v>
      </c>
      <c r="D33" s="422">
        <v>45364</v>
      </c>
      <c r="E33" s="421" t="s">
        <v>1338</v>
      </c>
      <c r="F33" s="421" t="s">
        <v>1546</v>
      </c>
      <c r="G33" s="421"/>
      <c r="H33" s="421"/>
      <c r="I33" s="421"/>
      <c r="J33" s="421"/>
      <c r="K33" s="421"/>
      <c r="L33" s="421"/>
      <c r="M33" s="421"/>
      <c r="N33" s="421"/>
      <c r="O33" s="421">
        <v>162</v>
      </c>
      <c r="P33" s="421"/>
      <c r="Q33" s="421">
        <f t="shared" si="1"/>
        <v>1998</v>
      </c>
      <c r="R33" s="421"/>
      <c r="S33" s="421"/>
      <c r="T33" s="421"/>
      <c r="U33" s="421"/>
    </row>
    <row r="34" spans="3:21">
      <c r="C34" s="421">
        <f t="shared" si="0"/>
        <v>27</v>
      </c>
      <c r="D34" s="422">
        <v>45364</v>
      </c>
      <c r="E34" s="421" t="s">
        <v>1546</v>
      </c>
      <c r="F34" s="421" t="s">
        <v>879</v>
      </c>
      <c r="G34" s="421"/>
      <c r="H34" s="421"/>
      <c r="I34" s="421"/>
      <c r="J34" s="421"/>
      <c r="K34" s="421"/>
      <c r="L34" s="421"/>
      <c r="M34" s="421"/>
      <c r="N34" s="421"/>
      <c r="O34" s="421">
        <v>182</v>
      </c>
      <c r="P34" s="421"/>
      <c r="Q34" s="421">
        <f t="shared" si="1"/>
        <v>2180</v>
      </c>
      <c r="R34" s="421"/>
      <c r="S34" s="421"/>
      <c r="T34" s="421"/>
      <c r="U34" s="421"/>
    </row>
    <row r="35" spans="3:21">
      <c r="C35" s="421">
        <f t="shared" si="0"/>
        <v>28</v>
      </c>
      <c r="D35" s="422">
        <v>45364</v>
      </c>
      <c r="E35" s="421" t="s">
        <v>797</v>
      </c>
      <c r="F35" s="421" t="s">
        <v>171</v>
      </c>
      <c r="G35" s="421"/>
      <c r="H35" s="421"/>
      <c r="I35" s="421"/>
      <c r="J35" s="421"/>
      <c r="K35" s="421"/>
      <c r="L35" s="421"/>
      <c r="M35" s="421"/>
      <c r="N35" s="421">
        <v>48</v>
      </c>
      <c r="O35" s="421"/>
      <c r="P35" s="421"/>
      <c r="Q35" s="421">
        <f t="shared" si="1"/>
        <v>2228</v>
      </c>
      <c r="R35" s="421"/>
      <c r="S35" s="421"/>
      <c r="T35" s="421"/>
      <c r="U35" s="421"/>
    </row>
    <row r="36" spans="3:21">
      <c r="C36" s="421">
        <f t="shared" si="0"/>
        <v>29</v>
      </c>
      <c r="D36" s="422">
        <v>45364</v>
      </c>
      <c r="E36" s="421" t="s">
        <v>171</v>
      </c>
      <c r="F36" s="421" t="s">
        <v>1300</v>
      </c>
      <c r="G36" s="421"/>
      <c r="H36" s="421"/>
      <c r="I36" s="421"/>
      <c r="J36" s="421"/>
      <c r="K36" s="421"/>
      <c r="L36" s="421"/>
      <c r="M36" s="421"/>
      <c r="N36" s="421">
        <v>227</v>
      </c>
      <c r="O36" s="421"/>
      <c r="P36" s="421"/>
      <c r="Q36" s="421">
        <f t="shared" si="1"/>
        <v>2455</v>
      </c>
      <c r="R36" s="421"/>
      <c r="S36" s="421"/>
      <c r="T36" s="421"/>
      <c r="U36" s="421"/>
    </row>
    <row r="37" spans="3:21">
      <c r="C37" s="421">
        <f t="shared" si="0"/>
        <v>30</v>
      </c>
      <c r="D37" s="422">
        <v>45365</v>
      </c>
      <c r="E37" s="421" t="s">
        <v>171</v>
      </c>
      <c r="F37" s="421" t="s">
        <v>1300</v>
      </c>
      <c r="G37" s="421"/>
      <c r="H37" s="421"/>
      <c r="I37" s="421"/>
      <c r="J37" s="421"/>
      <c r="K37" s="421"/>
      <c r="L37" s="421"/>
      <c r="M37" s="421"/>
      <c r="N37" s="421">
        <v>50</v>
      </c>
      <c r="O37" s="421"/>
      <c r="P37" s="421"/>
      <c r="Q37" s="421">
        <f t="shared" si="1"/>
        <v>2505</v>
      </c>
      <c r="R37" s="421"/>
      <c r="S37" s="421"/>
      <c r="T37" s="421"/>
      <c r="U37" s="421"/>
    </row>
    <row r="38" spans="3:21">
      <c r="C38" s="421">
        <f t="shared" si="0"/>
        <v>31</v>
      </c>
      <c r="D38" s="422">
        <v>45365</v>
      </c>
      <c r="E38" s="421" t="s">
        <v>1300</v>
      </c>
      <c r="F38" s="421" t="s">
        <v>1320</v>
      </c>
      <c r="G38" s="421"/>
      <c r="H38" s="421"/>
      <c r="I38" s="421"/>
      <c r="J38" s="421"/>
      <c r="K38" s="421"/>
      <c r="L38" s="421"/>
      <c r="M38" s="421"/>
      <c r="N38" s="421">
        <v>295</v>
      </c>
      <c r="O38" s="421"/>
      <c r="P38" s="421"/>
      <c r="Q38" s="421">
        <f t="shared" si="1"/>
        <v>2800</v>
      </c>
      <c r="R38" s="421"/>
      <c r="S38" s="421"/>
      <c r="T38" s="421"/>
      <c r="U38" s="421"/>
    </row>
    <row r="39" spans="3:21">
      <c r="C39" s="421">
        <f t="shared" si="0"/>
        <v>32</v>
      </c>
      <c r="D39" s="422">
        <v>45365</v>
      </c>
      <c r="E39" s="421" t="s">
        <v>1320</v>
      </c>
      <c r="F39" s="421" t="s">
        <v>782</v>
      </c>
      <c r="G39" s="421"/>
      <c r="H39" s="421"/>
      <c r="I39" s="421"/>
      <c r="J39" s="421"/>
      <c r="K39" s="421"/>
      <c r="L39" s="421"/>
      <c r="M39" s="421"/>
      <c r="N39" s="421">
        <v>50</v>
      </c>
      <c r="O39" s="421"/>
      <c r="P39" s="421"/>
      <c r="Q39" s="421">
        <f t="shared" si="1"/>
        <v>2850</v>
      </c>
      <c r="R39" s="421"/>
      <c r="S39" s="421"/>
      <c r="T39" s="421"/>
      <c r="U39" s="421"/>
    </row>
    <row r="40" spans="3:21">
      <c r="C40" s="421">
        <f t="shared" si="0"/>
        <v>33</v>
      </c>
      <c r="D40" s="422">
        <v>45365</v>
      </c>
      <c r="E40" s="421" t="s">
        <v>1546</v>
      </c>
      <c r="F40" s="421" t="s">
        <v>765</v>
      </c>
      <c r="G40" s="421"/>
      <c r="H40" s="421"/>
      <c r="I40" s="421">
        <v>250</v>
      </c>
      <c r="J40" s="421"/>
      <c r="K40" s="421"/>
      <c r="L40" s="421"/>
      <c r="M40" s="421"/>
      <c r="N40" s="421"/>
      <c r="O40" s="421"/>
      <c r="P40" s="421"/>
      <c r="Q40" s="421">
        <f t="shared" si="1"/>
        <v>3100</v>
      </c>
      <c r="R40" s="421"/>
      <c r="S40" s="421"/>
      <c r="T40" s="421"/>
      <c r="U40" s="421"/>
    </row>
    <row r="41" spans="3:21">
      <c r="C41" s="421">
        <f t="shared" si="0"/>
        <v>34</v>
      </c>
      <c r="D41" s="422">
        <v>45366</v>
      </c>
      <c r="E41" s="421" t="s">
        <v>144</v>
      </c>
      <c r="F41" s="421" t="s">
        <v>1304</v>
      </c>
      <c r="G41" s="421"/>
      <c r="H41" s="421"/>
      <c r="I41" s="421"/>
      <c r="J41" s="421"/>
      <c r="K41" s="421"/>
      <c r="L41" s="421"/>
      <c r="M41" s="421"/>
      <c r="N41" s="421"/>
      <c r="O41" s="421">
        <v>216</v>
      </c>
      <c r="P41" s="421"/>
      <c r="Q41" s="421">
        <f t="shared" si="1"/>
        <v>3316</v>
      </c>
      <c r="R41" s="421"/>
      <c r="S41" s="421"/>
      <c r="T41" s="421"/>
      <c r="U41" s="421"/>
    </row>
    <row r="42" spans="3:21">
      <c r="C42" s="421">
        <f t="shared" si="0"/>
        <v>35</v>
      </c>
      <c r="D42" s="422">
        <v>45366</v>
      </c>
      <c r="E42" s="421" t="s">
        <v>1304</v>
      </c>
      <c r="F42" s="421" t="s">
        <v>862</v>
      </c>
      <c r="G42" s="421"/>
      <c r="H42" s="421"/>
      <c r="I42" s="421"/>
      <c r="J42" s="421"/>
      <c r="K42" s="421"/>
      <c r="L42" s="421"/>
      <c r="M42" s="421"/>
      <c r="N42" s="421"/>
      <c r="O42" s="421">
        <v>100</v>
      </c>
      <c r="P42" s="421"/>
      <c r="Q42" s="421">
        <f t="shared" si="1"/>
        <v>3416</v>
      </c>
      <c r="R42" s="421"/>
      <c r="S42" s="421"/>
      <c r="T42" s="421"/>
      <c r="U42" s="421"/>
    </row>
    <row r="43" spans="3:21">
      <c r="C43" s="421">
        <f t="shared" si="0"/>
        <v>36</v>
      </c>
      <c r="D43" s="422">
        <v>45366</v>
      </c>
      <c r="E43" s="421" t="s">
        <v>782</v>
      </c>
      <c r="F43" s="421" t="s">
        <v>1094</v>
      </c>
      <c r="G43" s="421"/>
      <c r="H43" s="421"/>
      <c r="I43" s="421"/>
      <c r="J43" s="421"/>
      <c r="K43" s="421"/>
      <c r="L43" s="421"/>
      <c r="M43" s="421"/>
      <c r="N43" s="421">
        <v>148</v>
      </c>
      <c r="O43" s="421"/>
      <c r="P43" s="421"/>
      <c r="Q43" s="421">
        <f t="shared" si="1"/>
        <v>3564</v>
      </c>
      <c r="R43" s="421"/>
      <c r="S43" s="421"/>
      <c r="T43" s="421"/>
      <c r="U43" s="421"/>
    </row>
    <row r="44" spans="3:21">
      <c r="C44" s="421">
        <f t="shared" si="0"/>
        <v>37</v>
      </c>
      <c r="D44" s="422">
        <v>45366</v>
      </c>
      <c r="E44" s="421" t="s">
        <v>1094</v>
      </c>
      <c r="F44" s="421" t="s">
        <v>1500</v>
      </c>
      <c r="G44" s="421"/>
      <c r="H44" s="421"/>
      <c r="I44" s="421"/>
      <c r="J44" s="421"/>
      <c r="K44" s="421"/>
      <c r="L44" s="421"/>
      <c r="M44" s="421"/>
      <c r="N44" s="421">
        <v>203</v>
      </c>
      <c r="O44" s="421"/>
      <c r="P44" s="421"/>
      <c r="Q44" s="421">
        <f t="shared" si="1"/>
        <v>3767</v>
      </c>
      <c r="R44" s="421"/>
      <c r="S44" s="421"/>
      <c r="T44" s="421"/>
      <c r="U44" s="421"/>
    </row>
    <row r="45" spans="3:21">
      <c r="C45" s="421">
        <f t="shared" si="0"/>
        <v>38</v>
      </c>
      <c r="D45" s="422">
        <v>45366</v>
      </c>
      <c r="E45" s="421" t="s">
        <v>1500</v>
      </c>
      <c r="F45" s="421" t="s">
        <v>1304</v>
      </c>
      <c r="G45" s="421"/>
      <c r="H45" s="421"/>
      <c r="I45" s="421"/>
      <c r="J45" s="421"/>
      <c r="K45" s="421"/>
      <c r="L45" s="421"/>
      <c r="M45" s="421"/>
      <c r="N45" s="421">
        <v>50</v>
      </c>
      <c r="O45" s="421"/>
      <c r="P45" s="421"/>
      <c r="Q45" s="421">
        <f t="shared" si="1"/>
        <v>3817</v>
      </c>
      <c r="R45" s="421"/>
      <c r="S45" s="421"/>
      <c r="T45" s="421"/>
      <c r="U45" s="421"/>
    </row>
    <row r="46" spans="3:21">
      <c r="C46" s="421">
        <f t="shared" si="0"/>
        <v>39</v>
      </c>
      <c r="D46" s="422">
        <v>45366</v>
      </c>
      <c r="E46" s="421" t="s">
        <v>1500</v>
      </c>
      <c r="F46" s="421" t="s">
        <v>241</v>
      </c>
      <c r="G46" s="421"/>
      <c r="H46" s="421"/>
      <c r="I46" s="421"/>
      <c r="J46" s="421"/>
      <c r="K46" s="421"/>
      <c r="L46" s="421">
        <v>139</v>
      </c>
      <c r="M46" s="421"/>
      <c r="N46" s="421"/>
      <c r="O46" s="421"/>
      <c r="P46" s="421"/>
      <c r="Q46" s="421">
        <f t="shared" si="1"/>
        <v>3956</v>
      </c>
      <c r="R46" s="421"/>
      <c r="S46" s="421"/>
      <c r="T46" s="421"/>
      <c r="U46" s="421"/>
    </row>
    <row r="47" spans="3:21">
      <c r="C47" s="421">
        <f t="shared" si="0"/>
        <v>40</v>
      </c>
      <c r="D47" s="422">
        <v>45366</v>
      </c>
      <c r="E47" s="421" t="s">
        <v>241</v>
      </c>
      <c r="F47" s="421" t="s">
        <v>238</v>
      </c>
      <c r="G47" s="421"/>
      <c r="H47" s="421"/>
      <c r="I47" s="421"/>
      <c r="J47" s="421"/>
      <c r="K47" s="421"/>
      <c r="L47" s="421">
        <v>82</v>
      </c>
      <c r="M47" s="421"/>
      <c r="N47" s="421"/>
      <c r="O47" s="421"/>
      <c r="P47" s="421"/>
      <c r="Q47" s="421">
        <f t="shared" si="1"/>
        <v>4038</v>
      </c>
      <c r="R47" s="421"/>
      <c r="S47" s="421"/>
      <c r="T47" s="421"/>
      <c r="U47" s="421"/>
    </row>
    <row r="48" spans="3:21">
      <c r="C48" s="421">
        <f t="shared" si="0"/>
        <v>41</v>
      </c>
      <c r="D48" s="422">
        <v>45367</v>
      </c>
      <c r="E48" s="421" t="s">
        <v>865</v>
      </c>
      <c r="F48" s="421" t="s">
        <v>179</v>
      </c>
      <c r="G48" s="421"/>
      <c r="H48" s="421"/>
      <c r="I48" s="421"/>
      <c r="J48" s="421"/>
      <c r="K48" s="421"/>
      <c r="L48" s="421"/>
      <c r="M48" s="421"/>
      <c r="N48" s="421"/>
      <c r="O48" s="421"/>
      <c r="P48" s="421">
        <v>40</v>
      </c>
      <c r="Q48" s="421">
        <f t="shared" si="1"/>
        <v>4078</v>
      </c>
      <c r="R48" s="421"/>
      <c r="S48" s="421"/>
      <c r="T48" s="421"/>
      <c r="U48" s="421"/>
    </row>
    <row r="49" spans="3:21">
      <c r="C49" s="421">
        <f t="shared" si="0"/>
        <v>42</v>
      </c>
      <c r="D49" s="422">
        <v>45367</v>
      </c>
      <c r="E49" s="421" t="s">
        <v>863</v>
      </c>
      <c r="F49" s="421" t="s">
        <v>211</v>
      </c>
      <c r="G49" s="421"/>
      <c r="H49" s="421"/>
      <c r="I49" s="421"/>
      <c r="J49" s="421"/>
      <c r="K49" s="421"/>
      <c r="L49" s="421"/>
      <c r="M49" s="421"/>
      <c r="N49" s="421"/>
      <c r="O49" s="421"/>
      <c r="P49" s="421">
        <v>111</v>
      </c>
      <c r="Q49" s="421">
        <f t="shared" si="1"/>
        <v>4189</v>
      </c>
      <c r="R49" s="421"/>
      <c r="S49" s="421"/>
      <c r="T49" s="421"/>
      <c r="U49" s="421"/>
    </row>
    <row r="50" spans="3:21">
      <c r="C50" s="421">
        <f t="shared" si="0"/>
        <v>43</v>
      </c>
      <c r="D50" s="422">
        <v>45367</v>
      </c>
      <c r="E50" s="421" t="s">
        <v>211</v>
      </c>
      <c r="F50" s="421" t="s">
        <v>806</v>
      </c>
      <c r="G50" s="421"/>
      <c r="H50" s="421"/>
      <c r="I50" s="421"/>
      <c r="J50" s="421"/>
      <c r="K50" s="421"/>
      <c r="L50" s="421"/>
      <c r="M50" s="421"/>
      <c r="N50" s="421"/>
      <c r="O50" s="421"/>
      <c r="P50" s="421">
        <v>41</v>
      </c>
      <c r="Q50" s="421">
        <f t="shared" si="1"/>
        <v>4230</v>
      </c>
      <c r="R50" s="421"/>
      <c r="S50" s="421"/>
      <c r="T50" s="421"/>
      <c r="U50" s="421"/>
    </row>
    <row r="51" spans="3:21">
      <c r="C51" s="421">
        <f t="shared" si="0"/>
        <v>44</v>
      </c>
      <c r="D51" s="422">
        <v>45367</v>
      </c>
      <c r="E51" s="421" t="s">
        <v>797</v>
      </c>
      <c r="F51" s="421" t="s">
        <v>791</v>
      </c>
      <c r="G51" s="421"/>
      <c r="H51" s="421"/>
      <c r="I51" s="421"/>
      <c r="J51" s="421"/>
      <c r="K51" s="421"/>
      <c r="L51" s="421"/>
      <c r="M51" s="421"/>
      <c r="N51" s="421">
        <v>231</v>
      </c>
      <c r="O51" s="421"/>
      <c r="P51" s="421"/>
      <c r="Q51" s="421">
        <f t="shared" si="1"/>
        <v>4461</v>
      </c>
      <c r="R51" s="421"/>
      <c r="S51" s="421"/>
      <c r="T51" s="421"/>
      <c r="U51" s="421"/>
    </row>
    <row r="52" spans="3:21">
      <c r="C52" s="421">
        <f t="shared" si="0"/>
        <v>45</v>
      </c>
      <c r="D52" s="422">
        <v>45367</v>
      </c>
      <c r="E52" s="421" t="s">
        <v>791</v>
      </c>
      <c r="F52" s="421">
        <v>41</v>
      </c>
      <c r="G52" s="421"/>
      <c r="H52" s="421"/>
      <c r="I52" s="421"/>
      <c r="J52" s="421"/>
      <c r="K52" s="421"/>
      <c r="L52" s="421"/>
      <c r="M52" s="421"/>
      <c r="N52" s="421">
        <v>216</v>
      </c>
      <c r="O52" s="421"/>
      <c r="P52" s="421"/>
      <c r="Q52" s="421">
        <f t="shared" si="1"/>
        <v>4677</v>
      </c>
      <c r="R52" s="421"/>
      <c r="S52" s="421"/>
      <c r="T52" s="421"/>
      <c r="U52" s="421"/>
    </row>
    <row r="53" spans="3:21">
      <c r="C53" s="421">
        <f t="shared" si="0"/>
        <v>46</v>
      </c>
      <c r="D53" s="422">
        <v>45367</v>
      </c>
      <c r="E53" s="421" t="s">
        <v>179</v>
      </c>
      <c r="F53" s="421" t="s">
        <v>804</v>
      </c>
      <c r="G53" s="421"/>
      <c r="H53" s="421"/>
      <c r="I53" s="421">
        <v>89</v>
      </c>
      <c r="J53" s="421"/>
      <c r="K53" s="421"/>
      <c r="L53" s="421"/>
      <c r="M53" s="421"/>
      <c r="N53" s="421"/>
      <c r="O53" s="421"/>
      <c r="P53" s="421"/>
      <c r="Q53" s="421">
        <f t="shared" si="1"/>
        <v>4766</v>
      </c>
      <c r="R53" s="421"/>
      <c r="S53" s="421"/>
      <c r="T53" s="421"/>
      <c r="U53" s="421"/>
    </row>
    <row r="54" spans="3:21">
      <c r="C54" s="421">
        <f t="shared" si="0"/>
        <v>47</v>
      </c>
      <c r="D54" s="422">
        <v>45367</v>
      </c>
      <c r="E54" s="421" t="s">
        <v>804</v>
      </c>
      <c r="F54" s="421" t="s">
        <v>140</v>
      </c>
      <c r="G54" s="421"/>
      <c r="H54" s="421"/>
      <c r="I54" s="421">
        <v>28</v>
      </c>
      <c r="J54" s="421"/>
      <c r="K54" s="421"/>
      <c r="L54" s="421"/>
      <c r="M54" s="421"/>
      <c r="N54" s="421"/>
      <c r="O54" s="421"/>
      <c r="P54" s="421"/>
      <c r="Q54" s="421">
        <f t="shared" si="1"/>
        <v>4794</v>
      </c>
      <c r="R54" s="421"/>
      <c r="S54" s="421"/>
      <c r="T54" s="421"/>
      <c r="U54" s="421"/>
    </row>
    <row r="55" spans="3:21">
      <c r="C55" s="421">
        <f t="shared" si="0"/>
        <v>48</v>
      </c>
      <c r="D55" s="422">
        <v>45367</v>
      </c>
      <c r="E55" s="421" t="s">
        <v>804</v>
      </c>
      <c r="F55" s="421" t="s">
        <v>240</v>
      </c>
      <c r="G55" s="421"/>
      <c r="H55" s="421"/>
      <c r="I55" s="421">
        <v>19</v>
      </c>
      <c r="J55" s="421"/>
      <c r="K55" s="421"/>
      <c r="L55" s="421"/>
      <c r="M55" s="421"/>
      <c r="N55" s="421"/>
      <c r="O55" s="421"/>
      <c r="P55" s="421"/>
      <c r="Q55" s="421">
        <f t="shared" si="1"/>
        <v>4813</v>
      </c>
      <c r="R55" s="421"/>
      <c r="S55" s="421"/>
      <c r="T55" s="421"/>
      <c r="U55" s="421"/>
    </row>
    <row r="56" spans="3:21">
      <c r="C56" s="421">
        <f t="shared" si="0"/>
        <v>49</v>
      </c>
      <c r="D56" s="422">
        <v>45368</v>
      </c>
      <c r="E56" s="421" t="s">
        <v>126</v>
      </c>
      <c r="F56" s="421" t="s">
        <v>178</v>
      </c>
      <c r="G56" s="421"/>
      <c r="H56" s="421"/>
      <c r="I56" s="421"/>
      <c r="J56" s="421"/>
      <c r="K56" s="421"/>
      <c r="L56" s="421"/>
      <c r="M56" s="421"/>
      <c r="N56" s="421"/>
      <c r="O56" s="421"/>
      <c r="P56" s="421">
        <v>26</v>
      </c>
      <c r="Q56" s="421">
        <f t="shared" si="1"/>
        <v>4839</v>
      </c>
      <c r="R56" s="421"/>
      <c r="S56" s="421"/>
      <c r="T56" s="421"/>
      <c r="U56" s="421"/>
    </row>
    <row r="57" spans="3:21">
      <c r="C57" s="421">
        <f t="shared" si="0"/>
        <v>50</v>
      </c>
      <c r="D57" s="422">
        <v>45368</v>
      </c>
      <c r="E57" s="421" t="s">
        <v>178</v>
      </c>
      <c r="F57" s="421" t="s">
        <v>787</v>
      </c>
      <c r="G57" s="421"/>
      <c r="H57" s="421"/>
      <c r="I57" s="421"/>
      <c r="J57" s="421"/>
      <c r="K57" s="421"/>
      <c r="L57" s="421"/>
      <c r="M57" s="421"/>
      <c r="N57" s="421"/>
      <c r="O57" s="421"/>
      <c r="P57" s="421">
        <v>47</v>
      </c>
      <c r="Q57" s="421">
        <f t="shared" si="1"/>
        <v>4886</v>
      </c>
      <c r="R57" s="421"/>
      <c r="S57" s="421"/>
      <c r="T57" s="421"/>
      <c r="U57" s="421"/>
    </row>
    <row r="58" spans="3:21">
      <c r="C58" s="421">
        <f t="shared" si="0"/>
        <v>51</v>
      </c>
      <c r="D58" s="422">
        <v>45368</v>
      </c>
      <c r="E58" s="421" t="s">
        <v>787</v>
      </c>
      <c r="F58" s="421" t="s">
        <v>238</v>
      </c>
      <c r="G58" s="421"/>
      <c r="H58" s="421"/>
      <c r="I58" s="421"/>
      <c r="J58" s="421"/>
      <c r="K58" s="421"/>
      <c r="L58" s="421"/>
      <c r="M58" s="421"/>
      <c r="N58" s="421"/>
      <c r="O58" s="421"/>
      <c r="P58" s="421">
        <v>90</v>
      </c>
      <c r="Q58" s="421">
        <f t="shared" si="1"/>
        <v>4976</v>
      </c>
      <c r="R58" s="421"/>
      <c r="S58" s="421"/>
      <c r="T58" s="421"/>
      <c r="U58" s="421"/>
    </row>
    <row r="59" spans="3:21">
      <c r="C59" s="421">
        <f t="shared" si="0"/>
        <v>52</v>
      </c>
      <c r="D59" s="422">
        <v>45368</v>
      </c>
      <c r="E59" s="421" t="s">
        <v>838</v>
      </c>
      <c r="F59" s="421" t="s">
        <v>240</v>
      </c>
      <c r="G59" s="421"/>
      <c r="H59" s="421"/>
      <c r="I59" s="421"/>
      <c r="J59" s="421"/>
      <c r="K59" s="421"/>
      <c r="L59" s="421"/>
      <c r="M59" s="421"/>
      <c r="N59" s="421"/>
      <c r="O59" s="421"/>
      <c r="P59" s="421">
        <v>37</v>
      </c>
      <c r="Q59" s="421">
        <f t="shared" si="1"/>
        <v>5013</v>
      </c>
      <c r="R59" s="421"/>
      <c r="S59" s="421"/>
      <c r="T59" s="421"/>
      <c r="U59" s="421"/>
    </row>
    <row r="60" spans="3:21">
      <c r="C60" s="421">
        <f t="shared" si="0"/>
        <v>53</v>
      </c>
      <c r="D60" s="422">
        <v>45368</v>
      </c>
      <c r="E60" s="421" t="s">
        <v>240</v>
      </c>
      <c r="F60" s="421" t="s">
        <v>789</v>
      </c>
      <c r="G60" s="421"/>
      <c r="H60" s="421"/>
      <c r="I60" s="421"/>
      <c r="J60" s="421"/>
      <c r="K60" s="421"/>
      <c r="L60" s="421"/>
      <c r="M60" s="421"/>
      <c r="N60" s="421"/>
      <c r="O60" s="421"/>
      <c r="P60" s="421">
        <v>56</v>
      </c>
      <c r="Q60" s="421">
        <f t="shared" si="1"/>
        <v>5069</v>
      </c>
      <c r="R60" s="421"/>
      <c r="S60" s="421"/>
      <c r="T60" s="421"/>
      <c r="U60" s="421"/>
    </row>
    <row r="61" spans="3:21">
      <c r="C61" s="421">
        <f t="shared" si="0"/>
        <v>54</v>
      </c>
      <c r="D61" s="422">
        <v>45368</v>
      </c>
      <c r="E61" s="421" t="s">
        <v>789</v>
      </c>
      <c r="F61" s="421" t="s">
        <v>865</v>
      </c>
      <c r="G61" s="421"/>
      <c r="H61" s="421"/>
      <c r="I61" s="421"/>
      <c r="J61" s="421"/>
      <c r="K61" s="421"/>
      <c r="L61" s="421"/>
      <c r="M61" s="421"/>
      <c r="N61" s="421"/>
      <c r="O61" s="421"/>
      <c r="P61" s="421">
        <v>36</v>
      </c>
      <c r="Q61" s="421">
        <f t="shared" si="1"/>
        <v>5105</v>
      </c>
      <c r="R61" s="421"/>
      <c r="S61" s="421"/>
      <c r="T61" s="421"/>
      <c r="U61" s="421"/>
    </row>
    <row r="62" spans="3:21">
      <c r="C62" s="421">
        <f t="shared" si="0"/>
        <v>55</v>
      </c>
      <c r="D62" s="422">
        <v>45368</v>
      </c>
      <c r="E62" s="421" t="s">
        <v>805</v>
      </c>
      <c r="F62" s="421" t="s">
        <v>130</v>
      </c>
      <c r="G62" s="421"/>
      <c r="H62" s="421"/>
      <c r="I62" s="421"/>
      <c r="J62" s="421"/>
      <c r="K62" s="421"/>
      <c r="L62" s="421"/>
      <c r="M62" s="421"/>
      <c r="N62" s="421"/>
      <c r="O62" s="421"/>
      <c r="P62" s="421">
        <v>480</v>
      </c>
      <c r="Q62" s="421">
        <f t="shared" si="1"/>
        <v>5585</v>
      </c>
      <c r="R62" s="421"/>
      <c r="S62" s="421"/>
      <c r="T62" s="421"/>
      <c r="U62" s="421"/>
    </row>
    <row r="63" spans="3:21">
      <c r="C63" s="421">
        <f t="shared" si="0"/>
        <v>56</v>
      </c>
      <c r="D63" s="422">
        <v>45369</v>
      </c>
      <c r="E63" s="421" t="s">
        <v>1351</v>
      </c>
      <c r="F63" s="421" t="s">
        <v>1203</v>
      </c>
      <c r="G63" s="421"/>
      <c r="H63" s="421"/>
      <c r="I63" s="421">
        <v>30</v>
      </c>
      <c r="J63" s="421"/>
      <c r="K63" s="421"/>
      <c r="L63" s="421"/>
      <c r="M63" s="421"/>
      <c r="N63" s="421"/>
      <c r="O63" s="421"/>
      <c r="P63" s="421"/>
      <c r="Q63" s="421">
        <f t="shared" si="1"/>
        <v>5615</v>
      </c>
      <c r="R63" s="421"/>
      <c r="S63" s="421"/>
      <c r="T63" s="421"/>
      <c r="U63" s="421"/>
    </row>
    <row r="64" spans="3:21">
      <c r="C64" s="421">
        <f t="shared" si="0"/>
        <v>57</v>
      </c>
      <c r="D64" s="422">
        <v>45369</v>
      </c>
      <c r="E64" s="421" t="s">
        <v>1304</v>
      </c>
      <c r="F64" s="421" t="s">
        <v>862</v>
      </c>
      <c r="G64" s="421"/>
      <c r="H64" s="421"/>
      <c r="I64" s="421"/>
      <c r="J64" s="421"/>
      <c r="K64" s="421"/>
      <c r="L64" s="421"/>
      <c r="M64" s="421"/>
      <c r="N64" s="421"/>
      <c r="O64" s="421">
        <v>130</v>
      </c>
      <c r="P64" s="421"/>
      <c r="Q64" s="421">
        <f t="shared" si="1"/>
        <v>5745</v>
      </c>
      <c r="R64" s="421"/>
      <c r="S64" s="421"/>
      <c r="T64" s="421"/>
      <c r="U64" s="421"/>
    </row>
    <row r="65" spans="3:21">
      <c r="C65" s="421">
        <f t="shared" si="0"/>
        <v>58</v>
      </c>
      <c r="D65" s="422">
        <v>45371</v>
      </c>
      <c r="E65" s="421" t="s">
        <v>862</v>
      </c>
      <c r="F65" s="421" t="s">
        <v>1382</v>
      </c>
      <c r="G65" s="421"/>
      <c r="H65" s="421"/>
      <c r="I65" s="421"/>
      <c r="J65" s="421"/>
      <c r="K65" s="421"/>
      <c r="L65" s="421"/>
      <c r="M65" s="421"/>
      <c r="N65" s="421"/>
      <c r="O65" s="421">
        <v>40</v>
      </c>
      <c r="P65" s="421"/>
      <c r="Q65" s="421">
        <f t="shared" si="1"/>
        <v>5785</v>
      </c>
      <c r="R65" s="421"/>
      <c r="S65" s="421"/>
      <c r="T65" s="421"/>
      <c r="U65" s="421"/>
    </row>
    <row r="66" spans="3:21">
      <c r="C66" s="421">
        <f t="shared" si="0"/>
        <v>59</v>
      </c>
      <c r="D66" s="422">
        <v>45371</v>
      </c>
      <c r="E66" s="421" t="s">
        <v>1591</v>
      </c>
      <c r="F66" s="421" t="s">
        <v>1710</v>
      </c>
      <c r="G66" s="421"/>
      <c r="H66" s="421"/>
      <c r="I66" s="421"/>
      <c r="J66" s="421">
        <v>118</v>
      </c>
      <c r="K66" s="421"/>
      <c r="L66" s="421"/>
      <c r="M66" s="421"/>
      <c r="N66" s="421"/>
      <c r="O66" s="421"/>
      <c r="P66" s="421"/>
      <c r="Q66" s="421">
        <f t="shared" si="1"/>
        <v>5903</v>
      </c>
      <c r="R66" s="421"/>
      <c r="S66" s="421"/>
      <c r="T66" s="421"/>
      <c r="U66" s="421"/>
    </row>
    <row r="67" spans="3:21">
      <c r="C67" s="421">
        <f t="shared" si="0"/>
        <v>60</v>
      </c>
      <c r="D67" s="422">
        <v>45372</v>
      </c>
      <c r="E67" s="421" t="s">
        <v>1382</v>
      </c>
      <c r="F67" s="421" t="s">
        <v>1203</v>
      </c>
      <c r="G67" s="421"/>
      <c r="H67" s="421"/>
      <c r="I67" s="421">
        <v>60</v>
      </c>
      <c r="J67" s="421"/>
      <c r="K67" s="421"/>
      <c r="L67" s="421"/>
      <c r="M67" s="421"/>
      <c r="N67" s="421"/>
      <c r="O67" s="421"/>
      <c r="P67" s="421"/>
      <c r="Q67" s="421">
        <f t="shared" si="1"/>
        <v>5963</v>
      </c>
      <c r="R67" s="421"/>
      <c r="S67" s="421"/>
      <c r="T67" s="421"/>
      <c r="U67" s="421"/>
    </row>
    <row r="68" spans="3:21">
      <c r="C68" s="421">
        <f t="shared" si="0"/>
        <v>61</v>
      </c>
      <c r="D68" s="422">
        <v>45376</v>
      </c>
      <c r="E68" s="421" t="s">
        <v>1576</v>
      </c>
      <c r="F68" s="421" t="s">
        <v>1691</v>
      </c>
      <c r="G68" s="421"/>
      <c r="H68" s="421"/>
      <c r="I68" s="421"/>
      <c r="J68" s="421"/>
      <c r="K68" s="421">
        <v>120</v>
      </c>
      <c r="L68" s="421"/>
      <c r="M68" s="421"/>
      <c r="N68" s="421"/>
      <c r="O68" s="421"/>
      <c r="P68" s="421"/>
      <c r="Q68" s="421">
        <f t="shared" si="1"/>
        <v>6083</v>
      </c>
      <c r="R68" s="421"/>
      <c r="S68" s="421"/>
      <c r="T68" s="421"/>
      <c r="U68" s="421"/>
    </row>
    <row r="69" spans="3:21">
      <c r="C69" s="421">
        <f t="shared" si="0"/>
        <v>62</v>
      </c>
      <c r="D69" s="422">
        <v>45376</v>
      </c>
      <c r="E69" s="421" t="s">
        <v>1691</v>
      </c>
      <c r="F69" s="421" t="s">
        <v>1644</v>
      </c>
      <c r="G69" s="421"/>
      <c r="H69" s="421"/>
      <c r="I69" s="421"/>
      <c r="J69" s="421"/>
      <c r="K69" s="421">
        <v>90</v>
      </c>
      <c r="L69" s="421"/>
      <c r="M69" s="421"/>
      <c r="N69" s="421"/>
      <c r="O69" s="421"/>
      <c r="P69" s="421"/>
      <c r="Q69" s="421">
        <f t="shared" si="1"/>
        <v>6173</v>
      </c>
      <c r="R69" s="421"/>
      <c r="S69" s="421"/>
      <c r="T69" s="421"/>
      <c r="U69" s="421"/>
    </row>
    <row r="70" spans="3:21">
      <c r="C70" s="421">
        <f t="shared" si="0"/>
        <v>63</v>
      </c>
      <c r="D70" s="422">
        <v>45376</v>
      </c>
      <c r="E70" s="421" t="s">
        <v>1385</v>
      </c>
      <c r="F70" s="421" t="s">
        <v>1877</v>
      </c>
      <c r="G70" s="421"/>
      <c r="H70" s="421"/>
      <c r="I70" s="421">
        <v>75</v>
      </c>
      <c r="J70" s="421"/>
      <c r="K70" s="421"/>
      <c r="L70" s="421"/>
      <c r="M70" s="421"/>
      <c r="N70" s="421"/>
      <c r="O70" s="421"/>
      <c r="P70" s="421"/>
      <c r="Q70" s="421">
        <f t="shared" si="1"/>
        <v>6248</v>
      </c>
      <c r="R70" s="421"/>
      <c r="S70" s="421"/>
      <c r="T70" s="421"/>
      <c r="U70" s="421"/>
    </row>
    <row r="71" spans="3:21">
      <c r="C71" s="421">
        <f t="shared" si="0"/>
        <v>64</v>
      </c>
      <c r="D71" s="422">
        <v>45385</v>
      </c>
      <c r="E71" s="421">
        <v>199</v>
      </c>
      <c r="F71" s="421">
        <v>200</v>
      </c>
      <c r="G71" s="421"/>
      <c r="H71" s="421"/>
      <c r="I71" s="421"/>
      <c r="J71" s="421">
        <v>11</v>
      </c>
      <c r="K71" s="421"/>
      <c r="L71" s="421"/>
      <c r="M71" s="421"/>
      <c r="N71" s="421"/>
      <c r="O71" s="421"/>
      <c r="P71" s="421"/>
      <c r="Q71" s="421">
        <f t="shared" si="1"/>
        <v>6259</v>
      </c>
      <c r="R71" s="421"/>
      <c r="S71" s="421"/>
      <c r="T71" s="421"/>
      <c r="U71" s="421"/>
    </row>
    <row r="72" spans="3:21">
      <c r="C72" s="421">
        <f t="shared" si="0"/>
        <v>65</v>
      </c>
      <c r="D72" s="422">
        <v>45385</v>
      </c>
      <c r="E72" s="421">
        <v>200</v>
      </c>
      <c r="F72" s="421">
        <v>203</v>
      </c>
      <c r="G72" s="421"/>
      <c r="H72" s="421"/>
      <c r="I72" s="421"/>
      <c r="J72" s="421">
        <v>36</v>
      </c>
      <c r="K72" s="421"/>
      <c r="L72" s="421"/>
      <c r="M72" s="421"/>
      <c r="N72" s="421"/>
      <c r="O72" s="421"/>
      <c r="P72" s="421"/>
      <c r="Q72" s="421">
        <f t="shared" si="1"/>
        <v>6295</v>
      </c>
      <c r="R72" s="421"/>
      <c r="S72" s="421"/>
      <c r="T72" s="421"/>
      <c r="U72" s="421"/>
    </row>
    <row r="73" spans="3:21">
      <c r="C73" s="421">
        <f t="shared" si="0"/>
        <v>66</v>
      </c>
      <c r="D73" s="422">
        <v>45385</v>
      </c>
      <c r="E73" s="421">
        <v>203</v>
      </c>
      <c r="F73" s="421">
        <v>205</v>
      </c>
      <c r="G73" s="421"/>
      <c r="H73" s="421"/>
      <c r="I73" s="421"/>
      <c r="J73" s="421">
        <v>38</v>
      </c>
      <c r="K73" s="421"/>
      <c r="L73" s="421"/>
      <c r="M73" s="421"/>
      <c r="N73" s="421"/>
      <c r="O73" s="421"/>
      <c r="P73" s="421"/>
      <c r="Q73" s="421">
        <f t="shared" si="1"/>
        <v>6333</v>
      </c>
      <c r="R73" s="421"/>
      <c r="S73" s="421"/>
      <c r="T73" s="421"/>
      <c r="U73" s="421"/>
    </row>
    <row r="74" spans="3:21">
      <c r="C74" s="421">
        <f t="shared" si="0"/>
        <v>67</v>
      </c>
      <c r="D74" s="422">
        <v>45386</v>
      </c>
      <c r="E74" s="513" t="s">
        <v>714</v>
      </c>
      <c r="F74" s="513" t="s">
        <v>1244</v>
      </c>
      <c r="G74" s="421"/>
      <c r="H74" s="421"/>
      <c r="I74" s="421"/>
      <c r="J74" s="421">
        <v>11</v>
      </c>
      <c r="K74" s="421"/>
      <c r="L74" s="421"/>
      <c r="M74" s="421"/>
      <c r="N74" s="421"/>
      <c r="O74" s="421"/>
      <c r="P74" s="421"/>
      <c r="Q74" s="421">
        <f t="shared" si="1"/>
        <v>6344</v>
      </c>
      <c r="R74" s="421"/>
      <c r="S74" s="421"/>
      <c r="T74" s="421"/>
      <c r="U74" s="421"/>
    </row>
    <row r="75" spans="3:21">
      <c r="C75" s="421">
        <f t="shared" ref="C75:C96" si="2">1+C74</f>
        <v>68</v>
      </c>
      <c r="D75" s="422">
        <v>45386</v>
      </c>
      <c r="E75" s="513" t="s">
        <v>1244</v>
      </c>
      <c r="F75" s="513" t="s">
        <v>1230</v>
      </c>
      <c r="G75" s="421"/>
      <c r="H75" s="421"/>
      <c r="I75" s="421"/>
      <c r="J75" s="421">
        <v>36</v>
      </c>
      <c r="K75" s="421"/>
      <c r="L75" s="421"/>
      <c r="M75" s="421"/>
      <c r="N75" s="421"/>
      <c r="O75" s="421"/>
      <c r="P75" s="421"/>
      <c r="Q75" s="421">
        <f t="shared" ref="Q75:Q76" si="3">+Q74+I75+J75+K75+L75+M75+N75+O75+P75</f>
        <v>6380</v>
      </c>
      <c r="R75" s="421"/>
      <c r="S75" s="421"/>
      <c r="T75" s="421"/>
      <c r="U75" s="421"/>
    </row>
    <row r="76" spans="3:21">
      <c r="C76" s="421">
        <f t="shared" si="2"/>
        <v>69</v>
      </c>
      <c r="D76" s="422">
        <v>45386</v>
      </c>
      <c r="E76" s="513" t="s">
        <v>1230</v>
      </c>
      <c r="F76" s="513" t="s">
        <v>1741</v>
      </c>
      <c r="G76" s="421"/>
      <c r="H76" s="421"/>
      <c r="I76" s="421"/>
      <c r="J76" s="421">
        <v>38</v>
      </c>
      <c r="K76" s="421"/>
      <c r="L76" s="421"/>
      <c r="M76" s="421"/>
      <c r="N76" s="421"/>
      <c r="O76" s="421"/>
      <c r="P76" s="421"/>
      <c r="Q76" s="421">
        <f t="shared" si="3"/>
        <v>6418</v>
      </c>
      <c r="R76" s="421"/>
      <c r="S76" s="421"/>
      <c r="T76" s="421"/>
      <c r="U76" s="421"/>
    </row>
    <row r="77" spans="3:21">
      <c r="C77" s="421">
        <f t="shared" si="2"/>
        <v>70</v>
      </c>
      <c r="D77" s="422">
        <v>45387</v>
      </c>
      <c r="E77" s="513" t="s">
        <v>754</v>
      </c>
      <c r="F77" s="513" t="s">
        <v>1217</v>
      </c>
      <c r="G77" s="421"/>
      <c r="H77" s="421"/>
      <c r="I77" s="421"/>
      <c r="J77" s="421">
        <v>25</v>
      </c>
      <c r="K77" s="421"/>
      <c r="L77" s="421"/>
      <c r="M77" s="421"/>
      <c r="N77" s="421"/>
      <c r="O77" s="421"/>
      <c r="P77" s="421"/>
      <c r="Q77" s="421"/>
      <c r="R77" s="421"/>
      <c r="S77" s="421"/>
      <c r="T77" s="421"/>
      <c r="U77" s="421"/>
    </row>
    <row r="78" spans="3:21">
      <c r="C78" s="421">
        <f t="shared" si="2"/>
        <v>71</v>
      </c>
      <c r="D78" s="422">
        <v>45387</v>
      </c>
      <c r="E78" s="513" t="s">
        <v>1613</v>
      </c>
      <c r="F78" s="513" t="s">
        <v>853</v>
      </c>
      <c r="G78" s="421"/>
      <c r="H78" s="421"/>
      <c r="I78" s="421"/>
      <c r="J78" s="421">
        <v>40</v>
      </c>
      <c r="K78" s="421"/>
      <c r="L78" s="421"/>
      <c r="M78" s="421"/>
      <c r="N78" s="421"/>
      <c r="O78" s="421"/>
      <c r="P78" s="421"/>
      <c r="Q78" s="421"/>
      <c r="R78" s="421"/>
      <c r="S78" s="421"/>
      <c r="T78" s="421"/>
      <c r="U78" s="421"/>
    </row>
    <row r="79" spans="3:21">
      <c r="C79" s="421">
        <f t="shared" si="2"/>
        <v>72</v>
      </c>
      <c r="D79" s="422">
        <v>45389</v>
      </c>
      <c r="E79" s="513" t="s">
        <v>2104</v>
      </c>
      <c r="F79" s="513" t="s">
        <v>2105</v>
      </c>
      <c r="G79" s="421"/>
      <c r="H79" s="421"/>
      <c r="I79" s="421"/>
      <c r="J79" s="421">
        <v>30</v>
      </c>
      <c r="K79" s="421"/>
      <c r="L79" s="421"/>
      <c r="M79" s="421"/>
      <c r="N79" s="421"/>
      <c r="O79" s="421"/>
      <c r="P79" s="421"/>
      <c r="Q79" s="421"/>
      <c r="R79" s="421"/>
      <c r="S79" s="421"/>
      <c r="T79" s="421"/>
      <c r="U79" s="421"/>
    </row>
    <row r="80" spans="3:21">
      <c r="C80" s="421">
        <f t="shared" si="2"/>
        <v>73</v>
      </c>
      <c r="D80" s="422">
        <v>45389</v>
      </c>
      <c r="E80" s="513" t="s">
        <v>2106</v>
      </c>
      <c r="F80" s="513" t="s">
        <v>2107</v>
      </c>
      <c r="G80" s="421"/>
      <c r="H80" s="421"/>
      <c r="I80" s="421"/>
      <c r="J80" s="421">
        <v>35</v>
      </c>
      <c r="K80" s="421"/>
      <c r="L80" s="421"/>
      <c r="M80" s="421"/>
      <c r="N80" s="421"/>
      <c r="O80" s="421"/>
      <c r="P80" s="421"/>
      <c r="Q80" s="421"/>
      <c r="R80" s="421"/>
      <c r="S80" s="421"/>
      <c r="T80" s="421"/>
      <c r="U80" s="421"/>
    </row>
    <row r="81" spans="3:21">
      <c r="C81" s="421">
        <f t="shared" si="2"/>
        <v>74</v>
      </c>
      <c r="D81" s="422">
        <v>45390</v>
      </c>
      <c r="E81" s="513" t="s">
        <v>1118</v>
      </c>
      <c r="F81" s="513" t="s">
        <v>1208</v>
      </c>
      <c r="G81" s="421"/>
      <c r="H81" s="421"/>
      <c r="I81" s="421"/>
      <c r="J81" s="421"/>
      <c r="K81" s="421">
        <v>69</v>
      </c>
      <c r="L81" s="421"/>
      <c r="M81" s="421"/>
      <c r="N81" s="421"/>
      <c r="O81" s="421"/>
      <c r="P81" s="421"/>
      <c r="Q81" s="421"/>
      <c r="R81" s="421"/>
      <c r="S81" s="421"/>
      <c r="T81" s="421"/>
      <c r="U81" s="421"/>
    </row>
    <row r="82" spans="3:21">
      <c r="C82" s="421">
        <f t="shared" si="2"/>
        <v>75</v>
      </c>
      <c r="D82" s="422">
        <v>45390</v>
      </c>
      <c r="E82" s="513" t="s">
        <v>1208</v>
      </c>
      <c r="F82" s="513" t="s">
        <v>1299</v>
      </c>
      <c r="G82" s="421"/>
      <c r="H82" s="421"/>
      <c r="I82" s="421"/>
      <c r="J82" s="421"/>
      <c r="K82" s="421">
        <v>14</v>
      </c>
      <c r="L82" s="421"/>
      <c r="M82" s="421"/>
      <c r="N82" s="421"/>
      <c r="O82" s="421"/>
      <c r="P82" s="421"/>
      <c r="Q82" s="421"/>
      <c r="R82" s="421"/>
      <c r="S82" s="421"/>
      <c r="T82" s="421"/>
      <c r="U82" s="421"/>
    </row>
    <row r="83" spans="3:21">
      <c r="C83" s="421">
        <f t="shared" si="2"/>
        <v>76</v>
      </c>
      <c r="D83" s="559">
        <v>45397</v>
      </c>
      <c r="E83" s="513">
        <v>69</v>
      </c>
      <c r="F83" s="513">
        <v>82</v>
      </c>
      <c r="G83" s="421"/>
      <c r="H83" s="421"/>
      <c r="I83" s="421"/>
      <c r="J83" s="421">
        <v>52</v>
      </c>
      <c r="K83" s="421"/>
      <c r="L83" s="421"/>
      <c r="M83" s="421"/>
      <c r="N83" s="421"/>
      <c r="O83" s="421"/>
      <c r="P83" s="421"/>
      <c r="Q83" s="421"/>
      <c r="R83" s="421"/>
      <c r="S83" s="421"/>
      <c r="T83" s="421"/>
      <c r="U83" s="421"/>
    </row>
    <row r="84" spans="3:21">
      <c r="C84" s="421">
        <f t="shared" si="2"/>
        <v>77</v>
      </c>
      <c r="D84" s="559">
        <v>45399</v>
      </c>
      <c r="E84" s="513">
        <v>184</v>
      </c>
      <c r="F84" s="513">
        <v>189</v>
      </c>
      <c r="G84" s="421"/>
      <c r="H84" s="421"/>
      <c r="I84" s="421"/>
      <c r="J84" s="421"/>
      <c r="K84" s="421"/>
      <c r="L84" s="421"/>
      <c r="M84" s="421"/>
      <c r="N84" s="421">
        <v>60</v>
      </c>
      <c r="O84" s="421"/>
      <c r="P84" s="421"/>
      <c r="Q84" s="421"/>
      <c r="R84" s="421"/>
      <c r="S84" s="421"/>
      <c r="T84" s="421"/>
      <c r="U84" s="421"/>
    </row>
    <row r="85" spans="3:21">
      <c r="C85" s="421">
        <f t="shared" si="2"/>
        <v>78</v>
      </c>
      <c r="D85" s="559">
        <v>45400</v>
      </c>
      <c r="E85" s="513">
        <v>199</v>
      </c>
      <c r="F85" s="513">
        <v>198</v>
      </c>
      <c r="G85" s="421"/>
      <c r="H85" s="421"/>
      <c r="I85" s="421"/>
      <c r="J85" s="421"/>
      <c r="K85" s="421"/>
      <c r="L85" s="421"/>
      <c r="M85" s="421"/>
      <c r="N85" s="421">
        <v>138</v>
      </c>
      <c r="O85" s="421"/>
      <c r="P85" s="421"/>
      <c r="Q85" s="421"/>
      <c r="R85" s="421"/>
      <c r="S85" s="421"/>
      <c r="T85" s="421"/>
      <c r="U85" s="421"/>
    </row>
    <row r="86" spans="3:21">
      <c r="C86" s="421">
        <f t="shared" si="2"/>
        <v>79</v>
      </c>
      <c r="D86" s="559">
        <v>45400</v>
      </c>
      <c r="E86" s="513">
        <v>196</v>
      </c>
      <c r="F86" s="513">
        <v>198</v>
      </c>
      <c r="G86" s="421"/>
      <c r="H86" s="421"/>
      <c r="I86" s="421"/>
      <c r="J86" s="421"/>
      <c r="K86" s="421"/>
      <c r="L86" s="421"/>
      <c r="M86" s="421"/>
      <c r="N86" s="421">
        <v>216</v>
      </c>
      <c r="O86" s="421"/>
      <c r="P86" s="421"/>
      <c r="Q86" s="421"/>
      <c r="R86" s="421"/>
      <c r="S86" s="421"/>
      <c r="T86" s="421"/>
      <c r="U86" s="421"/>
    </row>
    <row r="87" spans="3:21">
      <c r="C87" s="421">
        <f t="shared" si="2"/>
        <v>80</v>
      </c>
      <c r="D87" s="559">
        <v>45400</v>
      </c>
      <c r="E87" s="513">
        <v>192</v>
      </c>
      <c r="F87" s="513">
        <v>195</v>
      </c>
      <c r="G87" s="421"/>
      <c r="H87" s="421"/>
      <c r="I87" s="421"/>
      <c r="J87" s="421"/>
      <c r="K87" s="421"/>
      <c r="L87" s="421"/>
      <c r="M87" s="421"/>
      <c r="N87" s="421">
        <v>98</v>
      </c>
      <c r="O87" s="421"/>
      <c r="P87" s="421"/>
      <c r="Q87" s="421"/>
      <c r="R87" s="421"/>
      <c r="S87" s="421"/>
      <c r="T87" s="421"/>
      <c r="U87" s="421"/>
    </row>
    <row r="88" spans="3:21">
      <c r="C88" s="421">
        <f t="shared" si="2"/>
        <v>81</v>
      </c>
      <c r="D88" s="559">
        <v>45401</v>
      </c>
      <c r="E88" s="513">
        <v>184</v>
      </c>
      <c r="F88" s="513">
        <v>189</v>
      </c>
      <c r="G88" s="421"/>
      <c r="H88" s="421"/>
      <c r="I88" s="421"/>
      <c r="J88" s="421"/>
      <c r="K88" s="421"/>
      <c r="L88" s="421"/>
      <c r="M88" s="421"/>
      <c r="N88" s="421">
        <v>15</v>
      </c>
      <c r="O88" s="421"/>
      <c r="P88" s="421"/>
      <c r="Q88" s="421"/>
      <c r="R88" s="421"/>
      <c r="S88" s="421"/>
      <c r="T88" s="421"/>
      <c r="U88" s="421"/>
    </row>
    <row r="89" spans="3:21">
      <c r="C89" s="421">
        <f t="shared" si="2"/>
        <v>82</v>
      </c>
      <c r="D89" s="559">
        <v>45401</v>
      </c>
      <c r="E89" s="513">
        <v>189</v>
      </c>
      <c r="F89" s="513">
        <v>190</v>
      </c>
      <c r="G89" s="421"/>
      <c r="H89" s="421"/>
      <c r="I89" s="421"/>
      <c r="J89" s="421"/>
      <c r="K89" s="421"/>
      <c r="L89" s="421"/>
      <c r="M89" s="421"/>
      <c r="N89" s="421">
        <v>14</v>
      </c>
      <c r="O89" s="421"/>
      <c r="P89" s="421"/>
      <c r="Q89" s="421"/>
      <c r="R89" s="421"/>
      <c r="S89" s="421"/>
      <c r="T89" s="421"/>
      <c r="U89" s="421"/>
    </row>
    <row r="90" spans="3:21">
      <c r="C90" s="421">
        <f t="shared" si="2"/>
        <v>83</v>
      </c>
      <c r="D90" s="559">
        <v>45401</v>
      </c>
      <c r="E90" s="421">
        <v>195</v>
      </c>
      <c r="F90" s="421">
        <v>196</v>
      </c>
      <c r="G90" s="421"/>
      <c r="H90" s="421"/>
      <c r="I90" s="421"/>
      <c r="J90" s="421"/>
      <c r="K90" s="421"/>
      <c r="L90" s="421"/>
      <c r="M90" s="421"/>
      <c r="N90" s="421">
        <v>31</v>
      </c>
      <c r="O90" s="421"/>
      <c r="P90" s="421"/>
      <c r="Q90" s="421"/>
      <c r="R90" s="421"/>
      <c r="S90" s="421"/>
      <c r="T90" s="421"/>
      <c r="U90" s="421"/>
    </row>
    <row r="91" spans="3:21">
      <c r="C91" s="421">
        <f t="shared" si="2"/>
        <v>84</v>
      </c>
      <c r="D91" s="559">
        <v>45401</v>
      </c>
      <c r="E91" s="421">
        <v>190</v>
      </c>
      <c r="F91" s="421">
        <v>192</v>
      </c>
      <c r="G91" s="421"/>
      <c r="H91" s="421"/>
      <c r="I91" s="421"/>
      <c r="J91" s="421"/>
      <c r="K91" s="421"/>
      <c r="L91" s="421"/>
      <c r="M91" s="421"/>
      <c r="N91" s="421">
        <v>92</v>
      </c>
      <c r="O91" s="421"/>
      <c r="P91" s="421"/>
      <c r="Q91" s="421"/>
      <c r="R91" s="421"/>
      <c r="S91" s="421"/>
      <c r="T91" s="421"/>
      <c r="U91" s="421"/>
    </row>
    <row r="92" spans="3:21">
      <c r="C92" s="421">
        <f t="shared" si="2"/>
        <v>85</v>
      </c>
      <c r="D92" s="559">
        <v>45401</v>
      </c>
      <c r="E92" s="421">
        <v>166</v>
      </c>
      <c r="F92" s="421">
        <v>167</v>
      </c>
      <c r="G92" s="421"/>
      <c r="H92" s="421"/>
      <c r="I92" s="421"/>
      <c r="J92" s="421">
        <v>90</v>
      </c>
      <c r="K92" s="421"/>
      <c r="L92" s="421"/>
      <c r="M92" s="421"/>
      <c r="N92" s="421"/>
      <c r="O92" s="421"/>
      <c r="P92" s="421"/>
      <c r="Q92" s="421"/>
      <c r="R92" s="421"/>
      <c r="S92" s="421"/>
      <c r="T92" s="421"/>
      <c r="U92" s="421"/>
    </row>
    <row r="93" spans="3:21">
      <c r="C93" s="421">
        <f t="shared" si="2"/>
        <v>86</v>
      </c>
      <c r="D93" s="559">
        <v>45402</v>
      </c>
      <c r="E93" s="421">
        <v>172</v>
      </c>
      <c r="F93" s="421">
        <v>173</v>
      </c>
      <c r="G93" s="421"/>
      <c r="H93" s="421"/>
      <c r="I93" s="421"/>
      <c r="J93" s="421"/>
      <c r="K93" s="421"/>
      <c r="L93" s="421"/>
      <c r="M93" s="421"/>
      <c r="N93" s="421"/>
      <c r="O93" s="421">
        <v>68</v>
      </c>
      <c r="P93" s="421"/>
      <c r="Q93" s="421"/>
      <c r="R93" s="421"/>
      <c r="S93" s="421"/>
      <c r="T93" s="421"/>
      <c r="U93" s="421"/>
    </row>
    <row r="94" spans="3:21">
      <c r="C94" s="421">
        <f t="shared" si="2"/>
        <v>87</v>
      </c>
      <c r="D94" s="559">
        <v>45402</v>
      </c>
      <c r="E94" s="421">
        <v>173</v>
      </c>
      <c r="F94" s="421">
        <v>175</v>
      </c>
      <c r="G94" s="421"/>
      <c r="H94" s="421"/>
      <c r="I94" s="421"/>
      <c r="J94" s="421"/>
      <c r="K94" s="421"/>
      <c r="L94" s="421"/>
      <c r="M94" s="421"/>
      <c r="N94" s="421"/>
      <c r="O94" s="421">
        <v>14</v>
      </c>
      <c r="P94" s="421"/>
      <c r="Q94" s="421"/>
      <c r="R94" s="421"/>
      <c r="S94" s="421"/>
      <c r="T94" s="421"/>
      <c r="U94" s="421"/>
    </row>
    <row r="95" spans="3:21">
      <c r="C95" s="421">
        <f t="shared" si="2"/>
        <v>88</v>
      </c>
      <c r="D95" s="559">
        <v>45402</v>
      </c>
      <c r="E95" s="421">
        <v>175</v>
      </c>
      <c r="F95" s="421">
        <v>176</v>
      </c>
      <c r="G95" s="421"/>
      <c r="H95" s="421"/>
      <c r="I95" s="421"/>
      <c r="J95" s="421"/>
      <c r="K95" s="421"/>
      <c r="L95" s="421"/>
      <c r="M95" s="421"/>
      <c r="N95" s="421"/>
      <c r="O95" s="421">
        <v>302</v>
      </c>
      <c r="P95" s="421"/>
      <c r="Q95" s="421"/>
      <c r="R95" s="421"/>
      <c r="S95" s="421"/>
      <c r="T95" s="421"/>
      <c r="U95" s="421"/>
    </row>
    <row r="96" spans="3:21">
      <c r="C96" s="421">
        <f t="shared" si="2"/>
        <v>89</v>
      </c>
      <c r="D96" s="559">
        <v>45404</v>
      </c>
      <c r="E96" s="421">
        <v>191</v>
      </c>
      <c r="F96" s="421">
        <v>193</v>
      </c>
      <c r="G96" s="421"/>
      <c r="H96" s="421"/>
      <c r="I96" s="421"/>
      <c r="J96" s="421"/>
      <c r="K96" s="421"/>
      <c r="L96" s="421"/>
      <c r="M96" s="421"/>
      <c r="N96" s="421">
        <v>57</v>
      </c>
      <c r="O96" s="421"/>
      <c r="P96" s="421"/>
      <c r="Q96" s="421"/>
      <c r="R96" s="421"/>
      <c r="S96" s="421"/>
      <c r="T96" s="421"/>
      <c r="U96" s="421"/>
    </row>
    <row r="97" spans="3:21">
      <c r="C97" s="421"/>
      <c r="D97" s="421"/>
      <c r="E97" s="421"/>
      <c r="F97" s="421"/>
      <c r="G97" s="421"/>
      <c r="H97" s="421"/>
      <c r="I97" s="421"/>
      <c r="J97" s="421"/>
      <c r="K97" s="421"/>
      <c r="L97" s="421"/>
      <c r="M97" s="421"/>
      <c r="N97" s="421"/>
      <c r="O97" s="421"/>
      <c r="P97" s="421"/>
      <c r="Q97" s="421"/>
      <c r="R97" s="421"/>
      <c r="S97" s="421"/>
      <c r="T97" s="421"/>
      <c r="U97" s="421"/>
    </row>
    <row r="98" spans="3:21">
      <c r="C98" s="421"/>
      <c r="D98" s="421"/>
      <c r="E98" s="421"/>
      <c r="F98" s="421"/>
      <c r="G98" s="421"/>
      <c r="H98" s="421"/>
      <c r="I98" s="421"/>
      <c r="J98" s="421"/>
      <c r="K98" s="421"/>
      <c r="L98" s="421"/>
      <c r="M98" s="421"/>
      <c r="N98" s="421"/>
      <c r="O98" s="421"/>
      <c r="P98" s="421"/>
      <c r="Q98" s="421"/>
      <c r="R98" s="421"/>
      <c r="S98" s="421"/>
      <c r="T98" s="421"/>
      <c r="U98" s="421"/>
    </row>
    <row r="99" spans="3:21">
      <c r="C99" s="421"/>
      <c r="D99" s="421"/>
      <c r="E99" s="421"/>
      <c r="F99" s="421"/>
      <c r="G99" s="421"/>
      <c r="H99" s="421"/>
      <c r="I99" s="421">
        <v>63</v>
      </c>
      <c r="J99" s="421">
        <v>75</v>
      </c>
      <c r="K99" s="421">
        <v>90</v>
      </c>
      <c r="L99" s="421">
        <v>110</v>
      </c>
      <c r="M99" s="421">
        <v>125</v>
      </c>
      <c r="N99" s="421">
        <v>140</v>
      </c>
      <c r="O99" s="421">
        <v>160</v>
      </c>
      <c r="P99" s="421">
        <v>200</v>
      </c>
      <c r="Q99" s="421"/>
      <c r="R99" s="421"/>
      <c r="S99" s="421"/>
      <c r="T99" s="421"/>
      <c r="U99" s="421"/>
    </row>
    <row r="100" spans="3:21">
      <c r="C100" s="421"/>
      <c r="D100" s="421"/>
      <c r="E100" s="421"/>
      <c r="F100" s="421"/>
      <c r="G100" s="421"/>
      <c r="H100" s="421"/>
      <c r="I100" s="421">
        <f>+SUM(I8:I98)</f>
        <v>1514</v>
      </c>
      <c r="J100" s="421">
        <f t="shared" ref="J100:P100" si="4">+SUM(J8:J98)</f>
        <v>615</v>
      </c>
      <c r="K100" s="421">
        <f t="shared" si="4"/>
        <v>293</v>
      </c>
      <c r="L100" s="421">
        <f t="shared" si="4"/>
        <v>221</v>
      </c>
      <c r="M100" s="421">
        <f t="shared" si="4"/>
        <v>0</v>
      </c>
      <c r="N100" s="421">
        <f t="shared" si="4"/>
        <v>2239</v>
      </c>
      <c r="O100" s="421">
        <f t="shared" si="4"/>
        <v>2032</v>
      </c>
      <c r="P100" s="421">
        <f t="shared" si="4"/>
        <v>964</v>
      </c>
      <c r="Q100" s="421">
        <f>+I100+J100+K100+L100+M100+N100+O100+P100</f>
        <v>7878</v>
      </c>
      <c r="R100" s="421"/>
      <c r="S100" s="421"/>
      <c r="T100" s="421"/>
      <c r="U100" s="421"/>
    </row>
    <row r="101" spans="3:21">
      <c r="Q101" s="417">
        <v>3843</v>
      </c>
    </row>
    <row r="102" spans="3:21">
      <c r="Q102" s="417">
        <f>SUM(Q100:Q101)</f>
        <v>11721</v>
      </c>
    </row>
  </sheetData>
  <mergeCells count="16">
    <mergeCell ref="U6:U7"/>
    <mergeCell ref="C3:F3"/>
    <mergeCell ref="G3:U4"/>
    <mergeCell ref="C4:F4"/>
    <mergeCell ref="C5:U5"/>
    <mergeCell ref="C6:C7"/>
    <mergeCell ref="D6:D7"/>
    <mergeCell ref="E6:E7"/>
    <mergeCell ref="F6:F7"/>
    <mergeCell ref="G6:G7"/>
    <mergeCell ref="H6:H7"/>
    <mergeCell ref="I6:P6"/>
    <mergeCell ref="Q6:Q7"/>
    <mergeCell ref="R6:R7"/>
    <mergeCell ref="S6:S7"/>
    <mergeCell ref="T6:T7"/>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L308"/>
  <sheetViews>
    <sheetView topLeftCell="A163" workbookViewId="0">
      <selection activeCell="S70" sqref="S70:S71"/>
    </sheetView>
  </sheetViews>
  <sheetFormatPr defaultRowHeight="15"/>
  <cols>
    <col min="3" max="3" width="10.42578125" bestFit="1" customWidth="1"/>
    <col min="23" max="23" width="10.28515625" bestFit="1" customWidth="1"/>
  </cols>
  <sheetData>
    <row r="1" spans="1:38">
      <c r="A1" s="303" t="s">
        <v>1491</v>
      </c>
    </row>
    <row r="4" spans="1:38" ht="18.75">
      <c r="B4" s="713" t="s">
        <v>22</v>
      </c>
      <c r="C4" s="713"/>
      <c r="D4" s="713"/>
      <c r="E4" s="713"/>
      <c r="F4" s="720"/>
      <c r="G4" s="720"/>
      <c r="H4" s="720"/>
      <c r="I4" s="720"/>
      <c r="J4" s="720"/>
      <c r="K4" s="720"/>
      <c r="L4" s="720"/>
      <c r="M4" s="720"/>
      <c r="N4" s="720"/>
      <c r="O4" s="720"/>
      <c r="P4" s="720"/>
      <c r="Q4" s="720"/>
      <c r="R4" s="720"/>
      <c r="S4" s="720"/>
      <c r="V4" s="713" t="s">
        <v>22</v>
      </c>
      <c r="W4" s="713"/>
      <c r="X4" s="713"/>
      <c r="Y4" s="713"/>
      <c r="Z4" s="720"/>
      <c r="AA4" s="720"/>
      <c r="AB4" s="720"/>
      <c r="AC4" s="720"/>
      <c r="AD4" s="720"/>
      <c r="AE4" s="720"/>
      <c r="AF4" s="720"/>
      <c r="AG4" s="720"/>
      <c r="AH4" s="720"/>
      <c r="AI4" s="720"/>
      <c r="AJ4" s="720"/>
      <c r="AK4" s="720"/>
      <c r="AL4" s="720"/>
    </row>
    <row r="5" spans="1:38" ht="18.75">
      <c r="B5" s="713" t="s">
        <v>1735</v>
      </c>
      <c r="C5" s="713"/>
      <c r="D5" s="713"/>
      <c r="E5" s="713"/>
      <c r="F5" s="720"/>
      <c r="G5" s="720"/>
      <c r="H5" s="720"/>
      <c r="I5" s="720"/>
      <c r="J5" s="720"/>
      <c r="K5" s="720"/>
      <c r="L5" s="720"/>
      <c r="M5" s="720"/>
      <c r="N5" s="720"/>
      <c r="O5" s="720"/>
      <c r="P5" s="720"/>
      <c r="Q5" s="720"/>
      <c r="R5" s="720"/>
      <c r="S5" s="720"/>
      <c r="V5" s="713" t="s">
        <v>1735</v>
      </c>
      <c r="W5" s="713"/>
      <c r="X5" s="713"/>
      <c r="Y5" s="713"/>
      <c r="Z5" s="720"/>
      <c r="AA5" s="720"/>
      <c r="AB5" s="720"/>
      <c r="AC5" s="720"/>
      <c r="AD5" s="720"/>
      <c r="AE5" s="720"/>
      <c r="AF5" s="720"/>
      <c r="AG5" s="720"/>
      <c r="AH5" s="720"/>
      <c r="AI5" s="720"/>
      <c r="AJ5" s="720"/>
      <c r="AK5" s="720"/>
      <c r="AL5" s="720"/>
    </row>
    <row r="6" spans="1:38" ht="18.75">
      <c r="B6" s="713"/>
      <c r="C6" s="713"/>
      <c r="D6" s="713"/>
      <c r="E6" s="713"/>
      <c r="F6" s="720"/>
      <c r="G6" s="720"/>
      <c r="H6" s="720"/>
      <c r="I6" s="720"/>
      <c r="J6" s="720"/>
      <c r="K6" s="720"/>
      <c r="L6" s="720"/>
      <c r="M6" s="720"/>
      <c r="N6" s="720"/>
      <c r="O6" s="720"/>
      <c r="P6" s="720"/>
      <c r="Q6" s="720"/>
      <c r="R6" s="720"/>
      <c r="S6" s="720"/>
      <c r="V6" s="713"/>
      <c r="W6" s="713"/>
      <c r="X6" s="713"/>
      <c r="Y6" s="713"/>
      <c r="Z6" s="720"/>
      <c r="AA6" s="720"/>
      <c r="AB6" s="720"/>
      <c r="AC6" s="720"/>
      <c r="AD6" s="720"/>
      <c r="AE6" s="720"/>
      <c r="AF6" s="720"/>
      <c r="AG6" s="720"/>
      <c r="AH6" s="720"/>
      <c r="AI6" s="720"/>
      <c r="AJ6" s="720"/>
      <c r="AK6" s="720"/>
      <c r="AL6" s="720"/>
    </row>
    <row r="7" spans="1:38" ht="18.75">
      <c r="B7" s="713"/>
      <c r="C7" s="713"/>
      <c r="D7" s="713"/>
      <c r="E7" s="713"/>
      <c r="F7" s="720"/>
      <c r="G7" s="720"/>
      <c r="H7" s="720"/>
      <c r="I7" s="720"/>
      <c r="J7" s="720"/>
      <c r="K7" s="720"/>
      <c r="L7" s="720"/>
      <c r="M7" s="720"/>
      <c r="N7" s="720"/>
      <c r="O7" s="720"/>
      <c r="P7" s="720"/>
      <c r="Q7" s="720"/>
      <c r="R7" s="720"/>
      <c r="S7" s="720"/>
      <c r="V7" s="713"/>
      <c r="W7" s="713"/>
      <c r="X7" s="713"/>
      <c r="Y7" s="713"/>
      <c r="Z7" s="720"/>
      <c r="AA7" s="720"/>
      <c r="AB7" s="720"/>
      <c r="AC7" s="720"/>
      <c r="AD7" s="720"/>
      <c r="AE7" s="720"/>
      <c r="AF7" s="720"/>
      <c r="AG7" s="720"/>
      <c r="AH7" s="720"/>
      <c r="AI7" s="720"/>
      <c r="AJ7" s="720"/>
      <c r="AK7" s="720"/>
      <c r="AL7" s="720"/>
    </row>
    <row r="8" spans="1:38" ht="18.75">
      <c r="B8" s="772" t="s">
        <v>1758</v>
      </c>
      <c r="C8" s="801"/>
      <c r="D8" s="801"/>
      <c r="E8" s="801"/>
      <c r="F8" s="801"/>
      <c r="G8" s="801"/>
      <c r="H8" s="801"/>
      <c r="I8" s="801"/>
      <c r="J8" s="801"/>
      <c r="K8" s="801"/>
      <c r="L8" s="801"/>
      <c r="M8" s="801"/>
      <c r="N8" s="801"/>
      <c r="O8" s="801"/>
      <c r="P8" s="801"/>
      <c r="Q8" s="801"/>
      <c r="R8" s="801"/>
      <c r="S8" s="773"/>
      <c r="V8" s="772" t="s">
        <v>1759</v>
      </c>
      <c r="W8" s="801"/>
      <c r="X8" s="801"/>
      <c r="Y8" s="801"/>
      <c r="Z8" s="801"/>
      <c r="AA8" s="801"/>
      <c r="AB8" s="801"/>
      <c r="AC8" s="801"/>
      <c r="AD8" s="801"/>
      <c r="AE8" s="801"/>
      <c r="AF8" s="801"/>
      <c r="AG8" s="801"/>
      <c r="AH8" s="801"/>
      <c r="AI8" s="801"/>
      <c r="AJ8" s="801"/>
      <c r="AK8" s="801"/>
      <c r="AL8" s="773"/>
    </row>
    <row r="9" spans="1:38" ht="18">
      <c r="B9" s="800" t="s">
        <v>1633</v>
      </c>
      <c r="C9" s="800" t="s">
        <v>1634</v>
      </c>
      <c r="D9" s="719" t="s">
        <v>91</v>
      </c>
      <c r="E9" s="719" t="s">
        <v>92</v>
      </c>
      <c r="F9" s="719" t="s">
        <v>93</v>
      </c>
      <c r="G9" s="719" t="s">
        <v>94</v>
      </c>
      <c r="H9" s="797" t="s">
        <v>95</v>
      </c>
      <c r="I9" s="798"/>
      <c r="J9" s="798"/>
      <c r="K9" s="798"/>
      <c r="L9" s="798"/>
      <c r="M9" s="799"/>
      <c r="N9" s="334"/>
      <c r="O9" s="719" t="s">
        <v>96</v>
      </c>
      <c r="P9" s="719" t="s">
        <v>97</v>
      </c>
      <c r="Q9" s="719" t="s">
        <v>98</v>
      </c>
      <c r="R9" s="719" t="s">
        <v>99</v>
      </c>
      <c r="S9" s="719" t="s">
        <v>265</v>
      </c>
      <c r="V9" s="800" t="s">
        <v>1633</v>
      </c>
      <c r="W9" s="800" t="s">
        <v>1634</v>
      </c>
      <c r="X9" s="719" t="s">
        <v>91</v>
      </c>
      <c r="Y9" s="719" t="s">
        <v>92</v>
      </c>
      <c r="Z9" s="719" t="s">
        <v>93</v>
      </c>
      <c r="AA9" s="719" t="s">
        <v>94</v>
      </c>
      <c r="AB9" s="797" t="s">
        <v>95</v>
      </c>
      <c r="AC9" s="798"/>
      <c r="AD9" s="798"/>
      <c r="AE9" s="798"/>
      <c r="AF9" s="798"/>
      <c r="AG9" s="799"/>
      <c r="AH9" s="719" t="s">
        <v>96</v>
      </c>
      <c r="AI9" s="719" t="s">
        <v>97</v>
      </c>
      <c r="AJ9" s="719" t="s">
        <v>98</v>
      </c>
      <c r="AK9" s="719" t="s">
        <v>99</v>
      </c>
      <c r="AL9" s="719" t="s">
        <v>265</v>
      </c>
    </row>
    <row r="10" spans="1:38" ht="36">
      <c r="B10" s="800"/>
      <c r="C10" s="800"/>
      <c r="D10" s="719"/>
      <c r="E10" s="719"/>
      <c r="F10" s="719"/>
      <c r="G10" s="719"/>
      <c r="H10" s="243" t="s">
        <v>101</v>
      </c>
      <c r="I10" s="244" t="s">
        <v>102</v>
      </c>
      <c r="J10" s="244" t="s">
        <v>103</v>
      </c>
      <c r="K10" s="244" t="s">
        <v>104</v>
      </c>
      <c r="L10" s="244" t="s">
        <v>1697</v>
      </c>
      <c r="M10" s="244" t="s">
        <v>1642</v>
      </c>
      <c r="N10" s="244">
        <v>160</v>
      </c>
      <c r="O10" s="719"/>
      <c r="P10" s="719"/>
      <c r="Q10" s="719"/>
      <c r="R10" s="719"/>
      <c r="S10" s="719"/>
      <c r="V10" s="800"/>
      <c r="W10" s="800"/>
      <c r="X10" s="719"/>
      <c r="Y10" s="719"/>
      <c r="Z10" s="719"/>
      <c r="AA10" s="719"/>
      <c r="AB10" s="243" t="s">
        <v>101</v>
      </c>
      <c r="AC10" s="244" t="s">
        <v>102</v>
      </c>
      <c r="AD10" s="244" t="s">
        <v>103</v>
      </c>
      <c r="AE10" s="244" t="s">
        <v>104</v>
      </c>
      <c r="AF10" s="244" t="s">
        <v>1697</v>
      </c>
      <c r="AG10" s="244" t="s">
        <v>1642</v>
      </c>
      <c r="AH10" s="719"/>
      <c r="AI10" s="719"/>
      <c r="AJ10" s="719"/>
      <c r="AK10" s="719"/>
      <c r="AL10" s="719"/>
    </row>
    <row r="11" spans="1:38">
      <c r="B11" s="356">
        <v>1</v>
      </c>
      <c r="C11" s="6">
        <v>45264</v>
      </c>
      <c r="D11" s="305" t="s">
        <v>1736</v>
      </c>
      <c r="E11" s="305" t="s">
        <v>1737</v>
      </c>
      <c r="F11" s="356"/>
      <c r="G11" s="356"/>
      <c r="H11" s="356">
        <v>285</v>
      </c>
      <c r="I11" s="356"/>
      <c r="J11" s="356"/>
      <c r="K11" s="356"/>
      <c r="L11" s="356"/>
      <c r="M11" s="356"/>
      <c r="N11" s="356"/>
      <c r="O11" s="356">
        <f>+H11</f>
        <v>285</v>
      </c>
      <c r="P11" s="356"/>
      <c r="Q11" s="356"/>
      <c r="R11" s="356"/>
      <c r="V11" s="7">
        <v>1</v>
      </c>
      <c r="W11" s="12">
        <v>45278</v>
      </c>
      <c r="X11" s="7">
        <v>28</v>
      </c>
      <c r="Y11" s="7">
        <v>41</v>
      </c>
      <c r="Z11" s="7"/>
      <c r="AA11" s="7"/>
      <c r="AB11" s="7">
        <v>140</v>
      </c>
      <c r="AC11" s="7"/>
      <c r="AD11" s="7"/>
      <c r="AE11" s="7"/>
      <c r="AF11" s="7"/>
      <c r="AG11" s="7"/>
      <c r="AH11" s="7">
        <f>+AB11</f>
        <v>140</v>
      </c>
      <c r="AI11" s="7"/>
      <c r="AJ11" s="7"/>
      <c r="AK11" s="7"/>
    </row>
    <row r="12" spans="1:38">
      <c r="B12" s="356">
        <f>1+B11</f>
        <v>2</v>
      </c>
      <c r="C12" s="6">
        <v>45265</v>
      </c>
      <c r="D12" s="356" t="s">
        <v>758</v>
      </c>
      <c r="E12" s="356" t="s">
        <v>1742</v>
      </c>
      <c r="F12" s="356"/>
      <c r="G12" s="356"/>
      <c r="H12" s="356">
        <v>32</v>
      </c>
      <c r="I12" s="356"/>
      <c r="J12" s="356"/>
      <c r="K12" s="356"/>
      <c r="L12" s="356"/>
      <c r="M12" s="356"/>
      <c r="N12" s="356"/>
      <c r="O12" s="356">
        <f>+O11+H12+I12+J12+K12+L12+M12</f>
        <v>317</v>
      </c>
      <c r="P12" s="356"/>
      <c r="Q12" s="356"/>
      <c r="R12" s="356"/>
      <c r="V12" s="7">
        <f>+V11+1</f>
        <v>2</v>
      </c>
      <c r="W12" s="12">
        <v>45279</v>
      </c>
      <c r="X12" s="7">
        <v>28</v>
      </c>
      <c r="Y12" s="7">
        <v>41</v>
      </c>
      <c r="Z12" s="7"/>
      <c r="AA12" s="7"/>
      <c r="AB12" s="7">
        <v>30</v>
      </c>
      <c r="AC12" s="7"/>
      <c r="AD12" s="7"/>
      <c r="AE12" s="7"/>
      <c r="AF12" s="7"/>
      <c r="AG12" s="7"/>
      <c r="AH12" s="7">
        <f>+AH11+AB12+AC12+AD12+AE12+AF12+AG12</f>
        <v>170</v>
      </c>
      <c r="AI12" s="7"/>
      <c r="AJ12" s="7"/>
      <c r="AK12" s="7"/>
    </row>
    <row r="13" spans="1:38">
      <c r="B13" s="356">
        <f t="shared" ref="B13:B77" si="0">1+B12</f>
        <v>3</v>
      </c>
      <c r="C13" s="6">
        <v>45265</v>
      </c>
      <c r="D13" s="356" t="s">
        <v>1742</v>
      </c>
      <c r="E13" s="356" t="s">
        <v>1490</v>
      </c>
      <c r="F13" s="356"/>
      <c r="G13" s="356"/>
      <c r="H13" s="356">
        <v>36</v>
      </c>
      <c r="I13" s="356"/>
      <c r="J13" s="356"/>
      <c r="K13" s="356"/>
      <c r="L13" s="356"/>
      <c r="M13" s="356"/>
      <c r="N13" s="356"/>
      <c r="O13" s="356">
        <f t="shared" ref="O13:O17" si="1">+O12+H13+I13+J13+K13+L13+M13</f>
        <v>353</v>
      </c>
      <c r="P13" s="356"/>
      <c r="Q13" s="356"/>
      <c r="R13" s="356"/>
      <c r="V13" s="7">
        <f t="shared" ref="V13:V76" si="2">+V12+1</f>
        <v>3</v>
      </c>
      <c r="W13" s="12">
        <v>45279</v>
      </c>
      <c r="X13" s="7">
        <v>26</v>
      </c>
      <c r="Y13" s="7">
        <v>27</v>
      </c>
      <c r="Z13" s="7"/>
      <c r="AA13" s="7"/>
      <c r="AB13" s="7">
        <v>80</v>
      </c>
      <c r="AC13" s="7"/>
      <c r="AD13" s="7"/>
      <c r="AE13" s="7"/>
      <c r="AF13" s="7"/>
      <c r="AG13" s="7"/>
      <c r="AH13" s="7">
        <f t="shared" ref="AH13:AH76" si="3">+AH12+AB13+AC13+AD13+AE13+AF13+AG13</f>
        <v>250</v>
      </c>
      <c r="AI13" s="7"/>
      <c r="AJ13" s="7"/>
      <c r="AK13" s="7"/>
    </row>
    <row r="14" spans="1:38">
      <c r="B14" s="356">
        <f t="shared" si="0"/>
        <v>4</v>
      </c>
      <c r="C14" s="6">
        <v>45265</v>
      </c>
      <c r="D14" s="356" t="s">
        <v>1490</v>
      </c>
      <c r="E14" s="356" t="s">
        <v>1060</v>
      </c>
      <c r="F14" s="356"/>
      <c r="G14" s="356"/>
      <c r="H14" s="356">
        <v>29</v>
      </c>
      <c r="I14" s="356"/>
      <c r="J14" s="356"/>
      <c r="K14" s="356"/>
      <c r="L14" s="356"/>
      <c r="M14" s="356"/>
      <c r="N14" s="356"/>
      <c r="O14" s="356">
        <f t="shared" si="1"/>
        <v>382</v>
      </c>
      <c r="P14" s="356"/>
      <c r="Q14" s="356"/>
      <c r="R14" s="356"/>
      <c r="V14" s="7">
        <f t="shared" si="2"/>
        <v>4</v>
      </c>
      <c r="W14" s="12">
        <v>45280</v>
      </c>
      <c r="X14" s="7">
        <v>576</v>
      </c>
      <c r="Y14" s="7">
        <v>627</v>
      </c>
      <c r="Z14" s="7"/>
      <c r="AA14" s="7"/>
      <c r="AB14" s="7">
        <v>210</v>
      </c>
      <c r="AC14" s="7"/>
      <c r="AD14" s="7"/>
      <c r="AE14" s="7"/>
      <c r="AF14" s="7"/>
      <c r="AG14" s="7"/>
      <c r="AH14" s="7">
        <f t="shared" si="3"/>
        <v>460</v>
      </c>
      <c r="AI14" s="7"/>
      <c r="AJ14" s="7"/>
      <c r="AK14" s="7"/>
    </row>
    <row r="15" spans="1:38">
      <c r="B15" s="356">
        <f t="shared" si="0"/>
        <v>5</v>
      </c>
      <c r="C15" s="6">
        <v>45266</v>
      </c>
      <c r="D15" s="356" t="s">
        <v>1585</v>
      </c>
      <c r="E15" s="356" t="s">
        <v>1443</v>
      </c>
      <c r="F15" s="356"/>
      <c r="G15" s="356"/>
      <c r="H15" s="356">
        <v>108</v>
      </c>
      <c r="I15" s="356"/>
      <c r="J15" s="356"/>
      <c r="K15" s="356"/>
      <c r="L15" s="356"/>
      <c r="M15" s="356"/>
      <c r="N15" s="356"/>
      <c r="O15" s="356">
        <f t="shared" si="1"/>
        <v>490</v>
      </c>
      <c r="P15" s="356"/>
      <c r="Q15" s="356"/>
      <c r="R15" s="356"/>
      <c r="V15" s="7">
        <f t="shared" si="2"/>
        <v>5</v>
      </c>
      <c r="W15" s="12">
        <v>45280</v>
      </c>
      <c r="X15" s="7">
        <v>627</v>
      </c>
      <c r="Y15" s="7">
        <v>644</v>
      </c>
      <c r="Z15" s="7"/>
      <c r="AA15" s="7"/>
      <c r="AB15" s="7">
        <v>57</v>
      </c>
      <c r="AC15" s="7"/>
      <c r="AD15" s="7"/>
      <c r="AE15" s="7"/>
      <c r="AF15" s="7"/>
      <c r="AG15" s="7"/>
      <c r="AH15" s="7">
        <f t="shared" si="3"/>
        <v>517</v>
      </c>
      <c r="AI15" s="7"/>
      <c r="AJ15" s="7"/>
      <c r="AK15" s="7"/>
    </row>
    <row r="16" spans="1:38">
      <c r="B16" s="356">
        <f t="shared" si="0"/>
        <v>6</v>
      </c>
      <c r="C16" s="6">
        <v>45266</v>
      </c>
      <c r="D16" s="356" t="s">
        <v>1443</v>
      </c>
      <c r="E16" s="356" t="s">
        <v>758</v>
      </c>
      <c r="F16" s="356"/>
      <c r="G16" s="356"/>
      <c r="H16" s="356">
        <v>144</v>
      </c>
      <c r="I16" s="356"/>
      <c r="J16" s="356"/>
      <c r="K16" s="356"/>
      <c r="L16" s="356"/>
      <c r="M16" s="356"/>
      <c r="N16" s="356"/>
      <c r="O16" s="356">
        <f t="shared" si="1"/>
        <v>634</v>
      </c>
      <c r="P16" s="356"/>
      <c r="Q16" s="356"/>
      <c r="R16" s="356"/>
      <c r="V16" s="7">
        <f t="shared" si="2"/>
        <v>6</v>
      </c>
      <c r="W16" s="12">
        <v>45280</v>
      </c>
      <c r="X16" s="7">
        <v>644</v>
      </c>
      <c r="Y16" s="7">
        <v>658</v>
      </c>
      <c r="Z16" s="7"/>
      <c r="AA16" s="7"/>
      <c r="AB16" s="7">
        <v>190</v>
      </c>
      <c r="AC16" s="7"/>
      <c r="AD16" s="7"/>
      <c r="AE16" s="7"/>
      <c r="AF16" s="7"/>
      <c r="AG16" s="7"/>
      <c r="AH16" s="7">
        <f t="shared" si="3"/>
        <v>707</v>
      </c>
      <c r="AI16" s="7"/>
      <c r="AJ16" s="7"/>
      <c r="AK16" s="7"/>
    </row>
    <row r="17" spans="2:37">
      <c r="B17" s="356">
        <f t="shared" si="0"/>
        <v>7</v>
      </c>
      <c r="C17" s="6">
        <v>45266</v>
      </c>
      <c r="D17" s="356" t="s">
        <v>758</v>
      </c>
      <c r="E17" s="356" t="s">
        <v>1060</v>
      </c>
      <c r="F17" s="356"/>
      <c r="G17" s="356"/>
      <c r="H17" s="356">
        <v>32</v>
      </c>
      <c r="I17" s="356"/>
      <c r="J17" s="356"/>
      <c r="K17" s="356"/>
      <c r="L17" s="356"/>
      <c r="M17" s="356"/>
      <c r="N17" s="356"/>
      <c r="O17" s="356">
        <f t="shared" si="1"/>
        <v>666</v>
      </c>
      <c r="P17" s="356"/>
      <c r="Q17" s="356"/>
      <c r="R17" s="356">
        <f>11634+577.9</f>
        <v>12211.9</v>
      </c>
      <c r="V17" s="7">
        <f t="shared" si="2"/>
        <v>7</v>
      </c>
      <c r="W17" s="12">
        <v>45281</v>
      </c>
      <c r="X17" s="7">
        <v>644</v>
      </c>
      <c r="Y17" s="7">
        <v>658</v>
      </c>
      <c r="Z17" s="7"/>
      <c r="AA17" s="7"/>
      <c r="AB17" s="7">
        <v>267</v>
      </c>
      <c r="AC17" s="7"/>
      <c r="AD17" s="7"/>
      <c r="AE17" s="7"/>
      <c r="AF17" s="7"/>
      <c r="AG17" s="7"/>
      <c r="AH17" s="7">
        <f t="shared" si="3"/>
        <v>974</v>
      </c>
      <c r="AI17" s="7"/>
      <c r="AJ17" s="7"/>
      <c r="AK17" s="7"/>
    </row>
    <row r="18" spans="2:37">
      <c r="B18" s="356">
        <f t="shared" si="0"/>
        <v>8</v>
      </c>
      <c r="C18" s="6">
        <v>45266</v>
      </c>
      <c r="D18" s="356" t="s">
        <v>1060</v>
      </c>
      <c r="E18" s="356" t="s">
        <v>1606</v>
      </c>
      <c r="F18" s="356"/>
      <c r="G18" s="356"/>
      <c r="H18" s="356">
        <v>29</v>
      </c>
      <c r="I18" s="356"/>
      <c r="J18" s="356"/>
      <c r="K18" s="356"/>
      <c r="L18" s="356"/>
      <c r="M18" s="356"/>
      <c r="N18" s="356"/>
      <c r="O18" s="356">
        <f>+O17+H18+I18+J18+K18+L18+M18</f>
        <v>695</v>
      </c>
      <c r="P18" s="356"/>
      <c r="Q18" s="356"/>
      <c r="R18" s="356"/>
      <c r="V18" s="7">
        <f t="shared" si="2"/>
        <v>8</v>
      </c>
      <c r="W18" s="12">
        <v>45281</v>
      </c>
      <c r="X18" s="7">
        <v>658</v>
      </c>
      <c r="Y18" s="7">
        <v>659</v>
      </c>
      <c r="Z18" s="7"/>
      <c r="AA18" s="7"/>
      <c r="AB18" s="7">
        <v>93</v>
      </c>
      <c r="AC18" s="7"/>
      <c r="AD18" s="7"/>
      <c r="AE18" s="7"/>
      <c r="AF18" s="7"/>
      <c r="AG18" s="7"/>
      <c r="AH18" s="7">
        <f t="shared" si="3"/>
        <v>1067</v>
      </c>
      <c r="AI18" s="7"/>
      <c r="AJ18" s="7"/>
      <c r="AK18" s="7"/>
    </row>
    <row r="19" spans="2:37">
      <c r="B19" s="356">
        <f t="shared" si="0"/>
        <v>9</v>
      </c>
      <c r="C19" s="6">
        <v>45267</v>
      </c>
      <c r="D19" s="356" t="s">
        <v>1494</v>
      </c>
      <c r="E19" s="356" t="s">
        <v>759</v>
      </c>
      <c r="F19" s="356"/>
      <c r="G19" s="356"/>
      <c r="H19" s="356">
        <v>113</v>
      </c>
      <c r="I19" s="356"/>
      <c r="J19" s="356"/>
      <c r="K19" s="356"/>
      <c r="L19" s="356"/>
      <c r="M19" s="356"/>
      <c r="N19" s="356"/>
      <c r="O19" s="356">
        <f t="shared" ref="O19:O83" si="4">+O18+H19+I19+J19+K19+L19+M19</f>
        <v>808</v>
      </c>
      <c r="P19" s="356"/>
      <c r="Q19" s="356"/>
      <c r="R19" s="356"/>
      <c r="V19" s="7">
        <f t="shared" si="2"/>
        <v>9</v>
      </c>
      <c r="W19" s="12">
        <v>45282</v>
      </c>
      <c r="X19" s="7">
        <v>659</v>
      </c>
      <c r="Y19" s="7">
        <v>657</v>
      </c>
      <c r="Z19" s="7"/>
      <c r="AA19" s="7"/>
      <c r="AB19" s="7">
        <v>45</v>
      </c>
      <c r="AC19" s="7"/>
      <c r="AD19" s="7"/>
      <c r="AE19" s="7"/>
      <c r="AF19" s="7"/>
      <c r="AG19" s="7"/>
      <c r="AH19" s="7">
        <f t="shared" si="3"/>
        <v>1112</v>
      </c>
      <c r="AI19" s="7"/>
      <c r="AJ19" s="7"/>
      <c r="AK19" s="7"/>
    </row>
    <row r="20" spans="2:37">
      <c r="B20" s="356">
        <f t="shared" si="0"/>
        <v>10</v>
      </c>
      <c r="C20" s="6">
        <v>45268</v>
      </c>
      <c r="D20" s="356" t="s">
        <v>1745</v>
      </c>
      <c r="E20" s="356">
        <v>298</v>
      </c>
      <c r="F20" s="356"/>
      <c r="G20" s="356"/>
      <c r="H20" s="356">
        <v>50</v>
      </c>
      <c r="I20" s="356"/>
      <c r="J20" s="356"/>
      <c r="K20" s="356"/>
      <c r="L20" s="356"/>
      <c r="M20" s="356"/>
      <c r="N20" s="356"/>
      <c r="O20" s="356">
        <f t="shared" si="4"/>
        <v>858</v>
      </c>
      <c r="P20" s="356"/>
      <c r="Q20" s="356"/>
      <c r="R20" s="356"/>
      <c r="V20" s="7">
        <f t="shared" si="2"/>
        <v>10</v>
      </c>
      <c r="W20" s="12">
        <v>45282</v>
      </c>
      <c r="X20" s="7">
        <v>657</v>
      </c>
      <c r="Y20" s="7">
        <v>655</v>
      </c>
      <c r="Z20" s="7"/>
      <c r="AA20" s="7"/>
      <c r="AB20" s="7">
        <v>172</v>
      </c>
      <c r="AC20" s="7"/>
      <c r="AD20" s="7"/>
      <c r="AE20" s="7"/>
      <c r="AF20" s="7"/>
      <c r="AG20" s="7"/>
      <c r="AH20" s="7">
        <f t="shared" si="3"/>
        <v>1284</v>
      </c>
      <c r="AI20" s="7"/>
      <c r="AJ20" s="7"/>
      <c r="AK20" s="7"/>
    </row>
    <row r="21" spans="2:37">
      <c r="B21" s="356">
        <f t="shared" si="0"/>
        <v>11</v>
      </c>
      <c r="C21" s="6">
        <v>45268</v>
      </c>
      <c r="D21" s="356" t="s">
        <v>1492</v>
      </c>
      <c r="E21" s="356">
        <v>300</v>
      </c>
      <c r="F21" s="356"/>
      <c r="G21" s="356"/>
      <c r="H21" s="356">
        <v>33</v>
      </c>
      <c r="I21" s="356"/>
      <c r="J21" s="356"/>
      <c r="K21" s="356"/>
      <c r="L21" s="356"/>
      <c r="M21" s="356"/>
      <c r="N21" s="356"/>
      <c r="O21" s="356">
        <f t="shared" si="4"/>
        <v>891</v>
      </c>
      <c r="P21" s="356"/>
      <c r="Q21" s="356"/>
      <c r="R21" s="356"/>
      <c r="V21" s="7">
        <f t="shared" si="2"/>
        <v>11</v>
      </c>
      <c r="W21" s="12">
        <v>45282</v>
      </c>
      <c r="X21" s="7">
        <v>655</v>
      </c>
      <c r="Y21" s="7">
        <v>654</v>
      </c>
      <c r="Z21" s="7"/>
      <c r="AA21" s="7"/>
      <c r="AB21" s="7">
        <v>8</v>
      </c>
      <c r="AC21" s="7"/>
      <c r="AD21" s="7"/>
      <c r="AE21" s="7"/>
      <c r="AF21" s="7"/>
      <c r="AG21" s="7"/>
      <c r="AH21" s="7">
        <f t="shared" si="3"/>
        <v>1292</v>
      </c>
      <c r="AI21" s="7"/>
      <c r="AJ21" s="7"/>
      <c r="AK21" s="7"/>
    </row>
    <row r="22" spans="2:37">
      <c r="B22" s="356">
        <f t="shared" si="0"/>
        <v>12</v>
      </c>
      <c r="C22" s="6">
        <v>45269</v>
      </c>
      <c r="D22" s="356" t="s">
        <v>1570</v>
      </c>
      <c r="E22" s="356" t="s">
        <v>1451</v>
      </c>
      <c r="F22" s="356"/>
      <c r="G22" s="356"/>
      <c r="H22" s="356">
        <v>23</v>
      </c>
      <c r="I22" s="356"/>
      <c r="J22" s="356"/>
      <c r="K22" s="356"/>
      <c r="L22" s="356"/>
      <c r="M22" s="356"/>
      <c r="N22" s="356"/>
      <c r="O22" s="356">
        <f t="shared" si="4"/>
        <v>914</v>
      </c>
      <c r="P22" s="356"/>
      <c r="Q22" s="356"/>
      <c r="R22" s="356"/>
      <c r="V22" s="7">
        <f t="shared" si="2"/>
        <v>12</v>
      </c>
      <c r="W22" s="12">
        <v>45282</v>
      </c>
      <c r="X22" s="7">
        <v>654</v>
      </c>
      <c r="Y22" s="7">
        <v>653</v>
      </c>
      <c r="Z22" s="7"/>
      <c r="AA22" s="7"/>
      <c r="AB22" s="7">
        <v>27</v>
      </c>
      <c r="AC22" s="7"/>
      <c r="AD22" s="7"/>
      <c r="AE22" s="7"/>
      <c r="AF22" s="7"/>
      <c r="AG22" s="7"/>
      <c r="AH22" s="7">
        <f t="shared" si="3"/>
        <v>1319</v>
      </c>
      <c r="AI22" s="7"/>
      <c r="AJ22" s="7"/>
      <c r="AK22" s="7"/>
    </row>
    <row r="23" spans="2:37">
      <c r="B23" s="356">
        <f t="shared" si="0"/>
        <v>13</v>
      </c>
      <c r="C23" s="6">
        <v>45269</v>
      </c>
      <c r="D23" s="356">
        <v>259</v>
      </c>
      <c r="E23" s="356" t="s">
        <v>1360</v>
      </c>
      <c r="F23" s="356"/>
      <c r="G23" s="356"/>
      <c r="H23" s="356">
        <v>50</v>
      </c>
      <c r="I23" s="356"/>
      <c r="J23" s="356"/>
      <c r="K23" s="356"/>
      <c r="L23" s="356"/>
      <c r="M23" s="356"/>
      <c r="N23" s="356"/>
      <c r="O23" s="356">
        <f t="shared" si="4"/>
        <v>964</v>
      </c>
      <c r="P23" s="356"/>
      <c r="Q23" s="356"/>
      <c r="R23" s="356"/>
      <c r="V23" s="7">
        <f t="shared" si="2"/>
        <v>13</v>
      </c>
      <c r="W23" s="12">
        <v>45282</v>
      </c>
      <c r="X23" s="7">
        <v>653</v>
      </c>
      <c r="Y23" s="7">
        <v>624</v>
      </c>
      <c r="Z23" s="7"/>
      <c r="AA23" s="7"/>
      <c r="AB23" s="7">
        <v>171</v>
      </c>
      <c r="AC23" s="7"/>
      <c r="AD23" s="7"/>
      <c r="AE23" s="7"/>
      <c r="AF23" s="7"/>
      <c r="AG23" s="7"/>
      <c r="AH23" s="7">
        <f t="shared" si="3"/>
        <v>1490</v>
      </c>
      <c r="AI23" s="7"/>
      <c r="AJ23" s="7"/>
      <c r="AK23" s="7"/>
    </row>
    <row r="24" spans="2:37">
      <c r="B24" s="356">
        <f t="shared" si="0"/>
        <v>14</v>
      </c>
      <c r="C24" s="6">
        <v>45270</v>
      </c>
      <c r="D24" s="356" t="s">
        <v>1570</v>
      </c>
      <c r="E24" s="356">
        <v>259</v>
      </c>
      <c r="F24" s="356"/>
      <c r="G24" s="356"/>
      <c r="H24" s="356">
        <v>34</v>
      </c>
      <c r="I24" s="356"/>
      <c r="J24" s="356"/>
      <c r="K24" s="356"/>
      <c r="L24" s="356"/>
      <c r="M24" s="356"/>
      <c r="N24" s="356"/>
      <c r="O24" s="356">
        <f t="shared" si="4"/>
        <v>998</v>
      </c>
      <c r="P24" s="356"/>
      <c r="Q24" s="356"/>
      <c r="R24" s="356"/>
      <c r="V24" s="7">
        <f t="shared" si="2"/>
        <v>14</v>
      </c>
      <c r="W24" s="12">
        <v>45282</v>
      </c>
      <c r="X24" s="7">
        <v>624</v>
      </c>
      <c r="Y24" s="7">
        <v>619</v>
      </c>
      <c r="Z24" s="7"/>
      <c r="AA24" s="7"/>
      <c r="AB24" s="7">
        <v>141</v>
      </c>
      <c r="AC24" s="7"/>
      <c r="AD24" s="7"/>
      <c r="AE24" s="7"/>
      <c r="AF24" s="7"/>
      <c r="AG24" s="7"/>
      <c r="AH24" s="7">
        <f t="shared" si="3"/>
        <v>1631</v>
      </c>
      <c r="AI24" s="7"/>
      <c r="AJ24" s="7"/>
      <c r="AK24" s="7"/>
    </row>
    <row r="25" spans="2:37">
      <c r="B25" s="356">
        <f t="shared" si="0"/>
        <v>15</v>
      </c>
      <c r="C25" s="6">
        <v>45270</v>
      </c>
      <c r="D25" s="356">
        <v>266</v>
      </c>
      <c r="E25" s="356">
        <v>268</v>
      </c>
      <c r="F25" s="356"/>
      <c r="G25" s="356"/>
      <c r="H25" s="356">
        <v>22</v>
      </c>
      <c r="I25" s="356"/>
      <c r="J25" s="356"/>
      <c r="K25" s="356"/>
      <c r="L25" s="356"/>
      <c r="M25" s="356"/>
      <c r="N25" s="356"/>
      <c r="O25" s="356">
        <f t="shared" si="4"/>
        <v>1020</v>
      </c>
      <c r="P25" s="356"/>
      <c r="Q25" s="356"/>
      <c r="R25" s="356"/>
      <c r="V25" s="7">
        <f t="shared" si="2"/>
        <v>15</v>
      </c>
      <c r="W25" s="12">
        <v>45282</v>
      </c>
      <c r="X25" s="7">
        <v>619</v>
      </c>
      <c r="Y25" s="7">
        <v>620</v>
      </c>
      <c r="Z25" s="7"/>
      <c r="AA25" s="7"/>
      <c r="AB25" s="7">
        <v>44</v>
      </c>
      <c r="AC25" s="7"/>
      <c r="AD25" s="7"/>
      <c r="AE25" s="7"/>
      <c r="AF25" s="7"/>
      <c r="AG25" s="7"/>
      <c r="AH25" s="7">
        <f t="shared" si="3"/>
        <v>1675</v>
      </c>
      <c r="AI25" s="7"/>
      <c r="AJ25" s="7"/>
      <c r="AK25" s="7"/>
    </row>
    <row r="26" spans="2:37">
      <c r="B26" s="356">
        <f t="shared" si="0"/>
        <v>16</v>
      </c>
      <c r="C26" s="6">
        <v>45270</v>
      </c>
      <c r="D26" s="356">
        <v>266</v>
      </c>
      <c r="E26" s="356">
        <v>267</v>
      </c>
      <c r="F26" s="356"/>
      <c r="G26" s="356"/>
      <c r="H26" s="356">
        <v>34</v>
      </c>
      <c r="I26" s="356"/>
      <c r="J26" s="356"/>
      <c r="K26" s="356"/>
      <c r="L26" s="356"/>
      <c r="M26" s="356"/>
      <c r="N26" s="356"/>
      <c r="O26" s="356">
        <f t="shared" si="4"/>
        <v>1054</v>
      </c>
      <c r="P26" s="356"/>
      <c r="Q26" s="356"/>
      <c r="R26" s="356"/>
      <c r="V26" s="7">
        <f t="shared" si="2"/>
        <v>16</v>
      </c>
      <c r="W26" s="12">
        <v>45283</v>
      </c>
      <c r="X26" s="7">
        <v>613</v>
      </c>
      <c r="Y26" s="7">
        <v>621</v>
      </c>
      <c r="Z26" s="7"/>
      <c r="AA26" s="7"/>
      <c r="AB26" s="7">
        <v>195</v>
      </c>
      <c r="AC26" s="7"/>
      <c r="AD26" s="7"/>
      <c r="AE26" s="7"/>
      <c r="AF26" s="7"/>
      <c r="AG26" s="7"/>
      <c r="AH26" s="7">
        <f t="shared" si="3"/>
        <v>1870</v>
      </c>
      <c r="AI26" s="7"/>
      <c r="AJ26" s="7"/>
      <c r="AK26" s="7"/>
    </row>
    <row r="27" spans="2:37">
      <c r="B27" s="356">
        <f t="shared" si="0"/>
        <v>17</v>
      </c>
      <c r="C27" s="6">
        <v>45270</v>
      </c>
      <c r="D27" s="356">
        <v>289</v>
      </c>
      <c r="E27" s="356">
        <v>285</v>
      </c>
      <c r="F27" s="356"/>
      <c r="G27" s="356"/>
      <c r="H27" s="356">
        <v>50</v>
      </c>
      <c r="I27" s="356"/>
      <c r="J27" s="356"/>
      <c r="K27" s="356"/>
      <c r="L27" s="356"/>
      <c r="M27" s="356"/>
      <c r="N27" s="356"/>
      <c r="O27" s="356">
        <f t="shared" si="4"/>
        <v>1104</v>
      </c>
      <c r="P27" s="356"/>
      <c r="Q27" s="356"/>
      <c r="R27" s="356"/>
      <c r="V27" s="7">
        <f t="shared" si="2"/>
        <v>17</v>
      </c>
      <c r="W27" s="12">
        <v>45283</v>
      </c>
      <c r="X27" s="7">
        <v>613</v>
      </c>
      <c r="Y27" s="7">
        <v>607</v>
      </c>
      <c r="Z27" s="7"/>
      <c r="AA27" s="7"/>
      <c r="AB27" s="7">
        <v>33</v>
      </c>
      <c r="AC27" s="7"/>
      <c r="AD27" s="7"/>
      <c r="AE27" s="7"/>
      <c r="AF27" s="7"/>
      <c r="AG27" s="7"/>
      <c r="AH27" s="7">
        <f t="shared" si="3"/>
        <v>1903</v>
      </c>
      <c r="AI27" s="7"/>
      <c r="AJ27" s="7"/>
      <c r="AK27" s="7"/>
    </row>
    <row r="28" spans="2:37">
      <c r="B28" s="356">
        <f t="shared" si="0"/>
        <v>18</v>
      </c>
      <c r="C28" s="6">
        <v>45270</v>
      </c>
      <c r="D28" s="356">
        <v>285</v>
      </c>
      <c r="E28" s="356">
        <v>270</v>
      </c>
      <c r="F28" s="356"/>
      <c r="G28" s="356"/>
      <c r="H28" s="356">
        <v>60</v>
      </c>
      <c r="I28" s="356"/>
      <c r="J28" s="356"/>
      <c r="K28" s="356"/>
      <c r="L28" s="356"/>
      <c r="M28" s="356"/>
      <c r="N28" s="356"/>
      <c r="O28" s="356">
        <f t="shared" si="4"/>
        <v>1164</v>
      </c>
      <c r="P28" s="356"/>
      <c r="Q28" s="356"/>
      <c r="R28" s="356"/>
      <c r="V28" s="7">
        <f t="shared" si="2"/>
        <v>18</v>
      </c>
      <c r="W28" s="12">
        <v>45283</v>
      </c>
      <c r="X28" s="7">
        <v>587</v>
      </c>
      <c r="Y28" s="7">
        <v>607</v>
      </c>
      <c r="Z28" s="7"/>
      <c r="AA28" s="7"/>
      <c r="AB28" s="7">
        <v>127</v>
      </c>
      <c r="AC28" s="7"/>
      <c r="AD28" s="7"/>
      <c r="AE28" s="7"/>
      <c r="AF28" s="7"/>
      <c r="AG28" s="7"/>
      <c r="AH28" s="7">
        <f t="shared" si="3"/>
        <v>2030</v>
      </c>
      <c r="AI28" s="7"/>
      <c r="AJ28" s="7"/>
      <c r="AK28" s="7"/>
    </row>
    <row r="29" spans="2:37">
      <c r="B29" s="356">
        <f t="shared" si="0"/>
        <v>19</v>
      </c>
      <c r="C29" s="6">
        <v>45270</v>
      </c>
      <c r="D29" s="356">
        <v>299</v>
      </c>
      <c r="E29" s="356">
        <v>297</v>
      </c>
      <c r="F29" s="356"/>
      <c r="G29" s="356"/>
      <c r="H29" s="356">
        <v>38</v>
      </c>
      <c r="I29" s="356"/>
      <c r="J29" s="356"/>
      <c r="K29" s="356"/>
      <c r="L29" s="356"/>
      <c r="M29" s="356"/>
      <c r="N29" s="356"/>
      <c r="O29" s="356">
        <f t="shared" si="4"/>
        <v>1202</v>
      </c>
      <c r="P29" s="356"/>
      <c r="Q29" s="356"/>
      <c r="R29" s="356"/>
      <c r="V29" s="7">
        <f t="shared" si="2"/>
        <v>19</v>
      </c>
      <c r="W29" s="12">
        <v>45283</v>
      </c>
      <c r="X29" s="7">
        <v>624</v>
      </c>
      <c r="Y29" s="7">
        <v>595</v>
      </c>
      <c r="Z29" s="7"/>
      <c r="AA29" s="7"/>
      <c r="AB29" s="7">
        <v>114</v>
      </c>
      <c r="AC29" s="7"/>
      <c r="AD29" s="7"/>
      <c r="AE29" s="7"/>
      <c r="AF29" s="7"/>
      <c r="AG29" s="7"/>
      <c r="AH29" s="7">
        <f t="shared" si="3"/>
        <v>2144</v>
      </c>
      <c r="AI29" s="7"/>
      <c r="AJ29" s="7"/>
      <c r="AK29" s="7"/>
    </row>
    <row r="30" spans="2:37">
      <c r="B30" s="356">
        <f t="shared" si="0"/>
        <v>20</v>
      </c>
      <c r="C30" s="6">
        <v>45270</v>
      </c>
      <c r="D30" s="356">
        <v>297</v>
      </c>
      <c r="E30" s="356">
        <v>295</v>
      </c>
      <c r="F30" s="356"/>
      <c r="G30" s="356"/>
      <c r="H30" s="356">
        <v>72</v>
      </c>
      <c r="I30" s="356"/>
      <c r="J30" s="356"/>
      <c r="K30" s="356"/>
      <c r="L30" s="356"/>
      <c r="M30" s="356"/>
      <c r="N30" s="356"/>
      <c r="O30" s="356">
        <f t="shared" si="4"/>
        <v>1274</v>
      </c>
      <c r="P30" s="356"/>
      <c r="Q30" s="356"/>
      <c r="R30" s="356"/>
      <c r="V30" s="7">
        <f t="shared" si="2"/>
        <v>20</v>
      </c>
      <c r="W30" s="12">
        <v>45283</v>
      </c>
      <c r="X30" s="7">
        <v>595</v>
      </c>
      <c r="Y30" s="7">
        <v>596</v>
      </c>
      <c r="Z30" s="7"/>
      <c r="AA30" s="7"/>
      <c r="AB30" s="7">
        <v>48</v>
      </c>
      <c r="AC30" s="7"/>
      <c r="AD30" s="7"/>
      <c r="AE30" s="7"/>
      <c r="AF30" s="7"/>
      <c r="AG30" s="7"/>
      <c r="AH30" s="7">
        <f t="shared" si="3"/>
        <v>2192</v>
      </c>
      <c r="AI30" s="7"/>
      <c r="AJ30" s="7"/>
      <c r="AK30" s="7"/>
    </row>
    <row r="31" spans="2:37">
      <c r="B31" s="356">
        <f t="shared" si="0"/>
        <v>21</v>
      </c>
      <c r="C31" s="6">
        <v>45271</v>
      </c>
      <c r="D31" s="356">
        <v>255</v>
      </c>
      <c r="E31" s="356">
        <v>249</v>
      </c>
      <c r="F31" s="356"/>
      <c r="G31" s="356"/>
      <c r="H31" s="356">
        <v>66</v>
      </c>
      <c r="I31" s="356"/>
      <c r="J31" s="356"/>
      <c r="K31" s="356"/>
      <c r="L31" s="356"/>
      <c r="M31" s="356"/>
      <c r="N31" s="356"/>
      <c r="O31" s="356">
        <f t="shared" si="4"/>
        <v>1340</v>
      </c>
      <c r="P31" s="356"/>
      <c r="Q31" s="356"/>
      <c r="R31" s="356"/>
      <c r="V31" s="7">
        <f t="shared" si="2"/>
        <v>21</v>
      </c>
      <c r="W31" s="12">
        <v>45283</v>
      </c>
      <c r="X31" s="7">
        <v>595</v>
      </c>
      <c r="Y31" s="7">
        <v>587</v>
      </c>
      <c r="Z31" s="7"/>
      <c r="AA31" s="7"/>
      <c r="AB31" s="7">
        <v>45</v>
      </c>
      <c r="AC31" s="7"/>
      <c r="AD31" s="7"/>
      <c r="AE31" s="7"/>
      <c r="AF31" s="7"/>
      <c r="AG31" s="7"/>
      <c r="AH31" s="7">
        <f t="shared" si="3"/>
        <v>2237</v>
      </c>
      <c r="AI31" s="7"/>
      <c r="AJ31" s="7"/>
      <c r="AK31" s="7"/>
    </row>
    <row r="32" spans="2:37">
      <c r="B32" s="356">
        <f t="shared" si="0"/>
        <v>22</v>
      </c>
      <c r="C32" s="6">
        <v>45271</v>
      </c>
      <c r="D32" s="356">
        <v>249</v>
      </c>
      <c r="E32" s="356">
        <v>253</v>
      </c>
      <c r="F32" s="356"/>
      <c r="G32" s="356"/>
      <c r="H32" s="356">
        <v>30</v>
      </c>
      <c r="I32" s="356"/>
      <c r="J32" s="356"/>
      <c r="K32" s="356"/>
      <c r="L32" s="356"/>
      <c r="M32" s="356"/>
      <c r="N32" s="356"/>
      <c r="O32" s="356">
        <f t="shared" si="4"/>
        <v>1370</v>
      </c>
      <c r="P32" s="356"/>
      <c r="Q32" s="356"/>
      <c r="R32" s="356"/>
      <c r="V32" s="7">
        <f t="shared" si="2"/>
        <v>22</v>
      </c>
      <c r="W32" s="12">
        <v>45283</v>
      </c>
      <c r="X32" s="7">
        <v>587</v>
      </c>
      <c r="Y32" s="7">
        <v>525</v>
      </c>
      <c r="Z32" s="7"/>
      <c r="AA32" s="7"/>
      <c r="AB32" s="7">
        <v>63</v>
      </c>
      <c r="AC32" s="7"/>
      <c r="AD32" s="7"/>
      <c r="AE32" s="7"/>
      <c r="AF32" s="7"/>
      <c r="AG32" s="7"/>
      <c r="AH32" s="7">
        <f t="shared" si="3"/>
        <v>2300</v>
      </c>
      <c r="AI32" s="7"/>
      <c r="AJ32" s="7"/>
      <c r="AK32" s="7"/>
    </row>
    <row r="33" spans="2:37">
      <c r="B33" s="356">
        <f t="shared" si="0"/>
        <v>23</v>
      </c>
      <c r="C33" s="6">
        <v>45271</v>
      </c>
      <c r="D33" s="356">
        <v>249</v>
      </c>
      <c r="E33" s="356">
        <v>244</v>
      </c>
      <c r="F33" s="356"/>
      <c r="G33" s="356"/>
      <c r="H33" s="356">
        <v>11</v>
      </c>
      <c r="I33" s="356"/>
      <c r="J33" s="356"/>
      <c r="K33" s="356"/>
      <c r="L33" s="356"/>
      <c r="M33" s="356"/>
      <c r="N33" s="356"/>
      <c r="O33" s="356">
        <f t="shared" si="4"/>
        <v>1381</v>
      </c>
      <c r="P33" s="356"/>
      <c r="Q33" s="356"/>
      <c r="R33" s="356"/>
      <c r="V33" s="7">
        <f t="shared" si="2"/>
        <v>23</v>
      </c>
      <c r="W33" s="12">
        <v>45283</v>
      </c>
      <c r="X33" s="7">
        <v>525</v>
      </c>
      <c r="Y33" s="7">
        <v>523</v>
      </c>
      <c r="Z33" s="7"/>
      <c r="AA33" s="7"/>
      <c r="AB33" s="7">
        <v>51</v>
      </c>
      <c r="AC33" s="7"/>
      <c r="AD33" s="7"/>
      <c r="AE33" s="7"/>
      <c r="AF33" s="7"/>
      <c r="AG33" s="7"/>
      <c r="AH33" s="7">
        <f t="shared" si="3"/>
        <v>2351</v>
      </c>
      <c r="AI33" s="7"/>
      <c r="AJ33" s="7"/>
      <c r="AK33" s="7"/>
    </row>
    <row r="34" spans="2:37">
      <c r="B34" s="356"/>
      <c r="C34" s="6"/>
      <c r="D34" s="356"/>
      <c r="E34" s="356"/>
      <c r="F34" s="356"/>
      <c r="G34" s="356"/>
      <c r="H34" s="356"/>
      <c r="I34" s="356"/>
      <c r="J34" s="356"/>
      <c r="K34" s="356"/>
      <c r="L34" s="356"/>
      <c r="M34" s="356"/>
      <c r="N34" s="356"/>
      <c r="O34" s="356"/>
      <c r="P34" s="356"/>
      <c r="Q34" s="356"/>
      <c r="R34" s="356"/>
      <c r="V34" s="7">
        <f t="shared" si="2"/>
        <v>24</v>
      </c>
      <c r="W34" s="12">
        <v>45283</v>
      </c>
      <c r="X34" s="7">
        <v>525</v>
      </c>
      <c r="Y34" s="7">
        <v>521</v>
      </c>
      <c r="Z34" s="7"/>
      <c r="AA34" s="7"/>
      <c r="AB34" s="7"/>
      <c r="AC34" s="7"/>
      <c r="AD34" s="7"/>
      <c r="AE34" s="7">
        <v>21</v>
      </c>
      <c r="AF34" s="7"/>
      <c r="AG34" s="7"/>
      <c r="AH34" s="7">
        <f t="shared" si="3"/>
        <v>2372</v>
      </c>
      <c r="AI34" s="7"/>
      <c r="AJ34" s="7"/>
      <c r="AK34" s="7"/>
    </row>
    <row r="35" spans="2:37">
      <c r="B35" s="356">
        <f>1+B33</f>
        <v>24</v>
      </c>
      <c r="C35" s="6">
        <v>45271</v>
      </c>
      <c r="D35" s="356">
        <v>244</v>
      </c>
      <c r="E35" s="356">
        <v>232</v>
      </c>
      <c r="F35" s="356"/>
      <c r="G35" s="356"/>
      <c r="H35" s="356">
        <v>40</v>
      </c>
      <c r="I35" s="356"/>
      <c r="J35" s="356"/>
      <c r="K35" s="356"/>
      <c r="L35" s="356"/>
      <c r="M35" s="356"/>
      <c r="N35" s="356"/>
      <c r="O35" s="356">
        <f>+O33+H35+I35+J35+K35+L35+M35</f>
        <v>1421</v>
      </c>
      <c r="P35" s="356"/>
      <c r="Q35" s="356"/>
      <c r="R35" s="356"/>
      <c r="V35" s="7">
        <f t="shared" si="2"/>
        <v>25</v>
      </c>
      <c r="W35" s="12">
        <v>45283</v>
      </c>
      <c r="X35" s="7">
        <v>521</v>
      </c>
      <c r="Y35" s="7">
        <v>516</v>
      </c>
      <c r="Z35" s="7"/>
      <c r="AA35" s="7"/>
      <c r="AB35" s="7"/>
      <c r="AC35" s="7"/>
      <c r="AD35" s="7"/>
      <c r="AE35" s="7">
        <v>9</v>
      </c>
      <c r="AF35" s="7"/>
      <c r="AG35" s="7"/>
      <c r="AH35" s="7">
        <f t="shared" si="3"/>
        <v>2381</v>
      </c>
      <c r="AI35" s="7"/>
      <c r="AJ35" s="7"/>
      <c r="AK35" s="7"/>
    </row>
    <row r="36" spans="2:37">
      <c r="B36" s="356">
        <f t="shared" si="0"/>
        <v>25</v>
      </c>
      <c r="C36" s="6">
        <v>45271</v>
      </c>
      <c r="D36" s="356">
        <v>240</v>
      </c>
      <c r="E36" s="356">
        <v>250</v>
      </c>
      <c r="F36" s="356"/>
      <c r="G36" s="356"/>
      <c r="H36" s="356">
        <v>96</v>
      </c>
      <c r="I36" s="356"/>
      <c r="J36" s="356"/>
      <c r="K36" s="356"/>
      <c r="L36" s="356"/>
      <c r="M36" s="356"/>
      <c r="N36" s="356"/>
      <c r="O36" s="356">
        <f t="shared" si="4"/>
        <v>1517</v>
      </c>
      <c r="P36" s="356"/>
      <c r="Q36" s="356"/>
      <c r="R36" s="356"/>
      <c r="V36" s="7">
        <f t="shared" si="2"/>
        <v>26</v>
      </c>
      <c r="W36" s="12">
        <v>45283</v>
      </c>
      <c r="X36" s="7">
        <v>516</v>
      </c>
      <c r="Y36" s="7">
        <v>511</v>
      </c>
      <c r="Z36" s="7"/>
      <c r="AA36" s="7"/>
      <c r="AB36" s="7"/>
      <c r="AC36" s="7"/>
      <c r="AD36" s="7"/>
      <c r="AE36" s="7"/>
      <c r="AF36" s="7"/>
      <c r="AG36" s="7">
        <v>102</v>
      </c>
      <c r="AH36" s="7">
        <f t="shared" si="3"/>
        <v>2483</v>
      </c>
      <c r="AI36" s="7"/>
      <c r="AJ36" s="7"/>
      <c r="AK36" s="7"/>
    </row>
    <row r="37" spans="2:37">
      <c r="B37" s="356">
        <f t="shared" si="0"/>
        <v>26</v>
      </c>
      <c r="C37" s="6">
        <v>45272</v>
      </c>
      <c r="D37" s="356">
        <v>255</v>
      </c>
      <c r="E37" s="356">
        <v>249</v>
      </c>
      <c r="F37" s="356"/>
      <c r="G37" s="356"/>
      <c r="H37" s="356">
        <v>66</v>
      </c>
      <c r="I37" s="356"/>
      <c r="J37" s="356"/>
      <c r="K37" s="356"/>
      <c r="L37" s="356"/>
      <c r="M37" s="356"/>
      <c r="N37" s="356"/>
      <c r="O37" s="356">
        <f t="shared" si="4"/>
        <v>1583</v>
      </c>
      <c r="P37" s="356"/>
      <c r="Q37" s="356"/>
      <c r="R37" s="356"/>
      <c r="V37" s="7">
        <f t="shared" si="2"/>
        <v>27</v>
      </c>
      <c r="W37" s="12">
        <v>45283</v>
      </c>
      <c r="X37" s="7">
        <v>511</v>
      </c>
      <c r="Y37" s="7">
        <v>513</v>
      </c>
      <c r="Z37" s="7"/>
      <c r="AA37" s="7"/>
      <c r="AB37" s="7">
        <v>70</v>
      </c>
      <c r="AC37" s="7"/>
      <c r="AD37" s="7"/>
      <c r="AE37" s="7"/>
      <c r="AF37" s="7"/>
      <c r="AG37" s="7"/>
      <c r="AH37" s="7">
        <f t="shared" si="3"/>
        <v>2553</v>
      </c>
      <c r="AI37" s="7"/>
      <c r="AJ37" s="7"/>
      <c r="AK37" s="7"/>
    </row>
    <row r="38" spans="2:37">
      <c r="B38" s="356">
        <f t="shared" si="0"/>
        <v>27</v>
      </c>
      <c r="C38" s="6">
        <v>45272</v>
      </c>
      <c r="D38" s="356">
        <v>249</v>
      </c>
      <c r="E38" s="356">
        <v>253</v>
      </c>
      <c r="F38" s="356"/>
      <c r="G38" s="356"/>
      <c r="H38" s="356">
        <v>30</v>
      </c>
      <c r="I38" s="356"/>
      <c r="J38" s="356"/>
      <c r="K38" s="356"/>
      <c r="L38" s="356"/>
      <c r="M38" s="356"/>
      <c r="N38" s="356"/>
      <c r="O38" s="356">
        <f t="shared" si="4"/>
        <v>1613</v>
      </c>
      <c r="P38" s="356"/>
      <c r="Q38" s="356"/>
      <c r="R38" s="356"/>
      <c r="V38" s="7">
        <f t="shared" si="2"/>
        <v>28</v>
      </c>
      <c r="W38" s="12">
        <v>45284</v>
      </c>
      <c r="X38" s="7">
        <v>621</v>
      </c>
      <c r="Y38" s="7">
        <v>593</v>
      </c>
      <c r="Z38" s="7"/>
      <c r="AA38" s="7"/>
      <c r="AB38" s="7">
        <v>180</v>
      </c>
      <c r="AC38" s="7"/>
      <c r="AD38" s="7"/>
      <c r="AE38" s="7"/>
      <c r="AF38" s="7"/>
      <c r="AG38" s="7"/>
      <c r="AH38" s="7">
        <f t="shared" si="3"/>
        <v>2733</v>
      </c>
      <c r="AI38" s="7"/>
      <c r="AJ38" s="7"/>
      <c r="AK38" s="7"/>
    </row>
    <row r="39" spans="2:37">
      <c r="B39" s="356">
        <f t="shared" si="0"/>
        <v>28</v>
      </c>
      <c r="C39" s="6">
        <v>45272</v>
      </c>
      <c r="D39" s="356">
        <v>249</v>
      </c>
      <c r="E39" s="356">
        <v>244</v>
      </c>
      <c r="F39" s="356"/>
      <c r="G39" s="356"/>
      <c r="H39" s="356">
        <v>11</v>
      </c>
      <c r="I39" s="356"/>
      <c r="J39" s="356"/>
      <c r="K39" s="356"/>
      <c r="L39" s="356"/>
      <c r="M39" s="356"/>
      <c r="N39" s="356"/>
      <c r="O39" s="356">
        <f t="shared" si="4"/>
        <v>1624</v>
      </c>
      <c r="P39" s="356"/>
      <c r="Q39" s="356"/>
      <c r="R39" s="356"/>
      <c r="V39" s="7">
        <f t="shared" si="2"/>
        <v>29</v>
      </c>
      <c r="W39" s="12">
        <v>45284</v>
      </c>
      <c r="X39" s="7">
        <v>593</v>
      </c>
      <c r="Y39" s="7">
        <v>569</v>
      </c>
      <c r="Z39" s="7"/>
      <c r="AA39" s="7"/>
      <c r="AB39" s="7">
        <v>109</v>
      </c>
      <c r="AC39" s="7"/>
      <c r="AD39" s="7"/>
      <c r="AE39" s="7"/>
      <c r="AF39" s="7"/>
      <c r="AG39" s="7"/>
      <c r="AH39" s="7">
        <f t="shared" si="3"/>
        <v>2842</v>
      </c>
      <c r="AI39" s="7"/>
      <c r="AJ39" s="7"/>
      <c r="AK39" s="7"/>
    </row>
    <row r="40" spans="2:37">
      <c r="B40" s="356">
        <f t="shared" si="0"/>
        <v>29</v>
      </c>
      <c r="C40" s="6"/>
      <c r="D40" s="16"/>
      <c r="E40" s="16"/>
      <c r="F40" s="356"/>
      <c r="G40" s="356"/>
      <c r="H40" s="356"/>
      <c r="I40" s="356"/>
      <c r="J40" s="356"/>
      <c r="K40" s="356"/>
      <c r="L40" s="356"/>
      <c r="M40" s="356"/>
      <c r="N40" s="356"/>
      <c r="O40" s="356">
        <f t="shared" si="4"/>
        <v>1624</v>
      </c>
      <c r="P40" s="356"/>
      <c r="Q40" s="356"/>
      <c r="R40" s="356"/>
      <c r="V40" s="7">
        <f t="shared" si="2"/>
        <v>30</v>
      </c>
      <c r="W40" s="12">
        <v>45284</v>
      </c>
      <c r="X40" s="7">
        <v>593</v>
      </c>
      <c r="Y40" s="7">
        <v>559</v>
      </c>
      <c r="Z40" s="7"/>
      <c r="AA40" s="7"/>
      <c r="AB40" s="7">
        <v>153</v>
      </c>
      <c r="AC40" s="7"/>
      <c r="AD40" s="7"/>
      <c r="AE40" s="7"/>
      <c r="AF40" s="7"/>
      <c r="AG40" s="7"/>
      <c r="AH40" s="7">
        <f t="shared" si="3"/>
        <v>2995</v>
      </c>
      <c r="AI40" s="7"/>
      <c r="AJ40" s="7"/>
      <c r="AK40" s="7"/>
    </row>
    <row r="41" spans="2:37">
      <c r="B41" s="356">
        <f t="shared" si="0"/>
        <v>30</v>
      </c>
      <c r="C41" s="6">
        <v>45272</v>
      </c>
      <c r="D41" s="356">
        <v>244</v>
      </c>
      <c r="E41" s="356">
        <v>232</v>
      </c>
      <c r="F41" s="356"/>
      <c r="G41" s="356"/>
      <c r="H41" s="356">
        <v>40</v>
      </c>
      <c r="I41" s="356"/>
      <c r="J41" s="356"/>
      <c r="K41" s="356"/>
      <c r="L41" s="356"/>
      <c r="M41" s="356"/>
      <c r="N41" s="356"/>
      <c r="O41" s="356">
        <f t="shared" si="4"/>
        <v>1664</v>
      </c>
      <c r="P41" s="356"/>
      <c r="Q41" s="356"/>
      <c r="R41" s="356"/>
      <c r="V41" s="7">
        <f t="shared" si="2"/>
        <v>31</v>
      </c>
      <c r="W41" s="12">
        <v>45284</v>
      </c>
      <c r="X41" s="7">
        <v>559</v>
      </c>
      <c r="Y41" s="7">
        <v>558</v>
      </c>
      <c r="Z41" s="7"/>
      <c r="AA41" s="7"/>
      <c r="AB41" s="7">
        <v>88</v>
      </c>
      <c r="AC41" s="7"/>
      <c r="AD41" s="7"/>
      <c r="AE41" s="7"/>
      <c r="AF41" s="7"/>
      <c r="AG41" s="7"/>
      <c r="AH41" s="7">
        <f t="shared" si="3"/>
        <v>3083</v>
      </c>
      <c r="AI41" s="7"/>
      <c r="AJ41" s="7"/>
      <c r="AK41" s="7"/>
    </row>
    <row r="42" spans="2:37">
      <c r="B42" s="356">
        <f t="shared" si="0"/>
        <v>31</v>
      </c>
      <c r="C42" s="6">
        <v>45273</v>
      </c>
      <c r="D42" s="356">
        <v>236</v>
      </c>
      <c r="E42" s="356">
        <v>239</v>
      </c>
      <c r="F42" s="356"/>
      <c r="G42" s="356"/>
      <c r="H42" s="356">
        <v>206</v>
      </c>
      <c r="I42" s="356"/>
      <c r="J42" s="356"/>
      <c r="K42" s="356"/>
      <c r="L42" s="356"/>
      <c r="M42" s="356"/>
      <c r="N42" s="356"/>
      <c r="O42" s="356">
        <f t="shared" si="4"/>
        <v>1870</v>
      </c>
      <c r="P42" s="356"/>
      <c r="Q42" s="356"/>
      <c r="R42" s="356"/>
      <c r="V42" s="7">
        <f t="shared" si="2"/>
        <v>32</v>
      </c>
      <c r="W42" s="12">
        <v>45284</v>
      </c>
      <c r="X42" s="7">
        <v>558</v>
      </c>
      <c r="Y42" s="7">
        <v>546</v>
      </c>
      <c r="Z42" s="7"/>
      <c r="AA42" s="7"/>
      <c r="AB42" s="7">
        <v>92</v>
      </c>
      <c r="AC42" s="7"/>
      <c r="AD42" s="7"/>
      <c r="AE42" s="7"/>
      <c r="AF42" s="7"/>
      <c r="AG42" s="7"/>
      <c r="AH42" s="7">
        <f t="shared" si="3"/>
        <v>3175</v>
      </c>
      <c r="AI42" s="7"/>
      <c r="AJ42" s="7"/>
      <c r="AK42" s="7"/>
    </row>
    <row r="43" spans="2:37">
      <c r="B43" s="356">
        <f t="shared" si="0"/>
        <v>32</v>
      </c>
      <c r="C43" s="6">
        <v>45273</v>
      </c>
      <c r="D43" s="356">
        <v>245</v>
      </c>
      <c r="E43" s="356">
        <v>246</v>
      </c>
      <c r="F43" s="356"/>
      <c r="G43" s="356"/>
      <c r="H43" s="356">
        <v>13</v>
      </c>
      <c r="I43" s="356"/>
      <c r="J43" s="356"/>
      <c r="K43" s="356"/>
      <c r="L43" s="356"/>
      <c r="M43" s="356"/>
      <c r="N43" s="356"/>
      <c r="O43" s="356">
        <f t="shared" si="4"/>
        <v>1883</v>
      </c>
      <c r="P43" s="356"/>
      <c r="Q43" s="356"/>
      <c r="R43" s="356"/>
      <c r="V43" s="7">
        <f t="shared" si="2"/>
        <v>33</v>
      </c>
      <c r="W43" s="12">
        <v>45284</v>
      </c>
      <c r="X43" s="7">
        <v>559</v>
      </c>
      <c r="Y43" s="7">
        <v>542</v>
      </c>
      <c r="Z43" s="7"/>
      <c r="AA43" s="7"/>
      <c r="AB43" s="7">
        <v>64</v>
      </c>
      <c r="AC43" s="7"/>
      <c r="AD43" s="7"/>
      <c r="AE43" s="7"/>
      <c r="AF43" s="7"/>
      <c r="AG43" s="7"/>
      <c r="AH43" s="7">
        <f t="shared" si="3"/>
        <v>3239</v>
      </c>
      <c r="AI43" s="7"/>
      <c r="AJ43" s="7"/>
      <c r="AK43" s="7"/>
    </row>
    <row r="44" spans="2:37">
      <c r="B44" s="356">
        <f t="shared" si="0"/>
        <v>33</v>
      </c>
      <c r="C44" s="6">
        <v>45273</v>
      </c>
      <c r="D44" s="356">
        <v>246</v>
      </c>
      <c r="E44" s="356">
        <v>248</v>
      </c>
      <c r="F44" s="356"/>
      <c r="G44" s="356"/>
      <c r="H44" s="356">
        <v>126</v>
      </c>
      <c r="I44" s="356"/>
      <c r="J44" s="356"/>
      <c r="K44" s="356"/>
      <c r="L44" s="356"/>
      <c r="M44" s="356"/>
      <c r="N44" s="356"/>
      <c r="O44" s="356">
        <f t="shared" si="4"/>
        <v>2009</v>
      </c>
      <c r="P44" s="356"/>
      <c r="Q44" s="356"/>
      <c r="R44" s="356"/>
      <c r="V44" s="7">
        <f t="shared" si="2"/>
        <v>34</v>
      </c>
      <c r="W44" s="12">
        <v>45284</v>
      </c>
      <c r="X44" s="7">
        <v>542</v>
      </c>
      <c r="Y44" s="7">
        <v>520</v>
      </c>
      <c r="Z44" s="7"/>
      <c r="AA44" s="7"/>
      <c r="AB44" s="7">
        <v>56</v>
      </c>
      <c r="AC44" s="7"/>
      <c r="AD44" s="7"/>
      <c r="AE44" s="7"/>
      <c r="AF44" s="7"/>
      <c r="AG44" s="7"/>
      <c r="AH44" s="7">
        <f t="shared" si="3"/>
        <v>3295</v>
      </c>
      <c r="AI44" s="7"/>
      <c r="AJ44" s="7"/>
      <c r="AK44" s="7"/>
    </row>
    <row r="45" spans="2:37">
      <c r="B45" s="356">
        <f t="shared" si="0"/>
        <v>34</v>
      </c>
      <c r="C45" s="6">
        <v>45273</v>
      </c>
      <c r="D45" s="356">
        <v>246</v>
      </c>
      <c r="E45" s="356">
        <v>247</v>
      </c>
      <c r="F45" s="356"/>
      <c r="G45" s="356"/>
      <c r="H45" s="356">
        <v>22</v>
      </c>
      <c r="I45" s="356"/>
      <c r="J45" s="356"/>
      <c r="K45" s="356"/>
      <c r="L45" s="356"/>
      <c r="M45" s="356"/>
      <c r="N45" s="356"/>
      <c r="O45" s="356">
        <f t="shared" si="4"/>
        <v>2031</v>
      </c>
      <c r="P45" s="356"/>
      <c r="Q45" s="356"/>
      <c r="R45" s="356"/>
      <c r="V45" s="7">
        <f t="shared" si="2"/>
        <v>35</v>
      </c>
      <c r="W45" s="12">
        <v>45284</v>
      </c>
      <c r="X45" s="7">
        <v>520</v>
      </c>
      <c r="Y45" s="7">
        <v>491</v>
      </c>
      <c r="Z45" s="7"/>
      <c r="AA45" s="7"/>
      <c r="AB45" s="7">
        <v>50</v>
      </c>
      <c r="AC45" s="7"/>
      <c r="AD45" s="7"/>
      <c r="AE45" s="7"/>
      <c r="AF45" s="7"/>
      <c r="AG45" s="7"/>
      <c r="AH45" s="7">
        <f t="shared" si="3"/>
        <v>3345</v>
      </c>
      <c r="AI45" s="7"/>
      <c r="AJ45" s="7"/>
      <c r="AK45" s="7"/>
    </row>
    <row r="46" spans="2:37">
      <c r="B46" s="356">
        <f t="shared" si="0"/>
        <v>35</v>
      </c>
      <c r="C46" s="6">
        <v>45274</v>
      </c>
      <c r="D46" s="356">
        <v>344</v>
      </c>
      <c r="E46" s="356">
        <v>347</v>
      </c>
      <c r="F46" s="356"/>
      <c r="G46" s="356"/>
      <c r="H46" s="356">
        <v>48</v>
      </c>
      <c r="I46" s="356"/>
      <c r="J46" s="356"/>
      <c r="K46" s="356"/>
      <c r="L46" s="356"/>
      <c r="M46" s="356"/>
      <c r="N46" s="356"/>
      <c r="O46" s="356">
        <f t="shared" si="4"/>
        <v>2079</v>
      </c>
      <c r="P46" s="356"/>
      <c r="Q46" s="356"/>
      <c r="R46" s="356"/>
      <c r="V46" s="7">
        <f t="shared" si="2"/>
        <v>36</v>
      </c>
      <c r="W46" s="12">
        <v>45285</v>
      </c>
      <c r="X46" s="7">
        <v>587</v>
      </c>
      <c r="Y46" s="7">
        <v>607</v>
      </c>
      <c r="Z46" s="7"/>
      <c r="AA46" s="7"/>
      <c r="AB46" s="7">
        <v>127</v>
      </c>
      <c r="AC46" s="7"/>
      <c r="AD46" s="7"/>
      <c r="AE46" s="7"/>
      <c r="AF46" s="7"/>
      <c r="AG46" s="7"/>
      <c r="AH46" s="7">
        <f t="shared" si="3"/>
        <v>3472</v>
      </c>
      <c r="AI46" s="7"/>
      <c r="AJ46" s="7"/>
      <c r="AK46" s="7"/>
    </row>
    <row r="47" spans="2:37">
      <c r="B47" s="356">
        <f t="shared" si="0"/>
        <v>36</v>
      </c>
      <c r="C47" s="6">
        <v>45274</v>
      </c>
      <c r="D47" s="356">
        <v>341</v>
      </c>
      <c r="E47" s="356">
        <v>354</v>
      </c>
      <c r="F47" s="356"/>
      <c r="G47" s="356"/>
      <c r="H47" s="356">
        <v>72</v>
      </c>
      <c r="I47" s="356"/>
      <c r="J47" s="356"/>
      <c r="K47" s="356"/>
      <c r="L47" s="356"/>
      <c r="M47" s="356"/>
      <c r="N47" s="356"/>
      <c r="O47" s="356">
        <f t="shared" si="4"/>
        <v>2151</v>
      </c>
      <c r="P47" s="356"/>
      <c r="Q47" s="356"/>
      <c r="R47" s="356"/>
      <c r="V47" s="7">
        <f t="shared" si="2"/>
        <v>37</v>
      </c>
      <c r="W47" s="12">
        <v>45285</v>
      </c>
      <c r="X47" s="7">
        <v>607</v>
      </c>
      <c r="Y47" s="7">
        <v>613</v>
      </c>
      <c r="Z47" s="7"/>
      <c r="AA47" s="7"/>
      <c r="AB47" s="7">
        <v>33</v>
      </c>
      <c r="AC47" s="7"/>
      <c r="AD47" s="7"/>
      <c r="AE47" s="7"/>
      <c r="AF47" s="7"/>
      <c r="AG47" s="7"/>
      <c r="AH47" s="7">
        <f t="shared" si="3"/>
        <v>3505</v>
      </c>
      <c r="AI47" s="7"/>
      <c r="AJ47" s="7"/>
      <c r="AK47" s="7"/>
    </row>
    <row r="48" spans="2:37">
      <c r="B48" s="356">
        <f t="shared" si="0"/>
        <v>37</v>
      </c>
      <c r="C48" s="6">
        <v>45274</v>
      </c>
      <c r="D48" s="356">
        <v>355</v>
      </c>
      <c r="E48" s="356">
        <v>350</v>
      </c>
      <c r="F48" s="356"/>
      <c r="G48" s="356"/>
      <c r="H48" s="356">
        <v>74</v>
      </c>
      <c r="I48" s="356"/>
      <c r="J48" s="356"/>
      <c r="K48" s="356"/>
      <c r="L48" s="356"/>
      <c r="M48" s="356"/>
      <c r="N48" s="356"/>
      <c r="O48" s="356">
        <f t="shared" si="4"/>
        <v>2225</v>
      </c>
      <c r="P48" s="356"/>
      <c r="Q48" s="356"/>
      <c r="R48" s="356"/>
      <c r="V48" s="7">
        <f t="shared" si="2"/>
        <v>38</v>
      </c>
      <c r="W48" s="12">
        <v>45285</v>
      </c>
      <c r="X48" s="7">
        <v>631</v>
      </c>
      <c r="Y48" s="7">
        <v>621</v>
      </c>
      <c r="Z48" s="7"/>
      <c r="AA48" s="7"/>
      <c r="AB48" s="7">
        <v>195</v>
      </c>
      <c r="AC48" s="7"/>
      <c r="AD48" s="7"/>
      <c r="AE48" s="7"/>
      <c r="AF48" s="7"/>
      <c r="AG48" s="7"/>
      <c r="AH48" s="7">
        <f t="shared" si="3"/>
        <v>3700</v>
      </c>
      <c r="AI48" s="7"/>
      <c r="AJ48" s="7"/>
      <c r="AK48" s="7"/>
    </row>
    <row r="49" spans="2:37">
      <c r="B49" s="356">
        <f t="shared" si="0"/>
        <v>38</v>
      </c>
      <c r="C49" s="6">
        <v>45274</v>
      </c>
      <c r="D49" s="356">
        <v>350</v>
      </c>
      <c r="E49" s="356">
        <v>346</v>
      </c>
      <c r="F49" s="356"/>
      <c r="G49" s="356"/>
      <c r="H49" s="356">
        <v>41</v>
      </c>
      <c r="I49" s="356"/>
      <c r="J49" s="356"/>
      <c r="K49" s="356"/>
      <c r="L49" s="356"/>
      <c r="M49" s="356"/>
      <c r="N49" s="356"/>
      <c r="O49" s="356">
        <f t="shared" si="4"/>
        <v>2266</v>
      </c>
      <c r="P49" s="356"/>
      <c r="Q49" s="356"/>
      <c r="R49" s="356"/>
      <c r="V49" s="7">
        <f t="shared" si="2"/>
        <v>39</v>
      </c>
      <c r="W49" s="12">
        <v>45285</v>
      </c>
      <c r="X49" s="7">
        <v>621</v>
      </c>
      <c r="Y49" s="7">
        <v>639</v>
      </c>
      <c r="Z49" s="7"/>
      <c r="AA49" s="7"/>
      <c r="AB49" s="7">
        <v>47</v>
      </c>
      <c r="AC49" s="7"/>
      <c r="AD49" s="7"/>
      <c r="AE49" s="7"/>
      <c r="AF49" s="7"/>
      <c r="AG49" s="7"/>
      <c r="AH49" s="7">
        <f t="shared" si="3"/>
        <v>3747</v>
      </c>
      <c r="AI49" s="7"/>
      <c r="AJ49" s="7"/>
      <c r="AK49" s="7"/>
    </row>
    <row r="50" spans="2:37">
      <c r="B50" s="356">
        <f t="shared" si="0"/>
        <v>39</v>
      </c>
      <c r="C50" s="6">
        <v>45275</v>
      </c>
      <c r="D50" s="356">
        <v>324</v>
      </c>
      <c r="E50" s="356">
        <v>325</v>
      </c>
      <c r="F50" s="356"/>
      <c r="G50" s="356"/>
      <c r="H50" s="356">
        <v>16</v>
      </c>
      <c r="I50" s="356"/>
      <c r="J50" s="356"/>
      <c r="K50" s="356"/>
      <c r="L50" s="356"/>
      <c r="M50" s="356"/>
      <c r="N50" s="356"/>
      <c r="O50" s="356">
        <f t="shared" si="4"/>
        <v>2282</v>
      </c>
      <c r="P50" s="356"/>
      <c r="Q50" s="356"/>
      <c r="R50" s="356"/>
      <c r="V50" s="7">
        <f t="shared" si="2"/>
        <v>40</v>
      </c>
      <c r="W50" s="12">
        <v>45285</v>
      </c>
      <c r="X50" s="7">
        <v>639</v>
      </c>
      <c r="Y50" s="7">
        <v>638</v>
      </c>
      <c r="Z50" s="7"/>
      <c r="AA50" s="7"/>
      <c r="AB50" s="7">
        <v>15</v>
      </c>
      <c r="AC50" s="7"/>
      <c r="AD50" s="7"/>
      <c r="AE50" s="7"/>
      <c r="AF50" s="7"/>
      <c r="AG50" s="7"/>
      <c r="AH50" s="7">
        <f t="shared" si="3"/>
        <v>3762</v>
      </c>
      <c r="AI50" s="7"/>
      <c r="AJ50" s="7"/>
      <c r="AK50" s="7"/>
    </row>
    <row r="51" spans="2:37">
      <c r="B51" s="356">
        <f t="shared" si="0"/>
        <v>40</v>
      </c>
      <c r="C51" s="6">
        <v>45275</v>
      </c>
      <c r="D51" s="356">
        <v>324</v>
      </c>
      <c r="E51" s="356">
        <v>333</v>
      </c>
      <c r="F51" s="356"/>
      <c r="G51" s="356"/>
      <c r="H51" s="356">
        <v>141</v>
      </c>
      <c r="I51" s="356"/>
      <c r="J51" s="356"/>
      <c r="K51" s="356"/>
      <c r="L51" s="356"/>
      <c r="M51" s="356"/>
      <c r="N51" s="356"/>
      <c r="O51" s="356">
        <f t="shared" si="4"/>
        <v>2423</v>
      </c>
      <c r="P51" s="356"/>
      <c r="Q51" s="356"/>
      <c r="R51" s="356"/>
      <c r="V51" s="7">
        <f t="shared" si="2"/>
        <v>41</v>
      </c>
      <c r="W51" s="12">
        <v>45285</v>
      </c>
      <c r="X51" s="7">
        <v>638</v>
      </c>
      <c r="Y51" s="7">
        <v>642</v>
      </c>
      <c r="Z51" s="7"/>
      <c r="AA51" s="7"/>
      <c r="AB51" s="7">
        <v>39</v>
      </c>
      <c r="AC51" s="7"/>
      <c r="AD51" s="7"/>
      <c r="AE51" s="7"/>
      <c r="AF51" s="7"/>
      <c r="AG51" s="7"/>
      <c r="AH51" s="7">
        <f t="shared" si="3"/>
        <v>3801</v>
      </c>
      <c r="AI51" s="7"/>
      <c r="AJ51" s="7"/>
      <c r="AK51" s="7"/>
    </row>
    <row r="52" spans="2:37">
      <c r="B52" s="356">
        <f t="shared" si="0"/>
        <v>41</v>
      </c>
      <c r="C52" s="6">
        <v>45276</v>
      </c>
      <c r="D52" s="356">
        <v>170</v>
      </c>
      <c r="E52" s="356">
        <v>171</v>
      </c>
      <c r="F52" s="356"/>
      <c r="G52" s="356"/>
      <c r="H52" s="356">
        <v>86</v>
      </c>
      <c r="I52" s="356"/>
      <c r="J52" s="356"/>
      <c r="K52" s="356"/>
      <c r="L52" s="356"/>
      <c r="M52" s="356"/>
      <c r="N52" s="356"/>
      <c r="O52" s="356">
        <f t="shared" si="4"/>
        <v>2509</v>
      </c>
      <c r="P52" s="356"/>
      <c r="Q52" s="356"/>
      <c r="R52" s="356"/>
      <c r="V52" s="7">
        <f t="shared" si="2"/>
        <v>42</v>
      </c>
      <c r="W52" s="12">
        <v>45285</v>
      </c>
      <c r="X52" s="7">
        <v>642</v>
      </c>
      <c r="Y52" s="7">
        <v>645</v>
      </c>
      <c r="Z52" s="7"/>
      <c r="AA52" s="7"/>
      <c r="AB52" s="7">
        <v>20</v>
      </c>
      <c r="AC52" s="7"/>
      <c r="AD52" s="7"/>
      <c r="AE52" s="7"/>
      <c r="AF52" s="7"/>
      <c r="AG52" s="7"/>
      <c r="AH52" s="7">
        <f t="shared" si="3"/>
        <v>3821</v>
      </c>
      <c r="AI52" s="7"/>
      <c r="AJ52" s="7"/>
      <c r="AK52" s="7"/>
    </row>
    <row r="53" spans="2:37">
      <c r="B53" s="356">
        <f t="shared" si="0"/>
        <v>42</v>
      </c>
      <c r="C53" s="6">
        <v>45276</v>
      </c>
      <c r="D53" s="356">
        <v>171</v>
      </c>
      <c r="E53" s="356">
        <v>172</v>
      </c>
      <c r="F53" s="356"/>
      <c r="G53" s="356"/>
      <c r="H53" s="356">
        <v>33</v>
      </c>
      <c r="I53" s="356"/>
      <c r="J53" s="356"/>
      <c r="K53" s="356"/>
      <c r="L53" s="356"/>
      <c r="M53" s="356"/>
      <c r="N53" s="356"/>
      <c r="O53" s="356">
        <f t="shared" si="4"/>
        <v>2542</v>
      </c>
      <c r="P53" s="356"/>
      <c r="Q53" s="356"/>
      <c r="R53" s="356"/>
      <c r="V53" s="7">
        <f t="shared" si="2"/>
        <v>43</v>
      </c>
      <c r="W53" s="12">
        <v>45285</v>
      </c>
      <c r="X53" s="7">
        <v>645</v>
      </c>
      <c r="Y53" s="7">
        <v>646</v>
      </c>
      <c r="Z53" s="7"/>
      <c r="AA53" s="7"/>
      <c r="AB53" s="7">
        <v>15</v>
      </c>
      <c r="AC53" s="7"/>
      <c r="AD53" s="7"/>
      <c r="AE53" s="7"/>
      <c r="AF53" s="7"/>
      <c r="AG53" s="7"/>
      <c r="AH53" s="7">
        <f t="shared" si="3"/>
        <v>3836</v>
      </c>
      <c r="AI53" s="7"/>
      <c r="AJ53" s="7"/>
      <c r="AK53" s="7"/>
    </row>
    <row r="54" spans="2:37">
      <c r="B54" s="356">
        <f t="shared" si="0"/>
        <v>43</v>
      </c>
      <c r="C54" s="6">
        <v>45276</v>
      </c>
      <c r="D54" s="356">
        <v>171</v>
      </c>
      <c r="E54" s="356">
        <v>173</v>
      </c>
      <c r="F54" s="356"/>
      <c r="G54" s="356"/>
      <c r="H54" s="356">
        <v>27</v>
      </c>
      <c r="I54" s="356"/>
      <c r="J54" s="356"/>
      <c r="K54" s="356"/>
      <c r="L54" s="356"/>
      <c r="M54" s="356"/>
      <c r="N54" s="356"/>
      <c r="O54" s="356">
        <f t="shared" si="4"/>
        <v>2569</v>
      </c>
      <c r="P54" s="356"/>
      <c r="Q54" s="356"/>
      <c r="R54" s="356"/>
      <c r="V54" s="7">
        <f t="shared" si="2"/>
        <v>44</v>
      </c>
      <c r="W54" s="12">
        <v>45285</v>
      </c>
      <c r="X54" s="7">
        <v>646</v>
      </c>
      <c r="Y54" s="7">
        <v>648</v>
      </c>
      <c r="Z54" s="7"/>
      <c r="AA54" s="7"/>
      <c r="AB54" s="7">
        <v>65</v>
      </c>
      <c r="AC54" s="7"/>
      <c r="AD54" s="7"/>
      <c r="AE54" s="7"/>
      <c r="AF54" s="7"/>
      <c r="AG54" s="7"/>
      <c r="AH54" s="7">
        <f t="shared" si="3"/>
        <v>3901</v>
      </c>
      <c r="AI54" s="7"/>
      <c r="AJ54" s="7"/>
      <c r="AK54" s="7"/>
    </row>
    <row r="55" spans="2:37">
      <c r="B55" s="356">
        <f t="shared" si="0"/>
        <v>44</v>
      </c>
      <c r="C55" s="6">
        <v>45276</v>
      </c>
      <c r="D55" s="356">
        <v>173</v>
      </c>
      <c r="E55" s="356">
        <v>174</v>
      </c>
      <c r="F55" s="356"/>
      <c r="G55" s="356"/>
      <c r="H55" s="356">
        <v>21</v>
      </c>
      <c r="I55" s="356"/>
      <c r="J55" s="356"/>
      <c r="K55" s="356"/>
      <c r="L55" s="356"/>
      <c r="M55" s="356"/>
      <c r="N55" s="356"/>
      <c r="O55" s="356">
        <f t="shared" si="4"/>
        <v>2590</v>
      </c>
      <c r="P55" s="356"/>
      <c r="Q55" s="356"/>
      <c r="R55" s="356"/>
      <c r="V55" s="7">
        <f t="shared" si="2"/>
        <v>45</v>
      </c>
      <c r="W55" s="12">
        <v>45285</v>
      </c>
      <c r="X55" s="7">
        <v>648</v>
      </c>
      <c r="Y55" s="7">
        <v>649</v>
      </c>
      <c r="Z55" s="7"/>
      <c r="AA55" s="7"/>
      <c r="AB55" s="7">
        <v>82</v>
      </c>
      <c r="AC55" s="7"/>
      <c r="AD55" s="7"/>
      <c r="AE55" s="7"/>
      <c r="AF55" s="7"/>
      <c r="AG55" s="7"/>
      <c r="AH55" s="7">
        <f t="shared" si="3"/>
        <v>3983</v>
      </c>
      <c r="AI55" s="7"/>
      <c r="AJ55" s="7"/>
      <c r="AK55" s="7"/>
    </row>
    <row r="56" spans="2:37">
      <c r="B56" s="356">
        <f t="shared" si="0"/>
        <v>45</v>
      </c>
      <c r="C56" s="6">
        <v>45276</v>
      </c>
      <c r="D56" s="356">
        <v>174</v>
      </c>
      <c r="E56" s="356">
        <v>175</v>
      </c>
      <c r="F56" s="356"/>
      <c r="G56" s="356"/>
      <c r="H56" s="356">
        <v>15</v>
      </c>
      <c r="I56" s="356"/>
      <c r="J56" s="356"/>
      <c r="K56" s="356"/>
      <c r="L56" s="356"/>
      <c r="M56" s="356"/>
      <c r="N56" s="356"/>
      <c r="O56" s="356">
        <f t="shared" si="4"/>
        <v>2605</v>
      </c>
      <c r="P56" s="356"/>
      <c r="Q56" s="356"/>
      <c r="R56" s="356"/>
      <c r="V56" s="7">
        <f t="shared" si="2"/>
        <v>46</v>
      </c>
      <c r="W56" s="12">
        <v>45285</v>
      </c>
      <c r="X56" s="7">
        <v>649</v>
      </c>
      <c r="Y56" s="7">
        <v>658</v>
      </c>
      <c r="Z56" s="7"/>
      <c r="AA56" s="7"/>
      <c r="AB56" s="7">
        <v>137</v>
      </c>
      <c r="AC56" s="7"/>
      <c r="AD56" s="7"/>
      <c r="AE56" s="7"/>
      <c r="AF56" s="7"/>
      <c r="AG56" s="7"/>
      <c r="AH56" s="7">
        <f t="shared" si="3"/>
        <v>4120</v>
      </c>
      <c r="AI56" s="7"/>
      <c r="AJ56" s="7"/>
      <c r="AK56" s="7"/>
    </row>
    <row r="57" spans="2:37">
      <c r="B57" s="356">
        <f t="shared" si="0"/>
        <v>46</v>
      </c>
      <c r="C57" s="6">
        <v>45276</v>
      </c>
      <c r="D57" s="356">
        <v>173</v>
      </c>
      <c r="E57" s="356">
        <v>177</v>
      </c>
      <c r="F57" s="356"/>
      <c r="G57" s="356"/>
      <c r="H57" s="356">
        <v>74</v>
      </c>
      <c r="I57" s="356"/>
      <c r="J57" s="356"/>
      <c r="K57" s="356"/>
      <c r="L57" s="356"/>
      <c r="M57" s="356"/>
      <c r="N57" s="356"/>
      <c r="O57" s="356">
        <f t="shared" si="4"/>
        <v>2679</v>
      </c>
      <c r="P57" s="356"/>
      <c r="Q57" s="356"/>
      <c r="R57" s="356"/>
      <c r="V57" s="7">
        <f t="shared" si="2"/>
        <v>47</v>
      </c>
      <c r="W57" s="12">
        <v>45285</v>
      </c>
      <c r="X57" s="7">
        <v>639</v>
      </c>
      <c r="Y57" s="7">
        <v>651</v>
      </c>
      <c r="Z57" s="7"/>
      <c r="AA57" s="7"/>
      <c r="AB57" s="7">
        <v>148</v>
      </c>
      <c r="AC57" s="7"/>
      <c r="AD57" s="7"/>
      <c r="AE57" s="7"/>
      <c r="AF57" s="7"/>
      <c r="AG57" s="7"/>
      <c r="AH57" s="7">
        <f t="shared" si="3"/>
        <v>4268</v>
      </c>
      <c r="AI57" s="7"/>
      <c r="AJ57" s="7"/>
      <c r="AK57" s="7"/>
    </row>
    <row r="58" spans="2:37">
      <c r="B58" s="356">
        <f t="shared" si="0"/>
        <v>47</v>
      </c>
      <c r="C58" s="6">
        <v>45276</v>
      </c>
      <c r="D58" s="356">
        <v>176</v>
      </c>
      <c r="E58" s="356">
        <v>177</v>
      </c>
      <c r="F58" s="356"/>
      <c r="G58" s="356"/>
      <c r="H58" s="356">
        <v>24</v>
      </c>
      <c r="I58" s="356"/>
      <c r="J58" s="356"/>
      <c r="K58" s="356"/>
      <c r="L58" s="356"/>
      <c r="M58" s="356"/>
      <c r="N58" s="356"/>
      <c r="O58" s="356">
        <f t="shared" si="4"/>
        <v>2703</v>
      </c>
      <c r="P58" s="356"/>
      <c r="Q58" s="356"/>
      <c r="R58" s="356"/>
      <c r="V58" s="7">
        <f t="shared" si="2"/>
        <v>48</v>
      </c>
      <c r="W58" s="12">
        <v>45285</v>
      </c>
      <c r="X58" s="7">
        <v>651</v>
      </c>
      <c r="Y58" s="7">
        <v>657</v>
      </c>
      <c r="Z58" s="7"/>
      <c r="AA58" s="7"/>
      <c r="AB58" s="7">
        <v>86</v>
      </c>
      <c r="AC58" s="7"/>
      <c r="AD58" s="7"/>
      <c r="AE58" s="7"/>
      <c r="AF58" s="7"/>
      <c r="AG58" s="7"/>
      <c r="AH58" s="7">
        <f t="shared" si="3"/>
        <v>4354</v>
      </c>
      <c r="AI58" s="7"/>
      <c r="AJ58" s="7"/>
      <c r="AK58" s="7"/>
    </row>
    <row r="59" spans="2:37">
      <c r="B59" s="356">
        <f t="shared" si="0"/>
        <v>48</v>
      </c>
      <c r="C59" s="6">
        <v>45277</v>
      </c>
      <c r="D59" s="356">
        <v>174</v>
      </c>
      <c r="E59" s="356">
        <v>177</v>
      </c>
      <c r="F59" s="356"/>
      <c r="G59" s="356"/>
      <c r="H59" s="356">
        <v>60</v>
      </c>
      <c r="I59" s="356"/>
      <c r="J59" s="356"/>
      <c r="K59" s="356"/>
      <c r="L59" s="356"/>
      <c r="M59" s="356"/>
      <c r="N59" s="356"/>
      <c r="O59" s="356">
        <f t="shared" si="4"/>
        <v>2763</v>
      </c>
      <c r="P59" s="356"/>
      <c r="Q59" s="356"/>
      <c r="R59" s="356"/>
      <c r="V59" s="7">
        <f t="shared" si="2"/>
        <v>49</v>
      </c>
      <c r="W59" s="12">
        <v>45286</v>
      </c>
      <c r="X59" s="7">
        <v>638</v>
      </c>
      <c r="Y59" s="7">
        <v>601</v>
      </c>
      <c r="Z59" s="7"/>
      <c r="AA59" s="7"/>
      <c r="AB59" s="7">
        <v>164</v>
      </c>
      <c r="AC59" s="7"/>
      <c r="AD59" s="7"/>
      <c r="AE59" s="7"/>
      <c r="AF59" s="7"/>
      <c r="AG59" s="7"/>
      <c r="AH59" s="7">
        <f t="shared" si="3"/>
        <v>4518</v>
      </c>
      <c r="AI59" s="7"/>
      <c r="AJ59" s="7"/>
      <c r="AK59" s="7"/>
    </row>
    <row r="60" spans="2:37">
      <c r="B60" s="356">
        <f t="shared" si="0"/>
        <v>49</v>
      </c>
      <c r="C60" s="6">
        <v>45278</v>
      </c>
      <c r="D60" s="356">
        <v>265</v>
      </c>
      <c r="E60" s="356">
        <v>266</v>
      </c>
      <c r="F60" s="356"/>
      <c r="G60" s="356"/>
      <c r="H60" s="356">
        <v>150</v>
      </c>
      <c r="I60" s="356"/>
      <c r="J60" s="356"/>
      <c r="K60" s="356"/>
      <c r="L60" s="356"/>
      <c r="M60" s="356"/>
      <c r="N60" s="356"/>
      <c r="O60" s="356">
        <f t="shared" si="4"/>
        <v>2913</v>
      </c>
      <c r="P60" s="356"/>
      <c r="Q60" s="356"/>
      <c r="R60" s="356"/>
      <c r="V60" s="7">
        <f t="shared" si="2"/>
        <v>50</v>
      </c>
      <c r="W60" s="12">
        <v>45286</v>
      </c>
      <c r="X60" s="7">
        <v>601</v>
      </c>
      <c r="Y60" s="7">
        <v>593</v>
      </c>
      <c r="Z60" s="7"/>
      <c r="AA60" s="7"/>
      <c r="AB60" s="7">
        <v>103</v>
      </c>
      <c r="AC60" s="7"/>
      <c r="AD60" s="7"/>
      <c r="AE60" s="7"/>
      <c r="AF60" s="7"/>
      <c r="AG60" s="7"/>
      <c r="AH60" s="7">
        <f t="shared" si="3"/>
        <v>4621</v>
      </c>
      <c r="AI60" s="7"/>
      <c r="AJ60" s="7"/>
      <c r="AK60" s="7"/>
    </row>
    <row r="61" spans="2:37">
      <c r="B61" s="356">
        <f t="shared" si="0"/>
        <v>50</v>
      </c>
      <c r="C61" s="6">
        <v>45279</v>
      </c>
      <c r="D61" s="356">
        <v>265</v>
      </c>
      <c r="E61" s="356">
        <v>266</v>
      </c>
      <c r="F61" s="356"/>
      <c r="G61" s="356"/>
      <c r="H61" s="356">
        <v>155</v>
      </c>
      <c r="I61" s="356"/>
      <c r="J61" s="356"/>
      <c r="K61" s="356"/>
      <c r="L61" s="356"/>
      <c r="M61" s="356"/>
      <c r="N61" s="356"/>
      <c r="O61" s="356">
        <f t="shared" si="4"/>
        <v>3068</v>
      </c>
      <c r="P61" s="356"/>
      <c r="Q61" s="356"/>
      <c r="R61" s="356"/>
      <c r="V61" s="7">
        <f t="shared" si="2"/>
        <v>51</v>
      </c>
      <c r="W61" s="12">
        <v>45286</v>
      </c>
      <c r="X61" s="7">
        <v>593</v>
      </c>
      <c r="Y61" s="7">
        <v>568</v>
      </c>
      <c r="Z61" s="7"/>
      <c r="AA61" s="7"/>
      <c r="AB61" s="7">
        <v>109</v>
      </c>
      <c r="AC61" s="7"/>
      <c r="AD61" s="7"/>
      <c r="AE61" s="7"/>
      <c r="AF61" s="7"/>
      <c r="AG61" s="7"/>
      <c r="AH61" s="7">
        <f t="shared" si="3"/>
        <v>4730</v>
      </c>
      <c r="AI61" s="7"/>
      <c r="AJ61" s="7"/>
      <c r="AK61" s="7"/>
    </row>
    <row r="62" spans="2:37">
      <c r="B62" s="356">
        <f t="shared" si="0"/>
        <v>51</v>
      </c>
      <c r="C62" s="6">
        <v>45280</v>
      </c>
      <c r="D62" s="356">
        <v>264</v>
      </c>
      <c r="E62" s="356">
        <v>261</v>
      </c>
      <c r="F62" s="356"/>
      <c r="G62" s="356"/>
      <c r="H62" s="356">
        <v>64</v>
      </c>
      <c r="I62" s="356"/>
      <c r="J62" s="356"/>
      <c r="K62" s="356"/>
      <c r="L62" s="356"/>
      <c r="M62" s="356"/>
      <c r="N62" s="356"/>
      <c r="O62" s="356">
        <f t="shared" si="4"/>
        <v>3132</v>
      </c>
      <c r="P62" s="356"/>
      <c r="Q62" s="356"/>
      <c r="R62" s="356"/>
      <c r="V62" s="7">
        <f t="shared" si="2"/>
        <v>52</v>
      </c>
      <c r="W62" s="12">
        <v>45286</v>
      </c>
      <c r="X62" s="7">
        <v>568</v>
      </c>
      <c r="Y62" s="7">
        <v>562</v>
      </c>
      <c r="Z62" s="7"/>
      <c r="AA62" s="7"/>
      <c r="AB62" s="7">
        <v>25</v>
      </c>
      <c r="AC62" s="7"/>
      <c r="AD62" s="7"/>
      <c r="AE62" s="7"/>
      <c r="AF62" s="7"/>
      <c r="AG62" s="7"/>
      <c r="AH62" s="7">
        <f t="shared" si="3"/>
        <v>4755</v>
      </c>
      <c r="AI62" s="7"/>
      <c r="AJ62" s="7"/>
      <c r="AK62" s="7"/>
    </row>
    <row r="63" spans="2:37">
      <c r="B63" s="356">
        <f t="shared" si="0"/>
        <v>52</v>
      </c>
      <c r="C63" s="6">
        <v>45280</v>
      </c>
      <c r="D63" s="356">
        <v>261</v>
      </c>
      <c r="E63" s="356">
        <v>262</v>
      </c>
      <c r="F63" s="356"/>
      <c r="G63" s="356"/>
      <c r="H63" s="356">
        <v>141</v>
      </c>
      <c r="I63" s="356"/>
      <c r="J63" s="356"/>
      <c r="K63" s="356"/>
      <c r="L63" s="356"/>
      <c r="M63" s="356"/>
      <c r="N63" s="356"/>
      <c r="O63" s="356">
        <f t="shared" si="4"/>
        <v>3273</v>
      </c>
      <c r="P63" s="356"/>
      <c r="Q63" s="356"/>
      <c r="R63" s="356"/>
      <c r="V63" s="7">
        <f t="shared" si="2"/>
        <v>53</v>
      </c>
      <c r="W63" s="12">
        <v>45286</v>
      </c>
      <c r="X63" s="7">
        <v>562</v>
      </c>
      <c r="Y63" s="7">
        <v>557</v>
      </c>
      <c r="Z63" s="7"/>
      <c r="AA63" s="7"/>
      <c r="AB63" s="7">
        <v>27</v>
      </c>
      <c r="AC63" s="7"/>
      <c r="AD63" s="7"/>
      <c r="AE63" s="7"/>
      <c r="AF63" s="7"/>
      <c r="AG63" s="7"/>
      <c r="AH63" s="7">
        <f t="shared" si="3"/>
        <v>4782</v>
      </c>
      <c r="AI63" s="7"/>
      <c r="AJ63" s="7"/>
      <c r="AK63" s="7"/>
    </row>
    <row r="64" spans="2:37">
      <c r="B64" s="356">
        <f t="shared" si="0"/>
        <v>53</v>
      </c>
      <c r="C64" s="6">
        <v>45280</v>
      </c>
      <c r="D64" s="356">
        <v>262</v>
      </c>
      <c r="E64" s="356">
        <v>256</v>
      </c>
      <c r="F64" s="356"/>
      <c r="G64" s="356"/>
      <c r="H64" s="356">
        <v>46</v>
      </c>
      <c r="I64" s="356"/>
      <c r="J64" s="356"/>
      <c r="K64" s="356"/>
      <c r="L64" s="356"/>
      <c r="M64" s="356"/>
      <c r="N64" s="356"/>
      <c r="O64" s="356">
        <f t="shared" si="4"/>
        <v>3319</v>
      </c>
      <c r="P64" s="356"/>
      <c r="Q64" s="356"/>
      <c r="R64" s="356"/>
      <c r="V64" s="7">
        <f t="shared" si="2"/>
        <v>54</v>
      </c>
      <c r="W64" s="12">
        <v>45286</v>
      </c>
      <c r="X64" s="7">
        <v>557</v>
      </c>
      <c r="Y64" s="7">
        <v>556</v>
      </c>
      <c r="Z64" s="7"/>
      <c r="AA64" s="7"/>
      <c r="AB64" s="7">
        <v>23</v>
      </c>
      <c r="AC64" s="7"/>
      <c r="AD64" s="7"/>
      <c r="AE64" s="7"/>
      <c r="AF64" s="7"/>
      <c r="AG64" s="7"/>
      <c r="AH64" s="7">
        <f t="shared" si="3"/>
        <v>4805</v>
      </c>
      <c r="AI64" s="7"/>
      <c r="AJ64" s="7"/>
      <c r="AK64" s="7"/>
    </row>
    <row r="65" spans="2:37">
      <c r="B65" s="356">
        <f t="shared" si="0"/>
        <v>54</v>
      </c>
      <c r="C65" s="6">
        <v>45280</v>
      </c>
      <c r="D65" s="356">
        <v>216</v>
      </c>
      <c r="E65" s="356">
        <v>217</v>
      </c>
      <c r="F65" s="356"/>
      <c r="G65" s="356"/>
      <c r="H65" s="356">
        <v>157</v>
      </c>
      <c r="I65" s="356"/>
      <c r="J65" s="356"/>
      <c r="K65" s="356"/>
      <c r="L65" s="356"/>
      <c r="M65" s="356"/>
      <c r="N65" s="356"/>
      <c r="O65" s="356">
        <f t="shared" si="4"/>
        <v>3476</v>
      </c>
      <c r="P65" s="356"/>
      <c r="Q65" s="356"/>
      <c r="R65" s="356"/>
      <c r="V65" s="7">
        <f t="shared" si="2"/>
        <v>55</v>
      </c>
      <c r="W65" s="12">
        <v>45286</v>
      </c>
      <c r="X65" s="7">
        <v>556</v>
      </c>
      <c r="Y65" s="7">
        <v>543</v>
      </c>
      <c r="Z65" s="7"/>
      <c r="AA65" s="7"/>
      <c r="AB65" s="7">
        <v>97</v>
      </c>
      <c r="AC65" s="7"/>
      <c r="AD65" s="7"/>
      <c r="AE65" s="7"/>
      <c r="AF65" s="7"/>
      <c r="AG65" s="7"/>
      <c r="AH65" s="7">
        <f t="shared" si="3"/>
        <v>4902</v>
      </c>
      <c r="AI65" s="7"/>
      <c r="AJ65" s="7"/>
      <c r="AK65" s="7"/>
    </row>
    <row r="66" spans="2:37">
      <c r="B66" s="356">
        <f t="shared" si="0"/>
        <v>55</v>
      </c>
      <c r="C66" s="6">
        <v>45280</v>
      </c>
      <c r="D66" s="356">
        <v>217</v>
      </c>
      <c r="E66" s="356">
        <v>219</v>
      </c>
      <c r="F66" s="356"/>
      <c r="G66" s="356"/>
      <c r="H66" s="356">
        <v>50</v>
      </c>
      <c r="I66" s="356"/>
      <c r="J66" s="356"/>
      <c r="K66" s="356"/>
      <c r="L66" s="356"/>
      <c r="M66" s="356"/>
      <c r="N66" s="356"/>
      <c r="O66" s="356">
        <f t="shared" si="4"/>
        <v>3526</v>
      </c>
      <c r="P66" s="356"/>
      <c r="Q66" s="356"/>
      <c r="R66" s="356"/>
      <c r="V66" s="7">
        <f t="shared" si="2"/>
        <v>56</v>
      </c>
      <c r="W66" s="12">
        <v>45287</v>
      </c>
      <c r="X66" s="7">
        <v>593</v>
      </c>
      <c r="Y66" s="7">
        <v>559</v>
      </c>
      <c r="Z66" s="7"/>
      <c r="AA66" s="7"/>
      <c r="AB66" s="7">
        <v>153</v>
      </c>
      <c r="AC66" s="7"/>
      <c r="AD66" s="7"/>
      <c r="AE66" s="7"/>
      <c r="AF66" s="7"/>
      <c r="AG66" s="7"/>
      <c r="AH66" s="7">
        <f t="shared" si="3"/>
        <v>5055</v>
      </c>
      <c r="AI66" s="7"/>
      <c r="AJ66" s="7"/>
      <c r="AK66" s="7"/>
    </row>
    <row r="67" spans="2:37">
      <c r="B67" s="356">
        <f t="shared" si="0"/>
        <v>56</v>
      </c>
      <c r="C67" s="6">
        <v>45281</v>
      </c>
      <c r="D67" s="356">
        <v>217</v>
      </c>
      <c r="E67" s="356">
        <v>219</v>
      </c>
      <c r="F67" s="356"/>
      <c r="G67" s="356"/>
      <c r="H67" s="356">
        <v>88</v>
      </c>
      <c r="I67" s="356"/>
      <c r="J67" s="356"/>
      <c r="K67" s="356"/>
      <c r="L67" s="356"/>
      <c r="M67" s="356"/>
      <c r="N67" s="356"/>
      <c r="O67" s="356">
        <f t="shared" si="4"/>
        <v>3614</v>
      </c>
      <c r="P67" s="356"/>
      <c r="Q67" s="356"/>
      <c r="R67" s="356"/>
      <c r="V67" s="7">
        <f t="shared" si="2"/>
        <v>57</v>
      </c>
      <c r="W67" s="12">
        <v>45287</v>
      </c>
      <c r="X67" s="7">
        <v>559</v>
      </c>
      <c r="Y67" s="7">
        <v>542</v>
      </c>
      <c r="Z67" s="7"/>
      <c r="AA67" s="7"/>
      <c r="AB67" s="7">
        <v>64</v>
      </c>
      <c r="AC67" s="7"/>
      <c r="AD67" s="7"/>
      <c r="AE67" s="7"/>
      <c r="AF67" s="7"/>
      <c r="AG67" s="7"/>
      <c r="AH67" s="7">
        <f t="shared" si="3"/>
        <v>5119</v>
      </c>
      <c r="AI67" s="7"/>
      <c r="AJ67" s="7"/>
      <c r="AK67" s="7"/>
    </row>
    <row r="68" spans="2:37">
      <c r="B68" s="356">
        <f t="shared" si="0"/>
        <v>57</v>
      </c>
      <c r="C68" s="6">
        <v>45281</v>
      </c>
      <c r="D68" s="356">
        <v>219</v>
      </c>
      <c r="E68" s="356">
        <v>220</v>
      </c>
      <c r="F68" s="356"/>
      <c r="G68" s="356"/>
      <c r="H68" s="356">
        <v>40</v>
      </c>
      <c r="I68" s="356"/>
      <c r="J68" s="356"/>
      <c r="K68" s="356"/>
      <c r="L68" s="356"/>
      <c r="M68" s="356"/>
      <c r="N68" s="356"/>
      <c r="O68" s="356">
        <f t="shared" si="4"/>
        <v>3654</v>
      </c>
      <c r="P68" s="356"/>
      <c r="Q68" s="356"/>
      <c r="R68" s="356"/>
      <c r="V68" s="7">
        <f t="shared" si="2"/>
        <v>58</v>
      </c>
      <c r="W68" s="12">
        <v>45288</v>
      </c>
      <c r="X68" s="7">
        <v>559</v>
      </c>
      <c r="Y68" s="7">
        <v>558</v>
      </c>
      <c r="Z68" s="7"/>
      <c r="AA68" s="7"/>
      <c r="AB68" s="7">
        <v>88</v>
      </c>
      <c r="AC68" s="7"/>
      <c r="AD68" s="7"/>
      <c r="AE68" s="7"/>
      <c r="AF68" s="7"/>
      <c r="AG68" s="7"/>
      <c r="AH68" s="7">
        <f t="shared" si="3"/>
        <v>5207</v>
      </c>
      <c r="AI68" s="7"/>
      <c r="AJ68" s="7"/>
      <c r="AK68" s="7"/>
    </row>
    <row r="69" spans="2:37">
      <c r="B69" s="356">
        <f t="shared" si="0"/>
        <v>58</v>
      </c>
      <c r="C69" s="6">
        <v>45282</v>
      </c>
      <c r="D69" s="356">
        <v>273</v>
      </c>
      <c r="E69" s="356">
        <v>274</v>
      </c>
      <c r="F69" s="356"/>
      <c r="G69" s="356"/>
      <c r="H69" s="356">
        <v>148</v>
      </c>
      <c r="I69" s="356"/>
      <c r="J69" s="356"/>
      <c r="K69" s="356"/>
      <c r="L69" s="356"/>
      <c r="M69" s="356"/>
      <c r="N69" s="356"/>
      <c r="O69" s="356">
        <f t="shared" si="4"/>
        <v>3802</v>
      </c>
      <c r="P69" s="356"/>
      <c r="Q69" s="356"/>
      <c r="R69" s="356"/>
      <c r="V69" s="7">
        <f t="shared" si="2"/>
        <v>59</v>
      </c>
      <c r="W69" s="12">
        <v>45288</v>
      </c>
      <c r="X69" s="7">
        <v>558</v>
      </c>
      <c r="Y69" s="7">
        <v>546</v>
      </c>
      <c r="Z69" s="7"/>
      <c r="AA69" s="7"/>
      <c r="AB69" s="7">
        <v>92</v>
      </c>
      <c r="AC69" s="7"/>
      <c r="AD69" s="7"/>
      <c r="AE69" s="7"/>
      <c r="AF69" s="7"/>
      <c r="AG69" s="7"/>
      <c r="AH69" s="7">
        <f t="shared" si="3"/>
        <v>5299</v>
      </c>
      <c r="AI69" s="7"/>
      <c r="AJ69" s="7"/>
      <c r="AK69" s="7"/>
    </row>
    <row r="70" spans="2:37">
      <c r="B70" s="356">
        <f t="shared" si="0"/>
        <v>59</v>
      </c>
      <c r="C70" s="6">
        <v>45282</v>
      </c>
      <c r="D70" s="356">
        <v>274</v>
      </c>
      <c r="E70" s="356">
        <v>277</v>
      </c>
      <c r="F70" s="356"/>
      <c r="G70" s="356"/>
      <c r="H70" s="356">
        <v>187</v>
      </c>
      <c r="I70" s="356"/>
      <c r="J70" s="356"/>
      <c r="K70" s="356"/>
      <c r="L70" s="356"/>
      <c r="M70" s="356"/>
      <c r="N70" s="356"/>
      <c r="O70" s="356">
        <f t="shared" si="4"/>
        <v>3989</v>
      </c>
      <c r="P70" s="356"/>
      <c r="Q70" s="356"/>
      <c r="R70" s="356"/>
      <c r="S70">
        <v>14001</v>
      </c>
      <c r="V70" s="7">
        <f t="shared" si="2"/>
        <v>60</v>
      </c>
      <c r="W70" s="12">
        <v>45288</v>
      </c>
      <c r="X70" s="7">
        <v>546</v>
      </c>
      <c r="Y70" s="7">
        <v>547</v>
      </c>
      <c r="Z70" s="7"/>
      <c r="AA70" s="7"/>
      <c r="AB70" s="7">
        <v>48</v>
      </c>
      <c r="AC70" s="7"/>
      <c r="AD70" s="7"/>
      <c r="AE70" s="7"/>
      <c r="AF70" s="7"/>
      <c r="AG70" s="7"/>
      <c r="AH70" s="7">
        <f t="shared" si="3"/>
        <v>5347</v>
      </c>
      <c r="AI70" s="7"/>
      <c r="AJ70" s="7"/>
      <c r="AK70" s="7"/>
    </row>
    <row r="71" spans="2:37">
      <c r="B71" s="356">
        <f t="shared" si="0"/>
        <v>60</v>
      </c>
      <c r="C71" s="6">
        <v>45282</v>
      </c>
      <c r="D71" s="356">
        <v>274</v>
      </c>
      <c r="E71" s="356">
        <v>275</v>
      </c>
      <c r="F71" s="356"/>
      <c r="G71" s="356"/>
      <c r="H71" s="356">
        <v>38</v>
      </c>
      <c r="I71" s="356"/>
      <c r="J71" s="356"/>
      <c r="K71" s="356"/>
      <c r="L71" s="356"/>
      <c r="M71" s="356"/>
      <c r="N71" s="356"/>
      <c r="O71" s="356">
        <f t="shared" si="4"/>
        <v>4027</v>
      </c>
      <c r="P71" s="356"/>
      <c r="Q71" s="356"/>
      <c r="R71" s="356"/>
      <c r="S71">
        <f>187+148+158</f>
        <v>493</v>
      </c>
      <c r="V71" s="7">
        <f t="shared" si="2"/>
        <v>61</v>
      </c>
      <c r="W71" s="12">
        <v>45288</v>
      </c>
      <c r="X71" s="7">
        <v>546</v>
      </c>
      <c r="Y71" s="7">
        <v>543</v>
      </c>
      <c r="Z71" s="7"/>
      <c r="AA71" s="7"/>
      <c r="AB71" s="7">
        <v>30</v>
      </c>
      <c r="AC71" s="7"/>
      <c r="AD71" s="7"/>
      <c r="AE71" s="7"/>
      <c r="AF71" s="7"/>
      <c r="AG71" s="7"/>
      <c r="AH71" s="7">
        <f t="shared" si="3"/>
        <v>5377</v>
      </c>
      <c r="AI71" s="7"/>
      <c r="AJ71" s="7"/>
      <c r="AK71" s="7"/>
    </row>
    <row r="72" spans="2:37">
      <c r="B72" s="356">
        <f t="shared" si="0"/>
        <v>61</v>
      </c>
      <c r="C72" s="6">
        <v>45282</v>
      </c>
      <c r="D72" s="356">
        <v>275</v>
      </c>
      <c r="E72" s="356">
        <v>278</v>
      </c>
      <c r="F72" s="356"/>
      <c r="G72" s="356"/>
      <c r="H72" s="356">
        <v>158</v>
      </c>
      <c r="I72" s="356"/>
      <c r="J72" s="356"/>
      <c r="K72" s="356"/>
      <c r="L72" s="356"/>
      <c r="M72" s="356"/>
      <c r="N72" s="356"/>
      <c r="O72" s="356">
        <f t="shared" si="4"/>
        <v>4185</v>
      </c>
      <c r="P72" s="356"/>
      <c r="Q72" s="356"/>
      <c r="R72" s="356"/>
      <c r="S72">
        <v>11060</v>
      </c>
      <c r="V72" s="7">
        <f t="shared" si="2"/>
        <v>62</v>
      </c>
      <c r="W72" s="12">
        <v>45288</v>
      </c>
      <c r="X72" s="7">
        <v>543</v>
      </c>
      <c r="Y72" s="7">
        <v>528</v>
      </c>
      <c r="Z72" s="7"/>
      <c r="AA72" s="7"/>
      <c r="AB72" s="7">
        <v>52</v>
      </c>
      <c r="AC72" s="7"/>
      <c r="AD72" s="7"/>
      <c r="AE72" s="7"/>
      <c r="AF72" s="7"/>
      <c r="AG72" s="7"/>
      <c r="AH72" s="7">
        <f t="shared" si="3"/>
        <v>5429</v>
      </c>
      <c r="AI72" s="7"/>
      <c r="AJ72" s="7"/>
      <c r="AK72" s="7"/>
    </row>
    <row r="73" spans="2:37">
      <c r="B73" s="356">
        <f t="shared" si="0"/>
        <v>62</v>
      </c>
      <c r="C73" s="6">
        <v>45283</v>
      </c>
      <c r="D73" s="356">
        <v>281</v>
      </c>
      <c r="E73" s="356">
        <v>291</v>
      </c>
      <c r="F73" s="356"/>
      <c r="G73" s="356"/>
      <c r="H73" s="356">
        <v>140</v>
      </c>
      <c r="I73" s="356"/>
      <c r="J73" s="356"/>
      <c r="K73" s="356"/>
      <c r="L73" s="356"/>
      <c r="M73" s="356"/>
      <c r="N73" s="356"/>
      <c r="O73" s="356">
        <f t="shared" si="4"/>
        <v>4325</v>
      </c>
      <c r="P73" s="356"/>
      <c r="Q73" s="356"/>
      <c r="R73" s="356"/>
      <c r="V73" s="7">
        <f t="shared" si="2"/>
        <v>63</v>
      </c>
      <c r="W73" s="12">
        <v>45288</v>
      </c>
      <c r="X73" s="7">
        <v>528</v>
      </c>
      <c r="Y73" s="7">
        <v>512</v>
      </c>
      <c r="Z73" s="7"/>
      <c r="AA73" s="7"/>
      <c r="AB73" s="7">
        <v>32</v>
      </c>
      <c r="AC73" s="7"/>
      <c r="AD73" s="7"/>
      <c r="AE73" s="7"/>
      <c r="AF73" s="7"/>
      <c r="AG73" s="7"/>
      <c r="AH73" s="7">
        <f t="shared" si="3"/>
        <v>5461</v>
      </c>
      <c r="AI73" s="7"/>
      <c r="AJ73" s="7"/>
      <c r="AK73" s="7"/>
    </row>
    <row r="74" spans="2:37">
      <c r="B74" s="356">
        <f t="shared" si="0"/>
        <v>63</v>
      </c>
      <c r="C74" s="6">
        <v>45283</v>
      </c>
      <c r="D74" s="356">
        <v>291</v>
      </c>
      <c r="E74" s="356">
        <v>296</v>
      </c>
      <c r="F74" s="356"/>
      <c r="G74" s="356"/>
      <c r="H74" s="356">
        <v>68</v>
      </c>
      <c r="I74" s="356"/>
      <c r="J74" s="356"/>
      <c r="K74" s="356"/>
      <c r="L74" s="356"/>
      <c r="M74" s="356"/>
      <c r="N74" s="356"/>
      <c r="O74" s="356">
        <f t="shared" si="4"/>
        <v>4393</v>
      </c>
      <c r="P74" s="356"/>
      <c r="Q74" s="356"/>
      <c r="R74" s="356"/>
      <c r="V74" s="7">
        <f t="shared" si="2"/>
        <v>64</v>
      </c>
      <c r="W74" s="12">
        <v>45288</v>
      </c>
      <c r="X74" s="7">
        <v>512</v>
      </c>
      <c r="Y74" s="7">
        <v>509</v>
      </c>
      <c r="Z74" s="7"/>
      <c r="AA74" s="7"/>
      <c r="AB74" s="7">
        <v>47</v>
      </c>
      <c r="AC74" s="7"/>
      <c r="AD74" s="7"/>
      <c r="AE74" s="7"/>
      <c r="AF74" s="7"/>
      <c r="AG74" s="7"/>
      <c r="AH74" s="7">
        <f t="shared" si="3"/>
        <v>5508</v>
      </c>
      <c r="AI74" s="7"/>
      <c r="AJ74" s="7"/>
      <c r="AK74" s="7"/>
    </row>
    <row r="75" spans="2:37">
      <c r="B75" s="356">
        <f t="shared" si="0"/>
        <v>64</v>
      </c>
      <c r="C75" s="6">
        <v>45283</v>
      </c>
      <c r="D75" s="356">
        <v>296</v>
      </c>
      <c r="E75" s="356">
        <v>301</v>
      </c>
      <c r="F75" s="356"/>
      <c r="G75" s="356"/>
      <c r="H75" s="356">
        <v>65</v>
      </c>
      <c r="I75" s="356"/>
      <c r="J75" s="356"/>
      <c r="K75" s="356"/>
      <c r="L75" s="356"/>
      <c r="M75" s="356"/>
      <c r="N75" s="356"/>
      <c r="O75" s="356">
        <f t="shared" si="4"/>
        <v>4458</v>
      </c>
      <c r="P75" s="356"/>
      <c r="Q75" s="356"/>
      <c r="R75" s="356"/>
      <c r="V75" s="7">
        <f t="shared" si="2"/>
        <v>65</v>
      </c>
      <c r="W75" s="12">
        <v>45289</v>
      </c>
      <c r="X75" s="7">
        <v>379</v>
      </c>
      <c r="Y75" s="7">
        <v>502</v>
      </c>
      <c r="Z75" s="7"/>
      <c r="AA75" s="7"/>
      <c r="AB75" s="7">
        <v>300</v>
      </c>
      <c r="AC75" s="7"/>
      <c r="AD75" s="7"/>
      <c r="AE75" s="7"/>
      <c r="AF75" s="7"/>
      <c r="AG75" s="7"/>
      <c r="AH75" s="7">
        <f t="shared" si="3"/>
        <v>5808</v>
      </c>
      <c r="AI75" s="7"/>
      <c r="AJ75" s="7"/>
      <c r="AK75" s="7"/>
    </row>
    <row r="76" spans="2:37">
      <c r="B76" s="356">
        <f t="shared" si="0"/>
        <v>65</v>
      </c>
      <c r="C76" s="6">
        <v>45283</v>
      </c>
      <c r="D76" s="356">
        <v>301</v>
      </c>
      <c r="E76" s="356">
        <v>306</v>
      </c>
      <c r="F76" s="356"/>
      <c r="G76" s="356"/>
      <c r="H76" s="356">
        <v>234</v>
      </c>
      <c r="I76" s="356"/>
      <c r="J76" s="356"/>
      <c r="K76" s="356"/>
      <c r="L76" s="356"/>
      <c r="M76" s="356"/>
      <c r="N76" s="356"/>
      <c r="O76" s="356">
        <f t="shared" si="4"/>
        <v>4692</v>
      </c>
      <c r="P76" s="356"/>
      <c r="Q76" s="356"/>
      <c r="R76" s="356"/>
      <c r="V76" s="7">
        <f t="shared" si="2"/>
        <v>66</v>
      </c>
      <c r="W76" s="12">
        <v>45289</v>
      </c>
      <c r="X76" s="7">
        <v>568</v>
      </c>
      <c r="Y76" s="7">
        <v>569</v>
      </c>
      <c r="Z76" s="7"/>
      <c r="AA76" s="7"/>
      <c r="AB76" s="7">
        <v>60</v>
      </c>
      <c r="AC76" s="7"/>
      <c r="AD76" s="7"/>
      <c r="AE76" s="7"/>
      <c r="AF76" s="7"/>
      <c r="AG76" s="7"/>
      <c r="AH76" s="7">
        <f t="shared" si="3"/>
        <v>5868</v>
      </c>
      <c r="AI76" s="7"/>
      <c r="AJ76" s="7"/>
      <c r="AK76" s="7"/>
    </row>
    <row r="77" spans="2:37">
      <c r="B77" s="356">
        <f t="shared" si="0"/>
        <v>66</v>
      </c>
      <c r="C77" s="6">
        <v>45284</v>
      </c>
      <c r="D77" s="356">
        <v>306</v>
      </c>
      <c r="E77" s="356">
        <v>307</v>
      </c>
      <c r="F77" s="356"/>
      <c r="G77" s="356"/>
      <c r="H77" s="356">
        <v>100</v>
      </c>
      <c r="I77" s="356"/>
      <c r="J77" s="356"/>
      <c r="K77" s="356"/>
      <c r="L77" s="356"/>
      <c r="M77" s="356"/>
      <c r="N77" s="356"/>
      <c r="O77" s="356">
        <f t="shared" si="4"/>
        <v>4792</v>
      </c>
      <c r="P77" s="356"/>
      <c r="Q77" s="356"/>
      <c r="R77" s="356"/>
      <c r="V77" s="7">
        <f t="shared" ref="V77:V141" si="5">+V76+1</f>
        <v>67</v>
      </c>
      <c r="W77" s="12">
        <v>45289</v>
      </c>
      <c r="X77" s="7">
        <v>562</v>
      </c>
      <c r="Y77" s="7">
        <v>563</v>
      </c>
      <c r="Z77" s="7"/>
      <c r="AA77" s="7"/>
      <c r="AB77" s="7">
        <v>39</v>
      </c>
      <c r="AC77" s="7"/>
      <c r="AD77" s="7"/>
      <c r="AE77" s="7"/>
      <c r="AF77" s="7"/>
      <c r="AG77" s="7"/>
      <c r="AH77" s="7">
        <f t="shared" ref="AH77:AH140" si="6">+AH76+AB77+AC77+AD77+AE77+AF77+AG77</f>
        <v>5907</v>
      </c>
      <c r="AI77" s="7"/>
      <c r="AJ77" s="7"/>
      <c r="AK77" s="7"/>
    </row>
    <row r="78" spans="2:37">
      <c r="B78" s="356">
        <f t="shared" ref="B78:B131" si="7">1+B77</f>
        <v>67</v>
      </c>
      <c r="C78" s="6">
        <v>45284</v>
      </c>
      <c r="D78" s="356">
        <v>308</v>
      </c>
      <c r="E78" s="356">
        <v>311</v>
      </c>
      <c r="F78" s="356"/>
      <c r="G78" s="356"/>
      <c r="H78" s="356">
        <v>607</v>
      </c>
      <c r="I78" s="356"/>
      <c r="J78" s="356"/>
      <c r="K78" s="356"/>
      <c r="L78" s="356"/>
      <c r="M78" s="356"/>
      <c r="N78" s="356"/>
      <c r="O78" s="356">
        <f t="shared" si="4"/>
        <v>5399</v>
      </c>
      <c r="P78" s="356"/>
      <c r="Q78" s="356"/>
      <c r="R78" s="356"/>
      <c r="V78" s="7">
        <f t="shared" si="5"/>
        <v>68</v>
      </c>
      <c r="W78" s="12">
        <v>45289</v>
      </c>
      <c r="X78" s="7">
        <v>557</v>
      </c>
      <c r="Y78" s="7">
        <v>529</v>
      </c>
      <c r="Z78" s="7"/>
      <c r="AA78" s="7"/>
      <c r="AB78" s="7">
        <v>87</v>
      </c>
      <c r="AC78" s="7"/>
      <c r="AD78" s="7"/>
      <c r="AE78" s="7"/>
      <c r="AF78" s="7"/>
      <c r="AG78" s="7"/>
      <c r="AH78" s="7">
        <f t="shared" si="6"/>
        <v>5994</v>
      </c>
      <c r="AI78" s="7"/>
      <c r="AJ78" s="7"/>
      <c r="AK78" s="7"/>
    </row>
    <row r="79" spans="2:37">
      <c r="B79" s="356">
        <f t="shared" si="7"/>
        <v>68</v>
      </c>
      <c r="C79" s="6">
        <v>45286</v>
      </c>
      <c r="D79" s="356">
        <v>311</v>
      </c>
      <c r="E79" s="356">
        <v>314</v>
      </c>
      <c r="F79" s="356"/>
      <c r="G79" s="356"/>
      <c r="H79" s="356">
        <v>97</v>
      </c>
      <c r="I79" s="356"/>
      <c r="J79" s="356"/>
      <c r="K79" s="356"/>
      <c r="L79" s="356"/>
      <c r="M79" s="356"/>
      <c r="N79" s="356"/>
      <c r="O79" s="356">
        <f t="shared" si="4"/>
        <v>5496</v>
      </c>
      <c r="P79" s="356"/>
      <c r="Q79" s="356"/>
      <c r="R79" s="356"/>
      <c r="V79" s="7">
        <f t="shared" si="5"/>
        <v>69</v>
      </c>
      <c r="W79" s="12">
        <v>45289</v>
      </c>
      <c r="X79" s="7">
        <v>529</v>
      </c>
      <c r="Y79" s="7">
        <v>509</v>
      </c>
      <c r="Z79" s="7"/>
      <c r="AA79" s="7"/>
      <c r="AB79" s="7">
        <v>78</v>
      </c>
      <c r="AC79" s="7"/>
      <c r="AD79" s="7"/>
      <c r="AE79" s="7"/>
      <c r="AF79" s="7"/>
      <c r="AG79" s="7"/>
      <c r="AH79" s="7">
        <f t="shared" si="6"/>
        <v>6072</v>
      </c>
      <c r="AI79" s="7"/>
      <c r="AJ79" s="7"/>
      <c r="AK79" s="7"/>
    </row>
    <row r="80" spans="2:37">
      <c r="B80" s="356">
        <f t="shared" si="7"/>
        <v>69</v>
      </c>
      <c r="C80" s="6">
        <v>45286</v>
      </c>
      <c r="D80" s="356">
        <v>302</v>
      </c>
      <c r="E80" s="356">
        <v>304</v>
      </c>
      <c r="F80" s="356"/>
      <c r="G80" s="356"/>
      <c r="H80" s="356">
        <v>68</v>
      </c>
      <c r="I80" s="356"/>
      <c r="J80" s="356"/>
      <c r="K80" s="356"/>
      <c r="L80" s="356"/>
      <c r="M80" s="356"/>
      <c r="N80" s="356"/>
      <c r="O80" s="356">
        <f t="shared" si="4"/>
        <v>5564</v>
      </c>
      <c r="P80" s="356"/>
      <c r="Q80" s="356"/>
      <c r="R80" s="356"/>
      <c r="V80" s="7">
        <f t="shared" si="5"/>
        <v>70</v>
      </c>
      <c r="W80" s="12">
        <v>45289</v>
      </c>
      <c r="X80" s="7">
        <v>546</v>
      </c>
      <c r="Y80" s="7">
        <v>548</v>
      </c>
      <c r="Z80" s="7"/>
      <c r="AA80" s="7"/>
      <c r="AB80" s="7">
        <v>23</v>
      </c>
      <c r="AC80" s="7"/>
      <c r="AD80" s="7"/>
      <c r="AE80" s="7"/>
      <c r="AF80" s="7"/>
      <c r="AG80" s="7"/>
      <c r="AH80" s="7">
        <f t="shared" si="6"/>
        <v>6095</v>
      </c>
      <c r="AI80" s="7"/>
      <c r="AJ80" s="7"/>
      <c r="AK80" s="7"/>
    </row>
    <row r="81" spans="2:37">
      <c r="B81" s="356">
        <f t="shared" si="7"/>
        <v>70</v>
      </c>
      <c r="C81" s="6">
        <v>45287</v>
      </c>
      <c r="D81" s="356">
        <v>362</v>
      </c>
      <c r="E81" s="356">
        <v>368</v>
      </c>
      <c r="F81" s="356"/>
      <c r="G81" s="356"/>
      <c r="H81" s="356">
        <v>138</v>
      </c>
      <c r="I81" s="356"/>
      <c r="J81" s="356"/>
      <c r="K81" s="356"/>
      <c r="L81" s="356"/>
      <c r="M81" s="356"/>
      <c r="N81" s="356"/>
      <c r="O81" s="356">
        <f t="shared" si="4"/>
        <v>5702</v>
      </c>
      <c r="P81" s="356"/>
      <c r="Q81" s="356"/>
      <c r="R81" s="356"/>
      <c r="V81" s="7">
        <f t="shared" si="5"/>
        <v>71</v>
      </c>
      <c r="W81" s="12">
        <v>45289</v>
      </c>
      <c r="X81" s="7">
        <v>548</v>
      </c>
      <c r="Y81" s="7">
        <v>552</v>
      </c>
      <c r="Z81" s="7"/>
      <c r="AA81" s="7"/>
      <c r="AB81" s="7">
        <v>63</v>
      </c>
      <c r="AC81" s="7"/>
      <c r="AD81" s="7"/>
      <c r="AE81" s="7"/>
      <c r="AF81" s="7"/>
      <c r="AG81" s="7"/>
      <c r="AH81" s="7">
        <f t="shared" si="6"/>
        <v>6158</v>
      </c>
      <c r="AI81" s="7"/>
      <c r="AJ81" s="7"/>
      <c r="AK81" s="7"/>
    </row>
    <row r="82" spans="2:37">
      <c r="B82" s="356">
        <f t="shared" si="7"/>
        <v>71</v>
      </c>
      <c r="C82" s="6">
        <v>45287</v>
      </c>
      <c r="D82" s="356">
        <v>368</v>
      </c>
      <c r="E82" s="356">
        <v>367</v>
      </c>
      <c r="F82" s="356"/>
      <c r="G82" s="356"/>
      <c r="H82" s="356">
        <v>60</v>
      </c>
      <c r="I82" s="356"/>
      <c r="J82" s="356"/>
      <c r="K82" s="356"/>
      <c r="L82" s="356"/>
      <c r="M82" s="356"/>
      <c r="N82" s="356"/>
      <c r="O82" s="356">
        <f t="shared" si="4"/>
        <v>5762</v>
      </c>
      <c r="P82" s="356"/>
      <c r="Q82" s="356"/>
      <c r="R82" s="356"/>
      <c r="V82" s="7">
        <f t="shared" si="5"/>
        <v>72</v>
      </c>
      <c r="W82" s="12">
        <v>45290</v>
      </c>
      <c r="X82" s="7">
        <v>504</v>
      </c>
      <c r="Y82" s="7">
        <v>506</v>
      </c>
      <c r="Z82" s="7"/>
      <c r="AA82" s="7"/>
      <c r="AB82" s="7">
        <v>231</v>
      </c>
      <c r="AC82" s="7"/>
      <c r="AD82" s="7"/>
      <c r="AE82" s="7"/>
      <c r="AF82" s="7"/>
      <c r="AG82" s="7"/>
      <c r="AH82" s="7">
        <f t="shared" si="6"/>
        <v>6389</v>
      </c>
      <c r="AI82" s="7"/>
      <c r="AJ82" s="7"/>
      <c r="AK82" s="7"/>
    </row>
    <row r="83" spans="2:37">
      <c r="B83" s="356">
        <f t="shared" si="7"/>
        <v>72</v>
      </c>
      <c r="C83" s="6">
        <v>45288</v>
      </c>
      <c r="D83" s="356">
        <v>367</v>
      </c>
      <c r="E83" s="356">
        <v>366</v>
      </c>
      <c r="F83" s="356"/>
      <c r="G83" s="356"/>
      <c r="H83" s="356">
        <v>82</v>
      </c>
      <c r="I83" s="356"/>
      <c r="J83" s="356"/>
      <c r="K83" s="356"/>
      <c r="L83" s="356"/>
      <c r="M83" s="356"/>
      <c r="N83" s="356"/>
      <c r="O83" s="356">
        <f t="shared" si="4"/>
        <v>5844</v>
      </c>
      <c r="P83" s="356"/>
      <c r="Q83" s="356"/>
      <c r="R83" s="356"/>
      <c r="V83" s="7">
        <f t="shared" si="5"/>
        <v>73</v>
      </c>
      <c r="W83" s="12">
        <v>45292</v>
      </c>
      <c r="X83" s="7">
        <v>558</v>
      </c>
      <c r="Y83" s="7">
        <v>553</v>
      </c>
      <c r="Z83" s="7"/>
      <c r="AA83" s="7"/>
      <c r="AB83" s="7">
        <v>43</v>
      </c>
      <c r="AC83" s="7"/>
      <c r="AD83" s="7"/>
      <c r="AE83" s="7"/>
      <c r="AF83" s="7"/>
      <c r="AG83" s="7"/>
      <c r="AH83" s="7">
        <f t="shared" si="6"/>
        <v>6432</v>
      </c>
      <c r="AI83" s="7"/>
      <c r="AJ83" s="7"/>
      <c r="AK83" s="7"/>
    </row>
    <row r="84" spans="2:37">
      <c r="B84" s="356">
        <f t="shared" si="7"/>
        <v>73</v>
      </c>
      <c r="C84" s="6">
        <v>45288</v>
      </c>
      <c r="D84" s="356">
        <v>366</v>
      </c>
      <c r="E84" s="356">
        <v>356</v>
      </c>
      <c r="F84" s="356"/>
      <c r="G84" s="356"/>
      <c r="H84" s="356">
        <v>119</v>
      </c>
      <c r="I84" s="356"/>
      <c r="J84" s="356"/>
      <c r="K84" s="356"/>
      <c r="L84" s="356"/>
      <c r="M84" s="356"/>
      <c r="N84" s="356"/>
      <c r="O84" s="356">
        <f t="shared" ref="O84:O131" si="8">+O83+H84+I84+J84+K84+L84+M84</f>
        <v>5963</v>
      </c>
      <c r="P84" s="356"/>
      <c r="Q84" s="356"/>
      <c r="R84" s="356"/>
      <c r="V84" s="7">
        <f t="shared" si="5"/>
        <v>74</v>
      </c>
      <c r="W84" s="12">
        <v>45292</v>
      </c>
      <c r="X84" s="7">
        <v>553</v>
      </c>
      <c r="Y84" s="7">
        <v>542</v>
      </c>
      <c r="Z84" s="7"/>
      <c r="AA84" s="7"/>
      <c r="AB84" s="7">
        <v>92</v>
      </c>
      <c r="AC84" s="7"/>
      <c r="AD84" s="7"/>
      <c r="AE84" s="7"/>
      <c r="AF84" s="7"/>
      <c r="AG84" s="7"/>
      <c r="AH84" s="7">
        <f t="shared" si="6"/>
        <v>6524</v>
      </c>
      <c r="AI84" s="7"/>
      <c r="AJ84" s="7"/>
      <c r="AK84" s="7"/>
    </row>
    <row r="85" spans="2:37">
      <c r="B85" s="356">
        <f t="shared" si="7"/>
        <v>74</v>
      </c>
      <c r="C85" s="6">
        <v>45288</v>
      </c>
      <c r="D85" s="356">
        <v>355</v>
      </c>
      <c r="E85" s="356">
        <v>360</v>
      </c>
      <c r="F85" s="356"/>
      <c r="G85" s="356"/>
      <c r="H85" s="356">
        <v>121</v>
      </c>
      <c r="I85" s="356"/>
      <c r="J85" s="356"/>
      <c r="K85" s="356"/>
      <c r="L85" s="356"/>
      <c r="M85" s="356"/>
      <c r="N85" s="356"/>
      <c r="O85" s="356">
        <f t="shared" si="8"/>
        <v>6084</v>
      </c>
      <c r="P85" s="356"/>
      <c r="Q85" s="356"/>
      <c r="R85" s="356"/>
      <c r="V85" s="7">
        <f t="shared" si="5"/>
        <v>75</v>
      </c>
      <c r="W85" s="12">
        <v>45292</v>
      </c>
      <c r="X85" s="7">
        <v>514</v>
      </c>
      <c r="Y85" s="7">
        <v>527</v>
      </c>
      <c r="Z85" s="7"/>
      <c r="AA85" s="7"/>
      <c r="AB85" s="7">
        <v>30</v>
      </c>
      <c r="AC85" s="7"/>
      <c r="AD85" s="7"/>
      <c r="AE85" s="7"/>
      <c r="AF85" s="7"/>
      <c r="AG85" s="7"/>
      <c r="AH85" s="7">
        <f t="shared" si="6"/>
        <v>6554</v>
      </c>
      <c r="AI85" s="7"/>
      <c r="AJ85" s="7"/>
      <c r="AK85" s="7"/>
    </row>
    <row r="86" spans="2:37">
      <c r="B86" s="356">
        <f t="shared" si="7"/>
        <v>75</v>
      </c>
      <c r="C86" s="6">
        <v>45297</v>
      </c>
      <c r="D86" s="356">
        <v>269</v>
      </c>
      <c r="E86" s="356">
        <v>245</v>
      </c>
      <c r="F86" s="356"/>
      <c r="G86" s="356"/>
      <c r="H86" s="356">
        <v>206</v>
      </c>
      <c r="I86" s="356"/>
      <c r="J86" s="356"/>
      <c r="K86" s="356"/>
      <c r="L86" s="356"/>
      <c r="M86" s="356"/>
      <c r="N86" s="356"/>
      <c r="O86" s="356">
        <f t="shared" si="8"/>
        <v>6290</v>
      </c>
      <c r="P86" s="356"/>
      <c r="Q86" s="356"/>
      <c r="R86" s="356"/>
      <c r="V86" s="7">
        <f t="shared" si="5"/>
        <v>76</v>
      </c>
      <c r="W86" s="12">
        <v>45292</v>
      </c>
      <c r="X86" s="7">
        <v>527</v>
      </c>
      <c r="Y86" s="7">
        <v>588</v>
      </c>
      <c r="Z86" s="7"/>
      <c r="AA86" s="7"/>
      <c r="AB86" s="7">
        <v>151</v>
      </c>
      <c r="AC86" s="7"/>
      <c r="AD86" s="7"/>
      <c r="AE86" s="7"/>
      <c r="AF86" s="7"/>
      <c r="AG86" s="7"/>
      <c r="AH86" s="7">
        <f t="shared" si="6"/>
        <v>6705</v>
      </c>
      <c r="AI86" s="7"/>
      <c r="AJ86" s="7"/>
      <c r="AK86" s="7"/>
    </row>
    <row r="87" spans="2:37">
      <c r="B87" s="356">
        <f t="shared" si="7"/>
        <v>76</v>
      </c>
      <c r="C87" s="6">
        <v>45297</v>
      </c>
      <c r="D87" s="356">
        <v>245</v>
      </c>
      <c r="E87" s="356">
        <v>236</v>
      </c>
      <c r="F87" s="356"/>
      <c r="G87" s="356"/>
      <c r="H87" s="356">
        <v>226</v>
      </c>
      <c r="I87" s="356"/>
      <c r="J87" s="356"/>
      <c r="K87" s="356"/>
      <c r="L87" s="356"/>
      <c r="M87" s="356"/>
      <c r="N87" s="356"/>
      <c r="O87" s="356">
        <f t="shared" si="8"/>
        <v>6516</v>
      </c>
      <c r="P87" s="356"/>
      <c r="Q87" s="356"/>
      <c r="R87" s="356"/>
      <c r="V87" s="7">
        <f t="shared" si="5"/>
        <v>77</v>
      </c>
      <c r="W87" s="12">
        <v>45293</v>
      </c>
      <c r="X87" s="7">
        <v>567</v>
      </c>
      <c r="Y87" s="7">
        <v>633</v>
      </c>
      <c r="Z87" s="7"/>
      <c r="AA87" s="7"/>
      <c r="AB87" s="7">
        <v>372</v>
      </c>
      <c r="AC87" s="7"/>
      <c r="AD87" s="7"/>
      <c r="AE87" s="7"/>
      <c r="AF87" s="7"/>
      <c r="AG87" s="7"/>
      <c r="AH87" s="7">
        <f t="shared" si="6"/>
        <v>7077</v>
      </c>
      <c r="AI87" s="7"/>
      <c r="AJ87" s="7"/>
      <c r="AK87" s="7"/>
    </row>
    <row r="88" spans="2:37">
      <c r="B88" s="356">
        <f t="shared" si="7"/>
        <v>77</v>
      </c>
      <c r="C88" s="6">
        <v>45297</v>
      </c>
      <c r="D88" s="356">
        <v>245</v>
      </c>
      <c r="E88" s="356">
        <v>236</v>
      </c>
      <c r="F88" s="356"/>
      <c r="G88" s="356"/>
      <c r="H88" s="356">
        <v>58</v>
      </c>
      <c r="I88" s="356"/>
      <c r="J88" s="356"/>
      <c r="K88" s="356"/>
      <c r="L88" s="356"/>
      <c r="M88" s="356"/>
      <c r="N88" s="356"/>
      <c r="O88" s="356">
        <f t="shared" si="8"/>
        <v>6574</v>
      </c>
      <c r="P88" s="356"/>
      <c r="Q88" s="356"/>
      <c r="R88" s="356"/>
      <c r="V88" s="7">
        <f t="shared" si="5"/>
        <v>78</v>
      </c>
      <c r="W88" s="12">
        <v>45293</v>
      </c>
      <c r="X88" s="7">
        <v>633</v>
      </c>
      <c r="Y88" s="7">
        <v>640</v>
      </c>
      <c r="Z88" s="7"/>
      <c r="AA88" s="7"/>
      <c r="AB88" s="7">
        <v>83</v>
      </c>
      <c r="AC88" s="7"/>
      <c r="AD88" s="7"/>
      <c r="AE88" s="7"/>
      <c r="AF88" s="7"/>
      <c r="AG88" s="7"/>
      <c r="AH88" s="7">
        <f t="shared" si="6"/>
        <v>7160</v>
      </c>
      <c r="AI88" s="7"/>
      <c r="AJ88" s="7"/>
      <c r="AK88" s="7"/>
    </row>
    <row r="89" spans="2:37">
      <c r="B89" s="356">
        <f t="shared" si="7"/>
        <v>78</v>
      </c>
      <c r="C89" s="6">
        <v>45297</v>
      </c>
      <c r="D89" s="356">
        <v>236</v>
      </c>
      <c r="E89" s="356">
        <v>211</v>
      </c>
      <c r="F89" s="356"/>
      <c r="G89" s="356"/>
      <c r="H89" s="356">
        <v>176</v>
      </c>
      <c r="I89" s="356"/>
      <c r="J89" s="356"/>
      <c r="K89" s="356"/>
      <c r="L89" s="356"/>
      <c r="M89" s="356"/>
      <c r="N89" s="356"/>
      <c r="O89" s="356">
        <f t="shared" si="8"/>
        <v>6750</v>
      </c>
      <c r="P89" s="356"/>
      <c r="Q89" s="356"/>
      <c r="R89" s="356"/>
      <c r="V89" s="7">
        <f t="shared" si="5"/>
        <v>79</v>
      </c>
      <c r="W89" s="12">
        <v>45293</v>
      </c>
      <c r="X89" s="7">
        <v>633</v>
      </c>
      <c r="Y89" s="7">
        <v>634</v>
      </c>
      <c r="Z89" s="7"/>
      <c r="AA89" s="7"/>
      <c r="AB89" s="7">
        <v>34</v>
      </c>
      <c r="AC89" s="7"/>
      <c r="AD89" s="7"/>
      <c r="AE89" s="7"/>
      <c r="AF89" s="7"/>
      <c r="AG89" s="7"/>
      <c r="AH89" s="7">
        <f t="shared" si="6"/>
        <v>7194</v>
      </c>
      <c r="AI89" s="7"/>
      <c r="AJ89" s="7"/>
      <c r="AK89" s="7"/>
    </row>
    <row r="90" spans="2:37">
      <c r="B90" s="356">
        <f t="shared" si="7"/>
        <v>79</v>
      </c>
      <c r="C90" s="6">
        <v>45299</v>
      </c>
      <c r="D90" s="356">
        <v>166</v>
      </c>
      <c r="E90" s="356">
        <v>160</v>
      </c>
      <c r="F90" s="356"/>
      <c r="G90" s="356"/>
      <c r="H90" s="356">
        <v>66</v>
      </c>
      <c r="I90" s="356"/>
      <c r="J90" s="356"/>
      <c r="K90" s="356"/>
      <c r="L90" s="356"/>
      <c r="M90" s="356"/>
      <c r="N90" s="356"/>
      <c r="O90" s="356">
        <f t="shared" si="8"/>
        <v>6816</v>
      </c>
      <c r="P90" s="356"/>
      <c r="Q90" s="356"/>
      <c r="R90" s="356"/>
      <c r="V90" s="7">
        <f t="shared" si="5"/>
        <v>80</v>
      </c>
      <c r="W90" s="12">
        <v>45293</v>
      </c>
      <c r="X90" s="7">
        <v>537</v>
      </c>
      <c r="Y90" s="7">
        <v>604</v>
      </c>
      <c r="Z90" s="7"/>
      <c r="AA90" s="7"/>
      <c r="AB90" s="7">
        <v>218</v>
      </c>
      <c r="AC90" s="7"/>
      <c r="AD90" s="7"/>
      <c r="AE90" s="7"/>
      <c r="AF90" s="7"/>
      <c r="AG90" s="7"/>
      <c r="AH90" s="7">
        <f t="shared" si="6"/>
        <v>7412</v>
      </c>
      <c r="AI90" s="7"/>
      <c r="AJ90" s="7"/>
      <c r="AK90" s="7"/>
    </row>
    <row r="91" spans="2:37">
      <c r="B91" s="356">
        <f t="shared" si="7"/>
        <v>80</v>
      </c>
      <c r="C91" s="6">
        <v>45299</v>
      </c>
      <c r="D91" s="356">
        <v>160</v>
      </c>
      <c r="E91" s="356">
        <v>161</v>
      </c>
      <c r="F91" s="356"/>
      <c r="G91" s="356"/>
      <c r="H91" s="356">
        <v>31</v>
      </c>
      <c r="I91" s="356"/>
      <c r="J91" s="356"/>
      <c r="K91" s="356"/>
      <c r="L91" s="356"/>
      <c r="M91" s="356"/>
      <c r="N91" s="356"/>
      <c r="O91" s="356">
        <f t="shared" si="8"/>
        <v>6847</v>
      </c>
      <c r="P91" s="356"/>
      <c r="Q91" s="356"/>
      <c r="R91" s="356"/>
      <c r="V91" s="7">
        <f t="shared" si="5"/>
        <v>81</v>
      </c>
      <c r="W91" s="12">
        <v>45293</v>
      </c>
      <c r="X91" s="7">
        <v>604</v>
      </c>
      <c r="Y91" s="7">
        <v>614</v>
      </c>
      <c r="Z91" s="7"/>
      <c r="AA91" s="7"/>
      <c r="AB91" s="7">
        <v>17</v>
      </c>
      <c r="AC91" s="7"/>
      <c r="AD91" s="7"/>
      <c r="AE91" s="7"/>
      <c r="AF91" s="7"/>
      <c r="AG91" s="7"/>
      <c r="AH91" s="7">
        <f t="shared" si="6"/>
        <v>7429</v>
      </c>
      <c r="AI91" s="7"/>
      <c r="AJ91" s="7"/>
      <c r="AK91" s="7"/>
    </row>
    <row r="92" spans="2:37">
      <c r="B92" s="356">
        <f t="shared" si="7"/>
        <v>81</v>
      </c>
      <c r="C92" s="6">
        <v>45299</v>
      </c>
      <c r="D92" s="356">
        <v>160</v>
      </c>
      <c r="E92" s="356">
        <v>138</v>
      </c>
      <c r="F92" s="356"/>
      <c r="G92" s="356"/>
      <c r="H92" s="356">
        <v>434</v>
      </c>
      <c r="I92" s="356"/>
      <c r="J92" s="356"/>
      <c r="K92" s="356"/>
      <c r="L92" s="356"/>
      <c r="M92" s="356"/>
      <c r="N92" s="356"/>
      <c r="O92" s="356">
        <f t="shared" si="8"/>
        <v>7281</v>
      </c>
      <c r="P92" s="356"/>
      <c r="Q92" s="356"/>
      <c r="R92" s="356"/>
      <c r="V92" s="7">
        <f t="shared" si="5"/>
        <v>82</v>
      </c>
      <c r="W92" s="12">
        <v>45293</v>
      </c>
      <c r="X92" s="7">
        <v>614</v>
      </c>
      <c r="Y92" s="7">
        <v>616</v>
      </c>
      <c r="Z92" s="7"/>
      <c r="AA92" s="7"/>
      <c r="AB92" s="7">
        <v>46</v>
      </c>
      <c r="AC92" s="7"/>
      <c r="AD92" s="7"/>
      <c r="AE92" s="7"/>
      <c r="AF92" s="7"/>
      <c r="AG92" s="7"/>
      <c r="AH92" s="7">
        <f t="shared" si="6"/>
        <v>7475</v>
      </c>
      <c r="AI92" s="7"/>
      <c r="AJ92" s="7"/>
      <c r="AK92" s="7"/>
    </row>
    <row r="93" spans="2:37">
      <c r="B93" s="356">
        <f t="shared" si="7"/>
        <v>82</v>
      </c>
      <c r="C93" s="6">
        <v>45300</v>
      </c>
      <c r="D93" s="356">
        <v>159</v>
      </c>
      <c r="E93" s="356">
        <v>160</v>
      </c>
      <c r="F93" s="356"/>
      <c r="G93" s="356"/>
      <c r="H93" s="356">
        <v>142</v>
      </c>
      <c r="I93" s="356"/>
      <c r="J93" s="356"/>
      <c r="K93" s="356"/>
      <c r="L93" s="356"/>
      <c r="M93" s="356"/>
      <c r="N93" s="356"/>
      <c r="O93" s="356">
        <f t="shared" si="8"/>
        <v>7423</v>
      </c>
      <c r="P93" s="356"/>
      <c r="Q93" s="356"/>
      <c r="R93" s="356"/>
      <c r="V93" s="7">
        <f t="shared" si="5"/>
        <v>83</v>
      </c>
      <c r="W93" s="12">
        <v>45295</v>
      </c>
      <c r="X93" s="7">
        <v>590</v>
      </c>
      <c r="Y93" s="7">
        <v>592</v>
      </c>
      <c r="Z93" s="7"/>
      <c r="AA93" s="7"/>
      <c r="AB93" s="7">
        <v>165</v>
      </c>
      <c r="AC93" s="7"/>
      <c r="AD93" s="7"/>
      <c r="AE93" s="7"/>
      <c r="AF93" s="7"/>
      <c r="AG93" s="7"/>
      <c r="AH93" s="7">
        <f t="shared" si="6"/>
        <v>7640</v>
      </c>
      <c r="AI93" s="7"/>
      <c r="AJ93" s="7"/>
      <c r="AK93" s="7"/>
    </row>
    <row r="94" spans="2:37">
      <c r="B94" s="356">
        <f t="shared" si="7"/>
        <v>83</v>
      </c>
      <c r="C94" s="6">
        <v>45301</v>
      </c>
      <c r="D94" s="356">
        <v>182</v>
      </c>
      <c r="E94" s="356">
        <v>183</v>
      </c>
      <c r="F94" s="356"/>
      <c r="G94" s="356"/>
      <c r="H94" s="356">
        <v>140</v>
      </c>
      <c r="I94" s="356"/>
      <c r="J94" s="356"/>
      <c r="K94" s="356"/>
      <c r="L94" s="356"/>
      <c r="M94" s="356"/>
      <c r="N94" s="356"/>
      <c r="O94" s="356">
        <f t="shared" si="8"/>
        <v>7563</v>
      </c>
      <c r="P94" s="356"/>
      <c r="Q94" s="356"/>
      <c r="R94" s="356"/>
      <c r="V94" s="7">
        <f t="shared" si="5"/>
        <v>84</v>
      </c>
      <c r="W94" s="12">
        <v>45295</v>
      </c>
      <c r="X94" s="7">
        <v>590</v>
      </c>
      <c r="Y94" s="7">
        <v>618</v>
      </c>
      <c r="Z94" s="7"/>
      <c r="AA94" s="7"/>
      <c r="AB94" s="7">
        <v>108</v>
      </c>
      <c r="AC94" s="7"/>
      <c r="AD94" s="7"/>
      <c r="AE94" s="7"/>
      <c r="AF94" s="7"/>
      <c r="AG94" s="7"/>
      <c r="AH94" s="7">
        <f t="shared" si="6"/>
        <v>7748</v>
      </c>
      <c r="AI94" s="7"/>
      <c r="AJ94" s="7"/>
      <c r="AK94" s="7"/>
    </row>
    <row r="95" spans="2:37">
      <c r="B95" s="356">
        <f t="shared" si="7"/>
        <v>84</v>
      </c>
      <c r="C95" s="6">
        <v>45301</v>
      </c>
      <c r="D95" s="356">
        <v>146</v>
      </c>
      <c r="E95" s="356">
        <v>169</v>
      </c>
      <c r="F95" s="356"/>
      <c r="G95" s="356"/>
      <c r="H95" s="356">
        <v>454</v>
      </c>
      <c r="I95" s="356"/>
      <c r="J95" s="356"/>
      <c r="K95" s="356"/>
      <c r="L95" s="356"/>
      <c r="M95" s="356"/>
      <c r="N95" s="356"/>
      <c r="O95" s="356">
        <f t="shared" si="8"/>
        <v>8017</v>
      </c>
      <c r="P95" s="356"/>
      <c r="Q95" s="356"/>
      <c r="R95" s="356"/>
      <c r="V95" s="7">
        <f t="shared" si="5"/>
        <v>85</v>
      </c>
      <c r="W95" s="12">
        <v>45295</v>
      </c>
      <c r="X95" s="7">
        <v>618</v>
      </c>
      <c r="Y95" s="7">
        <v>628</v>
      </c>
      <c r="Z95" s="7"/>
      <c r="AA95" s="7"/>
      <c r="AB95" s="7">
        <v>21</v>
      </c>
      <c r="AC95" s="7"/>
      <c r="AD95" s="7"/>
      <c r="AE95" s="7"/>
      <c r="AF95" s="7"/>
      <c r="AG95" s="7"/>
      <c r="AH95" s="7">
        <f t="shared" si="6"/>
        <v>7769</v>
      </c>
      <c r="AI95" s="7"/>
      <c r="AJ95" s="7"/>
      <c r="AK95" s="7"/>
    </row>
    <row r="96" spans="2:37">
      <c r="B96" s="356">
        <f t="shared" si="7"/>
        <v>85</v>
      </c>
      <c r="C96" s="6">
        <v>45302</v>
      </c>
      <c r="D96" s="356">
        <v>236</v>
      </c>
      <c r="E96" s="356">
        <v>311</v>
      </c>
      <c r="F96" s="356"/>
      <c r="G96" s="356"/>
      <c r="H96" s="356">
        <v>100</v>
      </c>
      <c r="I96" s="356"/>
      <c r="J96" s="356"/>
      <c r="K96" s="356"/>
      <c r="L96" s="356"/>
      <c r="M96" s="356"/>
      <c r="N96" s="356"/>
      <c r="O96" s="356">
        <f t="shared" si="8"/>
        <v>8117</v>
      </c>
      <c r="P96" s="356"/>
      <c r="Q96" s="356"/>
      <c r="R96" s="356"/>
      <c r="V96" s="7">
        <f t="shared" si="5"/>
        <v>86</v>
      </c>
      <c r="W96" s="12">
        <v>45295</v>
      </c>
      <c r="X96" s="7">
        <v>628</v>
      </c>
      <c r="Y96" s="7">
        <v>630</v>
      </c>
      <c r="Z96" s="7"/>
      <c r="AA96" s="7"/>
      <c r="AB96" s="7">
        <v>50</v>
      </c>
      <c r="AC96" s="7"/>
      <c r="AD96" s="7"/>
      <c r="AE96" s="7"/>
      <c r="AF96" s="7"/>
      <c r="AG96" s="7"/>
      <c r="AH96" s="7">
        <f t="shared" si="6"/>
        <v>7819</v>
      </c>
      <c r="AI96" s="7"/>
      <c r="AJ96" s="7"/>
      <c r="AK96" s="7"/>
    </row>
    <row r="97" spans="2:37">
      <c r="B97" s="356">
        <f t="shared" si="7"/>
        <v>86</v>
      </c>
      <c r="C97" s="6">
        <v>45302</v>
      </c>
      <c r="D97" s="356">
        <v>236</v>
      </c>
      <c r="E97" s="356">
        <v>239</v>
      </c>
      <c r="F97" s="356"/>
      <c r="G97" s="356"/>
      <c r="H97" s="356">
        <v>85</v>
      </c>
      <c r="I97" s="356"/>
      <c r="J97" s="356"/>
      <c r="K97" s="356"/>
      <c r="L97" s="356"/>
      <c r="M97" s="356"/>
      <c r="N97" s="356"/>
      <c r="O97" s="356">
        <f t="shared" si="8"/>
        <v>8202</v>
      </c>
      <c r="P97" s="356"/>
      <c r="Q97" s="356"/>
      <c r="R97" s="356"/>
      <c r="V97" s="7">
        <f t="shared" si="5"/>
        <v>87</v>
      </c>
      <c r="W97" s="12">
        <v>45295</v>
      </c>
      <c r="X97" s="7">
        <v>627</v>
      </c>
      <c r="Y97" s="7">
        <v>628</v>
      </c>
      <c r="Z97" s="7"/>
      <c r="AA97" s="7"/>
      <c r="AB97" s="7">
        <v>202</v>
      </c>
      <c r="AC97" s="7"/>
      <c r="AD97" s="7"/>
      <c r="AE97" s="7"/>
      <c r="AF97" s="7"/>
      <c r="AG97" s="7"/>
      <c r="AH97" s="7">
        <f t="shared" si="6"/>
        <v>8021</v>
      </c>
      <c r="AI97" s="7"/>
      <c r="AJ97" s="7"/>
      <c r="AK97" s="7"/>
    </row>
    <row r="98" spans="2:37">
      <c r="B98" s="356">
        <f t="shared" si="7"/>
        <v>87</v>
      </c>
      <c r="C98" s="6">
        <v>45303</v>
      </c>
      <c r="D98" s="356">
        <v>233</v>
      </c>
      <c r="E98" s="356">
        <v>239</v>
      </c>
      <c r="F98" s="356"/>
      <c r="G98" s="356"/>
      <c r="H98" s="356">
        <v>225</v>
      </c>
      <c r="I98" s="356"/>
      <c r="J98" s="356"/>
      <c r="K98" s="356"/>
      <c r="L98" s="356"/>
      <c r="M98" s="356"/>
      <c r="N98" s="356"/>
      <c r="O98" s="356">
        <f t="shared" si="8"/>
        <v>8427</v>
      </c>
      <c r="P98" s="356"/>
      <c r="Q98" s="356"/>
      <c r="R98" s="356"/>
      <c r="V98" s="7">
        <f t="shared" si="5"/>
        <v>88</v>
      </c>
      <c r="W98" s="12">
        <v>45295</v>
      </c>
      <c r="X98" s="7">
        <v>644</v>
      </c>
      <c r="Y98" s="7">
        <v>641</v>
      </c>
      <c r="Z98" s="7"/>
      <c r="AA98" s="7"/>
      <c r="AB98" s="7">
        <v>82</v>
      </c>
      <c r="AC98" s="7"/>
      <c r="AD98" s="7"/>
      <c r="AE98" s="7"/>
      <c r="AF98" s="7"/>
      <c r="AG98" s="7"/>
      <c r="AH98" s="7">
        <f t="shared" si="6"/>
        <v>8103</v>
      </c>
      <c r="AI98" s="7"/>
      <c r="AJ98" s="7"/>
      <c r="AK98" s="7"/>
    </row>
    <row r="99" spans="2:37">
      <c r="B99" s="356">
        <f t="shared" si="7"/>
        <v>88</v>
      </c>
      <c r="C99" s="6">
        <v>45303</v>
      </c>
      <c r="D99" s="356">
        <v>233</v>
      </c>
      <c r="E99" s="356">
        <v>234</v>
      </c>
      <c r="F99" s="356"/>
      <c r="G99" s="356"/>
      <c r="H99" s="356">
        <v>90</v>
      </c>
      <c r="I99" s="356"/>
      <c r="J99" s="356"/>
      <c r="K99" s="356"/>
      <c r="L99" s="356"/>
      <c r="M99" s="356"/>
      <c r="N99" s="356"/>
      <c r="O99" s="356">
        <f t="shared" si="8"/>
        <v>8517</v>
      </c>
      <c r="P99" s="356"/>
      <c r="Q99" s="356"/>
      <c r="R99" s="356"/>
      <c r="V99" s="7">
        <f t="shared" si="5"/>
        <v>89</v>
      </c>
      <c r="W99" s="12">
        <v>45295</v>
      </c>
      <c r="X99" s="7">
        <v>641</v>
      </c>
      <c r="Y99" s="7">
        <v>636</v>
      </c>
      <c r="Z99" s="7"/>
      <c r="AA99" s="7"/>
      <c r="AB99" s="7">
        <v>65</v>
      </c>
      <c r="AC99" s="7"/>
      <c r="AD99" s="7"/>
      <c r="AE99" s="7"/>
      <c r="AF99" s="7"/>
      <c r="AG99" s="7"/>
      <c r="AH99" s="7">
        <f t="shared" si="6"/>
        <v>8168</v>
      </c>
      <c r="AI99" s="7"/>
      <c r="AJ99" s="7"/>
      <c r="AK99" s="7"/>
    </row>
    <row r="100" spans="2:37">
      <c r="B100" s="356">
        <f t="shared" si="7"/>
        <v>89</v>
      </c>
      <c r="C100" s="6">
        <v>45303</v>
      </c>
      <c r="D100" s="356">
        <v>233</v>
      </c>
      <c r="E100" s="356">
        <v>230</v>
      </c>
      <c r="F100" s="356"/>
      <c r="G100" s="356"/>
      <c r="H100" s="356">
        <v>107</v>
      </c>
      <c r="I100" s="356"/>
      <c r="J100" s="356"/>
      <c r="K100" s="356"/>
      <c r="L100" s="356"/>
      <c r="M100" s="356"/>
      <c r="N100" s="356"/>
      <c r="O100" s="356">
        <f t="shared" si="8"/>
        <v>8624</v>
      </c>
      <c r="P100" s="356"/>
      <c r="Q100" s="356"/>
      <c r="R100" s="356"/>
      <c r="V100" s="7">
        <f t="shared" si="5"/>
        <v>90</v>
      </c>
      <c r="W100" s="12">
        <v>45295</v>
      </c>
      <c r="X100" s="7">
        <v>636</v>
      </c>
      <c r="Y100" s="7">
        <v>628</v>
      </c>
      <c r="Z100" s="7"/>
      <c r="AA100" s="7"/>
      <c r="AB100" s="7">
        <v>67</v>
      </c>
      <c r="AC100" s="7"/>
      <c r="AD100" s="7"/>
      <c r="AE100" s="7"/>
      <c r="AF100" s="7"/>
      <c r="AG100" s="7"/>
      <c r="AH100" s="7">
        <f t="shared" si="6"/>
        <v>8235</v>
      </c>
      <c r="AI100" s="7"/>
      <c r="AJ100" s="7"/>
      <c r="AK100" s="7"/>
    </row>
    <row r="101" spans="2:37">
      <c r="B101" s="356">
        <f t="shared" si="7"/>
        <v>90</v>
      </c>
      <c r="C101" s="6">
        <v>45303</v>
      </c>
      <c r="D101" s="356">
        <v>230</v>
      </c>
      <c r="E101" s="356">
        <v>240</v>
      </c>
      <c r="F101" s="356"/>
      <c r="G101" s="356"/>
      <c r="H101" s="356">
        <v>150</v>
      </c>
      <c r="I101" s="356"/>
      <c r="J101" s="356"/>
      <c r="K101" s="356"/>
      <c r="L101" s="356"/>
      <c r="M101" s="356"/>
      <c r="N101" s="356"/>
      <c r="O101" s="356">
        <f t="shared" si="8"/>
        <v>8774</v>
      </c>
      <c r="P101" s="356"/>
      <c r="Q101" s="356"/>
      <c r="R101" s="356"/>
      <c r="V101" s="7">
        <f t="shared" si="5"/>
        <v>91</v>
      </c>
      <c r="W101" s="12">
        <v>45295</v>
      </c>
      <c r="X101" s="7">
        <v>574</v>
      </c>
      <c r="Y101" s="7">
        <v>575</v>
      </c>
      <c r="Z101" s="7"/>
      <c r="AA101" s="7"/>
      <c r="AB101" s="7">
        <v>28</v>
      </c>
      <c r="AC101" s="7"/>
      <c r="AD101" s="7"/>
      <c r="AE101" s="7"/>
      <c r="AF101" s="7"/>
      <c r="AG101" s="7"/>
      <c r="AH101" s="7">
        <f t="shared" si="6"/>
        <v>8263</v>
      </c>
      <c r="AI101" s="7"/>
      <c r="AJ101" s="7"/>
      <c r="AK101" s="7"/>
    </row>
    <row r="102" spans="2:37">
      <c r="B102" s="356">
        <f t="shared" si="7"/>
        <v>91</v>
      </c>
      <c r="C102" s="6">
        <v>45303</v>
      </c>
      <c r="D102" s="356">
        <v>236</v>
      </c>
      <c r="E102" s="356">
        <v>211</v>
      </c>
      <c r="F102" s="356"/>
      <c r="G102" s="356"/>
      <c r="H102" s="339">
        <v>98</v>
      </c>
      <c r="I102" s="356"/>
      <c r="J102" s="356"/>
      <c r="K102" s="356"/>
      <c r="L102" s="356"/>
      <c r="M102" s="356"/>
      <c r="N102" s="356"/>
      <c r="O102" s="356">
        <f t="shared" si="8"/>
        <v>8872</v>
      </c>
      <c r="P102" s="356"/>
      <c r="Q102" s="356"/>
      <c r="R102" s="356"/>
      <c r="V102" s="7">
        <f t="shared" si="5"/>
        <v>92</v>
      </c>
      <c r="W102" s="12">
        <v>45295</v>
      </c>
      <c r="X102" s="7">
        <v>575</v>
      </c>
      <c r="Y102" s="7">
        <v>580</v>
      </c>
      <c r="Z102" s="7"/>
      <c r="AA102" s="7"/>
      <c r="AB102" s="7">
        <v>33</v>
      </c>
      <c r="AC102" s="7"/>
      <c r="AD102" s="7"/>
      <c r="AE102" s="7"/>
      <c r="AF102" s="7"/>
      <c r="AG102" s="7"/>
      <c r="AH102" s="7">
        <f t="shared" si="6"/>
        <v>8296</v>
      </c>
      <c r="AI102" s="7"/>
      <c r="AJ102" s="7"/>
      <c r="AK102" s="7"/>
    </row>
    <row r="103" spans="2:37">
      <c r="B103" s="356">
        <f t="shared" si="7"/>
        <v>92</v>
      </c>
      <c r="C103" s="6">
        <v>45304</v>
      </c>
      <c r="D103" s="356">
        <v>223</v>
      </c>
      <c r="E103" s="356">
        <v>230</v>
      </c>
      <c r="F103" s="356"/>
      <c r="G103" s="356"/>
      <c r="H103" s="322">
        <v>67</v>
      </c>
      <c r="I103" s="356"/>
      <c r="J103" s="356"/>
      <c r="K103" s="356"/>
      <c r="L103" s="356"/>
      <c r="M103" s="356"/>
      <c r="N103" s="356"/>
      <c r="O103" s="356">
        <f t="shared" si="8"/>
        <v>8939</v>
      </c>
      <c r="P103" s="356"/>
      <c r="Q103" s="356"/>
      <c r="R103" s="356"/>
      <c r="V103" s="7">
        <f t="shared" si="5"/>
        <v>93</v>
      </c>
      <c r="W103" s="12">
        <v>45295</v>
      </c>
      <c r="X103" s="7">
        <v>575</v>
      </c>
      <c r="Y103" s="7">
        <v>577</v>
      </c>
      <c r="Z103" s="7"/>
      <c r="AA103" s="7"/>
      <c r="AB103" s="7">
        <v>41</v>
      </c>
      <c r="AC103" s="7"/>
      <c r="AD103" s="7"/>
      <c r="AE103" s="7"/>
      <c r="AF103" s="7"/>
      <c r="AG103" s="7"/>
      <c r="AH103" s="7">
        <f t="shared" si="6"/>
        <v>8337</v>
      </c>
      <c r="AI103" s="7"/>
      <c r="AJ103" s="7"/>
      <c r="AK103" s="7"/>
    </row>
    <row r="104" spans="2:37">
      <c r="B104" s="356">
        <f t="shared" si="7"/>
        <v>93</v>
      </c>
      <c r="C104" s="6">
        <v>45304</v>
      </c>
      <c r="D104" s="356">
        <v>239</v>
      </c>
      <c r="E104" s="356">
        <v>240</v>
      </c>
      <c r="F104" s="356"/>
      <c r="G104" s="356"/>
      <c r="H104" s="322">
        <v>15</v>
      </c>
      <c r="I104" s="356"/>
      <c r="J104" s="356"/>
      <c r="K104" s="356"/>
      <c r="L104" s="356"/>
      <c r="M104" s="356"/>
      <c r="N104" s="356"/>
      <c r="O104" s="356">
        <f t="shared" si="8"/>
        <v>8954</v>
      </c>
      <c r="P104" s="356"/>
      <c r="Q104" s="356"/>
      <c r="R104" s="356"/>
      <c r="V104" s="7">
        <f t="shared" si="5"/>
        <v>94</v>
      </c>
      <c r="W104" s="12">
        <v>45295</v>
      </c>
      <c r="X104" s="7">
        <v>577</v>
      </c>
      <c r="Y104" s="7">
        <v>578</v>
      </c>
      <c r="Z104" s="7"/>
      <c r="AA104" s="7"/>
      <c r="AB104" s="7">
        <v>22</v>
      </c>
      <c r="AC104" s="7"/>
      <c r="AD104" s="7"/>
      <c r="AE104" s="7"/>
      <c r="AF104" s="7"/>
      <c r="AG104" s="7"/>
      <c r="AH104" s="7">
        <f t="shared" si="6"/>
        <v>8359</v>
      </c>
      <c r="AI104" s="7"/>
      <c r="AJ104" s="7"/>
      <c r="AK104" s="7"/>
    </row>
    <row r="105" spans="2:37">
      <c r="B105" s="356">
        <f t="shared" si="7"/>
        <v>94</v>
      </c>
      <c r="C105" s="6">
        <v>45304</v>
      </c>
      <c r="D105" s="356">
        <v>113</v>
      </c>
      <c r="E105" s="356">
        <v>114</v>
      </c>
      <c r="F105" s="356"/>
      <c r="G105" s="356"/>
      <c r="H105" s="322">
        <v>75</v>
      </c>
      <c r="I105" s="356"/>
      <c r="J105" s="356"/>
      <c r="K105" s="356"/>
      <c r="L105" s="356"/>
      <c r="M105" s="356"/>
      <c r="N105" s="356"/>
      <c r="O105" s="356">
        <f t="shared" si="8"/>
        <v>9029</v>
      </c>
      <c r="P105" s="356"/>
      <c r="Q105" s="356"/>
      <c r="R105" s="356"/>
      <c r="V105" s="7">
        <f t="shared" si="5"/>
        <v>95</v>
      </c>
      <c r="W105" s="12">
        <v>45296</v>
      </c>
      <c r="X105" s="7">
        <v>585</v>
      </c>
      <c r="Y105" s="7">
        <v>584</v>
      </c>
      <c r="Z105" s="7"/>
      <c r="AA105" s="7"/>
      <c r="AB105" s="335">
        <v>42</v>
      </c>
      <c r="AC105" s="7"/>
      <c r="AD105" s="7"/>
      <c r="AE105" s="7"/>
      <c r="AF105" s="7"/>
      <c r="AG105" s="7"/>
      <c r="AH105" s="7">
        <f t="shared" si="6"/>
        <v>8401</v>
      </c>
      <c r="AI105" s="7"/>
      <c r="AJ105" s="7"/>
      <c r="AK105" s="7"/>
    </row>
    <row r="106" spans="2:37">
      <c r="B106" s="356">
        <f t="shared" si="7"/>
        <v>95</v>
      </c>
      <c r="C106" s="6">
        <v>45306</v>
      </c>
      <c r="D106" s="356">
        <v>368</v>
      </c>
      <c r="E106" s="356">
        <v>369</v>
      </c>
      <c r="F106" s="356"/>
      <c r="G106" s="356"/>
      <c r="H106" s="322">
        <v>46</v>
      </c>
      <c r="I106" s="356"/>
      <c r="J106" s="356"/>
      <c r="K106" s="356"/>
      <c r="L106" s="356"/>
      <c r="M106" s="356"/>
      <c r="N106" s="356"/>
      <c r="O106" s="356">
        <f t="shared" si="8"/>
        <v>9075</v>
      </c>
      <c r="P106" s="356"/>
      <c r="Q106" s="356"/>
      <c r="R106" s="356"/>
      <c r="V106" s="7">
        <f t="shared" si="5"/>
        <v>96</v>
      </c>
      <c r="W106" s="12">
        <v>45296</v>
      </c>
      <c r="X106" s="7">
        <v>584</v>
      </c>
      <c r="Y106" s="7">
        <v>582</v>
      </c>
      <c r="Z106" s="7"/>
      <c r="AA106" s="7"/>
      <c r="AB106" s="7">
        <v>26</v>
      </c>
      <c r="AC106" s="7"/>
      <c r="AD106" s="7"/>
      <c r="AE106" s="7"/>
      <c r="AF106" s="7"/>
      <c r="AG106" s="7"/>
      <c r="AH106" s="7">
        <f t="shared" si="6"/>
        <v>8427</v>
      </c>
      <c r="AI106" s="7"/>
      <c r="AJ106" s="7"/>
      <c r="AK106" s="7"/>
    </row>
    <row r="107" spans="2:37">
      <c r="B107" s="356">
        <f t="shared" si="7"/>
        <v>96</v>
      </c>
      <c r="C107" s="6">
        <v>45306</v>
      </c>
      <c r="D107" s="356">
        <v>366</v>
      </c>
      <c r="E107" s="356">
        <v>361</v>
      </c>
      <c r="F107" s="356"/>
      <c r="G107" s="356"/>
      <c r="H107" s="322">
        <v>105</v>
      </c>
      <c r="I107" s="356"/>
      <c r="J107" s="356"/>
      <c r="K107" s="356"/>
      <c r="L107" s="356"/>
      <c r="M107" s="356"/>
      <c r="N107" s="356"/>
      <c r="O107" s="356">
        <f t="shared" si="8"/>
        <v>9180</v>
      </c>
      <c r="P107" s="356"/>
      <c r="Q107" s="356"/>
      <c r="R107" s="356"/>
      <c r="V107" s="7">
        <f t="shared" si="5"/>
        <v>97</v>
      </c>
      <c r="W107" s="12">
        <v>45296</v>
      </c>
      <c r="X107" s="7">
        <v>582</v>
      </c>
      <c r="Y107" s="7">
        <v>580</v>
      </c>
      <c r="Z107" s="7"/>
      <c r="AA107" s="7"/>
      <c r="AB107" s="7">
        <v>30</v>
      </c>
      <c r="AC107" s="7"/>
      <c r="AD107" s="7"/>
      <c r="AE107" s="7"/>
      <c r="AF107" s="7"/>
      <c r="AG107" s="7"/>
      <c r="AH107" s="7">
        <f t="shared" si="6"/>
        <v>8457</v>
      </c>
      <c r="AI107" s="7"/>
      <c r="AJ107" s="7"/>
      <c r="AK107" s="7"/>
    </row>
    <row r="108" spans="2:37">
      <c r="B108" s="356">
        <f t="shared" si="7"/>
        <v>97</v>
      </c>
      <c r="C108" s="6">
        <v>45307</v>
      </c>
      <c r="D108" s="356">
        <v>304</v>
      </c>
      <c r="E108" s="339" t="s">
        <v>1818</v>
      </c>
      <c r="F108" s="356"/>
      <c r="G108" s="356"/>
      <c r="H108" s="322">
        <v>52</v>
      </c>
      <c r="I108" s="356"/>
      <c r="J108" s="356"/>
      <c r="K108" s="356"/>
      <c r="L108" s="356"/>
      <c r="M108" s="356"/>
      <c r="N108" s="356"/>
      <c r="O108" s="356">
        <f t="shared" si="8"/>
        <v>9232</v>
      </c>
      <c r="P108" s="356"/>
      <c r="Q108" s="356"/>
      <c r="R108" s="356"/>
      <c r="V108" s="7">
        <f t="shared" si="5"/>
        <v>98</v>
      </c>
      <c r="W108" s="12">
        <v>45296</v>
      </c>
      <c r="X108" s="7">
        <v>580</v>
      </c>
      <c r="Y108" s="7">
        <v>579</v>
      </c>
      <c r="Z108" s="7"/>
      <c r="AA108" s="7"/>
      <c r="AB108" s="7">
        <v>25</v>
      </c>
      <c r="AC108" s="7"/>
      <c r="AD108" s="7"/>
      <c r="AE108" s="7"/>
      <c r="AF108" s="7"/>
      <c r="AG108" s="7"/>
      <c r="AH108" s="7">
        <f t="shared" si="6"/>
        <v>8482</v>
      </c>
      <c r="AI108" s="7"/>
      <c r="AJ108" s="7"/>
      <c r="AK108" s="7"/>
    </row>
    <row r="109" spans="2:37">
      <c r="B109" s="356">
        <f t="shared" si="7"/>
        <v>98</v>
      </c>
      <c r="C109" s="6">
        <v>45310</v>
      </c>
      <c r="D109" s="356">
        <v>302</v>
      </c>
      <c r="E109" s="356">
        <v>229</v>
      </c>
      <c r="F109" s="356"/>
      <c r="G109" s="356"/>
      <c r="H109" s="322">
        <v>28</v>
      </c>
      <c r="I109" s="356"/>
      <c r="J109" s="356"/>
      <c r="K109" s="356"/>
      <c r="L109" s="356"/>
      <c r="M109" s="356"/>
      <c r="N109" s="356"/>
      <c r="O109" s="356">
        <f t="shared" si="8"/>
        <v>9260</v>
      </c>
      <c r="P109" s="356"/>
      <c r="Q109" s="356"/>
      <c r="R109" s="356"/>
      <c r="V109" s="7">
        <f t="shared" si="5"/>
        <v>99</v>
      </c>
      <c r="W109" s="12">
        <v>45296</v>
      </c>
      <c r="X109" s="7">
        <v>579</v>
      </c>
      <c r="Y109" s="7">
        <v>581</v>
      </c>
      <c r="Z109" s="7"/>
      <c r="AA109" s="7"/>
      <c r="AB109" s="7">
        <v>50</v>
      </c>
      <c r="AC109" s="7"/>
      <c r="AD109" s="7"/>
      <c r="AE109" s="7"/>
      <c r="AF109" s="7"/>
      <c r="AG109" s="7"/>
      <c r="AH109" s="7">
        <f t="shared" si="6"/>
        <v>8532</v>
      </c>
      <c r="AI109" s="7"/>
      <c r="AJ109" s="7"/>
      <c r="AK109" s="7"/>
    </row>
    <row r="110" spans="2:37">
      <c r="B110" s="356">
        <f t="shared" si="7"/>
        <v>99</v>
      </c>
      <c r="C110" s="6">
        <v>45310</v>
      </c>
      <c r="D110" s="356">
        <v>299</v>
      </c>
      <c r="E110" s="356">
        <v>300</v>
      </c>
      <c r="F110" s="356"/>
      <c r="G110" s="356"/>
      <c r="H110" s="322">
        <v>20</v>
      </c>
      <c r="I110" s="356"/>
      <c r="J110" s="356"/>
      <c r="K110" s="356"/>
      <c r="L110" s="356"/>
      <c r="M110" s="356"/>
      <c r="N110" s="356"/>
      <c r="O110" s="356">
        <f t="shared" si="8"/>
        <v>9280</v>
      </c>
      <c r="P110" s="356"/>
      <c r="Q110" s="356"/>
      <c r="R110" s="356"/>
      <c r="V110" s="7">
        <f t="shared" si="5"/>
        <v>100</v>
      </c>
      <c r="W110" s="12">
        <v>45296</v>
      </c>
      <c r="X110" s="7">
        <v>590</v>
      </c>
      <c r="Y110" s="7">
        <v>591</v>
      </c>
      <c r="Z110" s="7"/>
      <c r="AA110" s="7"/>
      <c r="AB110" s="7">
        <v>25</v>
      </c>
      <c r="AC110" s="7"/>
      <c r="AD110" s="7"/>
      <c r="AE110" s="7"/>
      <c r="AF110" s="7"/>
      <c r="AG110" s="7"/>
      <c r="AH110" s="7">
        <f t="shared" si="6"/>
        <v>8557</v>
      </c>
      <c r="AI110" s="7"/>
      <c r="AJ110" s="7"/>
      <c r="AK110" s="7"/>
    </row>
    <row r="111" spans="2:37">
      <c r="B111" s="356">
        <f t="shared" si="7"/>
        <v>100</v>
      </c>
      <c r="C111" s="6">
        <v>45310</v>
      </c>
      <c r="D111" s="356">
        <v>297</v>
      </c>
      <c r="E111" s="356">
        <v>298</v>
      </c>
      <c r="F111" s="356"/>
      <c r="G111" s="356"/>
      <c r="H111" s="322">
        <v>15</v>
      </c>
      <c r="I111" s="356"/>
      <c r="J111" s="356"/>
      <c r="K111" s="356"/>
      <c r="L111" s="356"/>
      <c r="M111" s="356"/>
      <c r="N111" s="356"/>
      <c r="O111" s="356">
        <f t="shared" si="8"/>
        <v>9295</v>
      </c>
      <c r="P111" s="356"/>
      <c r="Q111" s="356"/>
      <c r="R111" s="356"/>
      <c r="V111" s="7">
        <f t="shared" si="5"/>
        <v>101</v>
      </c>
      <c r="W111" s="12">
        <v>45296</v>
      </c>
      <c r="X111" s="7">
        <v>636</v>
      </c>
      <c r="Y111" s="7">
        <v>637</v>
      </c>
      <c r="Z111" s="7"/>
      <c r="AA111" s="7"/>
      <c r="AB111" s="7">
        <v>35</v>
      </c>
      <c r="AC111" s="7"/>
      <c r="AD111" s="7"/>
      <c r="AE111" s="7"/>
      <c r="AF111" s="7"/>
      <c r="AG111" s="7"/>
      <c r="AH111" s="7">
        <f t="shared" si="6"/>
        <v>8592</v>
      </c>
      <c r="AI111" s="7"/>
      <c r="AJ111" s="7"/>
      <c r="AK111" s="7"/>
    </row>
    <row r="112" spans="2:37">
      <c r="B112" s="356">
        <f t="shared" si="7"/>
        <v>101</v>
      </c>
      <c r="C112" s="6">
        <v>45310</v>
      </c>
      <c r="D112" s="339" t="s">
        <v>1826</v>
      </c>
      <c r="E112" s="356">
        <v>297</v>
      </c>
      <c r="F112" s="356"/>
      <c r="G112" s="356"/>
      <c r="H112" s="322">
        <v>12</v>
      </c>
      <c r="I112" s="356"/>
      <c r="J112" s="356"/>
      <c r="K112" s="356"/>
      <c r="L112" s="356"/>
      <c r="M112" s="356"/>
      <c r="N112" s="356"/>
      <c r="O112" s="356">
        <f t="shared" si="8"/>
        <v>9307</v>
      </c>
      <c r="P112" s="356"/>
      <c r="Q112" s="356"/>
      <c r="R112" s="356"/>
      <c r="V112" s="7">
        <f t="shared" si="5"/>
        <v>102</v>
      </c>
      <c r="W112" s="12">
        <v>45296</v>
      </c>
      <c r="X112" s="7">
        <v>570</v>
      </c>
      <c r="Y112" s="7" t="s">
        <v>1789</v>
      </c>
      <c r="Z112" s="7"/>
      <c r="AA112" s="7"/>
      <c r="AB112" s="7">
        <v>40</v>
      </c>
      <c r="AC112" s="7"/>
      <c r="AD112" s="7"/>
      <c r="AE112" s="7"/>
      <c r="AF112" s="7"/>
      <c r="AG112" s="7"/>
      <c r="AH112" s="7">
        <f t="shared" si="6"/>
        <v>8632</v>
      </c>
      <c r="AI112" s="7"/>
      <c r="AJ112" s="7"/>
      <c r="AK112" s="7"/>
    </row>
    <row r="113" spans="2:37">
      <c r="B113" s="356">
        <f t="shared" si="7"/>
        <v>102</v>
      </c>
      <c r="C113" s="6">
        <v>45312</v>
      </c>
      <c r="D113" s="356">
        <v>273</v>
      </c>
      <c r="E113" s="356">
        <v>309</v>
      </c>
      <c r="F113" s="356"/>
      <c r="G113" s="356"/>
      <c r="H113" s="356"/>
      <c r="I113" s="356"/>
      <c r="J113" s="356"/>
      <c r="K113" s="356"/>
      <c r="L113" s="356"/>
      <c r="M113" s="356"/>
      <c r="N113" s="356">
        <v>482</v>
      </c>
      <c r="O113" s="356">
        <f t="shared" si="8"/>
        <v>9307</v>
      </c>
      <c r="P113" s="356"/>
      <c r="Q113" s="356"/>
      <c r="R113" s="356"/>
      <c r="V113" s="7">
        <f t="shared" si="5"/>
        <v>103</v>
      </c>
      <c r="W113" s="12">
        <v>45297</v>
      </c>
      <c r="X113" s="7">
        <v>588</v>
      </c>
      <c r="Y113" s="7">
        <v>594</v>
      </c>
      <c r="Z113" s="7"/>
      <c r="AA113" s="7"/>
      <c r="AB113" s="7">
        <v>36</v>
      </c>
      <c r="AC113" s="7"/>
      <c r="AD113" s="7"/>
      <c r="AE113" s="7"/>
      <c r="AF113" s="7"/>
      <c r="AG113" s="7"/>
      <c r="AH113" s="7">
        <f t="shared" si="6"/>
        <v>8668</v>
      </c>
      <c r="AI113" s="7"/>
      <c r="AJ113" s="7"/>
      <c r="AK113" s="7"/>
    </row>
    <row r="114" spans="2:37">
      <c r="B114" s="356">
        <f t="shared" si="7"/>
        <v>103</v>
      </c>
      <c r="C114" s="6">
        <v>45313</v>
      </c>
      <c r="D114" s="356">
        <v>243</v>
      </c>
      <c r="E114" s="356">
        <v>273</v>
      </c>
      <c r="F114" s="356"/>
      <c r="G114" s="356"/>
      <c r="H114" s="356"/>
      <c r="I114" s="356"/>
      <c r="J114" s="356"/>
      <c r="K114" s="356"/>
      <c r="L114" s="356"/>
      <c r="M114" s="356"/>
      <c r="N114" s="356">
        <v>119</v>
      </c>
      <c r="O114" s="356">
        <f t="shared" si="8"/>
        <v>9307</v>
      </c>
      <c r="P114" s="356"/>
      <c r="Q114" s="356"/>
      <c r="R114" s="356"/>
      <c r="V114" s="7">
        <f t="shared" si="5"/>
        <v>104</v>
      </c>
      <c r="W114" s="12">
        <v>45297</v>
      </c>
      <c r="X114" s="7">
        <v>594</v>
      </c>
      <c r="Y114" s="7">
        <v>608</v>
      </c>
      <c r="Z114" s="7"/>
      <c r="AA114" s="7"/>
      <c r="AB114" s="7">
        <v>162</v>
      </c>
      <c r="AC114" s="7"/>
      <c r="AD114" s="7"/>
      <c r="AE114" s="7"/>
      <c r="AF114" s="7"/>
      <c r="AG114" s="7"/>
      <c r="AH114" s="7">
        <f t="shared" si="6"/>
        <v>8830</v>
      </c>
      <c r="AI114" s="7"/>
      <c r="AJ114" s="7"/>
      <c r="AK114" s="7"/>
    </row>
    <row r="115" spans="2:37">
      <c r="B115" s="356">
        <f t="shared" si="7"/>
        <v>104</v>
      </c>
      <c r="C115" s="6">
        <v>45313</v>
      </c>
      <c r="D115" s="356">
        <v>266</v>
      </c>
      <c r="E115" s="356">
        <v>267</v>
      </c>
      <c r="F115" s="356"/>
      <c r="G115" s="356"/>
      <c r="H115" s="356">
        <v>15</v>
      </c>
      <c r="I115" s="356"/>
      <c r="J115" s="356"/>
      <c r="K115" s="356"/>
      <c r="L115" s="356"/>
      <c r="M115" s="356"/>
      <c r="N115" s="356"/>
      <c r="O115" s="356">
        <f t="shared" si="8"/>
        <v>9322</v>
      </c>
      <c r="P115" s="356"/>
      <c r="Q115" s="356"/>
      <c r="R115" s="356"/>
      <c r="V115" s="7">
        <f t="shared" si="5"/>
        <v>105</v>
      </c>
      <c r="W115" s="12">
        <v>45297</v>
      </c>
      <c r="X115" s="7">
        <v>608</v>
      </c>
      <c r="Y115" s="7">
        <v>619</v>
      </c>
      <c r="Z115" s="7"/>
      <c r="AA115" s="7"/>
      <c r="AB115" s="7">
        <v>86</v>
      </c>
      <c r="AC115" s="7"/>
      <c r="AD115" s="7"/>
      <c r="AE115" s="7"/>
      <c r="AF115" s="7"/>
      <c r="AG115" s="7"/>
      <c r="AH115" s="7">
        <f t="shared" si="6"/>
        <v>8916</v>
      </c>
      <c r="AI115" s="7"/>
      <c r="AJ115" s="7"/>
      <c r="AK115" s="7"/>
    </row>
    <row r="116" spans="2:37">
      <c r="B116" s="356">
        <f t="shared" si="7"/>
        <v>105</v>
      </c>
      <c r="C116" s="6">
        <v>45313</v>
      </c>
      <c r="D116" s="356">
        <v>266</v>
      </c>
      <c r="E116" s="356" t="s">
        <v>1835</v>
      </c>
      <c r="F116" s="356"/>
      <c r="G116" s="356"/>
      <c r="H116" s="356">
        <v>10</v>
      </c>
      <c r="I116" s="356"/>
      <c r="J116" s="356"/>
      <c r="K116" s="356"/>
      <c r="L116" s="356"/>
      <c r="M116" s="356"/>
      <c r="N116" s="356"/>
      <c r="O116" s="356">
        <f t="shared" si="8"/>
        <v>9332</v>
      </c>
      <c r="P116" s="356"/>
      <c r="Q116" s="356"/>
      <c r="R116" s="356"/>
      <c r="V116" s="7">
        <f t="shared" si="5"/>
        <v>106</v>
      </c>
      <c r="W116" s="12">
        <v>45297</v>
      </c>
      <c r="X116" s="7">
        <v>601</v>
      </c>
      <c r="Y116" s="7">
        <v>600</v>
      </c>
      <c r="Z116" s="7"/>
      <c r="AA116" s="7"/>
      <c r="AB116" s="7">
        <v>50</v>
      </c>
      <c r="AC116" s="7"/>
      <c r="AD116" s="7"/>
      <c r="AE116" s="7"/>
      <c r="AF116" s="7"/>
      <c r="AG116" s="7"/>
      <c r="AH116" s="7">
        <f t="shared" si="6"/>
        <v>8966</v>
      </c>
      <c r="AI116" s="7"/>
      <c r="AJ116" s="7"/>
      <c r="AK116" s="7"/>
    </row>
    <row r="117" spans="2:37">
      <c r="B117" s="356">
        <f t="shared" si="7"/>
        <v>106</v>
      </c>
      <c r="C117" s="6">
        <v>45314</v>
      </c>
      <c r="D117" s="322">
        <v>243</v>
      </c>
      <c r="E117" s="322">
        <v>252</v>
      </c>
      <c r="F117" s="356"/>
      <c r="G117" s="356"/>
      <c r="H117" s="356"/>
      <c r="I117" s="356"/>
      <c r="J117" s="356"/>
      <c r="K117" s="356"/>
      <c r="L117" s="356"/>
      <c r="M117" s="356"/>
      <c r="N117" s="356">
        <v>109</v>
      </c>
      <c r="O117" s="356">
        <f t="shared" si="8"/>
        <v>9332</v>
      </c>
      <c r="P117" s="356"/>
      <c r="Q117" s="356"/>
      <c r="R117" s="356"/>
      <c r="V117" s="7">
        <f t="shared" si="5"/>
        <v>107</v>
      </c>
      <c r="W117" s="12">
        <v>45297</v>
      </c>
      <c r="X117" s="7">
        <v>566</v>
      </c>
      <c r="Y117" s="7">
        <v>600</v>
      </c>
      <c r="Z117" s="7"/>
      <c r="AA117" s="7"/>
      <c r="AB117" s="7">
        <v>50</v>
      </c>
      <c r="AC117" s="7"/>
      <c r="AD117" s="7"/>
      <c r="AE117" s="7"/>
      <c r="AF117" s="7"/>
      <c r="AG117" s="7"/>
      <c r="AH117" s="7">
        <f t="shared" si="6"/>
        <v>9016</v>
      </c>
      <c r="AI117" s="7"/>
      <c r="AJ117" s="7"/>
      <c r="AK117" s="7"/>
    </row>
    <row r="118" spans="2:37">
      <c r="B118" s="356">
        <f t="shared" si="7"/>
        <v>107</v>
      </c>
      <c r="C118" s="6">
        <v>45314</v>
      </c>
      <c r="D118" s="356">
        <v>252</v>
      </c>
      <c r="E118" s="356">
        <v>264</v>
      </c>
      <c r="F118" s="356"/>
      <c r="G118" s="356"/>
      <c r="H118" s="356"/>
      <c r="I118" s="356"/>
      <c r="J118" s="356"/>
      <c r="K118" s="356"/>
      <c r="L118" s="356"/>
      <c r="M118" s="356">
        <v>77</v>
      </c>
      <c r="N118" s="356"/>
      <c r="O118" s="356">
        <f t="shared" si="8"/>
        <v>9409</v>
      </c>
      <c r="P118" s="356"/>
      <c r="Q118" s="356"/>
      <c r="R118" s="356"/>
      <c r="V118" s="7">
        <f t="shared" si="5"/>
        <v>108</v>
      </c>
      <c r="W118" s="12">
        <v>45297</v>
      </c>
      <c r="X118" s="7">
        <v>544</v>
      </c>
      <c r="Y118" s="7">
        <v>545</v>
      </c>
      <c r="Z118" s="7"/>
      <c r="AA118" s="7"/>
      <c r="AB118" s="7">
        <v>103</v>
      </c>
      <c r="AC118" s="7"/>
      <c r="AD118" s="7"/>
      <c r="AE118" s="7"/>
      <c r="AF118" s="7"/>
      <c r="AG118" s="7"/>
      <c r="AH118" s="7">
        <f t="shared" si="6"/>
        <v>9119</v>
      </c>
      <c r="AI118" s="7"/>
      <c r="AJ118" s="7"/>
      <c r="AK118" s="7"/>
    </row>
    <row r="119" spans="2:37">
      <c r="B119" s="356">
        <f t="shared" si="7"/>
        <v>108</v>
      </c>
      <c r="C119" s="6">
        <v>45314</v>
      </c>
      <c r="D119" s="356">
        <v>264</v>
      </c>
      <c r="E119" s="356">
        <v>265</v>
      </c>
      <c r="F119" s="356"/>
      <c r="G119" s="356"/>
      <c r="H119" s="356"/>
      <c r="I119" s="356"/>
      <c r="J119" s="356"/>
      <c r="K119" s="356"/>
      <c r="L119" s="356"/>
      <c r="M119" s="356">
        <v>217</v>
      </c>
      <c r="N119" s="356"/>
      <c r="O119" s="356">
        <f t="shared" si="8"/>
        <v>9626</v>
      </c>
      <c r="P119" s="356"/>
      <c r="Q119" s="356"/>
      <c r="R119" s="356"/>
      <c r="V119" s="7">
        <f t="shared" si="5"/>
        <v>109</v>
      </c>
      <c r="W119" s="12">
        <v>45298</v>
      </c>
      <c r="X119" s="7">
        <v>526</v>
      </c>
      <c r="Y119" s="7">
        <v>530</v>
      </c>
      <c r="Z119" s="7"/>
      <c r="AA119" s="7"/>
      <c r="AB119" s="7">
        <v>31</v>
      </c>
      <c r="AD119" s="7"/>
      <c r="AE119" s="7"/>
      <c r="AF119" s="7"/>
      <c r="AG119" s="7"/>
      <c r="AH119" s="7">
        <f t="shared" si="6"/>
        <v>9150</v>
      </c>
      <c r="AI119" s="7"/>
      <c r="AJ119" s="7"/>
      <c r="AK119" s="7"/>
    </row>
    <row r="120" spans="2:37">
      <c r="B120" s="356">
        <f t="shared" si="7"/>
        <v>109</v>
      </c>
      <c r="C120" s="6">
        <v>45316</v>
      </c>
      <c r="D120" s="356">
        <v>243</v>
      </c>
      <c r="E120" s="356">
        <v>231</v>
      </c>
      <c r="F120" s="356"/>
      <c r="G120" s="356"/>
      <c r="H120" s="356"/>
      <c r="I120" s="356"/>
      <c r="J120" s="356"/>
      <c r="K120" s="356"/>
      <c r="L120" s="356"/>
      <c r="M120" s="356"/>
      <c r="N120" s="356">
        <v>132</v>
      </c>
      <c r="O120" s="356">
        <f t="shared" si="8"/>
        <v>9626</v>
      </c>
      <c r="P120" s="356"/>
      <c r="Q120" s="356"/>
      <c r="R120" s="356"/>
      <c r="V120" s="7">
        <f t="shared" si="5"/>
        <v>110</v>
      </c>
      <c r="W120" s="12">
        <v>45298</v>
      </c>
      <c r="X120" s="7">
        <v>530</v>
      </c>
      <c r="Y120" s="7">
        <v>566</v>
      </c>
      <c r="Z120" s="7"/>
      <c r="AA120" s="7"/>
      <c r="AB120" s="7">
        <v>172</v>
      </c>
      <c r="AD120" s="7"/>
      <c r="AE120" s="7"/>
      <c r="AF120" s="7"/>
      <c r="AG120" s="7"/>
      <c r="AH120" s="7">
        <f t="shared" si="6"/>
        <v>9322</v>
      </c>
      <c r="AI120" s="7"/>
      <c r="AJ120" s="7"/>
      <c r="AK120" s="7"/>
    </row>
    <row r="121" spans="2:37">
      <c r="B121" s="356">
        <f t="shared" si="7"/>
        <v>110</v>
      </c>
      <c r="C121" s="6">
        <v>45316</v>
      </c>
      <c r="D121" s="356">
        <v>231</v>
      </c>
      <c r="E121" s="356">
        <v>224</v>
      </c>
      <c r="F121" s="356"/>
      <c r="G121" s="356"/>
      <c r="H121" s="356"/>
      <c r="I121" s="356"/>
      <c r="J121" s="356"/>
      <c r="K121" s="356"/>
      <c r="L121" s="356"/>
      <c r="M121" s="356"/>
      <c r="N121" s="356">
        <v>61</v>
      </c>
      <c r="O121" s="356">
        <f t="shared" si="8"/>
        <v>9626</v>
      </c>
      <c r="P121" s="356"/>
      <c r="Q121" s="356"/>
      <c r="R121" s="356"/>
      <c r="V121" s="7">
        <f t="shared" si="5"/>
        <v>111</v>
      </c>
      <c r="W121" s="12">
        <v>45298</v>
      </c>
      <c r="X121" s="7">
        <v>530</v>
      </c>
      <c r="Y121" s="7">
        <v>531</v>
      </c>
      <c r="Z121" s="7"/>
      <c r="AA121" s="7"/>
      <c r="AB121" s="7">
        <v>91</v>
      </c>
      <c r="AC121" s="7"/>
      <c r="AD121" s="7"/>
      <c r="AE121" s="7"/>
      <c r="AF121" s="7"/>
      <c r="AG121" s="7"/>
      <c r="AH121" s="7">
        <f t="shared" si="6"/>
        <v>9413</v>
      </c>
      <c r="AI121" s="7"/>
      <c r="AJ121" s="7"/>
      <c r="AK121" s="7"/>
    </row>
    <row r="122" spans="2:37">
      <c r="B122" s="356">
        <f t="shared" si="7"/>
        <v>111</v>
      </c>
      <c r="C122" s="6">
        <v>45316</v>
      </c>
      <c r="D122" s="356">
        <v>224</v>
      </c>
      <c r="E122" s="356">
        <v>221</v>
      </c>
      <c r="F122" s="356"/>
      <c r="G122" s="356"/>
      <c r="H122" s="356"/>
      <c r="I122" s="356"/>
      <c r="J122" s="356"/>
      <c r="K122" s="356"/>
      <c r="L122" s="356"/>
      <c r="M122" s="356"/>
      <c r="N122" s="322">
        <v>158</v>
      </c>
      <c r="O122" s="356">
        <f t="shared" si="8"/>
        <v>9626</v>
      </c>
      <c r="P122" s="356"/>
      <c r="Q122" s="356"/>
      <c r="R122" s="356"/>
      <c r="V122" s="7">
        <f t="shared" si="5"/>
        <v>112</v>
      </c>
      <c r="W122" s="12">
        <v>45298</v>
      </c>
      <c r="X122" s="7">
        <v>531</v>
      </c>
      <c r="Y122" s="7">
        <v>541</v>
      </c>
      <c r="Z122" s="7"/>
      <c r="AA122" s="7"/>
      <c r="AB122" s="7">
        <v>47</v>
      </c>
      <c r="AC122" s="7"/>
      <c r="AD122" s="7"/>
      <c r="AE122" s="7"/>
      <c r="AF122" s="7"/>
      <c r="AG122" s="7"/>
      <c r="AH122" s="7">
        <f t="shared" si="6"/>
        <v>9460</v>
      </c>
      <c r="AI122" s="7"/>
      <c r="AJ122" s="7"/>
      <c r="AK122" s="7"/>
    </row>
    <row r="123" spans="2:37">
      <c r="B123" s="356">
        <f t="shared" si="7"/>
        <v>112</v>
      </c>
      <c r="C123" s="6">
        <v>45317</v>
      </c>
      <c r="D123" s="356">
        <v>221</v>
      </c>
      <c r="E123" s="356">
        <v>215</v>
      </c>
      <c r="F123" s="356"/>
      <c r="G123" s="356"/>
      <c r="H123" s="356"/>
      <c r="I123" s="356"/>
      <c r="J123" s="356"/>
      <c r="K123" s="356"/>
      <c r="L123" s="356"/>
      <c r="M123" s="356"/>
      <c r="N123" s="322">
        <v>242</v>
      </c>
      <c r="O123" s="356">
        <f t="shared" si="8"/>
        <v>9626</v>
      </c>
      <c r="P123" s="356"/>
      <c r="Q123" s="356"/>
      <c r="R123" s="356"/>
      <c r="V123" s="7">
        <f t="shared" si="5"/>
        <v>113</v>
      </c>
      <c r="W123" s="12">
        <v>45298</v>
      </c>
      <c r="X123" s="7">
        <v>541</v>
      </c>
      <c r="Y123" s="7">
        <v>542</v>
      </c>
      <c r="Z123" s="7"/>
      <c r="AA123" s="7"/>
      <c r="AB123" s="7">
        <v>65</v>
      </c>
      <c r="AC123" s="7"/>
      <c r="AD123" s="7"/>
      <c r="AE123" s="7"/>
      <c r="AF123" s="7"/>
      <c r="AG123" s="7"/>
      <c r="AH123" s="7">
        <f t="shared" si="6"/>
        <v>9525</v>
      </c>
      <c r="AI123" s="7"/>
      <c r="AJ123" s="7"/>
      <c r="AK123" s="7"/>
    </row>
    <row r="124" spans="2:37">
      <c r="B124" s="356">
        <f t="shared" si="7"/>
        <v>113</v>
      </c>
      <c r="C124" s="6">
        <v>45335</v>
      </c>
      <c r="D124" s="356">
        <v>246</v>
      </c>
      <c r="E124" s="356">
        <v>248</v>
      </c>
      <c r="F124" s="356"/>
      <c r="G124" s="356"/>
      <c r="H124" s="356">
        <v>20</v>
      </c>
      <c r="I124" s="356"/>
      <c r="J124" s="356"/>
      <c r="K124" s="356"/>
      <c r="L124" s="356"/>
      <c r="M124" s="356"/>
      <c r="N124" s="356"/>
      <c r="O124" s="364">
        <f t="shared" si="8"/>
        <v>9646</v>
      </c>
      <c r="P124" s="356"/>
      <c r="Q124" s="356"/>
      <c r="R124" s="356"/>
      <c r="V124" s="7">
        <f t="shared" si="5"/>
        <v>114</v>
      </c>
      <c r="W124" s="12">
        <v>45298</v>
      </c>
      <c r="X124" s="7">
        <v>600</v>
      </c>
      <c r="Y124" s="7">
        <v>602</v>
      </c>
      <c r="Z124" s="7"/>
      <c r="AA124" s="7"/>
      <c r="AB124" s="7">
        <v>52</v>
      </c>
      <c r="AC124" s="7"/>
      <c r="AD124" s="7"/>
      <c r="AE124" s="7"/>
      <c r="AF124" s="7"/>
      <c r="AG124" s="7"/>
      <c r="AH124" s="7">
        <f t="shared" si="6"/>
        <v>9577</v>
      </c>
      <c r="AI124" s="7"/>
      <c r="AJ124" s="7"/>
      <c r="AK124" s="7"/>
    </row>
    <row r="125" spans="2:37">
      <c r="B125" s="364">
        <f t="shared" si="7"/>
        <v>114</v>
      </c>
      <c r="C125" s="6">
        <v>45335</v>
      </c>
      <c r="D125" s="356">
        <v>246</v>
      </c>
      <c r="E125" s="366" t="s">
        <v>1871</v>
      </c>
      <c r="F125" s="356"/>
      <c r="G125" s="356"/>
      <c r="H125" s="356">
        <v>15</v>
      </c>
      <c r="I125" s="356"/>
      <c r="J125" s="356"/>
      <c r="K125" s="356"/>
      <c r="L125" s="356"/>
      <c r="M125" s="356"/>
      <c r="N125" s="356"/>
      <c r="O125" s="364">
        <f t="shared" si="8"/>
        <v>9661</v>
      </c>
      <c r="P125" s="356"/>
      <c r="Q125" s="356"/>
      <c r="R125" s="356"/>
      <c r="V125" s="7">
        <f t="shared" si="5"/>
        <v>115</v>
      </c>
      <c r="W125" s="12">
        <v>45298</v>
      </c>
      <c r="X125" s="7">
        <v>602</v>
      </c>
      <c r="Y125" s="7">
        <v>616</v>
      </c>
      <c r="Z125" s="7"/>
      <c r="AA125" s="7"/>
      <c r="AB125" s="7">
        <v>84</v>
      </c>
      <c r="AC125" s="7"/>
      <c r="AD125" s="7"/>
      <c r="AE125" s="7"/>
      <c r="AF125" s="7"/>
      <c r="AG125" s="7"/>
      <c r="AH125" s="7">
        <f t="shared" si="6"/>
        <v>9661</v>
      </c>
      <c r="AI125" s="7"/>
      <c r="AJ125" s="7"/>
      <c r="AK125" s="7"/>
    </row>
    <row r="126" spans="2:37">
      <c r="B126" s="364">
        <f t="shared" si="7"/>
        <v>115</v>
      </c>
      <c r="C126" s="6">
        <v>45335</v>
      </c>
      <c r="D126" s="356">
        <v>250</v>
      </c>
      <c r="E126" s="366" t="s">
        <v>1872</v>
      </c>
      <c r="F126" s="356"/>
      <c r="G126" s="356"/>
      <c r="H126" s="356">
        <v>50</v>
      </c>
      <c r="I126" s="356"/>
      <c r="J126" s="356"/>
      <c r="K126" s="356"/>
      <c r="L126" s="356"/>
      <c r="M126" s="356"/>
      <c r="N126" s="356"/>
      <c r="O126" s="364">
        <f t="shared" si="8"/>
        <v>9711</v>
      </c>
      <c r="P126" s="356"/>
      <c r="Q126" s="356"/>
      <c r="R126" s="356"/>
      <c r="V126" s="7">
        <f t="shared" si="5"/>
        <v>116</v>
      </c>
      <c r="W126" s="12">
        <v>45298</v>
      </c>
      <c r="X126" s="7">
        <v>602</v>
      </c>
      <c r="Y126" s="7">
        <v>603</v>
      </c>
      <c r="Z126" s="7"/>
      <c r="AA126" s="7"/>
      <c r="AB126" s="7">
        <v>64</v>
      </c>
      <c r="AC126" s="7"/>
      <c r="AD126" s="7"/>
      <c r="AE126" s="7"/>
      <c r="AF126" s="7"/>
      <c r="AG126" s="7"/>
      <c r="AH126" s="7">
        <f t="shared" si="6"/>
        <v>9725</v>
      </c>
      <c r="AI126" s="7"/>
      <c r="AJ126" s="7"/>
      <c r="AK126" s="7"/>
    </row>
    <row r="127" spans="2:37">
      <c r="B127" s="364">
        <f t="shared" si="7"/>
        <v>116</v>
      </c>
      <c r="C127" s="6">
        <v>45336</v>
      </c>
      <c r="D127" s="356">
        <v>281</v>
      </c>
      <c r="E127" s="356">
        <v>269</v>
      </c>
      <c r="F127" s="356"/>
      <c r="G127" s="356"/>
      <c r="H127" s="356">
        <v>80</v>
      </c>
      <c r="I127" s="356"/>
      <c r="J127" s="356"/>
      <c r="K127" s="356"/>
      <c r="L127" s="356"/>
      <c r="M127" s="356"/>
      <c r="N127" s="356"/>
      <c r="O127" s="364">
        <f t="shared" si="8"/>
        <v>9791</v>
      </c>
      <c r="P127" s="356"/>
      <c r="Q127" s="356"/>
      <c r="R127" s="356"/>
      <c r="V127" s="7">
        <f t="shared" si="5"/>
        <v>117</v>
      </c>
      <c r="W127" s="12">
        <v>45298</v>
      </c>
      <c r="X127" s="7">
        <v>635</v>
      </c>
      <c r="Y127" s="7">
        <v>643</v>
      </c>
      <c r="Z127" s="7"/>
      <c r="AA127" s="7"/>
      <c r="AB127" s="7">
        <v>60</v>
      </c>
      <c r="AC127" s="7"/>
      <c r="AD127" s="7"/>
      <c r="AE127" s="7"/>
      <c r="AF127" s="7"/>
      <c r="AG127" s="7"/>
      <c r="AH127" s="7">
        <f t="shared" si="6"/>
        <v>9785</v>
      </c>
      <c r="AI127" s="7"/>
      <c r="AJ127" s="7"/>
      <c r="AK127" s="7"/>
    </row>
    <row r="128" spans="2:37">
      <c r="B128" s="364">
        <f t="shared" si="7"/>
        <v>117</v>
      </c>
      <c r="C128" s="6">
        <v>45336</v>
      </c>
      <c r="D128" s="356">
        <v>245</v>
      </c>
      <c r="E128" s="366" t="s">
        <v>1873</v>
      </c>
      <c r="F128" s="356"/>
      <c r="G128" s="356"/>
      <c r="H128" s="356">
        <v>30</v>
      </c>
      <c r="I128" s="356"/>
      <c r="J128" s="356"/>
      <c r="K128" s="356"/>
      <c r="L128" s="356"/>
      <c r="M128" s="356"/>
      <c r="N128" s="356"/>
      <c r="O128" s="364">
        <f t="shared" si="8"/>
        <v>9821</v>
      </c>
      <c r="P128" s="356"/>
      <c r="Q128" s="356"/>
      <c r="R128" s="356"/>
      <c r="V128" s="7">
        <f t="shared" si="5"/>
        <v>118</v>
      </c>
      <c r="W128" s="12">
        <v>45298</v>
      </c>
      <c r="X128" s="7">
        <v>594</v>
      </c>
      <c r="Y128" s="7">
        <v>597</v>
      </c>
      <c r="Z128" s="7"/>
      <c r="AA128" s="7"/>
      <c r="AB128" s="7">
        <v>141</v>
      </c>
      <c r="AC128" s="7"/>
      <c r="AD128" s="7"/>
      <c r="AE128" s="7"/>
      <c r="AF128" s="7"/>
      <c r="AG128" s="7"/>
      <c r="AH128" s="7">
        <f t="shared" si="6"/>
        <v>9926</v>
      </c>
      <c r="AI128" s="7"/>
      <c r="AJ128" s="7"/>
      <c r="AK128" s="7"/>
    </row>
    <row r="129" spans="2:37">
      <c r="B129" s="364">
        <f t="shared" si="7"/>
        <v>118</v>
      </c>
      <c r="C129" s="6">
        <v>45337</v>
      </c>
      <c r="D129" s="356">
        <v>262</v>
      </c>
      <c r="E129" s="356">
        <v>263</v>
      </c>
      <c r="F129" s="356"/>
      <c r="G129" s="356"/>
      <c r="H129" s="356">
        <v>35</v>
      </c>
      <c r="I129" s="356"/>
      <c r="J129" s="356"/>
      <c r="K129" s="356"/>
      <c r="L129" s="356"/>
      <c r="M129" s="356"/>
      <c r="N129" s="356"/>
      <c r="O129" s="364">
        <f t="shared" si="8"/>
        <v>9856</v>
      </c>
      <c r="P129" s="356"/>
      <c r="Q129" s="356"/>
      <c r="R129" s="356"/>
      <c r="V129" s="7">
        <f t="shared" si="5"/>
        <v>119</v>
      </c>
      <c r="W129" s="12">
        <v>45299</v>
      </c>
      <c r="X129" s="7">
        <v>607</v>
      </c>
      <c r="Y129" s="7">
        <v>610</v>
      </c>
      <c r="Z129" s="7"/>
      <c r="AA129" s="7"/>
      <c r="AB129" s="7">
        <v>53</v>
      </c>
      <c r="AC129" s="7"/>
      <c r="AD129" s="7"/>
      <c r="AE129" s="7"/>
      <c r="AF129" s="7"/>
      <c r="AG129" s="7"/>
      <c r="AH129" s="7">
        <f t="shared" si="6"/>
        <v>9979</v>
      </c>
      <c r="AI129" s="7"/>
      <c r="AJ129" s="7"/>
      <c r="AK129" s="7"/>
    </row>
    <row r="130" spans="2:37">
      <c r="B130" s="364">
        <f t="shared" si="7"/>
        <v>119</v>
      </c>
      <c r="C130" s="6">
        <v>45337</v>
      </c>
      <c r="D130" s="356">
        <v>256</v>
      </c>
      <c r="E130" s="356">
        <v>257</v>
      </c>
      <c r="F130" s="356"/>
      <c r="G130" s="356"/>
      <c r="H130" s="356">
        <v>45</v>
      </c>
      <c r="I130" s="356"/>
      <c r="J130" s="356"/>
      <c r="K130" s="356"/>
      <c r="L130" s="356"/>
      <c r="M130" s="356"/>
      <c r="N130" s="356"/>
      <c r="O130" s="364">
        <f t="shared" si="8"/>
        <v>9901</v>
      </c>
      <c r="P130" s="356"/>
      <c r="Q130" s="356"/>
      <c r="R130" s="356"/>
      <c r="V130" s="7">
        <f t="shared" si="5"/>
        <v>120</v>
      </c>
      <c r="W130" s="12">
        <v>45299</v>
      </c>
      <c r="X130" s="7">
        <v>612</v>
      </c>
      <c r="Y130" s="7">
        <v>613</v>
      </c>
      <c r="Z130" s="7"/>
      <c r="AA130" s="7"/>
      <c r="AB130" s="7">
        <v>59</v>
      </c>
      <c r="AC130" s="7"/>
      <c r="AD130" s="7"/>
      <c r="AE130" s="7"/>
      <c r="AF130" s="7"/>
      <c r="AG130" s="7"/>
      <c r="AH130" s="7">
        <f t="shared" si="6"/>
        <v>10038</v>
      </c>
      <c r="AI130" s="7"/>
      <c r="AJ130" s="7"/>
      <c r="AK130" s="7"/>
    </row>
    <row r="131" spans="2:37">
      <c r="B131" s="364">
        <f t="shared" si="7"/>
        <v>120</v>
      </c>
      <c r="C131" s="6">
        <v>45338</v>
      </c>
      <c r="D131" s="356">
        <v>141</v>
      </c>
      <c r="E131" s="356">
        <v>79</v>
      </c>
      <c r="F131" s="356"/>
      <c r="G131" s="356"/>
      <c r="H131" s="356">
        <v>105</v>
      </c>
      <c r="I131" s="356"/>
      <c r="J131" s="356"/>
      <c r="K131" s="356"/>
      <c r="L131" s="356"/>
      <c r="M131" s="356"/>
      <c r="N131" s="356"/>
      <c r="O131" s="364">
        <f t="shared" si="8"/>
        <v>10006</v>
      </c>
      <c r="P131" s="356"/>
      <c r="Q131" s="356"/>
      <c r="R131" s="356"/>
      <c r="V131" s="7">
        <f t="shared" si="5"/>
        <v>121</v>
      </c>
      <c r="W131" s="12">
        <v>45299</v>
      </c>
      <c r="X131" s="7">
        <v>458</v>
      </c>
      <c r="Y131" s="7">
        <v>463</v>
      </c>
      <c r="Z131" s="7"/>
      <c r="AA131" s="7"/>
      <c r="AB131" s="7">
        <v>129</v>
      </c>
      <c r="AC131" s="7"/>
      <c r="AD131" s="7"/>
      <c r="AE131" s="7"/>
      <c r="AF131" s="7"/>
      <c r="AG131" s="7"/>
      <c r="AH131" s="7">
        <f t="shared" si="6"/>
        <v>10167</v>
      </c>
      <c r="AI131" s="7"/>
      <c r="AJ131" s="7"/>
      <c r="AK131" s="7"/>
    </row>
    <row r="132" spans="2:37">
      <c r="B132" s="356"/>
      <c r="C132" s="6"/>
      <c r="D132" s="356"/>
      <c r="E132" s="356"/>
      <c r="F132" s="356"/>
      <c r="G132" s="356"/>
      <c r="H132" s="356"/>
      <c r="I132" s="356"/>
      <c r="J132" s="356"/>
      <c r="K132" s="356"/>
      <c r="L132" s="356"/>
      <c r="M132" s="356"/>
      <c r="N132" s="356"/>
      <c r="O132" s="356"/>
      <c r="P132" s="356"/>
      <c r="Q132" s="356"/>
      <c r="R132" s="356"/>
      <c r="V132" s="7">
        <f t="shared" si="5"/>
        <v>122</v>
      </c>
      <c r="W132" s="12">
        <v>45299</v>
      </c>
      <c r="X132" s="7">
        <v>463</v>
      </c>
      <c r="Y132" s="7">
        <v>464</v>
      </c>
      <c r="Z132" s="7"/>
      <c r="AA132" s="7"/>
      <c r="AB132" s="7">
        <v>41</v>
      </c>
      <c r="AC132" s="7"/>
      <c r="AD132" s="7"/>
      <c r="AE132" s="7"/>
      <c r="AF132" s="7"/>
      <c r="AG132" s="7"/>
      <c r="AH132" s="7">
        <f t="shared" si="6"/>
        <v>10208</v>
      </c>
      <c r="AI132" s="7"/>
      <c r="AJ132" s="7"/>
      <c r="AK132" s="7"/>
    </row>
    <row r="133" spans="2:37">
      <c r="B133" s="356"/>
      <c r="C133" s="6"/>
      <c r="D133" s="356"/>
      <c r="E133" s="356"/>
      <c r="F133" s="356"/>
      <c r="G133" s="356"/>
      <c r="H133" s="356"/>
      <c r="I133" s="356"/>
      <c r="J133" s="356"/>
      <c r="K133" s="356"/>
      <c r="L133" s="356"/>
      <c r="M133" s="356"/>
      <c r="N133" s="356"/>
      <c r="O133" s="356"/>
      <c r="P133" s="356"/>
      <c r="Q133" s="356"/>
      <c r="R133" s="356"/>
      <c r="V133" s="7">
        <f t="shared" si="5"/>
        <v>123</v>
      </c>
      <c r="W133" s="12">
        <v>45299</v>
      </c>
      <c r="X133" s="7">
        <v>464</v>
      </c>
      <c r="Y133" s="7">
        <v>468</v>
      </c>
      <c r="Z133" s="7"/>
      <c r="AA133" s="7"/>
      <c r="AB133" s="7">
        <v>77</v>
      </c>
      <c r="AC133" s="7"/>
      <c r="AD133" s="7"/>
      <c r="AE133" s="7"/>
      <c r="AF133" s="7"/>
      <c r="AG133" s="7"/>
      <c r="AH133" s="7">
        <f t="shared" si="6"/>
        <v>10285</v>
      </c>
      <c r="AI133" s="7"/>
      <c r="AJ133" s="7"/>
      <c r="AK133" s="7"/>
    </row>
    <row r="134" spans="2:37">
      <c r="B134" s="356"/>
      <c r="C134" s="6"/>
      <c r="D134" s="356"/>
      <c r="E134" s="356"/>
      <c r="F134" s="356"/>
      <c r="G134" s="356"/>
      <c r="H134" s="356"/>
      <c r="I134" s="356"/>
      <c r="J134" s="356"/>
      <c r="K134" s="356"/>
      <c r="L134" s="356"/>
      <c r="M134" s="356"/>
      <c r="N134" s="356"/>
      <c r="O134" s="356"/>
      <c r="P134" s="356"/>
      <c r="Q134" s="356"/>
      <c r="R134" s="356"/>
      <c r="V134" s="7">
        <f t="shared" si="5"/>
        <v>124</v>
      </c>
      <c r="W134" s="12">
        <v>45300</v>
      </c>
      <c r="X134" s="7">
        <v>468</v>
      </c>
      <c r="Y134" s="7">
        <v>469</v>
      </c>
      <c r="Z134" s="7"/>
      <c r="AA134" s="7"/>
      <c r="AB134" s="7">
        <v>11</v>
      </c>
      <c r="AC134" s="7"/>
      <c r="AD134" s="7"/>
      <c r="AE134" s="7"/>
      <c r="AF134" s="7"/>
      <c r="AG134" s="7"/>
      <c r="AH134" s="7">
        <f t="shared" si="6"/>
        <v>10296</v>
      </c>
      <c r="AI134" s="7"/>
      <c r="AJ134" s="7"/>
      <c r="AK134" s="7"/>
    </row>
    <row r="135" spans="2:37">
      <c r="B135" s="356"/>
      <c r="C135" s="6"/>
      <c r="D135" s="356"/>
      <c r="E135" s="356"/>
      <c r="F135" s="356"/>
      <c r="G135" s="356"/>
      <c r="H135" s="356"/>
      <c r="I135" s="356"/>
      <c r="J135" s="356"/>
      <c r="K135" s="356"/>
      <c r="L135" s="356"/>
      <c r="M135" s="356"/>
      <c r="N135" s="356"/>
      <c r="O135" s="356"/>
      <c r="P135" s="356"/>
      <c r="Q135" s="356"/>
      <c r="R135" s="356"/>
      <c r="V135" s="7">
        <f t="shared" si="5"/>
        <v>125</v>
      </c>
      <c r="W135" s="12">
        <v>45300</v>
      </c>
      <c r="X135" s="7">
        <v>464</v>
      </c>
      <c r="Y135" s="7">
        <v>465</v>
      </c>
      <c r="Z135" s="7"/>
      <c r="AA135" s="7"/>
      <c r="AB135" s="7">
        <v>53</v>
      </c>
      <c r="AC135" s="7"/>
      <c r="AD135" s="7"/>
      <c r="AE135" s="7"/>
      <c r="AF135" s="7"/>
      <c r="AG135" s="7"/>
      <c r="AH135" s="7">
        <f t="shared" si="6"/>
        <v>10349</v>
      </c>
      <c r="AI135" s="7"/>
      <c r="AJ135" s="7"/>
      <c r="AK135" s="7"/>
    </row>
    <row r="136" spans="2:37">
      <c r="B136" s="356"/>
      <c r="C136" s="6"/>
      <c r="D136" s="356"/>
      <c r="E136" s="356"/>
      <c r="F136" s="356"/>
      <c r="G136" s="356"/>
      <c r="H136" s="356"/>
      <c r="I136" s="356"/>
      <c r="J136" s="356"/>
      <c r="K136" s="356"/>
      <c r="L136" s="356"/>
      <c r="M136" s="356"/>
      <c r="N136" s="356"/>
      <c r="O136" s="356"/>
      <c r="P136" s="356"/>
      <c r="Q136" s="356"/>
      <c r="R136" s="356"/>
      <c r="V136" s="7">
        <f t="shared" si="5"/>
        <v>126</v>
      </c>
      <c r="W136" s="12">
        <v>45300</v>
      </c>
      <c r="X136" s="7">
        <v>465</v>
      </c>
      <c r="Y136" s="7" t="s">
        <v>1801</v>
      </c>
      <c r="Z136" s="7"/>
      <c r="AA136" s="7"/>
      <c r="AB136" s="7">
        <v>70</v>
      </c>
      <c r="AC136" s="7"/>
      <c r="AD136" s="7"/>
      <c r="AE136" s="7"/>
      <c r="AF136" s="7"/>
      <c r="AG136" s="7"/>
      <c r="AH136" s="7">
        <f t="shared" si="6"/>
        <v>10419</v>
      </c>
      <c r="AI136" s="7"/>
      <c r="AJ136" s="7"/>
      <c r="AK136" s="7"/>
    </row>
    <row r="137" spans="2:37">
      <c r="B137" s="356"/>
      <c r="C137" s="6"/>
      <c r="D137" s="356"/>
      <c r="E137" s="356"/>
      <c r="F137" s="356"/>
      <c r="G137" s="356"/>
      <c r="H137" s="356"/>
      <c r="I137" s="356"/>
      <c r="J137" s="356"/>
      <c r="K137" s="356"/>
      <c r="L137" s="356"/>
      <c r="M137" s="356"/>
      <c r="N137" s="356"/>
      <c r="O137" s="356"/>
      <c r="P137" s="356"/>
      <c r="Q137" s="356"/>
      <c r="R137" s="356"/>
      <c r="V137" s="7">
        <f t="shared" si="5"/>
        <v>127</v>
      </c>
      <c r="W137" s="12">
        <v>45300</v>
      </c>
      <c r="X137" s="7">
        <v>465</v>
      </c>
      <c r="Y137" s="7">
        <v>455</v>
      </c>
      <c r="Z137" s="7"/>
      <c r="AA137" s="7"/>
      <c r="AB137" s="7">
        <v>80</v>
      </c>
      <c r="AC137" s="7"/>
      <c r="AD137" s="7"/>
      <c r="AE137" s="7"/>
      <c r="AF137" s="7"/>
      <c r="AG137" s="7"/>
      <c r="AH137" s="7">
        <f t="shared" si="6"/>
        <v>10499</v>
      </c>
      <c r="AI137" s="7"/>
      <c r="AJ137" s="7"/>
      <c r="AK137" s="7"/>
    </row>
    <row r="138" spans="2:37">
      <c r="B138" s="356"/>
      <c r="C138" s="6"/>
      <c r="D138" s="356"/>
      <c r="E138" s="356"/>
      <c r="F138" s="356"/>
      <c r="G138" s="356"/>
      <c r="H138" s="356"/>
      <c r="I138" s="356"/>
      <c r="J138" s="356"/>
      <c r="K138" s="356"/>
      <c r="L138" s="356"/>
      <c r="M138" s="356"/>
      <c r="N138" s="356"/>
      <c r="O138" s="356"/>
      <c r="P138" s="356"/>
      <c r="Q138" s="356"/>
      <c r="R138" s="356"/>
      <c r="V138" s="7">
        <f t="shared" si="5"/>
        <v>128</v>
      </c>
      <c r="W138" s="12">
        <v>45300</v>
      </c>
      <c r="X138" s="7">
        <v>465</v>
      </c>
      <c r="Y138" s="7">
        <v>471</v>
      </c>
      <c r="Z138" s="7"/>
      <c r="AA138" s="7"/>
      <c r="AB138" s="7">
        <v>75</v>
      </c>
      <c r="AC138" s="7"/>
      <c r="AD138" s="7"/>
      <c r="AE138" s="7"/>
      <c r="AF138" s="7"/>
      <c r="AG138" s="7"/>
      <c r="AH138" s="7">
        <f t="shared" si="6"/>
        <v>10574</v>
      </c>
      <c r="AI138" s="7"/>
      <c r="AJ138" s="7"/>
      <c r="AK138" s="7"/>
    </row>
    <row r="139" spans="2:37">
      <c r="B139" s="356"/>
      <c r="C139" s="6"/>
      <c r="D139" s="356"/>
      <c r="E139" s="356"/>
      <c r="F139" s="356"/>
      <c r="G139" s="356"/>
      <c r="H139" s="356"/>
      <c r="I139" s="356"/>
      <c r="J139" s="356"/>
      <c r="K139" s="356"/>
      <c r="L139" s="356"/>
      <c r="M139" s="356"/>
      <c r="N139" s="356"/>
      <c r="O139" s="356"/>
      <c r="P139" s="356"/>
      <c r="Q139" s="356"/>
      <c r="R139" s="356"/>
      <c r="V139" s="7">
        <f t="shared" si="5"/>
        <v>129</v>
      </c>
      <c r="W139" s="12">
        <v>45300</v>
      </c>
      <c r="X139" s="7">
        <v>455</v>
      </c>
      <c r="Y139" s="7" t="s">
        <v>1802</v>
      </c>
      <c r="Z139" s="7"/>
      <c r="AA139" s="7"/>
      <c r="AB139" s="7">
        <v>60</v>
      </c>
      <c r="AC139" s="7"/>
      <c r="AD139" s="7"/>
      <c r="AE139" s="7"/>
      <c r="AF139" s="7"/>
      <c r="AG139" s="7"/>
      <c r="AH139" s="7">
        <f t="shared" si="6"/>
        <v>10634</v>
      </c>
      <c r="AI139" s="7"/>
      <c r="AJ139" s="7"/>
      <c r="AK139" s="7"/>
    </row>
    <row r="140" spans="2:37">
      <c r="B140" s="356"/>
      <c r="C140" s="6"/>
      <c r="D140" s="356"/>
      <c r="E140" s="356"/>
      <c r="F140" s="356"/>
      <c r="G140" s="356"/>
      <c r="H140" s="356"/>
      <c r="I140" s="356"/>
      <c r="J140" s="356"/>
      <c r="K140" s="356"/>
      <c r="L140" s="356"/>
      <c r="M140" s="356"/>
      <c r="N140" s="356"/>
      <c r="O140" s="356"/>
      <c r="P140" s="356"/>
      <c r="Q140" s="356"/>
      <c r="R140" s="356"/>
      <c r="V140" s="7">
        <f t="shared" si="5"/>
        <v>130</v>
      </c>
      <c r="W140" s="12">
        <v>45300</v>
      </c>
      <c r="X140" s="7">
        <v>455</v>
      </c>
      <c r="Y140" s="7">
        <v>451</v>
      </c>
      <c r="Z140" s="7"/>
      <c r="AA140" s="7"/>
      <c r="AB140" s="7">
        <v>57</v>
      </c>
      <c r="AC140" s="7"/>
      <c r="AD140" s="7"/>
      <c r="AE140" s="7"/>
      <c r="AF140" s="7"/>
      <c r="AG140" s="7"/>
      <c r="AH140" s="7">
        <f t="shared" si="6"/>
        <v>10691</v>
      </c>
      <c r="AI140" s="7"/>
      <c r="AJ140" s="7"/>
      <c r="AK140" s="7"/>
    </row>
    <row r="141" spans="2:37">
      <c r="B141" s="356"/>
      <c r="C141" s="6"/>
      <c r="D141" s="356"/>
      <c r="E141" s="356"/>
      <c r="F141" s="356"/>
      <c r="G141" s="356"/>
      <c r="H141" s="356"/>
      <c r="I141" s="356"/>
      <c r="J141" s="356"/>
      <c r="K141" s="356"/>
      <c r="L141" s="356"/>
      <c r="M141" s="356"/>
      <c r="N141" s="356"/>
      <c r="O141" s="356"/>
      <c r="P141" s="356"/>
      <c r="Q141" s="356"/>
      <c r="R141" s="356"/>
      <c r="V141" s="7">
        <f t="shared" si="5"/>
        <v>131</v>
      </c>
      <c r="W141" s="12">
        <v>45301</v>
      </c>
      <c r="X141" s="7">
        <v>128</v>
      </c>
      <c r="Y141" s="7">
        <v>76</v>
      </c>
      <c r="Z141" s="7"/>
      <c r="AA141" s="7"/>
      <c r="AB141" s="7">
        <v>40</v>
      </c>
      <c r="AC141" s="7"/>
      <c r="AD141" s="7"/>
      <c r="AE141" s="7"/>
      <c r="AF141" s="7"/>
      <c r="AG141" s="7"/>
      <c r="AH141" s="7">
        <f t="shared" ref="AH141:AH204" si="9">+AH140+AB141+AC141+AD141+AE141+AF141+AG141</f>
        <v>10731</v>
      </c>
      <c r="AI141" s="7"/>
      <c r="AJ141" s="7"/>
      <c r="AK141" s="7"/>
    </row>
    <row r="142" spans="2:37">
      <c r="B142" s="356"/>
      <c r="C142" s="6"/>
      <c r="D142" s="356"/>
      <c r="E142" s="356"/>
      <c r="F142" s="356"/>
      <c r="G142" s="356"/>
      <c r="H142" s="356"/>
      <c r="I142" s="356"/>
      <c r="J142" s="356"/>
      <c r="K142" s="356"/>
      <c r="L142" s="356"/>
      <c r="M142" s="356"/>
      <c r="N142" s="356"/>
      <c r="O142" s="356"/>
      <c r="P142" s="356"/>
      <c r="Q142" s="356"/>
      <c r="R142" s="356"/>
      <c r="V142" s="7">
        <f t="shared" ref="V142:V205" si="10">+V141+1</f>
        <v>132</v>
      </c>
      <c r="W142" s="12">
        <v>45301</v>
      </c>
      <c r="X142" s="7">
        <v>198</v>
      </c>
      <c r="Y142" s="7">
        <v>196</v>
      </c>
      <c r="Z142" s="7"/>
      <c r="AA142" s="7"/>
      <c r="AB142" s="7">
        <v>50</v>
      </c>
      <c r="AC142" s="7"/>
      <c r="AD142" s="7"/>
      <c r="AE142" s="7"/>
      <c r="AF142" s="7"/>
      <c r="AG142" s="7"/>
      <c r="AH142" s="7">
        <f t="shared" si="9"/>
        <v>10781</v>
      </c>
      <c r="AI142" s="7"/>
      <c r="AJ142" s="7"/>
      <c r="AK142" s="7"/>
    </row>
    <row r="143" spans="2:37">
      <c r="B143" s="356"/>
      <c r="C143" s="6"/>
      <c r="D143" s="356"/>
      <c r="E143" s="356"/>
      <c r="F143" s="356"/>
      <c r="G143" s="356"/>
      <c r="H143" s="356"/>
      <c r="I143" s="356"/>
      <c r="J143" s="356"/>
      <c r="K143" s="356"/>
      <c r="L143" s="356"/>
      <c r="M143" s="356"/>
      <c r="N143" s="356"/>
      <c r="O143" s="356"/>
      <c r="P143" s="356"/>
      <c r="Q143" s="356"/>
      <c r="R143" s="356"/>
      <c r="V143" s="7">
        <f t="shared" si="10"/>
        <v>133</v>
      </c>
      <c r="W143" s="12">
        <v>45301</v>
      </c>
      <c r="X143" s="7">
        <v>192</v>
      </c>
      <c r="Y143" s="7">
        <v>198</v>
      </c>
      <c r="Z143" s="7"/>
      <c r="AA143" s="7"/>
      <c r="AB143" s="7">
        <v>86</v>
      </c>
      <c r="AC143" s="7"/>
      <c r="AD143" s="7"/>
      <c r="AE143" s="7"/>
      <c r="AF143" s="7"/>
      <c r="AG143" s="7"/>
      <c r="AH143" s="7">
        <f t="shared" si="9"/>
        <v>10867</v>
      </c>
      <c r="AI143" s="7"/>
      <c r="AJ143" s="7"/>
      <c r="AK143" s="7"/>
    </row>
    <row r="144" spans="2:37">
      <c r="B144" s="356"/>
      <c r="C144" s="6"/>
      <c r="D144" s="356"/>
      <c r="E144" s="356"/>
      <c r="F144" s="356"/>
      <c r="G144" s="356"/>
      <c r="H144" s="356"/>
      <c r="I144" s="356"/>
      <c r="J144" s="356"/>
      <c r="K144" s="356"/>
      <c r="L144" s="356"/>
      <c r="M144" s="356"/>
      <c r="N144" s="356"/>
      <c r="O144" s="356"/>
      <c r="P144" s="356"/>
      <c r="Q144" s="356"/>
      <c r="R144" s="356"/>
      <c r="V144" s="7">
        <f t="shared" si="10"/>
        <v>134</v>
      </c>
      <c r="W144" s="12">
        <v>45301</v>
      </c>
      <c r="X144" s="7">
        <v>198</v>
      </c>
      <c r="Y144" s="7">
        <v>202</v>
      </c>
      <c r="Z144" s="7"/>
      <c r="AA144" s="7"/>
      <c r="AB144" s="7">
        <v>356</v>
      </c>
      <c r="AC144" s="7"/>
      <c r="AD144" s="7"/>
      <c r="AE144" s="7"/>
      <c r="AF144" s="7"/>
      <c r="AG144" s="7"/>
      <c r="AH144" s="7">
        <f t="shared" si="9"/>
        <v>11223</v>
      </c>
      <c r="AI144" s="7"/>
      <c r="AJ144" s="7"/>
      <c r="AK144" s="7"/>
    </row>
    <row r="145" spans="2:37">
      <c r="B145" s="356"/>
      <c r="C145" s="6"/>
      <c r="D145" s="356"/>
      <c r="E145" s="356"/>
      <c r="F145" s="356"/>
      <c r="G145" s="356"/>
      <c r="H145" s="356"/>
      <c r="I145" s="356"/>
      <c r="J145" s="356"/>
      <c r="K145" s="356"/>
      <c r="L145" s="356"/>
      <c r="M145" s="356"/>
      <c r="N145" s="356"/>
      <c r="O145" s="356"/>
      <c r="P145" s="356"/>
      <c r="Q145" s="356"/>
      <c r="R145" s="356"/>
      <c r="V145" s="7">
        <f t="shared" si="10"/>
        <v>135</v>
      </c>
      <c r="W145" s="12">
        <v>45301</v>
      </c>
      <c r="X145" s="7">
        <v>202</v>
      </c>
      <c r="Y145" s="7">
        <v>228</v>
      </c>
      <c r="Z145" s="7"/>
      <c r="AA145" s="7"/>
      <c r="AB145" s="7">
        <v>164</v>
      </c>
      <c r="AC145" s="7"/>
      <c r="AD145" s="7"/>
      <c r="AE145" s="7"/>
      <c r="AF145" s="7"/>
      <c r="AG145" s="7"/>
      <c r="AH145" s="7">
        <f t="shared" si="9"/>
        <v>11387</v>
      </c>
      <c r="AI145" s="7"/>
      <c r="AJ145" s="7"/>
      <c r="AK145" s="7"/>
    </row>
    <row r="146" spans="2:37">
      <c r="B146" s="356"/>
      <c r="C146" s="6"/>
      <c r="D146" s="356"/>
      <c r="E146" s="356"/>
      <c r="F146" s="356"/>
      <c r="G146" s="356"/>
      <c r="H146" s="356"/>
      <c r="I146" s="356"/>
      <c r="J146" s="356"/>
      <c r="K146" s="356"/>
      <c r="L146" s="356"/>
      <c r="M146" s="356"/>
      <c r="N146" s="356"/>
      <c r="O146" s="356"/>
      <c r="P146" s="356"/>
      <c r="Q146" s="356"/>
      <c r="R146" s="356"/>
      <c r="V146" s="7">
        <f t="shared" si="10"/>
        <v>136</v>
      </c>
      <c r="W146" s="12">
        <v>45302</v>
      </c>
      <c r="X146" s="7">
        <v>401</v>
      </c>
      <c r="Y146" s="7">
        <v>413</v>
      </c>
      <c r="Z146" s="7"/>
      <c r="AA146" s="7"/>
      <c r="AB146" s="7">
        <v>95</v>
      </c>
      <c r="AC146" s="7"/>
      <c r="AD146" s="7"/>
      <c r="AE146" s="7"/>
      <c r="AF146" s="7"/>
      <c r="AG146" s="7"/>
      <c r="AH146" s="7">
        <f t="shared" si="9"/>
        <v>11482</v>
      </c>
      <c r="AI146" s="7"/>
      <c r="AJ146" s="7"/>
      <c r="AK146" s="7"/>
    </row>
    <row r="147" spans="2:37">
      <c r="B147" s="356"/>
      <c r="C147" s="6"/>
      <c r="D147" s="356"/>
      <c r="E147" s="356"/>
      <c r="F147" s="356"/>
      <c r="G147" s="356"/>
      <c r="H147" s="356"/>
      <c r="I147" s="356"/>
      <c r="J147" s="356"/>
      <c r="K147" s="356"/>
      <c r="L147" s="356"/>
      <c r="M147" s="356"/>
      <c r="N147" s="356"/>
      <c r="O147" s="356"/>
      <c r="P147" s="356"/>
      <c r="Q147" s="356"/>
      <c r="R147" s="356"/>
      <c r="V147" s="7">
        <f t="shared" si="10"/>
        <v>137</v>
      </c>
      <c r="W147" s="12">
        <v>45302</v>
      </c>
      <c r="X147" s="7">
        <v>413</v>
      </c>
      <c r="Y147" s="7">
        <v>414</v>
      </c>
      <c r="Z147" s="7"/>
      <c r="AA147" s="7"/>
      <c r="AB147" s="7">
        <v>65</v>
      </c>
      <c r="AC147" s="7"/>
      <c r="AD147" s="7"/>
      <c r="AE147" s="7"/>
      <c r="AF147" s="7"/>
      <c r="AG147" s="7"/>
      <c r="AH147" s="7">
        <f t="shared" si="9"/>
        <v>11547</v>
      </c>
      <c r="AI147" s="7"/>
      <c r="AJ147" s="7"/>
      <c r="AK147" s="7"/>
    </row>
    <row r="148" spans="2:37">
      <c r="B148" s="356"/>
      <c r="C148" s="6"/>
      <c r="D148" s="356"/>
      <c r="E148" s="356"/>
      <c r="F148" s="356"/>
      <c r="G148" s="356"/>
      <c r="H148" s="356"/>
      <c r="I148" s="356"/>
      <c r="J148" s="356"/>
      <c r="K148" s="356"/>
      <c r="L148" s="356"/>
      <c r="M148" s="356"/>
      <c r="N148" s="356"/>
      <c r="O148" s="356"/>
      <c r="P148" s="356"/>
      <c r="Q148" s="356"/>
      <c r="R148" s="356"/>
      <c r="V148" s="7">
        <f t="shared" si="10"/>
        <v>138</v>
      </c>
      <c r="W148" s="12">
        <v>45302</v>
      </c>
      <c r="X148" s="7">
        <v>429</v>
      </c>
      <c r="Y148" s="7">
        <v>524</v>
      </c>
      <c r="Z148" s="7"/>
      <c r="AA148" s="7"/>
      <c r="AB148" s="7">
        <v>50</v>
      </c>
      <c r="AC148" s="7"/>
      <c r="AD148" s="7"/>
      <c r="AE148" s="7"/>
      <c r="AF148" s="7"/>
      <c r="AG148" s="7"/>
      <c r="AH148" s="7">
        <f t="shared" si="9"/>
        <v>11597</v>
      </c>
      <c r="AI148" s="7"/>
      <c r="AJ148" s="7"/>
      <c r="AK148" s="7"/>
    </row>
    <row r="149" spans="2:37">
      <c r="B149" s="356"/>
      <c r="C149" s="6"/>
      <c r="D149" s="356"/>
      <c r="E149" s="356"/>
      <c r="F149" s="356"/>
      <c r="G149" s="356"/>
      <c r="H149" s="356"/>
      <c r="I149" s="356"/>
      <c r="J149" s="356"/>
      <c r="K149" s="356"/>
      <c r="L149" s="356"/>
      <c r="M149" s="356"/>
      <c r="N149" s="356"/>
      <c r="O149" s="356"/>
      <c r="P149" s="356"/>
      <c r="Q149" s="356"/>
      <c r="R149" s="356"/>
      <c r="V149" s="7">
        <f t="shared" si="10"/>
        <v>139</v>
      </c>
      <c r="W149" s="12">
        <v>45302</v>
      </c>
      <c r="X149" s="7">
        <v>424</v>
      </c>
      <c r="Y149" s="7">
        <v>409</v>
      </c>
      <c r="Z149" s="7"/>
      <c r="AA149" s="7"/>
      <c r="AB149" s="7">
        <v>73</v>
      </c>
      <c r="AC149" s="7"/>
      <c r="AD149" s="7"/>
      <c r="AE149" s="7"/>
      <c r="AF149" s="7"/>
      <c r="AG149" s="7"/>
      <c r="AH149" s="7">
        <f t="shared" si="9"/>
        <v>11670</v>
      </c>
      <c r="AI149" s="7"/>
      <c r="AJ149" s="7"/>
      <c r="AK149" s="7"/>
    </row>
    <row r="150" spans="2:37">
      <c r="B150" s="356"/>
      <c r="C150" s="6"/>
      <c r="D150" s="356"/>
      <c r="E150" s="356"/>
      <c r="F150" s="356"/>
      <c r="G150" s="356"/>
      <c r="H150" s="356"/>
      <c r="I150" s="356"/>
      <c r="J150" s="356"/>
      <c r="K150" s="356"/>
      <c r="L150" s="356"/>
      <c r="M150" s="356"/>
      <c r="N150" s="356"/>
      <c r="O150" s="356"/>
      <c r="P150" s="356"/>
      <c r="Q150" s="356"/>
      <c r="R150" s="356"/>
      <c r="V150" s="7">
        <f t="shared" si="10"/>
        <v>140</v>
      </c>
      <c r="W150" s="12">
        <v>45302</v>
      </c>
      <c r="X150" s="7">
        <v>409</v>
      </c>
      <c r="Y150" s="7">
        <v>410</v>
      </c>
      <c r="Z150" s="7"/>
      <c r="AA150" s="7"/>
      <c r="AB150" s="7">
        <v>99</v>
      </c>
      <c r="AC150" s="7"/>
      <c r="AD150" s="7"/>
      <c r="AE150" s="7"/>
      <c r="AF150" s="7"/>
      <c r="AG150" s="7"/>
      <c r="AH150" s="7">
        <f t="shared" si="9"/>
        <v>11769</v>
      </c>
      <c r="AI150" s="7"/>
      <c r="AJ150" s="7"/>
      <c r="AK150" s="7"/>
    </row>
    <row r="151" spans="2:37">
      <c r="B151" s="356"/>
      <c r="C151" s="6"/>
      <c r="D151" s="356"/>
      <c r="E151" s="356"/>
      <c r="F151" s="356"/>
      <c r="G151" s="356"/>
      <c r="H151" s="356"/>
      <c r="I151" s="356"/>
      <c r="J151" s="356"/>
      <c r="K151" s="356"/>
      <c r="L151" s="356"/>
      <c r="M151" s="356"/>
      <c r="N151" s="356"/>
      <c r="O151" s="356"/>
      <c r="P151" s="356"/>
      <c r="Q151" s="356"/>
      <c r="R151" s="356"/>
      <c r="V151" s="7">
        <f t="shared" si="10"/>
        <v>141</v>
      </c>
      <c r="W151" s="12">
        <v>45303</v>
      </c>
      <c r="X151" s="318">
        <v>50</v>
      </c>
      <c r="Y151" s="318">
        <v>53</v>
      </c>
      <c r="Z151" s="7"/>
      <c r="AA151" s="7"/>
      <c r="AB151" s="318">
        <v>130</v>
      </c>
      <c r="AC151" s="7"/>
      <c r="AD151" s="7"/>
      <c r="AE151" s="7"/>
      <c r="AF151" s="7"/>
      <c r="AG151" s="7"/>
      <c r="AH151" s="7">
        <f t="shared" si="9"/>
        <v>11899</v>
      </c>
      <c r="AI151" s="7"/>
      <c r="AJ151" s="7"/>
      <c r="AK151" s="7"/>
    </row>
    <row r="152" spans="2:37">
      <c r="B152" s="356"/>
      <c r="C152" s="6"/>
      <c r="D152" s="356"/>
      <c r="E152" s="356"/>
      <c r="F152" s="356"/>
      <c r="G152" s="356"/>
      <c r="H152" s="356"/>
      <c r="I152" s="356"/>
      <c r="J152" s="356"/>
      <c r="K152" s="356"/>
      <c r="L152" s="356"/>
      <c r="M152" s="356"/>
      <c r="N152" s="356"/>
      <c r="O152" s="356"/>
      <c r="P152" s="356"/>
      <c r="Q152" s="356"/>
      <c r="R152" s="356"/>
      <c r="V152" s="7">
        <f t="shared" si="10"/>
        <v>142</v>
      </c>
      <c r="W152" s="12">
        <v>45303</v>
      </c>
      <c r="X152" s="318">
        <v>51</v>
      </c>
      <c r="Y152" s="318">
        <v>53</v>
      </c>
      <c r="Z152" s="7"/>
      <c r="AA152" s="7"/>
      <c r="AB152" s="318">
        <v>61</v>
      </c>
      <c r="AC152" s="7"/>
      <c r="AD152" s="7"/>
      <c r="AE152" s="7"/>
      <c r="AF152" s="7"/>
      <c r="AG152" s="7"/>
      <c r="AH152" s="7">
        <f t="shared" si="9"/>
        <v>11960</v>
      </c>
      <c r="AI152" s="7"/>
      <c r="AJ152" s="7"/>
      <c r="AK152" s="7"/>
    </row>
    <row r="153" spans="2:37">
      <c r="B153" s="356"/>
      <c r="C153" s="6"/>
      <c r="D153" s="356"/>
      <c r="E153" s="356"/>
      <c r="F153" s="356"/>
      <c r="G153" s="356"/>
      <c r="H153" s="356"/>
      <c r="I153" s="356"/>
      <c r="J153" s="356"/>
      <c r="K153" s="356"/>
      <c r="L153" s="356"/>
      <c r="M153" s="356"/>
      <c r="N153" s="356"/>
      <c r="O153" s="356"/>
      <c r="P153" s="356"/>
      <c r="Q153" s="356"/>
      <c r="R153" s="356"/>
      <c r="V153" s="7">
        <f t="shared" si="10"/>
        <v>143</v>
      </c>
      <c r="W153" s="12">
        <v>45303</v>
      </c>
      <c r="X153" s="318">
        <v>51</v>
      </c>
      <c r="Y153" s="318">
        <v>49</v>
      </c>
      <c r="Z153" s="7"/>
      <c r="AA153" s="7"/>
      <c r="AB153" s="318">
        <v>131</v>
      </c>
      <c r="AC153" s="7"/>
      <c r="AD153" s="7"/>
      <c r="AE153" s="7"/>
      <c r="AF153" s="7"/>
      <c r="AG153" s="7"/>
      <c r="AH153" s="7">
        <f t="shared" si="9"/>
        <v>12091</v>
      </c>
      <c r="AI153" s="7"/>
      <c r="AJ153" s="7"/>
      <c r="AK153" s="7"/>
    </row>
    <row r="154" spans="2:37">
      <c r="B154" s="356"/>
      <c r="C154" s="6"/>
      <c r="D154" s="356"/>
      <c r="E154" s="356"/>
      <c r="F154" s="356"/>
      <c r="G154" s="356"/>
      <c r="H154" s="356"/>
      <c r="I154" s="356"/>
      <c r="J154" s="356"/>
      <c r="K154" s="356"/>
      <c r="L154" s="356"/>
      <c r="M154" s="356"/>
      <c r="N154" s="356"/>
      <c r="O154" s="356"/>
      <c r="P154" s="356"/>
      <c r="Q154" s="356"/>
      <c r="R154" s="356"/>
      <c r="V154" s="7">
        <f t="shared" si="10"/>
        <v>144</v>
      </c>
      <c r="W154" s="12">
        <v>45303</v>
      </c>
      <c r="X154" s="318">
        <v>49</v>
      </c>
      <c r="Y154" s="318">
        <v>60</v>
      </c>
      <c r="Z154" s="7"/>
      <c r="AA154" s="7"/>
      <c r="AB154" s="318">
        <v>258</v>
      </c>
      <c r="AC154" s="7"/>
      <c r="AD154" s="7"/>
      <c r="AE154" s="7"/>
      <c r="AF154" s="7"/>
      <c r="AG154" s="7"/>
      <c r="AH154" s="7">
        <f t="shared" si="9"/>
        <v>12349</v>
      </c>
      <c r="AI154" s="7"/>
      <c r="AJ154" s="7"/>
      <c r="AK154" s="7"/>
    </row>
    <row r="155" spans="2:37">
      <c r="B155" s="356"/>
      <c r="C155" s="6"/>
      <c r="D155" s="356"/>
      <c r="E155" s="356"/>
      <c r="F155" s="356"/>
      <c r="G155" s="356"/>
      <c r="H155" s="356"/>
      <c r="I155" s="356"/>
      <c r="J155" s="356"/>
      <c r="K155" s="356"/>
      <c r="L155" s="356"/>
      <c r="M155" s="356"/>
      <c r="N155" s="356"/>
      <c r="O155" s="356"/>
      <c r="P155" s="356"/>
      <c r="Q155" s="356"/>
      <c r="R155" s="356"/>
      <c r="V155" s="7">
        <f t="shared" si="10"/>
        <v>145</v>
      </c>
      <c r="W155" s="12">
        <v>45303</v>
      </c>
      <c r="X155" s="318">
        <v>60</v>
      </c>
      <c r="Y155" s="318">
        <v>61</v>
      </c>
      <c r="Z155" s="7"/>
      <c r="AA155" s="7"/>
      <c r="AB155" s="318">
        <v>30</v>
      </c>
      <c r="AC155" s="7"/>
      <c r="AD155" s="7"/>
      <c r="AE155" s="7"/>
      <c r="AF155" s="7"/>
      <c r="AG155" s="7"/>
      <c r="AH155" s="7">
        <f t="shared" si="9"/>
        <v>12379</v>
      </c>
      <c r="AI155" s="7"/>
      <c r="AJ155" s="7"/>
      <c r="AK155" s="7"/>
    </row>
    <row r="156" spans="2:37">
      <c r="B156" s="356"/>
      <c r="C156" s="6"/>
      <c r="D156" s="356"/>
      <c r="E156" s="356"/>
      <c r="F156" s="356"/>
      <c r="G156" s="356"/>
      <c r="H156" s="356"/>
      <c r="I156" s="356"/>
      <c r="J156" s="356"/>
      <c r="K156" s="356"/>
      <c r="L156" s="356"/>
      <c r="M156" s="356"/>
      <c r="N156" s="356"/>
      <c r="O156" s="356"/>
      <c r="P156" s="356"/>
      <c r="Q156" s="356"/>
      <c r="R156" s="356"/>
      <c r="V156" s="7">
        <f t="shared" si="10"/>
        <v>146</v>
      </c>
      <c r="W156" s="12">
        <v>45304</v>
      </c>
      <c r="X156" s="7">
        <v>47</v>
      </c>
      <c r="Y156" s="7">
        <v>48</v>
      </c>
      <c r="Z156" s="7"/>
      <c r="AA156" s="7"/>
      <c r="AB156" s="7">
        <v>70</v>
      </c>
      <c r="AC156" s="7"/>
      <c r="AD156" s="7"/>
      <c r="AE156" s="7"/>
      <c r="AF156" s="7"/>
      <c r="AG156" s="7"/>
      <c r="AH156" s="7">
        <f t="shared" si="9"/>
        <v>12449</v>
      </c>
      <c r="AI156" s="7"/>
      <c r="AJ156" s="7"/>
      <c r="AK156" s="7"/>
    </row>
    <row r="157" spans="2:37">
      <c r="B157" s="356"/>
      <c r="C157" s="6"/>
      <c r="D157" s="356"/>
      <c r="E157" s="356"/>
      <c r="F157" s="356"/>
      <c r="G157" s="356"/>
      <c r="H157" s="356"/>
      <c r="I157" s="356"/>
      <c r="J157" s="356"/>
      <c r="K157" s="356"/>
      <c r="L157" s="356"/>
      <c r="M157" s="356"/>
      <c r="N157" s="356"/>
      <c r="O157" s="356"/>
      <c r="P157" s="356"/>
      <c r="Q157" s="356"/>
      <c r="R157" s="356"/>
      <c r="V157" s="7">
        <f t="shared" si="10"/>
        <v>147</v>
      </c>
      <c r="W157" s="12">
        <v>45304</v>
      </c>
      <c r="X157" s="7">
        <v>55</v>
      </c>
      <c r="Y157" s="7">
        <v>57</v>
      </c>
      <c r="Z157" s="7"/>
      <c r="AA157" s="7"/>
      <c r="AB157" s="7">
        <v>110</v>
      </c>
      <c r="AC157" s="7"/>
      <c r="AD157" s="7"/>
      <c r="AE157" s="7"/>
      <c r="AF157" s="7"/>
      <c r="AG157" s="7"/>
      <c r="AH157" s="7">
        <f t="shared" si="9"/>
        <v>12559</v>
      </c>
      <c r="AI157" s="7"/>
      <c r="AJ157" s="7"/>
      <c r="AK157" s="7"/>
    </row>
    <row r="158" spans="2:37">
      <c r="B158" s="356"/>
      <c r="C158" s="6"/>
      <c r="D158" s="356"/>
      <c r="E158" s="356"/>
      <c r="F158" s="356"/>
      <c r="G158" s="356"/>
      <c r="H158" s="356"/>
      <c r="I158" s="356"/>
      <c r="J158" s="356"/>
      <c r="K158" s="356"/>
      <c r="L158" s="356"/>
      <c r="M158" s="356"/>
      <c r="N158" s="356"/>
      <c r="O158" s="356"/>
      <c r="P158" s="356"/>
      <c r="Q158" s="356"/>
      <c r="R158" s="356"/>
      <c r="V158" s="7">
        <f t="shared" si="10"/>
        <v>148</v>
      </c>
      <c r="W158" s="12">
        <v>45304</v>
      </c>
      <c r="X158" s="7">
        <v>47</v>
      </c>
      <c r="Y158" s="7">
        <v>48</v>
      </c>
      <c r="Z158" s="7"/>
      <c r="AA158" s="7"/>
      <c r="AB158" s="7">
        <v>70</v>
      </c>
      <c r="AC158" s="7"/>
      <c r="AD158" s="7"/>
      <c r="AE158" s="7"/>
      <c r="AF158" s="7"/>
      <c r="AG158" s="7"/>
      <c r="AH158" s="7">
        <f t="shared" si="9"/>
        <v>12629</v>
      </c>
      <c r="AI158" s="7"/>
      <c r="AJ158" s="7"/>
      <c r="AK158" s="7"/>
    </row>
    <row r="159" spans="2:37">
      <c r="B159" s="356"/>
      <c r="C159" s="6"/>
      <c r="D159" s="356"/>
      <c r="E159" s="356"/>
      <c r="F159" s="356"/>
      <c r="G159" s="356"/>
      <c r="H159" s="356"/>
      <c r="I159" s="356"/>
      <c r="J159" s="356"/>
      <c r="K159" s="356"/>
      <c r="L159" s="356"/>
      <c r="M159" s="356"/>
      <c r="N159" s="356"/>
      <c r="O159" s="356"/>
      <c r="P159" s="356"/>
      <c r="Q159" s="356"/>
      <c r="R159" s="356"/>
      <c r="V159" s="7">
        <f t="shared" si="10"/>
        <v>149</v>
      </c>
      <c r="W159" s="12">
        <v>45307</v>
      </c>
      <c r="X159" s="7">
        <v>427</v>
      </c>
      <c r="Y159" s="7">
        <v>429</v>
      </c>
      <c r="Z159" s="7"/>
      <c r="AA159" s="7"/>
      <c r="AB159" s="7">
        <v>76</v>
      </c>
      <c r="AC159" s="7"/>
      <c r="AD159" s="7"/>
      <c r="AE159" s="7"/>
      <c r="AF159" s="7"/>
      <c r="AG159" s="7"/>
      <c r="AH159" s="7">
        <f t="shared" si="9"/>
        <v>12705</v>
      </c>
      <c r="AI159" s="7"/>
      <c r="AJ159" s="7"/>
      <c r="AK159" s="7"/>
    </row>
    <row r="160" spans="2:37">
      <c r="B160" s="356"/>
      <c r="C160" s="6"/>
      <c r="D160" s="356"/>
      <c r="E160" s="356"/>
      <c r="F160" s="356"/>
      <c r="G160" s="356"/>
      <c r="H160" s="356"/>
      <c r="I160" s="356"/>
      <c r="J160" s="356"/>
      <c r="K160" s="356"/>
      <c r="L160" s="356"/>
      <c r="M160" s="356"/>
      <c r="N160" s="356"/>
      <c r="O160" s="356"/>
      <c r="P160" s="356"/>
      <c r="Q160" s="356"/>
      <c r="R160" s="356"/>
      <c r="V160" s="7">
        <f t="shared" si="10"/>
        <v>150</v>
      </c>
      <c r="W160" s="12">
        <v>45307</v>
      </c>
      <c r="X160" s="7">
        <v>496</v>
      </c>
      <c r="Y160" s="7">
        <v>498</v>
      </c>
      <c r="Z160" s="7"/>
      <c r="AA160" s="7"/>
      <c r="AB160" s="7">
        <v>30</v>
      </c>
      <c r="AC160" s="7"/>
      <c r="AD160" s="7"/>
      <c r="AE160" s="7"/>
      <c r="AF160" s="7"/>
      <c r="AG160" s="7"/>
      <c r="AH160" s="7">
        <f t="shared" si="9"/>
        <v>12735</v>
      </c>
      <c r="AI160" s="7"/>
      <c r="AJ160" s="7"/>
      <c r="AK160" s="7"/>
    </row>
    <row r="161" spans="2:37">
      <c r="B161" s="356"/>
      <c r="C161" s="6"/>
      <c r="D161" s="356"/>
      <c r="E161" s="356"/>
      <c r="F161" s="356"/>
      <c r="G161" s="356"/>
      <c r="H161" s="356"/>
      <c r="I161" s="356"/>
      <c r="J161" s="356"/>
      <c r="K161" s="356"/>
      <c r="L161" s="356"/>
      <c r="M161" s="356"/>
      <c r="N161" s="356"/>
      <c r="O161" s="356"/>
      <c r="P161" s="356"/>
      <c r="Q161" s="356"/>
      <c r="R161" s="356"/>
      <c r="V161" s="7">
        <f t="shared" si="10"/>
        <v>151</v>
      </c>
      <c r="W161" s="12">
        <v>45308</v>
      </c>
      <c r="X161" s="7">
        <v>63</v>
      </c>
      <c r="Y161" s="7">
        <v>64</v>
      </c>
      <c r="Z161" s="7"/>
      <c r="AA161" s="7"/>
      <c r="AB161" s="7">
        <v>83</v>
      </c>
      <c r="AC161" s="7"/>
      <c r="AD161" s="7"/>
      <c r="AE161" s="7"/>
      <c r="AF161" s="7"/>
      <c r="AG161" s="7"/>
      <c r="AH161" s="7">
        <f t="shared" si="9"/>
        <v>12818</v>
      </c>
      <c r="AI161" s="7"/>
      <c r="AJ161" s="7"/>
      <c r="AK161" s="7"/>
    </row>
    <row r="162" spans="2:37">
      <c r="B162" s="356"/>
      <c r="C162" s="6"/>
      <c r="D162" s="356"/>
      <c r="E162" s="356"/>
      <c r="F162" s="356"/>
      <c r="G162" s="356"/>
      <c r="H162" s="356"/>
      <c r="I162" s="356"/>
      <c r="J162" s="356"/>
      <c r="K162" s="356"/>
      <c r="L162" s="356"/>
      <c r="M162" s="356"/>
      <c r="N162" s="356"/>
      <c r="O162" s="356"/>
      <c r="P162" s="356"/>
      <c r="Q162" s="356"/>
      <c r="R162" s="356"/>
      <c r="V162" s="7">
        <f t="shared" si="10"/>
        <v>152</v>
      </c>
      <c r="W162" s="12">
        <v>45308</v>
      </c>
      <c r="X162" s="7">
        <v>64</v>
      </c>
      <c r="Y162" s="7">
        <v>66</v>
      </c>
      <c r="Z162" s="7"/>
      <c r="AA162" s="7"/>
      <c r="AB162" s="7">
        <v>42</v>
      </c>
      <c r="AC162" s="7"/>
      <c r="AD162" s="7"/>
      <c r="AE162" s="7"/>
      <c r="AF162" s="7"/>
      <c r="AG162" s="7"/>
      <c r="AH162" s="7">
        <f t="shared" si="9"/>
        <v>12860</v>
      </c>
      <c r="AI162" s="7"/>
      <c r="AJ162" s="7"/>
      <c r="AK162" s="7"/>
    </row>
    <row r="163" spans="2:37">
      <c r="B163" s="356"/>
      <c r="C163" s="6"/>
      <c r="D163" s="356"/>
      <c r="E163" s="356"/>
      <c r="F163" s="356"/>
      <c r="G163" s="356"/>
      <c r="H163" s="356"/>
      <c r="I163" s="356"/>
      <c r="J163" s="356"/>
      <c r="K163" s="356"/>
      <c r="L163" s="356"/>
      <c r="M163" s="356"/>
      <c r="N163" s="356"/>
      <c r="O163" s="356"/>
      <c r="P163" s="356"/>
      <c r="Q163" s="356"/>
      <c r="R163" s="356"/>
      <c r="V163" s="7">
        <f t="shared" si="10"/>
        <v>153</v>
      </c>
      <c r="W163" s="12">
        <v>45308</v>
      </c>
      <c r="X163" s="7">
        <v>74</v>
      </c>
      <c r="Y163" s="7">
        <v>75</v>
      </c>
      <c r="Z163" s="7"/>
      <c r="AA163" s="7"/>
      <c r="AB163" s="7">
        <v>150</v>
      </c>
      <c r="AC163" s="7"/>
      <c r="AD163" s="7"/>
      <c r="AE163" s="7"/>
      <c r="AF163" s="7"/>
      <c r="AG163" s="7"/>
      <c r="AH163" s="7">
        <f t="shared" si="9"/>
        <v>13010</v>
      </c>
      <c r="AI163" s="7"/>
      <c r="AJ163" s="7"/>
      <c r="AK163" s="7"/>
    </row>
    <row r="164" spans="2:37">
      <c r="B164" s="356"/>
      <c r="C164" s="6"/>
      <c r="D164" s="356"/>
      <c r="E164" s="356"/>
      <c r="F164" s="356"/>
      <c r="G164" s="356"/>
      <c r="H164" s="356"/>
      <c r="I164" s="356"/>
      <c r="J164" s="356"/>
      <c r="K164" s="356"/>
      <c r="L164" s="356"/>
      <c r="M164" s="356"/>
      <c r="N164" s="356"/>
      <c r="O164" s="356"/>
      <c r="P164" s="356"/>
      <c r="Q164" s="356"/>
      <c r="R164" s="356"/>
      <c r="V164" s="7">
        <f t="shared" si="10"/>
        <v>154</v>
      </c>
      <c r="W164" s="12">
        <v>45308</v>
      </c>
      <c r="X164" s="7">
        <v>162</v>
      </c>
      <c r="Y164" s="7">
        <v>161</v>
      </c>
      <c r="Z164" s="7"/>
      <c r="AA164" s="7"/>
      <c r="AB164" s="7">
        <v>189</v>
      </c>
      <c r="AC164" s="7"/>
      <c r="AD164" s="7"/>
      <c r="AE164" s="7"/>
      <c r="AF164" s="7"/>
      <c r="AG164" s="7"/>
      <c r="AH164" s="7">
        <f t="shared" si="9"/>
        <v>13199</v>
      </c>
      <c r="AI164" s="7"/>
      <c r="AJ164" s="7"/>
      <c r="AK164" s="7"/>
    </row>
    <row r="165" spans="2:37">
      <c r="B165" s="356"/>
      <c r="C165" s="6"/>
      <c r="D165" s="356"/>
      <c r="E165" s="356"/>
      <c r="F165" s="356"/>
      <c r="G165" s="356"/>
      <c r="H165" s="356"/>
      <c r="I165" s="356"/>
      <c r="J165" s="356"/>
      <c r="K165" s="356"/>
      <c r="L165" s="356"/>
      <c r="M165" s="356"/>
      <c r="N165" s="356"/>
      <c r="O165" s="356"/>
      <c r="P165" s="356"/>
      <c r="Q165" s="356"/>
      <c r="R165" s="356"/>
      <c r="V165" s="7">
        <f t="shared" si="10"/>
        <v>155</v>
      </c>
      <c r="W165" s="12">
        <v>45308</v>
      </c>
      <c r="X165" s="7">
        <v>164</v>
      </c>
      <c r="Y165" s="7">
        <v>165</v>
      </c>
      <c r="Z165" s="7"/>
      <c r="AA165" s="7"/>
      <c r="AB165" s="7">
        <v>116</v>
      </c>
      <c r="AC165" s="7"/>
      <c r="AD165" s="7"/>
      <c r="AE165" s="7"/>
      <c r="AF165" s="7"/>
      <c r="AG165" s="7"/>
      <c r="AH165" s="7">
        <f t="shared" si="9"/>
        <v>13315</v>
      </c>
      <c r="AI165" s="7"/>
      <c r="AJ165" s="7"/>
      <c r="AK165" s="7"/>
    </row>
    <row r="166" spans="2:37">
      <c r="B166" s="356"/>
      <c r="C166" s="6"/>
      <c r="D166" s="356"/>
      <c r="E166" s="356"/>
      <c r="F166" s="356"/>
      <c r="G166" s="356"/>
      <c r="H166" s="356"/>
      <c r="I166" s="356"/>
      <c r="J166" s="356"/>
      <c r="K166" s="356"/>
      <c r="L166" s="356"/>
      <c r="M166" s="356"/>
      <c r="N166" s="356"/>
      <c r="O166" s="356"/>
      <c r="P166" s="356"/>
      <c r="Q166" s="356"/>
      <c r="R166" s="356"/>
      <c r="V166" s="7">
        <f t="shared" si="10"/>
        <v>156</v>
      </c>
      <c r="W166" s="12">
        <v>45311</v>
      </c>
      <c r="X166" s="7">
        <v>499</v>
      </c>
      <c r="Y166" s="7">
        <v>50</v>
      </c>
      <c r="Z166" s="7"/>
      <c r="AA166" s="7"/>
      <c r="AB166" s="7">
        <v>55</v>
      </c>
      <c r="AC166" s="7"/>
      <c r="AD166" s="7"/>
      <c r="AE166" s="7"/>
      <c r="AF166" s="7"/>
      <c r="AG166" s="7"/>
      <c r="AH166" s="7">
        <f t="shared" si="9"/>
        <v>13370</v>
      </c>
      <c r="AI166" s="7"/>
      <c r="AJ166" s="7"/>
      <c r="AK166" s="7"/>
    </row>
    <row r="167" spans="2:37">
      <c r="B167" s="356"/>
      <c r="C167" s="6"/>
      <c r="D167" s="356"/>
      <c r="E167" s="356"/>
      <c r="F167" s="356"/>
      <c r="G167" s="356"/>
      <c r="H167" s="356"/>
      <c r="I167" s="356"/>
      <c r="J167" s="356"/>
      <c r="K167" s="356"/>
      <c r="L167" s="356"/>
      <c r="M167" s="356"/>
      <c r="N167" s="356"/>
      <c r="O167" s="356"/>
      <c r="P167" s="356"/>
      <c r="Q167" s="356"/>
      <c r="R167" s="356"/>
      <c r="V167" s="7">
        <f t="shared" si="10"/>
        <v>157</v>
      </c>
      <c r="W167" s="12">
        <v>45311</v>
      </c>
      <c r="X167" s="7">
        <v>553</v>
      </c>
      <c r="Y167" s="7">
        <v>554</v>
      </c>
      <c r="Z167" s="7"/>
      <c r="AA167" s="7"/>
      <c r="AB167" s="7">
        <v>36</v>
      </c>
      <c r="AC167" s="7"/>
      <c r="AD167" s="7"/>
      <c r="AE167" s="7"/>
      <c r="AF167" s="7"/>
      <c r="AG167" s="7"/>
      <c r="AH167" s="7">
        <f t="shared" si="9"/>
        <v>13406</v>
      </c>
      <c r="AI167" s="7"/>
      <c r="AJ167" s="7"/>
      <c r="AK167" s="7"/>
    </row>
    <row r="168" spans="2:37">
      <c r="B168" s="356"/>
      <c r="C168" s="6"/>
      <c r="D168" s="356"/>
      <c r="E168" s="356"/>
      <c r="F168" s="356"/>
      <c r="G168" s="356"/>
      <c r="H168" s="356"/>
      <c r="I168" s="356"/>
      <c r="J168" s="356"/>
      <c r="K168" s="356"/>
      <c r="L168" s="356"/>
      <c r="M168" s="356"/>
      <c r="N168" s="356"/>
      <c r="O168" s="356"/>
      <c r="P168" s="356"/>
      <c r="Q168" s="356"/>
      <c r="R168" s="356"/>
      <c r="V168" s="7">
        <f t="shared" si="10"/>
        <v>158</v>
      </c>
      <c r="W168" s="12">
        <v>45311</v>
      </c>
      <c r="X168" s="7">
        <v>553</v>
      </c>
      <c r="Y168" s="337" t="s">
        <v>1827</v>
      </c>
      <c r="Z168" s="7"/>
      <c r="AA168" s="7"/>
      <c r="AB168" s="7">
        <v>14</v>
      </c>
      <c r="AC168" s="7"/>
      <c r="AD168" s="7"/>
      <c r="AE168" s="7"/>
      <c r="AF168" s="7"/>
      <c r="AG168" s="7"/>
      <c r="AH168" s="7">
        <f t="shared" si="9"/>
        <v>13420</v>
      </c>
      <c r="AI168" s="7"/>
      <c r="AJ168" s="7"/>
      <c r="AK168" s="7"/>
    </row>
    <row r="169" spans="2:37">
      <c r="B169" s="356"/>
      <c r="C169" s="6"/>
      <c r="D169" s="356"/>
      <c r="E169" s="356"/>
      <c r="F169" s="356"/>
      <c r="G169" s="356"/>
      <c r="H169" s="356"/>
      <c r="I169" s="356"/>
      <c r="J169" s="356"/>
      <c r="K169" s="356"/>
      <c r="L169" s="356"/>
      <c r="M169" s="356"/>
      <c r="N169" s="356"/>
      <c r="O169" s="356"/>
      <c r="P169" s="356"/>
      <c r="Q169" s="356"/>
      <c r="R169" s="356"/>
      <c r="V169" s="7">
        <f t="shared" si="10"/>
        <v>159</v>
      </c>
      <c r="W169" s="12">
        <v>45311</v>
      </c>
      <c r="X169" s="7">
        <v>608</v>
      </c>
      <c r="Y169" s="7">
        <v>609</v>
      </c>
      <c r="Z169" s="7"/>
      <c r="AA169" s="7"/>
      <c r="AB169" s="7">
        <v>50</v>
      </c>
      <c r="AC169" s="7"/>
      <c r="AD169" s="7"/>
      <c r="AE169" s="7"/>
      <c r="AF169" s="7"/>
      <c r="AG169" s="7"/>
      <c r="AH169" s="7">
        <f t="shared" si="9"/>
        <v>13470</v>
      </c>
      <c r="AI169" s="7"/>
      <c r="AJ169" s="7"/>
      <c r="AK169" s="7"/>
    </row>
    <row r="170" spans="2:37">
      <c r="B170" s="356"/>
      <c r="C170" s="6"/>
      <c r="D170" s="356"/>
      <c r="E170" s="356"/>
      <c r="F170" s="356"/>
      <c r="G170" s="356"/>
      <c r="H170" s="356"/>
      <c r="I170" s="356"/>
      <c r="J170" s="356"/>
      <c r="K170" s="356"/>
      <c r="L170" s="356"/>
      <c r="M170" s="356"/>
      <c r="N170" s="356"/>
      <c r="O170" s="356"/>
      <c r="P170" s="356"/>
      <c r="Q170" s="356"/>
      <c r="R170" s="356"/>
      <c r="V170" s="7">
        <f t="shared" si="10"/>
        <v>160</v>
      </c>
      <c r="W170" s="12">
        <v>45312</v>
      </c>
      <c r="X170" s="7">
        <v>389</v>
      </c>
      <c r="Y170" s="7">
        <v>392</v>
      </c>
      <c r="Z170" s="7"/>
      <c r="AA170" s="7"/>
      <c r="AB170" s="7">
        <v>7</v>
      </c>
      <c r="AC170" s="7"/>
      <c r="AD170" s="7"/>
      <c r="AE170" s="7"/>
      <c r="AF170" s="7"/>
      <c r="AG170" s="7"/>
      <c r="AH170" s="7">
        <f t="shared" si="9"/>
        <v>13477</v>
      </c>
      <c r="AI170" s="7"/>
      <c r="AJ170" s="7"/>
      <c r="AK170" s="7"/>
    </row>
    <row r="171" spans="2:37">
      <c r="B171" s="356"/>
      <c r="C171" s="6"/>
      <c r="D171" s="356"/>
      <c r="E171" s="356"/>
      <c r="F171" s="356"/>
      <c r="G171" s="356"/>
      <c r="H171" s="356"/>
      <c r="I171" s="356"/>
      <c r="J171" s="356"/>
      <c r="K171" s="356"/>
      <c r="L171" s="356"/>
      <c r="M171" s="356"/>
      <c r="N171" s="356"/>
      <c r="O171" s="356"/>
      <c r="P171" s="356"/>
      <c r="Q171" s="356"/>
      <c r="R171" s="356"/>
      <c r="V171" s="7">
        <f t="shared" si="10"/>
        <v>161</v>
      </c>
      <c r="W171" s="12">
        <v>45312</v>
      </c>
      <c r="X171" s="7">
        <v>392</v>
      </c>
      <c r="Y171" s="7">
        <v>394</v>
      </c>
      <c r="Z171" s="7"/>
      <c r="AA171" s="7"/>
      <c r="AB171" s="7">
        <v>10</v>
      </c>
      <c r="AC171" s="7"/>
      <c r="AD171" s="7"/>
      <c r="AE171" s="7"/>
      <c r="AF171" s="7"/>
      <c r="AG171" s="7"/>
      <c r="AH171" s="7">
        <f t="shared" si="9"/>
        <v>13487</v>
      </c>
      <c r="AI171" s="7"/>
      <c r="AJ171" s="7"/>
      <c r="AK171" s="7"/>
    </row>
    <row r="172" spans="2:37">
      <c r="B172" s="356"/>
      <c r="C172" s="6"/>
      <c r="D172" s="356"/>
      <c r="E172" s="356"/>
      <c r="F172" s="356"/>
      <c r="G172" s="356"/>
      <c r="H172" s="356"/>
      <c r="I172" s="356"/>
      <c r="J172" s="356"/>
      <c r="K172" s="356"/>
      <c r="L172" s="356"/>
      <c r="M172" s="356"/>
      <c r="N172" s="356"/>
      <c r="O172" s="356"/>
      <c r="P172" s="356"/>
      <c r="Q172" s="356"/>
      <c r="R172" s="356"/>
      <c r="V172" s="7">
        <f t="shared" si="10"/>
        <v>162</v>
      </c>
      <c r="W172" s="12">
        <v>45312</v>
      </c>
      <c r="X172" s="7">
        <v>394</v>
      </c>
      <c r="Y172" s="7">
        <v>404</v>
      </c>
      <c r="Z172" s="7"/>
      <c r="AA172" s="7"/>
      <c r="AB172" s="7">
        <v>57</v>
      </c>
      <c r="AC172" s="7"/>
      <c r="AD172" s="7"/>
      <c r="AE172" s="7"/>
      <c r="AF172" s="7"/>
      <c r="AG172" s="7"/>
      <c r="AH172" s="7">
        <f t="shared" si="9"/>
        <v>13544</v>
      </c>
      <c r="AI172" s="7"/>
      <c r="AJ172" s="7"/>
      <c r="AK172" s="7"/>
    </row>
    <row r="173" spans="2:37">
      <c r="B173" s="356"/>
      <c r="C173" s="6"/>
      <c r="D173" s="356"/>
      <c r="E173" s="356"/>
      <c r="F173" s="356"/>
      <c r="G173" s="356"/>
      <c r="H173" s="356"/>
      <c r="I173" s="356"/>
      <c r="J173" s="356"/>
      <c r="K173" s="356"/>
      <c r="L173" s="356"/>
      <c r="M173" s="356"/>
      <c r="N173" s="356"/>
      <c r="O173" s="356"/>
      <c r="P173" s="356"/>
      <c r="Q173" s="356"/>
      <c r="R173" s="356"/>
      <c r="V173" s="7">
        <f t="shared" si="10"/>
        <v>163</v>
      </c>
      <c r="W173" s="12">
        <v>45312</v>
      </c>
      <c r="X173" s="7">
        <v>404</v>
      </c>
      <c r="Y173" s="7">
        <v>407</v>
      </c>
      <c r="Z173" s="7"/>
      <c r="AA173" s="7"/>
      <c r="AB173" s="7">
        <v>7</v>
      </c>
      <c r="AC173" s="7"/>
      <c r="AD173" s="7"/>
      <c r="AE173" s="7"/>
      <c r="AF173" s="7"/>
      <c r="AG173" s="7"/>
      <c r="AH173" s="7">
        <f t="shared" si="9"/>
        <v>13551</v>
      </c>
      <c r="AI173" s="7"/>
      <c r="AJ173" s="7"/>
      <c r="AK173" s="7"/>
    </row>
    <row r="174" spans="2:37">
      <c r="B174" s="356"/>
      <c r="C174" s="6"/>
      <c r="D174" s="356"/>
      <c r="E174" s="356"/>
      <c r="F174" s="356"/>
      <c r="G174" s="356"/>
      <c r="H174" s="356"/>
      <c r="I174" s="356"/>
      <c r="J174" s="356"/>
      <c r="K174" s="356"/>
      <c r="L174" s="356"/>
      <c r="M174" s="356"/>
      <c r="N174" s="356"/>
      <c r="O174" s="356"/>
      <c r="P174" s="356"/>
      <c r="Q174" s="356"/>
      <c r="R174" s="356"/>
      <c r="V174" s="7">
        <f t="shared" si="10"/>
        <v>164</v>
      </c>
      <c r="W174" s="12">
        <v>45312</v>
      </c>
      <c r="X174" s="7">
        <v>407</v>
      </c>
      <c r="Y174" s="7">
        <v>408</v>
      </c>
      <c r="Z174" s="7"/>
      <c r="AA174" s="7"/>
      <c r="AB174" s="7">
        <v>50</v>
      </c>
      <c r="AC174" s="7"/>
      <c r="AD174" s="7"/>
      <c r="AE174" s="7"/>
      <c r="AF174" s="7"/>
      <c r="AG174" s="7"/>
      <c r="AH174" s="7">
        <f t="shared" si="9"/>
        <v>13601</v>
      </c>
      <c r="AI174" s="7"/>
      <c r="AJ174" s="7"/>
      <c r="AK174" s="7"/>
    </row>
    <row r="175" spans="2:37">
      <c r="B175" s="356"/>
      <c r="C175" s="6"/>
      <c r="D175" s="356"/>
      <c r="E175" s="356"/>
      <c r="F175" s="356"/>
      <c r="G175" s="356"/>
      <c r="H175" s="356"/>
      <c r="I175" s="356"/>
      <c r="J175" s="356"/>
      <c r="K175" s="356"/>
      <c r="L175" s="356"/>
      <c r="M175" s="356"/>
      <c r="N175" s="356"/>
      <c r="O175" s="356"/>
      <c r="P175" s="356"/>
      <c r="Q175" s="356"/>
      <c r="R175" s="356"/>
      <c r="V175" s="7">
        <f t="shared" si="10"/>
        <v>165</v>
      </c>
      <c r="W175" s="12">
        <v>45312</v>
      </c>
      <c r="X175" s="7">
        <v>414</v>
      </c>
      <c r="Y175" s="7">
        <v>416</v>
      </c>
      <c r="Z175" s="7"/>
      <c r="AA175" s="7"/>
      <c r="AB175" s="7">
        <v>51</v>
      </c>
      <c r="AC175" s="7"/>
      <c r="AD175" s="7"/>
      <c r="AE175" s="7"/>
      <c r="AF175" s="7"/>
      <c r="AG175" s="7"/>
      <c r="AH175" s="7">
        <f t="shared" si="9"/>
        <v>13652</v>
      </c>
      <c r="AI175" s="7"/>
      <c r="AJ175" s="7"/>
      <c r="AK175" s="7"/>
    </row>
    <row r="176" spans="2:37">
      <c r="B176" s="356"/>
      <c r="C176" s="6"/>
      <c r="D176" s="356"/>
      <c r="E176" s="356"/>
      <c r="F176" s="356"/>
      <c r="G176" s="356"/>
      <c r="H176" s="356"/>
      <c r="I176" s="356"/>
      <c r="J176" s="356"/>
      <c r="K176" s="356"/>
      <c r="L176" s="356"/>
      <c r="M176" s="356"/>
      <c r="N176" s="356"/>
      <c r="O176" s="356"/>
      <c r="P176" s="356"/>
      <c r="Q176" s="356"/>
      <c r="R176" s="356"/>
      <c r="V176" s="7">
        <f t="shared" si="10"/>
        <v>166</v>
      </c>
      <c r="W176" s="12">
        <v>45312</v>
      </c>
      <c r="X176" s="7">
        <v>416</v>
      </c>
      <c r="Y176" s="7">
        <v>419</v>
      </c>
      <c r="Z176" s="7"/>
      <c r="AA176" s="7"/>
      <c r="AB176" s="7">
        <v>12</v>
      </c>
      <c r="AC176" s="7"/>
      <c r="AD176" s="7"/>
      <c r="AE176" s="7"/>
      <c r="AF176" s="7"/>
      <c r="AG176" s="7"/>
      <c r="AH176" s="7">
        <f t="shared" si="9"/>
        <v>13664</v>
      </c>
      <c r="AI176" s="7"/>
      <c r="AJ176" s="7"/>
      <c r="AK176" s="7"/>
    </row>
    <row r="177" spans="2:37">
      <c r="B177" s="356"/>
      <c r="C177" s="6"/>
      <c r="D177" s="356"/>
      <c r="E177" s="356"/>
      <c r="F177" s="356"/>
      <c r="G177" s="356"/>
      <c r="H177" s="356"/>
      <c r="I177" s="356"/>
      <c r="J177" s="356"/>
      <c r="K177" s="356"/>
      <c r="L177" s="356"/>
      <c r="M177" s="356"/>
      <c r="N177" s="356"/>
      <c r="O177" s="356"/>
      <c r="P177" s="356"/>
      <c r="Q177" s="356"/>
      <c r="R177" s="356"/>
      <c r="V177" s="7">
        <f t="shared" si="10"/>
        <v>167</v>
      </c>
      <c r="W177" s="12">
        <v>45312</v>
      </c>
      <c r="X177" s="7">
        <v>419</v>
      </c>
      <c r="Y177" s="7">
        <v>420</v>
      </c>
      <c r="Z177" s="7"/>
      <c r="AA177" s="7"/>
      <c r="AB177" s="7">
        <v>32</v>
      </c>
      <c r="AC177" s="7"/>
      <c r="AD177" s="7"/>
      <c r="AE177" s="7"/>
      <c r="AF177" s="7"/>
      <c r="AG177" s="7"/>
      <c r="AH177" s="7">
        <f t="shared" si="9"/>
        <v>13696</v>
      </c>
      <c r="AI177" s="7"/>
      <c r="AJ177" s="7"/>
      <c r="AK177" s="7"/>
    </row>
    <row r="178" spans="2:37">
      <c r="B178" s="356"/>
      <c r="C178" s="6"/>
      <c r="D178" s="356"/>
      <c r="E178" s="356"/>
      <c r="F178" s="356"/>
      <c r="G178" s="356"/>
      <c r="H178" s="356"/>
      <c r="I178" s="356"/>
      <c r="J178" s="356"/>
      <c r="K178" s="356"/>
      <c r="L178" s="356"/>
      <c r="M178" s="356"/>
      <c r="N178" s="356"/>
      <c r="O178" s="356"/>
      <c r="P178" s="356"/>
      <c r="Q178" s="356"/>
      <c r="R178" s="356"/>
      <c r="V178" s="7">
        <f t="shared" si="10"/>
        <v>168</v>
      </c>
      <c r="W178" s="12">
        <v>45312</v>
      </c>
      <c r="X178" s="7">
        <v>420</v>
      </c>
      <c r="Y178" s="7">
        <v>418</v>
      </c>
      <c r="Z178" s="7"/>
      <c r="AA178" s="7"/>
      <c r="AB178" s="7">
        <v>17</v>
      </c>
      <c r="AC178" s="7"/>
      <c r="AD178" s="7"/>
      <c r="AE178" s="7"/>
      <c r="AF178" s="7"/>
      <c r="AG178" s="7"/>
      <c r="AH178" s="7">
        <f t="shared" si="9"/>
        <v>13713</v>
      </c>
      <c r="AI178" s="7"/>
      <c r="AJ178" s="7"/>
      <c r="AK178" s="7"/>
    </row>
    <row r="179" spans="2:37">
      <c r="B179" s="356"/>
      <c r="C179" s="6"/>
      <c r="D179" s="356"/>
      <c r="E179" s="356"/>
      <c r="F179" s="356"/>
      <c r="G179" s="356"/>
      <c r="H179" s="356"/>
      <c r="I179" s="356"/>
      <c r="J179" s="356"/>
      <c r="K179" s="356"/>
      <c r="L179" s="356"/>
      <c r="M179" s="356"/>
      <c r="N179" s="356"/>
      <c r="O179" s="356"/>
      <c r="P179" s="356"/>
      <c r="Q179" s="356"/>
      <c r="R179" s="356"/>
      <c r="V179" s="7">
        <f t="shared" si="10"/>
        <v>169</v>
      </c>
      <c r="W179" s="12">
        <v>45312</v>
      </c>
      <c r="X179" s="7">
        <v>418</v>
      </c>
      <c r="Y179" s="7">
        <v>423</v>
      </c>
      <c r="Z179" s="7"/>
      <c r="AA179" s="7"/>
      <c r="AB179" s="7">
        <v>51</v>
      </c>
      <c r="AC179" s="7"/>
      <c r="AD179" s="7"/>
      <c r="AE179" s="7"/>
      <c r="AF179" s="7"/>
      <c r="AG179" s="7"/>
      <c r="AH179" s="7">
        <f t="shared" si="9"/>
        <v>13764</v>
      </c>
      <c r="AI179" s="7"/>
      <c r="AJ179" s="7"/>
      <c r="AK179" s="7"/>
    </row>
    <row r="180" spans="2:37">
      <c r="B180" s="356"/>
      <c r="C180" s="6"/>
      <c r="D180" s="356"/>
      <c r="E180" s="356"/>
      <c r="F180" s="356"/>
      <c r="G180" s="356"/>
      <c r="H180" s="356"/>
      <c r="I180" s="356"/>
      <c r="J180" s="356"/>
      <c r="K180" s="356"/>
      <c r="L180" s="356"/>
      <c r="M180" s="356"/>
      <c r="N180" s="356"/>
      <c r="O180" s="356"/>
      <c r="P180" s="356"/>
      <c r="Q180" s="356"/>
      <c r="R180" s="356"/>
      <c r="V180" s="7">
        <f t="shared" si="10"/>
        <v>170</v>
      </c>
      <c r="W180" s="12">
        <v>45312</v>
      </c>
      <c r="X180" s="7">
        <v>459</v>
      </c>
      <c r="Y180" s="7">
        <v>440</v>
      </c>
      <c r="Z180" s="7"/>
      <c r="AA180" s="7"/>
      <c r="AB180" s="7">
        <v>160</v>
      </c>
      <c r="AC180" s="7"/>
      <c r="AD180" s="7"/>
      <c r="AE180" s="7"/>
      <c r="AF180" s="7"/>
      <c r="AG180" s="7"/>
      <c r="AH180" s="7">
        <f t="shared" si="9"/>
        <v>13924</v>
      </c>
      <c r="AI180" s="7"/>
      <c r="AJ180" s="7"/>
      <c r="AK180" s="7"/>
    </row>
    <row r="181" spans="2:37">
      <c r="B181" s="356"/>
      <c r="C181" s="6"/>
      <c r="D181" s="356"/>
      <c r="E181" s="356"/>
      <c r="F181" s="356"/>
      <c r="G181" s="356"/>
      <c r="H181" s="356"/>
      <c r="I181" s="356"/>
      <c r="J181" s="356"/>
      <c r="K181" s="356"/>
      <c r="L181" s="356"/>
      <c r="M181" s="356"/>
      <c r="N181" s="356"/>
      <c r="O181" s="356"/>
      <c r="P181" s="356"/>
      <c r="Q181" s="356"/>
      <c r="R181" s="356"/>
      <c r="V181" s="7">
        <f t="shared" si="10"/>
        <v>171</v>
      </c>
      <c r="W181" s="12">
        <v>45312</v>
      </c>
      <c r="X181" s="7">
        <v>499</v>
      </c>
      <c r="Y181" s="7">
        <v>501</v>
      </c>
      <c r="Z181" s="7"/>
      <c r="AA181" s="7"/>
      <c r="AB181" s="7">
        <v>50</v>
      </c>
      <c r="AC181" s="7"/>
      <c r="AD181" s="7"/>
      <c r="AE181" s="7"/>
      <c r="AF181" s="7"/>
      <c r="AG181" s="7"/>
      <c r="AH181" s="7">
        <f t="shared" si="9"/>
        <v>13974</v>
      </c>
      <c r="AI181" s="7"/>
      <c r="AJ181" s="7"/>
      <c r="AK181" s="7"/>
    </row>
    <row r="182" spans="2:37">
      <c r="B182" s="356"/>
      <c r="C182" s="6"/>
      <c r="D182" s="356"/>
      <c r="E182" s="356"/>
      <c r="F182" s="356"/>
      <c r="G182" s="356"/>
      <c r="H182" s="356"/>
      <c r="I182" s="356"/>
      <c r="J182" s="356"/>
      <c r="K182" s="356"/>
      <c r="L182" s="356"/>
      <c r="M182" s="356"/>
      <c r="N182" s="356"/>
      <c r="O182" s="356"/>
      <c r="P182" s="356"/>
      <c r="Q182" s="356"/>
      <c r="R182" s="356"/>
      <c r="V182" s="7">
        <f t="shared" si="10"/>
        <v>172</v>
      </c>
      <c r="W182" s="12">
        <v>45313</v>
      </c>
      <c r="X182" s="7">
        <v>111</v>
      </c>
      <c r="Y182" s="7">
        <v>116</v>
      </c>
      <c r="Z182" s="7"/>
      <c r="AA182" s="7"/>
      <c r="AB182" s="7">
        <v>105</v>
      </c>
      <c r="AC182" s="7"/>
      <c r="AD182" s="7"/>
      <c r="AE182" s="7"/>
      <c r="AF182" s="7"/>
      <c r="AG182" s="7"/>
      <c r="AH182" s="7">
        <f t="shared" si="9"/>
        <v>14079</v>
      </c>
      <c r="AI182" s="7"/>
      <c r="AJ182" s="7"/>
      <c r="AK182" s="7"/>
    </row>
    <row r="183" spans="2:37">
      <c r="B183" s="356"/>
      <c r="C183" s="6"/>
      <c r="D183" s="356"/>
      <c r="E183" s="356"/>
      <c r="F183" s="356"/>
      <c r="G183" s="356"/>
      <c r="H183" s="356"/>
      <c r="I183" s="356"/>
      <c r="J183" s="356"/>
      <c r="K183" s="356"/>
      <c r="L183" s="356"/>
      <c r="M183" s="356"/>
      <c r="N183" s="356"/>
      <c r="O183" s="356"/>
      <c r="P183" s="356"/>
      <c r="Q183" s="356"/>
      <c r="R183" s="356"/>
      <c r="V183" s="7">
        <f t="shared" si="10"/>
        <v>173</v>
      </c>
      <c r="W183" s="12">
        <v>45313</v>
      </c>
      <c r="X183" s="7">
        <v>116</v>
      </c>
      <c r="Y183" s="7">
        <v>119</v>
      </c>
      <c r="Z183" s="7"/>
      <c r="AA183" s="7"/>
      <c r="AB183" s="7">
        <v>17</v>
      </c>
      <c r="AC183" s="7"/>
      <c r="AD183" s="7"/>
      <c r="AE183" s="7"/>
      <c r="AF183" s="7"/>
      <c r="AG183" s="7"/>
      <c r="AH183" s="7">
        <f t="shared" si="9"/>
        <v>14096</v>
      </c>
      <c r="AI183" s="7"/>
      <c r="AJ183" s="7"/>
      <c r="AK183" s="7"/>
    </row>
    <row r="184" spans="2:37">
      <c r="B184" s="356"/>
      <c r="C184" s="6"/>
      <c r="D184" s="356"/>
      <c r="E184" s="356"/>
      <c r="F184" s="356"/>
      <c r="G184" s="356"/>
      <c r="H184" s="356"/>
      <c r="I184" s="356"/>
      <c r="J184" s="356"/>
      <c r="K184" s="356"/>
      <c r="L184" s="356"/>
      <c r="M184" s="356"/>
      <c r="N184" s="356"/>
      <c r="O184" s="356"/>
      <c r="P184" s="356"/>
      <c r="Q184" s="356"/>
      <c r="R184" s="356"/>
      <c r="V184" s="7">
        <f t="shared" si="10"/>
        <v>174</v>
      </c>
      <c r="W184" s="12">
        <v>45313</v>
      </c>
      <c r="X184" s="7">
        <v>119</v>
      </c>
      <c r="Y184" s="7">
        <v>128</v>
      </c>
      <c r="Z184" s="7"/>
      <c r="AA184" s="7"/>
      <c r="AB184" s="7">
        <v>97</v>
      </c>
      <c r="AC184" s="7"/>
      <c r="AD184" s="7"/>
      <c r="AE184" s="7"/>
      <c r="AF184" s="7"/>
      <c r="AG184" s="7"/>
      <c r="AH184" s="7">
        <f t="shared" si="9"/>
        <v>14193</v>
      </c>
      <c r="AI184" s="7"/>
      <c r="AJ184" s="7"/>
      <c r="AK184" s="7"/>
    </row>
    <row r="185" spans="2:37">
      <c r="B185" s="356"/>
      <c r="C185" s="6"/>
      <c r="D185" s="356"/>
      <c r="E185" s="356"/>
      <c r="F185" s="356"/>
      <c r="G185" s="356"/>
      <c r="H185" s="356"/>
      <c r="I185" s="356"/>
      <c r="J185" s="356"/>
      <c r="K185" s="356"/>
      <c r="L185" s="356"/>
      <c r="M185" s="356"/>
      <c r="N185" s="356"/>
      <c r="O185" s="356"/>
      <c r="P185" s="356"/>
      <c r="Q185" s="356"/>
      <c r="R185" s="356"/>
      <c r="V185" s="7">
        <f t="shared" si="10"/>
        <v>175</v>
      </c>
      <c r="W185" s="12">
        <v>45313</v>
      </c>
      <c r="X185" s="7">
        <v>128</v>
      </c>
      <c r="Y185" s="7">
        <v>130</v>
      </c>
      <c r="Z185" s="7"/>
      <c r="AA185" s="7"/>
      <c r="AB185" s="7">
        <v>9</v>
      </c>
      <c r="AC185" s="7"/>
      <c r="AD185" s="7"/>
      <c r="AE185" s="7"/>
      <c r="AF185" s="7"/>
      <c r="AG185" s="7"/>
      <c r="AH185" s="7">
        <f t="shared" si="9"/>
        <v>14202</v>
      </c>
      <c r="AI185" s="7"/>
      <c r="AJ185" s="7"/>
      <c r="AK185" s="7"/>
    </row>
    <row r="186" spans="2:37">
      <c r="B186" s="356"/>
      <c r="C186" s="6"/>
      <c r="D186" s="356"/>
      <c r="E186" s="356"/>
      <c r="F186" s="356"/>
      <c r="G186" s="356"/>
      <c r="H186" s="356"/>
      <c r="I186" s="356"/>
      <c r="J186" s="356"/>
      <c r="K186" s="356"/>
      <c r="L186" s="356"/>
      <c r="M186" s="356"/>
      <c r="N186" s="356"/>
      <c r="O186" s="356"/>
      <c r="P186" s="356"/>
      <c r="Q186" s="356"/>
      <c r="R186" s="356"/>
      <c r="V186" s="7">
        <f t="shared" si="10"/>
        <v>176</v>
      </c>
      <c r="W186" s="12">
        <v>45313</v>
      </c>
      <c r="X186" s="7">
        <v>130</v>
      </c>
      <c r="Y186" s="7">
        <v>137</v>
      </c>
      <c r="Z186" s="7"/>
      <c r="AA186" s="7"/>
      <c r="AB186" s="7">
        <v>46</v>
      </c>
      <c r="AC186" s="7"/>
      <c r="AD186" s="7"/>
      <c r="AE186" s="7"/>
      <c r="AF186" s="7"/>
      <c r="AG186" s="7"/>
      <c r="AH186" s="7">
        <f t="shared" si="9"/>
        <v>14248</v>
      </c>
      <c r="AI186" s="7"/>
      <c r="AJ186" s="7"/>
      <c r="AK186" s="7"/>
    </row>
    <row r="187" spans="2:37">
      <c r="B187" s="356"/>
      <c r="C187" s="6"/>
      <c r="D187" s="356"/>
      <c r="E187" s="356"/>
      <c r="F187" s="356"/>
      <c r="G187" s="356"/>
      <c r="H187" s="356"/>
      <c r="I187" s="356"/>
      <c r="J187" s="356"/>
      <c r="K187" s="356"/>
      <c r="L187" s="356"/>
      <c r="M187" s="356"/>
      <c r="N187" s="356"/>
      <c r="O187" s="356"/>
      <c r="P187" s="356"/>
      <c r="Q187" s="356"/>
      <c r="R187" s="356"/>
      <c r="V187" s="7">
        <f t="shared" si="10"/>
        <v>177</v>
      </c>
      <c r="W187" s="12">
        <v>45313</v>
      </c>
      <c r="X187" s="7">
        <v>137</v>
      </c>
      <c r="Y187" s="7">
        <v>142</v>
      </c>
      <c r="Z187" s="7"/>
      <c r="AA187" s="7"/>
      <c r="AB187" s="7">
        <v>43</v>
      </c>
      <c r="AC187" s="7"/>
      <c r="AD187" s="7"/>
      <c r="AE187" s="7"/>
      <c r="AF187" s="7"/>
      <c r="AG187" s="7"/>
      <c r="AH187" s="7">
        <f t="shared" si="9"/>
        <v>14291</v>
      </c>
      <c r="AI187" s="7"/>
      <c r="AJ187" s="7"/>
      <c r="AK187" s="7"/>
    </row>
    <row r="188" spans="2:37">
      <c r="B188" s="356"/>
      <c r="C188" s="6"/>
      <c r="D188" s="356"/>
      <c r="E188" s="356"/>
      <c r="F188" s="356"/>
      <c r="G188" s="356"/>
      <c r="H188" s="356"/>
      <c r="I188" s="356"/>
      <c r="J188" s="356"/>
      <c r="K188" s="356"/>
      <c r="L188" s="356"/>
      <c r="M188" s="356"/>
      <c r="N188" s="356"/>
      <c r="O188" s="356"/>
      <c r="P188" s="356"/>
      <c r="Q188" s="356"/>
      <c r="R188" s="356"/>
      <c r="V188" s="7">
        <f t="shared" si="10"/>
        <v>178</v>
      </c>
      <c r="W188" s="12">
        <v>45313</v>
      </c>
      <c r="X188" s="7">
        <v>142</v>
      </c>
      <c r="Y188" s="7">
        <v>143</v>
      </c>
      <c r="Z188" s="7"/>
      <c r="AA188" s="7"/>
      <c r="AB188" s="7">
        <v>52</v>
      </c>
      <c r="AC188" s="7"/>
      <c r="AD188" s="7"/>
      <c r="AE188" s="7"/>
      <c r="AF188" s="7"/>
      <c r="AG188" s="7"/>
      <c r="AH188" s="7">
        <f t="shared" si="9"/>
        <v>14343</v>
      </c>
      <c r="AI188" s="7"/>
      <c r="AJ188" s="7"/>
      <c r="AK188" s="7"/>
    </row>
    <row r="189" spans="2:37">
      <c r="B189" s="356"/>
      <c r="C189" s="6"/>
      <c r="D189" s="356"/>
      <c r="E189" s="356"/>
      <c r="F189" s="356"/>
      <c r="G189" s="356"/>
      <c r="H189" s="356"/>
      <c r="I189" s="356"/>
      <c r="J189" s="356"/>
      <c r="K189" s="356"/>
      <c r="L189" s="356"/>
      <c r="M189" s="356"/>
      <c r="N189" s="356"/>
      <c r="O189" s="356"/>
      <c r="P189" s="356"/>
      <c r="Q189" s="356"/>
      <c r="R189" s="356"/>
      <c r="V189" s="7">
        <f t="shared" si="10"/>
        <v>179</v>
      </c>
      <c r="W189" s="12">
        <v>45313</v>
      </c>
      <c r="X189" s="7">
        <v>142</v>
      </c>
      <c r="Y189" s="7">
        <v>147</v>
      </c>
      <c r="Z189" s="7"/>
      <c r="AA189" s="7"/>
      <c r="AB189" s="7">
        <v>20</v>
      </c>
      <c r="AC189" s="7"/>
      <c r="AD189" s="7"/>
      <c r="AE189" s="7"/>
      <c r="AF189" s="7"/>
      <c r="AG189" s="7"/>
      <c r="AH189" s="7">
        <f t="shared" si="9"/>
        <v>14363</v>
      </c>
      <c r="AI189" s="7"/>
      <c r="AJ189" s="7"/>
      <c r="AK189" s="7"/>
    </row>
    <row r="190" spans="2:37">
      <c r="B190" s="356"/>
      <c r="C190" s="6"/>
      <c r="D190" s="356"/>
      <c r="E190" s="356"/>
      <c r="F190" s="356"/>
      <c r="G190" s="356"/>
      <c r="H190" s="356"/>
      <c r="I190" s="356"/>
      <c r="J190" s="356"/>
      <c r="K190" s="356"/>
      <c r="L190" s="356"/>
      <c r="M190" s="356"/>
      <c r="N190" s="356"/>
      <c r="O190" s="356"/>
      <c r="P190" s="356"/>
      <c r="Q190" s="356"/>
      <c r="R190" s="356"/>
      <c r="V190" s="7">
        <f t="shared" si="10"/>
        <v>180</v>
      </c>
      <c r="W190" s="12">
        <v>45313</v>
      </c>
      <c r="X190" s="7">
        <v>147</v>
      </c>
      <c r="Y190" s="7">
        <v>149</v>
      </c>
      <c r="Z190" s="7"/>
      <c r="AA190" s="7"/>
      <c r="AB190" s="7">
        <v>13</v>
      </c>
      <c r="AC190" s="7"/>
      <c r="AD190" s="7"/>
      <c r="AE190" s="7"/>
      <c r="AF190" s="7"/>
      <c r="AG190" s="7"/>
      <c r="AH190" s="7">
        <f t="shared" si="9"/>
        <v>14376</v>
      </c>
      <c r="AI190" s="7"/>
      <c r="AJ190" s="7"/>
      <c r="AK190" s="7"/>
    </row>
    <row r="191" spans="2:37">
      <c r="B191" s="356"/>
      <c r="C191" s="6"/>
      <c r="D191" s="356"/>
      <c r="E191" s="356"/>
      <c r="F191" s="356"/>
      <c r="G191" s="356"/>
      <c r="H191" s="356"/>
      <c r="I191" s="356"/>
      <c r="J191" s="356"/>
      <c r="K191" s="356"/>
      <c r="L191" s="356"/>
      <c r="M191" s="356"/>
      <c r="N191" s="356"/>
      <c r="O191" s="356"/>
      <c r="P191" s="356"/>
      <c r="Q191" s="356"/>
      <c r="R191" s="356"/>
      <c r="V191" s="7">
        <f t="shared" si="10"/>
        <v>181</v>
      </c>
      <c r="W191" s="12">
        <v>45313</v>
      </c>
      <c r="X191" s="7">
        <v>149</v>
      </c>
      <c r="Y191" s="7">
        <v>180</v>
      </c>
      <c r="Z191" s="7"/>
      <c r="AA191" s="7"/>
      <c r="AB191" s="7">
        <v>121</v>
      </c>
      <c r="AC191" s="7"/>
      <c r="AD191" s="7"/>
      <c r="AE191" s="7"/>
      <c r="AF191" s="7"/>
      <c r="AG191" s="7"/>
      <c r="AH191" s="7">
        <f t="shared" si="9"/>
        <v>14497</v>
      </c>
      <c r="AI191" s="7"/>
      <c r="AJ191" s="7"/>
      <c r="AK191" s="7"/>
    </row>
    <row r="192" spans="2:37">
      <c r="B192" s="356"/>
      <c r="C192" s="6"/>
      <c r="D192" s="356"/>
      <c r="E192" s="356"/>
      <c r="F192" s="356"/>
      <c r="G192" s="356"/>
      <c r="H192" s="356"/>
      <c r="I192" s="356"/>
      <c r="J192" s="356"/>
      <c r="K192" s="356"/>
      <c r="L192" s="356"/>
      <c r="M192" s="356"/>
      <c r="N192" s="356"/>
      <c r="O192" s="356"/>
      <c r="P192" s="356"/>
      <c r="Q192" s="356"/>
      <c r="R192" s="356"/>
      <c r="V192" s="7">
        <f t="shared" si="10"/>
        <v>182</v>
      </c>
      <c r="W192" s="12">
        <v>45313</v>
      </c>
      <c r="X192" s="7">
        <v>180</v>
      </c>
      <c r="Y192" s="7">
        <v>187</v>
      </c>
      <c r="Z192" s="7"/>
      <c r="AA192" s="7"/>
      <c r="AB192" s="7">
        <v>57</v>
      </c>
      <c r="AC192" s="7"/>
      <c r="AD192" s="7"/>
      <c r="AE192" s="7"/>
      <c r="AF192" s="7"/>
      <c r="AG192" s="7"/>
      <c r="AH192" s="7">
        <f t="shared" si="9"/>
        <v>14554</v>
      </c>
      <c r="AI192" s="7"/>
      <c r="AJ192" s="7"/>
      <c r="AK192" s="7"/>
    </row>
    <row r="193" spans="2:37">
      <c r="B193" s="356"/>
      <c r="C193" s="6"/>
      <c r="D193" s="356"/>
      <c r="E193" s="356"/>
      <c r="F193" s="356"/>
      <c r="G193" s="356"/>
      <c r="H193" s="356"/>
      <c r="I193" s="356"/>
      <c r="J193" s="356"/>
      <c r="K193" s="356"/>
      <c r="L193" s="356"/>
      <c r="M193" s="356"/>
      <c r="N193" s="356"/>
      <c r="O193" s="356"/>
      <c r="P193" s="356"/>
      <c r="Q193" s="356"/>
      <c r="R193" s="356"/>
      <c r="V193" s="7">
        <f t="shared" si="10"/>
        <v>183</v>
      </c>
      <c r="W193" s="12">
        <v>45313</v>
      </c>
      <c r="X193" s="7">
        <v>187</v>
      </c>
      <c r="Y193" s="7">
        <v>192</v>
      </c>
      <c r="Z193" s="7"/>
      <c r="AA193" s="7"/>
      <c r="AB193" s="7">
        <v>70</v>
      </c>
      <c r="AC193" s="7"/>
      <c r="AD193" s="7"/>
      <c r="AE193" s="7"/>
      <c r="AF193" s="7"/>
      <c r="AG193" s="7"/>
      <c r="AH193" s="7">
        <f t="shared" si="9"/>
        <v>14624</v>
      </c>
      <c r="AI193" s="7"/>
      <c r="AJ193" s="7"/>
      <c r="AK193" s="7"/>
    </row>
    <row r="194" spans="2:37">
      <c r="B194" s="356"/>
      <c r="C194" s="6"/>
      <c r="D194" s="356"/>
      <c r="E194" s="356"/>
      <c r="F194" s="356"/>
      <c r="G194" s="356"/>
      <c r="H194" s="356"/>
      <c r="I194" s="356"/>
      <c r="J194" s="356"/>
      <c r="K194" s="356"/>
      <c r="L194" s="356"/>
      <c r="M194" s="356"/>
      <c r="N194" s="356"/>
      <c r="O194" s="356"/>
      <c r="P194" s="356"/>
      <c r="Q194" s="356"/>
      <c r="R194" s="356"/>
      <c r="V194" s="7">
        <f t="shared" si="10"/>
        <v>184</v>
      </c>
      <c r="W194" s="12">
        <v>45314</v>
      </c>
      <c r="X194" s="7">
        <v>32</v>
      </c>
      <c r="Y194" s="7">
        <v>33</v>
      </c>
      <c r="Z194" s="7"/>
      <c r="AA194" s="7"/>
      <c r="AB194" s="7">
        <v>42</v>
      </c>
      <c r="AC194" s="7"/>
      <c r="AD194" s="7"/>
      <c r="AE194" s="7"/>
      <c r="AF194" s="7"/>
      <c r="AG194" s="7"/>
      <c r="AH194" s="7">
        <f t="shared" si="9"/>
        <v>14666</v>
      </c>
      <c r="AI194" s="7"/>
      <c r="AJ194" s="7"/>
      <c r="AK194" s="7"/>
    </row>
    <row r="195" spans="2:37">
      <c r="B195" s="356"/>
      <c r="C195" s="6"/>
      <c r="D195" s="356"/>
      <c r="E195" s="356"/>
      <c r="F195" s="356"/>
      <c r="G195" s="356"/>
      <c r="H195" s="356"/>
      <c r="I195" s="356"/>
      <c r="J195" s="356"/>
      <c r="K195" s="356"/>
      <c r="L195" s="356"/>
      <c r="M195" s="356"/>
      <c r="N195" s="356"/>
      <c r="O195" s="356"/>
      <c r="P195" s="356"/>
      <c r="Q195" s="356"/>
      <c r="R195" s="356"/>
      <c r="V195" s="7">
        <f t="shared" si="10"/>
        <v>185</v>
      </c>
      <c r="W195" s="12">
        <v>45314</v>
      </c>
      <c r="X195" s="7">
        <v>32</v>
      </c>
      <c r="Y195" s="7">
        <v>40</v>
      </c>
      <c r="Z195" s="7"/>
      <c r="AA195" s="7"/>
      <c r="AB195" s="7">
        <v>261</v>
      </c>
      <c r="AC195" s="7"/>
      <c r="AD195" s="7"/>
      <c r="AE195" s="7"/>
      <c r="AF195" s="7"/>
      <c r="AG195" s="7"/>
      <c r="AH195" s="7">
        <f t="shared" si="9"/>
        <v>14927</v>
      </c>
      <c r="AI195" s="7"/>
      <c r="AJ195" s="7"/>
      <c r="AK195" s="7"/>
    </row>
    <row r="196" spans="2:37">
      <c r="B196" s="356"/>
      <c r="C196" s="6"/>
      <c r="D196" s="356"/>
      <c r="E196" s="356"/>
      <c r="F196" s="356"/>
      <c r="G196" s="356"/>
      <c r="H196" s="356"/>
      <c r="I196" s="356"/>
      <c r="J196" s="356"/>
      <c r="K196" s="356"/>
      <c r="L196" s="356"/>
      <c r="M196" s="356"/>
      <c r="N196" s="356"/>
      <c r="O196" s="356"/>
      <c r="P196" s="356"/>
      <c r="Q196" s="356"/>
      <c r="R196" s="356"/>
      <c r="V196" s="7">
        <f t="shared" si="10"/>
        <v>186</v>
      </c>
      <c r="W196" s="12">
        <v>45315</v>
      </c>
      <c r="X196" s="7">
        <v>96</v>
      </c>
      <c r="Y196" s="7">
        <v>90</v>
      </c>
      <c r="Z196" s="7"/>
      <c r="AA196" s="7"/>
      <c r="AB196" s="7">
        <v>35</v>
      </c>
      <c r="AC196" s="7"/>
      <c r="AD196" s="7"/>
      <c r="AE196" s="7"/>
      <c r="AF196" s="7"/>
      <c r="AG196" s="7"/>
      <c r="AH196" s="7">
        <f t="shared" si="9"/>
        <v>14962</v>
      </c>
      <c r="AI196" s="7"/>
      <c r="AJ196" s="7"/>
      <c r="AK196" s="7"/>
    </row>
    <row r="197" spans="2:37">
      <c r="B197" s="356"/>
      <c r="C197" s="6"/>
      <c r="D197" s="356"/>
      <c r="E197" s="356"/>
      <c r="F197" s="356"/>
      <c r="G197" s="356"/>
      <c r="H197" s="356"/>
      <c r="I197" s="356"/>
      <c r="J197" s="356"/>
      <c r="K197" s="356"/>
      <c r="L197" s="356"/>
      <c r="M197" s="356"/>
      <c r="N197" s="356"/>
      <c r="O197" s="356"/>
      <c r="P197" s="356"/>
      <c r="Q197" s="356"/>
      <c r="R197" s="356"/>
      <c r="V197" s="7">
        <f t="shared" si="10"/>
        <v>187</v>
      </c>
      <c r="W197" s="12">
        <v>45315</v>
      </c>
      <c r="X197" s="7">
        <v>90</v>
      </c>
      <c r="Y197" s="7">
        <v>91</v>
      </c>
      <c r="Z197" s="7"/>
      <c r="AA197" s="7"/>
      <c r="AB197" s="7">
        <v>37</v>
      </c>
      <c r="AC197" s="7"/>
      <c r="AD197" s="7"/>
      <c r="AE197" s="7"/>
      <c r="AF197" s="7"/>
      <c r="AG197" s="7"/>
      <c r="AH197" s="7">
        <f t="shared" si="9"/>
        <v>14999</v>
      </c>
      <c r="AI197" s="7"/>
      <c r="AJ197" s="7"/>
      <c r="AK197" s="7"/>
    </row>
    <row r="198" spans="2:37">
      <c r="B198" s="356"/>
      <c r="C198" s="6"/>
      <c r="D198" s="356"/>
      <c r="E198" s="356"/>
      <c r="F198" s="356"/>
      <c r="G198" s="356"/>
      <c r="H198" s="356"/>
      <c r="I198" s="356"/>
      <c r="J198" s="356"/>
      <c r="K198" s="356"/>
      <c r="L198" s="356"/>
      <c r="M198" s="356"/>
      <c r="N198" s="356"/>
      <c r="O198" s="356"/>
      <c r="P198" s="356"/>
      <c r="Q198" s="356"/>
      <c r="R198" s="356"/>
      <c r="V198" s="7">
        <f t="shared" si="10"/>
        <v>188</v>
      </c>
      <c r="W198" s="12">
        <v>45315</v>
      </c>
      <c r="X198" s="7">
        <v>96</v>
      </c>
      <c r="Y198" s="7">
        <v>97</v>
      </c>
      <c r="Z198" s="7"/>
      <c r="AA198" s="7"/>
      <c r="AB198" s="7">
        <v>71</v>
      </c>
      <c r="AC198" s="7"/>
      <c r="AD198" s="7"/>
      <c r="AE198" s="7"/>
      <c r="AF198" s="7"/>
      <c r="AG198" s="7"/>
      <c r="AH198" s="7">
        <f t="shared" si="9"/>
        <v>15070</v>
      </c>
      <c r="AI198" s="7"/>
      <c r="AJ198" s="7"/>
      <c r="AK198" s="7"/>
    </row>
    <row r="199" spans="2:37">
      <c r="B199" s="356"/>
      <c r="C199" s="6"/>
      <c r="D199" s="356"/>
      <c r="E199" s="356"/>
      <c r="F199" s="356"/>
      <c r="G199" s="356"/>
      <c r="H199" s="356"/>
      <c r="I199" s="356"/>
      <c r="J199" s="356"/>
      <c r="K199" s="356"/>
      <c r="L199" s="356"/>
      <c r="M199" s="356"/>
      <c r="N199" s="356"/>
      <c r="O199" s="356"/>
      <c r="P199" s="356"/>
      <c r="Q199" s="356"/>
      <c r="R199" s="356"/>
      <c r="V199" s="7">
        <f t="shared" si="10"/>
        <v>189</v>
      </c>
      <c r="W199" s="12">
        <v>45315</v>
      </c>
      <c r="X199" s="7">
        <v>97</v>
      </c>
      <c r="Y199" s="7">
        <v>98</v>
      </c>
      <c r="Z199" s="7"/>
      <c r="AA199" s="7"/>
      <c r="AB199" s="7">
        <v>63</v>
      </c>
      <c r="AC199" s="7"/>
      <c r="AD199" s="7"/>
      <c r="AE199" s="7"/>
      <c r="AF199" s="7"/>
      <c r="AG199" s="7"/>
      <c r="AH199" s="7">
        <f t="shared" si="9"/>
        <v>15133</v>
      </c>
      <c r="AI199" s="7"/>
      <c r="AJ199" s="7"/>
      <c r="AK199" s="7"/>
    </row>
    <row r="200" spans="2:37">
      <c r="B200" s="356"/>
      <c r="C200" s="6"/>
      <c r="D200" s="356"/>
      <c r="E200" s="356"/>
      <c r="F200" s="356"/>
      <c r="G200" s="356"/>
      <c r="H200" s="356"/>
      <c r="I200" s="356"/>
      <c r="J200" s="356"/>
      <c r="K200" s="356"/>
      <c r="L200" s="356"/>
      <c r="M200" s="356"/>
      <c r="N200" s="356"/>
      <c r="O200" s="356"/>
      <c r="P200" s="356"/>
      <c r="Q200" s="356"/>
      <c r="R200" s="356"/>
      <c r="V200" s="7">
        <f t="shared" si="10"/>
        <v>190</v>
      </c>
      <c r="W200" s="12">
        <v>45315</v>
      </c>
      <c r="X200" s="7">
        <v>98</v>
      </c>
      <c r="Y200" s="7">
        <v>91</v>
      </c>
      <c r="Z200" s="7"/>
      <c r="AA200" s="7"/>
      <c r="AB200" s="7">
        <v>31</v>
      </c>
      <c r="AC200" s="7"/>
      <c r="AD200" s="7"/>
      <c r="AE200" s="7"/>
      <c r="AF200" s="7"/>
      <c r="AG200" s="7"/>
      <c r="AH200" s="7">
        <f t="shared" si="9"/>
        <v>15164</v>
      </c>
      <c r="AI200" s="7"/>
      <c r="AJ200" s="7"/>
      <c r="AK200" s="7"/>
    </row>
    <row r="201" spans="2:37">
      <c r="B201" s="356"/>
      <c r="C201" s="6"/>
      <c r="D201" s="356"/>
      <c r="E201" s="356"/>
      <c r="F201" s="356"/>
      <c r="G201" s="356"/>
      <c r="H201" s="356"/>
      <c r="I201" s="356"/>
      <c r="J201" s="356"/>
      <c r="K201" s="356"/>
      <c r="L201" s="356"/>
      <c r="M201" s="356"/>
      <c r="N201" s="356"/>
      <c r="O201" s="356"/>
      <c r="P201" s="356"/>
      <c r="Q201" s="356"/>
      <c r="R201" s="356"/>
      <c r="V201" s="7">
        <f t="shared" si="10"/>
        <v>191</v>
      </c>
      <c r="W201" s="12">
        <v>45315</v>
      </c>
      <c r="X201" s="7">
        <v>495</v>
      </c>
      <c r="Y201" s="7">
        <v>496</v>
      </c>
      <c r="Z201" s="7"/>
      <c r="AA201" s="7"/>
      <c r="AB201" s="7">
        <v>27</v>
      </c>
      <c r="AC201" s="7"/>
      <c r="AD201" s="7"/>
      <c r="AE201" s="7"/>
      <c r="AF201" s="7"/>
      <c r="AG201" s="7"/>
      <c r="AH201" s="7">
        <f t="shared" si="9"/>
        <v>15191</v>
      </c>
      <c r="AI201" s="7"/>
      <c r="AJ201" s="7"/>
      <c r="AK201" s="7"/>
    </row>
    <row r="202" spans="2:37">
      <c r="B202" s="356"/>
      <c r="C202" s="6"/>
      <c r="D202" s="356"/>
      <c r="E202" s="356"/>
      <c r="F202" s="356"/>
      <c r="G202" s="356"/>
      <c r="H202" s="356"/>
      <c r="I202" s="356"/>
      <c r="J202" s="356"/>
      <c r="K202" s="356"/>
      <c r="L202" s="356"/>
      <c r="M202" s="356"/>
      <c r="N202" s="356"/>
      <c r="O202" s="356"/>
      <c r="P202" s="356"/>
      <c r="Q202" s="356"/>
      <c r="R202" s="356"/>
      <c r="V202" s="7">
        <f t="shared" si="10"/>
        <v>192</v>
      </c>
      <c r="W202" s="12">
        <v>45315</v>
      </c>
      <c r="X202" s="7">
        <v>642</v>
      </c>
      <c r="Y202" s="7">
        <v>643</v>
      </c>
      <c r="Z202" s="7"/>
      <c r="AA202" s="7"/>
      <c r="AB202" s="7">
        <v>65</v>
      </c>
      <c r="AC202" s="7"/>
      <c r="AD202" s="7"/>
      <c r="AE202" s="7"/>
      <c r="AF202" s="7"/>
      <c r="AG202" s="7"/>
      <c r="AH202" s="7">
        <f t="shared" si="9"/>
        <v>15256</v>
      </c>
      <c r="AI202" s="7"/>
      <c r="AJ202" s="7"/>
      <c r="AK202" s="7"/>
    </row>
    <row r="203" spans="2:37">
      <c r="B203" s="356"/>
      <c r="C203" s="6"/>
      <c r="D203" s="356"/>
      <c r="E203" s="356"/>
      <c r="F203" s="356"/>
      <c r="G203" s="356"/>
      <c r="H203" s="356"/>
      <c r="I203" s="356"/>
      <c r="J203" s="356"/>
      <c r="K203" s="356"/>
      <c r="L203" s="356"/>
      <c r="M203" s="356"/>
      <c r="N203" s="356"/>
      <c r="O203" s="356"/>
      <c r="P203" s="356"/>
      <c r="Q203" s="356"/>
      <c r="R203" s="356"/>
      <c r="V203" s="7">
        <f t="shared" si="10"/>
        <v>193</v>
      </c>
      <c r="W203" s="12">
        <v>45315</v>
      </c>
      <c r="X203" s="7">
        <v>645</v>
      </c>
      <c r="Y203" s="7">
        <v>635</v>
      </c>
      <c r="Z203" s="7"/>
      <c r="AA203" s="7"/>
      <c r="AB203" s="7">
        <v>76</v>
      </c>
      <c r="AC203" s="7"/>
      <c r="AD203" s="7"/>
      <c r="AE203" s="7"/>
      <c r="AF203" s="7"/>
      <c r="AG203" s="7"/>
      <c r="AH203" s="7">
        <f t="shared" si="9"/>
        <v>15332</v>
      </c>
      <c r="AI203" s="7"/>
      <c r="AJ203" s="7"/>
      <c r="AK203" s="7"/>
    </row>
    <row r="204" spans="2:37">
      <c r="B204" s="356"/>
      <c r="C204" s="6"/>
      <c r="D204" s="356"/>
      <c r="E204" s="356"/>
      <c r="F204" s="356"/>
      <c r="G204" s="356"/>
      <c r="H204" s="356"/>
      <c r="I204" s="356"/>
      <c r="J204" s="356"/>
      <c r="K204" s="356"/>
      <c r="L204" s="356"/>
      <c r="M204" s="356"/>
      <c r="N204" s="356"/>
      <c r="O204" s="356"/>
      <c r="P204" s="356"/>
      <c r="Q204" s="356"/>
      <c r="R204" s="356"/>
      <c r="V204" s="7">
        <f t="shared" si="10"/>
        <v>194</v>
      </c>
      <c r="W204" s="12">
        <v>45316</v>
      </c>
      <c r="X204" s="7">
        <v>569</v>
      </c>
      <c r="Y204" s="7" t="s">
        <v>1840</v>
      </c>
      <c r="Z204" s="7"/>
      <c r="AA204" s="7"/>
      <c r="AB204" s="7">
        <v>44</v>
      </c>
      <c r="AC204" s="7"/>
      <c r="AD204" s="7"/>
      <c r="AE204" s="7"/>
      <c r="AF204" s="7"/>
      <c r="AG204" s="7"/>
      <c r="AH204" s="7">
        <f t="shared" si="9"/>
        <v>15376</v>
      </c>
      <c r="AI204" s="7"/>
      <c r="AJ204" s="7"/>
      <c r="AK204" s="7"/>
    </row>
    <row r="205" spans="2:37">
      <c r="B205" s="356"/>
      <c r="C205" s="6"/>
      <c r="D205" s="356"/>
      <c r="E205" s="356"/>
      <c r="F205" s="356"/>
      <c r="G205" s="356"/>
      <c r="H205" s="356"/>
      <c r="I205" s="356"/>
      <c r="J205" s="356"/>
      <c r="K205" s="356"/>
      <c r="L205" s="356"/>
      <c r="M205" s="356"/>
      <c r="N205" s="356"/>
      <c r="O205" s="356"/>
      <c r="P205" s="356"/>
      <c r="Q205" s="356"/>
      <c r="R205" s="356"/>
      <c r="V205" s="7">
        <f t="shared" si="10"/>
        <v>195</v>
      </c>
      <c r="W205" s="12">
        <v>45316</v>
      </c>
      <c r="X205" s="7">
        <v>604</v>
      </c>
      <c r="Y205" s="7">
        <v>606</v>
      </c>
      <c r="Z205" s="7"/>
      <c r="AA205" s="7"/>
      <c r="AB205" s="7">
        <v>63</v>
      </c>
      <c r="AC205" s="7"/>
      <c r="AD205" s="7"/>
      <c r="AE205" s="7"/>
      <c r="AF205" s="7"/>
      <c r="AG205" s="7"/>
      <c r="AH205" s="7">
        <f t="shared" ref="AH205:AH269" si="11">+AH204+AB205+AC205+AD205+AE205+AF205+AG205</f>
        <v>15439</v>
      </c>
      <c r="AI205" s="7"/>
      <c r="AJ205" s="7"/>
      <c r="AK205" s="7"/>
    </row>
    <row r="206" spans="2:37">
      <c r="B206" s="356"/>
      <c r="C206" s="6"/>
      <c r="D206" s="356"/>
      <c r="E206" s="356"/>
      <c r="F206" s="356"/>
      <c r="G206" s="356"/>
      <c r="H206" s="356"/>
      <c r="I206" s="356"/>
      <c r="J206" s="356"/>
      <c r="K206" s="356"/>
      <c r="L206" s="356"/>
      <c r="M206" s="356"/>
      <c r="N206" s="356"/>
      <c r="O206" s="356"/>
      <c r="P206" s="356"/>
      <c r="Q206" s="356"/>
      <c r="R206" s="356"/>
      <c r="V206" s="7">
        <f t="shared" ref="V206:V254" si="12">+V205+1</f>
        <v>196</v>
      </c>
      <c r="W206" s="12">
        <v>45316</v>
      </c>
      <c r="X206" s="7">
        <v>604</v>
      </c>
      <c r="Y206" s="7">
        <v>605</v>
      </c>
      <c r="Z206" s="7"/>
      <c r="AA206" s="7"/>
      <c r="AB206" s="7">
        <v>37</v>
      </c>
      <c r="AC206" s="7"/>
      <c r="AD206" s="7"/>
      <c r="AE206" s="7"/>
      <c r="AF206" s="7"/>
      <c r="AG206" s="7"/>
      <c r="AH206" s="7">
        <f t="shared" si="11"/>
        <v>15476</v>
      </c>
      <c r="AI206" s="7"/>
      <c r="AJ206" s="7"/>
      <c r="AK206" s="7"/>
    </row>
    <row r="207" spans="2:37">
      <c r="B207" s="356"/>
      <c r="C207" s="6"/>
      <c r="D207" s="356"/>
      <c r="E207" s="356"/>
      <c r="F207" s="356"/>
      <c r="G207" s="356"/>
      <c r="H207" s="356"/>
      <c r="I207" s="356"/>
      <c r="J207" s="356"/>
      <c r="K207" s="356"/>
      <c r="L207" s="356"/>
      <c r="M207" s="356"/>
      <c r="N207" s="356"/>
      <c r="O207" s="356"/>
      <c r="P207" s="356"/>
      <c r="Q207" s="356"/>
      <c r="R207" s="356"/>
      <c r="V207" s="7">
        <f t="shared" si="12"/>
        <v>197</v>
      </c>
      <c r="W207" s="12">
        <v>45316</v>
      </c>
      <c r="X207" s="7">
        <v>523</v>
      </c>
      <c r="Y207" s="7">
        <v>524</v>
      </c>
      <c r="Z207" s="7"/>
      <c r="AA207" s="7"/>
      <c r="AB207" s="7">
        <v>31</v>
      </c>
      <c r="AC207" s="7"/>
      <c r="AD207" s="7"/>
      <c r="AE207" s="7"/>
      <c r="AF207" s="7"/>
      <c r="AG207" s="7"/>
      <c r="AH207" s="7">
        <f t="shared" si="11"/>
        <v>15507</v>
      </c>
      <c r="AI207" s="7"/>
      <c r="AJ207" s="7"/>
      <c r="AK207" s="7"/>
    </row>
    <row r="208" spans="2:37">
      <c r="B208" s="356"/>
      <c r="C208" s="6"/>
      <c r="D208" s="356"/>
      <c r="E208" s="356"/>
      <c r="F208" s="356"/>
      <c r="G208" s="356"/>
      <c r="H208" s="356"/>
      <c r="I208" s="356"/>
      <c r="J208" s="356"/>
      <c r="K208" s="356"/>
      <c r="L208" s="356"/>
      <c r="M208" s="356"/>
      <c r="N208" s="356"/>
      <c r="O208" s="356"/>
      <c r="P208" s="356"/>
      <c r="Q208" s="356"/>
      <c r="R208" s="356"/>
      <c r="V208" s="7">
        <f t="shared" si="12"/>
        <v>198</v>
      </c>
      <c r="W208" s="12">
        <v>45316</v>
      </c>
      <c r="X208" s="7">
        <v>517</v>
      </c>
      <c r="Y208" s="7">
        <v>519</v>
      </c>
      <c r="Z208" s="7"/>
      <c r="AA208" s="7"/>
      <c r="AB208" s="7">
        <v>45</v>
      </c>
      <c r="AC208" s="7"/>
      <c r="AD208" s="7"/>
      <c r="AE208" s="7"/>
      <c r="AF208" s="7"/>
      <c r="AG208" s="7"/>
      <c r="AH208" s="7">
        <f t="shared" si="11"/>
        <v>15552</v>
      </c>
      <c r="AI208" s="7"/>
      <c r="AJ208" s="7"/>
      <c r="AK208" s="7"/>
    </row>
    <row r="209" spans="2:37">
      <c r="B209" s="356"/>
      <c r="C209" s="6"/>
      <c r="D209" s="356"/>
      <c r="E209" s="356"/>
      <c r="F209" s="356"/>
      <c r="G209" s="356"/>
      <c r="H209" s="356"/>
      <c r="I209" s="356"/>
      <c r="J209" s="356"/>
      <c r="K209" s="356"/>
      <c r="L209" s="356"/>
      <c r="M209" s="356"/>
      <c r="N209" s="356"/>
      <c r="O209" s="356"/>
      <c r="P209" s="356"/>
      <c r="Q209" s="356"/>
      <c r="R209" s="356"/>
      <c r="V209" s="7">
        <f t="shared" si="12"/>
        <v>199</v>
      </c>
      <c r="W209" s="12">
        <v>45317</v>
      </c>
      <c r="X209" s="7">
        <v>487</v>
      </c>
      <c r="Y209" s="7">
        <v>488</v>
      </c>
      <c r="Z209" s="7"/>
      <c r="AA209" s="7"/>
      <c r="AB209" s="7">
        <v>80</v>
      </c>
      <c r="AC209" s="7"/>
      <c r="AD209" s="7"/>
      <c r="AE209" s="7"/>
      <c r="AF209" s="7"/>
      <c r="AG209" s="7"/>
      <c r="AH209" s="7">
        <f t="shared" si="11"/>
        <v>15632</v>
      </c>
      <c r="AI209" s="7"/>
      <c r="AJ209" s="7"/>
      <c r="AK209" s="7"/>
    </row>
    <row r="210" spans="2:37">
      <c r="B210" s="356"/>
      <c r="C210" s="6"/>
      <c r="D210" s="356"/>
      <c r="E210" s="356"/>
      <c r="F210" s="356"/>
      <c r="G210" s="356"/>
      <c r="H210" s="356"/>
      <c r="I210" s="356"/>
      <c r="J210" s="356"/>
      <c r="K210" s="356"/>
      <c r="L210" s="356"/>
      <c r="M210" s="356"/>
      <c r="N210" s="356"/>
      <c r="O210" s="356"/>
      <c r="P210" s="356"/>
      <c r="Q210" s="356"/>
      <c r="R210" s="356"/>
      <c r="V210" s="7">
        <f t="shared" si="12"/>
        <v>200</v>
      </c>
      <c r="W210" s="12">
        <v>45317</v>
      </c>
      <c r="X210" s="7">
        <v>487</v>
      </c>
      <c r="Y210" s="7">
        <v>476</v>
      </c>
      <c r="Z210" s="7"/>
      <c r="AA210" s="7"/>
      <c r="AB210" s="7">
        <v>190</v>
      </c>
      <c r="AC210" s="7"/>
      <c r="AD210" s="7"/>
      <c r="AE210" s="7"/>
      <c r="AF210" s="7"/>
      <c r="AG210" s="7"/>
      <c r="AH210" s="7">
        <f t="shared" si="11"/>
        <v>15822</v>
      </c>
      <c r="AI210" s="7"/>
      <c r="AJ210" s="7"/>
      <c r="AK210" s="7"/>
    </row>
    <row r="211" spans="2:37">
      <c r="B211" s="356"/>
      <c r="C211" s="6"/>
      <c r="D211" s="356"/>
      <c r="E211" s="356"/>
      <c r="F211" s="356"/>
      <c r="G211" s="356"/>
      <c r="H211" s="356"/>
      <c r="I211" s="356"/>
      <c r="J211" s="356"/>
      <c r="K211" s="356"/>
      <c r="L211" s="356"/>
      <c r="M211" s="356"/>
      <c r="N211" s="356"/>
      <c r="O211" s="356"/>
      <c r="P211" s="356"/>
      <c r="Q211" s="356"/>
      <c r="R211" s="356"/>
      <c r="V211" s="7">
        <f t="shared" si="12"/>
        <v>201</v>
      </c>
      <c r="W211" s="12">
        <v>45317</v>
      </c>
      <c r="X211" s="7">
        <v>476</v>
      </c>
      <c r="Y211" s="7">
        <v>478</v>
      </c>
      <c r="Z211" s="7"/>
      <c r="AA211" s="7"/>
      <c r="AB211" s="7">
        <v>45</v>
      </c>
      <c r="AC211" s="7"/>
      <c r="AD211" s="7"/>
      <c r="AE211" s="7"/>
      <c r="AF211" s="7"/>
      <c r="AG211" s="7"/>
      <c r="AH211" s="7">
        <f t="shared" si="11"/>
        <v>15867</v>
      </c>
      <c r="AI211" s="7"/>
      <c r="AJ211" s="7"/>
      <c r="AK211" s="7"/>
    </row>
    <row r="212" spans="2:37">
      <c r="B212" s="356"/>
      <c r="C212" s="6"/>
      <c r="D212" s="356"/>
      <c r="E212" s="356"/>
      <c r="F212" s="356"/>
      <c r="G212" s="356"/>
      <c r="H212" s="356"/>
      <c r="I212" s="356"/>
      <c r="J212" s="356"/>
      <c r="K212" s="356"/>
      <c r="L212" s="356"/>
      <c r="M212" s="356"/>
      <c r="N212" s="356"/>
      <c r="O212" s="356"/>
      <c r="P212" s="356"/>
      <c r="Q212" s="356"/>
      <c r="R212" s="356"/>
      <c r="V212" s="7">
        <f t="shared" si="12"/>
        <v>202</v>
      </c>
      <c r="W212" s="12">
        <v>45318</v>
      </c>
      <c r="X212" s="7">
        <v>98</v>
      </c>
      <c r="Y212" s="7">
        <v>100</v>
      </c>
      <c r="Z212" s="7"/>
      <c r="AA212" s="7"/>
      <c r="AB212" s="7">
        <v>26</v>
      </c>
      <c r="AC212" s="7"/>
      <c r="AD212" s="7"/>
      <c r="AE212" s="7"/>
      <c r="AF212" s="7"/>
      <c r="AG212" s="7"/>
      <c r="AH212" s="7">
        <f t="shared" si="11"/>
        <v>15893</v>
      </c>
      <c r="AI212" s="7"/>
      <c r="AJ212" s="7"/>
      <c r="AK212" s="7"/>
    </row>
    <row r="213" spans="2:37">
      <c r="B213" s="356"/>
      <c r="C213" s="6"/>
      <c r="D213" s="356"/>
      <c r="E213" s="356"/>
      <c r="F213" s="356"/>
      <c r="G213" s="356"/>
      <c r="H213" s="356"/>
      <c r="I213" s="356"/>
      <c r="J213" s="356"/>
      <c r="K213" s="356"/>
      <c r="L213" s="356"/>
      <c r="M213" s="356"/>
      <c r="N213" s="356"/>
      <c r="O213" s="356"/>
      <c r="P213" s="356"/>
      <c r="Q213" s="356"/>
      <c r="R213" s="356"/>
      <c r="V213" s="7">
        <f t="shared" si="12"/>
        <v>203</v>
      </c>
      <c r="W213" s="12">
        <v>45318</v>
      </c>
      <c r="X213" s="7">
        <v>100</v>
      </c>
      <c r="Y213" s="7">
        <v>101</v>
      </c>
      <c r="Z213" s="7"/>
      <c r="AA213" s="7"/>
      <c r="AB213" s="7">
        <v>50</v>
      </c>
      <c r="AC213" s="7"/>
      <c r="AD213" s="7"/>
      <c r="AE213" s="7"/>
      <c r="AF213" s="7"/>
      <c r="AG213" s="7"/>
      <c r="AH213" s="7">
        <f t="shared" si="11"/>
        <v>15943</v>
      </c>
      <c r="AI213" s="7"/>
      <c r="AJ213" s="7"/>
      <c r="AK213" s="7"/>
    </row>
    <row r="214" spans="2:37">
      <c r="B214" s="356"/>
      <c r="C214" s="6"/>
      <c r="D214" s="356"/>
      <c r="E214" s="356"/>
      <c r="F214" s="356"/>
      <c r="G214" s="356"/>
      <c r="H214" s="356"/>
      <c r="I214" s="356"/>
      <c r="J214" s="356"/>
      <c r="K214" s="356"/>
      <c r="L214" s="356"/>
      <c r="M214" s="356"/>
      <c r="N214" s="356"/>
      <c r="O214" s="356"/>
      <c r="P214" s="356"/>
      <c r="Q214" s="356"/>
      <c r="R214" s="356"/>
      <c r="V214" s="7">
        <f t="shared" si="12"/>
        <v>204</v>
      </c>
      <c r="W214" s="12">
        <v>45318</v>
      </c>
      <c r="X214" s="7">
        <v>101</v>
      </c>
      <c r="Y214" s="7">
        <v>103</v>
      </c>
      <c r="Z214" s="7"/>
      <c r="AA214" s="7"/>
      <c r="AB214" s="7">
        <v>31</v>
      </c>
      <c r="AC214" s="7"/>
      <c r="AD214" s="7"/>
      <c r="AE214" s="7"/>
      <c r="AF214" s="7"/>
      <c r="AG214" s="7"/>
      <c r="AH214" s="7">
        <f t="shared" si="11"/>
        <v>15974</v>
      </c>
      <c r="AI214" s="7"/>
      <c r="AJ214" s="7"/>
      <c r="AK214" s="7"/>
    </row>
    <row r="215" spans="2:37">
      <c r="B215" s="356"/>
      <c r="C215" s="6"/>
      <c r="D215" s="356"/>
      <c r="E215" s="356"/>
      <c r="F215" s="356"/>
      <c r="G215" s="356"/>
      <c r="H215" s="356"/>
      <c r="I215" s="356"/>
      <c r="J215" s="356"/>
      <c r="K215" s="356"/>
      <c r="L215" s="356"/>
      <c r="M215" s="356"/>
      <c r="N215" s="356"/>
      <c r="O215" s="356"/>
      <c r="P215" s="356"/>
      <c r="Q215" s="356"/>
      <c r="R215" s="356"/>
      <c r="V215" s="7">
        <f t="shared" si="12"/>
        <v>205</v>
      </c>
      <c r="W215" s="12">
        <v>45318</v>
      </c>
      <c r="X215" s="7">
        <v>103</v>
      </c>
      <c r="Y215" s="7" t="s">
        <v>1841</v>
      </c>
      <c r="Z215" s="7"/>
      <c r="AA215" s="7"/>
      <c r="AB215" s="7">
        <v>25</v>
      </c>
      <c r="AC215" s="7"/>
      <c r="AD215" s="7"/>
      <c r="AE215" s="7"/>
      <c r="AF215" s="7"/>
      <c r="AG215" s="7"/>
      <c r="AH215" s="7">
        <f t="shared" si="11"/>
        <v>15999</v>
      </c>
      <c r="AI215" s="7"/>
      <c r="AJ215" s="7"/>
      <c r="AK215" s="7"/>
    </row>
    <row r="216" spans="2:37">
      <c r="B216" s="356"/>
      <c r="C216" s="6"/>
      <c r="D216" s="356"/>
      <c r="E216" s="356"/>
      <c r="F216" s="356"/>
      <c r="G216" s="356"/>
      <c r="H216" s="356"/>
      <c r="I216" s="356"/>
      <c r="J216" s="356"/>
      <c r="K216" s="356"/>
      <c r="L216" s="356"/>
      <c r="M216" s="356"/>
      <c r="N216" s="356"/>
      <c r="O216" s="356"/>
      <c r="P216" s="356"/>
      <c r="Q216" s="356"/>
      <c r="R216" s="356"/>
      <c r="V216" s="7">
        <f t="shared" si="12"/>
        <v>206</v>
      </c>
      <c r="W216" s="12">
        <v>45318</v>
      </c>
      <c r="X216" s="7">
        <v>103</v>
      </c>
      <c r="Y216" s="7">
        <v>105</v>
      </c>
      <c r="Z216" s="7"/>
      <c r="AA216" s="7"/>
      <c r="AB216" s="7">
        <v>50</v>
      </c>
      <c r="AC216" s="7"/>
      <c r="AD216" s="7"/>
      <c r="AE216" s="7"/>
      <c r="AF216" s="7"/>
      <c r="AG216" s="7"/>
      <c r="AH216" s="7">
        <f t="shared" si="11"/>
        <v>16049</v>
      </c>
      <c r="AI216" s="7"/>
      <c r="AJ216" s="7"/>
      <c r="AK216" s="7"/>
    </row>
    <row r="217" spans="2:37">
      <c r="B217" s="356"/>
      <c r="C217" s="6"/>
      <c r="D217" s="356"/>
      <c r="E217" s="356"/>
      <c r="F217" s="356"/>
      <c r="G217" s="356"/>
      <c r="H217" s="356"/>
      <c r="I217" s="356"/>
      <c r="J217" s="356"/>
      <c r="K217" s="356"/>
      <c r="L217" s="356"/>
      <c r="M217" s="356"/>
      <c r="N217" s="356"/>
      <c r="O217" s="356"/>
      <c r="P217" s="356"/>
      <c r="Q217" s="356"/>
      <c r="R217" s="356"/>
      <c r="V217" s="7">
        <f t="shared" si="12"/>
        <v>207</v>
      </c>
      <c r="W217" s="12">
        <v>45320</v>
      </c>
      <c r="X217" s="7">
        <v>18</v>
      </c>
      <c r="Y217" s="7">
        <v>19</v>
      </c>
      <c r="Z217" s="7"/>
      <c r="AA217" s="7"/>
      <c r="AB217" s="7">
        <v>19</v>
      </c>
      <c r="AC217" s="7"/>
      <c r="AD217" s="7"/>
      <c r="AE217" s="7"/>
      <c r="AF217" s="7"/>
      <c r="AG217" s="7"/>
      <c r="AH217" s="7">
        <f t="shared" si="11"/>
        <v>16068</v>
      </c>
      <c r="AI217" s="7"/>
      <c r="AJ217" s="7"/>
      <c r="AK217" s="7"/>
    </row>
    <row r="218" spans="2:37">
      <c r="B218" s="356"/>
      <c r="C218" s="6"/>
      <c r="D218" s="356"/>
      <c r="E218" s="356"/>
      <c r="F218" s="356"/>
      <c r="G218" s="356"/>
      <c r="H218" s="356"/>
      <c r="I218" s="356"/>
      <c r="J218" s="356"/>
      <c r="K218" s="356"/>
      <c r="L218" s="356"/>
      <c r="M218" s="356"/>
      <c r="N218" s="356"/>
      <c r="O218" s="356"/>
      <c r="P218" s="356"/>
      <c r="Q218" s="356"/>
      <c r="R218" s="356"/>
      <c r="V218" s="7">
        <f t="shared" si="12"/>
        <v>208</v>
      </c>
      <c r="W218" s="12">
        <v>45320</v>
      </c>
      <c r="X218" s="7">
        <v>19</v>
      </c>
      <c r="Y218" s="7">
        <v>20</v>
      </c>
      <c r="Z218" s="7"/>
      <c r="AA218" s="7"/>
      <c r="AB218" s="7">
        <v>44</v>
      </c>
      <c r="AC218" s="7"/>
      <c r="AD218" s="7"/>
      <c r="AE218" s="7"/>
      <c r="AF218" s="7"/>
      <c r="AG218" s="7"/>
      <c r="AH218" s="7">
        <f t="shared" si="11"/>
        <v>16112</v>
      </c>
      <c r="AI218" s="7"/>
      <c r="AJ218" s="7"/>
      <c r="AK218" s="7"/>
    </row>
    <row r="219" spans="2:37">
      <c r="B219" s="356"/>
      <c r="C219" s="6"/>
      <c r="D219" s="356"/>
      <c r="E219" s="356"/>
      <c r="F219" s="356"/>
      <c r="G219" s="356"/>
      <c r="H219" s="356"/>
      <c r="I219" s="356"/>
      <c r="J219" s="356"/>
      <c r="K219" s="356"/>
      <c r="L219" s="356"/>
      <c r="M219" s="356"/>
      <c r="N219" s="356"/>
      <c r="O219" s="356"/>
      <c r="P219" s="356"/>
      <c r="Q219" s="356"/>
      <c r="R219" s="356"/>
      <c r="V219" s="7">
        <f t="shared" si="12"/>
        <v>209</v>
      </c>
      <c r="W219" s="12">
        <v>45320</v>
      </c>
      <c r="X219" s="7">
        <v>20</v>
      </c>
      <c r="Y219" s="7">
        <v>21</v>
      </c>
      <c r="Z219" s="7"/>
      <c r="AA219" s="7"/>
      <c r="AB219" s="7">
        <v>40</v>
      </c>
      <c r="AC219" s="7"/>
      <c r="AD219" s="7"/>
      <c r="AE219" s="7"/>
      <c r="AF219" s="7"/>
      <c r="AG219" s="7"/>
      <c r="AH219" s="7">
        <f t="shared" si="11"/>
        <v>16152</v>
      </c>
      <c r="AI219" s="7"/>
      <c r="AJ219" s="7"/>
      <c r="AK219" s="7"/>
    </row>
    <row r="220" spans="2:37">
      <c r="B220" s="356"/>
      <c r="C220" s="6"/>
      <c r="D220" s="356"/>
      <c r="E220" s="356"/>
      <c r="F220" s="356"/>
      <c r="G220" s="356"/>
      <c r="H220" s="356"/>
      <c r="I220" s="356"/>
      <c r="J220" s="356"/>
      <c r="K220" s="356"/>
      <c r="L220" s="356"/>
      <c r="M220" s="356"/>
      <c r="N220" s="356"/>
      <c r="O220" s="356"/>
      <c r="P220" s="356"/>
      <c r="Q220" s="356"/>
      <c r="R220" s="356"/>
      <c r="V220" s="7">
        <f t="shared" si="12"/>
        <v>210</v>
      </c>
      <c r="W220" s="12">
        <v>45320</v>
      </c>
      <c r="X220" s="7">
        <v>21</v>
      </c>
      <c r="Y220" s="7">
        <v>29</v>
      </c>
      <c r="Z220" s="7"/>
      <c r="AA220" s="7"/>
      <c r="AB220" s="7">
        <v>178</v>
      </c>
      <c r="AC220" s="7"/>
      <c r="AD220" s="7"/>
      <c r="AE220" s="7"/>
      <c r="AF220" s="7"/>
      <c r="AG220" s="7"/>
      <c r="AH220" s="7">
        <f t="shared" si="11"/>
        <v>16330</v>
      </c>
      <c r="AI220" s="7"/>
      <c r="AJ220" s="7"/>
      <c r="AK220" s="7"/>
    </row>
    <row r="221" spans="2:37">
      <c r="B221" s="356"/>
      <c r="C221" s="6"/>
      <c r="D221" s="356"/>
      <c r="E221" s="356"/>
      <c r="F221" s="356"/>
      <c r="G221" s="356"/>
      <c r="H221" s="356"/>
      <c r="I221" s="356"/>
      <c r="J221" s="356"/>
      <c r="K221" s="356"/>
      <c r="L221" s="356"/>
      <c r="M221" s="356"/>
      <c r="N221" s="356"/>
      <c r="O221" s="356"/>
      <c r="P221" s="356"/>
      <c r="Q221" s="356"/>
      <c r="R221" s="356"/>
      <c r="V221" s="7">
        <f t="shared" si="12"/>
        <v>211</v>
      </c>
      <c r="W221" s="12">
        <v>45320</v>
      </c>
      <c r="X221" s="7">
        <v>443</v>
      </c>
      <c r="Y221" s="7">
        <v>444</v>
      </c>
      <c r="Z221" s="7"/>
      <c r="AA221" s="7"/>
      <c r="AB221" s="7">
        <v>35</v>
      </c>
      <c r="AC221" s="7"/>
      <c r="AD221" s="7"/>
      <c r="AE221" s="7"/>
      <c r="AF221" s="7"/>
      <c r="AG221" s="7"/>
      <c r="AH221" s="7">
        <f t="shared" si="11"/>
        <v>16365</v>
      </c>
      <c r="AI221" s="7"/>
      <c r="AJ221" s="7"/>
      <c r="AK221" s="7"/>
    </row>
    <row r="222" spans="2:37">
      <c r="B222" s="356"/>
      <c r="C222" s="6"/>
      <c r="D222" s="356"/>
      <c r="E222" s="356"/>
      <c r="F222" s="356"/>
      <c r="G222" s="356"/>
      <c r="H222" s="356"/>
      <c r="I222" s="356"/>
      <c r="J222" s="356"/>
      <c r="K222" s="356"/>
      <c r="L222" s="356"/>
      <c r="M222" s="356"/>
      <c r="N222" s="356"/>
      <c r="O222" s="356"/>
      <c r="P222" s="356"/>
      <c r="Q222" s="356"/>
      <c r="R222" s="356"/>
      <c r="V222" s="7">
        <f t="shared" si="12"/>
        <v>212</v>
      </c>
      <c r="W222" s="12">
        <v>45320</v>
      </c>
      <c r="X222" s="7">
        <v>435</v>
      </c>
      <c r="Y222" s="7">
        <v>439</v>
      </c>
      <c r="Z222" s="7"/>
      <c r="AA222" s="7"/>
      <c r="AB222" s="7">
        <v>25</v>
      </c>
      <c r="AC222" s="7"/>
      <c r="AD222" s="7"/>
      <c r="AE222" s="7"/>
      <c r="AF222" s="7"/>
      <c r="AG222" s="7"/>
      <c r="AH222" s="7">
        <f t="shared" si="11"/>
        <v>16390</v>
      </c>
      <c r="AI222" s="7"/>
      <c r="AJ222" s="7"/>
      <c r="AK222" s="7"/>
    </row>
    <row r="223" spans="2:37">
      <c r="B223" s="356"/>
      <c r="C223" s="6"/>
      <c r="D223" s="356"/>
      <c r="E223" s="356"/>
      <c r="F223" s="356"/>
      <c r="G223" s="356"/>
      <c r="H223" s="356"/>
      <c r="I223" s="356"/>
      <c r="J223" s="356"/>
      <c r="K223" s="356"/>
      <c r="L223" s="356"/>
      <c r="M223" s="356"/>
      <c r="N223" s="356"/>
      <c r="O223" s="356"/>
      <c r="P223" s="356"/>
      <c r="Q223" s="356"/>
      <c r="R223" s="356"/>
      <c r="V223" s="7">
        <f t="shared" si="12"/>
        <v>213</v>
      </c>
      <c r="W223" s="12">
        <v>45321</v>
      </c>
      <c r="X223" s="7">
        <v>413</v>
      </c>
      <c r="Y223" s="7" t="s">
        <v>1843</v>
      </c>
      <c r="Z223" s="7"/>
      <c r="AA223" s="7"/>
      <c r="AB223" s="7">
        <v>35</v>
      </c>
      <c r="AC223" s="7"/>
      <c r="AD223" s="7"/>
      <c r="AE223" s="7"/>
      <c r="AF223" s="7"/>
      <c r="AG223" s="7"/>
      <c r="AH223" s="7">
        <f t="shared" si="11"/>
        <v>16425</v>
      </c>
      <c r="AI223" s="7"/>
      <c r="AJ223" s="7"/>
      <c r="AK223" s="7"/>
    </row>
    <row r="224" spans="2:37">
      <c r="B224" s="356"/>
      <c r="C224" s="6"/>
      <c r="D224" s="356"/>
      <c r="E224" s="356"/>
      <c r="F224" s="356"/>
      <c r="G224" s="356"/>
      <c r="H224" s="356"/>
      <c r="I224" s="356"/>
      <c r="J224" s="356"/>
      <c r="K224" s="356"/>
      <c r="L224" s="356"/>
      <c r="M224" s="356"/>
      <c r="N224" s="356"/>
      <c r="O224" s="356"/>
      <c r="P224" s="356"/>
      <c r="Q224" s="356"/>
      <c r="R224" s="356"/>
      <c r="V224" s="7">
        <f t="shared" si="12"/>
        <v>214</v>
      </c>
      <c r="W224" s="12">
        <v>45321</v>
      </c>
      <c r="X224" s="7">
        <v>394</v>
      </c>
      <c r="Y224" s="7">
        <v>395</v>
      </c>
      <c r="Z224" s="7"/>
      <c r="AA224" s="7"/>
      <c r="AB224" s="7">
        <v>30</v>
      </c>
      <c r="AC224" s="7"/>
      <c r="AD224" s="7"/>
      <c r="AE224" s="7"/>
      <c r="AF224" s="7"/>
      <c r="AG224" s="7"/>
      <c r="AH224" s="7">
        <f t="shared" si="11"/>
        <v>16455</v>
      </c>
      <c r="AI224" s="7"/>
      <c r="AJ224" s="7"/>
      <c r="AK224" s="7"/>
    </row>
    <row r="225" spans="2:37">
      <c r="B225" s="356"/>
      <c r="C225" s="6"/>
      <c r="D225" s="356"/>
      <c r="E225" s="356"/>
      <c r="F225" s="356"/>
      <c r="G225" s="356"/>
      <c r="H225" s="356"/>
      <c r="I225" s="356"/>
      <c r="J225" s="356"/>
      <c r="K225" s="356"/>
      <c r="L225" s="356"/>
      <c r="M225" s="356"/>
      <c r="N225" s="356"/>
      <c r="O225" s="356"/>
      <c r="P225" s="356"/>
      <c r="Q225" s="356"/>
      <c r="R225" s="356"/>
      <c r="V225" s="7">
        <f t="shared" si="12"/>
        <v>215</v>
      </c>
      <c r="W225" s="12">
        <v>45321</v>
      </c>
      <c r="X225" s="7">
        <v>445</v>
      </c>
      <c r="Y225" s="7">
        <v>447</v>
      </c>
      <c r="Z225" s="7"/>
      <c r="AA225" s="7"/>
      <c r="AB225" s="7">
        <v>50</v>
      </c>
      <c r="AC225" s="7"/>
      <c r="AD225" s="7"/>
      <c r="AE225" s="7"/>
      <c r="AF225" s="7"/>
      <c r="AG225" s="7"/>
      <c r="AH225" s="7">
        <f t="shared" si="11"/>
        <v>16505</v>
      </c>
      <c r="AI225" s="7"/>
      <c r="AJ225" s="7"/>
      <c r="AK225" s="7"/>
    </row>
    <row r="226" spans="2:37">
      <c r="B226" s="356"/>
      <c r="C226" s="6"/>
      <c r="D226" s="356"/>
      <c r="E226" s="356"/>
      <c r="F226" s="356"/>
      <c r="G226" s="356"/>
      <c r="H226" s="356"/>
      <c r="I226" s="356"/>
      <c r="J226" s="356"/>
      <c r="K226" s="356"/>
      <c r="L226" s="356"/>
      <c r="M226" s="356"/>
      <c r="N226" s="356"/>
      <c r="O226" s="356"/>
      <c r="P226" s="356"/>
      <c r="Q226" s="356"/>
      <c r="R226" s="356"/>
      <c r="V226" s="7">
        <f t="shared" si="12"/>
        <v>216</v>
      </c>
      <c r="W226" s="12">
        <v>45321</v>
      </c>
      <c r="X226" s="7">
        <v>445</v>
      </c>
      <c r="Y226" s="7">
        <v>446</v>
      </c>
      <c r="Z226" s="7"/>
      <c r="AA226" s="7"/>
      <c r="AB226" s="7">
        <v>25</v>
      </c>
      <c r="AC226" s="7"/>
      <c r="AD226" s="7"/>
      <c r="AE226" s="7"/>
      <c r="AF226" s="7"/>
      <c r="AG226" s="7"/>
      <c r="AH226" s="7">
        <f t="shared" si="11"/>
        <v>16530</v>
      </c>
      <c r="AI226" s="7"/>
      <c r="AJ226" s="7"/>
      <c r="AK226" s="7"/>
    </row>
    <row r="227" spans="2:37">
      <c r="B227" s="290"/>
      <c r="C227" s="346"/>
      <c r="D227" s="290"/>
      <c r="E227" s="290"/>
      <c r="F227" s="290"/>
      <c r="G227" s="290"/>
      <c r="H227" s="290"/>
      <c r="I227" s="290"/>
      <c r="J227" s="290"/>
      <c r="K227" s="290"/>
      <c r="L227" s="290"/>
      <c r="M227" s="290"/>
      <c r="N227" s="290"/>
      <c r="O227" s="290"/>
      <c r="P227" s="290"/>
      <c r="Q227" s="290"/>
      <c r="R227" s="290"/>
      <c r="V227" s="7">
        <f t="shared" si="12"/>
        <v>217</v>
      </c>
      <c r="W227" s="12">
        <v>45323</v>
      </c>
      <c r="X227" s="7">
        <v>106</v>
      </c>
      <c r="Y227" s="7">
        <v>109</v>
      </c>
      <c r="Z227" s="7"/>
      <c r="AA227" s="7"/>
      <c r="AB227" s="7">
        <v>95</v>
      </c>
      <c r="AC227" s="7"/>
      <c r="AD227" s="7"/>
      <c r="AE227" s="7"/>
      <c r="AF227" s="7"/>
      <c r="AG227" s="7"/>
      <c r="AH227" s="7">
        <f t="shared" si="11"/>
        <v>16625</v>
      </c>
      <c r="AI227" s="7"/>
      <c r="AJ227" s="7"/>
      <c r="AK227" s="7"/>
    </row>
    <row r="228" spans="2:37">
      <c r="B228" s="290"/>
      <c r="C228" s="346"/>
      <c r="D228" s="290"/>
      <c r="E228" s="290"/>
      <c r="F228" s="290"/>
      <c r="G228" s="290"/>
      <c r="H228" s="290"/>
      <c r="I228" s="290"/>
      <c r="J228" s="290"/>
      <c r="K228" s="290"/>
      <c r="L228" s="290"/>
      <c r="M228" s="290"/>
      <c r="N228" s="290"/>
      <c r="O228" s="290"/>
      <c r="P228" s="290"/>
      <c r="Q228" s="290"/>
      <c r="R228" s="290"/>
      <c r="V228" s="7">
        <f t="shared" si="12"/>
        <v>218</v>
      </c>
      <c r="W228" s="12">
        <v>45323</v>
      </c>
      <c r="X228" s="7">
        <v>37</v>
      </c>
      <c r="Y228" s="7">
        <v>31</v>
      </c>
      <c r="Z228" s="7"/>
      <c r="AA228" s="7"/>
      <c r="AB228" s="7">
        <v>37</v>
      </c>
      <c r="AC228" s="7"/>
      <c r="AD228" s="7"/>
      <c r="AE228" s="7"/>
      <c r="AF228" s="7"/>
      <c r="AG228" s="7"/>
      <c r="AH228" s="7">
        <f t="shared" si="11"/>
        <v>16662</v>
      </c>
      <c r="AI228" s="7"/>
      <c r="AJ228" s="7"/>
      <c r="AK228" s="7"/>
    </row>
    <row r="229" spans="2:37">
      <c r="B229" s="290"/>
      <c r="C229" s="346"/>
      <c r="D229" s="290"/>
      <c r="E229" s="290"/>
      <c r="F229" s="290"/>
      <c r="G229" s="290"/>
      <c r="H229" s="290"/>
      <c r="I229" s="290"/>
      <c r="J229" s="290"/>
      <c r="K229" s="290"/>
      <c r="L229" s="290"/>
      <c r="M229" s="290"/>
      <c r="N229" s="290"/>
      <c r="O229" s="290"/>
      <c r="P229" s="290"/>
      <c r="Q229" s="290"/>
      <c r="R229" s="290"/>
      <c r="V229" s="7">
        <f t="shared" si="12"/>
        <v>219</v>
      </c>
      <c r="W229" s="12">
        <v>45323</v>
      </c>
      <c r="X229" s="7">
        <v>477</v>
      </c>
      <c r="Y229" s="7">
        <v>485</v>
      </c>
      <c r="Z229" s="7"/>
      <c r="AA229" s="7"/>
      <c r="AB229" s="7">
        <v>172</v>
      </c>
      <c r="AC229" s="7"/>
      <c r="AD229" s="7"/>
      <c r="AE229" s="7"/>
      <c r="AF229" s="7"/>
      <c r="AG229" s="7"/>
      <c r="AH229" s="7">
        <f t="shared" si="11"/>
        <v>16834</v>
      </c>
      <c r="AI229" s="7"/>
      <c r="AJ229" s="7"/>
      <c r="AK229" s="7"/>
    </row>
    <row r="230" spans="2:37">
      <c r="B230" s="290"/>
      <c r="C230" s="346"/>
      <c r="D230" s="290"/>
      <c r="E230" s="290"/>
      <c r="F230" s="290"/>
      <c r="G230" s="290"/>
      <c r="H230" s="290"/>
      <c r="I230" s="290"/>
      <c r="J230" s="290"/>
      <c r="K230" s="290"/>
      <c r="L230" s="290"/>
      <c r="M230" s="290"/>
      <c r="N230" s="290"/>
      <c r="O230" s="290"/>
      <c r="P230" s="290"/>
      <c r="Q230" s="290"/>
      <c r="R230" s="290"/>
      <c r="V230" s="7">
        <f t="shared" si="12"/>
        <v>220</v>
      </c>
      <c r="W230" s="12">
        <v>45324</v>
      </c>
      <c r="X230" s="7">
        <v>181</v>
      </c>
      <c r="Y230" s="7">
        <v>149</v>
      </c>
      <c r="Z230" s="7"/>
      <c r="AA230" s="7"/>
      <c r="AB230" s="7">
        <v>208</v>
      </c>
      <c r="AC230" s="7"/>
      <c r="AD230" s="7"/>
      <c r="AE230" s="7"/>
      <c r="AF230" s="7"/>
      <c r="AG230" s="7"/>
      <c r="AH230" s="7">
        <f t="shared" si="11"/>
        <v>17042</v>
      </c>
      <c r="AI230" s="7"/>
      <c r="AJ230" s="7"/>
      <c r="AK230" s="7"/>
    </row>
    <row r="231" spans="2:37">
      <c r="B231" s="290"/>
      <c r="C231" s="346"/>
      <c r="D231" s="290"/>
      <c r="E231" s="290"/>
      <c r="F231" s="290"/>
      <c r="G231" s="290"/>
      <c r="H231" s="290"/>
      <c r="I231" s="290"/>
      <c r="J231" s="290"/>
      <c r="K231" s="290"/>
      <c r="L231" s="290"/>
      <c r="M231" s="290"/>
      <c r="N231" s="290"/>
      <c r="O231" s="290"/>
      <c r="P231" s="290"/>
      <c r="Q231" s="290"/>
      <c r="R231" s="290"/>
      <c r="V231" s="7">
        <f t="shared" si="12"/>
        <v>221</v>
      </c>
      <c r="W231" s="12">
        <v>45324</v>
      </c>
      <c r="X231" s="7">
        <v>487</v>
      </c>
      <c r="Y231" s="7">
        <v>476</v>
      </c>
      <c r="Z231" s="7"/>
      <c r="AA231" s="7"/>
      <c r="AB231" s="7">
        <v>190</v>
      </c>
      <c r="AC231" s="7"/>
      <c r="AD231" s="7"/>
      <c r="AE231" s="7"/>
      <c r="AF231" s="7"/>
      <c r="AG231" s="7"/>
      <c r="AH231" s="7">
        <f t="shared" si="11"/>
        <v>17232</v>
      </c>
      <c r="AI231" s="7"/>
      <c r="AJ231" s="7"/>
      <c r="AK231" s="7"/>
    </row>
    <row r="232" spans="2:37">
      <c r="B232" s="290"/>
      <c r="C232" s="346"/>
      <c r="D232" s="290"/>
      <c r="E232" s="290"/>
      <c r="F232" s="290"/>
      <c r="G232" s="290"/>
      <c r="H232" s="290"/>
      <c r="I232" s="290"/>
      <c r="J232" s="290"/>
      <c r="K232" s="290"/>
      <c r="L232" s="290"/>
      <c r="M232" s="290"/>
      <c r="N232" s="290"/>
      <c r="O232" s="290"/>
      <c r="P232" s="290"/>
      <c r="Q232" s="290"/>
      <c r="R232" s="290"/>
      <c r="V232" s="7">
        <f t="shared" si="12"/>
        <v>222</v>
      </c>
      <c r="W232" s="12">
        <v>45324</v>
      </c>
      <c r="X232" s="7">
        <v>471</v>
      </c>
      <c r="Y232" s="7">
        <v>472</v>
      </c>
      <c r="Z232" s="7"/>
      <c r="AA232" s="7"/>
      <c r="AB232" s="7">
        <v>91</v>
      </c>
      <c r="AC232" s="7"/>
      <c r="AD232" s="7"/>
      <c r="AE232" s="7"/>
      <c r="AF232" s="7"/>
      <c r="AG232" s="7"/>
      <c r="AH232" s="7">
        <f t="shared" si="11"/>
        <v>17323</v>
      </c>
      <c r="AI232" s="7"/>
      <c r="AJ232" s="7"/>
      <c r="AK232" s="7"/>
    </row>
    <row r="233" spans="2:37">
      <c r="B233" s="290"/>
      <c r="C233" s="346"/>
      <c r="D233" s="290"/>
      <c r="E233" s="290"/>
      <c r="F233" s="290"/>
      <c r="G233" s="290"/>
      <c r="H233" s="290"/>
      <c r="I233" s="290"/>
      <c r="J233" s="290"/>
      <c r="K233" s="290"/>
      <c r="L233" s="290"/>
      <c r="M233" s="290"/>
      <c r="N233" s="290"/>
      <c r="O233" s="290"/>
      <c r="P233" s="290"/>
      <c r="Q233" s="290"/>
      <c r="R233" s="290"/>
      <c r="V233" s="7">
        <f t="shared" si="12"/>
        <v>223</v>
      </c>
      <c r="W233" s="12">
        <v>45325</v>
      </c>
      <c r="X233" s="7">
        <v>21</v>
      </c>
      <c r="Y233" s="7">
        <v>22</v>
      </c>
      <c r="Z233" s="7"/>
      <c r="AA233" s="7"/>
      <c r="AB233" s="7">
        <v>150</v>
      </c>
      <c r="AC233" s="7"/>
      <c r="AD233" s="7"/>
      <c r="AE233" s="7"/>
      <c r="AF233" s="7"/>
      <c r="AG233" s="7"/>
      <c r="AH233" s="7">
        <f t="shared" si="11"/>
        <v>17473</v>
      </c>
      <c r="AI233" s="7"/>
      <c r="AJ233" s="7"/>
      <c r="AK233" s="7"/>
    </row>
    <row r="234" spans="2:37">
      <c r="B234" s="290"/>
      <c r="C234" s="346"/>
      <c r="D234" s="290"/>
      <c r="E234" s="290"/>
      <c r="F234" s="290"/>
      <c r="G234" s="290"/>
      <c r="H234" s="290"/>
      <c r="I234" s="290"/>
      <c r="J234" s="290"/>
      <c r="K234" s="290"/>
      <c r="L234" s="290"/>
      <c r="M234" s="290"/>
      <c r="N234" s="290"/>
      <c r="O234" s="290"/>
      <c r="P234" s="290"/>
      <c r="Q234" s="290"/>
      <c r="R234" s="290"/>
      <c r="V234" s="7">
        <f t="shared" si="12"/>
        <v>224</v>
      </c>
      <c r="W234" s="12">
        <v>45325</v>
      </c>
      <c r="X234" s="7">
        <v>21</v>
      </c>
      <c r="Y234" s="7">
        <v>20</v>
      </c>
      <c r="Z234" s="7"/>
      <c r="AA234" s="7"/>
      <c r="AB234" s="7">
        <v>40</v>
      </c>
      <c r="AC234" s="7"/>
      <c r="AD234" s="7"/>
      <c r="AE234" s="7"/>
      <c r="AF234" s="7"/>
      <c r="AG234" s="7"/>
      <c r="AH234" s="7">
        <f t="shared" si="11"/>
        <v>17513</v>
      </c>
      <c r="AI234" s="7"/>
      <c r="AJ234" s="7"/>
      <c r="AK234" s="7"/>
    </row>
    <row r="235" spans="2:37">
      <c r="B235" s="290"/>
      <c r="C235" s="346"/>
      <c r="D235" s="290"/>
      <c r="E235" s="290"/>
      <c r="F235" s="290"/>
      <c r="G235" s="290"/>
      <c r="H235" s="290"/>
      <c r="I235" s="290"/>
      <c r="J235" s="290"/>
      <c r="K235" s="290"/>
      <c r="L235" s="290"/>
      <c r="M235" s="290"/>
      <c r="N235" s="290"/>
      <c r="O235" s="290"/>
      <c r="P235" s="290"/>
      <c r="Q235" s="290"/>
      <c r="R235" s="290"/>
      <c r="V235" s="7">
        <f t="shared" si="12"/>
        <v>225</v>
      </c>
      <c r="W235" s="12">
        <v>45325</v>
      </c>
      <c r="X235" s="7">
        <v>20</v>
      </c>
      <c r="Y235" s="7">
        <v>19</v>
      </c>
      <c r="Z235" s="7"/>
      <c r="AA235" s="7"/>
      <c r="AB235" s="7">
        <v>44</v>
      </c>
      <c r="AC235" s="7"/>
      <c r="AD235" s="7"/>
      <c r="AE235" s="7"/>
      <c r="AF235" s="7"/>
      <c r="AG235" s="7"/>
      <c r="AH235" s="7">
        <f t="shared" si="11"/>
        <v>17557</v>
      </c>
      <c r="AI235" s="7"/>
      <c r="AJ235" s="7"/>
      <c r="AK235" s="7"/>
    </row>
    <row r="236" spans="2:37">
      <c r="B236" s="290"/>
      <c r="C236" s="346"/>
      <c r="D236" s="290"/>
      <c r="E236" s="290"/>
      <c r="F236" s="290"/>
      <c r="G236" s="290"/>
      <c r="H236" s="290"/>
      <c r="I236" s="290"/>
      <c r="J236" s="290"/>
      <c r="K236" s="290"/>
      <c r="L236" s="290"/>
      <c r="M236" s="290"/>
      <c r="N236" s="290"/>
      <c r="O236" s="290"/>
      <c r="P236" s="290"/>
      <c r="Q236" s="290"/>
      <c r="R236" s="290"/>
      <c r="V236" s="7">
        <f t="shared" si="12"/>
        <v>226</v>
      </c>
      <c r="W236" s="12">
        <v>45325</v>
      </c>
      <c r="X236" s="7">
        <v>20</v>
      </c>
      <c r="Y236" s="7">
        <v>17</v>
      </c>
      <c r="Z236" s="7"/>
      <c r="AA236" s="7"/>
      <c r="AB236" s="7">
        <v>55</v>
      </c>
      <c r="AC236" s="7"/>
      <c r="AD236" s="7"/>
      <c r="AE236" s="7"/>
      <c r="AF236" s="7"/>
      <c r="AG236" s="7"/>
      <c r="AH236" s="7">
        <f t="shared" si="11"/>
        <v>17612</v>
      </c>
      <c r="AI236" s="7"/>
      <c r="AJ236" s="7"/>
      <c r="AK236" s="7"/>
    </row>
    <row r="237" spans="2:37">
      <c r="B237" s="290"/>
      <c r="C237" s="346"/>
      <c r="D237" s="290"/>
      <c r="E237" s="290"/>
      <c r="F237" s="290"/>
      <c r="G237" s="290"/>
      <c r="H237" s="290"/>
      <c r="I237" s="290"/>
      <c r="J237" s="290"/>
      <c r="K237" s="290"/>
      <c r="L237" s="290"/>
      <c r="M237" s="290"/>
      <c r="N237" s="290"/>
      <c r="O237" s="290"/>
      <c r="P237" s="290"/>
      <c r="Q237" s="290"/>
      <c r="R237" s="290"/>
      <c r="V237" s="7">
        <f t="shared" si="12"/>
        <v>227</v>
      </c>
      <c r="W237" s="12">
        <v>45326</v>
      </c>
      <c r="X237" s="7" t="s">
        <v>1848</v>
      </c>
      <c r="Y237" s="7" t="s">
        <v>704</v>
      </c>
      <c r="Z237" s="7"/>
      <c r="AA237" s="7"/>
      <c r="AB237" s="7">
        <v>89</v>
      </c>
      <c r="AC237" s="7"/>
      <c r="AD237" s="7"/>
      <c r="AE237" s="7"/>
      <c r="AF237" s="7"/>
      <c r="AG237" s="7"/>
      <c r="AH237" s="7">
        <f t="shared" si="11"/>
        <v>17701</v>
      </c>
      <c r="AI237" s="7"/>
      <c r="AJ237" s="7"/>
      <c r="AK237" s="7"/>
    </row>
    <row r="238" spans="2:37">
      <c r="B238" s="290"/>
      <c r="C238" s="346"/>
      <c r="D238" s="290"/>
      <c r="E238" s="290"/>
      <c r="F238" s="290"/>
      <c r="G238" s="290"/>
      <c r="H238" s="290"/>
      <c r="I238" s="290"/>
      <c r="J238" s="290"/>
      <c r="K238" s="290"/>
      <c r="L238" s="290"/>
      <c r="M238" s="290"/>
      <c r="N238" s="290"/>
      <c r="O238" s="290"/>
      <c r="P238" s="290"/>
      <c r="Q238" s="290"/>
      <c r="R238" s="290"/>
      <c r="V238" s="7">
        <f t="shared" si="12"/>
        <v>228</v>
      </c>
      <c r="W238" s="12">
        <v>45326</v>
      </c>
      <c r="X238" s="7" t="s">
        <v>704</v>
      </c>
      <c r="Y238" s="7" t="s">
        <v>725</v>
      </c>
      <c r="Z238" s="7"/>
      <c r="AA238" s="7"/>
      <c r="AB238" s="7">
        <v>13</v>
      </c>
      <c r="AC238" s="7"/>
      <c r="AD238" s="7"/>
      <c r="AE238" s="7"/>
      <c r="AF238" s="7"/>
      <c r="AG238" s="7"/>
      <c r="AH238" s="7">
        <f t="shared" si="11"/>
        <v>17714</v>
      </c>
      <c r="AI238" s="7"/>
      <c r="AJ238" s="7"/>
      <c r="AK238" s="7"/>
    </row>
    <row r="239" spans="2:37">
      <c r="B239" s="290"/>
      <c r="C239" s="346"/>
      <c r="D239" s="290"/>
      <c r="E239" s="290"/>
      <c r="F239" s="290"/>
      <c r="G239" s="290"/>
      <c r="H239" s="290"/>
      <c r="I239" s="290"/>
      <c r="J239" s="290"/>
      <c r="K239" s="290"/>
      <c r="L239" s="290"/>
      <c r="M239" s="290"/>
      <c r="N239" s="290"/>
      <c r="O239" s="290"/>
      <c r="P239" s="290"/>
      <c r="Q239" s="290"/>
      <c r="R239" s="290"/>
      <c r="V239" s="7">
        <f t="shared" si="12"/>
        <v>229</v>
      </c>
      <c r="W239" s="12">
        <v>45326</v>
      </c>
      <c r="X239" s="7" t="s">
        <v>725</v>
      </c>
      <c r="Y239" s="7" t="s">
        <v>1849</v>
      </c>
      <c r="Z239" s="7"/>
      <c r="AA239" s="7"/>
      <c r="AB239" s="7">
        <v>43</v>
      </c>
      <c r="AC239" s="7"/>
      <c r="AD239" s="7"/>
      <c r="AE239" s="7"/>
      <c r="AF239" s="7"/>
      <c r="AG239" s="7"/>
      <c r="AH239" s="7">
        <f t="shared" si="11"/>
        <v>17757</v>
      </c>
      <c r="AI239" s="7"/>
      <c r="AJ239" s="7"/>
      <c r="AK239" s="7"/>
    </row>
    <row r="240" spans="2:37">
      <c r="B240" s="290"/>
      <c r="C240" s="346"/>
      <c r="D240" s="290"/>
      <c r="E240" s="290"/>
      <c r="F240" s="290"/>
      <c r="G240" s="290"/>
      <c r="H240" s="290"/>
      <c r="I240" s="290"/>
      <c r="J240" s="290"/>
      <c r="K240" s="290"/>
      <c r="L240" s="290"/>
      <c r="M240" s="290"/>
      <c r="N240" s="290"/>
      <c r="O240" s="290"/>
      <c r="P240" s="290"/>
      <c r="Q240" s="290"/>
      <c r="R240" s="290"/>
      <c r="V240" s="7">
        <f t="shared" si="12"/>
        <v>230</v>
      </c>
      <c r="W240" s="12">
        <v>45328</v>
      </c>
      <c r="X240" s="7" t="s">
        <v>1426</v>
      </c>
      <c r="Y240" s="7" t="s">
        <v>1105</v>
      </c>
      <c r="Z240" s="7"/>
      <c r="AA240" s="7"/>
      <c r="AB240" s="7">
        <v>40</v>
      </c>
      <c r="AC240" s="7"/>
      <c r="AD240" s="7"/>
      <c r="AE240" s="7"/>
      <c r="AF240" s="7"/>
      <c r="AG240" s="7"/>
      <c r="AH240" s="7">
        <f t="shared" si="11"/>
        <v>17797</v>
      </c>
      <c r="AI240" s="7"/>
      <c r="AJ240" s="7"/>
      <c r="AK240" s="7"/>
    </row>
    <row r="241" spans="2:37">
      <c r="B241" s="290"/>
      <c r="C241" s="346"/>
      <c r="D241" s="290"/>
      <c r="E241" s="290"/>
      <c r="F241" s="290"/>
      <c r="G241" s="290"/>
      <c r="H241" s="290"/>
      <c r="I241" s="290"/>
      <c r="J241" s="290"/>
      <c r="K241" s="290"/>
      <c r="L241" s="290"/>
      <c r="M241" s="290"/>
      <c r="N241" s="290"/>
      <c r="O241" s="290"/>
      <c r="P241" s="290"/>
      <c r="Q241" s="290"/>
      <c r="R241" s="290"/>
      <c r="V241" s="7">
        <f t="shared" si="12"/>
        <v>231</v>
      </c>
      <c r="W241" s="12">
        <v>45328</v>
      </c>
      <c r="X241" s="7" t="s">
        <v>826</v>
      </c>
      <c r="Y241" s="7" t="s">
        <v>1105</v>
      </c>
      <c r="Z241" s="7"/>
      <c r="AA241" s="7"/>
      <c r="AB241" s="7">
        <v>30</v>
      </c>
      <c r="AC241" s="7"/>
      <c r="AD241" s="7"/>
      <c r="AE241" s="7"/>
      <c r="AF241" s="7"/>
      <c r="AG241" s="7"/>
      <c r="AH241" s="7">
        <f t="shared" si="11"/>
        <v>17827</v>
      </c>
      <c r="AI241" s="7"/>
      <c r="AJ241" s="7"/>
      <c r="AK241" s="7"/>
    </row>
    <row r="242" spans="2:37">
      <c r="B242" s="290"/>
      <c r="C242" s="346"/>
      <c r="D242" s="290"/>
      <c r="E242" s="290"/>
      <c r="F242" s="290"/>
      <c r="G242" s="290"/>
      <c r="H242" s="290"/>
      <c r="I242" s="290"/>
      <c r="J242" s="290"/>
      <c r="K242" s="290"/>
      <c r="L242" s="290"/>
      <c r="M242" s="290"/>
      <c r="N242" s="290"/>
      <c r="O242" s="290"/>
      <c r="P242" s="290"/>
      <c r="Q242" s="290"/>
      <c r="R242" s="290"/>
      <c r="V242" s="7">
        <f t="shared" si="12"/>
        <v>232</v>
      </c>
      <c r="W242" s="12">
        <v>45328</v>
      </c>
      <c r="X242" s="7" t="s">
        <v>924</v>
      </c>
      <c r="Y242" s="7" t="s">
        <v>1174</v>
      </c>
      <c r="Z242" s="7"/>
      <c r="AA242" s="7"/>
      <c r="AB242" s="7">
        <v>23</v>
      </c>
      <c r="AC242" s="7"/>
      <c r="AD242" s="7"/>
      <c r="AE242" s="7"/>
      <c r="AF242" s="7"/>
      <c r="AG242" s="7"/>
      <c r="AH242" s="7">
        <f t="shared" si="11"/>
        <v>17850</v>
      </c>
      <c r="AI242" s="7"/>
      <c r="AJ242" s="7"/>
      <c r="AK242" s="7"/>
    </row>
    <row r="243" spans="2:37">
      <c r="B243" s="290"/>
      <c r="C243" s="346"/>
      <c r="D243" s="290"/>
      <c r="E243" s="290"/>
      <c r="F243" s="290"/>
      <c r="G243" s="290"/>
      <c r="H243" s="290"/>
      <c r="I243" s="290"/>
      <c r="J243" s="290"/>
      <c r="K243" s="290"/>
      <c r="L243" s="290"/>
      <c r="M243" s="290"/>
      <c r="N243" s="290"/>
      <c r="O243" s="290"/>
      <c r="P243" s="290"/>
      <c r="Q243" s="290"/>
      <c r="R243" s="290"/>
      <c r="V243" s="7">
        <f t="shared" si="12"/>
        <v>233</v>
      </c>
      <c r="W243" s="12">
        <v>45328</v>
      </c>
      <c r="X243" s="7" t="s">
        <v>1182</v>
      </c>
      <c r="Y243" s="7" t="s">
        <v>1238</v>
      </c>
      <c r="Z243" s="7"/>
      <c r="AA243" s="7"/>
      <c r="AB243" s="7">
        <v>50</v>
      </c>
      <c r="AC243" s="7"/>
      <c r="AD243" s="7"/>
      <c r="AE243" s="7"/>
      <c r="AF243" s="7"/>
      <c r="AG243" s="7"/>
      <c r="AH243" s="7">
        <f t="shared" si="11"/>
        <v>17900</v>
      </c>
      <c r="AI243" s="7"/>
      <c r="AJ243" s="7"/>
      <c r="AK243" s="7"/>
    </row>
    <row r="244" spans="2:37">
      <c r="B244" s="290"/>
      <c r="C244" s="346"/>
      <c r="D244" s="290"/>
      <c r="E244" s="290"/>
      <c r="F244" s="290"/>
      <c r="G244" s="290"/>
      <c r="H244" s="290"/>
      <c r="I244" s="290"/>
      <c r="J244" s="290"/>
      <c r="K244" s="290"/>
      <c r="L244" s="290"/>
      <c r="M244" s="290"/>
      <c r="N244" s="290"/>
      <c r="O244" s="290"/>
      <c r="P244" s="290"/>
      <c r="Q244" s="290"/>
      <c r="R244" s="290"/>
      <c r="V244" s="7">
        <f t="shared" si="12"/>
        <v>234</v>
      </c>
      <c r="W244" s="12">
        <v>45329</v>
      </c>
      <c r="X244" s="335" t="s">
        <v>727</v>
      </c>
      <c r="Y244" s="335" t="s">
        <v>1851</v>
      </c>
      <c r="Z244" s="7"/>
      <c r="AA244" s="7"/>
      <c r="AB244" s="7">
        <v>97</v>
      </c>
      <c r="AC244" s="7"/>
      <c r="AD244" s="7"/>
      <c r="AE244" s="7"/>
      <c r="AF244" s="7"/>
      <c r="AG244" s="7"/>
      <c r="AH244" s="7">
        <f t="shared" si="11"/>
        <v>17997</v>
      </c>
      <c r="AI244" s="7"/>
      <c r="AJ244" s="7"/>
      <c r="AK244" s="7"/>
    </row>
    <row r="245" spans="2:37">
      <c r="B245" s="290"/>
      <c r="C245" s="346"/>
      <c r="D245" s="290"/>
      <c r="E245" s="290"/>
      <c r="F245" s="290"/>
      <c r="G245" s="290"/>
      <c r="H245" s="290"/>
      <c r="I245" s="290"/>
      <c r="J245" s="290"/>
      <c r="K245" s="290"/>
      <c r="L245" s="290"/>
      <c r="M245" s="290"/>
      <c r="N245" s="290"/>
      <c r="O245" s="290"/>
      <c r="P245" s="290"/>
      <c r="Q245" s="290"/>
      <c r="R245" s="290"/>
      <c r="V245" s="7">
        <f t="shared" si="12"/>
        <v>235</v>
      </c>
      <c r="W245" s="12">
        <v>45329</v>
      </c>
      <c r="X245" s="7" t="s">
        <v>1852</v>
      </c>
      <c r="Y245" s="7" t="s">
        <v>1853</v>
      </c>
      <c r="Z245" s="7"/>
      <c r="AA245" s="7"/>
      <c r="AB245" s="7">
        <v>70</v>
      </c>
      <c r="AC245" s="7"/>
      <c r="AD245" s="7"/>
      <c r="AE245" s="7"/>
      <c r="AF245" s="7"/>
      <c r="AG245" s="7"/>
      <c r="AH245" s="7">
        <f t="shared" si="11"/>
        <v>18067</v>
      </c>
      <c r="AI245" s="7"/>
      <c r="AJ245" s="7"/>
      <c r="AK245" s="7"/>
    </row>
    <row r="246" spans="2:37">
      <c r="B246" s="290"/>
      <c r="C246" s="346"/>
      <c r="D246" s="290"/>
      <c r="E246" s="290"/>
      <c r="F246" s="290"/>
      <c r="G246" s="290"/>
      <c r="H246" s="290"/>
      <c r="I246" s="290"/>
      <c r="J246" s="290"/>
      <c r="K246" s="290"/>
      <c r="L246" s="290"/>
      <c r="M246" s="290"/>
      <c r="N246" s="290"/>
      <c r="O246" s="290"/>
      <c r="P246" s="290"/>
      <c r="Q246" s="290"/>
      <c r="R246" s="290"/>
      <c r="V246" s="7">
        <f t="shared" si="12"/>
        <v>236</v>
      </c>
      <c r="W246" s="12">
        <v>45329</v>
      </c>
      <c r="X246" s="7" t="s">
        <v>723</v>
      </c>
      <c r="Y246" s="7" t="s">
        <v>1854</v>
      </c>
      <c r="Z246" s="7"/>
      <c r="AA246" s="7"/>
      <c r="AB246" s="7">
        <v>37</v>
      </c>
      <c r="AC246" s="7"/>
      <c r="AD246" s="7"/>
      <c r="AE246" s="7"/>
      <c r="AF246" s="7"/>
      <c r="AG246" s="7"/>
      <c r="AH246" s="7">
        <f t="shared" si="11"/>
        <v>18104</v>
      </c>
      <c r="AI246" s="7"/>
      <c r="AJ246" s="7"/>
      <c r="AK246" s="7"/>
    </row>
    <row r="247" spans="2:37">
      <c r="B247" s="290"/>
      <c r="C247" s="346"/>
      <c r="D247" s="290"/>
      <c r="E247" s="290"/>
      <c r="F247" s="290"/>
      <c r="G247" s="290"/>
      <c r="H247" s="290"/>
      <c r="I247" s="290"/>
      <c r="J247" s="290"/>
      <c r="K247" s="290"/>
      <c r="L247" s="290"/>
      <c r="M247" s="290"/>
      <c r="N247" s="290"/>
      <c r="O247" s="290"/>
      <c r="P247" s="290"/>
      <c r="Q247" s="290"/>
      <c r="R247" s="290"/>
      <c r="V247" s="7">
        <f t="shared" si="12"/>
        <v>237</v>
      </c>
      <c r="W247" s="12">
        <v>45329</v>
      </c>
      <c r="X247" s="7" t="s">
        <v>1855</v>
      </c>
      <c r="Y247" s="7" t="s">
        <v>1856</v>
      </c>
      <c r="Z247" s="7"/>
      <c r="AA247" s="7"/>
      <c r="AB247" s="7">
        <v>31</v>
      </c>
      <c r="AC247" s="7"/>
      <c r="AD247" s="7"/>
      <c r="AE247" s="7"/>
      <c r="AF247" s="7"/>
      <c r="AG247" s="7"/>
      <c r="AH247" s="7">
        <f t="shared" si="11"/>
        <v>18135</v>
      </c>
      <c r="AI247" s="7"/>
      <c r="AJ247" s="7"/>
      <c r="AK247" s="7"/>
    </row>
    <row r="248" spans="2:37">
      <c r="B248" s="290"/>
      <c r="C248" s="346"/>
      <c r="D248" s="290"/>
      <c r="E248" s="290"/>
      <c r="F248" s="290"/>
      <c r="G248" s="290"/>
      <c r="H248" s="290"/>
      <c r="I248" s="290"/>
      <c r="J248" s="290"/>
      <c r="K248" s="290"/>
      <c r="L248" s="290"/>
      <c r="M248" s="290"/>
      <c r="N248" s="290"/>
      <c r="O248" s="290"/>
      <c r="P248" s="290"/>
      <c r="Q248" s="290"/>
      <c r="R248" s="290"/>
      <c r="V248" s="7">
        <f t="shared" si="12"/>
        <v>238</v>
      </c>
      <c r="W248" s="12">
        <v>45329</v>
      </c>
      <c r="X248" s="7" t="s">
        <v>1857</v>
      </c>
      <c r="Y248" s="7" t="s">
        <v>1858</v>
      </c>
      <c r="Z248" s="7"/>
      <c r="AA248" s="7"/>
      <c r="AB248" s="7">
        <v>20</v>
      </c>
      <c r="AC248" s="7"/>
      <c r="AD248" s="7"/>
      <c r="AE248" s="7"/>
      <c r="AF248" s="7"/>
      <c r="AG248" s="7"/>
      <c r="AH248" s="7">
        <f t="shared" si="11"/>
        <v>18155</v>
      </c>
      <c r="AI248" s="7"/>
      <c r="AJ248" s="7"/>
      <c r="AK248" s="7"/>
    </row>
    <row r="249" spans="2:37">
      <c r="B249" s="290"/>
      <c r="C249" s="346"/>
      <c r="D249" s="290"/>
      <c r="E249" s="290"/>
      <c r="F249" s="290"/>
      <c r="G249" s="290"/>
      <c r="H249" s="290"/>
      <c r="I249" s="290"/>
      <c r="J249" s="290"/>
      <c r="K249" s="290"/>
      <c r="L249" s="290"/>
      <c r="M249" s="290"/>
      <c r="N249" s="290"/>
      <c r="O249" s="290"/>
      <c r="P249" s="290"/>
      <c r="Q249" s="290"/>
      <c r="R249" s="290"/>
      <c r="V249" s="7">
        <f t="shared" si="12"/>
        <v>239</v>
      </c>
      <c r="W249" s="12">
        <v>45330</v>
      </c>
      <c r="X249" s="7" t="s">
        <v>1859</v>
      </c>
      <c r="Y249" s="7" t="s">
        <v>1860</v>
      </c>
      <c r="Z249" s="7"/>
      <c r="AA249" s="7"/>
      <c r="AB249" s="7">
        <v>39</v>
      </c>
      <c r="AC249" s="7"/>
      <c r="AD249" s="7"/>
      <c r="AE249" s="7"/>
      <c r="AF249" s="7"/>
      <c r="AG249" s="7"/>
      <c r="AH249" s="7">
        <f t="shared" si="11"/>
        <v>18194</v>
      </c>
      <c r="AI249" s="7"/>
      <c r="AJ249" s="7"/>
      <c r="AK249" s="7"/>
    </row>
    <row r="250" spans="2:37">
      <c r="B250" s="290"/>
      <c r="C250" s="346"/>
      <c r="D250" s="290"/>
      <c r="E250" s="290"/>
      <c r="F250" s="290"/>
      <c r="G250" s="290"/>
      <c r="H250" s="290"/>
      <c r="I250" s="290"/>
      <c r="J250" s="290"/>
      <c r="K250" s="290"/>
      <c r="L250" s="290"/>
      <c r="M250" s="290"/>
      <c r="N250" s="290"/>
      <c r="O250" s="290"/>
      <c r="P250" s="290"/>
      <c r="Q250" s="290"/>
      <c r="R250" s="290"/>
      <c r="V250" s="7">
        <f t="shared" si="12"/>
        <v>240</v>
      </c>
      <c r="W250" s="12">
        <v>45330</v>
      </c>
      <c r="X250" s="7" t="s">
        <v>1861</v>
      </c>
      <c r="Y250" s="7" t="s">
        <v>1862</v>
      </c>
      <c r="Z250" s="7"/>
      <c r="AA250" s="7"/>
      <c r="AB250" s="7">
        <v>75</v>
      </c>
      <c r="AC250" s="7"/>
      <c r="AD250" s="7"/>
      <c r="AE250" s="7"/>
      <c r="AF250" s="7"/>
      <c r="AG250" s="7"/>
      <c r="AH250" s="7">
        <f t="shared" si="11"/>
        <v>18269</v>
      </c>
      <c r="AI250" s="7"/>
      <c r="AJ250" s="7"/>
      <c r="AK250" s="7"/>
    </row>
    <row r="251" spans="2:37">
      <c r="B251" s="290"/>
      <c r="C251" s="346"/>
      <c r="D251" s="290"/>
      <c r="E251" s="290"/>
      <c r="F251" s="290"/>
      <c r="G251" s="290"/>
      <c r="H251" s="290"/>
      <c r="I251" s="290"/>
      <c r="J251" s="290"/>
      <c r="K251" s="290"/>
      <c r="L251" s="290"/>
      <c r="M251" s="290"/>
      <c r="N251" s="290"/>
      <c r="O251" s="290"/>
      <c r="P251" s="290"/>
      <c r="Q251" s="290"/>
      <c r="R251" s="290"/>
      <c r="V251" s="7">
        <f t="shared" si="12"/>
        <v>241</v>
      </c>
      <c r="W251" s="12">
        <v>45330</v>
      </c>
      <c r="X251" s="7" t="s">
        <v>1863</v>
      </c>
      <c r="Y251" s="7" t="s">
        <v>1864</v>
      </c>
      <c r="Z251" s="7"/>
      <c r="AA251" s="7"/>
      <c r="AB251" s="7">
        <v>20</v>
      </c>
      <c r="AC251" s="7"/>
      <c r="AD251" s="7"/>
      <c r="AE251" s="7"/>
      <c r="AF251" s="7"/>
      <c r="AG251" s="7"/>
      <c r="AH251" s="7">
        <f t="shared" si="11"/>
        <v>18289</v>
      </c>
      <c r="AI251" s="7"/>
      <c r="AJ251" s="7"/>
      <c r="AK251" s="7"/>
    </row>
    <row r="252" spans="2:37">
      <c r="B252" s="290"/>
      <c r="C252" s="346"/>
      <c r="D252" s="290"/>
      <c r="E252" s="290"/>
      <c r="F252" s="290"/>
      <c r="G252" s="290"/>
      <c r="H252" s="290"/>
      <c r="I252" s="290"/>
      <c r="J252" s="290"/>
      <c r="K252" s="290"/>
      <c r="L252" s="290"/>
      <c r="M252" s="290"/>
      <c r="N252" s="290"/>
      <c r="O252" s="290"/>
      <c r="P252" s="290"/>
      <c r="Q252" s="290"/>
      <c r="R252" s="290"/>
      <c r="V252" s="7">
        <f t="shared" si="12"/>
        <v>242</v>
      </c>
      <c r="W252" s="12">
        <v>45330</v>
      </c>
      <c r="X252" s="7" t="s">
        <v>1264</v>
      </c>
      <c r="Y252" s="7" t="s">
        <v>1224</v>
      </c>
      <c r="Z252" s="7"/>
      <c r="AA252" s="7"/>
      <c r="AB252" s="7">
        <v>21</v>
      </c>
      <c r="AC252" s="7"/>
      <c r="AD252" s="7"/>
      <c r="AE252" s="7"/>
      <c r="AF252" s="7"/>
      <c r="AG252" s="7"/>
      <c r="AH252" s="7">
        <f t="shared" si="11"/>
        <v>18310</v>
      </c>
      <c r="AI252" s="7"/>
      <c r="AJ252" s="7"/>
      <c r="AK252" s="7"/>
    </row>
    <row r="253" spans="2:37">
      <c r="B253" s="290"/>
      <c r="C253" s="346"/>
      <c r="D253" s="290"/>
      <c r="E253" s="290"/>
      <c r="F253" s="290"/>
      <c r="G253" s="290"/>
      <c r="H253" s="290"/>
      <c r="I253" s="290"/>
      <c r="J253" s="290"/>
      <c r="K253" s="290"/>
      <c r="L253" s="290"/>
      <c r="M253" s="290"/>
      <c r="N253" s="290"/>
      <c r="O253" s="290"/>
      <c r="P253" s="290"/>
      <c r="Q253" s="290"/>
      <c r="R253" s="290"/>
      <c r="V253" s="7">
        <f t="shared" si="12"/>
        <v>243</v>
      </c>
      <c r="W253" s="12">
        <v>45330</v>
      </c>
      <c r="X253" s="7" t="s">
        <v>1327</v>
      </c>
      <c r="Y253" s="7" t="s">
        <v>1226</v>
      </c>
      <c r="Z253" s="7"/>
      <c r="AA253" s="7"/>
      <c r="AB253" s="7">
        <v>24</v>
      </c>
      <c r="AC253" s="7"/>
      <c r="AD253" s="7"/>
      <c r="AE253" s="7"/>
      <c r="AF253" s="7"/>
      <c r="AG253" s="7"/>
      <c r="AH253" s="7">
        <f t="shared" si="11"/>
        <v>18334</v>
      </c>
      <c r="AI253" s="7"/>
      <c r="AJ253" s="7"/>
      <c r="AK253" s="7"/>
    </row>
    <row r="254" spans="2:37">
      <c r="B254" s="290"/>
      <c r="C254" s="346"/>
      <c r="D254" s="290"/>
      <c r="E254" s="290"/>
      <c r="F254" s="290"/>
      <c r="G254" s="290"/>
      <c r="H254" s="290"/>
      <c r="I254" s="290"/>
      <c r="J254" s="290"/>
      <c r="K254" s="290"/>
      <c r="L254" s="290"/>
      <c r="M254" s="290"/>
      <c r="N254" s="290"/>
      <c r="O254" s="290"/>
      <c r="P254" s="290"/>
      <c r="Q254" s="290"/>
      <c r="R254" s="290"/>
      <c r="V254" s="7">
        <f t="shared" si="12"/>
        <v>244</v>
      </c>
      <c r="W254" s="12">
        <v>45330</v>
      </c>
      <c r="X254" s="7" t="s">
        <v>1328</v>
      </c>
      <c r="Y254" s="7" t="s">
        <v>1865</v>
      </c>
      <c r="Z254" s="7"/>
      <c r="AA254" s="7"/>
      <c r="AB254" s="7">
        <v>10</v>
      </c>
      <c r="AC254" s="7"/>
      <c r="AD254" s="7"/>
      <c r="AE254" s="7"/>
      <c r="AF254" s="7"/>
      <c r="AG254" s="7"/>
      <c r="AH254" s="7">
        <f t="shared" si="11"/>
        <v>18344</v>
      </c>
      <c r="AI254" s="7"/>
      <c r="AJ254" s="7"/>
      <c r="AK254" s="7"/>
    </row>
    <row r="255" spans="2:37">
      <c r="B255" s="290"/>
      <c r="C255" s="346"/>
      <c r="D255" s="290"/>
      <c r="E255" s="290"/>
      <c r="F255" s="290"/>
      <c r="G255" s="290"/>
      <c r="H255" s="290"/>
      <c r="I255" s="290"/>
      <c r="J255" s="290"/>
      <c r="K255" s="290"/>
      <c r="L255" s="290"/>
      <c r="M255" s="290"/>
      <c r="N255" s="290"/>
      <c r="O255" s="290"/>
      <c r="P255" s="290"/>
      <c r="Q255" s="290"/>
      <c r="R255" s="290"/>
      <c r="V255" s="7"/>
      <c r="W255" s="12">
        <v>45332</v>
      </c>
      <c r="X255" s="7">
        <v>126</v>
      </c>
      <c r="Y255" s="7">
        <v>127</v>
      </c>
      <c r="Z255" s="7"/>
      <c r="AA255" s="7"/>
      <c r="AB255" s="7">
        <v>31</v>
      </c>
      <c r="AC255" s="7"/>
      <c r="AD255" s="7"/>
      <c r="AE255" s="7"/>
      <c r="AF255" s="7"/>
      <c r="AG255" s="7"/>
      <c r="AH255" s="7">
        <f t="shared" si="11"/>
        <v>18375</v>
      </c>
      <c r="AI255" s="7"/>
      <c r="AJ255" s="7"/>
      <c r="AK255" s="7"/>
    </row>
    <row r="256" spans="2:37">
      <c r="B256" s="290"/>
      <c r="C256" s="346"/>
      <c r="D256" s="290"/>
      <c r="E256" s="290"/>
      <c r="F256" s="290"/>
      <c r="G256" s="290"/>
      <c r="H256" s="290"/>
      <c r="I256" s="290"/>
      <c r="J256" s="290"/>
      <c r="K256" s="290"/>
      <c r="L256" s="290"/>
      <c r="M256" s="290"/>
      <c r="N256" s="290"/>
      <c r="O256" s="290"/>
      <c r="P256" s="290"/>
      <c r="Q256" s="290"/>
      <c r="R256" s="290"/>
      <c r="V256" s="7"/>
      <c r="W256" s="12">
        <v>45332</v>
      </c>
      <c r="X256" s="7">
        <v>122</v>
      </c>
      <c r="Y256" s="7">
        <v>123</v>
      </c>
      <c r="Z256" s="7"/>
      <c r="AA256" s="7"/>
      <c r="AB256" s="7">
        <v>33</v>
      </c>
      <c r="AC256" s="7"/>
      <c r="AD256" s="7"/>
      <c r="AE256" s="7"/>
      <c r="AF256" s="7"/>
      <c r="AG256" s="7"/>
      <c r="AH256" s="7">
        <f t="shared" si="11"/>
        <v>18408</v>
      </c>
      <c r="AI256" s="7"/>
      <c r="AJ256" s="7"/>
      <c r="AK256" s="7"/>
    </row>
    <row r="257" spans="2:37">
      <c r="B257" s="290"/>
      <c r="C257" s="346"/>
      <c r="D257" s="290"/>
      <c r="E257" s="290"/>
      <c r="F257" s="290"/>
      <c r="G257" s="290"/>
      <c r="H257" s="290"/>
      <c r="I257" s="290"/>
      <c r="J257" s="290"/>
      <c r="K257" s="290"/>
      <c r="L257" s="290"/>
      <c r="M257" s="290"/>
      <c r="N257" s="290"/>
      <c r="O257" s="290"/>
      <c r="P257" s="290"/>
      <c r="Q257" s="290"/>
      <c r="R257" s="290"/>
      <c r="V257" s="7"/>
      <c r="W257" s="12">
        <v>45332</v>
      </c>
      <c r="X257" s="7">
        <v>192</v>
      </c>
      <c r="Y257" s="7">
        <v>193</v>
      </c>
      <c r="Z257" s="7"/>
      <c r="AA257" s="7"/>
      <c r="AB257" s="7">
        <v>21</v>
      </c>
      <c r="AC257" s="7"/>
      <c r="AD257" s="7"/>
      <c r="AE257" s="7"/>
      <c r="AF257" s="7"/>
      <c r="AG257" s="7"/>
      <c r="AH257" s="7">
        <f t="shared" si="11"/>
        <v>18429</v>
      </c>
      <c r="AI257" s="7"/>
      <c r="AJ257" s="7"/>
      <c r="AK257" s="7"/>
    </row>
    <row r="258" spans="2:37">
      <c r="B258" s="290"/>
      <c r="C258" s="346"/>
      <c r="D258" s="290"/>
      <c r="E258" s="290"/>
      <c r="F258" s="290"/>
      <c r="G258" s="290"/>
      <c r="H258" s="290"/>
      <c r="I258" s="290"/>
      <c r="J258" s="290"/>
      <c r="K258" s="290"/>
      <c r="L258" s="290"/>
      <c r="M258" s="290"/>
      <c r="N258" s="290"/>
      <c r="O258" s="290"/>
      <c r="P258" s="290"/>
      <c r="Q258" s="290"/>
      <c r="R258" s="290"/>
      <c r="V258" s="7"/>
      <c r="W258" s="12">
        <v>45332</v>
      </c>
      <c r="X258" s="7">
        <v>527</v>
      </c>
      <c r="Y258" s="7">
        <v>513</v>
      </c>
      <c r="Z258" s="7"/>
      <c r="AA258" s="7"/>
      <c r="AB258" s="7">
        <v>35</v>
      </c>
      <c r="AC258" s="7"/>
      <c r="AD258" s="7"/>
      <c r="AE258" s="7"/>
      <c r="AF258" s="7"/>
      <c r="AG258" s="7"/>
      <c r="AH258" s="7">
        <f t="shared" si="11"/>
        <v>18464</v>
      </c>
      <c r="AI258" s="7"/>
      <c r="AJ258" s="7"/>
      <c r="AK258" s="7"/>
    </row>
    <row r="259" spans="2:37">
      <c r="B259" s="290"/>
      <c r="C259" s="346"/>
      <c r="D259" s="290"/>
      <c r="E259" s="290"/>
      <c r="F259" s="290"/>
      <c r="G259" s="290"/>
      <c r="H259" s="290"/>
      <c r="I259" s="290"/>
      <c r="J259" s="290"/>
      <c r="K259" s="290"/>
      <c r="L259" s="290"/>
      <c r="M259" s="290"/>
      <c r="N259" s="290"/>
      <c r="O259" s="290"/>
      <c r="P259" s="290"/>
      <c r="Q259" s="290"/>
      <c r="R259" s="290"/>
      <c r="V259" s="7"/>
      <c r="W259" s="12">
        <v>45332</v>
      </c>
      <c r="X259" s="7">
        <v>550</v>
      </c>
      <c r="Y259" s="365" t="s">
        <v>1866</v>
      </c>
      <c r="Z259" s="7"/>
      <c r="AA259" s="7"/>
      <c r="AB259" s="7">
        <v>20</v>
      </c>
      <c r="AC259" s="7"/>
      <c r="AD259" s="7"/>
      <c r="AE259" s="7"/>
      <c r="AF259" s="7"/>
      <c r="AG259" s="7"/>
      <c r="AH259" s="7">
        <f t="shared" si="11"/>
        <v>18484</v>
      </c>
      <c r="AI259" s="7"/>
      <c r="AJ259" s="7"/>
      <c r="AK259" s="7"/>
    </row>
    <row r="260" spans="2:37">
      <c r="B260" s="290"/>
      <c r="C260" s="346"/>
      <c r="D260" s="290"/>
      <c r="E260" s="290"/>
      <c r="F260" s="290"/>
      <c r="G260" s="290"/>
      <c r="H260" s="290"/>
      <c r="I260" s="290"/>
      <c r="J260" s="290"/>
      <c r="K260" s="290"/>
      <c r="L260" s="290"/>
      <c r="M260" s="290"/>
      <c r="N260" s="290"/>
      <c r="O260" s="290"/>
      <c r="P260" s="290"/>
      <c r="Q260" s="290"/>
      <c r="R260" s="290"/>
      <c r="V260" s="7"/>
      <c r="W260" s="12">
        <v>45333</v>
      </c>
      <c r="X260" s="7">
        <v>92</v>
      </c>
      <c r="Y260" s="7">
        <v>93</v>
      </c>
      <c r="Z260" s="7"/>
      <c r="AA260" s="7"/>
      <c r="AB260" s="7">
        <v>20</v>
      </c>
      <c r="AC260" s="7"/>
      <c r="AD260" s="7"/>
      <c r="AE260" s="7"/>
      <c r="AF260" s="7"/>
      <c r="AG260" s="7"/>
      <c r="AH260" s="7">
        <f t="shared" si="11"/>
        <v>18504</v>
      </c>
      <c r="AI260" s="7"/>
      <c r="AJ260" s="7"/>
      <c r="AK260" s="7"/>
    </row>
    <row r="261" spans="2:37">
      <c r="B261" s="290"/>
      <c r="C261" s="346"/>
      <c r="D261" s="290"/>
      <c r="E261" s="290"/>
      <c r="F261" s="290"/>
      <c r="G261" s="290"/>
      <c r="H261" s="290"/>
      <c r="I261" s="290"/>
      <c r="J261" s="290"/>
      <c r="K261" s="290"/>
      <c r="L261" s="290"/>
      <c r="M261" s="290"/>
      <c r="N261" s="290"/>
      <c r="O261" s="290"/>
      <c r="P261" s="290"/>
      <c r="Q261" s="290"/>
      <c r="R261" s="290"/>
      <c r="V261" s="7"/>
      <c r="W261" s="12">
        <v>45333</v>
      </c>
      <c r="X261" s="7">
        <v>96</v>
      </c>
      <c r="Y261" s="7">
        <v>97</v>
      </c>
      <c r="Z261" s="7"/>
      <c r="AA261" s="7"/>
      <c r="AB261" s="7">
        <v>30</v>
      </c>
      <c r="AC261" s="7"/>
      <c r="AD261" s="7"/>
      <c r="AE261" s="7"/>
      <c r="AF261" s="7"/>
      <c r="AG261" s="7"/>
      <c r="AH261" s="7">
        <f t="shared" si="11"/>
        <v>18534</v>
      </c>
      <c r="AI261" s="7"/>
      <c r="AJ261" s="7"/>
      <c r="AK261" s="7"/>
    </row>
    <row r="262" spans="2:37">
      <c r="B262" s="290"/>
      <c r="C262" s="346"/>
      <c r="D262" s="290"/>
      <c r="E262" s="290"/>
      <c r="F262" s="290"/>
      <c r="G262" s="290"/>
      <c r="H262" s="290"/>
      <c r="I262" s="290"/>
      <c r="J262" s="290"/>
      <c r="K262" s="290"/>
      <c r="L262" s="290"/>
      <c r="M262" s="290"/>
      <c r="N262" s="290"/>
      <c r="O262" s="290"/>
      <c r="P262" s="290"/>
      <c r="Q262" s="290"/>
      <c r="R262" s="290"/>
      <c r="V262" s="7"/>
      <c r="W262" s="12">
        <v>45333</v>
      </c>
      <c r="X262" s="7">
        <v>622</v>
      </c>
      <c r="Y262" s="7">
        <v>623</v>
      </c>
      <c r="Z262" s="7"/>
      <c r="AA262" s="7"/>
      <c r="AB262" s="7">
        <v>25</v>
      </c>
      <c r="AC262" s="7"/>
      <c r="AD262" s="7"/>
      <c r="AE262" s="7"/>
      <c r="AF262" s="7"/>
      <c r="AG262" s="7"/>
      <c r="AH262" s="7">
        <f t="shared" si="11"/>
        <v>18559</v>
      </c>
      <c r="AI262" s="7"/>
      <c r="AJ262" s="7"/>
      <c r="AK262" s="7"/>
    </row>
    <row r="263" spans="2:37">
      <c r="B263" s="290"/>
      <c r="C263" s="346"/>
      <c r="D263" s="290"/>
      <c r="E263" s="290"/>
      <c r="F263" s="290"/>
      <c r="G263" s="290"/>
      <c r="H263" s="290"/>
      <c r="I263" s="290"/>
      <c r="J263" s="290"/>
      <c r="K263" s="290"/>
      <c r="L263" s="290"/>
      <c r="M263" s="290"/>
      <c r="N263" s="290"/>
      <c r="O263" s="290"/>
      <c r="P263" s="290"/>
      <c r="Q263" s="290"/>
      <c r="R263" s="290"/>
      <c r="V263" s="7"/>
      <c r="W263" s="12">
        <v>45333</v>
      </c>
      <c r="X263" s="7">
        <v>622</v>
      </c>
      <c r="Y263" s="365" t="s">
        <v>1867</v>
      </c>
      <c r="Z263" s="7"/>
      <c r="AA263" s="7"/>
      <c r="AB263" s="7">
        <v>30</v>
      </c>
      <c r="AC263" s="7"/>
      <c r="AD263" s="7"/>
      <c r="AE263" s="7"/>
      <c r="AF263" s="7"/>
      <c r="AG263" s="7"/>
      <c r="AH263" s="7">
        <f t="shared" si="11"/>
        <v>18589</v>
      </c>
      <c r="AI263" s="7"/>
      <c r="AJ263" s="7"/>
      <c r="AK263" s="7"/>
    </row>
    <row r="264" spans="2:37">
      <c r="B264" s="290"/>
      <c r="C264" s="346"/>
      <c r="D264" s="290"/>
      <c r="E264" s="290"/>
      <c r="F264" s="290"/>
      <c r="G264" s="290"/>
      <c r="H264" s="290"/>
      <c r="I264" s="290"/>
      <c r="J264" s="290"/>
      <c r="K264" s="290"/>
      <c r="L264" s="290"/>
      <c r="M264" s="290"/>
      <c r="N264" s="290"/>
      <c r="O264" s="290"/>
      <c r="P264" s="290"/>
      <c r="Q264" s="290"/>
      <c r="R264" s="290"/>
      <c r="V264" s="7"/>
      <c r="W264" s="12">
        <v>45333</v>
      </c>
      <c r="X264" s="7">
        <v>397</v>
      </c>
      <c r="Y264" s="7">
        <v>398</v>
      </c>
      <c r="Z264" s="7"/>
      <c r="AA264" s="7"/>
      <c r="AB264" s="7">
        <v>23</v>
      </c>
      <c r="AC264" s="7"/>
      <c r="AD264" s="7"/>
      <c r="AE264" s="7"/>
      <c r="AF264" s="7"/>
      <c r="AG264" s="7"/>
      <c r="AH264" s="7">
        <f t="shared" si="11"/>
        <v>18612</v>
      </c>
      <c r="AI264" s="7"/>
      <c r="AJ264" s="7"/>
      <c r="AK264" s="7"/>
    </row>
    <row r="265" spans="2:37">
      <c r="B265" s="290"/>
      <c r="C265" s="346"/>
      <c r="D265" s="290"/>
      <c r="E265" s="290"/>
      <c r="F265" s="290"/>
      <c r="G265" s="290"/>
      <c r="H265" s="290"/>
      <c r="I265" s="290"/>
      <c r="J265" s="290"/>
      <c r="K265" s="290"/>
      <c r="L265" s="290"/>
      <c r="M265" s="290"/>
      <c r="N265" s="290"/>
      <c r="O265" s="290"/>
      <c r="P265" s="290"/>
      <c r="Q265" s="290"/>
      <c r="R265" s="290"/>
      <c r="V265" s="7"/>
      <c r="W265" s="12">
        <v>45333</v>
      </c>
      <c r="X265" s="7">
        <v>382</v>
      </c>
      <c r="Y265" s="7">
        <v>384</v>
      </c>
      <c r="Z265" s="7"/>
      <c r="AA265" s="7"/>
      <c r="AB265" s="7">
        <v>45</v>
      </c>
      <c r="AC265" s="7"/>
      <c r="AD265" s="7"/>
      <c r="AE265" s="7"/>
      <c r="AF265" s="7"/>
      <c r="AG265" s="7"/>
      <c r="AH265" s="7">
        <f t="shared" si="11"/>
        <v>18657</v>
      </c>
      <c r="AI265" s="7"/>
      <c r="AJ265" s="7"/>
      <c r="AK265" s="7"/>
    </row>
    <row r="266" spans="2:37">
      <c r="B266" s="290"/>
      <c r="C266" s="346"/>
      <c r="D266" s="290"/>
      <c r="E266" s="290"/>
      <c r="F266" s="290"/>
      <c r="G266" s="290"/>
      <c r="H266" s="290"/>
      <c r="I266" s="290"/>
      <c r="J266" s="290"/>
      <c r="K266" s="290"/>
      <c r="L266" s="290"/>
      <c r="M266" s="290"/>
      <c r="N266" s="290"/>
      <c r="O266" s="290"/>
      <c r="P266" s="290"/>
      <c r="Q266" s="290"/>
      <c r="R266" s="290"/>
      <c r="V266" s="7"/>
      <c r="W266" s="12">
        <v>45333</v>
      </c>
      <c r="X266" s="7">
        <v>386</v>
      </c>
      <c r="Y266" s="7">
        <v>387</v>
      </c>
      <c r="Z266" s="7"/>
      <c r="AA266" s="7"/>
      <c r="AB266" s="7">
        <v>22</v>
      </c>
      <c r="AC266" s="7"/>
      <c r="AD266" s="7"/>
      <c r="AE266" s="7"/>
      <c r="AF266" s="7"/>
      <c r="AG266" s="7"/>
      <c r="AH266" s="7">
        <f t="shared" si="11"/>
        <v>18679</v>
      </c>
      <c r="AI266" s="7"/>
      <c r="AJ266" s="7"/>
      <c r="AK266" s="7"/>
    </row>
    <row r="267" spans="2:37">
      <c r="B267" s="290"/>
      <c r="C267" s="346"/>
      <c r="D267" s="290"/>
      <c r="E267" s="290"/>
      <c r="F267" s="290"/>
      <c r="G267" s="290"/>
      <c r="H267" s="290"/>
      <c r="I267" s="290"/>
      <c r="J267" s="290"/>
      <c r="K267" s="290"/>
      <c r="L267" s="290"/>
      <c r="M267" s="290"/>
      <c r="N267" s="290"/>
      <c r="O267" s="290"/>
      <c r="P267" s="290"/>
      <c r="Q267" s="290"/>
      <c r="R267" s="290"/>
      <c r="V267" s="7"/>
      <c r="W267" s="12">
        <v>45333</v>
      </c>
      <c r="X267" s="7">
        <v>386</v>
      </c>
      <c r="Y267" s="7">
        <v>388</v>
      </c>
      <c r="Z267" s="7"/>
      <c r="AA267" s="7"/>
      <c r="AB267" s="7">
        <v>25</v>
      </c>
      <c r="AC267" s="7"/>
      <c r="AD267" s="7"/>
      <c r="AE267" s="7"/>
      <c r="AF267" s="7"/>
      <c r="AG267" s="7"/>
      <c r="AH267" s="7">
        <f t="shared" si="11"/>
        <v>18704</v>
      </c>
      <c r="AI267" s="7"/>
      <c r="AJ267" s="7"/>
      <c r="AK267" s="7"/>
    </row>
    <row r="268" spans="2:37">
      <c r="B268" s="290"/>
      <c r="C268" s="346"/>
      <c r="D268" s="290"/>
      <c r="E268" s="290"/>
      <c r="F268" s="290"/>
      <c r="G268" s="290"/>
      <c r="H268" s="290"/>
      <c r="I268" s="290"/>
      <c r="J268" s="290"/>
      <c r="K268" s="290"/>
      <c r="L268" s="290"/>
      <c r="M268" s="290"/>
      <c r="N268" s="290"/>
      <c r="O268" s="290"/>
      <c r="P268" s="290"/>
      <c r="Q268" s="290"/>
      <c r="R268" s="290"/>
      <c r="V268" s="7"/>
      <c r="W268" s="12">
        <v>45333</v>
      </c>
      <c r="X268" s="7">
        <v>420</v>
      </c>
      <c r="Y268" s="365" t="s">
        <v>1868</v>
      </c>
      <c r="Z268" s="7"/>
      <c r="AA268" s="7"/>
      <c r="AB268" s="7">
        <v>15</v>
      </c>
      <c r="AC268" s="7"/>
      <c r="AD268" s="7"/>
      <c r="AE268" s="7"/>
      <c r="AF268" s="7"/>
      <c r="AG268" s="7"/>
      <c r="AH268" s="7">
        <f t="shared" si="11"/>
        <v>18719</v>
      </c>
      <c r="AI268" s="7"/>
      <c r="AJ268" s="7"/>
      <c r="AK268" s="7"/>
    </row>
    <row r="269" spans="2:37">
      <c r="B269" s="290"/>
      <c r="C269" s="346"/>
      <c r="D269" s="290"/>
      <c r="E269" s="290"/>
      <c r="F269" s="290"/>
      <c r="G269" s="290"/>
      <c r="H269" s="290"/>
      <c r="I269" s="290"/>
      <c r="J269" s="290"/>
      <c r="K269" s="290"/>
      <c r="L269" s="290"/>
      <c r="M269" s="290"/>
      <c r="N269" s="290"/>
      <c r="O269" s="290"/>
      <c r="P269" s="290"/>
      <c r="Q269" s="290"/>
      <c r="R269" s="290"/>
      <c r="V269" s="7"/>
      <c r="W269" s="12">
        <v>45334</v>
      </c>
      <c r="X269" s="7">
        <v>396</v>
      </c>
      <c r="Y269" s="7">
        <v>475</v>
      </c>
      <c r="Z269" s="7"/>
      <c r="AA269" s="7"/>
      <c r="AB269" s="7">
        <v>80</v>
      </c>
      <c r="AC269" s="7"/>
      <c r="AD269" s="7"/>
      <c r="AE269" s="7"/>
      <c r="AF269" s="7"/>
      <c r="AG269" s="7"/>
      <c r="AH269" s="7">
        <f t="shared" si="11"/>
        <v>18799</v>
      </c>
      <c r="AI269" s="7"/>
      <c r="AJ269" s="7"/>
      <c r="AK269" s="7"/>
    </row>
    <row r="270" spans="2:37">
      <c r="B270" s="290"/>
      <c r="C270" s="346"/>
      <c r="D270" s="290"/>
      <c r="E270" s="290"/>
      <c r="F270" s="290"/>
      <c r="G270" s="290"/>
      <c r="H270" s="290"/>
      <c r="I270" s="290"/>
      <c r="J270" s="290"/>
      <c r="K270" s="290"/>
      <c r="L270" s="290"/>
      <c r="M270" s="290"/>
      <c r="N270" s="290"/>
      <c r="O270" s="290"/>
      <c r="P270" s="290"/>
      <c r="Q270" s="290"/>
      <c r="R270" s="290"/>
      <c r="V270" s="7"/>
      <c r="W270" s="12">
        <v>45334</v>
      </c>
      <c r="X270" s="7">
        <v>570</v>
      </c>
      <c r="Y270" s="7">
        <v>571</v>
      </c>
      <c r="Z270" s="7"/>
      <c r="AA270" s="7"/>
      <c r="AB270" s="7">
        <v>50</v>
      </c>
      <c r="AC270" s="7"/>
      <c r="AD270" s="7"/>
      <c r="AE270" s="7"/>
      <c r="AF270" s="7"/>
      <c r="AG270" s="7"/>
      <c r="AH270" s="7">
        <f t="shared" ref="AH270:AH295" si="13">+AH269+AB270+AC270+AD270+AE270+AF270+AG270</f>
        <v>18849</v>
      </c>
      <c r="AI270" s="7"/>
      <c r="AJ270" s="7"/>
      <c r="AK270" s="7"/>
    </row>
    <row r="271" spans="2:37">
      <c r="B271" s="290"/>
      <c r="C271" s="346"/>
      <c r="D271" s="290"/>
      <c r="E271" s="290"/>
      <c r="F271" s="290"/>
      <c r="G271" s="290"/>
      <c r="H271" s="290"/>
      <c r="I271" s="290"/>
      <c r="J271" s="290"/>
      <c r="K271" s="290"/>
      <c r="L271" s="290"/>
      <c r="M271" s="290"/>
      <c r="N271" s="290"/>
      <c r="O271" s="290"/>
      <c r="P271" s="290"/>
      <c r="Q271" s="290"/>
      <c r="R271" s="290"/>
      <c r="V271" s="7"/>
      <c r="W271" s="12">
        <v>45335</v>
      </c>
      <c r="X271" s="7">
        <v>576</v>
      </c>
      <c r="Y271" s="365" t="s">
        <v>1870</v>
      </c>
      <c r="Z271" s="7"/>
      <c r="AA271" s="7"/>
      <c r="AB271" s="7">
        <v>45</v>
      </c>
      <c r="AC271" s="7"/>
      <c r="AD271" s="7"/>
      <c r="AE271" s="7"/>
      <c r="AF271" s="7"/>
      <c r="AG271" s="7"/>
      <c r="AH271" s="7">
        <f t="shared" si="13"/>
        <v>18894</v>
      </c>
      <c r="AI271" s="7"/>
      <c r="AJ271" s="7"/>
      <c r="AK271" s="7"/>
    </row>
    <row r="272" spans="2:37">
      <c r="B272" s="290"/>
      <c r="C272" s="346"/>
      <c r="D272" s="290"/>
      <c r="E272" s="290"/>
      <c r="F272" s="290"/>
      <c r="G272" s="290"/>
      <c r="H272" s="290"/>
      <c r="I272" s="290"/>
      <c r="J272" s="290"/>
      <c r="K272" s="290"/>
      <c r="L272" s="290"/>
      <c r="M272" s="290"/>
      <c r="N272" s="290"/>
      <c r="O272" s="290"/>
      <c r="P272" s="290"/>
      <c r="Q272" s="290"/>
      <c r="R272" s="290"/>
      <c r="V272" s="7"/>
      <c r="W272" s="12">
        <v>45335</v>
      </c>
      <c r="X272" s="7">
        <v>414</v>
      </c>
      <c r="Y272" s="7">
        <v>415</v>
      </c>
      <c r="Z272" s="7"/>
      <c r="AA272" s="7"/>
      <c r="AB272" s="7">
        <v>50</v>
      </c>
      <c r="AC272" s="7"/>
      <c r="AD272" s="7"/>
      <c r="AE272" s="7"/>
      <c r="AF272" s="7"/>
      <c r="AG272" s="7"/>
      <c r="AH272" s="7">
        <f t="shared" si="13"/>
        <v>18944</v>
      </c>
      <c r="AI272" s="7"/>
      <c r="AJ272" s="7"/>
      <c r="AK272" s="7"/>
    </row>
    <row r="273" spans="2:37">
      <c r="B273" s="290"/>
      <c r="C273" s="346"/>
      <c r="D273" s="290"/>
      <c r="E273" s="290"/>
      <c r="F273" s="290"/>
      <c r="G273" s="290"/>
      <c r="H273" s="290"/>
      <c r="I273" s="290"/>
      <c r="J273" s="290"/>
      <c r="K273" s="290"/>
      <c r="L273" s="290"/>
      <c r="M273" s="290"/>
      <c r="N273" s="290"/>
      <c r="O273" s="290"/>
      <c r="P273" s="290"/>
      <c r="Q273" s="290"/>
      <c r="R273" s="290"/>
      <c r="V273" s="7"/>
      <c r="W273" s="12">
        <v>45335</v>
      </c>
      <c r="X273" s="7">
        <v>414</v>
      </c>
      <c r="Y273" s="7">
        <v>416</v>
      </c>
      <c r="Z273" s="7"/>
      <c r="AA273" s="7"/>
      <c r="AB273" s="7">
        <v>20</v>
      </c>
      <c r="AC273" s="7"/>
      <c r="AD273" s="7"/>
      <c r="AE273" s="7"/>
      <c r="AF273" s="7"/>
      <c r="AG273" s="7"/>
      <c r="AH273" s="7">
        <f t="shared" si="13"/>
        <v>18964</v>
      </c>
      <c r="AI273" s="7"/>
      <c r="AJ273" s="7"/>
      <c r="AK273" s="7"/>
    </row>
    <row r="274" spans="2:37">
      <c r="B274" s="290"/>
      <c r="C274" s="346"/>
      <c r="D274" s="290"/>
      <c r="E274" s="290"/>
      <c r="F274" s="290"/>
      <c r="G274" s="290"/>
      <c r="H274" s="290"/>
      <c r="I274" s="290"/>
      <c r="J274" s="290"/>
      <c r="K274" s="290"/>
      <c r="L274" s="290"/>
      <c r="M274" s="290"/>
      <c r="N274" s="290"/>
      <c r="O274" s="290"/>
      <c r="P274" s="290"/>
      <c r="Q274" s="290"/>
      <c r="R274" s="290"/>
      <c r="V274" s="7"/>
      <c r="W274" s="12">
        <v>45335</v>
      </c>
      <c r="X274" s="7">
        <v>10</v>
      </c>
      <c r="Y274" s="7">
        <v>11</v>
      </c>
      <c r="Z274" s="7"/>
      <c r="AA274" s="7"/>
      <c r="AB274" s="7">
        <v>65</v>
      </c>
      <c r="AC274" s="7"/>
      <c r="AD274" s="7"/>
      <c r="AE274" s="7"/>
      <c r="AF274" s="7"/>
      <c r="AG274" s="7"/>
      <c r="AH274" s="7">
        <f t="shared" si="13"/>
        <v>19029</v>
      </c>
      <c r="AI274" s="7"/>
      <c r="AJ274" s="7"/>
      <c r="AK274" s="7"/>
    </row>
    <row r="275" spans="2:37">
      <c r="B275" s="290"/>
      <c r="C275" s="346"/>
      <c r="D275" s="290"/>
      <c r="E275" s="290"/>
      <c r="F275" s="290"/>
      <c r="G275" s="290"/>
      <c r="H275" s="290"/>
      <c r="I275" s="290"/>
      <c r="J275" s="290"/>
      <c r="K275" s="290"/>
      <c r="L275" s="290"/>
      <c r="M275" s="290"/>
      <c r="N275" s="290"/>
      <c r="O275" s="290"/>
      <c r="P275" s="290"/>
      <c r="Q275" s="290"/>
      <c r="R275" s="290"/>
      <c r="V275" s="7"/>
      <c r="W275" s="12">
        <v>45336</v>
      </c>
      <c r="X275" s="7">
        <v>504</v>
      </c>
      <c r="Y275" s="7">
        <v>586</v>
      </c>
      <c r="Z275" s="7"/>
      <c r="AA275" s="7"/>
      <c r="AB275" s="7">
        <v>50</v>
      </c>
      <c r="AC275" s="7"/>
      <c r="AD275" s="7"/>
      <c r="AE275" s="7"/>
      <c r="AF275" s="7"/>
      <c r="AG275" s="7"/>
      <c r="AH275" s="7">
        <f t="shared" si="13"/>
        <v>19079</v>
      </c>
      <c r="AI275" s="7"/>
      <c r="AJ275" s="7"/>
      <c r="AK275" s="7"/>
    </row>
    <row r="276" spans="2:37">
      <c r="B276" s="290"/>
      <c r="C276" s="346"/>
      <c r="D276" s="290"/>
      <c r="E276" s="290"/>
      <c r="F276" s="290"/>
      <c r="G276" s="290"/>
      <c r="H276" s="290"/>
      <c r="I276" s="290"/>
      <c r="J276" s="290"/>
      <c r="K276" s="290"/>
      <c r="L276" s="290"/>
      <c r="M276" s="290"/>
      <c r="N276" s="290"/>
      <c r="O276" s="290"/>
      <c r="P276" s="290"/>
      <c r="Q276" s="290"/>
      <c r="R276" s="290"/>
      <c r="V276" s="7"/>
      <c r="W276" s="12">
        <v>45337</v>
      </c>
      <c r="X276" s="7">
        <v>90</v>
      </c>
      <c r="Y276" s="7">
        <v>94</v>
      </c>
      <c r="Z276" s="7"/>
      <c r="AA276" s="7"/>
      <c r="AB276" s="7">
        <v>60</v>
      </c>
      <c r="AC276" s="7"/>
      <c r="AD276" s="7"/>
      <c r="AE276" s="7"/>
      <c r="AF276" s="7"/>
      <c r="AG276" s="7"/>
      <c r="AH276" s="7">
        <f t="shared" si="13"/>
        <v>19139</v>
      </c>
      <c r="AI276" s="7"/>
      <c r="AJ276" s="7"/>
      <c r="AK276" s="7"/>
    </row>
    <row r="277" spans="2:37">
      <c r="B277" s="290"/>
      <c r="C277" s="346"/>
      <c r="D277" s="290"/>
      <c r="E277" s="290"/>
      <c r="F277" s="290"/>
      <c r="G277" s="290"/>
      <c r="H277" s="290"/>
      <c r="I277" s="290"/>
      <c r="J277" s="290"/>
      <c r="K277" s="290"/>
      <c r="L277" s="290"/>
      <c r="M277" s="290"/>
      <c r="N277" s="290"/>
      <c r="O277" s="290"/>
      <c r="P277" s="290"/>
      <c r="Q277" s="290"/>
      <c r="R277" s="290"/>
      <c r="V277" s="7"/>
      <c r="W277" s="12">
        <v>45337</v>
      </c>
      <c r="X277" s="7">
        <v>147</v>
      </c>
      <c r="Y277" s="7">
        <v>148</v>
      </c>
      <c r="Z277" s="7"/>
      <c r="AA277" s="7"/>
      <c r="AB277" s="7">
        <v>76</v>
      </c>
      <c r="AC277" s="7"/>
      <c r="AD277" s="7"/>
      <c r="AE277" s="7"/>
      <c r="AF277" s="7"/>
      <c r="AG277" s="7"/>
      <c r="AH277" s="7">
        <f t="shared" si="13"/>
        <v>19215</v>
      </c>
      <c r="AI277" s="7"/>
      <c r="AJ277" s="7"/>
      <c r="AK277" s="7"/>
    </row>
    <row r="278" spans="2:37">
      <c r="B278" s="290"/>
      <c r="C278" s="346"/>
      <c r="D278" s="290"/>
      <c r="E278" s="290"/>
      <c r="F278" s="290"/>
      <c r="G278" s="290"/>
      <c r="H278" s="290"/>
      <c r="I278" s="290"/>
      <c r="J278" s="290"/>
      <c r="K278" s="290"/>
      <c r="L278" s="290"/>
      <c r="M278" s="290"/>
      <c r="N278" s="290"/>
      <c r="O278" s="290"/>
      <c r="P278" s="290"/>
      <c r="Q278" s="290"/>
      <c r="R278" s="290"/>
      <c r="V278" s="7"/>
      <c r="W278" s="12">
        <v>45337</v>
      </c>
      <c r="X278" s="7">
        <v>6</v>
      </c>
      <c r="Y278" s="7">
        <v>8</v>
      </c>
      <c r="Z278" s="7"/>
      <c r="AA278" s="7"/>
      <c r="AB278" s="7">
        <v>36</v>
      </c>
      <c r="AC278" s="7"/>
      <c r="AD278" s="7"/>
      <c r="AE278" s="7"/>
      <c r="AF278" s="7"/>
      <c r="AG278" s="7"/>
      <c r="AH278" s="7">
        <f t="shared" si="13"/>
        <v>19251</v>
      </c>
      <c r="AI278" s="7"/>
      <c r="AJ278" s="7"/>
      <c r="AK278" s="7"/>
    </row>
    <row r="279" spans="2:37">
      <c r="B279" s="290"/>
      <c r="C279" s="346"/>
      <c r="D279" s="290"/>
      <c r="E279" s="290"/>
      <c r="F279" s="290"/>
      <c r="G279" s="290"/>
      <c r="H279" s="290"/>
      <c r="I279" s="290"/>
      <c r="J279" s="290"/>
      <c r="K279" s="290"/>
      <c r="L279" s="290"/>
      <c r="M279" s="290"/>
      <c r="N279" s="290"/>
      <c r="O279" s="290"/>
      <c r="P279" s="290"/>
      <c r="Q279" s="290"/>
      <c r="R279" s="290"/>
      <c r="V279" s="7"/>
      <c r="W279" s="12">
        <v>45337</v>
      </c>
      <c r="X279" s="7">
        <v>8</v>
      </c>
      <c r="Y279" s="7">
        <v>11</v>
      </c>
      <c r="Z279" s="7"/>
      <c r="AA279" s="7"/>
      <c r="AB279" s="7">
        <v>59</v>
      </c>
      <c r="AC279" s="7"/>
      <c r="AD279" s="7"/>
      <c r="AE279" s="7"/>
      <c r="AF279" s="7"/>
      <c r="AG279" s="7"/>
      <c r="AH279" s="7">
        <f t="shared" si="13"/>
        <v>19310</v>
      </c>
      <c r="AI279" s="7"/>
      <c r="AJ279" s="7"/>
      <c r="AK279" s="7"/>
    </row>
    <row r="280" spans="2:37">
      <c r="B280" s="290"/>
      <c r="C280" s="346"/>
      <c r="D280" s="290"/>
      <c r="E280" s="290"/>
      <c r="F280" s="290"/>
      <c r="G280" s="290"/>
      <c r="H280" s="290"/>
      <c r="I280" s="290"/>
      <c r="J280" s="290"/>
      <c r="K280" s="290"/>
      <c r="L280" s="290"/>
      <c r="M280" s="290"/>
      <c r="N280" s="290"/>
      <c r="O280" s="290"/>
      <c r="P280" s="290"/>
      <c r="Q280" s="290"/>
      <c r="R280" s="290"/>
      <c r="V280" s="7"/>
      <c r="W280" s="12">
        <v>45338</v>
      </c>
      <c r="X280" s="7">
        <v>570</v>
      </c>
      <c r="Y280" s="7">
        <v>567</v>
      </c>
      <c r="Z280" s="7"/>
      <c r="AA280" s="7"/>
      <c r="AB280" s="7"/>
      <c r="AC280" s="7"/>
      <c r="AD280" s="7"/>
      <c r="AE280" s="7"/>
      <c r="AF280" s="7"/>
      <c r="AG280" s="7">
        <v>168</v>
      </c>
      <c r="AH280" s="7">
        <f t="shared" si="13"/>
        <v>19478</v>
      </c>
      <c r="AI280" s="7"/>
      <c r="AJ280" s="7"/>
      <c r="AK280" s="7"/>
    </row>
    <row r="281" spans="2:37">
      <c r="B281" s="290"/>
      <c r="C281" s="346"/>
      <c r="D281" s="290"/>
      <c r="E281" s="290"/>
      <c r="F281" s="290"/>
      <c r="G281" s="290"/>
      <c r="H281" s="290"/>
      <c r="I281" s="290"/>
      <c r="J281" s="290"/>
      <c r="K281" s="290"/>
      <c r="L281" s="290"/>
      <c r="M281" s="290"/>
      <c r="N281" s="290"/>
      <c r="O281" s="290"/>
      <c r="P281" s="290"/>
      <c r="Q281" s="290"/>
      <c r="R281" s="290"/>
      <c r="V281" s="7"/>
      <c r="W281" s="12">
        <v>45338</v>
      </c>
      <c r="X281" s="7">
        <v>567</v>
      </c>
      <c r="Y281" s="7">
        <v>564</v>
      </c>
      <c r="Z281" s="7"/>
      <c r="AA281" s="7"/>
      <c r="AB281" s="7"/>
      <c r="AC281" s="7"/>
      <c r="AD281" s="7"/>
      <c r="AE281" s="7"/>
      <c r="AF281" s="7"/>
      <c r="AG281" s="7">
        <v>55</v>
      </c>
      <c r="AH281" s="7">
        <f t="shared" si="13"/>
        <v>19533</v>
      </c>
      <c r="AI281" s="7"/>
      <c r="AJ281" s="7"/>
      <c r="AK281" s="7"/>
    </row>
    <row r="282" spans="2:37">
      <c r="B282" s="290"/>
      <c r="C282" s="346"/>
      <c r="D282" s="290"/>
      <c r="E282" s="290"/>
      <c r="F282" s="290"/>
      <c r="G282" s="290"/>
      <c r="H282" s="290"/>
      <c r="I282" s="290"/>
      <c r="J282" s="290"/>
      <c r="K282" s="290"/>
      <c r="L282" s="290"/>
      <c r="M282" s="290"/>
      <c r="N282" s="290"/>
      <c r="O282" s="290"/>
      <c r="P282" s="290"/>
      <c r="Q282" s="290"/>
      <c r="R282" s="290"/>
      <c r="V282" s="7"/>
      <c r="W282" s="12">
        <v>45338</v>
      </c>
      <c r="X282" s="7">
        <v>564</v>
      </c>
      <c r="Y282" s="7">
        <v>544</v>
      </c>
      <c r="Z282" s="7"/>
      <c r="AA282" s="7"/>
      <c r="AB282" s="7"/>
      <c r="AC282" s="7"/>
      <c r="AD282" s="7"/>
      <c r="AE282" s="7"/>
      <c r="AF282" s="7"/>
      <c r="AG282" s="7">
        <v>140</v>
      </c>
      <c r="AH282" s="7">
        <f t="shared" si="13"/>
        <v>19673</v>
      </c>
      <c r="AI282" s="7"/>
      <c r="AJ282" s="7"/>
      <c r="AK282" s="7"/>
    </row>
    <row r="283" spans="2:37">
      <c r="B283" s="290"/>
      <c r="C283" s="346"/>
      <c r="D283" s="290"/>
      <c r="E283" s="290"/>
      <c r="F283" s="290"/>
      <c r="G283" s="290"/>
      <c r="H283" s="290"/>
      <c r="I283" s="290"/>
      <c r="J283" s="290"/>
      <c r="K283" s="290"/>
      <c r="L283" s="290"/>
      <c r="M283" s="290"/>
      <c r="N283" s="290"/>
      <c r="O283" s="290"/>
      <c r="P283" s="290"/>
      <c r="Q283" s="290"/>
      <c r="R283" s="290"/>
      <c r="V283" s="7"/>
      <c r="W283" s="12">
        <v>45339</v>
      </c>
      <c r="X283" s="7">
        <v>504</v>
      </c>
      <c r="Y283" s="7">
        <v>526</v>
      </c>
      <c r="Z283" s="7"/>
      <c r="AA283" s="7"/>
      <c r="AB283" s="7"/>
      <c r="AC283" s="7"/>
      <c r="AD283" s="7"/>
      <c r="AE283" s="7"/>
      <c r="AF283" s="7"/>
      <c r="AG283" s="7">
        <v>83</v>
      </c>
      <c r="AH283" s="7">
        <f t="shared" si="13"/>
        <v>19756</v>
      </c>
      <c r="AI283" s="7"/>
      <c r="AJ283" s="7"/>
      <c r="AK283" s="7"/>
    </row>
    <row r="284" spans="2:37">
      <c r="B284" s="290"/>
      <c r="C284" s="346"/>
      <c r="D284" s="290"/>
      <c r="E284" s="290"/>
      <c r="F284" s="290"/>
      <c r="G284" s="290"/>
      <c r="H284" s="290"/>
      <c r="I284" s="290"/>
      <c r="J284" s="290"/>
      <c r="K284" s="290"/>
      <c r="L284" s="290"/>
      <c r="M284" s="290"/>
      <c r="N284" s="290"/>
      <c r="O284" s="290"/>
      <c r="P284" s="290"/>
      <c r="Q284" s="290"/>
      <c r="R284" s="290"/>
      <c r="V284" s="7"/>
      <c r="W284" s="12">
        <v>45339</v>
      </c>
      <c r="X284" s="7">
        <v>526</v>
      </c>
      <c r="Y284" s="7">
        <v>537</v>
      </c>
      <c r="Z284" s="7"/>
      <c r="AA284" s="7"/>
      <c r="AB284" s="7"/>
      <c r="AC284" s="7"/>
      <c r="AD284" s="7"/>
      <c r="AE284" s="7"/>
      <c r="AF284" s="7"/>
      <c r="AG284" s="7">
        <v>188</v>
      </c>
      <c r="AH284" s="7">
        <f t="shared" si="13"/>
        <v>19944</v>
      </c>
      <c r="AI284" s="7"/>
      <c r="AJ284" s="7"/>
      <c r="AK284" s="7"/>
    </row>
    <row r="285" spans="2:37">
      <c r="B285" s="290"/>
      <c r="C285" s="346"/>
      <c r="D285" s="290"/>
      <c r="E285" s="290"/>
      <c r="F285" s="290"/>
      <c r="G285" s="290"/>
      <c r="H285" s="290"/>
      <c r="I285" s="290"/>
      <c r="J285" s="290"/>
      <c r="K285" s="290"/>
      <c r="L285" s="290"/>
      <c r="M285" s="290"/>
      <c r="N285" s="290"/>
      <c r="O285" s="290"/>
      <c r="P285" s="290"/>
      <c r="Q285" s="290"/>
      <c r="R285" s="290"/>
      <c r="V285" s="7"/>
      <c r="W285" s="12">
        <v>45339</v>
      </c>
      <c r="X285" s="7">
        <v>537</v>
      </c>
      <c r="Y285" s="7">
        <v>540</v>
      </c>
      <c r="Z285" s="7"/>
      <c r="AA285" s="7"/>
      <c r="AB285" s="7"/>
      <c r="AC285" s="7"/>
      <c r="AD285" s="7"/>
      <c r="AE285" s="7"/>
      <c r="AF285" s="7"/>
      <c r="AG285" s="7">
        <v>33</v>
      </c>
      <c r="AH285" s="7">
        <f t="shared" si="13"/>
        <v>19977</v>
      </c>
      <c r="AI285" s="7"/>
      <c r="AJ285" s="7"/>
      <c r="AK285" s="7"/>
    </row>
    <row r="286" spans="2:37">
      <c r="B286" s="290"/>
      <c r="C286" s="346"/>
      <c r="D286" s="290"/>
      <c r="E286" s="290"/>
      <c r="F286" s="290"/>
      <c r="G286" s="290"/>
      <c r="H286" s="290"/>
      <c r="I286" s="290"/>
      <c r="J286" s="290"/>
      <c r="K286" s="290"/>
      <c r="L286" s="290"/>
      <c r="M286" s="290"/>
      <c r="N286" s="290"/>
      <c r="O286" s="290"/>
      <c r="P286" s="290"/>
      <c r="Q286" s="290"/>
      <c r="R286" s="290"/>
      <c r="V286" s="7"/>
      <c r="W286" s="12">
        <v>45339</v>
      </c>
      <c r="X286" s="7">
        <v>540</v>
      </c>
      <c r="Y286" s="7">
        <v>544</v>
      </c>
      <c r="Z286" s="7"/>
      <c r="AA286" s="7"/>
      <c r="AB286" s="7"/>
      <c r="AC286" s="7"/>
      <c r="AD286" s="7"/>
      <c r="AE286" s="7"/>
      <c r="AF286" s="7"/>
      <c r="AG286" s="7">
        <v>128</v>
      </c>
      <c r="AH286" s="7">
        <f t="shared" si="13"/>
        <v>20105</v>
      </c>
      <c r="AI286" s="7"/>
      <c r="AJ286" s="7"/>
      <c r="AK286" s="7"/>
    </row>
    <row r="287" spans="2:37">
      <c r="B287" s="290"/>
      <c r="C287" s="346"/>
      <c r="D287" s="290"/>
      <c r="E287" s="290"/>
      <c r="F287" s="290"/>
      <c r="G287" s="290"/>
      <c r="H287" s="290"/>
      <c r="I287" s="290"/>
      <c r="J287" s="290"/>
      <c r="K287" s="290"/>
      <c r="L287" s="290"/>
      <c r="M287" s="290"/>
      <c r="N287" s="290"/>
      <c r="O287" s="290"/>
      <c r="P287" s="290"/>
      <c r="Q287" s="290"/>
      <c r="R287" s="290"/>
      <c r="V287" s="7"/>
      <c r="W287" s="12">
        <v>45340</v>
      </c>
      <c r="X287" s="7">
        <v>391</v>
      </c>
      <c r="Y287" s="7">
        <v>401</v>
      </c>
      <c r="Z287" s="7"/>
      <c r="AA287" s="7"/>
      <c r="AB287" s="7"/>
      <c r="AC287" s="7"/>
      <c r="AD287" s="7"/>
      <c r="AE287" s="7"/>
      <c r="AF287" s="7"/>
      <c r="AG287" s="7">
        <v>126</v>
      </c>
      <c r="AH287" s="7">
        <f t="shared" si="13"/>
        <v>20231</v>
      </c>
      <c r="AI287" s="7"/>
      <c r="AJ287" s="7"/>
      <c r="AK287" s="7"/>
    </row>
    <row r="288" spans="2:37">
      <c r="B288" s="290"/>
      <c r="C288" s="346"/>
      <c r="D288" s="290"/>
      <c r="E288" s="290"/>
      <c r="F288" s="290"/>
      <c r="G288" s="290"/>
      <c r="H288" s="290"/>
      <c r="I288" s="290"/>
      <c r="J288" s="290"/>
      <c r="K288" s="290"/>
      <c r="L288" s="290"/>
      <c r="M288" s="290"/>
      <c r="N288" s="290"/>
      <c r="O288" s="290"/>
      <c r="P288" s="290"/>
      <c r="Q288" s="290"/>
      <c r="R288" s="290"/>
      <c r="V288" s="7"/>
      <c r="W288" s="12">
        <v>45340</v>
      </c>
      <c r="X288" s="7">
        <v>401</v>
      </c>
      <c r="Y288" s="7">
        <v>406</v>
      </c>
      <c r="Z288" s="7"/>
      <c r="AA288" s="7"/>
      <c r="AB288" s="7"/>
      <c r="AC288" s="7"/>
      <c r="AD288" s="7"/>
      <c r="AE288" s="7"/>
      <c r="AF288" s="7"/>
      <c r="AG288" s="7">
        <v>15</v>
      </c>
      <c r="AH288" s="7">
        <f t="shared" si="13"/>
        <v>20246</v>
      </c>
      <c r="AI288" s="7"/>
      <c r="AJ288" s="7"/>
      <c r="AK288" s="7"/>
    </row>
    <row r="289" spans="2:37">
      <c r="B289" s="290"/>
      <c r="C289" s="346"/>
      <c r="D289" s="290"/>
      <c r="E289" s="290"/>
      <c r="F289" s="290"/>
      <c r="G289" s="290"/>
      <c r="H289" s="290"/>
      <c r="I289" s="290"/>
      <c r="J289" s="290"/>
      <c r="K289" s="290"/>
      <c r="L289" s="290"/>
      <c r="M289" s="290"/>
      <c r="N289" s="290"/>
      <c r="O289" s="290"/>
      <c r="P289" s="290"/>
      <c r="Q289" s="290"/>
      <c r="R289" s="290"/>
      <c r="V289" s="7"/>
      <c r="W289" s="12">
        <v>45340</v>
      </c>
      <c r="X289" s="7">
        <v>406</v>
      </c>
      <c r="Y289" s="7">
        <v>427</v>
      </c>
      <c r="Z289" s="7"/>
      <c r="AA289" s="7"/>
      <c r="AB289" s="7"/>
      <c r="AC289" s="7"/>
      <c r="AD289" s="7"/>
      <c r="AE289" s="7"/>
      <c r="AF289" s="7"/>
      <c r="AG289" s="7">
        <v>184</v>
      </c>
      <c r="AH289" s="7">
        <f t="shared" si="13"/>
        <v>20430</v>
      </c>
      <c r="AI289" s="7"/>
      <c r="AJ289" s="7"/>
      <c r="AK289" s="7"/>
    </row>
    <row r="290" spans="2:37">
      <c r="B290" s="290"/>
      <c r="C290" s="346"/>
      <c r="D290" s="290"/>
      <c r="E290" s="290"/>
      <c r="F290" s="290"/>
      <c r="G290" s="290"/>
      <c r="H290" s="290"/>
      <c r="I290" s="290"/>
      <c r="J290" s="290"/>
      <c r="K290" s="290"/>
      <c r="L290" s="290"/>
      <c r="M290" s="290"/>
      <c r="N290" s="290"/>
      <c r="O290" s="290"/>
      <c r="P290" s="290"/>
      <c r="Q290" s="290"/>
      <c r="R290" s="290"/>
      <c r="V290" s="7"/>
      <c r="W290" s="12">
        <v>45340</v>
      </c>
      <c r="X290" s="7">
        <v>427</v>
      </c>
      <c r="Y290" s="7">
        <v>428</v>
      </c>
      <c r="Z290" s="7"/>
      <c r="AA290" s="7"/>
      <c r="AB290" s="7"/>
      <c r="AC290" s="7"/>
      <c r="AD290" s="7"/>
      <c r="AE290" s="7"/>
      <c r="AF290" s="7"/>
      <c r="AG290" s="7">
        <v>39</v>
      </c>
      <c r="AH290" s="7">
        <f t="shared" si="13"/>
        <v>20469</v>
      </c>
      <c r="AI290" s="7"/>
      <c r="AJ290" s="7"/>
      <c r="AK290" s="7"/>
    </row>
    <row r="291" spans="2:37">
      <c r="B291" s="290"/>
      <c r="C291" s="346"/>
      <c r="D291" s="290"/>
      <c r="E291" s="290"/>
      <c r="F291" s="290"/>
      <c r="G291" s="290"/>
      <c r="H291" s="290"/>
      <c r="I291" s="290"/>
      <c r="J291" s="290"/>
      <c r="K291" s="290"/>
      <c r="L291" s="290"/>
      <c r="M291" s="290"/>
      <c r="N291" s="290"/>
      <c r="O291" s="290"/>
      <c r="P291" s="290"/>
      <c r="Q291" s="290"/>
      <c r="R291" s="290"/>
      <c r="V291" s="7"/>
      <c r="W291" s="12">
        <v>45340</v>
      </c>
      <c r="X291" s="7">
        <v>428</v>
      </c>
      <c r="Y291" s="7">
        <v>431</v>
      </c>
      <c r="Z291" s="7"/>
      <c r="AA291" s="7"/>
      <c r="AB291" s="7"/>
      <c r="AC291" s="7"/>
      <c r="AD291" s="7"/>
      <c r="AE291" s="7"/>
      <c r="AF291" s="7"/>
      <c r="AG291" s="7">
        <v>24</v>
      </c>
      <c r="AH291" s="7">
        <f t="shared" si="13"/>
        <v>20493</v>
      </c>
      <c r="AI291" s="7"/>
      <c r="AJ291" s="7"/>
      <c r="AK291" s="7"/>
    </row>
    <row r="292" spans="2:37">
      <c r="B292" s="290"/>
      <c r="C292" s="346"/>
      <c r="D292" s="290"/>
      <c r="E292" s="290"/>
      <c r="F292" s="290"/>
      <c r="G292" s="290"/>
      <c r="H292" s="290"/>
      <c r="I292" s="290"/>
      <c r="J292" s="290"/>
      <c r="K292" s="290"/>
      <c r="L292" s="290"/>
      <c r="M292" s="290"/>
      <c r="N292" s="290"/>
      <c r="O292" s="290"/>
      <c r="P292" s="290"/>
      <c r="Q292" s="290"/>
      <c r="R292" s="290"/>
      <c r="V292" s="7"/>
      <c r="W292" s="12">
        <v>45340</v>
      </c>
      <c r="X292" s="7">
        <v>431</v>
      </c>
      <c r="Y292" s="7">
        <v>433</v>
      </c>
      <c r="Z292" s="7"/>
      <c r="AA292" s="7"/>
      <c r="AB292" s="7"/>
      <c r="AC292" s="7"/>
      <c r="AD292" s="7"/>
      <c r="AE292" s="7"/>
      <c r="AF292" s="7"/>
      <c r="AG292" s="7">
        <v>6</v>
      </c>
      <c r="AH292" s="7">
        <f t="shared" si="13"/>
        <v>20499</v>
      </c>
      <c r="AI292" s="7"/>
      <c r="AJ292" s="7"/>
      <c r="AK292" s="7"/>
    </row>
    <row r="293" spans="2:37">
      <c r="B293" s="290"/>
      <c r="C293" s="346"/>
      <c r="D293" s="290"/>
      <c r="E293" s="290"/>
      <c r="F293" s="290"/>
      <c r="G293" s="290"/>
      <c r="H293" s="290"/>
      <c r="I293" s="290"/>
      <c r="J293" s="290"/>
      <c r="K293" s="290"/>
      <c r="L293" s="290"/>
      <c r="M293" s="290"/>
      <c r="N293" s="290"/>
      <c r="O293" s="290"/>
      <c r="P293" s="290"/>
      <c r="Q293" s="290"/>
      <c r="R293" s="290"/>
      <c r="V293" s="7"/>
      <c r="W293" s="12">
        <v>45341</v>
      </c>
      <c r="X293" s="7">
        <v>425</v>
      </c>
      <c r="Y293" s="7">
        <v>450</v>
      </c>
      <c r="Z293" s="7"/>
      <c r="AA293" s="7"/>
      <c r="AB293" s="7"/>
      <c r="AC293" s="7"/>
      <c r="AD293" s="7"/>
      <c r="AE293" s="7"/>
      <c r="AF293" s="7"/>
      <c r="AG293" s="7">
        <v>237</v>
      </c>
      <c r="AH293" s="7">
        <f t="shared" si="13"/>
        <v>20736</v>
      </c>
      <c r="AI293" s="7"/>
      <c r="AJ293" s="7"/>
      <c r="AK293" s="7"/>
    </row>
    <row r="294" spans="2:37">
      <c r="B294" s="290"/>
      <c r="C294" s="346"/>
      <c r="D294" s="290"/>
      <c r="E294" s="290"/>
      <c r="F294" s="290"/>
      <c r="G294" s="290"/>
      <c r="H294" s="290"/>
      <c r="I294" s="290"/>
      <c r="J294" s="290"/>
      <c r="K294" s="290"/>
      <c r="L294" s="290"/>
      <c r="M294" s="290"/>
      <c r="N294" s="290"/>
      <c r="O294" s="290"/>
      <c r="P294" s="290"/>
      <c r="Q294" s="290"/>
      <c r="R294" s="290"/>
      <c r="V294" s="7"/>
      <c r="W294" s="12">
        <v>45341</v>
      </c>
      <c r="X294" s="7">
        <v>450</v>
      </c>
      <c r="Y294" s="7">
        <v>451</v>
      </c>
      <c r="Z294" s="7"/>
      <c r="AA294" s="7"/>
      <c r="AB294" s="7"/>
      <c r="AC294" s="7"/>
      <c r="AD294" s="7"/>
      <c r="AE294" s="7"/>
      <c r="AF294" s="7"/>
      <c r="AG294" s="7">
        <v>73</v>
      </c>
      <c r="AH294" s="7">
        <f t="shared" si="13"/>
        <v>20809</v>
      </c>
      <c r="AI294" s="7"/>
      <c r="AJ294" s="7"/>
      <c r="AK294" s="7"/>
    </row>
    <row r="295" spans="2:37">
      <c r="B295" s="290"/>
      <c r="C295" s="346"/>
      <c r="D295" s="290"/>
      <c r="E295" s="290"/>
      <c r="F295" s="290"/>
      <c r="G295" s="290"/>
      <c r="H295" s="290"/>
      <c r="I295" s="290"/>
      <c r="J295" s="290"/>
      <c r="K295" s="290"/>
      <c r="L295" s="290"/>
      <c r="M295" s="290"/>
      <c r="N295" s="290"/>
      <c r="O295" s="290"/>
      <c r="P295" s="290"/>
      <c r="Q295" s="290"/>
      <c r="R295" s="290"/>
      <c r="V295" s="7"/>
      <c r="W295" s="12">
        <v>45341</v>
      </c>
      <c r="X295" s="7">
        <v>451</v>
      </c>
      <c r="Y295" s="7">
        <v>454</v>
      </c>
      <c r="Z295" s="7"/>
      <c r="AA295" s="7"/>
      <c r="AB295" s="7"/>
      <c r="AC295" s="7"/>
      <c r="AD295" s="7"/>
      <c r="AE295" s="7"/>
      <c r="AF295" s="7"/>
      <c r="AG295" s="7">
        <v>344</v>
      </c>
      <c r="AH295" s="7">
        <f t="shared" si="13"/>
        <v>21153</v>
      </c>
      <c r="AI295" s="7"/>
      <c r="AJ295" s="7"/>
      <c r="AK295" s="7"/>
    </row>
    <row r="296" spans="2:37">
      <c r="B296" s="290"/>
      <c r="C296" s="346"/>
      <c r="D296" s="290"/>
      <c r="E296" s="290"/>
      <c r="F296" s="290"/>
      <c r="G296" s="290"/>
      <c r="H296" s="290"/>
      <c r="I296" s="290"/>
      <c r="J296" s="290"/>
      <c r="K296" s="290"/>
      <c r="L296" s="290"/>
      <c r="M296" s="290"/>
      <c r="N296" s="290"/>
      <c r="O296" s="290"/>
      <c r="P296" s="290"/>
      <c r="Q296" s="290"/>
      <c r="R296" s="290"/>
      <c r="V296" s="7"/>
      <c r="W296" s="12"/>
      <c r="X296" s="7"/>
      <c r="Y296" s="7"/>
      <c r="Z296" s="7"/>
      <c r="AA296" s="7"/>
      <c r="AB296" s="7"/>
      <c r="AC296" s="7"/>
      <c r="AD296" s="7"/>
      <c r="AE296" s="7"/>
      <c r="AF296" s="7"/>
      <c r="AG296" s="7"/>
      <c r="AH296" s="7"/>
      <c r="AI296" s="7"/>
      <c r="AJ296" s="7"/>
      <c r="AK296" s="7"/>
    </row>
    <row r="297" spans="2:37">
      <c r="B297" s="290"/>
      <c r="C297" s="346"/>
      <c r="D297" s="290"/>
      <c r="E297" s="290"/>
      <c r="F297" s="290"/>
      <c r="G297" s="290"/>
      <c r="H297" s="290"/>
      <c r="I297" s="290"/>
      <c r="J297" s="290"/>
      <c r="K297" s="290"/>
      <c r="L297" s="290"/>
      <c r="M297" s="290"/>
      <c r="N297" s="290"/>
      <c r="O297" s="290"/>
      <c r="P297" s="290"/>
      <c r="Q297" s="290"/>
      <c r="R297" s="290"/>
      <c r="V297" s="7"/>
      <c r="W297" s="12"/>
      <c r="X297" s="7"/>
      <c r="Y297" s="7"/>
      <c r="Z297" s="7"/>
      <c r="AA297" s="7"/>
      <c r="AB297" s="7"/>
      <c r="AC297" s="7"/>
      <c r="AD297" s="7"/>
      <c r="AE297" s="7"/>
      <c r="AF297" s="7"/>
      <c r="AG297" s="7"/>
      <c r="AH297" s="7"/>
      <c r="AI297" s="7"/>
      <c r="AJ297" s="7"/>
      <c r="AK297" s="7"/>
    </row>
    <row r="298" spans="2:37">
      <c r="B298" s="290"/>
      <c r="C298" s="346"/>
      <c r="D298" s="290"/>
      <c r="E298" s="290"/>
      <c r="F298" s="290"/>
      <c r="G298" s="290"/>
      <c r="H298" s="290"/>
      <c r="I298" s="290"/>
      <c r="J298" s="290"/>
      <c r="K298" s="290"/>
      <c r="L298" s="290"/>
      <c r="M298" s="290"/>
      <c r="N298" s="290"/>
      <c r="O298" s="290"/>
      <c r="P298" s="290"/>
      <c r="Q298" s="290"/>
      <c r="R298" s="290"/>
      <c r="V298" s="7"/>
      <c r="W298" s="12"/>
      <c r="X298" s="7"/>
      <c r="Y298" s="7"/>
      <c r="Z298" s="7"/>
      <c r="AA298" s="7"/>
      <c r="AB298" s="7"/>
      <c r="AC298" s="7"/>
      <c r="AD298" s="7"/>
      <c r="AE298" s="7"/>
      <c r="AF298" s="7"/>
      <c r="AG298" s="7"/>
      <c r="AH298" s="7"/>
      <c r="AI298" s="7"/>
      <c r="AJ298" s="7"/>
      <c r="AK298" s="7"/>
    </row>
    <row r="299" spans="2:37">
      <c r="B299" s="290"/>
      <c r="C299" s="346"/>
      <c r="D299" s="290"/>
      <c r="E299" s="290"/>
      <c r="F299" s="290"/>
      <c r="G299" s="290"/>
      <c r="H299" s="290"/>
      <c r="I299" s="290"/>
      <c r="J299" s="290"/>
      <c r="K299" s="290"/>
      <c r="L299" s="290"/>
      <c r="M299" s="290"/>
      <c r="N299" s="290"/>
      <c r="O299" s="290"/>
      <c r="P299" s="290"/>
      <c r="Q299" s="290"/>
      <c r="R299" s="290"/>
      <c r="V299" s="7"/>
      <c r="W299" s="12"/>
      <c r="X299" s="7"/>
      <c r="Y299" s="7"/>
      <c r="Z299" s="7"/>
      <c r="AA299" s="7"/>
      <c r="AB299" s="7"/>
      <c r="AC299" s="7"/>
      <c r="AD299" s="7"/>
      <c r="AE299" s="7"/>
      <c r="AF299" s="7"/>
      <c r="AG299" s="7"/>
      <c r="AH299" s="7"/>
      <c r="AI299" s="7"/>
      <c r="AJ299" s="7"/>
      <c r="AK299" s="7"/>
    </row>
    <row r="300" spans="2:37">
      <c r="B300" s="290"/>
      <c r="C300" s="346"/>
      <c r="D300" s="290"/>
      <c r="E300" s="290"/>
      <c r="F300" s="290"/>
      <c r="G300" s="290"/>
      <c r="H300" s="290"/>
      <c r="I300" s="290"/>
      <c r="J300" s="290"/>
      <c r="K300" s="290"/>
      <c r="L300" s="290"/>
      <c r="M300" s="290"/>
      <c r="N300" s="290"/>
      <c r="O300" s="290"/>
      <c r="P300" s="290"/>
      <c r="Q300" s="290"/>
      <c r="R300" s="290"/>
      <c r="V300" s="7"/>
      <c r="W300" s="12"/>
      <c r="X300" s="7"/>
      <c r="Y300" s="7"/>
      <c r="Z300" s="7"/>
      <c r="AA300" s="7"/>
      <c r="AB300" s="7"/>
      <c r="AC300" s="7"/>
      <c r="AD300" s="7"/>
      <c r="AE300" s="7"/>
      <c r="AF300" s="7"/>
      <c r="AG300" s="7"/>
      <c r="AH300" s="7"/>
      <c r="AI300" s="7"/>
      <c r="AJ300" s="7"/>
      <c r="AK300" s="7"/>
    </row>
    <row r="301" spans="2:37">
      <c r="B301" s="290"/>
      <c r="C301" s="346"/>
      <c r="D301" s="290"/>
      <c r="E301" s="290"/>
      <c r="F301" s="290"/>
      <c r="G301" s="290"/>
      <c r="H301" s="290"/>
      <c r="I301" s="290"/>
      <c r="J301" s="290"/>
      <c r="K301" s="290"/>
      <c r="L301" s="290"/>
      <c r="M301" s="290"/>
      <c r="N301" s="290"/>
      <c r="O301" s="290"/>
      <c r="P301" s="290"/>
      <c r="Q301" s="290"/>
      <c r="R301" s="290"/>
      <c r="V301" s="7"/>
      <c r="W301" s="12"/>
      <c r="X301" s="7"/>
      <c r="Y301" s="7"/>
      <c r="Z301" s="7"/>
      <c r="AA301" s="7"/>
      <c r="AB301" s="7"/>
      <c r="AC301" s="7"/>
      <c r="AD301" s="7"/>
      <c r="AE301" s="7"/>
      <c r="AF301" s="7"/>
      <c r="AG301" s="7"/>
      <c r="AH301" s="7"/>
      <c r="AI301" s="7"/>
      <c r="AJ301" s="7"/>
      <c r="AK301" s="7"/>
    </row>
    <row r="302" spans="2:37">
      <c r="B302" s="290"/>
      <c r="C302" s="346"/>
      <c r="D302" s="290"/>
      <c r="E302" s="290"/>
      <c r="F302" s="290"/>
      <c r="G302" s="290"/>
      <c r="H302" s="290"/>
      <c r="I302" s="290"/>
      <c r="J302" s="290"/>
      <c r="K302" s="290"/>
      <c r="L302" s="290"/>
      <c r="M302" s="290"/>
      <c r="N302" s="290"/>
      <c r="O302" s="290"/>
      <c r="P302" s="290"/>
      <c r="Q302" s="290"/>
      <c r="R302" s="290"/>
      <c r="V302" s="7"/>
      <c r="W302" s="12"/>
      <c r="X302" s="7"/>
      <c r="Y302" s="7"/>
      <c r="Z302" s="7"/>
      <c r="AA302" s="7"/>
      <c r="AB302" s="7"/>
      <c r="AC302" s="7"/>
      <c r="AD302" s="7"/>
      <c r="AE302" s="7"/>
      <c r="AF302" s="7"/>
      <c r="AG302" s="7"/>
      <c r="AH302" s="7"/>
      <c r="AI302" s="7"/>
      <c r="AJ302" s="7"/>
      <c r="AK302" s="7"/>
    </row>
    <row r="303" spans="2:37">
      <c r="B303" s="290"/>
      <c r="C303" s="346"/>
      <c r="D303" s="290"/>
      <c r="E303" s="290"/>
      <c r="F303" s="290"/>
      <c r="G303" s="290"/>
      <c r="H303" s="290"/>
      <c r="I303" s="290"/>
      <c r="J303" s="290"/>
      <c r="K303" s="290"/>
      <c r="L303" s="290"/>
      <c r="M303" s="290"/>
      <c r="N303" s="290"/>
      <c r="O303" s="290"/>
      <c r="P303" s="290"/>
      <c r="Q303" s="290"/>
      <c r="R303" s="290"/>
      <c r="V303" s="7"/>
      <c r="W303" s="12"/>
      <c r="X303" s="7"/>
      <c r="Y303" s="7"/>
      <c r="Z303" s="7"/>
      <c r="AA303" s="7"/>
      <c r="AB303" s="7"/>
      <c r="AC303" s="7"/>
      <c r="AD303" s="7"/>
      <c r="AE303" s="7"/>
      <c r="AF303" s="7"/>
      <c r="AG303" s="7"/>
      <c r="AH303" s="7"/>
      <c r="AI303" s="7"/>
      <c r="AJ303" s="7"/>
      <c r="AK303" s="7"/>
    </row>
    <row r="304" spans="2:37">
      <c r="B304" s="290"/>
      <c r="C304" s="346"/>
      <c r="D304" s="290"/>
      <c r="E304" s="290"/>
      <c r="F304" s="290"/>
      <c r="G304" s="290"/>
      <c r="H304" s="290"/>
      <c r="I304" s="290"/>
      <c r="J304" s="290"/>
      <c r="K304" s="290"/>
      <c r="L304" s="290"/>
      <c r="M304" s="290"/>
      <c r="N304" s="290"/>
      <c r="O304" s="290"/>
      <c r="P304" s="290"/>
      <c r="Q304" s="290"/>
      <c r="R304" s="290"/>
      <c r="V304" s="7"/>
      <c r="W304" s="12"/>
      <c r="X304" s="7"/>
      <c r="Y304" s="7"/>
      <c r="Z304" s="7"/>
      <c r="AA304" s="7"/>
      <c r="AB304" s="7"/>
      <c r="AC304" s="7"/>
      <c r="AD304" s="7"/>
      <c r="AE304" s="7"/>
      <c r="AF304" s="7"/>
      <c r="AG304" s="7"/>
      <c r="AH304" s="7"/>
      <c r="AI304" s="7"/>
      <c r="AJ304" s="7"/>
      <c r="AK304" s="7"/>
    </row>
    <row r="305" spans="2:37">
      <c r="B305" s="290"/>
      <c r="C305" s="346"/>
      <c r="D305" s="290"/>
      <c r="E305" s="290"/>
      <c r="F305" s="290"/>
      <c r="G305" s="290"/>
      <c r="H305" s="290"/>
      <c r="I305" s="290"/>
      <c r="J305" s="290"/>
      <c r="K305" s="290"/>
      <c r="L305" s="290"/>
      <c r="M305" s="290"/>
      <c r="N305" s="290"/>
      <c r="O305" s="290"/>
      <c r="P305" s="290"/>
      <c r="Q305" s="290"/>
      <c r="R305" s="290"/>
      <c r="V305" s="7"/>
      <c r="W305" s="12"/>
      <c r="X305" s="7"/>
      <c r="Y305" s="7"/>
      <c r="Z305" s="7"/>
      <c r="AA305" s="7"/>
      <c r="AB305" s="7"/>
      <c r="AC305" s="7"/>
      <c r="AD305" s="7"/>
      <c r="AE305" s="7"/>
      <c r="AF305" s="7"/>
      <c r="AG305" s="7"/>
      <c r="AH305" s="7"/>
      <c r="AI305" s="7"/>
      <c r="AJ305" s="7"/>
      <c r="AK305" s="7"/>
    </row>
    <row r="306" spans="2:37">
      <c r="C306" s="257"/>
      <c r="H306">
        <f>SUM(H11:H180)</f>
        <v>9712</v>
      </c>
      <c r="I306">
        <f t="shared" ref="I306:N306" si="14">SUM(I11:I180)</f>
        <v>0</v>
      </c>
      <c r="J306">
        <f t="shared" si="14"/>
        <v>0</v>
      </c>
      <c r="K306">
        <f t="shared" si="14"/>
        <v>0</v>
      </c>
      <c r="L306">
        <f t="shared" si="14"/>
        <v>0</v>
      </c>
      <c r="M306">
        <f t="shared" si="14"/>
        <v>294</v>
      </c>
      <c r="N306">
        <f t="shared" si="14"/>
        <v>1303</v>
      </c>
      <c r="O306">
        <f>SUM(H306:M306)</f>
        <v>10006</v>
      </c>
      <c r="V306" s="7"/>
      <c r="W306" s="7"/>
      <c r="X306" s="7"/>
      <c r="Y306" s="7"/>
      <c r="Z306" s="7"/>
      <c r="AA306" s="7"/>
      <c r="AB306" s="7">
        <f>SUM(AB11:AB259)</f>
        <v>18352</v>
      </c>
      <c r="AC306" s="7">
        <f t="shared" ref="AC306:AG306" si="15">SUM(AC11:AC226)</f>
        <v>0</v>
      </c>
      <c r="AD306" s="7">
        <f t="shared" si="15"/>
        <v>0</v>
      </c>
      <c r="AE306" s="7">
        <f t="shared" si="15"/>
        <v>30</v>
      </c>
      <c r="AF306" s="7">
        <f t="shared" si="15"/>
        <v>0</v>
      </c>
      <c r="AG306" s="7">
        <f t="shared" si="15"/>
        <v>102</v>
      </c>
      <c r="AH306" s="7">
        <f>+AB306+AC306+AD306+AE306+AF306+AG306</f>
        <v>18484</v>
      </c>
      <c r="AI306" s="7"/>
      <c r="AJ306" s="7"/>
      <c r="AK306" s="7"/>
    </row>
    <row r="307" spans="2:37">
      <c r="O307">
        <f>+AH306</f>
        <v>18484</v>
      </c>
    </row>
    <row r="308" spans="2:37">
      <c r="O308">
        <f>O306+O307</f>
        <v>28490</v>
      </c>
    </row>
  </sheetData>
  <mergeCells count="36">
    <mergeCell ref="B8:S8"/>
    <mergeCell ref="B4:E4"/>
    <mergeCell ref="F4:S7"/>
    <mergeCell ref="B5:E5"/>
    <mergeCell ref="B6:E6"/>
    <mergeCell ref="B7:E7"/>
    <mergeCell ref="S9:S10"/>
    <mergeCell ref="B9:B10"/>
    <mergeCell ref="C9:C10"/>
    <mergeCell ref="D9:D10"/>
    <mergeCell ref="E9:E10"/>
    <mergeCell ref="F9:F10"/>
    <mergeCell ref="G9:G10"/>
    <mergeCell ref="H9:M9"/>
    <mergeCell ref="O9:O10"/>
    <mergeCell ref="P9:P10"/>
    <mergeCell ref="Q9:Q10"/>
    <mergeCell ref="R9:R10"/>
    <mergeCell ref="V4:Y4"/>
    <mergeCell ref="Z4:AL7"/>
    <mergeCell ref="V5:Y5"/>
    <mergeCell ref="V6:Y6"/>
    <mergeCell ref="V7:Y7"/>
    <mergeCell ref="V8:AL8"/>
    <mergeCell ref="V9:V10"/>
    <mergeCell ref="W9:W10"/>
    <mergeCell ref="X9:X10"/>
    <mergeCell ref="Y9:Y10"/>
    <mergeCell ref="Z9:Z10"/>
    <mergeCell ref="AA9:AA10"/>
    <mergeCell ref="AB9:AG9"/>
    <mergeCell ref="AH9:AH10"/>
    <mergeCell ref="AI9:AI10"/>
    <mergeCell ref="AJ9:AJ10"/>
    <mergeCell ref="AK9:AK10"/>
    <mergeCell ref="AL9:AL10"/>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V175"/>
  <sheetViews>
    <sheetView topLeftCell="A88" workbookViewId="0">
      <selection activeCell="B151" sqref="B151:B155"/>
    </sheetView>
  </sheetViews>
  <sheetFormatPr defaultRowHeight="15"/>
  <cols>
    <col min="3" max="3" width="10.28515625" bestFit="1" customWidth="1"/>
    <col min="13" max="13" width="9.7109375" customWidth="1"/>
  </cols>
  <sheetData>
    <row r="4" spans="2:18" ht="18.75">
      <c r="B4" s="713" t="s">
        <v>22</v>
      </c>
      <c r="C4" s="713"/>
      <c r="D4" s="713"/>
      <c r="E4" s="713"/>
      <c r="F4" s="720"/>
      <c r="G4" s="720"/>
      <c r="H4" s="720"/>
      <c r="I4" s="720"/>
      <c r="J4" s="720"/>
      <c r="K4" s="720"/>
      <c r="L4" s="720"/>
      <c r="M4" s="720"/>
      <c r="N4" s="720"/>
      <c r="O4" s="720"/>
      <c r="P4" s="720"/>
      <c r="Q4" s="720"/>
      <c r="R4" s="720"/>
    </row>
    <row r="5" spans="2:18" ht="18.75">
      <c r="B5" s="713" t="s">
        <v>1761</v>
      </c>
      <c r="C5" s="713"/>
      <c r="D5" s="713"/>
      <c r="E5" s="713"/>
      <c r="F5" s="720"/>
      <c r="G5" s="720"/>
      <c r="H5" s="720"/>
      <c r="I5" s="720"/>
      <c r="J5" s="720"/>
      <c r="K5" s="720"/>
      <c r="L5" s="720"/>
      <c r="M5" s="720"/>
      <c r="N5" s="720"/>
      <c r="O5" s="720"/>
      <c r="P5" s="720"/>
      <c r="Q5" s="720"/>
      <c r="R5" s="720"/>
    </row>
    <row r="6" spans="2:18" ht="18.75">
      <c r="B6" s="772" t="s">
        <v>1760</v>
      </c>
      <c r="C6" s="801"/>
      <c r="D6" s="801"/>
      <c r="E6" s="801"/>
      <c r="F6" s="801"/>
      <c r="G6" s="801"/>
      <c r="H6" s="801"/>
      <c r="I6" s="801"/>
      <c r="J6" s="801"/>
      <c r="K6" s="801"/>
      <c r="L6" s="801"/>
      <c r="M6" s="801"/>
      <c r="N6" s="801"/>
      <c r="O6" s="801"/>
      <c r="P6" s="801"/>
      <c r="Q6" s="801"/>
      <c r="R6" s="773"/>
    </row>
    <row r="7" spans="2:18" ht="18">
      <c r="B7" s="800" t="s">
        <v>1633</v>
      </c>
      <c r="C7" s="800" t="s">
        <v>1634</v>
      </c>
      <c r="D7" s="719" t="s">
        <v>91</v>
      </c>
      <c r="E7" s="719" t="s">
        <v>92</v>
      </c>
      <c r="F7" s="719" t="s">
        <v>93</v>
      </c>
      <c r="G7" s="719" t="s">
        <v>94</v>
      </c>
      <c r="H7" s="797" t="s">
        <v>95</v>
      </c>
      <c r="I7" s="798"/>
      <c r="J7" s="798"/>
      <c r="K7" s="798"/>
      <c r="L7" s="798"/>
      <c r="M7" s="799"/>
      <c r="N7" s="719" t="s">
        <v>96</v>
      </c>
      <c r="O7" s="719" t="s">
        <v>97</v>
      </c>
      <c r="P7" s="719" t="s">
        <v>98</v>
      </c>
      <c r="Q7" s="719" t="s">
        <v>99</v>
      </c>
      <c r="R7" s="719" t="s">
        <v>265</v>
      </c>
    </row>
    <row r="8" spans="2:18" ht="36">
      <c r="B8" s="800"/>
      <c r="C8" s="800"/>
      <c r="D8" s="719"/>
      <c r="E8" s="719"/>
      <c r="F8" s="719"/>
      <c r="G8" s="719"/>
      <c r="H8" s="243" t="s">
        <v>101</v>
      </c>
      <c r="I8" s="244" t="s">
        <v>102</v>
      </c>
      <c r="J8" s="244" t="s">
        <v>103</v>
      </c>
      <c r="K8" s="244" t="s">
        <v>104</v>
      </c>
      <c r="L8" s="244" t="s">
        <v>1697</v>
      </c>
      <c r="M8" s="244" t="s">
        <v>1642</v>
      </c>
      <c r="N8" s="719"/>
      <c r="O8" s="719"/>
      <c r="P8" s="719"/>
      <c r="Q8" s="719"/>
      <c r="R8" s="719"/>
    </row>
    <row r="9" spans="2:18">
      <c r="B9" s="327">
        <v>1</v>
      </c>
      <c r="C9" s="6">
        <v>45282</v>
      </c>
      <c r="D9" s="328">
        <v>102</v>
      </c>
      <c r="E9" s="328">
        <v>76</v>
      </c>
      <c r="F9" s="327"/>
      <c r="G9" s="327"/>
      <c r="H9" s="327">
        <v>225</v>
      </c>
      <c r="I9" s="327"/>
      <c r="J9" s="327"/>
      <c r="K9" s="327"/>
      <c r="L9" s="327"/>
      <c r="M9" s="327"/>
      <c r="N9" s="327">
        <f>+H9</f>
        <v>225</v>
      </c>
      <c r="O9" s="327"/>
      <c r="P9" s="327"/>
      <c r="Q9" s="327"/>
      <c r="R9" s="327"/>
    </row>
    <row r="10" spans="2:18">
      <c r="B10" s="327">
        <f>1+B9</f>
        <v>2</v>
      </c>
      <c r="C10" s="6">
        <v>45283</v>
      </c>
      <c r="D10" s="328" t="s">
        <v>827</v>
      </c>
      <c r="E10" s="328" t="s">
        <v>1397</v>
      </c>
      <c r="F10" s="327"/>
      <c r="G10" s="327"/>
      <c r="H10" s="327">
        <v>525</v>
      </c>
      <c r="I10" s="327"/>
      <c r="J10" s="327"/>
      <c r="K10" s="327"/>
      <c r="L10" s="327"/>
      <c r="M10" s="327"/>
      <c r="N10" s="327">
        <f>+N9+H10+I10+J10+K10+L10+M10</f>
        <v>750</v>
      </c>
      <c r="O10" s="327"/>
      <c r="P10" s="327"/>
      <c r="Q10" s="327"/>
      <c r="R10" s="327"/>
    </row>
    <row r="11" spans="2:18">
      <c r="B11" s="330">
        <f t="shared" ref="B11:B74" si="0">1+B10</f>
        <v>3</v>
      </c>
      <c r="C11" s="6">
        <v>45284</v>
      </c>
      <c r="D11" s="328" t="s">
        <v>827</v>
      </c>
      <c r="E11" s="328" t="s">
        <v>1397</v>
      </c>
      <c r="F11" s="327"/>
      <c r="G11" s="327"/>
      <c r="H11" s="327">
        <v>182</v>
      </c>
      <c r="I11" s="327"/>
      <c r="J11" s="327"/>
      <c r="K11" s="327"/>
      <c r="L11" s="327"/>
      <c r="M11" s="327"/>
      <c r="N11" s="327">
        <f t="shared" ref="N11:N74" si="1">+N10+H11+I11+J11+K11+L11+M11</f>
        <v>932</v>
      </c>
      <c r="O11" s="327"/>
      <c r="P11" s="327"/>
      <c r="Q11" s="327"/>
      <c r="R11" s="327"/>
    </row>
    <row r="12" spans="2:18">
      <c r="B12" s="330">
        <f t="shared" si="0"/>
        <v>4</v>
      </c>
      <c r="C12" s="6">
        <v>45284</v>
      </c>
      <c r="D12" s="328">
        <v>227</v>
      </c>
      <c r="E12" s="328">
        <v>234</v>
      </c>
      <c r="F12" s="327"/>
      <c r="G12" s="327"/>
      <c r="H12" s="327">
        <v>316</v>
      </c>
      <c r="I12" s="327"/>
      <c r="J12" s="327"/>
      <c r="K12" s="327"/>
      <c r="L12" s="327"/>
      <c r="M12" s="327"/>
      <c r="N12" s="327">
        <f t="shared" si="1"/>
        <v>1248</v>
      </c>
      <c r="O12" s="327"/>
      <c r="P12" s="327"/>
      <c r="Q12" s="327"/>
      <c r="R12" s="327"/>
    </row>
    <row r="13" spans="2:18">
      <c r="B13" s="330">
        <f t="shared" si="0"/>
        <v>5</v>
      </c>
      <c r="C13" s="6">
        <v>45285</v>
      </c>
      <c r="D13" s="328">
        <v>242</v>
      </c>
      <c r="E13" s="328">
        <v>236</v>
      </c>
      <c r="F13" s="327"/>
      <c r="G13" s="327"/>
      <c r="H13" s="322">
        <v>58</v>
      </c>
      <c r="I13" s="327"/>
      <c r="J13" s="327"/>
      <c r="K13" s="327"/>
      <c r="L13" s="327"/>
      <c r="M13" s="327"/>
      <c r="N13" s="327">
        <f t="shared" si="1"/>
        <v>1306</v>
      </c>
      <c r="O13" s="327"/>
      <c r="P13" s="327"/>
      <c r="Q13" s="327"/>
      <c r="R13" s="327"/>
    </row>
    <row r="14" spans="2:18">
      <c r="B14" s="330">
        <f t="shared" si="0"/>
        <v>6</v>
      </c>
      <c r="C14" s="6">
        <v>45285</v>
      </c>
      <c r="D14" s="328">
        <v>236</v>
      </c>
      <c r="E14" s="328">
        <v>234</v>
      </c>
      <c r="F14" s="327"/>
      <c r="G14" s="327"/>
      <c r="H14" s="322">
        <v>52</v>
      </c>
      <c r="I14" s="327"/>
      <c r="J14" s="327"/>
      <c r="K14" s="327"/>
      <c r="L14" s="327"/>
      <c r="M14" s="327"/>
      <c r="N14" s="327">
        <f t="shared" si="1"/>
        <v>1358</v>
      </c>
      <c r="O14" s="327"/>
      <c r="P14" s="327"/>
      <c r="Q14" s="327"/>
      <c r="R14" s="327"/>
    </row>
    <row r="15" spans="2:18">
      <c r="B15" s="330">
        <f t="shared" si="0"/>
        <v>7</v>
      </c>
      <c r="C15" s="6">
        <v>45285</v>
      </c>
      <c r="D15" s="328">
        <v>250</v>
      </c>
      <c r="E15" s="328">
        <v>251</v>
      </c>
      <c r="F15" s="327"/>
      <c r="G15" s="327"/>
      <c r="H15" s="322">
        <v>404</v>
      </c>
      <c r="I15" s="327"/>
      <c r="J15" s="327"/>
      <c r="K15" s="327"/>
      <c r="L15" s="327"/>
      <c r="M15" s="327"/>
      <c r="N15" s="327">
        <f t="shared" si="1"/>
        <v>1762</v>
      </c>
      <c r="O15" s="327"/>
      <c r="P15" s="327"/>
      <c r="Q15" s="327"/>
      <c r="R15" s="327"/>
    </row>
    <row r="16" spans="2:18">
      <c r="B16" s="330">
        <f t="shared" si="0"/>
        <v>8</v>
      </c>
      <c r="C16" s="6">
        <v>45286</v>
      </c>
      <c r="D16" s="327">
        <v>250</v>
      </c>
      <c r="E16" s="327">
        <v>249</v>
      </c>
      <c r="F16" s="327"/>
      <c r="G16" s="327"/>
      <c r="H16" s="327">
        <v>218</v>
      </c>
      <c r="I16" s="327"/>
      <c r="J16" s="327"/>
      <c r="K16" s="327"/>
      <c r="L16" s="327"/>
      <c r="M16" s="327"/>
      <c r="N16" s="330">
        <f t="shared" si="1"/>
        <v>1980</v>
      </c>
      <c r="O16" s="327"/>
      <c r="P16" s="327"/>
      <c r="Q16" s="327"/>
      <c r="R16" s="327"/>
    </row>
    <row r="17" spans="2:18">
      <c r="B17" s="330">
        <f t="shared" si="0"/>
        <v>9</v>
      </c>
      <c r="C17" s="6">
        <v>45287</v>
      </c>
      <c r="D17" s="330">
        <v>236</v>
      </c>
      <c r="E17" s="330">
        <v>242</v>
      </c>
      <c r="F17" s="330"/>
      <c r="G17" s="330"/>
      <c r="H17" s="330">
        <v>58</v>
      </c>
      <c r="I17" s="330"/>
      <c r="J17" s="330"/>
      <c r="K17" s="330"/>
      <c r="L17" s="330"/>
      <c r="M17" s="330"/>
      <c r="N17" s="330">
        <f t="shared" si="1"/>
        <v>2038</v>
      </c>
      <c r="O17" s="330"/>
      <c r="P17" s="330"/>
      <c r="Q17" s="330"/>
      <c r="R17" s="330"/>
    </row>
    <row r="18" spans="2:18">
      <c r="B18" s="330">
        <f t="shared" si="0"/>
        <v>10</v>
      </c>
      <c r="C18" s="6">
        <v>45287</v>
      </c>
      <c r="D18" s="330">
        <v>242</v>
      </c>
      <c r="E18" s="330">
        <v>241</v>
      </c>
      <c r="F18" s="330"/>
      <c r="G18" s="330"/>
      <c r="H18" s="330">
        <v>121</v>
      </c>
      <c r="I18" s="330"/>
      <c r="J18" s="330"/>
      <c r="K18" s="330"/>
      <c r="L18" s="330"/>
      <c r="M18" s="330"/>
      <c r="N18" s="330">
        <f t="shared" si="1"/>
        <v>2159</v>
      </c>
      <c r="O18" s="330"/>
      <c r="P18" s="330"/>
      <c r="Q18" s="330"/>
      <c r="R18" s="330"/>
    </row>
    <row r="19" spans="2:18">
      <c r="B19" s="330">
        <f t="shared" si="0"/>
        <v>11</v>
      </c>
      <c r="C19" s="6">
        <v>45287</v>
      </c>
      <c r="D19" s="330">
        <v>242</v>
      </c>
      <c r="E19" s="330">
        <v>247</v>
      </c>
      <c r="F19" s="330"/>
      <c r="G19" s="330"/>
      <c r="H19" s="330">
        <v>81</v>
      </c>
      <c r="I19" s="330"/>
      <c r="J19" s="330"/>
      <c r="K19" s="330"/>
      <c r="L19" s="330"/>
      <c r="M19" s="330"/>
      <c r="N19" s="330">
        <f t="shared" si="1"/>
        <v>2240</v>
      </c>
      <c r="O19" s="330"/>
      <c r="P19" s="330"/>
      <c r="Q19" s="330"/>
      <c r="R19" s="330"/>
    </row>
    <row r="20" spans="2:18">
      <c r="B20" s="330">
        <f t="shared" si="0"/>
        <v>12</v>
      </c>
      <c r="C20" s="6">
        <v>45287</v>
      </c>
      <c r="D20" s="330">
        <v>247</v>
      </c>
      <c r="E20" s="330">
        <v>249</v>
      </c>
      <c r="F20" s="330"/>
      <c r="G20" s="330"/>
      <c r="H20" s="330">
        <v>40</v>
      </c>
      <c r="I20" s="330"/>
      <c r="J20" s="330"/>
      <c r="K20" s="330"/>
      <c r="L20" s="330"/>
      <c r="M20" s="330"/>
      <c r="N20" s="330">
        <f t="shared" si="1"/>
        <v>2280</v>
      </c>
      <c r="O20" s="330"/>
      <c r="P20" s="330"/>
      <c r="Q20" s="330"/>
      <c r="R20" s="330"/>
    </row>
    <row r="21" spans="2:18">
      <c r="B21" s="330">
        <f t="shared" si="0"/>
        <v>13</v>
      </c>
      <c r="C21" s="6">
        <v>45288</v>
      </c>
      <c r="D21" s="330">
        <v>160</v>
      </c>
      <c r="E21" s="330">
        <v>161</v>
      </c>
      <c r="F21" s="330"/>
      <c r="G21" s="330"/>
      <c r="H21" s="330">
        <v>106</v>
      </c>
      <c r="I21" s="330"/>
      <c r="J21" s="330"/>
      <c r="K21" s="330"/>
      <c r="L21" s="330"/>
      <c r="M21" s="330"/>
      <c r="N21" s="330">
        <f t="shared" si="1"/>
        <v>2386</v>
      </c>
      <c r="O21" s="330"/>
      <c r="P21" s="330"/>
      <c r="Q21" s="330"/>
      <c r="R21" s="330"/>
    </row>
    <row r="22" spans="2:18">
      <c r="B22" s="330">
        <f t="shared" si="0"/>
        <v>14</v>
      </c>
      <c r="C22" s="6">
        <v>45288</v>
      </c>
      <c r="D22" s="330">
        <v>161</v>
      </c>
      <c r="E22" s="330">
        <v>159</v>
      </c>
      <c r="F22" s="330"/>
      <c r="G22" s="330"/>
      <c r="H22" s="330">
        <v>67</v>
      </c>
      <c r="I22" s="330"/>
      <c r="J22" s="330"/>
      <c r="K22" s="330"/>
      <c r="L22" s="330"/>
      <c r="M22" s="330"/>
      <c r="N22" s="330">
        <f t="shared" si="1"/>
        <v>2453</v>
      </c>
      <c r="O22" s="330"/>
      <c r="P22" s="330"/>
      <c r="Q22" s="330"/>
      <c r="R22" s="330"/>
    </row>
    <row r="23" spans="2:18">
      <c r="B23" s="330">
        <f t="shared" si="0"/>
        <v>15</v>
      </c>
      <c r="C23" s="6">
        <v>45288</v>
      </c>
      <c r="D23" s="330">
        <v>162</v>
      </c>
      <c r="E23" s="330">
        <v>158</v>
      </c>
      <c r="F23" s="330"/>
      <c r="G23" s="330"/>
      <c r="H23" s="330">
        <v>65</v>
      </c>
      <c r="I23" s="330"/>
      <c r="J23" s="330"/>
      <c r="K23" s="330"/>
      <c r="L23" s="330"/>
      <c r="M23" s="330"/>
      <c r="N23" s="330">
        <f t="shared" si="1"/>
        <v>2518</v>
      </c>
      <c r="O23" s="330"/>
      <c r="P23" s="330"/>
      <c r="Q23" s="330"/>
      <c r="R23" s="330"/>
    </row>
    <row r="24" spans="2:18">
      <c r="B24" s="330">
        <f t="shared" si="0"/>
        <v>16</v>
      </c>
      <c r="C24" s="6">
        <v>45288</v>
      </c>
      <c r="D24" s="330">
        <v>162</v>
      </c>
      <c r="E24" s="330">
        <v>164</v>
      </c>
      <c r="F24" s="330"/>
      <c r="G24" s="330"/>
      <c r="H24" s="330">
        <v>193</v>
      </c>
      <c r="I24" s="330"/>
      <c r="J24" s="330"/>
      <c r="K24" s="330"/>
      <c r="L24" s="330"/>
      <c r="M24" s="330"/>
      <c r="N24" s="330">
        <f t="shared" si="1"/>
        <v>2711</v>
      </c>
      <c r="O24" s="330"/>
      <c r="P24" s="330"/>
      <c r="Q24" s="330"/>
      <c r="R24" s="330"/>
    </row>
    <row r="25" spans="2:18">
      <c r="B25" s="330">
        <f t="shared" si="0"/>
        <v>17</v>
      </c>
      <c r="C25" s="6">
        <v>45289</v>
      </c>
      <c r="D25" s="330">
        <v>160</v>
      </c>
      <c r="E25" s="330">
        <v>149</v>
      </c>
      <c r="F25" s="330"/>
      <c r="G25" s="330"/>
      <c r="H25" s="330">
        <v>176</v>
      </c>
      <c r="I25" s="330"/>
      <c r="J25" s="330"/>
      <c r="K25" s="330"/>
      <c r="L25" s="330"/>
      <c r="M25" s="330"/>
      <c r="N25" s="330">
        <f t="shared" si="1"/>
        <v>2887</v>
      </c>
      <c r="O25" s="330"/>
      <c r="P25" s="330"/>
      <c r="Q25" s="330"/>
      <c r="R25" s="330"/>
    </row>
    <row r="26" spans="2:18">
      <c r="B26" s="330">
        <f t="shared" si="0"/>
        <v>18</v>
      </c>
      <c r="C26" s="6">
        <v>45289</v>
      </c>
      <c r="D26" s="330">
        <v>149</v>
      </c>
      <c r="E26" s="330">
        <v>135</v>
      </c>
      <c r="F26" s="330"/>
      <c r="G26" s="330"/>
      <c r="H26" s="330">
        <v>48</v>
      </c>
      <c r="I26" s="330"/>
      <c r="J26" s="330"/>
      <c r="K26" s="330"/>
      <c r="L26" s="330"/>
      <c r="M26" s="330"/>
      <c r="N26" s="330">
        <f t="shared" si="1"/>
        <v>2935</v>
      </c>
      <c r="O26" s="330"/>
      <c r="P26" s="330"/>
      <c r="Q26" s="330"/>
      <c r="R26" s="330"/>
    </row>
    <row r="27" spans="2:18">
      <c r="B27" s="330">
        <f t="shared" si="0"/>
        <v>19</v>
      </c>
      <c r="C27" s="6">
        <v>45289</v>
      </c>
      <c r="D27" s="330">
        <v>135</v>
      </c>
      <c r="E27" s="330">
        <v>126</v>
      </c>
      <c r="F27" s="330"/>
      <c r="G27" s="330"/>
      <c r="H27" s="330">
        <v>106</v>
      </c>
      <c r="I27" s="330"/>
      <c r="J27" s="330"/>
      <c r="K27" s="330"/>
      <c r="L27" s="330"/>
      <c r="M27" s="330"/>
      <c r="N27" s="330">
        <f t="shared" si="1"/>
        <v>3041</v>
      </c>
      <c r="O27" s="330"/>
      <c r="P27" s="330"/>
      <c r="Q27" s="330"/>
      <c r="R27" s="330"/>
    </row>
    <row r="28" spans="2:18">
      <c r="B28" s="330">
        <f t="shared" si="0"/>
        <v>20</v>
      </c>
      <c r="C28" s="6">
        <v>45289</v>
      </c>
      <c r="D28" s="330">
        <v>126</v>
      </c>
      <c r="E28" s="330">
        <v>110</v>
      </c>
      <c r="F28" s="330"/>
      <c r="G28" s="330"/>
      <c r="H28" s="330">
        <v>110</v>
      </c>
      <c r="I28" s="330"/>
      <c r="J28" s="330"/>
      <c r="K28" s="330"/>
      <c r="L28" s="330"/>
      <c r="M28" s="330"/>
      <c r="N28" s="330">
        <f t="shared" si="1"/>
        <v>3151</v>
      </c>
      <c r="O28" s="330"/>
      <c r="P28" s="330"/>
      <c r="Q28" s="330"/>
      <c r="R28" s="330"/>
    </row>
    <row r="29" spans="2:18">
      <c r="B29" s="330">
        <f t="shared" si="0"/>
        <v>21</v>
      </c>
      <c r="C29" s="6">
        <v>45290</v>
      </c>
      <c r="D29" s="330">
        <v>126</v>
      </c>
      <c r="E29" s="330">
        <v>110</v>
      </c>
      <c r="F29" s="330"/>
      <c r="G29" s="330"/>
      <c r="H29" s="330">
        <v>115</v>
      </c>
      <c r="I29" s="330"/>
      <c r="J29" s="330"/>
      <c r="K29" s="330"/>
      <c r="L29" s="330"/>
      <c r="M29" s="330"/>
      <c r="N29" s="330">
        <f t="shared" si="1"/>
        <v>3266</v>
      </c>
      <c r="O29" s="330"/>
      <c r="P29" s="330"/>
      <c r="Q29" s="330"/>
      <c r="R29" s="330"/>
    </row>
    <row r="30" spans="2:18">
      <c r="B30" s="330">
        <f t="shared" si="0"/>
        <v>22</v>
      </c>
      <c r="C30" s="6">
        <v>45290</v>
      </c>
      <c r="D30" s="330">
        <v>10</v>
      </c>
      <c r="E30" s="330">
        <v>102</v>
      </c>
      <c r="F30" s="330"/>
      <c r="G30" s="330"/>
      <c r="H30" s="330">
        <v>55</v>
      </c>
      <c r="I30" s="330"/>
      <c r="J30" s="330"/>
      <c r="K30" s="330"/>
      <c r="L30" s="330"/>
      <c r="M30" s="330"/>
      <c r="N30" s="330">
        <f t="shared" si="1"/>
        <v>3321</v>
      </c>
      <c r="O30" s="330"/>
      <c r="P30" s="330"/>
      <c r="Q30" s="330"/>
      <c r="R30" s="330"/>
    </row>
    <row r="31" spans="2:18">
      <c r="B31" s="333">
        <f t="shared" si="0"/>
        <v>23</v>
      </c>
      <c r="C31" s="6">
        <v>45291</v>
      </c>
      <c r="D31" s="330">
        <v>110</v>
      </c>
      <c r="E31" s="330">
        <v>102</v>
      </c>
      <c r="F31" s="330"/>
      <c r="G31" s="330"/>
      <c r="H31" s="330">
        <v>106</v>
      </c>
      <c r="I31" s="330"/>
      <c r="J31" s="330"/>
      <c r="K31" s="330"/>
      <c r="L31" s="330"/>
      <c r="M31" s="330"/>
      <c r="N31" s="330">
        <f t="shared" si="1"/>
        <v>3427</v>
      </c>
      <c r="O31" s="330"/>
      <c r="P31" s="330"/>
      <c r="Q31" s="330"/>
      <c r="R31" s="330"/>
    </row>
    <row r="32" spans="2:18">
      <c r="B32" s="333">
        <f t="shared" si="0"/>
        <v>24</v>
      </c>
      <c r="C32" s="6">
        <v>45292</v>
      </c>
      <c r="D32" s="330">
        <v>4</v>
      </c>
      <c r="E32" s="330">
        <v>76</v>
      </c>
      <c r="F32" s="330"/>
      <c r="G32" s="330"/>
      <c r="H32" s="330"/>
      <c r="I32" s="330">
        <v>355</v>
      </c>
      <c r="J32" s="330"/>
      <c r="K32" s="330"/>
      <c r="L32" s="330"/>
      <c r="M32" s="330"/>
      <c r="N32" s="330">
        <f t="shared" si="1"/>
        <v>3782</v>
      </c>
      <c r="O32" s="330"/>
      <c r="P32" s="330"/>
      <c r="Q32" s="330"/>
      <c r="R32" s="330"/>
    </row>
    <row r="33" spans="2:18">
      <c r="B33" s="333">
        <f t="shared" si="0"/>
        <v>25</v>
      </c>
      <c r="C33" s="6">
        <v>45292</v>
      </c>
      <c r="D33" s="330">
        <v>8</v>
      </c>
      <c r="E33" s="330">
        <v>34</v>
      </c>
      <c r="F33" s="330"/>
      <c r="G33" s="330"/>
      <c r="H33" s="330"/>
      <c r="I33" s="330"/>
      <c r="J33" s="330"/>
      <c r="K33" s="330">
        <v>90</v>
      </c>
      <c r="L33" s="330"/>
      <c r="M33" s="330"/>
      <c r="N33" s="330">
        <f t="shared" si="1"/>
        <v>3872</v>
      </c>
      <c r="O33" s="330"/>
      <c r="P33" s="330"/>
      <c r="Q33" s="330"/>
      <c r="R33" s="330"/>
    </row>
    <row r="34" spans="2:18">
      <c r="B34" s="333">
        <f t="shared" si="0"/>
        <v>26</v>
      </c>
      <c r="C34" s="6">
        <v>45293</v>
      </c>
      <c r="D34" s="330">
        <v>4</v>
      </c>
      <c r="E34" s="330">
        <v>30</v>
      </c>
      <c r="F34" s="330"/>
      <c r="G34" s="330"/>
      <c r="H34" s="330">
        <v>181</v>
      </c>
      <c r="I34" s="330"/>
      <c r="J34" s="330"/>
      <c r="K34" s="330"/>
      <c r="L34" s="330"/>
      <c r="M34" s="330"/>
      <c r="N34" s="333">
        <f t="shared" si="1"/>
        <v>4053</v>
      </c>
      <c r="O34" s="330"/>
      <c r="P34" s="330"/>
      <c r="Q34" s="330"/>
      <c r="R34" s="330"/>
    </row>
    <row r="35" spans="2:18">
      <c r="B35" s="333">
        <f t="shared" si="0"/>
        <v>27</v>
      </c>
      <c r="C35" s="6">
        <v>45293</v>
      </c>
      <c r="D35" s="330">
        <v>15</v>
      </c>
      <c r="E35" s="330">
        <v>16</v>
      </c>
      <c r="F35" s="330"/>
      <c r="G35" s="330"/>
      <c r="H35" s="330">
        <v>58</v>
      </c>
      <c r="I35" s="330"/>
      <c r="J35" s="330"/>
      <c r="K35" s="330"/>
      <c r="L35" s="330"/>
      <c r="M35" s="330"/>
      <c r="N35" s="333">
        <f t="shared" si="1"/>
        <v>4111</v>
      </c>
      <c r="O35" s="330"/>
      <c r="P35" s="330"/>
      <c r="Q35" s="330"/>
      <c r="R35" s="330"/>
    </row>
    <row r="36" spans="2:18">
      <c r="B36" s="333">
        <f t="shared" si="0"/>
        <v>28</v>
      </c>
      <c r="C36" s="6">
        <v>45293</v>
      </c>
      <c r="D36" s="330">
        <v>16</v>
      </c>
      <c r="E36" s="330">
        <v>30</v>
      </c>
      <c r="F36" s="330"/>
      <c r="G36" s="330"/>
      <c r="H36" s="330">
        <v>86</v>
      </c>
      <c r="I36" s="330"/>
      <c r="J36" s="330"/>
      <c r="K36" s="330"/>
      <c r="L36" s="330"/>
      <c r="M36" s="330"/>
      <c r="N36" s="333">
        <f t="shared" si="1"/>
        <v>4197</v>
      </c>
      <c r="O36" s="330"/>
      <c r="P36" s="330"/>
      <c r="Q36" s="330"/>
      <c r="R36" s="330"/>
    </row>
    <row r="37" spans="2:18">
      <c r="B37" s="333">
        <f t="shared" si="0"/>
        <v>29</v>
      </c>
      <c r="C37" s="6">
        <v>45293</v>
      </c>
      <c r="D37" s="330">
        <v>16</v>
      </c>
      <c r="E37" s="330">
        <v>13</v>
      </c>
      <c r="F37" s="330"/>
      <c r="G37" s="330"/>
      <c r="H37" s="330">
        <v>100</v>
      </c>
      <c r="I37" s="330"/>
      <c r="J37" s="330"/>
      <c r="K37" s="330"/>
      <c r="L37" s="330"/>
      <c r="M37" s="330"/>
      <c r="N37" s="333">
        <f t="shared" si="1"/>
        <v>4297</v>
      </c>
      <c r="O37" s="330"/>
      <c r="P37" s="330"/>
      <c r="Q37" s="330"/>
      <c r="R37" s="330"/>
    </row>
    <row r="38" spans="2:18">
      <c r="B38" s="333">
        <f t="shared" si="0"/>
        <v>30</v>
      </c>
      <c r="C38" s="6">
        <v>45295</v>
      </c>
      <c r="D38" s="330">
        <v>1</v>
      </c>
      <c r="E38" s="330">
        <v>2</v>
      </c>
      <c r="F38" s="330"/>
      <c r="G38" s="330"/>
      <c r="H38" s="330"/>
      <c r="I38" s="330"/>
      <c r="J38" s="330"/>
      <c r="K38" s="330"/>
      <c r="L38" s="330">
        <v>120</v>
      </c>
      <c r="M38" s="330"/>
      <c r="N38" s="333">
        <f t="shared" si="1"/>
        <v>4417</v>
      </c>
      <c r="O38" s="330"/>
      <c r="P38" s="330"/>
      <c r="Q38" s="330"/>
      <c r="R38" s="330"/>
    </row>
    <row r="39" spans="2:18">
      <c r="B39" s="333">
        <f t="shared" si="0"/>
        <v>31</v>
      </c>
      <c r="C39" s="6">
        <v>45295</v>
      </c>
      <c r="D39" s="330">
        <v>3</v>
      </c>
      <c r="E39" s="330">
        <v>1</v>
      </c>
      <c r="F39" s="330"/>
      <c r="G39" s="330"/>
      <c r="H39" s="330"/>
      <c r="I39" s="330"/>
      <c r="J39" s="330"/>
      <c r="K39" s="330">
        <v>160</v>
      </c>
      <c r="L39" s="330"/>
      <c r="M39" s="330"/>
      <c r="N39" s="333">
        <f t="shared" si="1"/>
        <v>4577</v>
      </c>
      <c r="O39" s="330"/>
      <c r="P39" s="330"/>
      <c r="Q39" s="330"/>
      <c r="R39" s="330"/>
    </row>
    <row r="40" spans="2:18">
      <c r="B40" s="333">
        <f t="shared" si="0"/>
        <v>32</v>
      </c>
      <c r="C40" s="6">
        <v>45295</v>
      </c>
      <c r="D40" s="330">
        <v>3</v>
      </c>
      <c r="E40" s="330">
        <v>4</v>
      </c>
      <c r="F40" s="330"/>
      <c r="G40" s="330"/>
      <c r="H40" s="330"/>
      <c r="I40" s="330"/>
      <c r="J40" s="330">
        <v>120</v>
      </c>
      <c r="K40" s="330"/>
      <c r="L40" s="330"/>
      <c r="M40" s="330"/>
      <c r="N40" s="333">
        <f t="shared" si="1"/>
        <v>4697</v>
      </c>
      <c r="O40" s="330"/>
      <c r="P40" s="330"/>
      <c r="Q40" s="330"/>
      <c r="R40" s="330"/>
    </row>
    <row r="41" spans="2:18">
      <c r="B41" s="333">
        <f t="shared" si="0"/>
        <v>33</v>
      </c>
      <c r="C41" s="6">
        <v>45296</v>
      </c>
      <c r="D41" s="330">
        <v>2</v>
      </c>
      <c r="E41" s="330">
        <v>5</v>
      </c>
      <c r="F41" s="330"/>
      <c r="G41" s="330"/>
      <c r="H41" s="330"/>
      <c r="I41" s="330"/>
      <c r="J41" s="330">
        <v>280</v>
      </c>
      <c r="K41" s="330"/>
      <c r="L41" s="330"/>
      <c r="M41" s="330"/>
      <c r="N41" s="333">
        <f t="shared" si="1"/>
        <v>4977</v>
      </c>
      <c r="O41" s="330"/>
      <c r="P41" s="330"/>
      <c r="Q41" s="330"/>
      <c r="R41" s="330"/>
    </row>
    <row r="42" spans="2:18">
      <c r="B42" s="333">
        <f t="shared" si="0"/>
        <v>34</v>
      </c>
      <c r="C42" s="6">
        <v>45296</v>
      </c>
      <c r="D42" s="330">
        <v>8</v>
      </c>
      <c r="E42" s="330">
        <v>28</v>
      </c>
      <c r="F42" s="330"/>
      <c r="G42" s="330"/>
      <c r="H42" s="330">
        <v>100</v>
      </c>
      <c r="I42" s="330"/>
      <c r="J42" s="330"/>
      <c r="K42" s="330"/>
      <c r="L42" s="330"/>
      <c r="M42" s="330"/>
      <c r="N42" s="333">
        <f t="shared" si="1"/>
        <v>5077</v>
      </c>
      <c r="O42" s="330"/>
      <c r="P42" s="330"/>
      <c r="Q42" s="330"/>
      <c r="R42" s="330"/>
    </row>
    <row r="43" spans="2:18">
      <c r="B43" s="333">
        <f t="shared" si="0"/>
        <v>35</v>
      </c>
      <c r="C43" s="6">
        <v>45298</v>
      </c>
      <c r="D43" s="330">
        <v>8</v>
      </c>
      <c r="E43" s="330">
        <v>28</v>
      </c>
      <c r="F43" s="330"/>
      <c r="G43" s="330"/>
      <c r="H43" s="330">
        <v>43</v>
      </c>
      <c r="I43" s="330"/>
      <c r="J43" s="330"/>
      <c r="K43" s="330"/>
      <c r="L43" s="330"/>
      <c r="M43" s="330"/>
      <c r="N43" s="333">
        <f t="shared" si="1"/>
        <v>5120</v>
      </c>
      <c r="O43" s="330"/>
      <c r="P43" s="330"/>
      <c r="Q43" s="330"/>
      <c r="R43" s="330"/>
    </row>
    <row r="44" spans="2:18">
      <c r="B44" s="333">
        <f t="shared" si="0"/>
        <v>36</v>
      </c>
      <c r="C44" s="6">
        <v>45298</v>
      </c>
      <c r="D44" s="330">
        <v>28</v>
      </c>
      <c r="E44" s="330">
        <v>20</v>
      </c>
      <c r="F44" s="330"/>
      <c r="G44" s="330"/>
      <c r="H44" s="330">
        <v>100</v>
      </c>
      <c r="I44" s="330"/>
      <c r="J44" s="330"/>
      <c r="K44" s="330"/>
      <c r="L44" s="330"/>
      <c r="M44" s="330"/>
      <c r="N44" s="333">
        <f t="shared" si="1"/>
        <v>5220</v>
      </c>
      <c r="O44" s="330"/>
      <c r="P44" s="330"/>
      <c r="Q44" s="330"/>
      <c r="R44" s="330"/>
    </row>
    <row r="45" spans="2:18">
      <c r="B45" s="333">
        <f t="shared" si="0"/>
        <v>37</v>
      </c>
      <c r="C45" s="6">
        <v>45299</v>
      </c>
      <c r="D45" s="333">
        <v>28</v>
      </c>
      <c r="E45" s="333" t="s">
        <v>1794</v>
      </c>
      <c r="F45" s="333"/>
      <c r="G45" s="333"/>
      <c r="H45" s="333">
        <v>50</v>
      </c>
      <c r="I45" s="333"/>
      <c r="J45" s="333"/>
      <c r="K45" s="333"/>
      <c r="L45" s="333"/>
      <c r="M45" s="333"/>
      <c r="N45" s="333">
        <f t="shared" si="1"/>
        <v>5270</v>
      </c>
      <c r="O45" s="333"/>
      <c r="P45" s="333"/>
      <c r="Q45" s="333"/>
      <c r="R45" s="333"/>
    </row>
    <row r="46" spans="2:18">
      <c r="B46" s="333">
        <f t="shared" si="0"/>
        <v>38</v>
      </c>
      <c r="C46" s="6">
        <v>45299</v>
      </c>
      <c r="D46" s="333">
        <v>28</v>
      </c>
      <c r="E46" s="333">
        <v>20</v>
      </c>
      <c r="F46" s="333"/>
      <c r="G46" s="333"/>
      <c r="H46" s="333">
        <v>145</v>
      </c>
      <c r="I46" s="333"/>
      <c r="J46" s="333"/>
      <c r="K46" s="333"/>
      <c r="L46" s="333"/>
      <c r="M46" s="333"/>
      <c r="N46" s="333">
        <f t="shared" si="1"/>
        <v>5415</v>
      </c>
      <c r="O46" s="333"/>
      <c r="P46" s="333"/>
      <c r="Q46" s="333"/>
      <c r="R46" s="333"/>
    </row>
    <row r="47" spans="2:18">
      <c r="B47" s="333">
        <f t="shared" si="0"/>
        <v>39</v>
      </c>
      <c r="C47" s="6">
        <v>45299</v>
      </c>
      <c r="D47" s="333">
        <v>20</v>
      </c>
      <c r="E47" s="333">
        <v>21</v>
      </c>
      <c r="F47" s="333"/>
      <c r="G47" s="333"/>
      <c r="H47" s="333">
        <v>96</v>
      </c>
      <c r="I47" s="333"/>
      <c r="J47" s="333"/>
      <c r="K47" s="333"/>
      <c r="L47" s="333"/>
      <c r="M47" s="333"/>
      <c r="N47" s="333">
        <f t="shared" si="1"/>
        <v>5511</v>
      </c>
      <c r="O47" s="333"/>
      <c r="P47" s="333"/>
      <c r="Q47" s="333"/>
      <c r="R47" s="333"/>
    </row>
    <row r="48" spans="2:18">
      <c r="B48" s="333">
        <f t="shared" si="0"/>
        <v>40</v>
      </c>
      <c r="C48" s="6">
        <v>45299</v>
      </c>
      <c r="D48" s="333">
        <v>21</v>
      </c>
      <c r="E48" s="333">
        <v>22</v>
      </c>
      <c r="F48" s="333"/>
      <c r="G48" s="333"/>
      <c r="H48" s="333">
        <v>16</v>
      </c>
      <c r="I48" s="333"/>
      <c r="J48" s="333"/>
      <c r="K48" s="333"/>
      <c r="L48" s="333"/>
      <c r="M48" s="333"/>
      <c r="N48" s="333">
        <f t="shared" si="1"/>
        <v>5527</v>
      </c>
      <c r="O48" s="333"/>
      <c r="P48" s="333"/>
      <c r="Q48" s="333"/>
      <c r="R48" s="333"/>
    </row>
    <row r="49" spans="2:18">
      <c r="B49" s="333">
        <f t="shared" si="0"/>
        <v>41</v>
      </c>
      <c r="C49" s="6">
        <v>45299</v>
      </c>
      <c r="D49" s="333">
        <v>21</v>
      </c>
      <c r="E49" s="333">
        <v>19</v>
      </c>
      <c r="F49" s="333"/>
      <c r="G49" s="333"/>
      <c r="H49" s="333">
        <v>35</v>
      </c>
      <c r="I49" s="333"/>
      <c r="J49" s="333"/>
      <c r="K49" s="333"/>
      <c r="L49" s="333"/>
      <c r="M49" s="333"/>
      <c r="N49" s="333">
        <f t="shared" si="1"/>
        <v>5562</v>
      </c>
      <c r="O49" s="333"/>
      <c r="P49" s="333"/>
      <c r="Q49" s="333"/>
      <c r="R49" s="333"/>
    </row>
    <row r="50" spans="2:18">
      <c r="B50" s="333">
        <f t="shared" si="0"/>
        <v>42</v>
      </c>
      <c r="C50" s="6">
        <v>45299</v>
      </c>
      <c r="D50" s="333">
        <v>22</v>
      </c>
      <c r="E50" s="333">
        <v>27</v>
      </c>
      <c r="F50" s="333"/>
      <c r="G50" s="333"/>
      <c r="H50" s="333"/>
      <c r="I50" s="333">
        <v>34</v>
      </c>
      <c r="J50" s="333"/>
      <c r="K50" s="333"/>
      <c r="L50" s="333"/>
      <c r="M50" s="333"/>
      <c r="N50" s="333">
        <f t="shared" si="1"/>
        <v>5596</v>
      </c>
      <c r="O50" s="333"/>
      <c r="P50" s="333"/>
      <c r="Q50" s="333"/>
      <c r="R50" s="333"/>
    </row>
    <row r="51" spans="2:18">
      <c r="B51" s="333">
        <f t="shared" si="0"/>
        <v>43</v>
      </c>
      <c r="C51" s="6">
        <v>45299</v>
      </c>
      <c r="D51" s="333">
        <v>27</v>
      </c>
      <c r="E51" s="333">
        <v>30</v>
      </c>
      <c r="F51" s="333"/>
      <c r="G51" s="333"/>
      <c r="H51" s="333"/>
      <c r="I51" s="333">
        <v>38</v>
      </c>
      <c r="J51" s="333"/>
      <c r="K51" s="333"/>
      <c r="L51" s="333"/>
      <c r="M51" s="333"/>
      <c r="N51" s="333">
        <f t="shared" si="1"/>
        <v>5634</v>
      </c>
      <c r="O51" s="333"/>
      <c r="P51" s="333"/>
      <c r="Q51" s="333"/>
      <c r="R51" s="333"/>
    </row>
    <row r="52" spans="2:18">
      <c r="B52" s="333">
        <f t="shared" si="0"/>
        <v>44</v>
      </c>
      <c r="C52" s="6">
        <v>45300</v>
      </c>
      <c r="D52" s="333">
        <v>3</v>
      </c>
      <c r="E52" s="333">
        <v>11</v>
      </c>
      <c r="F52" s="333"/>
      <c r="G52" s="333"/>
      <c r="H52" s="333">
        <v>150</v>
      </c>
      <c r="I52" s="7"/>
      <c r="J52" s="333"/>
      <c r="K52" s="333"/>
      <c r="L52" s="333"/>
      <c r="M52" s="333"/>
      <c r="N52" s="333">
        <f t="shared" si="1"/>
        <v>5784</v>
      </c>
      <c r="O52" s="333"/>
      <c r="P52" s="333"/>
      <c r="Q52" s="333"/>
      <c r="R52" s="333"/>
    </row>
    <row r="53" spans="2:18">
      <c r="B53" s="333">
        <f t="shared" si="0"/>
        <v>45</v>
      </c>
      <c r="C53" s="6">
        <v>45300</v>
      </c>
      <c r="D53" s="333">
        <v>11</v>
      </c>
      <c r="E53" s="333">
        <v>13</v>
      </c>
      <c r="F53" s="333"/>
      <c r="G53" s="333"/>
      <c r="H53" s="333">
        <v>30</v>
      </c>
      <c r="I53" s="7"/>
      <c r="J53" s="333"/>
      <c r="K53" s="333"/>
      <c r="L53" s="333"/>
      <c r="M53" s="333"/>
      <c r="N53" s="333">
        <f t="shared" si="1"/>
        <v>5814</v>
      </c>
      <c r="O53" s="333"/>
      <c r="P53" s="333"/>
      <c r="Q53" s="333"/>
      <c r="R53" s="333"/>
    </row>
    <row r="54" spans="2:18">
      <c r="B54" s="333">
        <f t="shared" si="0"/>
        <v>46</v>
      </c>
      <c r="C54" s="6">
        <v>45300</v>
      </c>
      <c r="D54" s="333">
        <v>11</v>
      </c>
      <c r="E54" s="333">
        <v>14</v>
      </c>
      <c r="F54" s="333"/>
      <c r="G54" s="333"/>
      <c r="H54" s="333">
        <v>50</v>
      </c>
      <c r="I54" s="7"/>
      <c r="J54" s="333"/>
      <c r="K54" s="333"/>
      <c r="L54" s="333"/>
      <c r="M54" s="333"/>
      <c r="N54" s="333">
        <f t="shared" si="1"/>
        <v>5864</v>
      </c>
      <c r="O54" s="333"/>
      <c r="P54" s="333"/>
      <c r="Q54" s="333"/>
      <c r="R54" s="333"/>
    </row>
    <row r="55" spans="2:18">
      <c r="B55" s="333">
        <f t="shared" si="0"/>
        <v>47</v>
      </c>
      <c r="C55" s="6">
        <v>45300</v>
      </c>
      <c r="D55" s="333">
        <v>17</v>
      </c>
      <c r="E55" s="333">
        <v>14</v>
      </c>
      <c r="F55" s="333"/>
      <c r="G55" s="333"/>
      <c r="H55" s="333">
        <v>16</v>
      </c>
      <c r="I55" s="7"/>
      <c r="J55" s="333"/>
      <c r="K55" s="333"/>
      <c r="L55" s="333"/>
      <c r="M55" s="333"/>
      <c r="N55" s="333">
        <f t="shared" si="1"/>
        <v>5880</v>
      </c>
      <c r="O55" s="333"/>
      <c r="P55" s="333"/>
      <c r="Q55" s="333"/>
      <c r="R55" s="333"/>
    </row>
    <row r="56" spans="2:18">
      <c r="B56" s="333">
        <f t="shared" si="0"/>
        <v>48</v>
      </c>
      <c r="C56" s="6">
        <v>45300</v>
      </c>
      <c r="D56" s="333">
        <v>17</v>
      </c>
      <c r="E56" s="333">
        <v>18</v>
      </c>
      <c r="F56" s="333"/>
      <c r="G56" s="333"/>
      <c r="H56" s="333">
        <v>44</v>
      </c>
      <c r="I56" s="7"/>
      <c r="J56" s="333"/>
      <c r="K56" s="333"/>
      <c r="L56" s="333"/>
      <c r="M56" s="333"/>
      <c r="N56" s="333">
        <f t="shared" si="1"/>
        <v>5924</v>
      </c>
      <c r="O56" s="333"/>
      <c r="P56" s="333"/>
      <c r="Q56" s="333"/>
      <c r="R56" s="333"/>
    </row>
    <row r="57" spans="2:18">
      <c r="B57" s="333">
        <f t="shared" si="0"/>
        <v>49</v>
      </c>
      <c r="C57" s="6">
        <v>45300</v>
      </c>
      <c r="D57" s="333">
        <v>17</v>
      </c>
      <c r="E57" s="333">
        <v>19</v>
      </c>
      <c r="F57" s="333"/>
      <c r="G57" s="333"/>
      <c r="H57" s="333">
        <v>15</v>
      </c>
      <c r="I57" s="7"/>
      <c r="J57" s="333"/>
      <c r="K57" s="333"/>
      <c r="L57" s="333"/>
      <c r="M57" s="333"/>
      <c r="N57" s="333">
        <f t="shared" si="1"/>
        <v>5939</v>
      </c>
      <c r="O57" s="333"/>
      <c r="P57" s="333"/>
      <c r="Q57" s="333"/>
      <c r="R57" s="333"/>
    </row>
    <row r="58" spans="2:18">
      <c r="B58" s="333">
        <f t="shared" si="0"/>
        <v>50</v>
      </c>
      <c r="C58" s="6">
        <v>45301</v>
      </c>
      <c r="D58" s="333">
        <v>30</v>
      </c>
      <c r="E58" s="333">
        <v>103</v>
      </c>
      <c r="F58" s="333"/>
      <c r="G58" s="333"/>
      <c r="H58" s="333">
        <v>130</v>
      </c>
      <c r="I58" s="7"/>
      <c r="J58" s="333"/>
      <c r="K58" s="333"/>
      <c r="L58" s="333"/>
      <c r="M58" s="333"/>
      <c r="N58" s="333">
        <f t="shared" si="1"/>
        <v>6069</v>
      </c>
      <c r="O58" s="333"/>
      <c r="P58" s="333"/>
      <c r="Q58" s="333"/>
      <c r="R58" s="333"/>
    </row>
    <row r="59" spans="2:18">
      <c r="B59" s="333">
        <f t="shared" si="0"/>
        <v>51</v>
      </c>
      <c r="C59" s="6">
        <v>45302</v>
      </c>
      <c r="D59" s="333">
        <v>136</v>
      </c>
      <c r="E59" s="333">
        <v>166</v>
      </c>
      <c r="F59" s="333"/>
      <c r="G59" s="333"/>
      <c r="H59" s="333">
        <v>200</v>
      </c>
      <c r="I59" s="333"/>
      <c r="J59" s="333"/>
      <c r="K59" s="333"/>
      <c r="L59" s="333"/>
      <c r="M59" s="333"/>
      <c r="N59" s="333">
        <f t="shared" si="1"/>
        <v>6269</v>
      </c>
      <c r="O59" s="333"/>
      <c r="P59" s="333"/>
      <c r="Q59" s="333"/>
      <c r="R59" s="333"/>
    </row>
    <row r="60" spans="2:18">
      <c r="B60" s="333">
        <f t="shared" si="0"/>
        <v>52</v>
      </c>
      <c r="C60" s="6">
        <v>45304</v>
      </c>
      <c r="D60" s="333">
        <v>166</v>
      </c>
      <c r="E60" s="333">
        <v>169</v>
      </c>
      <c r="F60" s="333"/>
      <c r="G60" s="333"/>
      <c r="H60" s="333">
        <v>570</v>
      </c>
      <c r="I60" s="333"/>
      <c r="J60" s="333"/>
      <c r="K60" s="333"/>
      <c r="L60" s="333"/>
      <c r="M60" s="333"/>
      <c r="N60" s="333">
        <f t="shared" si="1"/>
        <v>6839</v>
      </c>
      <c r="O60" s="333"/>
      <c r="P60" s="333"/>
      <c r="Q60" s="333"/>
      <c r="R60" s="333"/>
    </row>
    <row r="61" spans="2:18">
      <c r="B61" s="333">
        <f t="shared" si="0"/>
        <v>53</v>
      </c>
      <c r="C61" s="6">
        <v>45305</v>
      </c>
      <c r="D61" s="333">
        <v>166</v>
      </c>
      <c r="E61" s="333">
        <v>169</v>
      </c>
      <c r="F61" s="333"/>
      <c r="G61" s="333"/>
      <c r="H61" s="333">
        <v>250</v>
      </c>
      <c r="I61" s="333"/>
      <c r="J61" s="333"/>
      <c r="K61" s="333"/>
      <c r="L61" s="333"/>
      <c r="M61" s="333"/>
      <c r="N61" s="333">
        <f t="shared" si="1"/>
        <v>7089</v>
      </c>
      <c r="O61" s="333"/>
      <c r="P61" s="333"/>
      <c r="Q61" s="333"/>
      <c r="R61" s="333"/>
    </row>
    <row r="62" spans="2:18">
      <c r="B62" s="333">
        <f t="shared" si="0"/>
        <v>54</v>
      </c>
      <c r="C62" s="6">
        <v>45305</v>
      </c>
      <c r="D62" s="333">
        <v>169</v>
      </c>
      <c r="E62" s="333">
        <v>168</v>
      </c>
      <c r="F62" s="333"/>
      <c r="G62" s="333"/>
      <c r="H62" s="333">
        <v>90</v>
      </c>
      <c r="I62" s="333"/>
      <c r="J62" s="333"/>
      <c r="K62" s="333"/>
      <c r="L62" s="333"/>
      <c r="M62" s="333"/>
      <c r="N62" s="333">
        <f t="shared" si="1"/>
        <v>7179</v>
      </c>
      <c r="O62" s="333"/>
      <c r="P62" s="333"/>
      <c r="Q62" s="333"/>
      <c r="R62" s="333"/>
    </row>
    <row r="63" spans="2:18">
      <c r="B63" s="333">
        <f t="shared" si="0"/>
        <v>55</v>
      </c>
      <c r="C63" s="6">
        <v>45305</v>
      </c>
      <c r="D63" s="333">
        <v>168</v>
      </c>
      <c r="E63" s="333">
        <v>100</v>
      </c>
      <c r="F63" s="333"/>
      <c r="G63" s="333"/>
      <c r="H63" s="333">
        <v>200</v>
      </c>
      <c r="I63" s="333"/>
      <c r="J63" s="333"/>
      <c r="K63" s="333"/>
      <c r="L63" s="333"/>
      <c r="M63" s="333"/>
      <c r="N63" s="333">
        <f t="shared" si="1"/>
        <v>7379</v>
      </c>
      <c r="O63" s="333"/>
      <c r="P63" s="333"/>
      <c r="Q63" s="333"/>
      <c r="R63" s="333"/>
    </row>
    <row r="64" spans="2:18">
      <c r="B64" s="333">
        <f t="shared" si="0"/>
        <v>56</v>
      </c>
      <c r="C64" s="6">
        <v>45305</v>
      </c>
      <c r="D64" s="333">
        <v>168</v>
      </c>
      <c r="E64" s="333">
        <v>174</v>
      </c>
      <c r="F64" s="333"/>
      <c r="G64" s="333"/>
      <c r="H64" s="333">
        <v>60</v>
      </c>
      <c r="I64" s="333"/>
      <c r="J64" s="333"/>
      <c r="K64" s="333"/>
      <c r="L64" s="333"/>
      <c r="M64" s="333"/>
      <c r="N64" s="333">
        <f t="shared" si="1"/>
        <v>7439</v>
      </c>
      <c r="O64" s="333"/>
      <c r="P64" s="333"/>
      <c r="Q64" s="333"/>
      <c r="R64" s="333"/>
    </row>
    <row r="65" spans="2:18">
      <c r="B65" s="333">
        <f t="shared" si="0"/>
        <v>57</v>
      </c>
      <c r="C65" s="6">
        <v>45308</v>
      </c>
      <c r="D65" s="333">
        <v>103</v>
      </c>
      <c r="E65" s="333">
        <v>112</v>
      </c>
      <c r="F65" s="333"/>
      <c r="G65" s="333"/>
      <c r="H65" s="333">
        <v>40</v>
      </c>
      <c r="I65" s="333"/>
      <c r="J65" s="333"/>
      <c r="K65" s="333"/>
      <c r="L65" s="333"/>
      <c r="M65" s="333"/>
      <c r="N65" s="333">
        <f t="shared" si="1"/>
        <v>7479</v>
      </c>
      <c r="O65" s="333"/>
      <c r="P65" s="333"/>
      <c r="Q65" s="333"/>
      <c r="R65" s="333"/>
    </row>
    <row r="66" spans="2:18">
      <c r="B66" s="333">
        <f t="shared" si="0"/>
        <v>58</v>
      </c>
      <c r="C66" s="6">
        <v>45308</v>
      </c>
      <c r="D66" s="333">
        <v>112</v>
      </c>
      <c r="E66" s="333">
        <v>136</v>
      </c>
      <c r="F66" s="333"/>
      <c r="G66" s="333"/>
      <c r="H66" s="333">
        <v>265</v>
      </c>
      <c r="I66" s="333"/>
      <c r="J66" s="333"/>
      <c r="K66" s="333"/>
      <c r="L66" s="333"/>
      <c r="M66" s="333"/>
      <c r="N66" s="333">
        <f t="shared" si="1"/>
        <v>7744</v>
      </c>
      <c r="O66" s="333"/>
      <c r="P66" s="333"/>
      <c r="Q66" s="333"/>
      <c r="R66" s="333"/>
    </row>
    <row r="67" spans="2:18">
      <c r="B67" s="333">
        <f t="shared" si="0"/>
        <v>59</v>
      </c>
      <c r="C67" s="6">
        <v>45308</v>
      </c>
      <c r="D67" s="333">
        <v>136</v>
      </c>
      <c r="E67" s="333">
        <v>134</v>
      </c>
      <c r="F67" s="333"/>
      <c r="G67" s="333"/>
      <c r="H67" s="333">
        <v>12</v>
      </c>
      <c r="I67" s="333"/>
      <c r="J67" s="333"/>
      <c r="K67" s="333"/>
      <c r="L67" s="333"/>
      <c r="M67" s="333"/>
      <c r="N67" s="333">
        <f t="shared" si="1"/>
        <v>7756</v>
      </c>
      <c r="O67" s="333"/>
      <c r="P67" s="333"/>
      <c r="Q67" s="333"/>
      <c r="R67" s="333"/>
    </row>
    <row r="68" spans="2:18">
      <c r="B68" s="333">
        <f t="shared" si="0"/>
        <v>60</v>
      </c>
      <c r="C68" s="6">
        <v>45308</v>
      </c>
      <c r="D68" s="333">
        <v>136</v>
      </c>
      <c r="E68" s="333">
        <v>137</v>
      </c>
      <c r="F68" s="333"/>
      <c r="G68" s="333"/>
      <c r="H68" s="333">
        <v>22</v>
      </c>
      <c r="I68" s="333"/>
      <c r="J68" s="333"/>
      <c r="K68" s="333"/>
      <c r="L68" s="333"/>
      <c r="M68" s="333"/>
      <c r="N68" s="333">
        <f t="shared" si="1"/>
        <v>7778</v>
      </c>
      <c r="O68" s="333"/>
      <c r="P68" s="333"/>
      <c r="Q68" s="333"/>
      <c r="R68" s="333"/>
    </row>
    <row r="69" spans="2:18">
      <c r="B69" s="333">
        <f t="shared" si="0"/>
        <v>61</v>
      </c>
      <c r="C69" s="6">
        <v>45309</v>
      </c>
      <c r="D69" s="333">
        <v>103</v>
      </c>
      <c r="E69" s="333">
        <v>115</v>
      </c>
      <c r="F69" s="333"/>
      <c r="G69" s="333"/>
      <c r="H69" s="333">
        <v>265</v>
      </c>
      <c r="I69" s="333"/>
      <c r="J69" s="333"/>
      <c r="K69" s="333"/>
      <c r="L69" s="333"/>
      <c r="M69" s="333"/>
      <c r="N69" s="333">
        <f t="shared" si="1"/>
        <v>8043</v>
      </c>
      <c r="O69" s="333"/>
      <c r="P69" s="333"/>
      <c r="Q69" s="333"/>
      <c r="R69" s="333"/>
    </row>
    <row r="70" spans="2:18">
      <c r="B70" s="333">
        <f t="shared" si="0"/>
        <v>62</v>
      </c>
      <c r="C70" s="6">
        <v>45309</v>
      </c>
      <c r="D70" s="333">
        <v>103</v>
      </c>
      <c r="E70" s="333">
        <v>56</v>
      </c>
      <c r="F70" s="333"/>
      <c r="G70" s="333"/>
      <c r="H70" s="333">
        <v>100</v>
      </c>
      <c r="I70" s="333"/>
      <c r="J70" s="333"/>
      <c r="K70" s="333"/>
      <c r="L70" s="333"/>
      <c r="M70" s="333"/>
      <c r="N70" s="333">
        <f t="shared" si="1"/>
        <v>8143</v>
      </c>
      <c r="O70" s="333"/>
      <c r="P70" s="333"/>
      <c r="Q70" s="333"/>
      <c r="R70" s="333"/>
    </row>
    <row r="71" spans="2:18">
      <c r="B71" s="333">
        <f t="shared" si="0"/>
        <v>63</v>
      </c>
      <c r="C71" s="6">
        <v>45310</v>
      </c>
      <c r="D71" s="333">
        <v>56</v>
      </c>
      <c r="E71" s="333">
        <v>100</v>
      </c>
      <c r="F71" s="333"/>
      <c r="G71" s="333"/>
      <c r="H71" s="333">
        <v>290</v>
      </c>
      <c r="I71" s="333"/>
      <c r="J71" s="333"/>
      <c r="K71" s="333"/>
      <c r="L71" s="333"/>
      <c r="M71" s="333"/>
      <c r="N71" s="333">
        <f t="shared" si="1"/>
        <v>8433</v>
      </c>
      <c r="O71" s="333"/>
      <c r="P71" s="333"/>
      <c r="Q71" s="333"/>
      <c r="R71" s="333"/>
    </row>
    <row r="72" spans="2:18">
      <c r="B72" s="333">
        <f t="shared" si="0"/>
        <v>64</v>
      </c>
      <c r="C72" s="6">
        <v>45310</v>
      </c>
      <c r="D72" s="333">
        <v>103</v>
      </c>
      <c r="E72" s="333">
        <v>56</v>
      </c>
      <c r="F72" s="333"/>
      <c r="G72" s="333"/>
      <c r="H72" s="333">
        <v>210</v>
      </c>
      <c r="I72" s="333"/>
      <c r="J72" s="333"/>
      <c r="K72" s="333"/>
      <c r="L72" s="333"/>
      <c r="M72" s="333"/>
      <c r="N72" s="333">
        <f t="shared" si="1"/>
        <v>8643</v>
      </c>
      <c r="O72" s="333"/>
      <c r="P72" s="333"/>
      <c r="Q72" s="333"/>
      <c r="R72" s="333"/>
    </row>
    <row r="73" spans="2:18">
      <c r="B73" s="333">
        <f t="shared" si="0"/>
        <v>65</v>
      </c>
      <c r="C73" s="6">
        <v>45311</v>
      </c>
      <c r="D73" s="333">
        <v>156</v>
      </c>
      <c r="E73" s="333">
        <v>100</v>
      </c>
      <c r="F73" s="333"/>
      <c r="G73" s="333"/>
      <c r="H73" s="333">
        <v>125</v>
      </c>
      <c r="I73" s="333"/>
      <c r="J73" s="333"/>
      <c r="K73" s="333"/>
      <c r="L73" s="333"/>
      <c r="M73" s="333"/>
      <c r="N73" s="333">
        <f t="shared" si="1"/>
        <v>8768</v>
      </c>
      <c r="O73" s="333"/>
      <c r="P73" s="333"/>
      <c r="Q73" s="333"/>
      <c r="R73" s="333"/>
    </row>
    <row r="74" spans="2:18">
      <c r="B74" s="333">
        <f t="shared" si="0"/>
        <v>66</v>
      </c>
      <c r="C74" s="6">
        <v>45311</v>
      </c>
      <c r="D74" s="333">
        <v>115</v>
      </c>
      <c r="E74" s="333">
        <v>128</v>
      </c>
      <c r="F74" s="333"/>
      <c r="G74" s="333"/>
      <c r="H74" s="333">
        <v>100</v>
      </c>
      <c r="I74" s="333"/>
      <c r="J74" s="333"/>
      <c r="K74" s="333"/>
      <c r="L74" s="333"/>
      <c r="M74" s="333"/>
      <c r="N74" s="333">
        <f t="shared" si="1"/>
        <v>8868</v>
      </c>
      <c r="O74" s="333"/>
      <c r="P74" s="333"/>
      <c r="Q74" s="333"/>
      <c r="R74" s="333"/>
    </row>
    <row r="75" spans="2:18">
      <c r="B75" s="333">
        <f t="shared" ref="B75:B138" si="2">1+B74</f>
        <v>67</v>
      </c>
      <c r="C75" s="6">
        <v>45311</v>
      </c>
      <c r="D75" s="333">
        <v>115</v>
      </c>
      <c r="E75" s="333">
        <v>109</v>
      </c>
      <c r="F75" s="333"/>
      <c r="G75" s="333"/>
      <c r="H75" s="333">
        <v>90</v>
      </c>
      <c r="I75" s="333"/>
      <c r="J75" s="333"/>
      <c r="K75" s="333"/>
      <c r="L75" s="333"/>
      <c r="M75" s="333"/>
      <c r="N75" s="333">
        <f t="shared" ref="N75:N138" si="3">+N74+H75+I75+J75+K75+L75+M75</f>
        <v>8958</v>
      </c>
      <c r="O75" s="333"/>
      <c r="P75" s="333"/>
      <c r="Q75" s="333"/>
      <c r="R75" s="333"/>
    </row>
    <row r="76" spans="2:18">
      <c r="B76" s="333">
        <f t="shared" si="2"/>
        <v>68</v>
      </c>
      <c r="C76" s="6">
        <v>45311</v>
      </c>
      <c r="D76" s="333">
        <v>109</v>
      </c>
      <c r="E76" s="333">
        <v>101</v>
      </c>
      <c r="F76" s="333"/>
      <c r="G76" s="333"/>
      <c r="H76" s="333">
        <v>30</v>
      </c>
      <c r="I76" s="333"/>
      <c r="J76" s="333"/>
      <c r="K76" s="333"/>
      <c r="L76" s="333"/>
      <c r="M76" s="333"/>
      <c r="N76" s="333">
        <f t="shared" si="3"/>
        <v>8988</v>
      </c>
      <c r="O76" s="333"/>
      <c r="P76" s="333"/>
      <c r="Q76" s="333"/>
      <c r="R76" s="333"/>
    </row>
    <row r="77" spans="2:18">
      <c r="B77" s="333">
        <f t="shared" si="2"/>
        <v>69</v>
      </c>
      <c r="C77" s="6">
        <v>45311</v>
      </c>
      <c r="D77" s="333">
        <v>109</v>
      </c>
      <c r="E77" s="333">
        <v>110</v>
      </c>
      <c r="F77" s="333"/>
      <c r="G77" s="333"/>
      <c r="H77" s="333">
        <v>80</v>
      </c>
      <c r="I77" s="333"/>
      <c r="J77" s="333"/>
      <c r="K77" s="333"/>
      <c r="L77" s="333"/>
      <c r="M77" s="333"/>
      <c r="N77" s="333">
        <f t="shared" si="3"/>
        <v>9068</v>
      </c>
      <c r="O77" s="333"/>
      <c r="P77" s="333"/>
      <c r="Q77" s="333"/>
      <c r="R77" s="333"/>
    </row>
    <row r="78" spans="2:18">
      <c r="B78" s="333">
        <f t="shared" si="2"/>
        <v>70</v>
      </c>
      <c r="C78" s="6">
        <v>45312</v>
      </c>
      <c r="D78" s="333">
        <v>168</v>
      </c>
      <c r="E78" s="333">
        <v>174</v>
      </c>
      <c r="F78" s="333"/>
      <c r="G78" s="333"/>
      <c r="H78" s="333">
        <v>180</v>
      </c>
      <c r="I78" s="333"/>
      <c r="J78" s="333"/>
      <c r="K78" s="333"/>
      <c r="L78" s="333"/>
      <c r="M78" s="333"/>
      <c r="N78" s="333">
        <f t="shared" si="3"/>
        <v>9248</v>
      </c>
      <c r="O78" s="333"/>
      <c r="P78" s="333"/>
      <c r="Q78" s="333"/>
      <c r="R78" s="333"/>
    </row>
    <row r="79" spans="2:18">
      <c r="B79" s="333">
        <f t="shared" si="2"/>
        <v>71</v>
      </c>
      <c r="C79" s="6">
        <v>45312</v>
      </c>
      <c r="D79" s="333">
        <v>168</v>
      </c>
      <c r="E79" s="339" t="s">
        <v>1828</v>
      </c>
      <c r="F79" s="333"/>
      <c r="G79" s="333"/>
      <c r="H79" s="333">
        <v>40</v>
      </c>
      <c r="I79" s="333"/>
      <c r="J79" s="333"/>
      <c r="K79" s="333"/>
      <c r="L79" s="333"/>
      <c r="M79" s="333"/>
      <c r="N79" s="333">
        <f t="shared" si="3"/>
        <v>9288</v>
      </c>
      <c r="O79" s="333"/>
      <c r="P79" s="333"/>
      <c r="Q79" s="333"/>
      <c r="R79" s="333"/>
    </row>
    <row r="80" spans="2:18">
      <c r="B80" s="333">
        <f t="shared" si="2"/>
        <v>72</v>
      </c>
      <c r="C80" s="6">
        <v>45312</v>
      </c>
      <c r="D80" s="333">
        <v>174</v>
      </c>
      <c r="E80" s="333">
        <v>177</v>
      </c>
      <c r="F80" s="333"/>
      <c r="G80" s="333"/>
      <c r="H80" s="333">
        <v>70</v>
      </c>
      <c r="I80" s="333"/>
      <c r="J80" s="333"/>
      <c r="K80" s="333"/>
      <c r="L80" s="333"/>
      <c r="M80" s="333"/>
      <c r="N80" s="333">
        <f t="shared" si="3"/>
        <v>9358</v>
      </c>
      <c r="O80" s="333"/>
      <c r="P80" s="333"/>
      <c r="Q80" s="333"/>
      <c r="R80" s="333"/>
    </row>
    <row r="81" spans="2:18">
      <c r="B81" s="333">
        <f t="shared" si="2"/>
        <v>73</v>
      </c>
      <c r="C81" s="6">
        <v>45312</v>
      </c>
      <c r="D81" s="333">
        <v>177</v>
      </c>
      <c r="E81" s="333">
        <v>181</v>
      </c>
      <c r="F81" s="333"/>
      <c r="G81" s="333"/>
      <c r="H81" s="333">
        <v>70</v>
      </c>
      <c r="I81" s="333"/>
      <c r="J81" s="333"/>
      <c r="K81" s="333"/>
      <c r="L81" s="333"/>
      <c r="M81" s="333"/>
      <c r="N81" s="333">
        <f t="shared" si="3"/>
        <v>9428</v>
      </c>
      <c r="O81" s="333"/>
      <c r="P81" s="333"/>
      <c r="Q81" s="333"/>
      <c r="R81" s="333"/>
    </row>
    <row r="82" spans="2:18">
      <c r="B82" s="333">
        <f t="shared" si="2"/>
        <v>74</v>
      </c>
      <c r="C82" s="6">
        <v>45312</v>
      </c>
      <c r="D82" s="333">
        <v>174</v>
      </c>
      <c r="E82" s="333">
        <v>171</v>
      </c>
      <c r="F82" s="333"/>
      <c r="G82" s="333"/>
      <c r="H82" s="333">
        <v>10</v>
      </c>
      <c r="I82" s="333"/>
      <c r="J82" s="333"/>
      <c r="K82" s="333"/>
      <c r="L82" s="333"/>
      <c r="M82" s="333"/>
      <c r="N82" s="333">
        <f t="shared" si="3"/>
        <v>9438</v>
      </c>
      <c r="O82" s="333"/>
      <c r="P82" s="333"/>
      <c r="Q82" s="333"/>
      <c r="R82" s="333"/>
    </row>
    <row r="83" spans="2:18">
      <c r="B83" s="345">
        <f t="shared" si="2"/>
        <v>75</v>
      </c>
      <c r="C83" s="6">
        <v>45313</v>
      </c>
      <c r="D83" s="333">
        <v>174</v>
      </c>
      <c r="E83" s="333">
        <v>171</v>
      </c>
      <c r="F83" s="333"/>
      <c r="G83" s="333"/>
      <c r="H83" s="333">
        <v>57</v>
      </c>
      <c r="I83" s="333"/>
      <c r="J83" s="333"/>
      <c r="K83" s="333"/>
      <c r="L83" s="333"/>
      <c r="M83" s="333"/>
      <c r="N83" s="345">
        <f t="shared" si="3"/>
        <v>9495</v>
      </c>
      <c r="O83" s="333"/>
      <c r="P83" s="333"/>
      <c r="Q83" s="333"/>
      <c r="R83" s="333"/>
    </row>
    <row r="84" spans="2:18">
      <c r="B84" s="345">
        <f t="shared" si="2"/>
        <v>76</v>
      </c>
      <c r="C84" s="6">
        <v>45313</v>
      </c>
      <c r="D84" s="333">
        <v>171</v>
      </c>
      <c r="E84" s="333">
        <v>170</v>
      </c>
      <c r="F84" s="333"/>
      <c r="G84" s="333"/>
      <c r="H84" s="333">
        <v>110</v>
      </c>
      <c r="I84" s="333"/>
      <c r="J84" s="333"/>
      <c r="K84" s="333"/>
      <c r="L84" s="333"/>
      <c r="M84" s="333"/>
      <c r="N84" s="345">
        <f t="shared" si="3"/>
        <v>9605</v>
      </c>
      <c r="O84" s="333"/>
      <c r="P84" s="333"/>
      <c r="Q84" s="333"/>
      <c r="R84" s="333"/>
    </row>
    <row r="85" spans="2:18">
      <c r="B85" s="345">
        <f t="shared" si="2"/>
        <v>77</v>
      </c>
      <c r="C85" s="6">
        <v>45313</v>
      </c>
      <c r="D85" s="333">
        <v>170</v>
      </c>
      <c r="E85" s="333">
        <v>125</v>
      </c>
      <c r="F85" s="333"/>
      <c r="G85" s="333"/>
      <c r="H85" s="333">
        <v>10</v>
      </c>
      <c r="I85" s="333"/>
      <c r="J85" s="333"/>
      <c r="K85" s="333"/>
      <c r="L85" s="333"/>
      <c r="M85" s="333"/>
      <c r="N85" s="345">
        <f t="shared" si="3"/>
        <v>9615</v>
      </c>
      <c r="O85" s="333"/>
      <c r="P85" s="333"/>
      <c r="Q85" s="333"/>
      <c r="R85" s="333"/>
    </row>
    <row r="86" spans="2:18">
      <c r="B86" s="345">
        <f t="shared" si="2"/>
        <v>78</v>
      </c>
      <c r="C86" s="6">
        <v>45314</v>
      </c>
      <c r="D86" s="333">
        <v>176</v>
      </c>
      <c r="E86" s="333">
        <v>125</v>
      </c>
      <c r="F86" s="333"/>
      <c r="G86" s="333"/>
      <c r="H86" s="333">
        <v>30</v>
      </c>
      <c r="I86" s="333"/>
      <c r="J86" s="333"/>
      <c r="K86" s="333"/>
      <c r="L86" s="333"/>
      <c r="M86" s="333"/>
      <c r="N86" s="345">
        <f t="shared" si="3"/>
        <v>9645</v>
      </c>
      <c r="O86" s="333"/>
      <c r="P86" s="333"/>
      <c r="Q86" s="333"/>
      <c r="R86" s="333"/>
    </row>
    <row r="87" spans="2:18">
      <c r="B87" s="345">
        <f t="shared" si="2"/>
        <v>79</v>
      </c>
      <c r="C87" s="6">
        <v>45314</v>
      </c>
      <c r="D87" s="333">
        <v>181</v>
      </c>
      <c r="E87" s="333">
        <v>184</v>
      </c>
      <c r="F87" s="333"/>
      <c r="G87" s="333"/>
      <c r="H87" s="333">
        <v>150</v>
      </c>
      <c r="I87" s="333"/>
      <c r="J87" s="333"/>
      <c r="K87" s="333"/>
      <c r="L87" s="333"/>
      <c r="M87" s="333"/>
      <c r="N87" s="345">
        <f t="shared" si="3"/>
        <v>9795</v>
      </c>
      <c r="O87" s="333"/>
      <c r="P87" s="333"/>
      <c r="Q87" s="333"/>
      <c r="R87" s="333"/>
    </row>
    <row r="88" spans="2:18">
      <c r="B88" s="356">
        <f t="shared" si="2"/>
        <v>80</v>
      </c>
      <c r="C88" s="6">
        <v>45315</v>
      </c>
      <c r="D88" s="333">
        <v>181</v>
      </c>
      <c r="E88" s="333">
        <v>184</v>
      </c>
      <c r="F88" s="333"/>
      <c r="G88" s="333"/>
      <c r="H88" s="333">
        <v>100</v>
      </c>
      <c r="I88" s="333"/>
      <c r="J88" s="333"/>
      <c r="K88" s="333"/>
      <c r="L88" s="333"/>
      <c r="M88" s="333"/>
      <c r="N88" s="356">
        <f t="shared" si="3"/>
        <v>9895</v>
      </c>
      <c r="O88" s="333"/>
      <c r="P88" s="333"/>
      <c r="Q88" s="333"/>
      <c r="R88" s="333"/>
    </row>
    <row r="89" spans="2:18">
      <c r="B89" s="356">
        <f t="shared" si="2"/>
        <v>81</v>
      </c>
      <c r="C89" s="6">
        <v>45315</v>
      </c>
      <c r="D89" s="333">
        <v>125</v>
      </c>
      <c r="E89" s="333">
        <v>120</v>
      </c>
      <c r="F89" s="333"/>
      <c r="G89" s="333"/>
      <c r="H89" s="333"/>
      <c r="I89" s="333"/>
      <c r="J89" s="333">
        <v>100</v>
      </c>
      <c r="K89" s="333"/>
      <c r="L89" s="333"/>
      <c r="M89" s="333"/>
      <c r="N89" s="356">
        <f t="shared" si="3"/>
        <v>9995</v>
      </c>
      <c r="O89" s="333"/>
      <c r="P89" s="333"/>
      <c r="Q89" s="333"/>
      <c r="R89" s="333"/>
    </row>
    <row r="90" spans="2:18">
      <c r="B90" s="356">
        <f t="shared" si="2"/>
        <v>82</v>
      </c>
      <c r="C90" s="6">
        <v>45315</v>
      </c>
      <c r="D90" s="333">
        <v>114</v>
      </c>
      <c r="E90" s="333">
        <v>125</v>
      </c>
      <c r="F90" s="333"/>
      <c r="G90" s="333"/>
      <c r="H90" s="333"/>
      <c r="I90" s="333"/>
      <c r="J90" s="333"/>
      <c r="K90" s="333">
        <v>70</v>
      </c>
      <c r="L90" s="333"/>
      <c r="M90" s="333"/>
      <c r="N90" s="356">
        <f t="shared" si="3"/>
        <v>10065</v>
      </c>
      <c r="O90" s="333"/>
      <c r="P90" s="333"/>
      <c r="Q90" s="333"/>
      <c r="R90" s="333"/>
    </row>
    <row r="91" spans="2:18">
      <c r="B91" s="356">
        <f t="shared" si="2"/>
        <v>83</v>
      </c>
      <c r="C91" s="6">
        <v>45315</v>
      </c>
      <c r="D91" s="333">
        <v>125</v>
      </c>
      <c r="E91" s="333">
        <v>120</v>
      </c>
      <c r="F91" s="333"/>
      <c r="G91" s="333"/>
      <c r="H91" s="333"/>
      <c r="I91" s="333"/>
      <c r="J91" s="333"/>
      <c r="K91" s="333">
        <v>80</v>
      </c>
      <c r="L91" s="333"/>
      <c r="M91" s="333"/>
      <c r="N91" s="356">
        <f t="shared" si="3"/>
        <v>10145</v>
      </c>
      <c r="O91" s="333"/>
      <c r="P91" s="333"/>
      <c r="Q91" s="333"/>
      <c r="R91" s="333"/>
    </row>
    <row r="92" spans="2:18">
      <c r="B92" s="356">
        <f t="shared" si="2"/>
        <v>84</v>
      </c>
      <c r="C92" s="6">
        <v>45316</v>
      </c>
      <c r="D92" s="333">
        <v>163</v>
      </c>
      <c r="E92" s="333">
        <v>138</v>
      </c>
      <c r="F92" s="333"/>
      <c r="G92" s="333"/>
      <c r="H92" s="333">
        <v>70</v>
      </c>
      <c r="I92" s="333"/>
      <c r="J92" s="333"/>
      <c r="K92" s="333"/>
      <c r="L92" s="333"/>
      <c r="M92" s="333"/>
      <c r="N92" s="356">
        <f t="shared" si="3"/>
        <v>10215</v>
      </c>
      <c r="O92" s="333"/>
      <c r="P92" s="333"/>
      <c r="Q92" s="333"/>
      <c r="R92" s="333"/>
    </row>
    <row r="93" spans="2:18">
      <c r="B93" s="356">
        <f t="shared" si="2"/>
        <v>85</v>
      </c>
      <c r="C93" s="6">
        <v>45316</v>
      </c>
      <c r="D93" s="356">
        <v>138</v>
      </c>
      <c r="E93" s="356">
        <v>141</v>
      </c>
      <c r="F93" s="356"/>
      <c r="G93" s="356"/>
      <c r="H93" s="356">
        <v>170</v>
      </c>
      <c r="I93" s="356"/>
      <c r="J93" s="356"/>
      <c r="K93" s="356"/>
      <c r="L93" s="356"/>
      <c r="M93" s="356"/>
      <c r="N93" s="356">
        <f t="shared" si="3"/>
        <v>10385</v>
      </c>
      <c r="O93" s="356"/>
      <c r="P93" s="356"/>
      <c r="Q93" s="356"/>
      <c r="R93" s="356"/>
    </row>
    <row r="94" spans="2:18">
      <c r="B94" s="356">
        <f t="shared" si="2"/>
        <v>86</v>
      </c>
      <c r="C94" s="6">
        <v>45316</v>
      </c>
      <c r="D94" s="356">
        <v>181</v>
      </c>
      <c r="E94" s="356">
        <v>184</v>
      </c>
      <c r="F94" s="356"/>
      <c r="G94" s="356"/>
      <c r="H94" s="356">
        <v>70</v>
      </c>
      <c r="I94" s="356"/>
      <c r="J94" s="356"/>
      <c r="K94" s="356"/>
      <c r="L94" s="356"/>
      <c r="M94" s="356"/>
      <c r="N94" s="356">
        <f t="shared" si="3"/>
        <v>10455</v>
      </c>
      <c r="O94" s="356"/>
      <c r="P94" s="356"/>
      <c r="Q94" s="356"/>
      <c r="R94" s="356"/>
    </row>
    <row r="95" spans="2:18">
      <c r="B95" s="356">
        <f t="shared" si="2"/>
        <v>87</v>
      </c>
      <c r="C95" s="6">
        <v>45316</v>
      </c>
      <c r="D95" s="356">
        <v>184</v>
      </c>
      <c r="E95" s="356">
        <v>185</v>
      </c>
      <c r="F95" s="356"/>
      <c r="G95" s="356"/>
      <c r="H95" s="356">
        <v>20</v>
      </c>
      <c r="I95" s="356"/>
      <c r="J95" s="356"/>
      <c r="K95" s="356"/>
      <c r="L95" s="356"/>
      <c r="M95" s="356"/>
      <c r="N95" s="356">
        <f t="shared" si="3"/>
        <v>10475</v>
      </c>
      <c r="O95" s="356"/>
      <c r="P95" s="356"/>
      <c r="Q95" s="356"/>
      <c r="R95" s="356"/>
    </row>
    <row r="96" spans="2:18">
      <c r="B96" s="356">
        <f t="shared" si="2"/>
        <v>88</v>
      </c>
      <c r="C96" s="6">
        <v>45316</v>
      </c>
      <c r="D96" s="356">
        <v>120</v>
      </c>
      <c r="E96" s="356">
        <v>163</v>
      </c>
      <c r="F96" s="356"/>
      <c r="G96" s="356"/>
      <c r="H96" s="356"/>
      <c r="I96" s="356"/>
      <c r="J96" s="356">
        <v>56</v>
      </c>
      <c r="K96" s="356"/>
      <c r="L96" s="356"/>
      <c r="M96" s="356"/>
      <c r="N96" s="356">
        <f t="shared" si="3"/>
        <v>10531</v>
      </c>
      <c r="O96" s="356"/>
      <c r="P96" s="356"/>
      <c r="Q96" s="356"/>
      <c r="R96" s="356"/>
    </row>
    <row r="97" spans="2:18">
      <c r="B97" s="356">
        <f t="shared" si="2"/>
        <v>89</v>
      </c>
      <c r="C97" s="6">
        <v>45316</v>
      </c>
      <c r="D97" s="356">
        <v>163</v>
      </c>
      <c r="E97" s="356">
        <v>172</v>
      </c>
      <c r="F97" s="356"/>
      <c r="G97" s="356"/>
      <c r="H97" s="356"/>
      <c r="I97" s="356"/>
      <c r="J97" s="356">
        <v>68</v>
      </c>
      <c r="K97" s="356"/>
      <c r="L97" s="356"/>
      <c r="M97" s="356"/>
      <c r="N97" s="356">
        <f t="shared" si="3"/>
        <v>10599</v>
      </c>
      <c r="O97" s="356"/>
      <c r="P97" s="356"/>
      <c r="Q97" s="356"/>
      <c r="R97" s="356"/>
    </row>
    <row r="98" spans="2:18">
      <c r="B98" s="356">
        <f t="shared" si="2"/>
        <v>90</v>
      </c>
      <c r="C98" s="6">
        <v>45316</v>
      </c>
      <c r="D98" s="356">
        <v>172</v>
      </c>
      <c r="E98" s="356">
        <v>176</v>
      </c>
      <c r="F98" s="356"/>
      <c r="G98" s="356"/>
      <c r="H98" s="356"/>
      <c r="I98" s="356"/>
      <c r="J98" s="356">
        <v>112</v>
      </c>
      <c r="K98" s="356"/>
      <c r="L98" s="356"/>
      <c r="M98" s="356"/>
      <c r="N98" s="356">
        <f t="shared" si="3"/>
        <v>10711</v>
      </c>
      <c r="O98" s="356"/>
      <c r="P98" s="356"/>
      <c r="Q98" s="356"/>
      <c r="R98" s="356"/>
    </row>
    <row r="99" spans="2:18">
      <c r="B99" s="356">
        <f t="shared" si="2"/>
        <v>91</v>
      </c>
      <c r="C99" s="6">
        <v>45317</v>
      </c>
      <c r="D99" s="356">
        <v>189</v>
      </c>
      <c r="E99" s="356">
        <v>191</v>
      </c>
      <c r="F99" s="356"/>
      <c r="G99" s="356"/>
      <c r="H99" s="356">
        <v>245</v>
      </c>
      <c r="I99" s="356"/>
      <c r="J99" s="356"/>
      <c r="K99" s="356"/>
      <c r="L99" s="356"/>
      <c r="M99" s="356"/>
      <c r="N99" s="356">
        <f t="shared" si="3"/>
        <v>10956</v>
      </c>
      <c r="O99" s="356"/>
      <c r="P99" s="356"/>
      <c r="Q99" s="356"/>
      <c r="R99" s="356"/>
    </row>
    <row r="100" spans="2:18">
      <c r="B100" s="356">
        <f t="shared" si="2"/>
        <v>92</v>
      </c>
      <c r="C100" s="6">
        <v>45317</v>
      </c>
      <c r="D100" s="356">
        <v>191</v>
      </c>
      <c r="E100" s="356">
        <v>201</v>
      </c>
      <c r="F100" s="356"/>
      <c r="G100" s="356"/>
      <c r="H100" s="356">
        <v>35</v>
      </c>
      <c r="I100" s="356"/>
      <c r="J100" s="356"/>
      <c r="K100" s="356"/>
      <c r="L100" s="356"/>
      <c r="M100" s="356"/>
      <c r="N100" s="356">
        <f t="shared" si="3"/>
        <v>10991</v>
      </c>
      <c r="O100" s="356"/>
      <c r="P100" s="356"/>
      <c r="Q100" s="356"/>
      <c r="R100" s="356"/>
    </row>
    <row r="101" spans="2:18">
      <c r="B101" s="356">
        <f t="shared" si="2"/>
        <v>93</v>
      </c>
      <c r="C101" s="6">
        <v>45317</v>
      </c>
      <c r="D101" s="356">
        <v>191</v>
      </c>
      <c r="E101" s="356">
        <v>194</v>
      </c>
      <c r="F101" s="356"/>
      <c r="G101" s="356"/>
      <c r="H101" s="356">
        <v>90</v>
      </c>
      <c r="I101" s="356"/>
      <c r="J101" s="356"/>
      <c r="K101" s="356"/>
      <c r="L101" s="356"/>
      <c r="M101" s="356"/>
      <c r="N101" s="356">
        <f t="shared" si="3"/>
        <v>11081</v>
      </c>
      <c r="O101" s="356"/>
      <c r="P101" s="356"/>
      <c r="Q101" s="356"/>
      <c r="R101" s="356"/>
    </row>
    <row r="102" spans="2:18">
      <c r="B102" s="356">
        <f t="shared" si="2"/>
        <v>94</v>
      </c>
      <c r="C102" s="6">
        <v>45317</v>
      </c>
      <c r="D102" s="356">
        <v>191</v>
      </c>
      <c r="E102" s="356">
        <v>202</v>
      </c>
      <c r="F102" s="356"/>
      <c r="G102" s="356"/>
      <c r="H102" s="356">
        <v>30</v>
      </c>
      <c r="I102" s="356"/>
      <c r="J102" s="356"/>
      <c r="K102" s="356"/>
      <c r="L102" s="356"/>
      <c r="M102" s="356"/>
      <c r="N102" s="356">
        <f t="shared" si="3"/>
        <v>11111</v>
      </c>
      <c r="O102" s="356"/>
      <c r="P102" s="356"/>
      <c r="Q102" s="356"/>
      <c r="R102" s="356"/>
    </row>
    <row r="103" spans="2:18">
      <c r="B103" s="356">
        <f t="shared" si="2"/>
        <v>95</v>
      </c>
      <c r="C103" s="6">
        <v>45319</v>
      </c>
      <c r="D103" s="356">
        <v>208</v>
      </c>
      <c r="E103" s="356">
        <v>206</v>
      </c>
      <c r="F103" s="356"/>
      <c r="G103" s="356"/>
      <c r="H103" s="356">
        <v>50</v>
      </c>
      <c r="I103" s="356"/>
      <c r="J103" s="356"/>
      <c r="K103" s="356"/>
      <c r="L103" s="356"/>
      <c r="M103" s="356"/>
      <c r="N103" s="356">
        <f t="shared" si="3"/>
        <v>11161</v>
      </c>
      <c r="O103" s="356"/>
      <c r="P103" s="356"/>
      <c r="Q103" s="356"/>
      <c r="R103" s="356"/>
    </row>
    <row r="104" spans="2:18">
      <c r="B104" s="356">
        <f t="shared" si="2"/>
        <v>96</v>
      </c>
      <c r="C104" s="6">
        <v>45319</v>
      </c>
      <c r="D104" s="356">
        <v>215</v>
      </c>
      <c r="E104" s="356">
        <v>213</v>
      </c>
      <c r="F104" s="356"/>
      <c r="G104" s="356"/>
      <c r="H104" s="356">
        <v>60</v>
      </c>
      <c r="I104" s="356"/>
      <c r="J104" s="356"/>
      <c r="K104" s="356"/>
      <c r="L104" s="356"/>
      <c r="M104" s="356"/>
      <c r="N104" s="356">
        <f t="shared" si="3"/>
        <v>11221</v>
      </c>
      <c r="O104" s="356"/>
      <c r="P104" s="356"/>
      <c r="Q104" s="356"/>
      <c r="R104" s="356"/>
    </row>
    <row r="105" spans="2:18">
      <c r="B105" s="356">
        <f t="shared" si="2"/>
        <v>97</v>
      </c>
      <c r="C105" s="6">
        <v>45319</v>
      </c>
      <c r="D105" s="356">
        <v>213</v>
      </c>
      <c r="E105" s="356">
        <v>222</v>
      </c>
      <c r="F105" s="356"/>
      <c r="G105" s="356"/>
      <c r="H105" s="356">
        <v>40</v>
      </c>
      <c r="I105" s="356"/>
      <c r="J105" s="356"/>
      <c r="K105" s="356"/>
      <c r="L105" s="356"/>
      <c r="M105" s="356"/>
      <c r="N105" s="356">
        <f t="shared" si="3"/>
        <v>11261</v>
      </c>
      <c r="O105" s="356"/>
      <c r="P105" s="356"/>
      <c r="Q105" s="356"/>
      <c r="R105" s="356"/>
    </row>
    <row r="106" spans="2:18">
      <c r="B106" s="356">
        <f t="shared" si="2"/>
        <v>98</v>
      </c>
      <c r="C106" s="6">
        <v>45319</v>
      </c>
      <c r="D106" s="356">
        <v>188</v>
      </c>
      <c r="E106" s="356">
        <v>187</v>
      </c>
      <c r="F106" s="356"/>
      <c r="G106" s="356"/>
      <c r="H106" s="356">
        <v>100</v>
      </c>
      <c r="I106" s="356"/>
      <c r="J106" s="356"/>
      <c r="K106" s="356"/>
      <c r="L106" s="356"/>
      <c r="M106" s="356"/>
      <c r="N106" s="356">
        <f t="shared" si="3"/>
        <v>11361</v>
      </c>
      <c r="O106" s="356"/>
      <c r="P106" s="356"/>
      <c r="Q106" s="356"/>
      <c r="R106" s="356"/>
    </row>
    <row r="107" spans="2:18">
      <c r="B107" s="356">
        <f t="shared" si="2"/>
        <v>99</v>
      </c>
      <c r="C107" s="6">
        <v>45321</v>
      </c>
      <c r="D107" s="356">
        <v>189</v>
      </c>
      <c r="E107" s="356">
        <v>190</v>
      </c>
      <c r="F107" s="356"/>
      <c r="G107" s="356"/>
      <c r="H107" s="356">
        <v>35</v>
      </c>
      <c r="I107" s="356"/>
      <c r="J107" s="356"/>
      <c r="K107" s="356"/>
      <c r="L107" s="356"/>
      <c r="M107" s="356"/>
      <c r="N107" s="356">
        <f t="shared" si="3"/>
        <v>11396</v>
      </c>
      <c r="O107" s="356"/>
      <c r="P107" s="356"/>
      <c r="Q107" s="356"/>
      <c r="R107" s="356"/>
    </row>
    <row r="108" spans="2:18">
      <c r="B108" s="356">
        <f t="shared" si="2"/>
        <v>100</v>
      </c>
      <c r="C108" s="6">
        <v>45321</v>
      </c>
      <c r="D108" s="356">
        <v>189</v>
      </c>
      <c r="E108" s="356">
        <v>187</v>
      </c>
      <c r="F108" s="356"/>
      <c r="G108" s="356"/>
      <c r="H108" s="356">
        <v>100</v>
      </c>
      <c r="I108" s="356"/>
      <c r="J108" s="356"/>
      <c r="K108" s="356"/>
      <c r="L108" s="356"/>
      <c r="M108" s="356"/>
      <c r="N108" s="356">
        <f t="shared" si="3"/>
        <v>11496</v>
      </c>
      <c r="O108" s="356"/>
      <c r="P108" s="356"/>
      <c r="Q108" s="356"/>
      <c r="R108" s="356"/>
    </row>
    <row r="109" spans="2:18">
      <c r="B109" s="356">
        <f t="shared" si="2"/>
        <v>101</v>
      </c>
      <c r="C109" s="6">
        <v>45321</v>
      </c>
      <c r="D109" s="356">
        <v>19</v>
      </c>
      <c r="E109" s="356">
        <v>22</v>
      </c>
      <c r="F109" s="356"/>
      <c r="G109" s="356"/>
      <c r="H109" s="356">
        <v>60</v>
      </c>
      <c r="I109" s="356"/>
      <c r="J109" s="356"/>
      <c r="K109" s="356"/>
      <c r="L109" s="356"/>
      <c r="M109" s="356"/>
      <c r="N109" s="356">
        <f t="shared" si="3"/>
        <v>11556</v>
      </c>
      <c r="O109" s="356"/>
      <c r="P109" s="356"/>
      <c r="Q109" s="356"/>
      <c r="R109" s="356"/>
    </row>
    <row r="110" spans="2:18">
      <c r="B110" s="356">
        <f t="shared" si="2"/>
        <v>102</v>
      </c>
      <c r="C110" s="6">
        <v>45321</v>
      </c>
      <c r="D110" s="356">
        <v>17</v>
      </c>
      <c r="E110" s="356">
        <v>19</v>
      </c>
      <c r="F110" s="356"/>
      <c r="G110" s="356"/>
      <c r="H110" s="356">
        <v>25</v>
      </c>
      <c r="I110" s="356"/>
      <c r="J110" s="356"/>
      <c r="K110" s="356"/>
      <c r="L110" s="356"/>
      <c r="M110" s="356"/>
      <c r="N110" s="356">
        <f t="shared" si="3"/>
        <v>11581</v>
      </c>
      <c r="O110" s="356"/>
      <c r="P110" s="356"/>
      <c r="Q110" s="356"/>
      <c r="R110" s="356"/>
    </row>
    <row r="111" spans="2:18">
      <c r="B111" s="356">
        <f t="shared" si="2"/>
        <v>103</v>
      </c>
      <c r="C111" s="6">
        <v>45321</v>
      </c>
      <c r="D111" s="333">
        <v>109</v>
      </c>
      <c r="E111" s="333">
        <v>101</v>
      </c>
      <c r="F111" s="333"/>
      <c r="G111" s="333"/>
      <c r="H111" s="333">
        <v>80</v>
      </c>
      <c r="I111" s="333"/>
      <c r="J111" s="333"/>
      <c r="K111" s="333"/>
      <c r="L111" s="333"/>
      <c r="M111" s="333"/>
      <c r="N111" s="356">
        <f t="shared" si="3"/>
        <v>11661</v>
      </c>
      <c r="O111" s="333"/>
      <c r="P111" s="333"/>
      <c r="Q111" s="333"/>
      <c r="R111" s="333"/>
    </row>
    <row r="112" spans="2:18">
      <c r="B112" s="359">
        <f t="shared" si="2"/>
        <v>104</v>
      </c>
      <c r="C112" s="6">
        <v>45322</v>
      </c>
      <c r="D112" s="333">
        <v>136</v>
      </c>
      <c r="E112" s="333">
        <v>131</v>
      </c>
      <c r="F112" s="333"/>
      <c r="G112" s="333"/>
      <c r="H112" s="333">
        <v>130</v>
      </c>
      <c r="I112" s="333"/>
      <c r="J112" s="333"/>
      <c r="K112" s="333"/>
      <c r="L112" s="333"/>
      <c r="M112" s="333"/>
      <c r="N112" s="356">
        <f t="shared" si="3"/>
        <v>11791</v>
      </c>
      <c r="O112" s="333"/>
      <c r="P112" s="333"/>
      <c r="Q112" s="333"/>
      <c r="R112" s="333"/>
    </row>
    <row r="113" spans="2:18">
      <c r="B113" s="359">
        <f t="shared" si="2"/>
        <v>105</v>
      </c>
      <c r="C113" s="6">
        <v>45322</v>
      </c>
      <c r="D113" s="356">
        <v>131</v>
      </c>
      <c r="E113" s="356">
        <v>132</v>
      </c>
      <c r="F113" s="356"/>
      <c r="G113" s="356"/>
      <c r="H113" s="356">
        <v>70</v>
      </c>
      <c r="I113" s="356"/>
      <c r="J113" s="356"/>
      <c r="K113" s="356"/>
      <c r="L113" s="356"/>
      <c r="M113" s="356"/>
      <c r="N113" s="356">
        <f t="shared" si="3"/>
        <v>11861</v>
      </c>
      <c r="O113" s="356"/>
      <c r="P113" s="356"/>
      <c r="Q113" s="356"/>
      <c r="R113" s="356"/>
    </row>
    <row r="114" spans="2:18">
      <c r="B114" s="359">
        <f t="shared" si="2"/>
        <v>106</v>
      </c>
      <c r="C114" s="6">
        <v>45322</v>
      </c>
      <c r="D114" s="356">
        <v>131</v>
      </c>
      <c r="E114" s="356">
        <v>129</v>
      </c>
      <c r="F114" s="356"/>
      <c r="G114" s="356"/>
      <c r="H114" s="356">
        <v>25</v>
      </c>
      <c r="I114" s="356"/>
      <c r="J114" s="356"/>
      <c r="K114" s="356"/>
      <c r="L114" s="356"/>
      <c r="M114" s="356"/>
      <c r="N114" s="356">
        <f t="shared" si="3"/>
        <v>11886</v>
      </c>
      <c r="O114" s="356"/>
      <c r="P114" s="356"/>
      <c r="Q114" s="356"/>
      <c r="R114" s="356"/>
    </row>
    <row r="115" spans="2:18">
      <c r="B115" s="359">
        <f t="shared" si="2"/>
        <v>107</v>
      </c>
      <c r="C115" s="6">
        <v>45323</v>
      </c>
      <c r="D115" s="356">
        <v>158</v>
      </c>
      <c r="E115" s="356">
        <v>150</v>
      </c>
      <c r="F115" s="356"/>
      <c r="G115" s="356"/>
      <c r="H115" s="356">
        <v>130</v>
      </c>
      <c r="I115" s="356"/>
      <c r="J115" s="356"/>
      <c r="K115" s="356"/>
      <c r="L115" s="356"/>
      <c r="M115" s="356"/>
      <c r="N115" s="358">
        <f t="shared" si="3"/>
        <v>12016</v>
      </c>
      <c r="O115" s="356"/>
      <c r="P115" s="356"/>
      <c r="Q115" s="356"/>
      <c r="R115" s="356"/>
    </row>
    <row r="116" spans="2:18">
      <c r="B116" s="359">
        <f t="shared" si="2"/>
        <v>108</v>
      </c>
      <c r="C116" s="6">
        <v>45323</v>
      </c>
      <c r="D116" s="356">
        <v>150</v>
      </c>
      <c r="E116" s="356">
        <v>146</v>
      </c>
      <c r="F116" s="356"/>
      <c r="G116" s="356"/>
      <c r="H116" s="356">
        <v>50</v>
      </c>
      <c r="I116" s="356"/>
      <c r="J116" s="356"/>
      <c r="K116" s="356"/>
      <c r="L116" s="356"/>
      <c r="M116" s="356"/>
      <c r="N116" s="358">
        <f t="shared" si="3"/>
        <v>12066</v>
      </c>
      <c r="O116" s="356"/>
      <c r="P116" s="356"/>
      <c r="Q116" s="356"/>
      <c r="R116" s="356"/>
    </row>
    <row r="117" spans="2:18">
      <c r="B117" s="359">
        <f t="shared" si="2"/>
        <v>109</v>
      </c>
      <c r="C117" s="6">
        <v>45323</v>
      </c>
      <c r="D117" s="356">
        <v>146</v>
      </c>
      <c r="E117" s="356">
        <v>139</v>
      </c>
      <c r="F117" s="356"/>
      <c r="G117" s="356"/>
      <c r="H117" s="356">
        <v>120</v>
      </c>
      <c r="I117" s="356"/>
      <c r="J117" s="356"/>
      <c r="K117" s="356"/>
      <c r="L117" s="356"/>
      <c r="M117" s="356"/>
      <c r="N117" s="358">
        <f t="shared" si="3"/>
        <v>12186</v>
      </c>
      <c r="O117" s="356"/>
      <c r="P117" s="356"/>
      <c r="Q117" s="356"/>
      <c r="R117" s="356"/>
    </row>
    <row r="118" spans="2:18">
      <c r="B118" s="359">
        <f t="shared" si="2"/>
        <v>110</v>
      </c>
      <c r="C118" s="6">
        <v>45323</v>
      </c>
      <c r="D118" s="356">
        <v>146</v>
      </c>
      <c r="E118" s="356">
        <v>137</v>
      </c>
      <c r="F118" s="356"/>
      <c r="G118" s="356"/>
      <c r="H118" s="356">
        <v>50</v>
      </c>
      <c r="I118" s="356"/>
      <c r="J118" s="356"/>
      <c r="K118" s="356"/>
      <c r="L118" s="356"/>
      <c r="M118" s="356"/>
      <c r="N118" s="358">
        <f t="shared" si="3"/>
        <v>12236</v>
      </c>
      <c r="O118" s="356"/>
      <c r="P118" s="356"/>
      <c r="Q118" s="356"/>
      <c r="R118" s="356"/>
    </row>
    <row r="119" spans="2:18">
      <c r="B119" s="359">
        <f t="shared" si="2"/>
        <v>111</v>
      </c>
      <c r="C119" s="6">
        <v>45325</v>
      </c>
      <c r="D119" s="356" t="s">
        <v>1296</v>
      </c>
      <c r="E119" s="356" t="s">
        <v>1138</v>
      </c>
      <c r="F119" s="356"/>
      <c r="G119" s="356"/>
      <c r="H119" s="356">
        <v>50</v>
      </c>
      <c r="I119" s="356"/>
      <c r="J119" s="356"/>
      <c r="K119" s="356"/>
      <c r="L119" s="356"/>
      <c r="M119" s="356"/>
      <c r="N119" s="359">
        <f t="shared" si="3"/>
        <v>12286</v>
      </c>
      <c r="O119" s="356"/>
      <c r="P119" s="356"/>
      <c r="Q119" s="356"/>
      <c r="R119" s="356"/>
    </row>
    <row r="120" spans="2:18">
      <c r="B120" s="359">
        <f t="shared" si="2"/>
        <v>112</v>
      </c>
      <c r="C120" s="6">
        <v>45325</v>
      </c>
      <c r="D120" s="356" t="s">
        <v>1296</v>
      </c>
      <c r="E120" s="356" t="s">
        <v>1265</v>
      </c>
      <c r="F120" s="356"/>
      <c r="G120" s="356"/>
      <c r="H120" s="356">
        <v>90</v>
      </c>
      <c r="I120" s="356"/>
      <c r="J120" s="356"/>
      <c r="K120" s="356"/>
      <c r="L120" s="356"/>
      <c r="M120" s="356"/>
      <c r="N120" s="359">
        <f t="shared" si="3"/>
        <v>12376</v>
      </c>
      <c r="O120" s="356"/>
      <c r="P120" s="356"/>
      <c r="Q120" s="356"/>
      <c r="R120" s="356"/>
    </row>
    <row r="121" spans="2:18">
      <c r="B121" s="359">
        <f t="shared" si="2"/>
        <v>113</v>
      </c>
      <c r="C121" s="6">
        <v>45325</v>
      </c>
      <c r="D121" s="356" t="s">
        <v>1265</v>
      </c>
      <c r="E121" s="356" t="s">
        <v>1846</v>
      </c>
      <c r="F121" s="356"/>
      <c r="G121" s="356"/>
      <c r="H121" s="356">
        <v>30</v>
      </c>
      <c r="I121" s="356"/>
      <c r="J121" s="356"/>
      <c r="K121" s="356"/>
      <c r="L121" s="356"/>
      <c r="M121" s="356"/>
      <c r="N121" s="359">
        <f t="shared" si="3"/>
        <v>12406</v>
      </c>
      <c r="O121" s="356"/>
      <c r="P121" s="356"/>
      <c r="Q121" s="356"/>
      <c r="R121" s="356"/>
    </row>
    <row r="122" spans="2:18">
      <c r="B122" s="359">
        <f t="shared" si="2"/>
        <v>114</v>
      </c>
      <c r="C122" s="6">
        <v>45325</v>
      </c>
      <c r="D122" s="356" t="s">
        <v>1265</v>
      </c>
      <c r="E122" s="356" t="s">
        <v>1847</v>
      </c>
      <c r="F122" s="356"/>
      <c r="G122" s="356"/>
      <c r="H122" s="356">
        <v>30</v>
      </c>
      <c r="I122" s="356"/>
      <c r="J122" s="356"/>
      <c r="K122" s="356"/>
      <c r="L122" s="356"/>
      <c r="M122" s="356"/>
      <c r="N122" s="359">
        <f t="shared" si="3"/>
        <v>12436</v>
      </c>
      <c r="O122" s="356"/>
      <c r="P122" s="356"/>
      <c r="Q122" s="356"/>
      <c r="R122" s="356"/>
    </row>
    <row r="123" spans="2:18">
      <c r="B123" s="359">
        <f t="shared" si="2"/>
        <v>115</v>
      </c>
      <c r="C123" s="6">
        <v>45325</v>
      </c>
      <c r="D123" s="356" t="s">
        <v>1265</v>
      </c>
      <c r="E123" s="356" t="s">
        <v>1129</v>
      </c>
      <c r="F123" s="356"/>
      <c r="G123" s="356"/>
      <c r="H123" s="356">
        <v>35</v>
      </c>
      <c r="I123" s="356"/>
      <c r="J123" s="356"/>
      <c r="K123" s="356"/>
      <c r="L123" s="356"/>
      <c r="M123" s="356"/>
      <c r="N123" s="359">
        <f t="shared" si="3"/>
        <v>12471</v>
      </c>
      <c r="O123" s="356"/>
      <c r="P123" s="356"/>
      <c r="Q123" s="356"/>
      <c r="R123" s="356"/>
    </row>
    <row r="124" spans="2:18">
      <c r="B124" s="359">
        <f t="shared" si="2"/>
        <v>116</v>
      </c>
      <c r="C124" s="6">
        <v>45325</v>
      </c>
      <c r="D124" s="356" t="s">
        <v>1265</v>
      </c>
      <c r="E124" s="356" t="s">
        <v>1209</v>
      </c>
      <c r="F124" s="356"/>
      <c r="G124" s="356"/>
      <c r="H124" s="356">
        <v>215</v>
      </c>
      <c r="I124" s="356"/>
      <c r="J124" s="356"/>
      <c r="K124" s="356"/>
      <c r="L124" s="356"/>
      <c r="M124" s="356"/>
      <c r="N124" s="359">
        <f t="shared" si="3"/>
        <v>12686</v>
      </c>
      <c r="O124" s="356"/>
      <c r="P124" s="356"/>
      <c r="Q124" s="356"/>
      <c r="R124" s="356"/>
    </row>
    <row r="125" spans="2:18">
      <c r="B125" s="359">
        <f t="shared" si="2"/>
        <v>117</v>
      </c>
      <c r="C125" s="6">
        <v>45326</v>
      </c>
      <c r="D125" s="359" t="s">
        <v>1170</v>
      </c>
      <c r="E125" s="359" t="s">
        <v>1365</v>
      </c>
      <c r="F125" s="359"/>
      <c r="G125" s="359"/>
      <c r="H125" s="359"/>
      <c r="I125" s="359"/>
      <c r="J125" s="359"/>
      <c r="K125" s="359">
        <v>26</v>
      </c>
      <c r="L125" s="359"/>
      <c r="M125" s="359"/>
      <c r="N125" s="359">
        <f t="shared" si="3"/>
        <v>12712</v>
      </c>
      <c r="O125" s="359"/>
      <c r="P125" s="359"/>
      <c r="Q125" s="359"/>
      <c r="R125" s="359"/>
    </row>
    <row r="126" spans="2:18">
      <c r="B126" s="359">
        <f t="shared" si="2"/>
        <v>118</v>
      </c>
      <c r="C126" s="6">
        <v>45326</v>
      </c>
      <c r="D126" s="359" t="s">
        <v>1365</v>
      </c>
      <c r="E126" s="359" t="s">
        <v>1161</v>
      </c>
      <c r="F126" s="359"/>
      <c r="G126" s="359"/>
      <c r="H126" s="359"/>
      <c r="I126" s="359"/>
      <c r="J126" s="359"/>
      <c r="K126" s="359">
        <v>24</v>
      </c>
      <c r="L126" s="359"/>
      <c r="M126" s="359"/>
      <c r="N126" s="359">
        <f t="shared" si="3"/>
        <v>12736</v>
      </c>
      <c r="O126" s="359"/>
      <c r="P126" s="359"/>
      <c r="Q126" s="359"/>
      <c r="R126" s="359"/>
    </row>
    <row r="127" spans="2:18">
      <c r="B127" s="359">
        <f t="shared" si="2"/>
        <v>119</v>
      </c>
      <c r="C127" s="6">
        <v>45328</v>
      </c>
      <c r="D127" s="359">
        <v>37</v>
      </c>
      <c r="E127" s="359">
        <v>38</v>
      </c>
      <c r="F127" s="359"/>
      <c r="G127" s="359"/>
      <c r="H127" s="359"/>
      <c r="I127" s="359"/>
      <c r="J127" s="359"/>
      <c r="K127" s="359">
        <v>39</v>
      </c>
      <c r="L127" s="359"/>
      <c r="M127" s="359"/>
      <c r="N127" s="359">
        <f t="shared" si="3"/>
        <v>12775</v>
      </c>
      <c r="O127" s="359"/>
      <c r="P127" s="359"/>
      <c r="Q127" s="359"/>
      <c r="R127" s="359"/>
    </row>
    <row r="128" spans="2:18">
      <c r="B128" s="359">
        <f t="shared" si="2"/>
        <v>120</v>
      </c>
      <c r="C128" s="6">
        <v>45328</v>
      </c>
      <c r="D128" s="359">
        <v>34</v>
      </c>
      <c r="E128" s="359">
        <v>37</v>
      </c>
      <c r="F128" s="359"/>
      <c r="G128" s="359"/>
      <c r="H128" s="359"/>
      <c r="I128" s="359"/>
      <c r="J128" s="359"/>
      <c r="K128" s="359">
        <v>41</v>
      </c>
      <c r="L128" s="359"/>
      <c r="M128" s="359"/>
      <c r="N128" s="359">
        <f t="shared" si="3"/>
        <v>12816</v>
      </c>
      <c r="O128" s="359"/>
      <c r="P128" s="359"/>
      <c r="Q128" s="359"/>
      <c r="R128" s="359"/>
    </row>
    <row r="129" spans="2:22">
      <c r="B129" s="359">
        <f t="shared" si="2"/>
        <v>121</v>
      </c>
      <c r="C129" s="6">
        <v>45328</v>
      </c>
      <c r="D129" s="359">
        <v>34</v>
      </c>
      <c r="E129" s="359">
        <v>36</v>
      </c>
      <c r="F129" s="359"/>
      <c r="G129" s="359"/>
      <c r="H129" s="359">
        <v>16</v>
      </c>
      <c r="I129" s="359"/>
      <c r="J129" s="359"/>
      <c r="K129" s="359"/>
      <c r="L129" s="359"/>
      <c r="M129" s="359"/>
      <c r="N129" s="359">
        <f t="shared" si="3"/>
        <v>12832</v>
      </c>
      <c r="O129" s="359"/>
      <c r="P129" s="359"/>
      <c r="Q129" s="359"/>
      <c r="R129" s="359"/>
      <c r="V129">
        <f>190+381+80+232+65</f>
        <v>948</v>
      </c>
    </row>
    <row r="130" spans="2:22">
      <c r="B130" s="359">
        <f t="shared" si="2"/>
        <v>122</v>
      </c>
      <c r="C130" s="6">
        <v>45328</v>
      </c>
      <c r="D130" s="359">
        <v>37</v>
      </c>
      <c r="E130" s="359">
        <v>23</v>
      </c>
      <c r="F130" s="359"/>
      <c r="G130" s="359"/>
      <c r="H130" s="359">
        <v>50</v>
      </c>
      <c r="I130" s="359"/>
      <c r="J130" s="359"/>
      <c r="K130" s="359"/>
      <c r="L130" s="359"/>
      <c r="M130" s="359"/>
      <c r="N130" s="359">
        <f t="shared" si="3"/>
        <v>12882</v>
      </c>
      <c r="O130" s="359"/>
      <c r="P130" s="359"/>
      <c r="Q130" s="359"/>
      <c r="R130" s="359"/>
    </row>
    <row r="131" spans="2:22">
      <c r="B131" s="359">
        <f t="shared" si="2"/>
        <v>123</v>
      </c>
      <c r="C131" s="6">
        <v>45329</v>
      </c>
      <c r="D131" s="359">
        <v>37</v>
      </c>
      <c r="E131" s="359">
        <v>23</v>
      </c>
      <c r="F131" s="359"/>
      <c r="G131" s="359"/>
      <c r="H131" s="359">
        <v>25</v>
      </c>
      <c r="I131" s="359"/>
      <c r="J131" s="359"/>
      <c r="K131" s="359"/>
      <c r="L131" s="359"/>
      <c r="M131" s="359"/>
      <c r="N131" s="359">
        <f t="shared" si="3"/>
        <v>12907</v>
      </c>
      <c r="O131" s="359"/>
      <c r="P131" s="359"/>
      <c r="Q131" s="359"/>
      <c r="R131" s="359"/>
    </row>
    <row r="132" spans="2:22">
      <c r="B132" s="359">
        <f t="shared" si="2"/>
        <v>124</v>
      </c>
      <c r="C132" s="6">
        <v>45329</v>
      </c>
      <c r="D132" s="359">
        <v>23</v>
      </c>
      <c r="E132" s="359" t="s">
        <v>1850</v>
      </c>
      <c r="F132" s="359"/>
      <c r="G132" s="359"/>
      <c r="H132" s="359">
        <v>100</v>
      </c>
      <c r="I132" s="359"/>
      <c r="J132" s="359"/>
      <c r="K132" s="359"/>
      <c r="L132" s="359"/>
      <c r="M132" s="359"/>
      <c r="N132" s="359">
        <f t="shared" si="3"/>
        <v>13007</v>
      </c>
      <c r="O132" s="359"/>
      <c r="P132" s="359"/>
      <c r="Q132" s="359"/>
      <c r="R132" s="359"/>
    </row>
    <row r="133" spans="2:22">
      <c r="B133" s="359">
        <f t="shared" si="2"/>
        <v>125</v>
      </c>
      <c r="C133" s="6">
        <v>45329</v>
      </c>
      <c r="D133" s="359">
        <v>23</v>
      </c>
      <c r="E133" s="359">
        <v>24</v>
      </c>
      <c r="F133" s="359"/>
      <c r="G133" s="359"/>
      <c r="H133" s="359">
        <v>60</v>
      </c>
      <c r="I133" s="359"/>
      <c r="J133" s="359"/>
      <c r="K133" s="359"/>
      <c r="L133" s="359"/>
      <c r="M133" s="359"/>
      <c r="N133" s="359">
        <f t="shared" si="3"/>
        <v>13067</v>
      </c>
      <c r="O133" s="359"/>
      <c r="P133" s="359"/>
      <c r="Q133" s="359"/>
      <c r="R133" s="359"/>
    </row>
    <row r="134" spans="2:22">
      <c r="B134" s="359">
        <f t="shared" si="2"/>
        <v>126</v>
      </c>
      <c r="C134" s="6">
        <v>45329</v>
      </c>
      <c r="D134" s="359">
        <v>38</v>
      </c>
      <c r="E134" s="359">
        <v>92</v>
      </c>
      <c r="F134" s="359"/>
      <c r="G134" s="359"/>
      <c r="H134" s="359">
        <v>100</v>
      </c>
      <c r="I134" s="359"/>
      <c r="J134" s="359"/>
      <c r="K134" s="359"/>
      <c r="L134" s="359"/>
      <c r="M134" s="359"/>
      <c r="N134" s="359">
        <f t="shared" si="3"/>
        <v>13167</v>
      </c>
      <c r="O134" s="359"/>
      <c r="P134" s="359"/>
      <c r="Q134" s="359"/>
      <c r="R134" s="359"/>
    </row>
    <row r="135" spans="2:22">
      <c r="B135" s="359">
        <f t="shared" si="2"/>
        <v>127</v>
      </c>
      <c r="C135" s="6">
        <v>45329</v>
      </c>
      <c r="D135" s="359">
        <v>25</v>
      </c>
      <c r="E135" s="359">
        <v>40</v>
      </c>
      <c r="F135" s="359"/>
      <c r="G135" s="359"/>
      <c r="H135" s="359">
        <v>30</v>
      </c>
      <c r="I135" s="359"/>
      <c r="J135" s="359"/>
      <c r="K135" s="359"/>
      <c r="L135" s="359"/>
      <c r="M135" s="359"/>
      <c r="N135" s="359">
        <f t="shared" si="3"/>
        <v>13197</v>
      </c>
      <c r="O135" s="359"/>
      <c r="P135" s="359"/>
      <c r="Q135" s="359"/>
      <c r="R135" s="359"/>
    </row>
    <row r="136" spans="2:22">
      <c r="B136" s="359">
        <f t="shared" si="2"/>
        <v>128</v>
      </c>
      <c r="C136" s="6">
        <v>45330</v>
      </c>
      <c r="D136" s="359">
        <v>168</v>
      </c>
      <c r="E136" s="359">
        <v>100</v>
      </c>
      <c r="F136" s="359"/>
      <c r="G136" s="359"/>
      <c r="H136" s="359">
        <v>58</v>
      </c>
      <c r="I136" s="359"/>
      <c r="J136" s="359"/>
      <c r="K136" s="359"/>
      <c r="L136" s="359"/>
      <c r="M136" s="359"/>
      <c r="N136" s="359">
        <f t="shared" si="3"/>
        <v>13255</v>
      </c>
      <c r="O136" s="359"/>
      <c r="P136" s="359"/>
      <c r="Q136" s="359"/>
      <c r="R136" s="359"/>
    </row>
    <row r="137" spans="2:22">
      <c r="B137" s="359">
        <f t="shared" si="2"/>
        <v>129</v>
      </c>
      <c r="C137" s="6">
        <v>45330</v>
      </c>
      <c r="D137" s="359">
        <v>39</v>
      </c>
      <c r="E137" s="359">
        <v>42</v>
      </c>
      <c r="F137" s="359"/>
      <c r="G137" s="359"/>
      <c r="H137" s="359"/>
      <c r="I137" s="359"/>
      <c r="J137" s="359"/>
      <c r="K137" s="359">
        <v>45</v>
      </c>
      <c r="L137" s="359"/>
      <c r="M137" s="359"/>
      <c r="N137" s="359">
        <f t="shared" si="3"/>
        <v>13300</v>
      </c>
      <c r="O137" s="359"/>
      <c r="P137" s="359"/>
      <c r="Q137" s="359"/>
      <c r="R137" s="359"/>
    </row>
    <row r="138" spans="2:22">
      <c r="B138" s="364">
        <f t="shared" si="2"/>
        <v>130</v>
      </c>
      <c r="C138" s="6">
        <v>45331</v>
      </c>
      <c r="D138" s="322">
        <v>42</v>
      </c>
      <c r="E138" s="322">
        <v>44</v>
      </c>
      <c r="F138" s="7"/>
      <c r="G138" s="7"/>
      <c r="H138" s="322">
        <v>27</v>
      </c>
      <c r="I138" s="7"/>
      <c r="J138" s="7"/>
      <c r="K138" s="7"/>
      <c r="L138" s="359"/>
      <c r="M138" s="359"/>
      <c r="N138" s="364">
        <f t="shared" si="3"/>
        <v>13327</v>
      </c>
      <c r="O138" s="359"/>
      <c r="P138" s="359"/>
      <c r="Q138" s="359"/>
      <c r="R138" s="359"/>
    </row>
    <row r="139" spans="2:22">
      <c r="B139" s="364">
        <f t="shared" ref="B139:B155" si="4">1+B138</f>
        <v>131</v>
      </c>
      <c r="C139" s="6">
        <v>45331</v>
      </c>
      <c r="D139" s="322">
        <v>44</v>
      </c>
      <c r="E139" s="322">
        <v>43</v>
      </c>
      <c r="F139" s="7"/>
      <c r="G139" s="7"/>
      <c r="H139" s="322">
        <v>38</v>
      </c>
      <c r="I139" s="7"/>
      <c r="J139" s="7"/>
      <c r="K139" s="7"/>
      <c r="L139" s="364"/>
      <c r="M139" s="364"/>
      <c r="N139" s="364">
        <f t="shared" ref="N139:N155" si="5">+N138+H139+I139+J139+K139+L139+M139</f>
        <v>13365</v>
      </c>
      <c r="O139" s="364"/>
      <c r="P139" s="364"/>
      <c r="Q139" s="364"/>
      <c r="R139" s="364"/>
    </row>
    <row r="140" spans="2:22">
      <c r="B140" s="364">
        <f t="shared" si="4"/>
        <v>132</v>
      </c>
      <c r="C140" s="6">
        <v>45331</v>
      </c>
      <c r="D140" s="322">
        <v>42</v>
      </c>
      <c r="E140" s="322">
        <v>59</v>
      </c>
      <c r="F140" s="7"/>
      <c r="G140" s="7"/>
      <c r="H140" s="7"/>
      <c r="I140" s="7"/>
      <c r="J140" s="7"/>
      <c r="K140" s="7">
        <v>50</v>
      </c>
      <c r="L140" s="364"/>
      <c r="M140" s="364"/>
      <c r="N140" s="364">
        <f t="shared" si="5"/>
        <v>13415</v>
      </c>
      <c r="O140" s="364"/>
      <c r="P140" s="364"/>
      <c r="Q140" s="364"/>
      <c r="R140" s="364"/>
    </row>
    <row r="141" spans="2:22">
      <c r="B141" s="364">
        <f t="shared" si="4"/>
        <v>133</v>
      </c>
      <c r="C141" s="6">
        <v>45332</v>
      </c>
      <c r="D141" s="359">
        <v>44</v>
      </c>
      <c r="E141" s="359">
        <v>53</v>
      </c>
      <c r="F141" s="359"/>
      <c r="G141" s="359"/>
      <c r="H141" s="359">
        <v>50</v>
      </c>
      <c r="I141" s="359"/>
      <c r="J141" s="359"/>
      <c r="K141" s="359"/>
      <c r="L141" s="364"/>
      <c r="M141" s="364"/>
      <c r="N141" s="364">
        <f t="shared" si="5"/>
        <v>13465</v>
      </c>
      <c r="O141" s="364"/>
      <c r="P141" s="364"/>
      <c r="Q141" s="364"/>
      <c r="R141" s="364"/>
    </row>
    <row r="142" spans="2:22">
      <c r="B142" s="364">
        <f t="shared" si="4"/>
        <v>134</v>
      </c>
      <c r="C142" s="6">
        <v>45332</v>
      </c>
      <c r="D142" s="364">
        <v>43</v>
      </c>
      <c r="E142" s="364">
        <v>46</v>
      </c>
      <c r="F142" s="364"/>
      <c r="G142" s="364"/>
      <c r="H142" s="364">
        <v>30</v>
      </c>
      <c r="I142" s="364"/>
      <c r="J142" s="364"/>
      <c r="K142" s="364"/>
      <c r="L142" s="364"/>
      <c r="M142" s="364"/>
      <c r="N142" s="364">
        <f t="shared" si="5"/>
        <v>13495</v>
      </c>
      <c r="O142" s="364"/>
      <c r="P142" s="364"/>
      <c r="Q142" s="364"/>
      <c r="R142" s="364"/>
    </row>
    <row r="143" spans="2:22">
      <c r="B143" s="364">
        <f t="shared" si="4"/>
        <v>135</v>
      </c>
      <c r="C143" s="6">
        <v>45332</v>
      </c>
      <c r="D143" s="364">
        <v>59</v>
      </c>
      <c r="E143" s="364">
        <v>98</v>
      </c>
      <c r="F143" s="364"/>
      <c r="G143" s="364"/>
      <c r="H143" s="364"/>
      <c r="I143" s="364"/>
      <c r="J143" s="364"/>
      <c r="K143" s="364">
        <v>50</v>
      </c>
      <c r="L143" s="364"/>
      <c r="M143" s="364"/>
      <c r="N143" s="364">
        <f t="shared" si="5"/>
        <v>13545</v>
      </c>
      <c r="O143" s="364"/>
      <c r="P143" s="364"/>
      <c r="Q143" s="364"/>
      <c r="R143" s="364"/>
    </row>
    <row r="144" spans="2:22">
      <c r="B144" s="364">
        <f t="shared" si="4"/>
        <v>136</v>
      </c>
      <c r="C144" s="6">
        <v>45333</v>
      </c>
      <c r="D144" s="364">
        <v>25</v>
      </c>
      <c r="E144" s="364">
        <v>40</v>
      </c>
      <c r="F144" s="364"/>
      <c r="G144" s="364"/>
      <c r="H144" s="364">
        <v>34</v>
      </c>
      <c r="I144" s="364"/>
      <c r="J144" s="364"/>
      <c r="K144" s="364"/>
      <c r="L144" s="364"/>
      <c r="M144" s="364"/>
      <c r="N144" s="364">
        <f t="shared" si="5"/>
        <v>13579</v>
      </c>
      <c r="O144" s="364"/>
      <c r="P144" s="364"/>
      <c r="Q144" s="364"/>
      <c r="R144" s="364"/>
    </row>
    <row r="145" spans="2:18">
      <c r="B145" s="364">
        <f t="shared" si="4"/>
        <v>137</v>
      </c>
      <c r="C145" s="6">
        <v>45333</v>
      </c>
      <c r="D145" s="364">
        <v>43</v>
      </c>
      <c r="E145" s="364">
        <v>41</v>
      </c>
      <c r="F145" s="364"/>
      <c r="G145" s="364"/>
      <c r="H145" s="364">
        <v>46</v>
      </c>
      <c r="I145" s="364"/>
      <c r="J145" s="364"/>
      <c r="K145" s="364"/>
      <c r="L145" s="364"/>
      <c r="M145" s="364"/>
      <c r="N145" s="364">
        <f t="shared" si="5"/>
        <v>13625</v>
      </c>
      <c r="O145" s="364"/>
      <c r="P145" s="364"/>
      <c r="Q145" s="364"/>
      <c r="R145" s="364"/>
    </row>
    <row r="146" spans="2:18">
      <c r="B146" s="364">
        <f t="shared" si="4"/>
        <v>138</v>
      </c>
      <c r="C146" s="6">
        <v>45333</v>
      </c>
      <c r="D146" s="364">
        <v>40</v>
      </c>
      <c r="E146" s="364">
        <v>48</v>
      </c>
      <c r="F146" s="364"/>
      <c r="G146" s="364"/>
      <c r="H146" s="364">
        <v>70</v>
      </c>
      <c r="I146" s="364"/>
      <c r="J146" s="364"/>
      <c r="K146" s="364"/>
      <c r="L146" s="364"/>
      <c r="M146" s="364"/>
      <c r="N146" s="364">
        <f t="shared" si="5"/>
        <v>13695</v>
      </c>
      <c r="O146" s="364"/>
      <c r="P146" s="364"/>
      <c r="Q146" s="364"/>
      <c r="R146" s="364"/>
    </row>
    <row r="147" spans="2:18">
      <c r="B147" s="364">
        <f t="shared" si="4"/>
        <v>139</v>
      </c>
      <c r="C147" s="6">
        <v>45334</v>
      </c>
      <c r="D147" s="364">
        <v>39</v>
      </c>
      <c r="E147" s="364">
        <v>36</v>
      </c>
      <c r="F147" s="364"/>
      <c r="G147" s="364"/>
      <c r="H147" s="364">
        <v>31</v>
      </c>
      <c r="I147" s="364"/>
      <c r="J147" s="364"/>
      <c r="K147" s="364"/>
      <c r="L147" s="364"/>
      <c r="M147" s="364"/>
      <c r="N147" s="364">
        <f t="shared" si="5"/>
        <v>13726</v>
      </c>
      <c r="O147" s="364"/>
      <c r="P147" s="364"/>
      <c r="Q147" s="364"/>
      <c r="R147" s="364"/>
    </row>
    <row r="148" spans="2:18">
      <c r="B148" s="364">
        <f t="shared" si="4"/>
        <v>140</v>
      </c>
      <c r="C148" s="6">
        <v>45334</v>
      </c>
      <c r="D148" s="364">
        <v>40</v>
      </c>
      <c r="E148" s="364">
        <v>48</v>
      </c>
      <c r="F148" s="364"/>
      <c r="G148" s="364"/>
      <c r="H148" s="364">
        <v>50</v>
      </c>
      <c r="I148" s="364"/>
      <c r="J148" s="364"/>
      <c r="K148" s="364"/>
      <c r="L148" s="364"/>
      <c r="M148" s="364"/>
      <c r="N148" s="364">
        <f t="shared" si="5"/>
        <v>13776</v>
      </c>
      <c r="O148" s="364"/>
      <c r="P148" s="364"/>
      <c r="Q148" s="364"/>
      <c r="R148" s="364"/>
    </row>
    <row r="149" spans="2:18">
      <c r="B149" s="364">
        <f t="shared" si="4"/>
        <v>141</v>
      </c>
      <c r="C149" s="6">
        <v>45334</v>
      </c>
      <c r="D149" s="364">
        <v>48</v>
      </c>
      <c r="E149" s="364">
        <v>70</v>
      </c>
      <c r="F149" s="364"/>
      <c r="G149" s="364"/>
      <c r="H149" s="364">
        <v>130</v>
      </c>
      <c r="I149" s="364"/>
      <c r="J149" s="364"/>
      <c r="K149" s="364"/>
      <c r="L149" s="364"/>
      <c r="M149" s="364"/>
      <c r="N149" s="364">
        <f t="shared" si="5"/>
        <v>13906</v>
      </c>
      <c r="O149" s="364"/>
      <c r="P149" s="364"/>
      <c r="Q149" s="364"/>
      <c r="R149" s="364"/>
    </row>
    <row r="150" spans="2:18">
      <c r="B150" s="364">
        <f t="shared" si="4"/>
        <v>142</v>
      </c>
      <c r="C150" s="6">
        <v>45334</v>
      </c>
      <c r="D150" s="364">
        <v>28</v>
      </c>
      <c r="E150" s="364">
        <v>21</v>
      </c>
      <c r="F150" s="364"/>
      <c r="G150" s="364"/>
      <c r="H150" s="364">
        <v>251</v>
      </c>
      <c r="I150" s="364"/>
      <c r="J150" s="364"/>
      <c r="K150" s="364"/>
      <c r="L150" s="364"/>
      <c r="M150" s="364"/>
      <c r="N150" s="364">
        <f t="shared" si="5"/>
        <v>14157</v>
      </c>
      <c r="O150" s="364"/>
      <c r="P150" s="364"/>
      <c r="Q150" s="364"/>
      <c r="R150" s="364"/>
    </row>
    <row r="151" spans="2:18">
      <c r="B151" s="364">
        <f t="shared" si="4"/>
        <v>143</v>
      </c>
      <c r="C151" s="6">
        <v>45334</v>
      </c>
      <c r="D151" s="364">
        <v>174</v>
      </c>
      <c r="E151" s="366" t="s">
        <v>1869</v>
      </c>
      <c r="F151" s="364"/>
      <c r="G151" s="364"/>
      <c r="H151" s="364">
        <v>128</v>
      </c>
      <c r="I151" s="364"/>
      <c r="J151" s="364"/>
      <c r="K151" s="364"/>
      <c r="L151" s="364"/>
      <c r="M151" s="364"/>
      <c r="N151" s="364">
        <f t="shared" si="5"/>
        <v>14285</v>
      </c>
      <c r="O151" s="364"/>
      <c r="P151" s="364"/>
      <c r="Q151" s="364"/>
      <c r="R151" s="364"/>
    </row>
    <row r="152" spans="2:18">
      <c r="B152" s="368">
        <f t="shared" si="4"/>
        <v>144</v>
      </c>
      <c r="C152" s="6">
        <v>45335</v>
      </c>
      <c r="D152" s="364">
        <v>46</v>
      </c>
      <c r="E152" s="364">
        <v>45</v>
      </c>
      <c r="F152" s="364"/>
      <c r="G152" s="364"/>
      <c r="H152" s="364">
        <v>66</v>
      </c>
      <c r="I152" s="364"/>
      <c r="J152" s="364"/>
      <c r="K152" s="364"/>
      <c r="L152" s="364"/>
      <c r="M152" s="364"/>
      <c r="N152" s="364">
        <f t="shared" si="5"/>
        <v>14351</v>
      </c>
      <c r="O152" s="364"/>
      <c r="P152" s="364"/>
      <c r="Q152" s="364"/>
      <c r="R152" s="364"/>
    </row>
    <row r="153" spans="2:18">
      <c r="B153" s="368">
        <f t="shared" si="4"/>
        <v>145</v>
      </c>
      <c r="C153" s="6">
        <v>45341</v>
      </c>
      <c r="D153" s="364">
        <v>117</v>
      </c>
      <c r="E153" s="364">
        <v>119</v>
      </c>
      <c r="F153" s="364"/>
      <c r="G153" s="364"/>
      <c r="H153" s="364">
        <v>90</v>
      </c>
      <c r="I153" s="364"/>
      <c r="J153" s="364"/>
      <c r="K153" s="364"/>
      <c r="L153" s="364"/>
      <c r="M153" s="364"/>
      <c r="N153" s="364">
        <f t="shared" si="5"/>
        <v>14441</v>
      </c>
      <c r="O153" s="364"/>
      <c r="P153" s="364"/>
      <c r="Q153" s="364"/>
      <c r="R153" s="364"/>
    </row>
    <row r="154" spans="2:18">
      <c r="B154" s="368">
        <f t="shared" si="4"/>
        <v>146</v>
      </c>
      <c r="C154" s="6">
        <v>45341</v>
      </c>
      <c r="D154" s="364">
        <v>117</v>
      </c>
      <c r="E154" s="364">
        <v>118</v>
      </c>
      <c r="F154" s="364"/>
      <c r="G154" s="364"/>
      <c r="H154" s="364">
        <v>100</v>
      </c>
      <c r="I154" s="364"/>
      <c r="J154" s="364"/>
      <c r="K154" s="364"/>
      <c r="L154" s="364"/>
      <c r="M154" s="364"/>
      <c r="N154" s="364">
        <f t="shared" si="5"/>
        <v>14541</v>
      </c>
      <c r="O154" s="364"/>
      <c r="P154" s="364"/>
      <c r="Q154" s="364"/>
      <c r="R154" s="364"/>
    </row>
    <row r="155" spans="2:18">
      <c r="B155" s="368">
        <f t="shared" si="4"/>
        <v>147</v>
      </c>
      <c r="C155" s="6">
        <v>45341</v>
      </c>
      <c r="D155" s="364">
        <v>119</v>
      </c>
      <c r="E155" s="364">
        <v>112</v>
      </c>
      <c r="F155" s="364"/>
      <c r="G155" s="364"/>
      <c r="H155" s="364">
        <v>65</v>
      </c>
      <c r="I155" s="364"/>
      <c r="J155" s="364"/>
      <c r="K155" s="364"/>
      <c r="L155" s="364"/>
      <c r="M155" s="364"/>
      <c r="N155" s="364">
        <f t="shared" si="5"/>
        <v>14606</v>
      </c>
      <c r="O155" s="364"/>
      <c r="P155" s="364"/>
      <c r="Q155" s="364"/>
      <c r="R155" s="364"/>
    </row>
    <row r="156" spans="2:18">
      <c r="B156" s="364"/>
      <c r="C156" s="6"/>
      <c r="D156" s="364"/>
      <c r="E156" s="364"/>
      <c r="F156" s="364"/>
      <c r="G156" s="364"/>
      <c r="H156" s="364"/>
      <c r="I156" s="364"/>
      <c r="J156" s="364"/>
      <c r="K156" s="364"/>
      <c r="L156" s="364"/>
      <c r="M156" s="364"/>
      <c r="N156" s="364"/>
      <c r="O156" s="364"/>
      <c r="P156" s="364"/>
      <c r="Q156" s="364"/>
      <c r="R156" s="364"/>
    </row>
    <row r="157" spans="2:18">
      <c r="B157" s="364"/>
      <c r="C157" s="6"/>
      <c r="D157" s="364"/>
      <c r="E157" s="364"/>
      <c r="F157" s="364"/>
      <c r="G157" s="364"/>
      <c r="H157" s="364"/>
      <c r="I157" s="364"/>
      <c r="J157" s="364"/>
      <c r="K157" s="364"/>
      <c r="L157" s="364"/>
      <c r="M157" s="364"/>
      <c r="N157" s="364"/>
      <c r="O157" s="364"/>
      <c r="P157" s="364"/>
      <c r="Q157" s="364"/>
      <c r="R157" s="364"/>
    </row>
    <row r="158" spans="2:18">
      <c r="B158" s="364"/>
      <c r="C158" s="6"/>
      <c r="D158" s="364"/>
      <c r="E158" s="364"/>
      <c r="F158" s="364"/>
      <c r="G158" s="364"/>
      <c r="H158" s="364"/>
      <c r="I158" s="364"/>
      <c r="J158" s="364"/>
      <c r="K158" s="364"/>
      <c r="L158" s="364"/>
      <c r="M158" s="364"/>
      <c r="N158" s="364"/>
      <c r="O158" s="364"/>
      <c r="P158" s="364"/>
      <c r="Q158" s="364"/>
      <c r="R158" s="364"/>
    </row>
    <row r="159" spans="2:18">
      <c r="B159" s="364"/>
      <c r="C159" s="6"/>
      <c r="D159" s="364"/>
      <c r="E159" s="364"/>
      <c r="F159" s="364"/>
      <c r="G159" s="364"/>
      <c r="H159" s="364"/>
      <c r="I159" s="364"/>
      <c r="J159" s="364"/>
      <c r="K159" s="364"/>
      <c r="L159" s="364"/>
      <c r="M159" s="364"/>
      <c r="N159" s="364"/>
      <c r="O159" s="364"/>
      <c r="P159" s="364"/>
      <c r="Q159" s="364"/>
      <c r="R159" s="364"/>
    </row>
    <row r="160" spans="2:18">
      <c r="B160" s="364"/>
      <c r="C160" s="6"/>
      <c r="D160" s="364"/>
      <c r="E160" s="364"/>
      <c r="F160" s="364"/>
      <c r="G160" s="364"/>
      <c r="H160" s="364"/>
      <c r="I160" s="364"/>
      <c r="J160" s="364"/>
      <c r="K160" s="364"/>
      <c r="L160" s="364"/>
      <c r="M160" s="364"/>
      <c r="N160" s="364"/>
      <c r="O160" s="364"/>
      <c r="P160" s="364"/>
      <c r="Q160" s="364"/>
      <c r="R160" s="364"/>
    </row>
    <row r="161" spans="2:21">
      <c r="B161" s="364"/>
      <c r="C161" s="6"/>
      <c r="D161" s="364"/>
      <c r="E161" s="364"/>
      <c r="F161" s="364"/>
      <c r="G161" s="364"/>
      <c r="H161" s="364"/>
      <c r="I161" s="364"/>
      <c r="J161" s="364"/>
      <c r="K161" s="364"/>
      <c r="L161" s="364"/>
      <c r="M161" s="364"/>
      <c r="N161" s="364"/>
      <c r="O161" s="364"/>
      <c r="P161" s="364"/>
      <c r="Q161" s="364"/>
      <c r="R161" s="364"/>
    </row>
    <row r="162" spans="2:21">
      <c r="B162" s="364"/>
      <c r="C162" s="6"/>
      <c r="D162" s="364"/>
      <c r="E162" s="364"/>
      <c r="F162" s="364"/>
      <c r="G162" s="364"/>
      <c r="H162" s="364"/>
      <c r="I162" s="364"/>
      <c r="J162" s="364"/>
      <c r="K162" s="364"/>
      <c r="L162" s="364"/>
      <c r="M162" s="364"/>
      <c r="N162" s="364"/>
      <c r="O162" s="364"/>
      <c r="P162" s="364"/>
      <c r="Q162" s="364"/>
      <c r="R162" s="364"/>
    </row>
    <row r="163" spans="2:21">
      <c r="B163" s="364"/>
      <c r="C163" s="6"/>
      <c r="D163" s="364"/>
      <c r="E163" s="364"/>
      <c r="F163" s="364"/>
      <c r="G163" s="364"/>
      <c r="H163" s="364"/>
      <c r="I163" s="364"/>
      <c r="J163" s="364"/>
      <c r="K163" s="364"/>
      <c r="L163" s="364"/>
      <c r="M163" s="364"/>
      <c r="N163" s="364"/>
      <c r="O163" s="364"/>
      <c r="P163" s="364"/>
      <c r="Q163" s="364"/>
      <c r="R163" s="364"/>
    </row>
    <row r="164" spans="2:21">
      <c r="B164" s="364"/>
      <c r="C164" s="6"/>
      <c r="D164" s="364"/>
      <c r="E164" s="364"/>
      <c r="F164" s="364"/>
      <c r="G164" s="364"/>
      <c r="H164" s="364"/>
      <c r="I164" s="364"/>
      <c r="J164" s="364"/>
      <c r="K164" s="364"/>
      <c r="L164" s="364"/>
      <c r="M164" s="364"/>
      <c r="N164" s="364"/>
      <c r="O164" s="364"/>
      <c r="P164" s="364"/>
      <c r="Q164" s="364"/>
      <c r="R164" s="364"/>
    </row>
    <row r="165" spans="2:21">
      <c r="B165" s="364"/>
      <c r="C165" s="6"/>
      <c r="D165" s="364"/>
      <c r="E165" s="364"/>
      <c r="F165" s="364"/>
      <c r="G165" s="364"/>
      <c r="H165" s="364"/>
      <c r="I165" s="364"/>
      <c r="J165" s="364"/>
      <c r="K165" s="364"/>
      <c r="L165" s="364"/>
      <c r="M165" s="364"/>
      <c r="N165" s="364"/>
      <c r="O165" s="364"/>
      <c r="P165" s="364"/>
      <c r="Q165" s="364"/>
      <c r="R165" s="364"/>
    </row>
    <row r="166" spans="2:21">
      <c r="B166" s="364"/>
      <c r="C166" s="6"/>
      <c r="D166" s="364"/>
      <c r="E166" s="364"/>
      <c r="F166" s="364"/>
      <c r="G166" s="364"/>
      <c r="H166" s="364"/>
      <c r="I166" s="364"/>
      <c r="J166" s="364"/>
      <c r="K166" s="364"/>
      <c r="L166" s="364"/>
      <c r="M166" s="364"/>
      <c r="N166" s="364"/>
      <c r="O166" s="364"/>
      <c r="P166" s="364"/>
      <c r="Q166" s="364"/>
      <c r="R166" s="364"/>
    </row>
    <row r="167" spans="2:21">
      <c r="B167" s="364"/>
      <c r="C167" s="6"/>
      <c r="D167" s="364"/>
      <c r="E167" s="364"/>
      <c r="F167" s="364"/>
      <c r="G167" s="364"/>
      <c r="H167" s="364"/>
      <c r="I167" s="364"/>
      <c r="J167" s="364"/>
      <c r="K167" s="364"/>
      <c r="L167" s="364"/>
      <c r="M167" s="364"/>
      <c r="N167" s="364"/>
      <c r="O167" s="364"/>
      <c r="P167" s="364"/>
      <c r="Q167" s="364"/>
      <c r="R167" s="364"/>
    </row>
    <row r="168" spans="2:21">
      <c r="B168" s="364"/>
      <c r="C168" s="6"/>
      <c r="D168" s="364"/>
      <c r="E168" s="364"/>
      <c r="F168" s="364"/>
      <c r="G168" s="364"/>
      <c r="H168" s="364"/>
      <c r="I168" s="364"/>
      <c r="J168" s="364"/>
      <c r="K168" s="364"/>
      <c r="L168" s="364"/>
      <c r="M168" s="364"/>
      <c r="N168" s="364"/>
      <c r="O168" s="364"/>
      <c r="P168" s="364"/>
      <c r="Q168" s="364"/>
      <c r="R168" s="364"/>
    </row>
    <row r="169" spans="2:21">
      <c r="B169" s="364"/>
      <c r="C169" s="6"/>
      <c r="D169" s="364"/>
      <c r="E169" s="364"/>
      <c r="F169" s="364"/>
      <c r="G169" s="364"/>
      <c r="H169" s="364"/>
      <c r="I169" s="364"/>
      <c r="J169" s="364"/>
      <c r="K169" s="364"/>
      <c r="L169" s="364"/>
      <c r="M169" s="364"/>
      <c r="N169" s="364"/>
      <c r="O169" s="364"/>
      <c r="P169" s="364"/>
      <c r="Q169" s="364"/>
      <c r="R169" s="364"/>
    </row>
    <row r="170" spans="2:21">
      <c r="B170" s="364"/>
      <c r="C170" s="6"/>
      <c r="D170" s="364"/>
      <c r="E170" s="364"/>
      <c r="F170" s="364"/>
      <c r="G170" s="364"/>
      <c r="H170" s="364"/>
      <c r="I170" s="364"/>
      <c r="J170" s="364"/>
      <c r="K170" s="364"/>
      <c r="L170" s="364"/>
      <c r="M170" s="364"/>
      <c r="N170" s="364"/>
      <c r="O170" s="364"/>
      <c r="P170" s="364"/>
      <c r="Q170" s="364"/>
      <c r="R170" s="364"/>
    </row>
    <row r="171" spans="2:21">
      <c r="B171" s="330"/>
      <c r="C171" s="6"/>
      <c r="D171" s="330"/>
      <c r="E171" s="330"/>
      <c r="F171" s="330"/>
      <c r="G171" s="330"/>
      <c r="H171" s="330"/>
      <c r="I171" s="330"/>
      <c r="J171" s="330"/>
      <c r="K171" s="330"/>
      <c r="L171" s="330"/>
      <c r="M171" s="330"/>
      <c r="N171" s="330"/>
      <c r="O171" s="330"/>
      <c r="P171" s="330"/>
      <c r="Q171" s="330"/>
      <c r="R171" s="330"/>
    </row>
    <row r="172" spans="2:21">
      <c r="B172" s="327"/>
      <c r="C172" s="327"/>
      <c r="D172" s="327"/>
      <c r="E172" s="327"/>
      <c r="F172" s="327"/>
      <c r="G172" s="327"/>
      <c r="H172" s="327">
        <f>SUM(H9:H171)</f>
        <v>12648</v>
      </c>
      <c r="I172" s="333">
        <f t="shared" ref="I172:M172" si="6">SUM(I9:I171)</f>
        <v>427</v>
      </c>
      <c r="J172" s="333">
        <f t="shared" si="6"/>
        <v>736</v>
      </c>
      <c r="K172" s="333">
        <f t="shared" si="6"/>
        <v>675</v>
      </c>
      <c r="L172" s="333">
        <f t="shared" si="6"/>
        <v>120</v>
      </c>
      <c r="M172" s="333">
        <f t="shared" si="6"/>
        <v>0</v>
      </c>
      <c r="N172" s="327">
        <f>+H172+I172+J172+K172+L172+M172</f>
        <v>14606</v>
      </c>
      <c r="O172" s="327"/>
      <c r="P172" s="327"/>
      <c r="Q172" s="327"/>
      <c r="R172" s="327"/>
    </row>
    <row r="175" spans="2:21">
      <c r="U175">
        <f>251+128</f>
        <v>379</v>
      </c>
    </row>
  </sheetData>
  <autoFilter ref="B8:R137"/>
  <mergeCells count="16">
    <mergeCell ref="B6:R6"/>
    <mergeCell ref="B4:E4"/>
    <mergeCell ref="F4:R5"/>
    <mergeCell ref="B5:E5"/>
    <mergeCell ref="R7:R8"/>
    <mergeCell ref="B7:B8"/>
    <mergeCell ref="C7:C8"/>
    <mergeCell ref="D7:D8"/>
    <mergeCell ref="E7:E8"/>
    <mergeCell ref="F7:F8"/>
    <mergeCell ref="G7:G8"/>
    <mergeCell ref="H7:M7"/>
    <mergeCell ref="N7:N8"/>
    <mergeCell ref="O7:O8"/>
    <mergeCell ref="P7:P8"/>
    <mergeCell ref="Q7:Q8"/>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4:Y293"/>
  <sheetViews>
    <sheetView topLeftCell="B258" workbookViewId="0">
      <selection activeCell="U270" sqref="U270"/>
    </sheetView>
  </sheetViews>
  <sheetFormatPr defaultColWidth="9.140625" defaultRowHeight="15"/>
  <cols>
    <col min="1" max="2" width="9.140625" style="372"/>
    <col min="3" max="3" width="10.28515625" style="372" bestFit="1" customWidth="1"/>
    <col min="4" max="4" width="14.28515625" style="372" customWidth="1"/>
    <col min="5" max="5" width="12.28515625" style="372" customWidth="1"/>
    <col min="6" max="6" width="9.7109375" style="372" bestFit="1" customWidth="1"/>
    <col min="7" max="7" width="12.7109375" style="372" bestFit="1" customWidth="1"/>
    <col min="8" max="8" width="13.5703125" style="372" customWidth="1"/>
    <col min="9" max="9" width="12.5703125" style="372" customWidth="1"/>
    <col min="10" max="16384" width="9.140625" style="372"/>
  </cols>
  <sheetData>
    <row r="4" spans="2:25" ht="18.75">
      <c r="B4" s="682" t="s">
        <v>22</v>
      </c>
      <c r="C4" s="682"/>
      <c r="D4" s="682"/>
      <c r="E4" s="682"/>
      <c r="F4" s="683"/>
      <c r="G4" s="683"/>
      <c r="H4" s="683"/>
      <c r="I4" s="683"/>
      <c r="J4" s="683"/>
      <c r="K4" s="683"/>
      <c r="L4" s="683"/>
      <c r="M4" s="683"/>
      <c r="N4" s="683"/>
      <c r="O4" s="683"/>
      <c r="P4" s="683"/>
      <c r="Q4" s="683"/>
      <c r="R4" s="683"/>
      <c r="S4" s="683"/>
    </row>
    <row r="5" spans="2:25" ht="18.75">
      <c r="B5" s="682" t="s">
        <v>1764</v>
      </c>
      <c r="C5" s="682"/>
      <c r="D5" s="682"/>
      <c r="E5" s="682"/>
      <c r="F5" s="683"/>
      <c r="G5" s="683"/>
      <c r="H5" s="683"/>
      <c r="I5" s="683"/>
      <c r="J5" s="683"/>
      <c r="K5" s="683"/>
      <c r="L5" s="683"/>
      <c r="M5" s="683"/>
      <c r="N5" s="683"/>
      <c r="O5" s="683"/>
      <c r="P5" s="683"/>
      <c r="Q5" s="683"/>
      <c r="R5" s="683"/>
      <c r="S5" s="683"/>
    </row>
    <row r="6" spans="2:25" ht="18.75">
      <c r="B6" s="684" t="s">
        <v>1765</v>
      </c>
      <c r="C6" s="685"/>
      <c r="D6" s="685"/>
      <c r="E6" s="685"/>
      <c r="F6" s="685"/>
      <c r="G6" s="685"/>
      <c r="H6" s="685"/>
      <c r="I6" s="685"/>
      <c r="J6" s="685"/>
      <c r="K6" s="685"/>
      <c r="L6" s="685"/>
      <c r="M6" s="685"/>
      <c r="N6" s="685"/>
      <c r="O6" s="685"/>
      <c r="P6" s="685"/>
      <c r="Q6" s="685"/>
      <c r="R6" s="685"/>
      <c r="S6" s="686"/>
    </row>
    <row r="7" spans="2:25" ht="18">
      <c r="B7" s="687" t="s">
        <v>1633</v>
      </c>
      <c r="C7" s="687" t="s">
        <v>1634</v>
      </c>
      <c r="D7" s="681" t="s">
        <v>91</v>
      </c>
      <c r="E7" s="681" t="s">
        <v>92</v>
      </c>
      <c r="F7" s="681" t="s">
        <v>93</v>
      </c>
      <c r="G7" s="681" t="s">
        <v>94</v>
      </c>
      <c r="H7" s="688" t="s">
        <v>95</v>
      </c>
      <c r="I7" s="689"/>
      <c r="J7" s="689"/>
      <c r="K7" s="689"/>
      <c r="L7" s="689"/>
      <c r="M7" s="689"/>
      <c r="N7" s="690"/>
      <c r="O7" s="681" t="s">
        <v>96</v>
      </c>
      <c r="P7" s="681" t="s">
        <v>97</v>
      </c>
      <c r="Q7" s="681" t="s">
        <v>98</v>
      </c>
      <c r="R7" s="681" t="s">
        <v>99</v>
      </c>
      <c r="S7" s="681" t="s">
        <v>265</v>
      </c>
      <c r="T7" s="372" t="e">
        <f>+d</f>
        <v>#REF!</v>
      </c>
    </row>
    <row r="8" spans="2:25" ht="18">
      <c r="B8" s="687"/>
      <c r="C8" s="687"/>
      <c r="D8" s="681"/>
      <c r="E8" s="681"/>
      <c r="F8" s="681"/>
      <c r="G8" s="681"/>
      <c r="H8" s="374" t="s">
        <v>101</v>
      </c>
      <c r="I8" s="375" t="s">
        <v>102</v>
      </c>
      <c r="J8" s="375" t="s">
        <v>103</v>
      </c>
      <c r="K8" s="375" t="s">
        <v>104</v>
      </c>
      <c r="L8" s="375" t="s">
        <v>1697</v>
      </c>
      <c r="M8" s="375" t="s">
        <v>1642</v>
      </c>
      <c r="N8" s="372">
        <v>160</v>
      </c>
      <c r="O8" s="681"/>
      <c r="P8" s="681"/>
      <c r="Q8" s="681"/>
      <c r="R8" s="681"/>
      <c r="S8" s="681"/>
    </row>
    <row r="9" spans="2:25">
      <c r="B9" s="376">
        <v>1</v>
      </c>
      <c r="C9" s="377">
        <v>45288</v>
      </c>
      <c r="D9" s="449">
        <v>79</v>
      </c>
      <c r="E9" s="449">
        <v>80</v>
      </c>
      <c r="F9" s="376"/>
      <c r="G9" s="376"/>
      <c r="H9" s="376">
        <v>298</v>
      </c>
      <c r="I9" s="376"/>
      <c r="J9" s="376"/>
      <c r="K9" s="376"/>
      <c r="L9" s="376"/>
      <c r="M9" s="376"/>
      <c r="N9" s="376"/>
      <c r="O9" s="376">
        <f>+H9</f>
        <v>298</v>
      </c>
      <c r="P9" s="376"/>
      <c r="Q9" s="376"/>
      <c r="R9" s="376"/>
      <c r="S9" s="376"/>
    </row>
    <row r="10" spans="2:25">
      <c r="B10" s="376">
        <f>1+B9</f>
        <v>2</v>
      </c>
      <c r="C10" s="377">
        <v>45288</v>
      </c>
      <c r="D10" s="449">
        <v>80</v>
      </c>
      <c r="E10" s="449">
        <v>82</v>
      </c>
      <c r="F10" s="376"/>
      <c r="G10" s="376"/>
      <c r="H10" s="376">
        <v>215</v>
      </c>
      <c r="I10" s="376"/>
      <c r="J10" s="376"/>
      <c r="K10" s="376"/>
      <c r="L10" s="376"/>
      <c r="M10" s="376"/>
      <c r="N10" s="376"/>
      <c r="O10" s="376">
        <f>+O9+H10+I10+J10+K10+L10+N10+M10</f>
        <v>513</v>
      </c>
      <c r="P10" s="376"/>
      <c r="Q10" s="376"/>
      <c r="R10" s="376"/>
      <c r="S10" s="376"/>
    </row>
    <row r="11" spans="2:25">
      <c r="B11" s="376">
        <f t="shared" ref="B11:B74" si="0">1+B10</f>
        <v>3</v>
      </c>
      <c r="C11" s="377">
        <v>45289</v>
      </c>
      <c r="D11" s="449">
        <v>101</v>
      </c>
      <c r="E11" s="449">
        <v>117</v>
      </c>
      <c r="F11" s="376"/>
      <c r="G11" s="376"/>
      <c r="H11" s="376">
        <v>133</v>
      </c>
      <c r="I11" s="376"/>
      <c r="J11" s="376"/>
      <c r="K11" s="376"/>
      <c r="L11" s="376"/>
      <c r="M11" s="376"/>
      <c r="N11" s="376"/>
      <c r="O11" s="376">
        <f t="shared" ref="O11:O74" si="1">+O10+H11+I11+J11+K11+L11+N11+M11</f>
        <v>646</v>
      </c>
      <c r="P11" s="376"/>
      <c r="Q11" s="376"/>
      <c r="R11" s="376"/>
      <c r="S11" s="376"/>
    </row>
    <row r="12" spans="2:25">
      <c r="B12" s="376">
        <f t="shared" si="0"/>
        <v>4</v>
      </c>
      <c r="C12" s="377">
        <v>45290</v>
      </c>
      <c r="D12" s="449">
        <v>122</v>
      </c>
      <c r="E12" s="449">
        <v>156</v>
      </c>
      <c r="F12" s="376"/>
      <c r="G12" s="376"/>
      <c r="H12" s="376">
        <v>212</v>
      </c>
      <c r="I12" s="376"/>
      <c r="J12" s="376"/>
      <c r="K12" s="376"/>
      <c r="L12" s="376"/>
      <c r="M12" s="376"/>
      <c r="N12" s="376"/>
      <c r="O12" s="376">
        <f t="shared" si="1"/>
        <v>858</v>
      </c>
      <c r="P12" s="376"/>
      <c r="Q12" s="376"/>
      <c r="R12" s="376"/>
      <c r="S12" s="376"/>
    </row>
    <row r="13" spans="2:25">
      <c r="B13" s="376">
        <f t="shared" si="0"/>
        <v>5</v>
      </c>
      <c r="C13" s="377">
        <v>45290</v>
      </c>
      <c r="D13" s="449">
        <v>156</v>
      </c>
      <c r="E13" s="449">
        <v>290</v>
      </c>
      <c r="F13" s="376"/>
      <c r="G13" s="376"/>
      <c r="H13" s="380">
        <v>318</v>
      </c>
      <c r="I13" s="376"/>
      <c r="J13" s="376"/>
      <c r="K13" s="376"/>
      <c r="L13" s="376"/>
      <c r="M13" s="376"/>
      <c r="N13" s="376"/>
      <c r="O13" s="376">
        <f t="shared" si="1"/>
        <v>1176</v>
      </c>
      <c r="P13" s="376"/>
      <c r="Q13" s="376"/>
      <c r="R13" s="376"/>
      <c r="S13" s="376"/>
    </row>
    <row r="14" spans="2:25">
      <c r="B14" s="376">
        <f t="shared" si="0"/>
        <v>6</v>
      </c>
      <c r="C14" s="377">
        <v>45291</v>
      </c>
      <c r="D14" s="449">
        <v>290</v>
      </c>
      <c r="E14" s="449">
        <v>291</v>
      </c>
      <c r="F14" s="376"/>
      <c r="G14" s="376"/>
      <c r="H14" s="380">
        <v>232</v>
      </c>
      <c r="I14" s="376"/>
      <c r="J14" s="376"/>
      <c r="K14" s="376"/>
      <c r="L14" s="376"/>
      <c r="M14" s="376"/>
      <c r="N14" s="376"/>
      <c r="O14" s="376">
        <f t="shared" si="1"/>
        <v>1408</v>
      </c>
      <c r="P14" s="376"/>
      <c r="Q14" s="376"/>
      <c r="R14" s="376"/>
      <c r="S14" s="376"/>
    </row>
    <row r="15" spans="2:25">
      <c r="B15" s="376">
        <f t="shared" si="0"/>
        <v>7</v>
      </c>
      <c r="C15" s="377">
        <v>45291</v>
      </c>
      <c r="D15" s="449">
        <v>291</v>
      </c>
      <c r="E15" s="449">
        <v>292</v>
      </c>
      <c r="F15" s="376"/>
      <c r="G15" s="376"/>
      <c r="H15" s="380">
        <v>81</v>
      </c>
      <c r="I15" s="376"/>
      <c r="J15" s="376"/>
      <c r="K15" s="376"/>
      <c r="L15" s="376"/>
      <c r="M15" s="376"/>
      <c r="N15" s="376"/>
      <c r="O15" s="376">
        <f t="shared" si="1"/>
        <v>1489</v>
      </c>
      <c r="P15" s="376"/>
      <c r="Q15" s="376"/>
      <c r="R15" s="376"/>
      <c r="S15" s="376"/>
    </row>
    <row r="16" spans="2:25">
      <c r="B16" s="376">
        <f t="shared" si="0"/>
        <v>8</v>
      </c>
      <c r="C16" s="377">
        <v>45292</v>
      </c>
      <c r="D16" s="450">
        <v>79</v>
      </c>
      <c r="E16" s="450">
        <v>56</v>
      </c>
      <c r="F16" s="376"/>
      <c r="G16" s="376"/>
      <c r="H16" s="376">
        <v>46</v>
      </c>
      <c r="I16" s="376"/>
      <c r="J16" s="376"/>
      <c r="K16" s="376"/>
      <c r="L16" s="376"/>
      <c r="M16" s="376"/>
      <c r="N16" s="376"/>
      <c r="O16" s="376">
        <f t="shared" si="1"/>
        <v>1535</v>
      </c>
      <c r="P16" s="376"/>
      <c r="Q16" s="376"/>
      <c r="R16" s="376"/>
      <c r="S16" s="376"/>
      <c r="U16" s="451"/>
      <c r="V16" s="451"/>
      <c r="W16" s="451"/>
      <c r="X16" s="451"/>
      <c r="Y16" s="451"/>
    </row>
    <row r="17" spans="2:25">
      <c r="B17" s="376">
        <f t="shared" si="0"/>
        <v>9</v>
      </c>
      <c r="C17" s="377">
        <v>45292</v>
      </c>
      <c r="D17" s="450">
        <v>56</v>
      </c>
      <c r="E17" s="450">
        <v>3</v>
      </c>
      <c r="F17" s="376"/>
      <c r="G17" s="376"/>
      <c r="H17" s="376"/>
      <c r="I17" s="376">
        <v>324</v>
      </c>
      <c r="J17" s="376"/>
      <c r="K17" s="376"/>
      <c r="L17" s="376"/>
      <c r="M17" s="376"/>
      <c r="N17" s="376"/>
      <c r="O17" s="376">
        <f t="shared" si="1"/>
        <v>1859</v>
      </c>
      <c r="P17" s="376"/>
      <c r="Q17" s="376"/>
      <c r="R17" s="376"/>
      <c r="S17" s="376"/>
      <c r="U17" s="451"/>
      <c r="V17" s="451"/>
      <c r="W17" s="451"/>
      <c r="X17" s="451"/>
      <c r="Y17" s="451"/>
    </row>
    <row r="18" spans="2:25">
      <c r="B18" s="376">
        <f t="shared" si="0"/>
        <v>10</v>
      </c>
      <c r="C18" s="377">
        <v>45292</v>
      </c>
      <c r="D18" s="450">
        <v>3</v>
      </c>
      <c r="E18" s="450">
        <v>52</v>
      </c>
      <c r="F18" s="376"/>
      <c r="G18" s="376"/>
      <c r="H18" s="376"/>
      <c r="I18" s="376">
        <v>302</v>
      </c>
      <c r="J18" s="376"/>
      <c r="K18" s="376"/>
      <c r="L18" s="376"/>
      <c r="M18" s="376"/>
      <c r="N18" s="376"/>
      <c r="O18" s="376">
        <f t="shared" si="1"/>
        <v>2161</v>
      </c>
      <c r="P18" s="376"/>
      <c r="Q18" s="376"/>
      <c r="R18" s="376"/>
      <c r="S18" s="376"/>
      <c r="U18" s="451"/>
      <c r="V18" s="451"/>
      <c r="W18" s="451"/>
      <c r="X18" s="451"/>
      <c r="Y18" s="451"/>
    </row>
    <row r="19" spans="2:25">
      <c r="B19" s="376">
        <f t="shared" si="0"/>
        <v>11</v>
      </c>
      <c r="C19" s="377">
        <v>45293</v>
      </c>
      <c r="D19" s="450">
        <v>92</v>
      </c>
      <c r="E19" s="450">
        <v>86</v>
      </c>
      <c r="F19" s="376"/>
      <c r="G19" s="376"/>
      <c r="H19" s="376"/>
      <c r="I19" s="376">
        <v>261</v>
      </c>
      <c r="J19" s="376"/>
      <c r="K19" s="376"/>
      <c r="L19" s="376"/>
      <c r="M19" s="376"/>
      <c r="N19" s="376"/>
      <c r="O19" s="376">
        <f t="shared" si="1"/>
        <v>2422</v>
      </c>
      <c r="P19" s="376"/>
      <c r="Q19" s="376"/>
      <c r="R19" s="376"/>
      <c r="S19" s="376"/>
      <c r="U19" s="451"/>
      <c r="V19" s="451"/>
      <c r="W19" s="451"/>
      <c r="X19" s="451"/>
      <c r="Y19" s="451"/>
    </row>
    <row r="20" spans="2:25">
      <c r="B20" s="376">
        <f t="shared" si="0"/>
        <v>12</v>
      </c>
      <c r="C20" s="377">
        <v>45294</v>
      </c>
      <c r="D20" s="450">
        <v>80</v>
      </c>
      <c r="E20" s="450">
        <v>52</v>
      </c>
      <c r="F20" s="376"/>
      <c r="G20" s="376"/>
      <c r="H20" s="376">
        <v>376</v>
      </c>
      <c r="I20" s="376"/>
      <c r="J20" s="376"/>
      <c r="K20" s="376"/>
      <c r="L20" s="376"/>
      <c r="M20" s="376"/>
      <c r="N20" s="376"/>
      <c r="O20" s="376">
        <f t="shared" si="1"/>
        <v>2798</v>
      </c>
      <c r="P20" s="376"/>
      <c r="Q20" s="376"/>
      <c r="R20" s="376"/>
      <c r="S20" s="376"/>
      <c r="U20" s="451"/>
      <c r="V20" s="451"/>
      <c r="W20" s="451"/>
      <c r="X20" s="451"/>
      <c r="Y20" s="451"/>
    </row>
    <row r="21" spans="2:25">
      <c r="B21" s="376">
        <f t="shared" si="0"/>
        <v>13</v>
      </c>
      <c r="C21" s="377">
        <v>45296</v>
      </c>
      <c r="D21" s="450">
        <v>83</v>
      </c>
      <c r="E21" s="450">
        <v>125</v>
      </c>
      <c r="F21" s="376"/>
      <c r="G21" s="376"/>
      <c r="H21" s="376"/>
      <c r="I21" s="376"/>
      <c r="J21" s="376">
        <v>534</v>
      </c>
      <c r="K21" s="376"/>
      <c r="L21" s="376"/>
      <c r="M21" s="376"/>
      <c r="N21" s="376"/>
      <c r="O21" s="376">
        <f t="shared" si="1"/>
        <v>3332</v>
      </c>
      <c r="P21" s="376"/>
      <c r="Q21" s="376"/>
      <c r="R21" s="376"/>
      <c r="S21" s="376"/>
      <c r="U21" s="451"/>
      <c r="V21" s="451"/>
      <c r="W21" s="451"/>
      <c r="X21" s="451"/>
      <c r="Y21" s="451"/>
    </row>
    <row r="22" spans="2:25">
      <c r="B22" s="376">
        <f t="shared" si="0"/>
        <v>14</v>
      </c>
      <c r="C22" s="377">
        <v>45297</v>
      </c>
      <c r="D22" s="450">
        <v>156</v>
      </c>
      <c r="E22" s="450">
        <v>136</v>
      </c>
      <c r="F22" s="376"/>
      <c r="G22" s="376"/>
      <c r="H22" s="376"/>
      <c r="I22" s="376">
        <v>264</v>
      </c>
      <c r="J22" s="376"/>
      <c r="K22" s="376"/>
      <c r="L22" s="376"/>
      <c r="M22" s="376"/>
      <c r="N22" s="376"/>
      <c r="O22" s="376">
        <f t="shared" si="1"/>
        <v>3596</v>
      </c>
      <c r="P22" s="376"/>
      <c r="Q22" s="376"/>
      <c r="R22" s="376"/>
      <c r="S22" s="376"/>
      <c r="U22" s="451"/>
      <c r="V22" s="451"/>
      <c r="W22" s="451"/>
      <c r="X22" s="451"/>
      <c r="Y22" s="451"/>
    </row>
    <row r="23" spans="2:25">
      <c r="B23" s="376">
        <f t="shared" si="0"/>
        <v>15</v>
      </c>
      <c r="C23" s="377">
        <v>45297</v>
      </c>
      <c r="D23" s="450">
        <v>136</v>
      </c>
      <c r="E23" s="450">
        <v>126</v>
      </c>
      <c r="F23" s="376"/>
      <c r="G23" s="376"/>
      <c r="H23" s="376"/>
      <c r="I23" s="376">
        <v>155</v>
      </c>
      <c r="J23" s="376"/>
      <c r="K23" s="376"/>
      <c r="L23" s="376"/>
      <c r="M23" s="376"/>
      <c r="N23" s="376"/>
      <c r="O23" s="376">
        <f t="shared" si="1"/>
        <v>3751</v>
      </c>
      <c r="P23" s="376"/>
      <c r="Q23" s="376"/>
      <c r="R23" s="376"/>
      <c r="S23" s="376"/>
    </row>
    <row r="24" spans="2:25">
      <c r="B24" s="376">
        <f t="shared" si="0"/>
        <v>16</v>
      </c>
      <c r="C24" s="377">
        <v>45297</v>
      </c>
      <c r="D24" s="450">
        <v>92</v>
      </c>
      <c r="E24" s="450">
        <v>101</v>
      </c>
      <c r="F24" s="376"/>
      <c r="G24" s="376"/>
      <c r="H24" s="376">
        <v>47</v>
      </c>
      <c r="I24" s="376"/>
      <c r="J24" s="376"/>
      <c r="K24" s="376"/>
      <c r="L24" s="376"/>
      <c r="M24" s="376"/>
      <c r="N24" s="376"/>
      <c r="O24" s="376">
        <f t="shared" si="1"/>
        <v>3798</v>
      </c>
      <c r="P24" s="376"/>
      <c r="Q24" s="376"/>
      <c r="R24" s="376"/>
      <c r="S24" s="376"/>
    </row>
    <row r="25" spans="2:25">
      <c r="B25" s="376">
        <f t="shared" si="0"/>
        <v>17</v>
      </c>
      <c r="C25" s="377">
        <v>45298</v>
      </c>
      <c r="D25" s="450">
        <v>106</v>
      </c>
      <c r="E25" s="450">
        <v>116</v>
      </c>
      <c r="F25" s="376"/>
      <c r="G25" s="376"/>
      <c r="H25" s="376">
        <v>153</v>
      </c>
      <c r="I25" s="376"/>
      <c r="J25" s="376"/>
      <c r="K25" s="376"/>
      <c r="L25" s="376"/>
      <c r="M25" s="376"/>
      <c r="N25" s="376"/>
      <c r="O25" s="376">
        <f t="shared" si="1"/>
        <v>3951</v>
      </c>
      <c r="P25" s="376"/>
      <c r="Q25" s="376"/>
      <c r="R25" s="376"/>
      <c r="S25" s="376"/>
    </row>
    <row r="26" spans="2:25">
      <c r="B26" s="376">
        <f t="shared" si="0"/>
        <v>18</v>
      </c>
      <c r="C26" s="377">
        <v>45298</v>
      </c>
      <c r="D26" s="450">
        <v>116</v>
      </c>
      <c r="E26" s="450">
        <v>117</v>
      </c>
      <c r="F26" s="376"/>
      <c r="G26" s="376"/>
      <c r="H26" s="376">
        <v>224</v>
      </c>
      <c r="I26" s="376"/>
      <c r="J26" s="376"/>
      <c r="K26" s="376"/>
      <c r="L26" s="376"/>
      <c r="M26" s="376"/>
      <c r="N26" s="376"/>
      <c r="O26" s="376">
        <f t="shared" si="1"/>
        <v>4175</v>
      </c>
      <c r="P26" s="376"/>
      <c r="Q26" s="376"/>
      <c r="R26" s="376"/>
      <c r="S26" s="376"/>
    </row>
    <row r="27" spans="2:25">
      <c r="B27" s="376">
        <f t="shared" si="0"/>
        <v>19</v>
      </c>
      <c r="C27" s="377">
        <v>45298</v>
      </c>
      <c r="D27" s="450">
        <v>307</v>
      </c>
      <c r="E27" s="450">
        <v>319</v>
      </c>
      <c r="F27" s="376"/>
      <c r="G27" s="376"/>
      <c r="H27" s="376">
        <v>95</v>
      </c>
      <c r="I27" s="376"/>
      <c r="J27" s="376"/>
      <c r="K27" s="376"/>
      <c r="L27" s="376"/>
      <c r="M27" s="376"/>
      <c r="N27" s="376"/>
      <c r="O27" s="376">
        <f t="shared" si="1"/>
        <v>4270</v>
      </c>
      <c r="P27" s="376"/>
      <c r="Q27" s="376"/>
      <c r="R27" s="376"/>
      <c r="S27" s="376"/>
    </row>
    <row r="28" spans="2:25">
      <c r="B28" s="376">
        <f t="shared" si="0"/>
        <v>20</v>
      </c>
      <c r="C28" s="377">
        <v>45298</v>
      </c>
      <c r="D28" s="450">
        <v>319</v>
      </c>
      <c r="E28" s="450">
        <v>320</v>
      </c>
      <c r="F28" s="376"/>
      <c r="G28" s="376"/>
      <c r="H28" s="376">
        <v>129</v>
      </c>
      <c r="I28" s="376"/>
      <c r="J28" s="376"/>
      <c r="K28" s="376"/>
      <c r="L28" s="376"/>
      <c r="M28" s="376"/>
      <c r="N28" s="376"/>
      <c r="O28" s="376">
        <f t="shared" si="1"/>
        <v>4399</v>
      </c>
      <c r="P28" s="376"/>
      <c r="Q28" s="376"/>
      <c r="R28" s="376"/>
      <c r="S28" s="376"/>
    </row>
    <row r="29" spans="2:25">
      <c r="B29" s="376">
        <f t="shared" si="0"/>
        <v>21</v>
      </c>
      <c r="C29" s="377">
        <v>45299</v>
      </c>
      <c r="D29" s="450">
        <v>116</v>
      </c>
      <c r="E29" s="450">
        <v>127</v>
      </c>
      <c r="F29" s="376"/>
      <c r="G29" s="376"/>
      <c r="H29" s="376">
        <v>147</v>
      </c>
      <c r="I29" s="376"/>
      <c r="J29" s="376"/>
      <c r="K29" s="376"/>
      <c r="L29" s="376"/>
      <c r="M29" s="376"/>
      <c r="N29" s="376"/>
      <c r="O29" s="376">
        <f t="shared" si="1"/>
        <v>4546</v>
      </c>
      <c r="P29" s="376"/>
      <c r="Q29" s="376"/>
      <c r="R29" s="376"/>
      <c r="S29" s="376"/>
    </row>
    <row r="30" spans="2:25">
      <c r="B30" s="376">
        <f t="shared" si="0"/>
        <v>22</v>
      </c>
      <c r="C30" s="377">
        <v>45299</v>
      </c>
      <c r="D30" s="450">
        <v>127</v>
      </c>
      <c r="E30" s="450">
        <v>136</v>
      </c>
      <c r="F30" s="376"/>
      <c r="G30" s="376"/>
      <c r="H30" s="376">
        <v>94</v>
      </c>
      <c r="I30" s="376"/>
      <c r="J30" s="376"/>
      <c r="K30" s="376"/>
      <c r="L30" s="376"/>
      <c r="M30" s="376"/>
      <c r="N30" s="376"/>
      <c r="O30" s="376">
        <f t="shared" si="1"/>
        <v>4640</v>
      </c>
      <c r="P30" s="376"/>
      <c r="Q30" s="376"/>
      <c r="R30" s="376"/>
      <c r="S30" s="376"/>
    </row>
    <row r="31" spans="2:25">
      <c r="B31" s="376">
        <f t="shared" si="0"/>
        <v>23</v>
      </c>
      <c r="C31" s="377">
        <v>45299</v>
      </c>
      <c r="D31" s="450">
        <v>321</v>
      </c>
      <c r="E31" s="450">
        <v>322</v>
      </c>
      <c r="F31" s="376"/>
      <c r="G31" s="376"/>
      <c r="H31" s="376">
        <v>271</v>
      </c>
      <c r="I31" s="376"/>
      <c r="J31" s="376"/>
      <c r="K31" s="376"/>
      <c r="L31" s="376"/>
      <c r="M31" s="376"/>
      <c r="N31" s="376"/>
      <c r="O31" s="376">
        <f t="shared" si="1"/>
        <v>4911</v>
      </c>
      <c r="P31" s="376"/>
      <c r="Q31" s="376"/>
      <c r="R31" s="376"/>
      <c r="S31" s="376"/>
    </row>
    <row r="32" spans="2:25">
      <c r="B32" s="376">
        <f t="shared" si="0"/>
        <v>24</v>
      </c>
      <c r="C32" s="377">
        <v>45300</v>
      </c>
      <c r="D32" s="450">
        <v>58</v>
      </c>
      <c r="E32" s="450">
        <v>59</v>
      </c>
      <c r="F32" s="376"/>
      <c r="G32" s="376"/>
      <c r="H32" s="376">
        <v>26</v>
      </c>
      <c r="I32" s="376"/>
      <c r="J32" s="376"/>
      <c r="K32" s="376"/>
      <c r="L32" s="376"/>
      <c r="M32" s="376"/>
      <c r="N32" s="376"/>
      <c r="O32" s="376">
        <f t="shared" si="1"/>
        <v>4937</v>
      </c>
      <c r="P32" s="376"/>
      <c r="Q32" s="376"/>
      <c r="R32" s="376"/>
      <c r="S32" s="376"/>
    </row>
    <row r="33" spans="2:19">
      <c r="B33" s="376">
        <f t="shared" si="0"/>
        <v>25</v>
      </c>
      <c r="C33" s="377">
        <v>45300</v>
      </c>
      <c r="D33" s="450">
        <v>52</v>
      </c>
      <c r="E33" s="450">
        <v>40</v>
      </c>
      <c r="F33" s="376"/>
      <c r="G33" s="376"/>
      <c r="H33" s="376">
        <v>464</v>
      </c>
      <c r="I33" s="376"/>
      <c r="J33" s="376"/>
      <c r="K33" s="376"/>
      <c r="L33" s="376"/>
      <c r="M33" s="376"/>
      <c r="N33" s="376"/>
      <c r="O33" s="376">
        <f t="shared" si="1"/>
        <v>5401</v>
      </c>
      <c r="P33" s="376"/>
      <c r="Q33" s="376"/>
      <c r="R33" s="376"/>
      <c r="S33" s="376"/>
    </row>
    <row r="34" spans="2:19">
      <c r="B34" s="376">
        <f t="shared" si="0"/>
        <v>26</v>
      </c>
      <c r="C34" s="377">
        <v>45301</v>
      </c>
      <c r="D34" s="450">
        <v>158</v>
      </c>
      <c r="E34" s="450">
        <v>169</v>
      </c>
      <c r="F34" s="376"/>
      <c r="G34" s="376"/>
      <c r="H34" s="376"/>
      <c r="I34" s="376">
        <v>77</v>
      </c>
      <c r="J34" s="376"/>
      <c r="K34" s="376"/>
      <c r="L34" s="376"/>
      <c r="M34" s="376"/>
      <c r="N34" s="376"/>
      <c r="O34" s="376">
        <f t="shared" si="1"/>
        <v>5478</v>
      </c>
      <c r="P34" s="376"/>
      <c r="Q34" s="376"/>
      <c r="R34" s="376"/>
      <c r="S34" s="376"/>
    </row>
    <row r="35" spans="2:19">
      <c r="B35" s="376">
        <f t="shared" si="0"/>
        <v>27</v>
      </c>
      <c r="C35" s="377">
        <v>45301</v>
      </c>
      <c r="D35" s="450">
        <v>169</v>
      </c>
      <c r="E35" s="450">
        <v>176</v>
      </c>
      <c r="F35" s="376"/>
      <c r="G35" s="376"/>
      <c r="H35" s="376"/>
      <c r="I35" s="376">
        <v>59</v>
      </c>
      <c r="J35" s="376"/>
      <c r="K35" s="376"/>
      <c r="L35" s="376"/>
      <c r="M35" s="376"/>
      <c r="N35" s="376"/>
      <c r="O35" s="376">
        <f t="shared" si="1"/>
        <v>5537</v>
      </c>
      <c r="P35" s="376"/>
      <c r="Q35" s="376"/>
      <c r="R35" s="376"/>
      <c r="S35" s="376"/>
    </row>
    <row r="36" spans="2:19">
      <c r="B36" s="376">
        <f t="shared" si="0"/>
        <v>28</v>
      </c>
      <c r="C36" s="377">
        <v>45301</v>
      </c>
      <c r="D36" s="450">
        <v>176</v>
      </c>
      <c r="E36" s="450">
        <v>177</v>
      </c>
      <c r="F36" s="376"/>
      <c r="G36" s="376"/>
      <c r="H36" s="376"/>
      <c r="I36" s="376">
        <v>34</v>
      </c>
      <c r="J36" s="376"/>
      <c r="K36" s="376"/>
      <c r="L36" s="376"/>
      <c r="M36" s="376"/>
      <c r="N36" s="376"/>
      <c r="O36" s="376">
        <f t="shared" si="1"/>
        <v>5571</v>
      </c>
      <c r="P36" s="376"/>
      <c r="Q36" s="376"/>
      <c r="R36" s="376"/>
      <c r="S36" s="376"/>
    </row>
    <row r="37" spans="2:19">
      <c r="B37" s="376">
        <f t="shared" si="0"/>
        <v>29</v>
      </c>
      <c r="C37" s="377">
        <v>45301</v>
      </c>
      <c r="D37" s="450">
        <v>177</v>
      </c>
      <c r="E37" s="450">
        <v>179</v>
      </c>
      <c r="F37" s="376"/>
      <c r="G37" s="376"/>
      <c r="H37" s="376"/>
      <c r="I37" s="376">
        <v>58</v>
      </c>
      <c r="J37" s="376"/>
      <c r="K37" s="376"/>
      <c r="L37" s="376"/>
      <c r="M37" s="376"/>
      <c r="N37" s="376"/>
      <c r="O37" s="376">
        <f t="shared" si="1"/>
        <v>5629</v>
      </c>
      <c r="P37" s="376"/>
      <c r="Q37" s="376"/>
      <c r="R37" s="376"/>
      <c r="S37" s="376"/>
    </row>
    <row r="38" spans="2:19">
      <c r="B38" s="376">
        <f t="shared" si="0"/>
        <v>30</v>
      </c>
      <c r="C38" s="377">
        <v>45301</v>
      </c>
      <c r="D38" s="450">
        <v>26</v>
      </c>
      <c r="E38" s="450">
        <v>27</v>
      </c>
      <c r="F38" s="376"/>
      <c r="G38" s="376"/>
      <c r="H38" s="376">
        <v>49</v>
      </c>
      <c r="I38" s="376"/>
      <c r="J38" s="376"/>
      <c r="K38" s="376"/>
      <c r="L38" s="376"/>
      <c r="M38" s="376"/>
      <c r="N38" s="376"/>
      <c r="O38" s="376">
        <f t="shared" si="1"/>
        <v>5678</v>
      </c>
      <c r="P38" s="376"/>
      <c r="Q38" s="376"/>
      <c r="R38" s="376"/>
      <c r="S38" s="376"/>
    </row>
    <row r="39" spans="2:19">
      <c r="B39" s="376">
        <f t="shared" si="0"/>
        <v>31</v>
      </c>
      <c r="C39" s="377">
        <v>45301</v>
      </c>
      <c r="D39" s="450">
        <v>27</v>
      </c>
      <c r="E39" s="450">
        <v>28</v>
      </c>
      <c r="F39" s="376"/>
      <c r="G39" s="376"/>
      <c r="H39" s="376">
        <v>27</v>
      </c>
      <c r="I39" s="376"/>
      <c r="J39" s="376"/>
      <c r="K39" s="376"/>
      <c r="L39" s="376"/>
      <c r="M39" s="376"/>
      <c r="N39" s="376"/>
      <c r="O39" s="376">
        <f t="shared" si="1"/>
        <v>5705</v>
      </c>
      <c r="P39" s="376"/>
      <c r="Q39" s="376"/>
      <c r="R39" s="376"/>
      <c r="S39" s="376"/>
    </row>
    <row r="40" spans="2:19">
      <c r="B40" s="376">
        <f t="shared" si="0"/>
        <v>32</v>
      </c>
      <c r="C40" s="377">
        <v>45302</v>
      </c>
      <c r="D40" s="450">
        <v>103</v>
      </c>
      <c r="E40" s="450">
        <v>104</v>
      </c>
      <c r="F40" s="376"/>
      <c r="G40" s="376"/>
      <c r="H40" s="376">
        <v>138</v>
      </c>
      <c r="I40" s="376"/>
      <c r="J40" s="376"/>
      <c r="K40" s="376"/>
      <c r="L40" s="376"/>
      <c r="M40" s="376"/>
      <c r="N40" s="376"/>
      <c r="O40" s="376">
        <f t="shared" si="1"/>
        <v>5843</v>
      </c>
      <c r="P40" s="376"/>
      <c r="Q40" s="376"/>
      <c r="R40" s="376"/>
      <c r="S40" s="376"/>
    </row>
    <row r="41" spans="2:19">
      <c r="B41" s="376">
        <f t="shared" si="0"/>
        <v>33</v>
      </c>
      <c r="C41" s="377">
        <v>45302</v>
      </c>
      <c r="D41" s="450">
        <v>124</v>
      </c>
      <c r="E41" s="450">
        <v>138</v>
      </c>
      <c r="F41" s="376"/>
      <c r="G41" s="376"/>
      <c r="H41" s="376"/>
      <c r="I41" s="376">
        <v>185</v>
      </c>
      <c r="J41" s="376"/>
      <c r="K41" s="376"/>
      <c r="L41" s="376"/>
      <c r="M41" s="376"/>
      <c r="N41" s="376"/>
      <c r="O41" s="376">
        <f t="shared" si="1"/>
        <v>6028</v>
      </c>
      <c r="P41" s="376"/>
      <c r="Q41" s="376"/>
      <c r="R41" s="376"/>
      <c r="S41" s="376"/>
    </row>
    <row r="42" spans="2:19">
      <c r="B42" s="376">
        <f t="shared" si="0"/>
        <v>34</v>
      </c>
      <c r="C42" s="377">
        <v>45303</v>
      </c>
      <c r="D42" s="450">
        <v>125</v>
      </c>
      <c r="E42" s="450">
        <v>158</v>
      </c>
      <c r="F42" s="376"/>
      <c r="G42" s="376"/>
      <c r="H42" s="376"/>
      <c r="I42" s="376"/>
      <c r="J42" s="376">
        <v>190</v>
      </c>
      <c r="K42" s="376"/>
      <c r="L42" s="376"/>
      <c r="M42" s="376"/>
      <c r="N42" s="376"/>
      <c r="O42" s="376">
        <f t="shared" si="1"/>
        <v>6218</v>
      </c>
      <c r="P42" s="376"/>
      <c r="Q42" s="376"/>
      <c r="R42" s="376"/>
      <c r="S42" s="376"/>
    </row>
    <row r="43" spans="2:19">
      <c r="B43" s="376">
        <f t="shared" si="0"/>
        <v>35</v>
      </c>
      <c r="C43" s="377">
        <v>45304</v>
      </c>
      <c r="D43" s="450">
        <v>124</v>
      </c>
      <c r="E43" s="450">
        <v>125</v>
      </c>
      <c r="F43" s="376"/>
      <c r="G43" s="376"/>
      <c r="H43" s="376">
        <v>131</v>
      </c>
      <c r="I43" s="376"/>
      <c r="J43" s="376"/>
      <c r="K43" s="376"/>
      <c r="L43" s="376"/>
      <c r="M43" s="376"/>
      <c r="N43" s="376"/>
      <c r="O43" s="376">
        <f t="shared" si="1"/>
        <v>6349</v>
      </c>
      <c r="P43" s="376"/>
      <c r="Q43" s="376"/>
      <c r="R43" s="376"/>
      <c r="S43" s="376"/>
    </row>
    <row r="44" spans="2:19">
      <c r="B44" s="376">
        <f t="shared" si="0"/>
        <v>36</v>
      </c>
      <c r="C44" s="377">
        <v>45307</v>
      </c>
      <c r="D44" s="450">
        <v>100</v>
      </c>
      <c r="E44" s="450">
        <v>101</v>
      </c>
      <c r="F44" s="376"/>
      <c r="G44" s="376"/>
      <c r="H44" s="376">
        <v>21</v>
      </c>
      <c r="I44" s="376"/>
      <c r="J44" s="376"/>
      <c r="K44" s="376"/>
      <c r="L44" s="376"/>
      <c r="M44" s="376"/>
      <c r="N44" s="376"/>
      <c r="O44" s="376">
        <f t="shared" si="1"/>
        <v>6370</v>
      </c>
      <c r="P44" s="376"/>
      <c r="Q44" s="376"/>
      <c r="R44" s="376"/>
      <c r="S44" s="376"/>
    </row>
    <row r="45" spans="2:19">
      <c r="B45" s="376">
        <f t="shared" si="0"/>
        <v>37</v>
      </c>
      <c r="C45" s="377">
        <v>45307</v>
      </c>
      <c r="D45" s="450">
        <v>290</v>
      </c>
      <c r="E45" s="450">
        <v>307</v>
      </c>
      <c r="F45" s="376"/>
      <c r="G45" s="376"/>
      <c r="H45" s="376">
        <v>47</v>
      </c>
      <c r="I45" s="376"/>
      <c r="J45" s="376"/>
      <c r="K45" s="376"/>
      <c r="L45" s="376"/>
      <c r="M45" s="376"/>
      <c r="N45" s="376"/>
      <c r="O45" s="376">
        <f t="shared" si="1"/>
        <v>6417</v>
      </c>
      <c r="P45" s="376"/>
      <c r="Q45" s="376"/>
      <c r="R45" s="376"/>
      <c r="S45" s="376"/>
    </row>
    <row r="46" spans="2:19">
      <c r="B46" s="376">
        <f t="shared" si="0"/>
        <v>38</v>
      </c>
      <c r="C46" s="377">
        <v>45307</v>
      </c>
      <c r="D46" s="450">
        <v>230</v>
      </c>
      <c r="E46" s="450">
        <v>232</v>
      </c>
      <c r="F46" s="376"/>
      <c r="G46" s="376"/>
      <c r="H46" s="376">
        <v>188</v>
      </c>
      <c r="I46" s="376"/>
      <c r="J46" s="376"/>
      <c r="K46" s="376"/>
      <c r="L46" s="376"/>
      <c r="M46" s="376"/>
      <c r="N46" s="376"/>
      <c r="O46" s="376">
        <f t="shared" si="1"/>
        <v>6605</v>
      </c>
      <c r="P46" s="376"/>
      <c r="Q46" s="376"/>
      <c r="R46" s="376"/>
      <c r="S46" s="376"/>
    </row>
    <row r="47" spans="2:19">
      <c r="B47" s="376">
        <f t="shared" si="0"/>
        <v>39</v>
      </c>
      <c r="C47" s="377">
        <v>45308</v>
      </c>
      <c r="D47" s="450">
        <v>126</v>
      </c>
      <c r="E47" s="450">
        <v>129</v>
      </c>
      <c r="F47" s="376"/>
      <c r="G47" s="376"/>
      <c r="H47" s="376">
        <v>106</v>
      </c>
      <c r="I47" s="376"/>
      <c r="J47" s="376"/>
      <c r="K47" s="376"/>
      <c r="L47" s="376"/>
      <c r="M47" s="376"/>
      <c r="N47" s="376"/>
      <c r="O47" s="376">
        <f t="shared" si="1"/>
        <v>6711</v>
      </c>
      <c r="P47" s="376"/>
      <c r="Q47" s="376"/>
      <c r="R47" s="376"/>
      <c r="S47" s="376"/>
    </row>
    <row r="48" spans="2:19">
      <c r="B48" s="376">
        <f t="shared" si="0"/>
        <v>40</v>
      </c>
      <c r="C48" s="377">
        <v>45308</v>
      </c>
      <c r="D48" s="450">
        <v>129</v>
      </c>
      <c r="E48" s="450">
        <v>130</v>
      </c>
      <c r="F48" s="376"/>
      <c r="G48" s="376"/>
      <c r="H48" s="376">
        <v>157</v>
      </c>
      <c r="I48" s="376"/>
      <c r="J48" s="376"/>
      <c r="K48" s="376"/>
      <c r="L48" s="376"/>
      <c r="M48" s="376"/>
      <c r="N48" s="376"/>
      <c r="O48" s="376">
        <f t="shared" si="1"/>
        <v>6868</v>
      </c>
      <c r="P48" s="376"/>
      <c r="Q48" s="376"/>
      <c r="R48" s="376"/>
      <c r="S48" s="376"/>
    </row>
    <row r="49" spans="2:19">
      <c r="B49" s="376">
        <f t="shared" si="0"/>
        <v>41</v>
      </c>
      <c r="C49" s="377">
        <v>45309</v>
      </c>
      <c r="D49" s="450">
        <v>324</v>
      </c>
      <c r="E49" s="450">
        <v>321</v>
      </c>
      <c r="F49" s="376"/>
      <c r="G49" s="376"/>
      <c r="H49" s="376">
        <v>84</v>
      </c>
      <c r="I49" s="376"/>
      <c r="J49" s="376"/>
      <c r="K49" s="376"/>
      <c r="L49" s="376"/>
      <c r="M49" s="376"/>
      <c r="N49" s="376"/>
      <c r="O49" s="376">
        <f t="shared" si="1"/>
        <v>6952</v>
      </c>
      <c r="P49" s="376"/>
      <c r="Q49" s="376"/>
      <c r="R49" s="376"/>
      <c r="S49" s="376"/>
    </row>
    <row r="50" spans="2:19">
      <c r="B50" s="376">
        <f t="shared" si="0"/>
        <v>42</v>
      </c>
      <c r="C50" s="377">
        <v>45309</v>
      </c>
      <c r="D50" s="450">
        <v>322</v>
      </c>
      <c r="E50" s="450">
        <v>323</v>
      </c>
      <c r="F50" s="376"/>
      <c r="G50" s="376"/>
      <c r="H50" s="376">
        <v>96</v>
      </c>
      <c r="I50" s="376"/>
      <c r="J50" s="376"/>
      <c r="K50" s="376"/>
      <c r="L50" s="376"/>
      <c r="M50" s="376"/>
      <c r="N50" s="376"/>
      <c r="O50" s="376">
        <f t="shared" si="1"/>
        <v>7048</v>
      </c>
      <c r="P50" s="376"/>
      <c r="Q50" s="376"/>
      <c r="R50" s="376"/>
      <c r="S50" s="376"/>
    </row>
    <row r="51" spans="2:19">
      <c r="B51" s="376">
        <f t="shared" si="0"/>
        <v>43</v>
      </c>
      <c r="C51" s="377">
        <v>45312</v>
      </c>
      <c r="D51" s="450">
        <v>41</v>
      </c>
      <c r="E51" s="450">
        <v>81</v>
      </c>
      <c r="F51" s="376"/>
      <c r="G51" s="376"/>
      <c r="H51" s="376">
        <v>292</v>
      </c>
      <c r="I51" s="376"/>
      <c r="J51" s="376"/>
      <c r="K51" s="376"/>
      <c r="L51" s="376"/>
      <c r="M51" s="376"/>
      <c r="N51" s="376"/>
      <c r="O51" s="376">
        <f t="shared" si="1"/>
        <v>7340</v>
      </c>
      <c r="P51" s="376"/>
      <c r="Q51" s="376"/>
      <c r="R51" s="376"/>
      <c r="S51" s="376"/>
    </row>
    <row r="52" spans="2:19">
      <c r="B52" s="376">
        <f t="shared" si="0"/>
        <v>44</v>
      </c>
      <c r="C52" s="377">
        <v>45314</v>
      </c>
      <c r="D52" s="450">
        <v>41</v>
      </c>
      <c r="E52" s="450">
        <v>104</v>
      </c>
      <c r="F52" s="376"/>
      <c r="G52" s="376"/>
      <c r="H52" s="376"/>
      <c r="I52" s="376"/>
      <c r="J52" s="376">
        <v>458</v>
      </c>
      <c r="K52" s="376"/>
      <c r="L52" s="376"/>
      <c r="M52" s="376"/>
      <c r="N52" s="376"/>
      <c r="O52" s="376">
        <f t="shared" si="1"/>
        <v>7798</v>
      </c>
      <c r="P52" s="376"/>
      <c r="Q52" s="376"/>
      <c r="R52" s="376"/>
      <c r="S52" s="376"/>
    </row>
    <row r="53" spans="2:19">
      <c r="B53" s="376">
        <f t="shared" si="0"/>
        <v>45</v>
      </c>
      <c r="C53" s="377">
        <v>45315</v>
      </c>
      <c r="D53" s="450">
        <v>99</v>
      </c>
      <c r="E53" s="450">
        <v>103</v>
      </c>
      <c r="F53" s="376"/>
      <c r="G53" s="376"/>
      <c r="H53" s="376">
        <v>280</v>
      </c>
      <c r="I53" s="376"/>
      <c r="J53" s="376"/>
      <c r="K53" s="376"/>
      <c r="L53" s="376"/>
      <c r="M53" s="376"/>
      <c r="N53" s="376"/>
      <c r="O53" s="376">
        <f t="shared" si="1"/>
        <v>8078</v>
      </c>
      <c r="P53" s="376"/>
      <c r="Q53" s="376"/>
      <c r="R53" s="376"/>
      <c r="S53" s="376"/>
    </row>
    <row r="54" spans="2:19">
      <c r="B54" s="376">
        <f t="shared" si="0"/>
        <v>46</v>
      </c>
      <c r="C54" s="377">
        <v>45316</v>
      </c>
      <c r="D54" s="450">
        <v>41</v>
      </c>
      <c r="E54" s="450">
        <v>64</v>
      </c>
      <c r="F54" s="376"/>
      <c r="G54" s="376"/>
      <c r="H54" s="376">
        <v>140</v>
      </c>
      <c r="I54" s="376"/>
      <c r="J54" s="376"/>
      <c r="K54" s="376"/>
      <c r="L54" s="376"/>
      <c r="M54" s="376"/>
      <c r="N54" s="376"/>
      <c r="O54" s="376">
        <f t="shared" si="1"/>
        <v>8218</v>
      </c>
      <c r="P54" s="376"/>
      <c r="Q54" s="376"/>
      <c r="R54" s="376"/>
      <c r="S54" s="376"/>
    </row>
    <row r="55" spans="2:19">
      <c r="B55" s="376">
        <f t="shared" si="0"/>
        <v>47</v>
      </c>
      <c r="C55" s="377">
        <v>45316</v>
      </c>
      <c r="D55" s="450">
        <v>64</v>
      </c>
      <c r="E55" s="450">
        <v>68</v>
      </c>
      <c r="F55" s="376"/>
      <c r="G55" s="376"/>
      <c r="H55" s="376">
        <v>34</v>
      </c>
      <c r="I55" s="376"/>
      <c r="J55" s="376"/>
      <c r="K55" s="376"/>
      <c r="L55" s="376"/>
      <c r="M55" s="376"/>
      <c r="N55" s="376"/>
      <c r="O55" s="376">
        <f t="shared" si="1"/>
        <v>8252</v>
      </c>
      <c r="P55" s="376"/>
      <c r="Q55" s="376"/>
      <c r="R55" s="376"/>
      <c r="S55" s="376"/>
    </row>
    <row r="56" spans="2:19">
      <c r="B56" s="376">
        <f t="shared" si="0"/>
        <v>48</v>
      </c>
      <c r="C56" s="377">
        <v>45316</v>
      </c>
      <c r="D56" s="450">
        <v>68</v>
      </c>
      <c r="E56" s="450">
        <v>83</v>
      </c>
      <c r="F56" s="376"/>
      <c r="G56" s="376"/>
      <c r="H56" s="376">
        <v>130</v>
      </c>
      <c r="I56" s="376"/>
      <c r="J56" s="376"/>
      <c r="K56" s="376"/>
      <c r="L56" s="376"/>
      <c r="M56" s="376"/>
      <c r="N56" s="376"/>
      <c r="O56" s="376">
        <f t="shared" si="1"/>
        <v>8382</v>
      </c>
      <c r="P56" s="376"/>
      <c r="Q56" s="376"/>
      <c r="R56" s="376"/>
      <c r="S56" s="376"/>
    </row>
    <row r="57" spans="2:19">
      <c r="B57" s="376">
        <f t="shared" si="0"/>
        <v>49</v>
      </c>
      <c r="C57" s="377">
        <v>45317</v>
      </c>
      <c r="D57" s="450">
        <v>86</v>
      </c>
      <c r="E57" s="450">
        <v>87</v>
      </c>
      <c r="F57" s="376"/>
      <c r="G57" s="376"/>
      <c r="H57" s="376">
        <v>36</v>
      </c>
      <c r="I57" s="376"/>
      <c r="J57" s="376"/>
      <c r="K57" s="376"/>
      <c r="L57" s="376"/>
      <c r="M57" s="376"/>
      <c r="N57" s="376"/>
      <c r="O57" s="376">
        <f t="shared" si="1"/>
        <v>8418</v>
      </c>
      <c r="P57" s="376"/>
      <c r="Q57" s="376"/>
      <c r="R57" s="376"/>
      <c r="S57" s="376"/>
    </row>
    <row r="58" spans="2:19">
      <c r="B58" s="376">
        <f t="shared" si="0"/>
        <v>50</v>
      </c>
      <c r="C58" s="377">
        <v>45317</v>
      </c>
      <c r="D58" s="450">
        <v>86</v>
      </c>
      <c r="E58" s="450">
        <v>78</v>
      </c>
      <c r="F58" s="376"/>
      <c r="G58" s="376"/>
      <c r="H58" s="376"/>
      <c r="I58" s="376">
        <v>118</v>
      </c>
      <c r="J58" s="376"/>
      <c r="K58" s="376"/>
      <c r="L58" s="376"/>
      <c r="M58" s="376"/>
      <c r="N58" s="376"/>
      <c r="O58" s="376">
        <f t="shared" si="1"/>
        <v>8536</v>
      </c>
      <c r="P58" s="376"/>
      <c r="Q58" s="376"/>
      <c r="R58" s="376"/>
      <c r="S58" s="376"/>
    </row>
    <row r="59" spans="2:19">
      <c r="B59" s="376">
        <f t="shared" si="0"/>
        <v>51</v>
      </c>
      <c r="C59" s="377">
        <v>45318</v>
      </c>
      <c r="D59" s="450">
        <v>78</v>
      </c>
      <c r="E59" s="450">
        <v>106</v>
      </c>
      <c r="F59" s="376"/>
      <c r="G59" s="376"/>
      <c r="H59" s="376"/>
      <c r="I59" s="376"/>
      <c r="J59" s="376">
        <v>163</v>
      </c>
      <c r="K59" s="376"/>
      <c r="L59" s="376"/>
      <c r="M59" s="376"/>
      <c r="N59" s="376"/>
      <c r="O59" s="376">
        <f t="shared" si="1"/>
        <v>8699</v>
      </c>
      <c r="P59" s="376"/>
      <c r="Q59" s="376"/>
      <c r="R59" s="376"/>
      <c r="S59" s="376"/>
    </row>
    <row r="60" spans="2:19">
      <c r="B60" s="376">
        <f t="shared" si="0"/>
        <v>52</v>
      </c>
      <c r="C60" s="377">
        <v>45318</v>
      </c>
      <c r="D60" s="450">
        <v>106</v>
      </c>
      <c r="E60" s="450">
        <v>111</v>
      </c>
      <c r="F60" s="376"/>
      <c r="G60" s="376"/>
      <c r="H60" s="376"/>
      <c r="I60" s="376">
        <v>77</v>
      </c>
      <c r="J60" s="376"/>
      <c r="K60" s="376"/>
      <c r="L60" s="376"/>
      <c r="M60" s="376"/>
      <c r="N60" s="376"/>
      <c r="O60" s="376">
        <f t="shared" si="1"/>
        <v>8776</v>
      </c>
      <c r="P60" s="376"/>
      <c r="Q60" s="376"/>
      <c r="R60" s="376"/>
      <c r="S60" s="376"/>
    </row>
    <row r="61" spans="2:19">
      <c r="B61" s="376">
        <f t="shared" si="0"/>
        <v>53</v>
      </c>
      <c r="C61" s="377">
        <v>45319</v>
      </c>
      <c r="D61" s="450">
        <v>130</v>
      </c>
      <c r="E61" s="450">
        <v>139</v>
      </c>
      <c r="F61" s="376"/>
      <c r="G61" s="376"/>
      <c r="H61" s="376"/>
      <c r="I61" s="376"/>
      <c r="J61" s="376"/>
      <c r="K61" s="376">
        <v>324</v>
      </c>
      <c r="L61" s="376"/>
      <c r="M61" s="376"/>
      <c r="N61" s="376"/>
      <c r="O61" s="376">
        <f t="shared" si="1"/>
        <v>9100</v>
      </c>
      <c r="P61" s="376"/>
      <c r="Q61" s="376"/>
      <c r="R61" s="376"/>
      <c r="S61" s="376"/>
    </row>
    <row r="62" spans="2:19">
      <c r="B62" s="376">
        <f t="shared" si="0"/>
        <v>54</v>
      </c>
      <c r="C62" s="377">
        <v>45320</v>
      </c>
      <c r="D62" s="450">
        <v>150</v>
      </c>
      <c r="E62" s="450">
        <v>114</v>
      </c>
      <c r="F62" s="376"/>
      <c r="G62" s="376"/>
      <c r="H62" s="376">
        <v>153</v>
      </c>
      <c r="I62" s="376"/>
      <c r="J62" s="376"/>
      <c r="K62" s="376"/>
      <c r="L62" s="376"/>
      <c r="M62" s="376"/>
      <c r="N62" s="376"/>
      <c r="O62" s="376">
        <f t="shared" si="1"/>
        <v>9253</v>
      </c>
      <c r="P62" s="376"/>
      <c r="Q62" s="376"/>
      <c r="R62" s="376"/>
      <c r="S62" s="376"/>
    </row>
    <row r="63" spans="2:19">
      <c r="B63" s="376">
        <f t="shared" si="0"/>
        <v>55</v>
      </c>
      <c r="C63" s="377">
        <v>45320</v>
      </c>
      <c r="D63" s="450">
        <v>114</v>
      </c>
      <c r="E63" s="450">
        <v>115</v>
      </c>
      <c r="F63" s="376"/>
      <c r="G63" s="376"/>
      <c r="H63" s="376">
        <v>82</v>
      </c>
      <c r="I63" s="376"/>
      <c r="J63" s="376"/>
      <c r="K63" s="376"/>
      <c r="L63" s="376"/>
      <c r="M63" s="376"/>
      <c r="N63" s="376"/>
      <c r="O63" s="376">
        <f t="shared" si="1"/>
        <v>9335</v>
      </c>
      <c r="P63" s="376"/>
      <c r="Q63" s="376"/>
      <c r="R63" s="376"/>
      <c r="S63" s="376"/>
    </row>
    <row r="64" spans="2:19">
      <c r="B64" s="376">
        <f t="shared" si="0"/>
        <v>56</v>
      </c>
      <c r="C64" s="377">
        <v>45321</v>
      </c>
      <c r="D64" s="450">
        <v>114</v>
      </c>
      <c r="E64" s="450">
        <v>83</v>
      </c>
      <c r="F64" s="376"/>
      <c r="G64" s="376"/>
      <c r="H64" s="376">
        <v>170</v>
      </c>
      <c r="I64" s="376"/>
      <c r="J64" s="376"/>
      <c r="K64" s="376"/>
      <c r="L64" s="376"/>
      <c r="M64" s="376"/>
      <c r="N64" s="376"/>
      <c r="O64" s="376">
        <f t="shared" si="1"/>
        <v>9505</v>
      </c>
      <c r="P64" s="376"/>
      <c r="Q64" s="376"/>
      <c r="R64" s="376"/>
      <c r="S64" s="376"/>
    </row>
    <row r="65" spans="2:19">
      <c r="B65" s="376">
        <f t="shared" si="0"/>
        <v>57</v>
      </c>
      <c r="C65" s="377">
        <v>45322</v>
      </c>
      <c r="D65" s="450">
        <v>150</v>
      </c>
      <c r="E65" s="450">
        <v>199</v>
      </c>
      <c r="F65" s="376"/>
      <c r="G65" s="376"/>
      <c r="H65" s="376"/>
      <c r="I65" s="376"/>
      <c r="J65" s="376">
        <v>191</v>
      </c>
      <c r="K65" s="376"/>
      <c r="L65" s="376"/>
      <c r="M65" s="376"/>
      <c r="N65" s="376"/>
      <c r="O65" s="376">
        <f t="shared" si="1"/>
        <v>9696</v>
      </c>
      <c r="P65" s="376"/>
      <c r="Q65" s="376"/>
      <c r="R65" s="376"/>
      <c r="S65" s="376"/>
    </row>
    <row r="66" spans="2:19">
      <c r="B66" s="376">
        <f t="shared" si="0"/>
        <v>58</v>
      </c>
      <c r="C66" s="377">
        <v>45323</v>
      </c>
      <c r="D66" s="450">
        <v>139</v>
      </c>
      <c r="E66" s="450">
        <v>140</v>
      </c>
      <c r="F66" s="376"/>
      <c r="G66" s="376"/>
      <c r="H66" s="376"/>
      <c r="I66" s="376"/>
      <c r="J66" s="376">
        <v>45</v>
      </c>
      <c r="K66" s="376"/>
      <c r="L66" s="376"/>
      <c r="M66" s="376"/>
      <c r="N66" s="376"/>
      <c r="O66" s="376">
        <f t="shared" si="1"/>
        <v>9741</v>
      </c>
      <c r="P66" s="376"/>
      <c r="Q66" s="376"/>
      <c r="R66" s="376"/>
      <c r="S66" s="376"/>
    </row>
    <row r="67" spans="2:19">
      <c r="B67" s="376">
        <f t="shared" si="0"/>
        <v>59</v>
      </c>
      <c r="C67" s="377">
        <v>45323</v>
      </c>
      <c r="D67" s="450">
        <v>140</v>
      </c>
      <c r="E67" s="450">
        <v>142</v>
      </c>
      <c r="F67" s="376"/>
      <c r="G67" s="376"/>
      <c r="H67" s="376"/>
      <c r="I67" s="376"/>
      <c r="J67" s="376">
        <v>10</v>
      </c>
      <c r="K67" s="376"/>
      <c r="L67" s="376"/>
      <c r="M67" s="376"/>
      <c r="N67" s="376"/>
      <c r="O67" s="376">
        <f t="shared" si="1"/>
        <v>9751</v>
      </c>
      <c r="P67" s="376"/>
      <c r="Q67" s="376"/>
      <c r="R67" s="376"/>
      <c r="S67" s="376"/>
    </row>
    <row r="68" spans="2:19">
      <c r="B68" s="376">
        <f t="shared" si="0"/>
        <v>60</v>
      </c>
      <c r="C68" s="377">
        <v>45323</v>
      </c>
      <c r="D68" s="450">
        <v>142</v>
      </c>
      <c r="E68" s="450">
        <v>146</v>
      </c>
      <c r="F68" s="376"/>
      <c r="G68" s="376"/>
      <c r="H68" s="376"/>
      <c r="I68" s="376"/>
      <c r="J68" s="376">
        <v>43</v>
      </c>
      <c r="K68" s="376"/>
      <c r="L68" s="376"/>
      <c r="M68" s="376"/>
      <c r="N68" s="376"/>
      <c r="O68" s="376">
        <f t="shared" si="1"/>
        <v>9794</v>
      </c>
      <c r="P68" s="376"/>
      <c r="Q68" s="376"/>
      <c r="R68" s="376"/>
      <c r="S68" s="376"/>
    </row>
    <row r="69" spans="2:19">
      <c r="B69" s="376">
        <f t="shared" si="0"/>
        <v>61</v>
      </c>
      <c r="C69" s="377">
        <v>45323</v>
      </c>
      <c r="D69" s="450">
        <v>146</v>
      </c>
      <c r="E69" s="450">
        <v>150</v>
      </c>
      <c r="F69" s="376"/>
      <c r="G69" s="376"/>
      <c r="H69" s="376"/>
      <c r="I69" s="376"/>
      <c r="J69" s="376">
        <v>74</v>
      </c>
      <c r="K69" s="376"/>
      <c r="L69" s="376"/>
      <c r="M69" s="376"/>
      <c r="N69" s="376"/>
      <c r="O69" s="376">
        <f t="shared" si="1"/>
        <v>9868</v>
      </c>
      <c r="P69" s="376"/>
      <c r="Q69" s="376"/>
      <c r="R69" s="376"/>
      <c r="S69" s="376"/>
    </row>
    <row r="70" spans="2:19">
      <c r="B70" s="376">
        <f t="shared" si="0"/>
        <v>62</v>
      </c>
      <c r="C70" s="377">
        <v>45324</v>
      </c>
      <c r="D70" s="450">
        <v>52</v>
      </c>
      <c r="E70" s="450">
        <v>53</v>
      </c>
      <c r="F70" s="376"/>
      <c r="G70" s="376"/>
      <c r="H70" s="376">
        <v>347</v>
      </c>
      <c r="I70" s="376"/>
      <c r="J70" s="376"/>
      <c r="K70" s="376"/>
      <c r="L70" s="376"/>
      <c r="M70" s="376"/>
      <c r="N70" s="376"/>
      <c r="O70" s="376">
        <f t="shared" si="1"/>
        <v>10215</v>
      </c>
      <c r="P70" s="376"/>
      <c r="Q70" s="376"/>
      <c r="R70" s="376"/>
      <c r="S70" s="376"/>
    </row>
    <row r="71" spans="2:19">
      <c r="B71" s="376">
        <f t="shared" si="0"/>
        <v>63</v>
      </c>
      <c r="C71" s="377">
        <v>45326</v>
      </c>
      <c r="D71" s="450">
        <v>236</v>
      </c>
      <c r="E71" s="450">
        <v>253</v>
      </c>
      <c r="F71" s="376"/>
      <c r="G71" s="376"/>
      <c r="H71" s="376">
        <v>378</v>
      </c>
      <c r="I71" s="376"/>
      <c r="J71" s="376"/>
      <c r="K71" s="376"/>
      <c r="L71" s="376"/>
      <c r="M71" s="376"/>
      <c r="N71" s="376"/>
      <c r="O71" s="376">
        <f t="shared" si="1"/>
        <v>10593</v>
      </c>
      <c r="P71" s="376"/>
      <c r="Q71" s="376"/>
      <c r="R71" s="376"/>
      <c r="S71" s="376"/>
    </row>
    <row r="72" spans="2:19">
      <c r="B72" s="376">
        <f t="shared" si="0"/>
        <v>64</v>
      </c>
      <c r="C72" s="377">
        <v>45326</v>
      </c>
      <c r="D72" s="450">
        <v>253</v>
      </c>
      <c r="E72" s="450">
        <v>254</v>
      </c>
      <c r="F72" s="376"/>
      <c r="G72" s="376"/>
      <c r="H72" s="376">
        <v>189</v>
      </c>
      <c r="I72" s="376"/>
      <c r="J72" s="376"/>
      <c r="K72" s="376"/>
      <c r="L72" s="376"/>
      <c r="M72" s="376"/>
      <c r="N72" s="376"/>
      <c r="O72" s="376">
        <f t="shared" si="1"/>
        <v>10782</v>
      </c>
      <c r="P72" s="376"/>
      <c r="Q72" s="376"/>
      <c r="R72" s="376"/>
      <c r="S72" s="376"/>
    </row>
    <row r="73" spans="2:19">
      <c r="B73" s="376">
        <f t="shared" si="0"/>
        <v>65</v>
      </c>
      <c r="C73" s="377">
        <v>45328</v>
      </c>
      <c r="D73" s="450">
        <v>291</v>
      </c>
      <c r="E73" s="450">
        <v>289</v>
      </c>
      <c r="F73" s="376"/>
      <c r="G73" s="376"/>
      <c r="H73" s="376">
        <v>225</v>
      </c>
      <c r="I73" s="376"/>
      <c r="J73" s="376"/>
      <c r="K73" s="376"/>
      <c r="L73" s="376"/>
      <c r="M73" s="376"/>
      <c r="N73" s="376"/>
      <c r="O73" s="376">
        <f t="shared" si="1"/>
        <v>11007</v>
      </c>
      <c r="P73" s="376"/>
      <c r="Q73" s="376"/>
      <c r="R73" s="376"/>
      <c r="S73" s="376"/>
    </row>
    <row r="74" spans="2:19">
      <c r="B74" s="376">
        <f t="shared" si="0"/>
        <v>66</v>
      </c>
      <c r="C74" s="377">
        <v>45328</v>
      </c>
      <c r="D74" s="450">
        <v>289</v>
      </c>
      <c r="E74" s="450">
        <v>294</v>
      </c>
      <c r="F74" s="376"/>
      <c r="G74" s="376"/>
      <c r="H74" s="376"/>
      <c r="I74" s="376"/>
      <c r="J74" s="376">
        <v>69</v>
      </c>
      <c r="K74" s="376"/>
      <c r="L74" s="376"/>
      <c r="M74" s="376"/>
      <c r="N74" s="376"/>
      <c r="O74" s="376">
        <f t="shared" si="1"/>
        <v>11076</v>
      </c>
      <c r="P74" s="376"/>
      <c r="Q74" s="376"/>
      <c r="R74" s="376"/>
      <c r="S74" s="376"/>
    </row>
    <row r="75" spans="2:19">
      <c r="B75" s="376">
        <f t="shared" ref="B75:B138" si="2">1+B74</f>
        <v>67</v>
      </c>
      <c r="C75" s="377">
        <v>45328</v>
      </c>
      <c r="D75" s="450">
        <v>294</v>
      </c>
      <c r="E75" s="450">
        <v>293</v>
      </c>
      <c r="F75" s="376"/>
      <c r="G75" s="376"/>
      <c r="H75" s="376">
        <v>16</v>
      </c>
      <c r="I75" s="376"/>
      <c r="J75" s="376"/>
      <c r="K75" s="376"/>
      <c r="L75" s="376"/>
      <c r="M75" s="376"/>
      <c r="N75" s="376"/>
      <c r="O75" s="376">
        <f t="shared" ref="O75:O138" si="3">+O74+H75+I75+J75+K75+L75+N75+M75</f>
        <v>11092</v>
      </c>
      <c r="P75" s="376"/>
      <c r="Q75" s="376"/>
      <c r="R75" s="376"/>
      <c r="S75" s="376"/>
    </row>
    <row r="76" spans="2:19">
      <c r="B76" s="376">
        <f t="shared" si="2"/>
        <v>68</v>
      </c>
      <c r="C76" s="377">
        <v>45328</v>
      </c>
      <c r="D76" s="450">
        <v>294</v>
      </c>
      <c r="E76" s="450">
        <v>305</v>
      </c>
      <c r="F76" s="376"/>
      <c r="G76" s="376"/>
      <c r="H76" s="376"/>
      <c r="I76" s="376">
        <v>46</v>
      </c>
      <c r="J76" s="376"/>
      <c r="K76" s="376"/>
      <c r="L76" s="376"/>
      <c r="M76" s="376"/>
      <c r="N76" s="376"/>
      <c r="O76" s="376">
        <f t="shared" si="3"/>
        <v>11138</v>
      </c>
      <c r="P76" s="376"/>
      <c r="Q76" s="376"/>
      <c r="R76" s="376"/>
      <c r="S76" s="376"/>
    </row>
    <row r="77" spans="2:19">
      <c r="B77" s="376">
        <f t="shared" si="2"/>
        <v>69</v>
      </c>
      <c r="C77" s="377">
        <v>45328</v>
      </c>
      <c r="D77" s="450">
        <v>320</v>
      </c>
      <c r="E77" s="450">
        <v>310</v>
      </c>
      <c r="F77" s="376"/>
      <c r="G77" s="376"/>
      <c r="H77" s="376">
        <v>112</v>
      </c>
      <c r="I77" s="376"/>
      <c r="J77" s="376"/>
      <c r="K77" s="376"/>
      <c r="L77" s="376"/>
      <c r="M77" s="376"/>
      <c r="N77" s="376"/>
      <c r="O77" s="376">
        <f t="shared" si="3"/>
        <v>11250</v>
      </c>
      <c r="P77" s="376"/>
      <c r="Q77" s="376"/>
      <c r="R77" s="376"/>
      <c r="S77" s="376"/>
    </row>
    <row r="78" spans="2:19">
      <c r="B78" s="376">
        <f t="shared" si="2"/>
        <v>70</v>
      </c>
      <c r="C78" s="377">
        <v>45329</v>
      </c>
      <c r="D78" s="450">
        <v>312</v>
      </c>
      <c r="E78" s="450">
        <v>310</v>
      </c>
      <c r="F78" s="376"/>
      <c r="G78" s="376"/>
      <c r="H78" s="376">
        <v>29</v>
      </c>
      <c r="I78" s="376"/>
      <c r="J78" s="376"/>
      <c r="K78" s="376"/>
      <c r="L78" s="376"/>
      <c r="M78" s="376"/>
      <c r="N78" s="376"/>
      <c r="O78" s="376">
        <f t="shared" si="3"/>
        <v>11279</v>
      </c>
      <c r="P78" s="376"/>
      <c r="Q78" s="376"/>
      <c r="R78" s="376"/>
      <c r="S78" s="376"/>
    </row>
    <row r="79" spans="2:19">
      <c r="B79" s="376">
        <f t="shared" si="2"/>
        <v>71</v>
      </c>
      <c r="C79" s="377">
        <v>45329</v>
      </c>
      <c r="D79" s="450">
        <v>310</v>
      </c>
      <c r="E79" s="450">
        <v>308</v>
      </c>
      <c r="F79" s="376"/>
      <c r="G79" s="376"/>
      <c r="H79" s="376"/>
      <c r="I79" s="376">
        <v>31</v>
      </c>
      <c r="J79" s="376"/>
      <c r="K79" s="376"/>
      <c r="L79" s="376"/>
      <c r="M79" s="376"/>
      <c r="N79" s="376"/>
      <c r="O79" s="376">
        <f t="shared" si="3"/>
        <v>11310</v>
      </c>
      <c r="P79" s="376"/>
      <c r="Q79" s="376"/>
      <c r="R79" s="376"/>
      <c r="S79" s="376"/>
    </row>
    <row r="80" spans="2:19">
      <c r="B80" s="376">
        <f t="shared" si="2"/>
        <v>72</v>
      </c>
      <c r="C80" s="377">
        <v>45329</v>
      </c>
      <c r="D80" s="450">
        <v>297</v>
      </c>
      <c r="E80" s="450">
        <v>298</v>
      </c>
      <c r="F80" s="376"/>
      <c r="G80" s="376"/>
      <c r="H80" s="376">
        <v>29</v>
      </c>
      <c r="I80" s="376"/>
      <c r="J80" s="376"/>
      <c r="K80" s="376"/>
      <c r="L80" s="376"/>
      <c r="M80" s="376"/>
      <c r="N80" s="376"/>
      <c r="O80" s="376">
        <f t="shared" si="3"/>
        <v>11339</v>
      </c>
      <c r="P80" s="376"/>
      <c r="Q80" s="376"/>
      <c r="R80" s="376"/>
      <c r="S80" s="376"/>
    </row>
    <row r="81" spans="2:19">
      <c r="B81" s="376">
        <f t="shared" si="2"/>
        <v>73</v>
      </c>
      <c r="C81" s="377">
        <v>45329</v>
      </c>
      <c r="D81" s="450">
        <v>298</v>
      </c>
      <c r="E81" s="450">
        <v>303</v>
      </c>
      <c r="F81" s="376"/>
      <c r="G81" s="376"/>
      <c r="H81" s="376">
        <v>19</v>
      </c>
      <c r="I81" s="376"/>
      <c r="J81" s="376"/>
      <c r="K81" s="376"/>
      <c r="L81" s="376"/>
      <c r="M81" s="376"/>
      <c r="N81" s="376"/>
      <c r="O81" s="376">
        <f t="shared" si="3"/>
        <v>11358</v>
      </c>
      <c r="P81" s="376"/>
      <c r="Q81" s="376"/>
      <c r="R81" s="376"/>
      <c r="S81" s="376"/>
    </row>
    <row r="82" spans="2:19">
      <c r="B82" s="376">
        <f t="shared" si="2"/>
        <v>74</v>
      </c>
      <c r="C82" s="377">
        <v>45329</v>
      </c>
      <c r="D82" s="450">
        <v>303</v>
      </c>
      <c r="E82" s="450">
        <v>304</v>
      </c>
      <c r="F82" s="376"/>
      <c r="G82" s="376"/>
      <c r="H82" s="376">
        <v>30</v>
      </c>
      <c r="I82" s="376"/>
      <c r="J82" s="376"/>
      <c r="K82" s="376"/>
      <c r="L82" s="376"/>
      <c r="M82" s="376"/>
      <c r="N82" s="376"/>
      <c r="O82" s="376">
        <f t="shared" si="3"/>
        <v>11388</v>
      </c>
      <c r="P82" s="376"/>
      <c r="Q82" s="376"/>
      <c r="R82" s="376"/>
      <c r="S82" s="376"/>
    </row>
    <row r="83" spans="2:19">
      <c r="B83" s="376">
        <f t="shared" si="2"/>
        <v>75</v>
      </c>
      <c r="C83" s="377">
        <v>45329</v>
      </c>
      <c r="D83" s="450">
        <v>304</v>
      </c>
      <c r="E83" s="450">
        <v>272</v>
      </c>
      <c r="F83" s="376"/>
      <c r="G83" s="376"/>
      <c r="H83" s="376">
        <v>181</v>
      </c>
      <c r="I83" s="376"/>
      <c r="J83" s="376"/>
      <c r="K83" s="376"/>
      <c r="L83" s="376"/>
      <c r="M83" s="376"/>
      <c r="N83" s="376"/>
      <c r="O83" s="376">
        <f t="shared" si="3"/>
        <v>11569</v>
      </c>
      <c r="P83" s="376"/>
      <c r="Q83" s="376"/>
      <c r="R83" s="376"/>
      <c r="S83" s="376"/>
    </row>
    <row r="84" spans="2:19">
      <c r="B84" s="376">
        <f t="shared" si="2"/>
        <v>76</v>
      </c>
      <c r="C84" s="377">
        <v>45330</v>
      </c>
      <c r="D84" s="450">
        <v>73</v>
      </c>
      <c r="E84" s="450">
        <v>57</v>
      </c>
      <c r="F84" s="376"/>
      <c r="G84" s="376"/>
      <c r="H84" s="376">
        <v>94</v>
      </c>
      <c r="I84" s="376"/>
      <c r="J84" s="376"/>
      <c r="K84" s="376"/>
      <c r="L84" s="376"/>
      <c r="M84" s="376"/>
      <c r="N84" s="376"/>
      <c r="O84" s="376">
        <f t="shared" si="3"/>
        <v>11663</v>
      </c>
      <c r="P84" s="376"/>
      <c r="Q84" s="376"/>
      <c r="R84" s="376"/>
      <c r="S84" s="376"/>
    </row>
    <row r="85" spans="2:19">
      <c r="B85" s="376">
        <f t="shared" si="2"/>
        <v>77</v>
      </c>
      <c r="C85" s="377">
        <v>45330</v>
      </c>
      <c r="D85" s="450">
        <v>57</v>
      </c>
      <c r="E85" s="450">
        <v>58</v>
      </c>
      <c r="F85" s="376"/>
      <c r="G85" s="376"/>
      <c r="H85" s="376">
        <v>22</v>
      </c>
      <c r="I85" s="376"/>
      <c r="J85" s="376"/>
      <c r="K85" s="376"/>
      <c r="L85" s="376"/>
      <c r="M85" s="376"/>
      <c r="N85" s="376"/>
      <c r="O85" s="376">
        <f t="shared" si="3"/>
        <v>11685</v>
      </c>
      <c r="P85" s="376"/>
      <c r="Q85" s="376"/>
      <c r="R85" s="376"/>
      <c r="S85" s="376"/>
    </row>
    <row r="86" spans="2:19">
      <c r="B86" s="376">
        <f t="shared" si="2"/>
        <v>78</v>
      </c>
      <c r="C86" s="377">
        <v>45330</v>
      </c>
      <c r="D86" s="450">
        <v>58</v>
      </c>
      <c r="E86" s="450">
        <v>59</v>
      </c>
      <c r="F86" s="376"/>
      <c r="G86" s="376"/>
      <c r="H86" s="376">
        <v>28</v>
      </c>
      <c r="I86" s="376"/>
      <c r="J86" s="376"/>
      <c r="K86" s="376"/>
      <c r="L86" s="376"/>
      <c r="M86" s="376"/>
      <c r="N86" s="376"/>
      <c r="O86" s="376">
        <f t="shared" si="3"/>
        <v>11713</v>
      </c>
      <c r="P86" s="376"/>
      <c r="Q86" s="376"/>
      <c r="R86" s="376"/>
      <c r="S86" s="376"/>
    </row>
    <row r="87" spans="2:19">
      <c r="B87" s="376">
        <f t="shared" si="2"/>
        <v>79</v>
      </c>
      <c r="C87" s="377">
        <v>45331</v>
      </c>
      <c r="D87" s="450">
        <v>199</v>
      </c>
      <c r="E87" s="450">
        <v>201</v>
      </c>
      <c r="F87" s="376"/>
      <c r="G87" s="376"/>
      <c r="H87" s="376">
        <v>100</v>
      </c>
      <c r="I87" s="376"/>
      <c r="J87" s="376"/>
      <c r="K87" s="376"/>
      <c r="L87" s="376"/>
      <c r="M87" s="376"/>
      <c r="N87" s="376"/>
      <c r="O87" s="376">
        <f t="shared" si="3"/>
        <v>11813</v>
      </c>
      <c r="P87" s="376"/>
      <c r="Q87" s="376"/>
      <c r="R87" s="376"/>
      <c r="S87" s="376"/>
    </row>
    <row r="88" spans="2:19">
      <c r="B88" s="376">
        <f t="shared" si="2"/>
        <v>80</v>
      </c>
      <c r="C88" s="377">
        <v>45331</v>
      </c>
      <c r="D88" s="450">
        <v>201</v>
      </c>
      <c r="E88" s="450">
        <v>200</v>
      </c>
      <c r="F88" s="376"/>
      <c r="G88" s="376"/>
      <c r="H88" s="376">
        <v>17</v>
      </c>
      <c r="I88" s="376"/>
      <c r="J88" s="376"/>
      <c r="K88" s="376"/>
      <c r="L88" s="376"/>
      <c r="M88" s="376"/>
      <c r="N88" s="376"/>
      <c r="O88" s="376">
        <f t="shared" si="3"/>
        <v>11830</v>
      </c>
      <c r="P88" s="376"/>
      <c r="Q88" s="376"/>
      <c r="R88" s="376"/>
      <c r="S88" s="376"/>
    </row>
    <row r="89" spans="2:19">
      <c r="B89" s="376">
        <f t="shared" si="2"/>
        <v>81</v>
      </c>
      <c r="C89" s="377">
        <v>45331</v>
      </c>
      <c r="D89" s="450">
        <v>201</v>
      </c>
      <c r="E89" s="450">
        <v>204</v>
      </c>
      <c r="F89" s="376"/>
      <c r="G89" s="376"/>
      <c r="H89" s="376">
        <v>71</v>
      </c>
      <c r="I89" s="376"/>
      <c r="J89" s="376"/>
      <c r="K89" s="376"/>
      <c r="L89" s="376"/>
      <c r="M89" s="376"/>
      <c r="N89" s="376"/>
      <c r="O89" s="376">
        <f t="shared" si="3"/>
        <v>11901</v>
      </c>
      <c r="P89" s="376"/>
      <c r="Q89" s="376"/>
      <c r="R89" s="376"/>
      <c r="S89" s="376"/>
    </row>
    <row r="90" spans="2:19">
      <c r="B90" s="376">
        <f t="shared" si="2"/>
        <v>82</v>
      </c>
      <c r="C90" s="377">
        <v>45331</v>
      </c>
      <c r="D90" s="450">
        <v>204</v>
      </c>
      <c r="E90" s="450">
        <v>205</v>
      </c>
      <c r="F90" s="376"/>
      <c r="G90" s="376"/>
      <c r="H90" s="376">
        <v>42</v>
      </c>
      <c r="I90" s="376"/>
      <c r="J90" s="376"/>
      <c r="K90" s="376"/>
      <c r="L90" s="376"/>
      <c r="M90" s="376"/>
      <c r="N90" s="376"/>
      <c r="O90" s="376">
        <f t="shared" si="3"/>
        <v>11943</v>
      </c>
      <c r="P90" s="376"/>
      <c r="Q90" s="376"/>
      <c r="R90" s="376"/>
      <c r="S90" s="376"/>
    </row>
    <row r="91" spans="2:19">
      <c r="B91" s="376">
        <f t="shared" si="2"/>
        <v>83</v>
      </c>
      <c r="C91" s="377">
        <v>45332</v>
      </c>
      <c r="D91" s="450">
        <v>12</v>
      </c>
      <c r="E91" s="450">
        <v>51</v>
      </c>
      <c r="F91" s="376"/>
      <c r="G91" s="376"/>
      <c r="H91" s="376">
        <v>53</v>
      </c>
      <c r="I91" s="376"/>
      <c r="J91" s="376"/>
      <c r="K91" s="376"/>
      <c r="L91" s="376"/>
      <c r="M91" s="376"/>
      <c r="N91" s="376"/>
      <c r="O91" s="376">
        <f t="shared" si="3"/>
        <v>11996</v>
      </c>
      <c r="P91" s="376"/>
      <c r="Q91" s="376"/>
      <c r="R91" s="376"/>
      <c r="S91" s="376"/>
    </row>
    <row r="92" spans="2:19">
      <c r="B92" s="376">
        <f t="shared" si="2"/>
        <v>84</v>
      </c>
      <c r="C92" s="377">
        <v>45332</v>
      </c>
      <c r="D92" s="450">
        <v>51</v>
      </c>
      <c r="E92" s="450">
        <v>37</v>
      </c>
      <c r="F92" s="376"/>
      <c r="G92" s="376"/>
      <c r="H92" s="376">
        <v>13</v>
      </c>
      <c r="I92" s="376"/>
      <c r="J92" s="376"/>
      <c r="K92" s="376"/>
      <c r="L92" s="376"/>
      <c r="M92" s="376"/>
      <c r="N92" s="376"/>
      <c r="O92" s="376">
        <f t="shared" si="3"/>
        <v>12009</v>
      </c>
      <c r="P92" s="376"/>
      <c r="Q92" s="376"/>
      <c r="R92" s="376"/>
      <c r="S92" s="376"/>
    </row>
    <row r="93" spans="2:19">
      <c r="B93" s="376">
        <f t="shared" si="2"/>
        <v>85</v>
      </c>
      <c r="C93" s="377">
        <v>45332</v>
      </c>
      <c r="D93" s="450">
        <v>37</v>
      </c>
      <c r="E93" s="450">
        <v>73</v>
      </c>
      <c r="F93" s="376"/>
      <c r="G93" s="376"/>
      <c r="H93" s="376">
        <v>25</v>
      </c>
      <c r="I93" s="376"/>
      <c r="J93" s="376"/>
      <c r="K93" s="376"/>
      <c r="L93" s="376"/>
      <c r="M93" s="376"/>
      <c r="N93" s="376"/>
      <c r="O93" s="376">
        <f t="shared" si="3"/>
        <v>12034</v>
      </c>
      <c r="P93" s="376"/>
      <c r="Q93" s="376"/>
      <c r="R93" s="376"/>
      <c r="S93" s="376"/>
    </row>
    <row r="94" spans="2:19">
      <c r="B94" s="376">
        <f t="shared" si="2"/>
        <v>86</v>
      </c>
      <c r="C94" s="377">
        <v>45332</v>
      </c>
      <c r="D94" s="450">
        <v>73</v>
      </c>
      <c r="E94" s="450">
        <v>84</v>
      </c>
      <c r="F94" s="376"/>
      <c r="G94" s="376"/>
      <c r="H94" s="376">
        <v>19</v>
      </c>
      <c r="I94" s="376"/>
      <c r="J94" s="376"/>
      <c r="K94" s="376"/>
      <c r="L94" s="376"/>
      <c r="M94" s="376"/>
      <c r="N94" s="376"/>
      <c r="O94" s="376">
        <f t="shared" si="3"/>
        <v>12053</v>
      </c>
      <c r="P94" s="376"/>
      <c r="Q94" s="376"/>
      <c r="R94" s="376"/>
      <c r="S94" s="376"/>
    </row>
    <row r="95" spans="2:19">
      <c r="B95" s="376">
        <f t="shared" si="2"/>
        <v>87</v>
      </c>
      <c r="C95" s="377">
        <v>45332</v>
      </c>
      <c r="D95" s="450">
        <v>84</v>
      </c>
      <c r="E95" s="450">
        <v>88</v>
      </c>
      <c r="F95" s="376"/>
      <c r="G95" s="376"/>
      <c r="H95" s="376">
        <v>14</v>
      </c>
      <c r="I95" s="376"/>
      <c r="J95" s="376"/>
      <c r="K95" s="376"/>
      <c r="L95" s="376"/>
      <c r="M95" s="376"/>
      <c r="N95" s="376"/>
      <c r="O95" s="376">
        <f t="shared" si="3"/>
        <v>12067</v>
      </c>
      <c r="P95" s="376"/>
      <c r="Q95" s="376"/>
      <c r="R95" s="376"/>
      <c r="S95" s="376"/>
    </row>
    <row r="96" spans="2:19">
      <c r="B96" s="376">
        <f t="shared" si="2"/>
        <v>88</v>
      </c>
      <c r="C96" s="377">
        <v>45332</v>
      </c>
      <c r="D96" s="450">
        <v>88</v>
      </c>
      <c r="E96" s="450">
        <v>93</v>
      </c>
      <c r="F96" s="376"/>
      <c r="G96" s="376"/>
      <c r="H96" s="376">
        <v>77</v>
      </c>
      <c r="I96" s="376"/>
      <c r="J96" s="376"/>
      <c r="K96" s="376"/>
      <c r="L96" s="376"/>
      <c r="M96" s="376"/>
      <c r="N96" s="376"/>
      <c r="O96" s="376">
        <f t="shared" si="3"/>
        <v>12144</v>
      </c>
      <c r="P96" s="376"/>
      <c r="Q96" s="376"/>
      <c r="R96" s="376"/>
      <c r="S96" s="376"/>
    </row>
    <row r="97" spans="2:19">
      <c r="B97" s="376">
        <f t="shared" si="2"/>
        <v>89</v>
      </c>
      <c r="C97" s="377">
        <v>45332</v>
      </c>
      <c r="D97" s="450">
        <v>93</v>
      </c>
      <c r="E97" s="450">
        <v>95</v>
      </c>
      <c r="F97" s="376"/>
      <c r="G97" s="376"/>
      <c r="H97" s="376">
        <v>26</v>
      </c>
      <c r="I97" s="376"/>
      <c r="J97" s="376"/>
      <c r="K97" s="376"/>
      <c r="L97" s="376"/>
      <c r="M97" s="376"/>
      <c r="N97" s="376"/>
      <c r="O97" s="376">
        <f t="shared" si="3"/>
        <v>12170</v>
      </c>
      <c r="P97" s="376"/>
      <c r="Q97" s="376"/>
      <c r="R97" s="376"/>
      <c r="S97" s="376"/>
    </row>
    <row r="98" spans="2:19">
      <c r="B98" s="376">
        <f t="shared" si="2"/>
        <v>90</v>
      </c>
      <c r="C98" s="377">
        <v>45332</v>
      </c>
      <c r="D98" s="450">
        <v>221</v>
      </c>
      <c r="E98" s="450">
        <v>228</v>
      </c>
      <c r="F98" s="376"/>
      <c r="G98" s="376"/>
      <c r="H98" s="376">
        <v>48</v>
      </c>
      <c r="I98" s="376"/>
      <c r="J98" s="376"/>
      <c r="K98" s="376"/>
      <c r="L98" s="376"/>
      <c r="M98" s="376"/>
      <c r="N98" s="376"/>
      <c r="O98" s="376">
        <f t="shared" si="3"/>
        <v>12218</v>
      </c>
      <c r="P98" s="376"/>
      <c r="Q98" s="376"/>
      <c r="R98" s="376"/>
      <c r="S98" s="376"/>
    </row>
    <row r="99" spans="2:19">
      <c r="B99" s="376">
        <f t="shared" si="2"/>
        <v>91</v>
      </c>
      <c r="C99" s="377">
        <v>45332</v>
      </c>
      <c r="D99" s="450">
        <v>228</v>
      </c>
      <c r="E99" s="450">
        <v>229</v>
      </c>
      <c r="F99" s="376"/>
      <c r="G99" s="376"/>
      <c r="H99" s="376">
        <v>100</v>
      </c>
      <c r="I99" s="376"/>
      <c r="J99" s="376"/>
      <c r="K99" s="376"/>
      <c r="L99" s="376"/>
      <c r="M99" s="376"/>
      <c r="N99" s="376"/>
      <c r="O99" s="376">
        <f t="shared" si="3"/>
        <v>12318</v>
      </c>
      <c r="P99" s="376"/>
      <c r="Q99" s="376"/>
      <c r="R99" s="376"/>
      <c r="S99" s="376"/>
    </row>
    <row r="100" spans="2:19">
      <c r="B100" s="376">
        <f t="shared" si="2"/>
        <v>92</v>
      </c>
      <c r="C100" s="377">
        <v>45332</v>
      </c>
      <c r="D100" s="450">
        <v>151</v>
      </c>
      <c r="E100" s="450">
        <v>149</v>
      </c>
      <c r="F100" s="376"/>
      <c r="G100" s="376"/>
      <c r="H100" s="376">
        <v>54</v>
      </c>
      <c r="I100" s="376"/>
      <c r="J100" s="376"/>
      <c r="K100" s="376"/>
      <c r="L100" s="376"/>
      <c r="M100" s="376"/>
      <c r="N100" s="376"/>
      <c r="O100" s="376">
        <f t="shared" si="3"/>
        <v>12372</v>
      </c>
      <c r="P100" s="376"/>
      <c r="Q100" s="376"/>
      <c r="R100" s="376"/>
      <c r="S100" s="376"/>
    </row>
    <row r="101" spans="2:19">
      <c r="B101" s="376">
        <f t="shared" si="2"/>
        <v>93</v>
      </c>
      <c r="C101" s="377">
        <v>45332</v>
      </c>
      <c r="D101" s="450">
        <v>151</v>
      </c>
      <c r="E101" s="450">
        <v>165</v>
      </c>
      <c r="F101" s="376"/>
      <c r="G101" s="376"/>
      <c r="H101" s="376">
        <v>266</v>
      </c>
      <c r="I101" s="376"/>
      <c r="J101" s="376"/>
      <c r="K101" s="376"/>
      <c r="L101" s="376"/>
      <c r="M101" s="376"/>
      <c r="N101" s="376"/>
      <c r="O101" s="376">
        <f t="shared" si="3"/>
        <v>12638</v>
      </c>
      <c r="P101" s="376"/>
      <c r="Q101" s="376"/>
      <c r="R101" s="376"/>
      <c r="S101" s="376"/>
    </row>
    <row r="102" spans="2:19">
      <c r="B102" s="376">
        <f t="shared" si="2"/>
        <v>94</v>
      </c>
      <c r="C102" s="377">
        <v>45332</v>
      </c>
      <c r="D102" s="450">
        <v>206</v>
      </c>
      <c r="E102" s="450">
        <v>175</v>
      </c>
      <c r="F102" s="376"/>
      <c r="G102" s="376"/>
      <c r="H102" s="376">
        <v>94</v>
      </c>
      <c r="I102" s="376"/>
      <c r="J102" s="376"/>
      <c r="K102" s="376"/>
      <c r="L102" s="376"/>
      <c r="M102" s="376"/>
      <c r="N102" s="376"/>
      <c r="O102" s="376">
        <f t="shared" si="3"/>
        <v>12732</v>
      </c>
      <c r="P102" s="376"/>
      <c r="Q102" s="376"/>
      <c r="R102" s="376"/>
      <c r="S102" s="376"/>
    </row>
    <row r="103" spans="2:19">
      <c r="B103" s="376">
        <f t="shared" si="2"/>
        <v>95</v>
      </c>
      <c r="C103" s="377">
        <v>45332</v>
      </c>
      <c r="D103" s="450">
        <v>175</v>
      </c>
      <c r="E103" s="450">
        <v>170</v>
      </c>
      <c r="F103" s="376"/>
      <c r="G103" s="376"/>
      <c r="H103" s="376">
        <v>52</v>
      </c>
      <c r="I103" s="376"/>
      <c r="J103" s="376"/>
      <c r="K103" s="376"/>
      <c r="L103" s="376"/>
      <c r="M103" s="376"/>
      <c r="N103" s="376"/>
      <c r="O103" s="376">
        <f t="shared" si="3"/>
        <v>12784</v>
      </c>
      <c r="P103" s="376"/>
      <c r="Q103" s="376"/>
      <c r="R103" s="376"/>
      <c r="S103" s="376"/>
    </row>
    <row r="104" spans="2:19">
      <c r="B104" s="376">
        <f t="shared" si="2"/>
        <v>96</v>
      </c>
      <c r="C104" s="377">
        <v>45333</v>
      </c>
      <c r="D104" s="450">
        <v>222</v>
      </c>
      <c r="E104" s="450">
        <v>225</v>
      </c>
      <c r="F104" s="376"/>
      <c r="G104" s="376"/>
      <c r="H104" s="376">
        <v>178</v>
      </c>
      <c r="I104" s="376"/>
      <c r="J104" s="376"/>
      <c r="K104" s="376"/>
      <c r="L104" s="376"/>
      <c r="M104" s="376"/>
      <c r="N104" s="376"/>
      <c r="O104" s="376">
        <f t="shared" si="3"/>
        <v>12962</v>
      </c>
      <c r="P104" s="376"/>
      <c r="Q104" s="376"/>
      <c r="R104" s="376"/>
      <c r="S104" s="376"/>
    </row>
    <row r="105" spans="2:19">
      <c r="B105" s="376">
        <f t="shared" si="2"/>
        <v>97</v>
      </c>
      <c r="C105" s="377">
        <v>45333</v>
      </c>
      <c r="D105" s="450">
        <v>225</v>
      </c>
      <c r="E105" s="450">
        <v>223</v>
      </c>
      <c r="F105" s="376"/>
      <c r="G105" s="376"/>
      <c r="H105" s="376">
        <v>71</v>
      </c>
      <c r="I105" s="376"/>
      <c r="J105" s="376"/>
      <c r="K105" s="376"/>
      <c r="L105" s="376"/>
      <c r="M105" s="376"/>
      <c r="N105" s="376"/>
      <c r="O105" s="376">
        <f t="shared" si="3"/>
        <v>13033</v>
      </c>
      <c r="P105" s="376"/>
      <c r="Q105" s="376"/>
      <c r="R105" s="376"/>
      <c r="S105" s="376"/>
    </row>
    <row r="106" spans="2:19">
      <c r="B106" s="376">
        <f t="shared" si="2"/>
        <v>98</v>
      </c>
      <c r="C106" s="377">
        <v>45333</v>
      </c>
      <c r="D106" s="450">
        <v>223</v>
      </c>
      <c r="E106" s="450">
        <v>224</v>
      </c>
      <c r="F106" s="376"/>
      <c r="G106" s="376"/>
      <c r="H106" s="376">
        <v>44</v>
      </c>
      <c r="I106" s="376"/>
      <c r="J106" s="376"/>
      <c r="K106" s="376"/>
      <c r="L106" s="376"/>
      <c r="M106" s="376"/>
      <c r="N106" s="376"/>
      <c r="O106" s="376">
        <f t="shared" si="3"/>
        <v>13077</v>
      </c>
      <c r="P106" s="376"/>
      <c r="Q106" s="376"/>
      <c r="R106" s="376"/>
      <c r="S106" s="376"/>
    </row>
    <row r="107" spans="2:19">
      <c r="B107" s="376">
        <f t="shared" si="2"/>
        <v>99</v>
      </c>
      <c r="C107" s="377">
        <v>45333</v>
      </c>
      <c r="D107" s="450">
        <v>230</v>
      </c>
      <c r="E107" s="450">
        <v>232</v>
      </c>
      <c r="F107" s="376"/>
      <c r="G107" s="376"/>
      <c r="H107" s="376">
        <v>189</v>
      </c>
      <c r="I107" s="376"/>
      <c r="J107" s="376"/>
      <c r="K107" s="376"/>
      <c r="L107" s="376"/>
      <c r="M107" s="376"/>
      <c r="N107" s="376"/>
      <c r="O107" s="376">
        <f t="shared" si="3"/>
        <v>13266</v>
      </c>
      <c r="P107" s="376"/>
      <c r="Q107" s="376"/>
      <c r="R107" s="376"/>
      <c r="S107" s="376"/>
    </row>
    <row r="108" spans="2:19">
      <c r="B108" s="376">
        <f t="shared" si="2"/>
        <v>100</v>
      </c>
      <c r="C108" s="377">
        <v>45333</v>
      </c>
      <c r="D108" s="452">
        <v>230</v>
      </c>
      <c r="E108" s="452">
        <v>231</v>
      </c>
      <c r="F108" s="376"/>
      <c r="G108" s="376"/>
      <c r="H108" s="376">
        <v>25</v>
      </c>
      <c r="I108" s="376"/>
      <c r="J108" s="376"/>
      <c r="K108" s="376"/>
      <c r="L108" s="376"/>
      <c r="M108" s="376"/>
      <c r="N108" s="376"/>
      <c r="O108" s="376">
        <f t="shared" si="3"/>
        <v>13291</v>
      </c>
      <c r="P108" s="376"/>
      <c r="Q108" s="376"/>
      <c r="R108" s="376"/>
      <c r="S108" s="376"/>
    </row>
    <row r="109" spans="2:19">
      <c r="B109" s="376">
        <f t="shared" si="2"/>
        <v>101</v>
      </c>
      <c r="C109" s="377">
        <v>45333</v>
      </c>
      <c r="D109" s="450">
        <v>149</v>
      </c>
      <c r="E109" s="450">
        <v>154</v>
      </c>
      <c r="F109" s="376"/>
      <c r="G109" s="376"/>
      <c r="H109" s="376">
        <v>30</v>
      </c>
      <c r="I109" s="376"/>
      <c r="J109" s="376"/>
      <c r="K109" s="376"/>
      <c r="L109" s="376"/>
      <c r="M109" s="376"/>
      <c r="N109" s="376"/>
      <c r="O109" s="376">
        <f t="shared" si="3"/>
        <v>13321</v>
      </c>
      <c r="P109" s="376"/>
      <c r="Q109" s="376"/>
      <c r="R109" s="376"/>
      <c r="S109" s="376"/>
    </row>
    <row r="110" spans="2:19">
      <c r="B110" s="376">
        <f t="shared" si="2"/>
        <v>102</v>
      </c>
      <c r="C110" s="377">
        <v>45333</v>
      </c>
      <c r="D110" s="450">
        <v>154</v>
      </c>
      <c r="E110" s="450">
        <v>170</v>
      </c>
      <c r="F110" s="376"/>
      <c r="G110" s="376"/>
      <c r="H110" s="376">
        <v>77</v>
      </c>
      <c r="I110" s="376"/>
      <c r="J110" s="376"/>
      <c r="K110" s="376"/>
      <c r="L110" s="376"/>
      <c r="M110" s="376"/>
      <c r="N110" s="376"/>
      <c r="O110" s="376">
        <f t="shared" si="3"/>
        <v>13398</v>
      </c>
      <c r="P110" s="376"/>
      <c r="Q110" s="376"/>
      <c r="R110" s="376"/>
      <c r="S110" s="376"/>
    </row>
    <row r="111" spans="2:19">
      <c r="B111" s="376">
        <f t="shared" si="2"/>
        <v>103</v>
      </c>
      <c r="C111" s="377">
        <v>45334</v>
      </c>
      <c r="D111" s="450">
        <v>222</v>
      </c>
      <c r="E111" s="450">
        <v>220</v>
      </c>
      <c r="F111" s="376"/>
      <c r="G111" s="376"/>
      <c r="H111" s="376">
        <v>25</v>
      </c>
      <c r="I111" s="376"/>
      <c r="J111" s="376"/>
      <c r="K111" s="376"/>
      <c r="L111" s="376"/>
      <c r="M111" s="376"/>
      <c r="N111" s="376"/>
      <c r="O111" s="376">
        <f t="shared" si="3"/>
        <v>13423</v>
      </c>
      <c r="P111" s="376"/>
      <c r="Q111" s="376"/>
      <c r="R111" s="376"/>
      <c r="S111" s="376"/>
    </row>
    <row r="112" spans="2:19">
      <c r="B112" s="376">
        <f t="shared" si="2"/>
        <v>104</v>
      </c>
      <c r="C112" s="377">
        <v>45334</v>
      </c>
      <c r="D112" s="450">
        <v>220</v>
      </c>
      <c r="E112" s="450">
        <v>212</v>
      </c>
      <c r="F112" s="376"/>
      <c r="G112" s="376"/>
      <c r="H112" s="376">
        <v>27</v>
      </c>
      <c r="I112" s="376"/>
      <c r="J112" s="376"/>
      <c r="K112" s="376"/>
      <c r="L112" s="376"/>
      <c r="M112" s="376"/>
      <c r="N112" s="376"/>
      <c r="O112" s="376">
        <f t="shared" si="3"/>
        <v>13450</v>
      </c>
      <c r="P112" s="376"/>
      <c r="Q112" s="376"/>
      <c r="R112" s="376"/>
      <c r="S112" s="376"/>
    </row>
    <row r="113" spans="2:19">
      <c r="B113" s="376">
        <f t="shared" si="2"/>
        <v>105</v>
      </c>
      <c r="C113" s="377">
        <v>45334</v>
      </c>
      <c r="D113" s="450">
        <v>212</v>
      </c>
      <c r="E113" s="450">
        <v>213</v>
      </c>
      <c r="F113" s="376"/>
      <c r="G113" s="376"/>
      <c r="H113" s="376">
        <v>8</v>
      </c>
      <c r="I113" s="376"/>
      <c r="J113" s="376"/>
      <c r="K113" s="376"/>
      <c r="L113" s="376"/>
      <c r="M113" s="376"/>
      <c r="N113" s="376"/>
      <c r="O113" s="376">
        <f t="shared" si="3"/>
        <v>13458</v>
      </c>
      <c r="P113" s="376"/>
      <c r="Q113" s="376"/>
      <c r="R113" s="376"/>
      <c r="S113" s="376"/>
    </row>
    <row r="114" spans="2:19">
      <c r="B114" s="376">
        <f t="shared" si="2"/>
        <v>106</v>
      </c>
      <c r="C114" s="377">
        <v>45334</v>
      </c>
      <c r="D114" s="450">
        <v>213</v>
      </c>
      <c r="E114" s="450">
        <v>209</v>
      </c>
      <c r="F114" s="376"/>
      <c r="G114" s="376"/>
      <c r="H114" s="376">
        <v>10</v>
      </c>
      <c r="I114" s="376"/>
      <c r="J114" s="376"/>
      <c r="K114" s="376"/>
      <c r="L114" s="376"/>
      <c r="M114" s="376"/>
      <c r="N114" s="376"/>
      <c r="O114" s="376">
        <f t="shared" si="3"/>
        <v>13468</v>
      </c>
      <c r="P114" s="376"/>
      <c r="Q114" s="376"/>
      <c r="R114" s="376"/>
      <c r="S114" s="376"/>
    </row>
    <row r="115" spans="2:19">
      <c r="B115" s="376">
        <f t="shared" si="2"/>
        <v>107</v>
      </c>
      <c r="C115" s="377">
        <v>45334</v>
      </c>
      <c r="D115" s="450">
        <v>209</v>
      </c>
      <c r="E115" s="450">
        <v>207</v>
      </c>
      <c r="F115" s="376"/>
      <c r="G115" s="376"/>
      <c r="H115" s="376">
        <v>66</v>
      </c>
      <c r="I115" s="376"/>
      <c r="J115" s="376"/>
      <c r="K115" s="376"/>
      <c r="L115" s="376"/>
      <c r="M115" s="376"/>
      <c r="N115" s="376"/>
      <c r="O115" s="376">
        <f t="shared" si="3"/>
        <v>13534</v>
      </c>
      <c r="P115" s="376"/>
      <c r="Q115" s="376"/>
      <c r="R115" s="376"/>
      <c r="S115" s="376"/>
    </row>
    <row r="116" spans="2:19">
      <c r="B116" s="376">
        <f t="shared" si="2"/>
        <v>108</v>
      </c>
      <c r="C116" s="377">
        <v>45334</v>
      </c>
      <c r="D116" s="450">
        <v>207</v>
      </c>
      <c r="E116" s="450">
        <v>197</v>
      </c>
      <c r="F116" s="376"/>
      <c r="G116" s="376"/>
      <c r="H116" s="376">
        <v>36</v>
      </c>
      <c r="I116" s="376"/>
      <c r="J116" s="376"/>
      <c r="K116" s="376"/>
      <c r="L116" s="376"/>
      <c r="M116" s="376"/>
      <c r="N116" s="376"/>
      <c r="O116" s="376">
        <f t="shared" si="3"/>
        <v>13570</v>
      </c>
      <c r="P116" s="376"/>
      <c r="Q116" s="376"/>
      <c r="R116" s="376"/>
      <c r="S116" s="376"/>
    </row>
    <row r="117" spans="2:19">
      <c r="B117" s="376">
        <f t="shared" si="2"/>
        <v>109</v>
      </c>
      <c r="C117" s="377">
        <v>45334</v>
      </c>
      <c r="D117" s="450">
        <v>197</v>
      </c>
      <c r="E117" s="450">
        <v>192</v>
      </c>
      <c r="F117" s="376"/>
      <c r="G117" s="376"/>
      <c r="H117" s="376">
        <v>28</v>
      </c>
      <c r="I117" s="376"/>
      <c r="J117" s="376"/>
      <c r="K117" s="376"/>
      <c r="L117" s="376"/>
      <c r="M117" s="376"/>
      <c r="N117" s="376"/>
      <c r="O117" s="376">
        <f t="shared" si="3"/>
        <v>13598</v>
      </c>
      <c r="P117" s="376"/>
      <c r="Q117" s="376"/>
      <c r="R117" s="376"/>
      <c r="S117" s="376"/>
    </row>
    <row r="118" spans="2:19">
      <c r="B118" s="376">
        <f t="shared" si="2"/>
        <v>110</v>
      </c>
      <c r="C118" s="377">
        <v>45335</v>
      </c>
      <c r="D118" s="450">
        <v>194</v>
      </c>
      <c r="E118" s="450">
        <v>196</v>
      </c>
      <c r="F118" s="376"/>
      <c r="G118" s="376"/>
      <c r="H118" s="376">
        <v>41</v>
      </c>
      <c r="I118" s="376"/>
      <c r="J118" s="376"/>
      <c r="K118" s="376"/>
      <c r="L118" s="376"/>
      <c r="M118" s="376"/>
      <c r="N118" s="376"/>
      <c r="O118" s="376">
        <f t="shared" si="3"/>
        <v>13639</v>
      </c>
      <c r="P118" s="376"/>
      <c r="Q118" s="376"/>
      <c r="R118" s="376"/>
      <c r="S118" s="376"/>
    </row>
    <row r="119" spans="2:19">
      <c r="B119" s="376">
        <f t="shared" si="2"/>
        <v>111</v>
      </c>
      <c r="C119" s="377">
        <v>45335</v>
      </c>
      <c r="D119" s="450">
        <v>196</v>
      </c>
      <c r="E119" s="450">
        <v>198</v>
      </c>
      <c r="F119" s="376"/>
      <c r="G119" s="376"/>
      <c r="H119" s="376">
        <v>12</v>
      </c>
      <c r="I119" s="376"/>
      <c r="J119" s="376"/>
      <c r="K119" s="376"/>
      <c r="L119" s="376"/>
      <c r="M119" s="376"/>
      <c r="N119" s="376"/>
      <c r="O119" s="376">
        <f t="shared" si="3"/>
        <v>13651</v>
      </c>
      <c r="P119" s="376"/>
      <c r="Q119" s="376"/>
      <c r="R119" s="376"/>
      <c r="S119" s="376"/>
    </row>
    <row r="120" spans="2:19">
      <c r="B120" s="376">
        <f t="shared" si="2"/>
        <v>112</v>
      </c>
      <c r="C120" s="377">
        <v>45335</v>
      </c>
      <c r="D120" s="450">
        <v>198</v>
      </c>
      <c r="E120" s="450">
        <v>197</v>
      </c>
      <c r="F120" s="376"/>
      <c r="G120" s="376"/>
      <c r="H120" s="376">
        <v>107</v>
      </c>
      <c r="I120" s="376"/>
      <c r="J120" s="376"/>
      <c r="K120" s="376"/>
      <c r="L120" s="376"/>
      <c r="M120" s="376"/>
      <c r="N120" s="376"/>
      <c r="O120" s="376">
        <f t="shared" si="3"/>
        <v>13758</v>
      </c>
      <c r="P120" s="376"/>
      <c r="Q120" s="376"/>
      <c r="R120" s="376"/>
      <c r="S120" s="376"/>
    </row>
    <row r="121" spans="2:19">
      <c r="B121" s="376">
        <f t="shared" si="2"/>
        <v>113</v>
      </c>
      <c r="C121" s="377">
        <v>45336</v>
      </c>
      <c r="D121" s="450">
        <v>111</v>
      </c>
      <c r="E121" s="450">
        <v>118</v>
      </c>
      <c r="F121" s="376"/>
      <c r="G121" s="376"/>
      <c r="H121" s="376"/>
      <c r="I121" s="376">
        <v>89</v>
      </c>
      <c r="J121" s="376"/>
      <c r="K121" s="376"/>
      <c r="L121" s="376"/>
      <c r="M121" s="376"/>
      <c r="N121" s="376"/>
      <c r="O121" s="376">
        <f t="shared" si="3"/>
        <v>13847</v>
      </c>
      <c r="P121" s="376"/>
      <c r="Q121" s="376"/>
      <c r="R121" s="376"/>
      <c r="S121" s="376"/>
    </row>
    <row r="122" spans="2:19">
      <c r="B122" s="376">
        <f t="shared" si="2"/>
        <v>114</v>
      </c>
      <c r="C122" s="377">
        <v>45336</v>
      </c>
      <c r="D122" s="450">
        <v>118</v>
      </c>
      <c r="E122" s="450">
        <v>120</v>
      </c>
      <c r="F122" s="376"/>
      <c r="G122" s="376"/>
      <c r="H122" s="376"/>
      <c r="I122" s="376">
        <v>16</v>
      </c>
      <c r="J122" s="376"/>
      <c r="K122" s="376"/>
      <c r="L122" s="376"/>
      <c r="M122" s="376"/>
      <c r="N122" s="376"/>
      <c r="O122" s="376">
        <f t="shared" si="3"/>
        <v>13863</v>
      </c>
      <c r="P122" s="376"/>
      <c r="Q122" s="376"/>
      <c r="R122" s="376"/>
      <c r="S122" s="376"/>
    </row>
    <row r="123" spans="2:19">
      <c r="B123" s="376">
        <f t="shared" si="2"/>
        <v>115</v>
      </c>
      <c r="C123" s="377">
        <v>45336</v>
      </c>
      <c r="D123" s="450">
        <v>120</v>
      </c>
      <c r="E123" s="450">
        <v>126</v>
      </c>
      <c r="F123" s="376"/>
      <c r="G123" s="376"/>
      <c r="H123" s="376"/>
      <c r="I123" s="376">
        <v>61</v>
      </c>
      <c r="J123" s="376"/>
      <c r="K123" s="376"/>
      <c r="L123" s="376"/>
      <c r="M123" s="376"/>
      <c r="N123" s="376"/>
      <c r="O123" s="376">
        <f t="shared" si="3"/>
        <v>13924</v>
      </c>
      <c r="P123" s="376"/>
      <c r="Q123" s="376"/>
      <c r="R123" s="376"/>
      <c r="S123" s="376"/>
    </row>
    <row r="124" spans="2:19">
      <c r="B124" s="376">
        <f t="shared" si="2"/>
        <v>116</v>
      </c>
      <c r="C124" s="377">
        <v>45336</v>
      </c>
      <c r="D124" s="450">
        <v>196</v>
      </c>
      <c r="E124" s="450">
        <v>176</v>
      </c>
      <c r="F124" s="376"/>
      <c r="G124" s="376"/>
      <c r="H124" s="376">
        <v>267</v>
      </c>
      <c r="I124" s="376"/>
      <c r="J124" s="376"/>
      <c r="K124" s="376"/>
      <c r="L124" s="376"/>
      <c r="M124" s="376"/>
      <c r="N124" s="376"/>
      <c r="O124" s="376">
        <f t="shared" si="3"/>
        <v>14191</v>
      </c>
      <c r="P124" s="376"/>
      <c r="Q124" s="376"/>
      <c r="R124" s="376"/>
      <c r="S124" s="376"/>
    </row>
    <row r="125" spans="2:19">
      <c r="B125" s="376">
        <f t="shared" si="2"/>
        <v>117</v>
      </c>
      <c r="C125" s="377">
        <v>45337</v>
      </c>
      <c r="D125" s="450">
        <v>55</v>
      </c>
      <c r="E125" s="450">
        <v>54</v>
      </c>
      <c r="F125" s="376"/>
      <c r="G125" s="376"/>
      <c r="H125" s="376">
        <v>57</v>
      </c>
      <c r="I125" s="376"/>
      <c r="J125" s="376"/>
      <c r="K125" s="376"/>
      <c r="L125" s="376"/>
      <c r="M125" s="376"/>
      <c r="N125" s="376"/>
      <c r="O125" s="376">
        <f t="shared" si="3"/>
        <v>14248</v>
      </c>
      <c r="P125" s="376"/>
      <c r="Q125" s="376"/>
      <c r="R125" s="376"/>
      <c r="S125" s="376"/>
    </row>
    <row r="126" spans="2:19">
      <c r="B126" s="376">
        <f t="shared" si="2"/>
        <v>118</v>
      </c>
      <c r="C126" s="377">
        <v>45337</v>
      </c>
      <c r="D126" s="450">
        <v>54</v>
      </c>
      <c r="E126" s="450">
        <v>61</v>
      </c>
      <c r="F126" s="376"/>
      <c r="G126" s="376"/>
      <c r="H126" s="376">
        <v>42</v>
      </c>
      <c r="I126" s="376"/>
      <c r="J126" s="376"/>
      <c r="K126" s="376"/>
      <c r="L126" s="376"/>
      <c r="M126" s="376"/>
      <c r="N126" s="376"/>
      <c r="O126" s="376">
        <f t="shared" si="3"/>
        <v>14290</v>
      </c>
      <c r="P126" s="376"/>
      <c r="Q126" s="376"/>
      <c r="R126" s="376"/>
      <c r="S126" s="376"/>
    </row>
    <row r="127" spans="2:19">
      <c r="B127" s="376">
        <f t="shared" si="2"/>
        <v>119</v>
      </c>
      <c r="C127" s="377">
        <v>45337</v>
      </c>
      <c r="D127" s="450">
        <v>61</v>
      </c>
      <c r="E127" s="450">
        <v>62</v>
      </c>
      <c r="F127" s="376"/>
      <c r="G127" s="376"/>
      <c r="H127" s="376">
        <v>20</v>
      </c>
      <c r="I127" s="376"/>
      <c r="J127" s="376"/>
      <c r="K127" s="376"/>
      <c r="L127" s="376"/>
      <c r="M127" s="376"/>
      <c r="N127" s="376"/>
      <c r="O127" s="376">
        <f t="shared" si="3"/>
        <v>14310</v>
      </c>
      <c r="P127" s="376"/>
      <c r="Q127" s="376"/>
      <c r="R127" s="376"/>
      <c r="S127" s="376"/>
    </row>
    <row r="128" spans="2:19">
      <c r="B128" s="376">
        <f t="shared" si="2"/>
        <v>120</v>
      </c>
      <c r="C128" s="377">
        <v>45337</v>
      </c>
      <c r="D128" s="450">
        <v>61</v>
      </c>
      <c r="E128" s="450">
        <v>68</v>
      </c>
      <c r="F128" s="376"/>
      <c r="G128" s="376"/>
      <c r="H128" s="376">
        <v>71</v>
      </c>
      <c r="I128" s="376"/>
      <c r="J128" s="376"/>
      <c r="K128" s="376"/>
      <c r="L128" s="376"/>
      <c r="M128" s="376"/>
      <c r="N128" s="376"/>
      <c r="O128" s="376">
        <f t="shared" si="3"/>
        <v>14381</v>
      </c>
      <c r="P128" s="376"/>
      <c r="Q128" s="376"/>
      <c r="R128" s="376"/>
      <c r="S128" s="376"/>
    </row>
    <row r="129" spans="2:19">
      <c r="B129" s="376">
        <f t="shared" si="2"/>
        <v>121</v>
      </c>
      <c r="C129" s="377">
        <v>45338</v>
      </c>
      <c r="D129" s="450">
        <v>63</v>
      </c>
      <c r="E129" s="450">
        <v>69</v>
      </c>
      <c r="F129" s="376"/>
      <c r="G129" s="376"/>
      <c r="H129" s="376">
        <v>93</v>
      </c>
      <c r="I129" s="376"/>
      <c r="J129" s="376"/>
      <c r="K129" s="376"/>
      <c r="L129" s="376"/>
      <c r="M129" s="376"/>
      <c r="N129" s="376"/>
      <c r="O129" s="376">
        <f t="shared" si="3"/>
        <v>14474</v>
      </c>
      <c r="P129" s="376"/>
      <c r="Q129" s="376"/>
      <c r="R129" s="376"/>
      <c r="S129" s="376"/>
    </row>
    <row r="130" spans="2:19">
      <c r="B130" s="376">
        <f t="shared" si="2"/>
        <v>122</v>
      </c>
      <c r="C130" s="377">
        <v>45338</v>
      </c>
      <c r="D130" s="450">
        <v>69</v>
      </c>
      <c r="E130" s="450">
        <v>70</v>
      </c>
      <c r="F130" s="376"/>
      <c r="G130" s="376"/>
      <c r="H130" s="376">
        <v>20</v>
      </c>
      <c r="I130" s="376"/>
      <c r="J130" s="376"/>
      <c r="K130" s="376"/>
      <c r="L130" s="376"/>
      <c r="M130" s="376"/>
      <c r="N130" s="376"/>
      <c r="O130" s="376">
        <f t="shared" si="3"/>
        <v>14494</v>
      </c>
      <c r="P130" s="376"/>
      <c r="Q130" s="376"/>
      <c r="R130" s="376"/>
      <c r="S130" s="376"/>
    </row>
    <row r="131" spans="2:19">
      <c r="B131" s="376">
        <f t="shared" si="2"/>
        <v>123</v>
      </c>
      <c r="C131" s="377">
        <v>45338</v>
      </c>
      <c r="D131" s="450">
        <v>69</v>
      </c>
      <c r="E131" s="450">
        <v>71</v>
      </c>
      <c r="F131" s="376"/>
      <c r="G131" s="376"/>
      <c r="H131" s="376">
        <v>76</v>
      </c>
      <c r="I131" s="376"/>
      <c r="J131" s="376"/>
      <c r="K131" s="376"/>
      <c r="L131" s="376"/>
      <c r="M131" s="376"/>
      <c r="N131" s="376"/>
      <c r="O131" s="376">
        <f t="shared" si="3"/>
        <v>14570</v>
      </c>
      <c r="P131" s="376"/>
      <c r="Q131" s="376"/>
      <c r="R131" s="376"/>
      <c r="S131" s="376"/>
    </row>
    <row r="132" spans="2:19">
      <c r="B132" s="376">
        <f t="shared" si="2"/>
        <v>124</v>
      </c>
      <c r="C132" s="377">
        <v>45338</v>
      </c>
      <c r="D132" s="450">
        <v>71</v>
      </c>
      <c r="E132" s="450">
        <v>72</v>
      </c>
      <c r="F132" s="376"/>
      <c r="G132" s="376"/>
      <c r="H132" s="376">
        <v>30</v>
      </c>
      <c r="I132" s="376"/>
      <c r="J132" s="376"/>
      <c r="K132" s="376"/>
      <c r="L132" s="376"/>
      <c r="M132" s="376"/>
      <c r="N132" s="376"/>
      <c r="O132" s="376">
        <f t="shared" si="3"/>
        <v>14600</v>
      </c>
      <c r="P132" s="376"/>
      <c r="Q132" s="376"/>
      <c r="R132" s="376"/>
      <c r="S132" s="376"/>
    </row>
    <row r="133" spans="2:19">
      <c r="B133" s="376">
        <f t="shared" si="2"/>
        <v>125</v>
      </c>
      <c r="C133" s="377">
        <v>45339</v>
      </c>
      <c r="D133" s="450">
        <v>71</v>
      </c>
      <c r="E133" s="450">
        <v>75</v>
      </c>
      <c r="F133" s="376"/>
      <c r="G133" s="376"/>
      <c r="H133" s="376">
        <v>87</v>
      </c>
      <c r="I133" s="376"/>
      <c r="J133" s="376"/>
      <c r="K133" s="376"/>
      <c r="L133" s="376"/>
      <c r="M133" s="376"/>
      <c r="N133" s="376"/>
      <c r="O133" s="376">
        <f t="shared" si="3"/>
        <v>14687</v>
      </c>
      <c r="P133" s="376"/>
      <c r="Q133" s="376"/>
      <c r="R133" s="376"/>
      <c r="S133" s="376"/>
    </row>
    <row r="134" spans="2:19">
      <c r="B134" s="376">
        <f t="shared" si="2"/>
        <v>126</v>
      </c>
      <c r="C134" s="377">
        <v>45339</v>
      </c>
      <c r="D134" s="450">
        <v>75</v>
      </c>
      <c r="E134" s="450">
        <v>76</v>
      </c>
      <c r="F134" s="376"/>
      <c r="G134" s="376"/>
      <c r="H134" s="376">
        <v>20</v>
      </c>
      <c r="I134" s="376"/>
      <c r="J134" s="376"/>
      <c r="K134" s="376"/>
      <c r="L134" s="376"/>
      <c r="M134" s="376"/>
      <c r="N134" s="376"/>
      <c r="O134" s="376">
        <f t="shared" si="3"/>
        <v>14707</v>
      </c>
      <c r="P134" s="376"/>
      <c r="Q134" s="376"/>
      <c r="R134" s="376"/>
      <c r="S134" s="376"/>
    </row>
    <row r="135" spans="2:19">
      <c r="B135" s="376">
        <f t="shared" si="2"/>
        <v>127</v>
      </c>
      <c r="C135" s="377">
        <v>45339</v>
      </c>
      <c r="D135" s="450">
        <v>75</v>
      </c>
      <c r="E135" s="450">
        <v>74</v>
      </c>
      <c r="F135" s="376"/>
      <c r="G135" s="376"/>
      <c r="H135" s="376">
        <v>8</v>
      </c>
      <c r="I135" s="376"/>
      <c r="J135" s="376"/>
      <c r="K135" s="376"/>
      <c r="L135" s="376"/>
      <c r="M135" s="376"/>
      <c r="N135" s="376"/>
      <c r="O135" s="376">
        <f t="shared" si="3"/>
        <v>14715</v>
      </c>
      <c r="P135" s="376"/>
      <c r="Q135" s="376"/>
      <c r="R135" s="376"/>
      <c r="S135" s="376"/>
    </row>
    <row r="136" spans="2:19">
      <c r="B136" s="376">
        <f t="shared" si="2"/>
        <v>128</v>
      </c>
      <c r="C136" s="377">
        <v>45339</v>
      </c>
      <c r="D136" s="450">
        <v>75</v>
      </c>
      <c r="E136" s="450">
        <v>77</v>
      </c>
      <c r="F136" s="376"/>
      <c r="G136" s="376"/>
      <c r="H136" s="376">
        <v>80</v>
      </c>
      <c r="I136" s="376"/>
      <c r="J136" s="376"/>
      <c r="K136" s="376"/>
      <c r="L136" s="376"/>
      <c r="M136" s="376"/>
      <c r="N136" s="376"/>
      <c r="O136" s="376">
        <f t="shared" si="3"/>
        <v>14795</v>
      </c>
      <c r="P136" s="376"/>
      <c r="Q136" s="376"/>
      <c r="R136" s="376"/>
      <c r="S136" s="376"/>
    </row>
    <row r="137" spans="2:19">
      <c r="B137" s="376">
        <f t="shared" si="2"/>
        <v>129</v>
      </c>
      <c r="C137" s="377">
        <v>45339</v>
      </c>
      <c r="D137" s="450">
        <v>32</v>
      </c>
      <c r="E137" s="450">
        <v>34</v>
      </c>
      <c r="F137" s="376"/>
      <c r="G137" s="376"/>
      <c r="H137" s="376">
        <v>71</v>
      </c>
      <c r="I137" s="376"/>
      <c r="J137" s="376"/>
      <c r="K137" s="376"/>
      <c r="L137" s="376"/>
      <c r="M137" s="376"/>
      <c r="N137" s="376"/>
      <c r="O137" s="376">
        <f t="shared" si="3"/>
        <v>14866</v>
      </c>
      <c r="P137" s="376"/>
      <c r="Q137" s="376"/>
      <c r="R137" s="376"/>
      <c r="S137" s="376"/>
    </row>
    <row r="138" spans="2:19">
      <c r="B138" s="376">
        <f t="shared" si="2"/>
        <v>130</v>
      </c>
      <c r="C138" s="377">
        <v>45339</v>
      </c>
      <c r="D138" s="450">
        <v>32</v>
      </c>
      <c r="E138" s="450">
        <v>33</v>
      </c>
      <c r="F138" s="376"/>
      <c r="G138" s="376"/>
      <c r="H138" s="376">
        <v>26</v>
      </c>
      <c r="I138" s="376"/>
      <c r="J138" s="376"/>
      <c r="K138" s="376"/>
      <c r="L138" s="376"/>
      <c r="M138" s="376"/>
      <c r="N138" s="376"/>
      <c r="O138" s="376">
        <f t="shared" si="3"/>
        <v>14892</v>
      </c>
      <c r="P138" s="376"/>
      <c r="Q138" s="376"/>
      <c r="R138" s="376"/>
      <c r="S138" s="376"/>
    </row>
    <row r="139" spans="2:19">
      <c r="B139" s="376">
        <f t="shared" ref="B139:B202" si="4">1+B138</f>
        <v>131</v>
      </c>
      <c r="C139" s="377">
        <v>45340</v>
      </c>
      <c r="D139" s="450">
        <v>51</v>
      </c>
      <c r="E139" s="450">
        <v>22</v>
      </c>
      <c r="F139" s="376"/>
      <c r="G139" s="376"/>
      <c r="H139" s="376">
        <v>51</v>
      </c>
      <c r="I139" s="376"/>
      <c r="J139" s="376"/>
      <c r="K139" s="376"/>
      <c r="L139" s="376"/>
      <c r="M139" s="376"/>
      <c r="N139" s="376"/>
      <c r="O139" s="376">
        <f t="shared" ref="O139:O177" si="5">+O138+H139+I139+J139+K139+L139+N139+M139</f>
        <v>14943</v>
      </c>
      <c r="P139" s="376"/>
      <c r="Q139" s="376"/>
      <c r="R139" s="376"/>
      <c r="S139" s="376"/>
    </row>
    <row r="140" spans="2:19">
      <c r="B140" s="376">
        <f t="shared" si="4"/>
        <v>132</v>
      </c>
      <c r="C140" s="377">
        <v>45340</v>
      </c>
      <c r="D140" s="450">
        <v>22</v>
      </c>
      <c r="E140" s="450">
        <v>23</v>
      </c>
      <c r="F140" s="376"/>
      <c r="G140" s="376"/>
      <c r="H140" s="376">
        <v>42</v>
      </c>
      <c r="I140" s="376"/>
      <c r="J140" s="376"/>
      <c r="K140" s="376"/>
      <c r="L140" s="376"/>
      <c r="M140" s="376"/>
      <c r="N140" s="376"/>
      <c r="O140" s="376">
        <f t="shared" si="5"/>
        <v>14985</v>
      </c>
      <c r="P140" s="376"/>
      <c r="Q140" s="376"/>
      <c r="R140" s="376"/>
      <c r="S140" s="376"/>
    </row>
    <row r="141" spans="2:19">
      <c r="B141" s="376">
        <f t="shared" si="4"/>
        <v>133</v>
      </c>
      <c r="C141" s="377">
        <v>45340</v>
      </c>
      <c r="D141" s="450">
        <v>22</v>
      </c>
      <c r="E141" s="450">
        <v>16</v>
      </c>
      <c r="F141" s="376"/>
      <c r="G141" s="376"/>
      <c r="H141" s="376">
        <v>28</v>
      </c>
      <c r="I141" s="376"/>
      <c r="J141" s="376"/>
      <c r="K141" s="376"/>
      <c r="L141" s="376"/>
      <c r="M141" s="376"/>
      <c r="N141" s="376"/>
      <c r="O141" s="376">
        <f t="shared" si="5"/>
        <v>15013</v>
      </c>
      <c r="P141" s="376"/>
      <c r="Q141" s="376"/>
      <c r="R141" s="376"/>
      <c r="S141" s="376"/>
    </row>
    <row r="142" spans="2:19">
      <c r="B142" s="376">
        <f t="shared" si="4"/>
        <v>134</v>
      </c>
      <c r="C142" s="377">
        <v>45340</v>
      </c>
      <c r="D142" s="450">
        <v>16</v>
      </c>
      <c r="E142" s="450">
        <v>14</v>
      </c>
      <c r="F142" s="376"/>
      <c r="G142" s="376"/>
      <c r="H142" s="376">
        <v>25</v>
      </c>
      <c r="I142" s="376"/>
      <c r="J142" s="376"/>
      <c r="K142" s="376"/>
      <c r="L142" s="376"/>
      <c r="M142" s="376"/>
      <c r="N142" s="376"/>
      <c r="O142" s="376">
        <f t="shared" si="5"/>
        <v>15038</v>
      </c>
      <c r="P142" s="376"/>
      <c r="Q142" s="376"/>
      <c r="R142" s="376"/>
      <c r="S142" s="376"/>
    </row>
    <row r="143" spans="2:19">
      <c r="B143" s="376">
        <f t="shared" si="4"/>
        <v>135</v>
      </c>
      <c r="C143" s="377">
        <v>45340</v>
      </c>
      <c r="D143" s="450">
        <v>14</v>
      </c>
      <c r="E143" s="450">
        <v>15</v>
      </c>
      <c r="F143" s="376"/>
      <c r="G143" s="376"/>
      <c r="H143" s="376">
        <v>54</v>
      </c>
      <c r="I143" s="376"/>
      <c r="J143" s="376"/>
      <c r="K143" s="376"/>
      <c r="L143" s="376"/>
      <c r="M143" s="376"/>
      <c r="N143" s="376"/>
      <c r="O143" s="376">
        <f t="shared" si="5"/>
        <v>15092</v>
      </c>
      <c r="P143" s="376"/>
      <c r="Q143" s="376"/>
      <c r="R143" s="376"/>
      <c r="S143" s="376"/>
    </row>
    <row r="144" spans="2:19">
      <c r="B144" s="376">
        <f t="shared" si="4"/>
        <v>136</v>
      </c>
      <c r="C144" s="377">
        <v>45340</v>
      </c>
      <c r="D144" s="450">
        <v>16</v>
      </c>
      <c r="E144" s="450">
        <v>13</v>
      </c>
      <c r="F144" s="376"/>
      <c r="G144" s="376"/>
      <c r="H144" s="376">
        <v>24</v>
      </c>
      <c r="I144" s="376"/>
      <c r="J144" s="376"/>
      <c r="K144" s="376"/>
      <c r="L144" s="376"/>
      <c r="M144" s="376"/>
      <c r="N144" s="376"/>
      <c r="O144" s="376">
        <f t="shared" si="5"/>
        <v>15116</v>
      </c>
      <c r="P144" s="376"/>
      <c r="Q144" s="376"/>
      <c r="R144" s="376"/>
      <c r="S144" s="376"/>
    </row>
    <row r="145" spans="2:19">
      <c r="B145" s="376">
        <f t="shared" si="4"/>
        <v>137</v>
      </c>
      <c r="C145" s="377">
        <v>45340</v>
      </c>
      <c r="D145" s="450">
        <v>13</v>
      </c>
      <c r="E145" s="450">
        <v>11</v>
      </c>
      <c r="F145" s="376"/>
      <c r="G145" s="376"/>
      <c r="H145" s="376">
        <v>46</v>
      </c>
      <c r="I145" s="376"/>
      <c r="J145" s="376"/>
      <c r="K145" s="376"/>
      <c r="L145" s="376"/>
      <c r="M145" s="376"/>
      <c r="N145" s="376"/>
      <c r="O145" s="376">
        <f t="shared" si="5"/>
        <v>15162</v>
      </c>
      <c r="P145" s="376"/>
      <c r="Q145" s="376"/>
      <c r="R145" s="376"/>
      <c r="S145" s="376"/>
    </row>
    <row r="146" spans="2:19">
      <c r="B146" s="376">
        <f t="shared" si="4"/>
        <v>138</v>
      </c>
      <c r="C146" s="377">
        <v>45340</v>
      </c>
      <c r="D146" s="450">
        <v>6</v>
      </c>
      <c r="E146" s="450">
        <v>20</v>
      </c>
      <c r="F146" s="376"/>
      <c r="G146" s="376"/>
      <c r="H146" s="376"/>
      <c r="I146" s="376"/>
      <c r="J146" s="376"/>
      <c r="K146" s="376">
        <v>86</v>
      </c>
      <c r="L146" s="376"/>
      <c r="M146" s="376"/>
      <c r="N146" s="376"/>
      <c r="O146" s="376">
        <f t="shared" si="5"/>
        <v>15248</v>
      </c>
      <c r="P146" s="376"/>
      <c r="Q146" s="376"/>
      <c r="R146" s="376"/>
      <c r="S146" s="376"/>
    </row>
    <row r="147" spans="2:19">
      <c r="B147" s="376">
        <f t="shared" si="4"/>
        <v>139</v>
      </c>
      <c r="C147" s="377">
        <v>45340</v>
      </c>
      <c r="D147" s="450">
        <v>20</v>
      </c>
      <c r="E147" s="450">
        <v>41</v>
      </c>
      <c r="F147" s="376"/>
      <c r="G147" s="376"/>
      <c r="H147" s="376"/>
      <c r="I147" s="376"/>
      <c r="J147" s="376"/>
      <c r="K147" s="376">
        <v>65</v>
      </c>
      <c r="L147" s="376"/>
      <c r="M147" s="376"/>
      <c r="N147" s="376"/>
      <c r="O147" s="376">
        <f t="shared" si="5"/>
        <v>15313</v>
      </c>
      <c r="P147" s="376"/>
      <c r="Q147" s="376"/>
      <c r="R147" s="376"/>
      <c r="S147" s="376"/>
    </row>
    <row r="148" spans="2:19">
      <c r="B148" s="376">
        <f t="shared" si="4"/>
        <v>140</v>
      </c>
      <c r="C148" s="377">
        <v>45341</v>
      </c>
      <c r="D148" s="450">
        <v>57</v>
      </c>
      <c r="E148" s="450">
        <v>48</v>
      </c>
      <c r="F148" s="376"/>
      <c r="G148" s="376"/>
      <c r="H148" s="376">
        <v>58</v>
      </c>
      <c r="I148" s="376"/>
      <c r="J148" s="376"/>
      <c r="K148" s="376"/>
      <c r="L148" s="376"/>
      <c r="M148" s="376"/>
      <c r="N148" s="376"/>
      <c r="O148" s="376">
        <f t="shared" si="5"/>
        <v>15371</v>
      </c>
      <c r="P148" s="376"/>
      <c r="Q148" s="376"/>
      <c r="R148" s="376"/>
      <c r="S148" s="376"/>
    </row>
    <row r="149" spans="2:19">
      <c r="B149" s="376">
        <f t="shared" si="4"/>
        <v>141</v>
      </c>
      <c r="C149" s="377">
        <v>45341</v>
      </c>
      <c r="D149" s="450">
        <v>48</v>
      </c>
      <c r="E149" s="450">
        <v>49</v>
      </c>
      <c r="F149" s="376"/>
      <c r="G149" s="376"/>
      <c r="H149" s="376">
        <v>17</v>
      </c>
      <c r="I149" s="376"/>
      <c r="J149" s="376"/>
      <c r="K149" s="376"/>
      <c r="L149" s="376"/>
      <c r="M149" s="376"/>
      <c r="N149" s="376"/>
      <c r="O149" s="376">
        <f t="shared" si="5"/>
        <v>15388</v>
      </c>
      <c r="P149" s="376"/>
      <c r="Q149" s="376"/>
      <c r="R149" s="376"/>
      <c r="S149" s="376"/>
    </row>
    <row r="150" spans="2:19">
      <c r="B150" s="376">
        <f t="shared" si="4"/>
        <v>142</v>
      </c>
      <c r="C150" s="377">
        <v>45341</v>
      </c>
      <c r="D150" s="450">
        <v>49</v>
      </c>
      <c r="E150" s="450">
        <v>50</v>
      </c>
      <c r="F150" s="376"/>
      <c r="G150" s="376"/>
      <c r="H150" s="376">
        <v>29</v>
      </c>
      <c r="I150" s="376"/>
      <c r="J150" s="376"/>
      <c r="K150" s="376"/>
      <c r="L150" s="376"/>
      <c r="M150" s="376"/>
      <c r="N150" s="376"/>
      <c r="O150" s="376">
        <f t="shared" si="5"/>
        <v>15417</v>
      </c>
      <c r="P150" s="376"/>
      <c r="Q150" s="376"/>
      <c r="R150" s="376"/>
      <c r="S150" s="376"/>
    </row>
    <row r="151" spans="2:19">
      <c r="B151" s="376">
        <f t="shared" si="4"/>
        <v>143</v>
      </c>
      <c r="C151" s="377">
        <v>45341</v>
      </c>
      <c r="D151" s="450">
        <v>49</v>
      </c>
      <c r="E151" s="450">
        <v>44</v>
      </c>
      <c r="F151" s="376"/>
      <c r="G151" s="376"/>
      <c r="H151" s="376">
        <v>192</v>
      </c>
      <c r="I151" s="376"/>
      <c r="J151" s="376"/>
      <c r="K151" s="376"/>
      <c r="L151" s="376"/>
      <c r="M151" s="376"/>
      <c r="N151" s="376"/>
      <c r="O151" s="376">
        <f t="shared" si="5"/>
        <v>15609</v>
      </c>
      <c r="P151" s="376"/>
      <c r="Q151" s="376"/>
      <c r="R151" s="376"/>
      <c r="S151" s="376"/>
    </row>
    <row r="152" spans="2:19">
      <c r="B152" s="376">
        <f t="shared" si="4"/>
        <v>144</v>
      </c>
      <c r="C152" s="377">
        <v>45341</v>
      </c>
      <c r="D152" s="450">
        <v>27</v>
      </c>
      <c r="E152" s="450">
        <v>30</v>
      </c>
      <c r="F152" s="376"/>
      <c r="G152" s="376"/>
      <c r="H152" s="376">
        <v>37</v>
      </c>
      <c r="I152" s="376"/>
      <c r="J152" s="376"/>
      <c r="K152" s="376"/>
      <c r="L152" s="376"/>
      <c r="M152" s="376"/>
      <c r="N152" s="376"/>
      <c r="O152" s="376">
        <f t="shared" si="5"/>
        <v>15646</v>
      </c>
      <c r="P152" s="376"/>
      <c r="Q152" s="376"/>
      <c r="R152" s="376"/>
      <c r="S152" s="376"/>
    </row>
    <row r="153" spans="2:19">
      <c r="B153" s="376">
        <f t="shared" si="4"/>
        <v>145</v>
      </c>
      <c r="C153" s="377">
        <v>45341</v>
      </c>
      <c r="D153" s="450">
        <v>30</v>
      </c>
      <c r="E153" s="450">
        <v>32</v>
      </c>
      <c r="F153" s="376"/>
      <c r="G153" s="376"/>
      <c r="H153" s="376">
        <v>51</v>
      </c>
      <c r="I153" s="376"/>
      <c r="J153" s="376"/>
      <c r="K153" s="376"/>
      <c r="L153" s="376"/>
      <c r="M153" s="376"/>
      <c r="N153" s="376"/>
      <c r="O153" s="376">
        <f t="shared" si="5"/>
        <v>15697</v>
      </c>
      <c r="P153" s="376"/>
      <c r="Q153" s="376"/>
      <c r="R153" s="376"/>
      <c r="S153" s="376"/>
    </row>
    <row r="154" spans="2:19">
      <c r="B154" s="376">
        <f t="shared" si="4"/>
        <v>146</v>
      </c>
      <c r="C154" s="377">
        <v>45342</v>
      </c>
      <c r="D154" s="450">
        <v>21</v>
      </c>
      <c r="E154" s="450">
        <v>24</v>
      </c>
      <c r="F154" s="376"/>
      <c r="G154" s="376"/>
      <c r="H154" s="376">
        <v>39</v>
      </c>
      <c r="I154" s="376"/>
      <c r="J154" s="376"/>
      <c r="K154" s="376"/>
      <c r="L154" s="376"/>
      <c r="M154" s="376"/>
      <c r="N154" s="376"/>
      <c r="O154" s="376">
        <f t="shared" si="5"/>
        <v>15736</v>
      </c>
      <c r="P154" s="376"/>
      <c r="Q154" s="376"/>
      <c r="R154" s="376"/>
      <c r="S154" s="376"/>
    </row>
    <row r="155" spans="2:19">
      <c r="B155" s="376">
        <f t="shared" si="4"/>
        <v>147</v>
      </c>
      <c r="C155" s="377">
        <v>45342</v>
      </c>
      <c r="D155" s="450">
        <v>24</v>
      </c>
      <c r="E155" s="450">
        <v>25</v>
      </c>
      <c r="F155" s="376"/>
      <c r="G155" s="376"/>
      <c r="H155" s="376">
        <v>23</v>
      </c>
      <c r="I155" s="376"/>
      <c r="J155" s="376"/>
      <c r="K155" s="376"/>
      <c r="L155" s="376"/>
      <c r="M155" s="376"/>
      <c r="N155" s="376"/>
      <c r="O155" s="376">
        <f t="shared" si="5"/>
        <v>15759</v>
      </c>
      <c r="P155" s="376"/>
      <c r="Q155" s="376"/>
      <c r="R155" s="376"/>
      <c r="S155" s="376"/>
    </row>
    <row r="156" spans="2:19">
      <c r="B156" s="376">
        <f t="shared" si="4"/>
        <v>148</v>
      </c>
      <c r="C156" s="377">
        <v>45342</v>
      </c>
      <c r="D156" s="450">
        <v>24</v>
      </c>
      <c r="E156" s="450">
        <v>29</v>
      </c>
      <c r="F156" s="376"/>
      <c r="G156" s="376"/>
      <c r="H156" s="376">
        <v>33</v>
      </c>
      <c r="I156" s="376"/>
      <c r="J156" s="376"/>
      <c r="K156" s="376"/>
      <c r="L156" s="376"/>
      <c r="M156" s="376"/>
      <c r="N156" s="376"/>
      <c r="O156" s="376">
        <f t="shared" si="5"/>
        <v>15792</v>
      </c>
      <c r="P156" s="376"/>
      <c r="Q156" s="376"/>
      <c r="R156" s="376"/>
      <c r="S156" s="376"/>
    </row>
    <row r="157" spans="2:19">
      <c r="B157" s="376">
        <f t="shared" si="4"/>
        <v>149</v>
      </c>
      <c r="C157" s="377">
        <v>45342</v>
      </c>
      <c r="D157" s="450">
        <v>29</v>
      </c>
      <c r="E157" s="450">
        <v>31</v>
      </c>
      <c r="F157" s="376"/>
      <c r="G157" s="376"/>
      <c r="H157" s="376">
        <v>118</v>
      </c>
      <c r="I157" s="376"/>
      <c r="J157" s="376"/>
      <c r="K157" s="376"/>
      <c r="L157" s="376"/>
      <c r="M157" s="376"/>
      <c r="N157" s="376"/>
      <c r="O157" s="376">
        <f t="shared" si="5"/>
        <v>15910</v>
      </c>
      <c r="P157" s="376"/>
      <c r="Q157" s="376"/>
      <c r="R157" s="376"/>
      <c r="S157" s="376"/>
    </row>
    <row r="158" spans="2:19">
      <c r="B158" s="376">
        <f t="shared" si="4"/>
        <v>150</v>
      </c>
      <c r="C158" s="377">
        <v>45342</v>
      </c>
      <c r="D158" s="450">
        <v>45</v>
      </c>
      <c r="E158" s="450">
        <v>44</v>
      </c>
      <c r="F158" s="376"/>
      <c r="G158" s="376"/>
      <c r="H158" s="376">
        <v>11</v>
      </c>
      <c r="I158" s="376"/>
      <c r="J158" s="376"/>
      <c r="K158" s="376"/>
      <c r="L158" s="376"/>
      <c r="M158" s="376"/>
      <c r="N158" s="376"/>
      <c r="O158" s="376">
        <f t="shared" si="5"/>
        <v>15921</v>
      </c>
      <c r="P158" s="376"/>
      <c r="Q158" s="376"/>
      <c r="R158" s="376"/>
      <c r="S158" s="376"/>
    </row>
    <row r="159" spans="2:19">
      <c r="B159" s="376">
        <f t="shared" si="4"/>
        <v>151</v>
      </c>
      <c r="C159" s="377">
        <v>45342</v>
      </c>
      <c r="D159" s="450">
        <v>44</v>
      </c>
      <c r="E159" s="450">
        <v>42</v>
      </c>
      <c r="F159" s="376"/>
      <c r="G159" s="376"/>
      <c r="H159" s="376">
        <v>13</v>
      </c>
      <c r="I159" s="376"/>
      <c r="J159" s="376"/>
      <c r="K159" s="376"/>
      <c r="L159" s="376"/>
      <c r="M159" s="376"/>
      <c r="N159" s="376"/>
      <c r="O159" s="376">
        <f t="shared" si="5"/>
        <v>15934</v>
      </c>
      <c r="P159" s="376"/>
      <c r="Q159" s="376"/>
      <c r="R159" s="376"/>
      <c r="S159" s="376"/>
    </row>
    <row r="160" spans="2:19">
      <c r="B160" s="376">
        <f t="shared" si="4"/>
        <v>152</v>
      </c>
      <c r="C160" s="377">
        <v>45342</v>
      </c>
      <c r="D160" s="450">
        <v>42</v>
      </c>
      <c r="E160" s="450">
        <v>43</v>
      </c>
      <c r="F160" s="376"/>
      <c r="G160" s="376"/>
      <c r="H160" s="376">
        <v>73</v>
      </c>
      <c r="I160" s="376"/>
      <c r="J160" s="376"/>
      <c r="K160" s="376"/>
      <c r="L160" s="376"/>
      <c r="M160" s="376"/>
      <c r="N160" s="376"/>
      <c r="O160" s="376">
        <f t="shared" si="5"/>
        <v>16007</v>
      </c>
      <c r="P160" s="376"/>
      <c r="Q160" s="376"/>
      <c r="R160" s="376"/>
      <c r="S160" s="376"/>
    </row>
    <row r="161" spans="2:19">
      <c r="B161" s="376">
        <f t="shared" si="4"/>
        <v>153</v>
      </c>
      <c r="C161" s="377">
        <v>45342</v>
      </c>
      <c r="D161" s="450">
        <v>29</v>
      </c>
      <c r="E161" s="450">
        <v>30</v>
      </c>
      <c r="F161" s="376"/>
      <c r="G161" s="376"/>
      <c r="H161" s="376">
        <v>50</v>
      </c>
      <c r="I161" s="376"/>
      <c r="J161" s="376"/>
      <c r="K161" s="376"/>
      <c r="L161" s="376"/>
      <c r="M161" s="376"/>
      <c r="N161" s="376"/>
      <c r="O161" s="376">
        <f t="shared" si="5"/>
        <v>16057</v>
      </c>
      <c r="P161" s="376"/>
      <c r="Q161" s="376"/>
      <c r="R161" s="376"/>
      <c r="S161" s="376"/>
    </row>
    <row r="162" spans="2:19">
      <c r="B162" s="376">
        <f t="shared" si="4"/>
        <v>154</v>
      </c>
      <c r="C162" s="377">
        <v>45343</v>
      </c>
      <c r="D162" s="450">
        <v>18</v>
      </c>
      <c r="E162" s="450">
        <v>19</v>
      </c>
      <c r="F162" s="376"/>
      <c r="G162" s="376"/>
      <c r="H162" s="376">
        <v>20</v>
      </c>
      <c r="I162" s="376"/>
      <c r="J162" s="376"/>
      <c r="K162" s="376"/>
      <c r="L162" s="376"/>
      <c r="M162" s="376"/>
      <c r="N162" s="376"/>
      <c r="O162" s="376">
        <f t="shared" si="5"/>
        <v>16077</v>
      </c>
      <c r="P162" s="376"/>
      <c r="Q162" s="376"/>
      <c r="R162" s="376"/>
      <c r="S162" s="376"/>
    </row>
    <row r="163" spans="2:19">
      <c r="B163" s="376">
        <f t="shared" si="4"/>
        <v>155</v>
      </c>
      <c r="C163" s="377">
        <v>45343</v>
      </c>
      <c r="D163" s="450">
        <v>19</v>
      </c>
      <c r="E163" s="450">
        <v>36</v>
      </c>
      <c r="F163" s="376"/>
      <c r="G163" s="376"/>
      <c r="H163" s="376">
        <v>48</v>
      </c>
      <c r="I163" s="376"/>
      <c r="J163" s="376"/>
      <c r="K163" s="376"/>
      <c r="L163" s="376"/>
      <c r="M163" s="376"/>
      <c r="N163" s="376"/>
      <c r="O163" s="376">
        <f t="shared" si="5"/>
        <v>16125</v>
      </c>
      <c r="P163" s="376"/>
      <c r="Q163" s="376"/>
      <c r="R163" s="376"/>
      <c r="S163" s="376"/>
    </row>
    <row r="164" spans="2:19">
      <c r="B164" s="376">
        <f t="shared" si="4"/>
        <v>156</v>
      </c>
      <c r="C164" s="377">
        <v>45343</v>
      </c>
      <c r="D164" s="450">
        <v>36</v>
      </c>
      <c r="E164" s="450">
        <v>35</v>
      </c>
      <c r="F164" s="376"/>
      <c r="G164" s="376"/>
      <c r="H164" s="376">
        <v>17</v>
      </c>
      <c r="I164" s="376"/>
      <c r="J164" s="376"/>
      <c r="K164" s="376"/>
      <c r="L164" s="376"/>
      <c r="M164" s="376"/>
      <c r="N164" s="376"/>
      <c r="O164" s="376">
        <f t="shared" si="5"/>
        <v>16142</v>
      </c>
      <c r="P164" s="376"/>
      <c r="Q164" s="376"/>
      <c r="R164" s="376"/>
      <c r="S164" s="376"/>
    </row>
    <row r="165" spans="2:19">
      <c r="B165" s="376">
        <f t="shared" si="4"/>
        <v>157</v>
      </c>
      <c r="C165" s="377">
        <v>45343</v>
      </c>
      <c r="D165" s="450">
        <v>36</v>
      </c>
      <c r="E165" s="450">
        <v>42</v>
      </c>
      <c r="F165" s="376"/>
      <c r="G165" s="376"/>
      <c r="H165" s="376">
        <v>151</v>
      </c>
      <c r="I165" s="376"/>
      <c r="J165" s="376"/>
      <c r="K165" s="376"/>
      <c r="L165" s="376"/>
      <c r="M165" s="376"/>
      <c r="N165" s="376"/>
      <c r="O165" s="376">
        <f t="shared" si="5"/>
        <v>16293</v>
      </c>
      <c r="P165" s="376"/>
      <c r="Q165" s="376"/>
      <c r="R165" s="376"/>
      <c r="S165" s="376"/>
    </row>
    <row r="166" spans="2:19">
      <c r="B166" s="376">
        <f t="shared" si="4"/>
        <v>158</v>
      </c>
      <c r="C166" s="377">
        <v>45343</v>
      </c>
      <c r="D166" s="450">
        <v>17</v>
      </c>
      <c r="E166" s="450">
        <v>19</v>
      </c>
      <c r="F166" s="376"/>
      <c r="G166" s="376"/>
      <c r="H166" s="376">
        <v>40</v>
      </c>
      <c r="I166" s="376"/>
      <c r="J166" s="376"/>
      <c r="K166" s="376"/>
      <c r="L166" s="376"/>
      <c r="M166" s="376"/>
      <c r="N166" s="376"/>
      <c r="O166" s="376">
        <f t="shared" si="5"/>
        <v>16333</v>
      </c>
      <c r="P166" s="376"/>
      <c r="Q166" s="376"/>
      <c r="R166" s="376"/>
      <c r="S166" s="376"/>
    </row>
    <row r="167" spans="2:19">
      <c r="B167" s="376">
        <f t="shared" si="4"/>
        <v>159</v>
      </c>
      <c r="C167" s="377">
        <v>45343</v>
      </c>
      <c r="D167" s="450">
        <v>102</v>
      </c>
      <c r="E167" s="450">
        <v>88</v>
      </c>
      <c r="F167" s="376"/>
      <c r="G167" s="376"/>
      <c r="H167" s="376">
        <v>88</v>
      </c>
      <c r="I167" s="376"/>
      <c r="J167" s="376"/>
      <c r="K167" s="376"/>
      <c r="L167" s="376"/>
      <c r="M167" s="376"/>
      <c r="N167" s="376"/>
      <c r="O167" s="376">
        <f t="shared" si="5"/>
        <v>16421</v>
      </c>
      <c r="P167" s="376"/>
      <c r="Q167" s="376"/>
      <c r="R167" s="376"/>
      <c r="S167" s="376"/>
    </row>
    <row r="168" spans="2:19">
      <c r="B168" s="376">
        <f t="shared" si="4"/>
        <v>160</v>
      </c>
      <c r="C168" s="377">
        <v>45344</v>
      </c>
      <c r="D168" s="450">
        <v>286</v>
      </c>
      <c r="E168" s="450">
        <v>285</v>
      </c>
      <c r="F168" s="376"/>
      <c r="G168" s="376"/>
      <c r="H168" s="376">
        <v>133</v>
      </c>
      <c r="I168" s="376"/>
      <c r="J168" s="376"/>
      <c r="K168" s="376"/>
      <c r="L168" s="376"/>
      <c r="M168" s="376"/>
      <c r="N168" s="376"/>
      <c r="O168" s="376">
        <f t="shared" si="5"/>
        <v>16554</v>
      </c>
      <c r="P168" s="376"/>
      <c r="Q168" s="376"/>
      <c r="R168" s="376"/>
      <c r="S168" s="376"/>
    </row>
    <row r="169" spans="2:19">
      <c r="B169" s="376">
        <f t="shared" si="4"/>
        <v>161</v>
      </c>
      <c r="C169" s="377">
        <v>45344</v>
      </c>
      <c r="D169" s="450">
        <v>285</v>
      </c>
      <c r="E169" s="450">
        <v>280</v>
      </c>
      <c r="F169" s="376"/>
      <c r="G169" s="376"/>
      <c r="H169" s="376">
        <v>166</v>
      </c>
      <c r="I169" s="376"/>
      <c r="J169" s="376"/>
      <c r="K169" s="376"/>
      <c r="L169" s="376"/>
      <c r="M169" s="376"/>
      <c r="N169" s="376"/>
      <c r="O169" s="376">
        <f t="shared" si="5"/>
        <v>16720</v>
      </c>
      <c r="P169" s="376"/>
      <c r="Q169" s="376"/>
      <c r="R169" s="376"/>
      <c r="S169" s="376"/>
    </row>
    <row r="170" spans="2:19">
      <c r="B170" s="376">
        <f t="shared" si="4"/>
        <v>162</v>
      </c>
      <c r="C170" s="377">
        <v>45344</v>
      </c>
      <c r="D170" s="450">
        <v>280</v>
      </c>
      <c r="E170" s="450">
        <v>277</v>
      </c>
      <c r="F170" s="376"/>
      <c r="G170" s="376"/>
      <c r="H170" s="376">
        <v>31</v>
      </c>
      <c r="I170" s="376"/>
      <c r="J170" s="376"/>
      <c r="K170" s="376"/>
      <c r="L170" s="376"/>
      <c r="M170" s="376"/>
      <c r="N170" s="376"/>
      <c r="O170" s="376">
        <f t="shared" si="5"/>
        <v>16751</v>
      </c>
      <c r="P170" s="376"/>
      <c r="Q170" s="376"/>
      <c r="R170" s="376"/>
      <c r="S170" s="376"/>
    </row>
    <row r="171" spans="2:19">
      <c r="B171" s="376">
        <f t="shared" si="4"/>
        <v>163</v>
      </c>
      <c r="C171" s="377">
        <v>45344</v>
      </c>
      <c r="D171" s="450">
        <v>306</v>
      </c>
      <c r="E171" s="450">
        <v>305</v>
      </c>
      <c r="F171" s="376"/>
      <c r="G171" s="376"/>
      <c r="H171" s="376">
        <v>28</v>
      </c>
      <c r="I171" s="376"/>
      <c r="J171" s="376"/>
      <c r="K171" s="376"/>
      <c r="L171" s="376"/>
      <c r="M171" s="376"/>
      <c r="N171" s="376"/>
      <c r="O171" s="376">
        <f t="shared" si="5"/>
        <v>16779</v>
      </c>
      <c r="P171" s="376"/>
      <c r="Q171" s="376"/>
      <c r="R171" s="376"/>
      <c r="S171" s="376"/>
    </row>
    <row r="172" spans="2:19">
      <c r="B172" s="376">
        <f t="shared" si="4"/>
        <v>164</v>
      </c>
      <c r="C172" s="377">
        <v>45345</v>
      </c>
      <c r="D172" s="450">
        <v>226</v>
      </c>
      <c r="E172" s="450">
        <v>227</v>
      </c>
      <c r="F172" s="376"/>
      <c r="G172" s="376"/>
      <c r="H172" s="376"/>
      <c r="I172" s="376">
        <v>194</v>
      </c>
      <c r="J172" s="376"/>
      <c r="K172" s="376"/>
      <c r="L172" s="376"/>
      <c r="M172" s="376"/>
      <c r="N172" s="376"/>
      <c r="O172" s="376">
        <f t="shared" si="5"/>
        <v>16973</v>
      </c>
      <c r="P172" s="376"/>
      <c r="Q172" s="376"/>
      <c r="R172" s="376"/>
      <c r="S172" s="376"/>
    </row>
    <row r="173" spans="2:19">
      <c r="B173" s="376">
        <f t="shared" si="4"/>
        <v>165</v>
      </c>
      <c r="C173" s="377">
        <v>45345</v>
      </c>
      <c r="D173" s="450">
        <v>227</v>
      </c>
      <c r="E173" s="450">
        <v>222</v>
      </c>
      <c r="F173" s="376"/>
      <c r="G173" s="376"/>
      <c r="H173" s="376"/>
      <c r="I173" s="376">
        <v>98</v>
      </c>
      <c r="J173" s="376"/>
      <c r="K173" s="376"/>
      <c r="L173" s="376"/>
      <c r="M173" s="376"/>
      <c r="N173" s="376"/>
      <c r="O173" s="376">
        <f t="shared" si="5"/>
        <v>17071</v>
      </c>
      <c r="P173" s="376"/>
      <c r="Q173" s="376"/>
      <c r="R173" s="376"/>
      <c r="S173" s="376"/>
    </row>
    <row r="174" spans="2:19">
      <c r="B174" s="376">
        <f t="shared" si="4"/>
        <v>166</v>
      </c>
      <c r="C174" s="377">
        <v>45345</v>
      </c>
      <c r="D174" s="450" t="s">
        <v>1920</v>
      </c>
      <c r="E174" s="450" t="s">
        <v>1921</v>
      </c>
      <c r="F174" s="376"/>
      <c r="G174" s="376"/>
      <c r="H174" s="376">
        <v>115</v>
      </c>
      <c r="I174" s="376"/>
      <c r="J174" s="376"/>
      <c r="K174" s="376"/>
      <c r="L174" s="376"/>
      <c r="M174" s="376"/>
      <c r="N174" s="376"/>
      <c r="O174" s="376">
        <f t="shared" si="5"/>
        <v>17186</v>
      </c>
      <c r="P174" s="376"/>
      <c r="Q174" s="376"/>
      <c r="R174" s="376"/>
      <c r="S174" s="376"/>
    </row>
    <row r="175" spans="2:19">
      <c r="B175" s="376">
        <f t="shared" si="4"/>
        <v>167</v>
      </c>
      <c r="C175" s="377">
        <v>45346</v>
      </c>
      <c r="D175" s="450">
        <v>199</v>
      </c>
      <c r="E175" s="450">
        <v>210</v>
      </c>
      <c r="F175" s="376"/>
      <c r="G175" s="376"/>
      <c r="H175" s="376"/>
      <c r="I175" s="376"/>
      <c r="J175" s="376">
        <v>101</v>
      </c>
      <c r="K175" s="376"/>
      <c r="L175" s="376"/>
      <c r="M175" s="376"/>
      <c r="N175" s="376"/>
      <c r="O175" s="376">
        <f t="shared" si="5"/>
        <v>17287</v>
      </c>
      <c r="P175" s="376"/>
      <c r="Q175" s="376"/>
      <c r="R175" s="376"/>
      <c r="S175" s="376"/>
    </row>
    <row r="176" spans="2:19">
      <c r="B176" s="376">
        <f t="shared" si="4"/>
        <v>168</v>
      </c>
      <c r="C176" s="377">
        <v>45346</v>
      </c>
      <c r="D176" s="450">
        <v>210</v>
      </c>
      <c r="E176" s="450">
        <v>211</v>
      </c>
      <c r="F176" s="376"/>
      <c r="G176" s="376"/>
      <c r="H176" s="376">
        <v>30</v>
      </c>
      <c r="I176" s="376"/>
      <c r="J176" s="376"/>
      <c r="K176" s="376"/>
      <c r="L176" s="376"/>
      <c r="M176" s="376"/>
      <c r="N176" s="376"/>
      <c r="O176" s="376">
        <f t="shared" si="5"/>
        <v>17317</v>
      </c>
      <c r="P176" s="376"/>
      <c r="Q176" s="376"/>
      <c r="R176" s="376"/>
      <c r="S176" s="376"/>
    </row>
    <row r="177" spans="2:19">
      <c r="B177" s="376">
        <f t="shared" si="4"/>
        <v>169</v>
      </c>
      <c r="C177" s="377">
        <v>45346</v>
      </c>
      <c r="D177" s="450">
        <v>210</v>
      </c>
      <c r="E177" s="450">
        <v>226</v>
      </c>
      <c r="F177" s="376"/>
      <c r="G177" s="376"/>
      <c r="H177" s="376"/>
      <c r="I177" s="376"/>
      <c r="J177" s="376">
        <v>106</v>
      </c>
      <c r="K177" s="376"/>
      <c r="L177" s="376"/>
      <c r="M177" s="376"/>
      <c r="N177" s="376"/>
      <c r="O177" s="376">
        <f t="shared" si="5"/>
        <v>17423</v>
      </c>
      <c r="P177" s="376"/>
      <c r="Q177" s="376"/>
      <c r="R177" s="376"/>
      <c r="S177" s="376"/>
    </row>
    <row r="178" spans="2:19">
      <c r="B178" s="376">
        <f t="shared" si="4"/>
        <v>170</v>
      </c>
      <c r="C178" s="377">
        <v>45348</v>
      </c>
      <c r="D178" s="450">
        <v>40</v>
      </c>
      <c r="E178" s="450">
        <v>63</v>
      </c>
      <c r="F178" s="376"/>
      <c r="G178" s="376"/>
      <c r="H178" s="376"/>
      <c r="I178" s="376">
        <v>211</v>
      </c>
      <c r="J178" s="376"/>
      <c r="K178" s="376"/>
      <c r="L178" s="376"/>
      <c r="M178" s="376"/>
      <c r="N178" s="376"/>
      <c r="O178" s="376">
        <f>+O177+H178+I178+J178+K178+L178+N178+M178</f>
        <v>17634</v>
      </c>
      <c r="P178" s="376"/>
      <c r="Q178" s="376"/>
      <c r="R178" s="376"/>
      <c r="S178" s="376"/>
    </row>
    <row r="179" spans="2:19">
      <c r="B179" s="376">
        <f t="shared" si="4"/>
        <v>171</v>
      </c>
      <c r="C179" s="377">
        <v>45348</v>
      </c>
      <c r="D179" s="450">
        <v>2</v>
      </c>
      <c r="E179" s="450">
        <v>40</v>
      </c>
      <c r="F179" s="376"/>
      <c r="G179" s="376"/>
      <c r="H179" s="376"/>
      <c r="I179" s="376"/>
      <c r="J179" s="376">
        <v>302</v>
      </c>
      <c r="K179" s="376"/>
      <c r="L179" s="376"/>
      <c r="M179" s="376"/>
      <c r="N179" s="376"/>
      <c r="O179" s="376">
        <f t="shared" ref="O179:O242" si="6">+O178+H179+I179+J179+K179+L179+N179+M179</f>
        <v>17936</v>
      </c>
      <c r="P179" s="376"/>
      <c r="Q179" s="376"/>
      <c r="R179" s="376"/>
      <c r="S179" s="376"/>
    </row>
    <row r="180" spans="2:19">
      <c r="B180" s="376">
        <f t="shared" si="4"/>
        <v>172</v>
      </c>
      <c r="C180" s="377">
        <v>45348</v>
      </c>
      <c r="D180" s="450">
        <v>196</v>
      </c>
      <c r="E180" s="450">
        <v>176</v>
      </c>
      <c r="F180" s="376"/>
      <c r="G180" s="376"/>
      <c r="H180" s="376">
        <v>267</v>
      </c>
      <c r="I180" s="376"/>
      <c r="J180" s="376"/>
      <c r="K180" s="376"/>
      <c r="L180" s="376"/>
      <c r="M180" s="376"/>
      <c r="N180" s="376"/>
      <c r="O180" s="376">
        <f t="shared" si="6"/>
        <v>18203</v>
      </c>
      <c r="P180" s="376"/>
      <c r="Q180" s="376"/>
      <c r="R180" s="376"/>
      <c r="S180" s="376"/>
    </row>
    <row r="181" spans="2:19">
      <c r="B181" s="376">
        <f t="shared" si="4"/>
        <v>173</v>
      </c>
      <c r="C181" s="377">
        <v>45350</v>
      </c>
      <c r="D181" s="450" t="s">
        <v>866</v>
      </c>
      <c r="E181" s="450">
        <v>191</v>
      </c>
      <c r="F181" s="376"/>
      <c r="G181" s="376"/>
      <c r="H181" s="376"/>
      <c r="I181" s="376">
        <v>138</v>
      </c>
      <c r="J181" s="376"/>
      <c r="K181" s="376"/>
      <c r="L181" s="376"/>
      <c r="M181" s="376"/>
      <c r="N181" s="376"/>
      <c r="O181" s="376">
        <f t="shared" si="6"/>
        <v>18341</v>
      </c>
      <c r="P181" s="376"/>
      <c r="Q181" s="376"/>
      <c r="R181" s="376"/>
      <c r="S181" s="376"/>
    </row>
    <row r="182" spans="2:19">
      <c r="B182" s="376">
        <f t="shared" si="4"/>
        <v>174</v>
      </c>
      <c r="C182" s="377">
        <v>45350</v>
      </c>
      <c r="D182" s="450" t="s">
        <v>1922</v>
      </c>
      <c r="E182" s="450" t="s">
        <v>1923</v>
      </c>
      <c r="F182" s="376"/>
      <c r="G182" s="376"/>
      <c r="H182" s="376">
        <v>40</v>
      </c>
      <c r="I182" s="376"/>
      <c r="J182" s="376"/>
      <c r="K182" s="376"/>
      <c r="L182" s="376"/>
      <c r="M182" s="376"/>
      <c r="N182" s="376"/>
      <c r="O182" s="376">
        <f t="shared" si="6"/>
        <v>18381</v>
      </c>
      <c r="P182" s="376"/>
      <c r="Q182" s="376"/>
      <c r="R182" s="376"/>
      <c r="S182" s="376"/>
    </row>
    <row r="183" spans="2:19">
      <c r="B183" s="376">
        <f t="shared" si="4"/>
        <v>175</v>
      </c>
      <c r="C183" s="377">
        <v>45351</v>
      </c>
      <c r="D183" s="450" t="s">
        <v>1722</v>
      </c>
      <c r="E183" s="450" t="s">
        <v>1452</v>
      </c>
      <c r="F183" s="376"/>
      <c r="G183" s="376"/>
      <c r="H183" s="376">
        <v>94</v>
      </c>
      <c r="I183" s="376"/>
      <c r="J183" s="376"/>
      <c r="K183" s="376"/>
      <c r="L183" s="376"/>
      <c r="M183" s="376"/>
      <c r="N183" s="376"/>
      <c r="O183" s="376">
        <f t="shared" si="6"/>
        <v>18475</v>
      </c>
      <c r="P183" s="376"/>
      <c r="Q183" s="376"/>
      <c r="R183" s="376"/>
      <c r="S183" s="376"/>
    </row>
    <row r="184" spans="2:19">
      <c r="B184" s="376">
        <f t="shared" si="4"/>
        <v>176</v>
      </c>
      <c r="C184" s="377">
        <v>45351</v>
      </c>
      <c r="D184" s="450">
        <v>326</v>
      </c>
      <c r="E184" s="450">
        <v>328</v>
      </c>
      <c r="F184" s="376"/>
      <c r="G184" s="376"/>
      <c r="H184" s="376">
        <v>120</v>
      </c>
      <c r="I184" s="376"/>
      <c r="J184" s="376"/>
      <c r="K184" s="376"/>
      <c r="L184" s="376"/>
      <c r="M184" s="376"/>
      <c r="N184" s="376"/>
      <c r="O184" s="376">
        <f t="shared" si="6"/>
        <v>18595</v>
      </c>
      <c r="P184" s="376"/>
      <c r="Q184" s="376"/>
      <c r="R184" s="376"/>
      <c r="S184" s="376"/>
    </row>
    <row r="185" spans="2:19">
      <c r="B185" s="376">
        <f t="shared" si="4"/>
        <v>177</v>
      </c>
      <c r="C185" s="377">
        <v>45351</v>
      </c>
      <c r="D185" s="450">
        <v>326</v>
      </c>
      <c r="E185" s="450">
        <v>327</v>
      </c>
      <c r="F185" s="376"/>
      <c r="G185" s="376"/>
      <c r="H185" s="376">
        <v>52</v>
      </c>
      <c r="I185" s="376"/>
      <c r="J185" s="376"/>
      <c r="K185" s="376"/>
      <c r="L185" s="376"/>
      <c r="M185" s="376"/>
      <c r="N185" s="376"/>
      <c r="O185" s="376">
        <f t="shared" si="6"/>
        <v>18647</v>
      </c>
      <c r="P185" s="376"/>
      <c r="Q185" s="376"/>
      <c r="R185" s="376"/>
      <c r="S185" s="376"/>
    </row>
    <row r="186" spans="2:19">
      <c r="B186" s="376">
        <f t="shared" si="4"/>
        <v>178</v>
      </c>
      <c r="C186" s="377">
        <v>45351</v>
      </c>
      <c r="D186" s="450">
        <v>326</v>
      </c>
      <c r="E186" s="450">
        <v>329</v>
      </c>
      <c r="F186" s="376"/>
      <c r="G186" s="376"/>
      <c r="H186" s="376">
        <v>50</v>
      </c>
      <c r="I186" s="376"/>
      <c r="J186" s="376"/>
      <c r="K186" s="376"/>
      <c r="L186" s="376"/>
      <c r="M186" s="376"/>
      <c r="N186" s="376"/>
      <c r="O186" s="376">
        <f t="shared" si="6"/>
        <v>18697</v>
      </c>
      <c r="P186" s="376"/>
      <c r="Q186" s="376"/>
      <c r="R186" s="376"/>
      <c r="S186" s="376"/>
    </row>
    <row r="187" spans="2:19">
      <c r="B187" s="376">
        <f t="shared" si="4"/>
        <v>179</v>
      </c>
      <c r="C187" s="377">
        <v>45351</v>
      </c>
      <c r="D187" s="376">
        <v>329</v>
      </c>
      <c r="E187" s="376">
        <v>330</v>
      </c>
      <c r="F187" s="376"/>
      <c r="G187" s="376"/>
      <c r="H187" s="376">
        <v>27</v>
      </c>
      <c r="I187" s="376"/>
      <c r="J187" s="376"/>
      <c r="K187" s="376"/>
      <c r="L187" s="376"/>
      <c r="M187" s="376"/>
      <c r="N187" s="376"/>
      <c r="O187" s="376">
        <f t="shared" si="6"/>
        <v>18724</v>
      </c>
      <c r="P187" s="376"/>
      <c r="Q187" s="376"/>
      <c r="R187" s="376"/>
      <c r="S187" s="376"/>
    </row>
    <row r="188" spans="2:19">
      <c r="B188" s="376">
        <f t="shared" si="4"/>
        <v>180</v>
      </c>
      <c r="C188" s="377">
        <v>45351</v>
      </c>
      <c r="D188" s="450">
        <v>329</v>
      </c>
      <c r="E188" s="450">
        <v>331</v>
      </c>
      <c r="F188" s="376"/>
      <c r="G188" s="376"/>
      <c r="H188" s="376">
        <v>57</v>
      </c>
      <c r="I188" s="376"/>
      <c r="J188" s="376"/>
      <c r="K188" s="376"/>
      <c r="L188" s="376"/>
      <c r="M188" s="376"/>
      <c r="N188" s="376"/>
      <c r="O188" s="376">
        <f t="shared" si="6"/>
        <v>18781</v>
      </c>
      <c r="P188" s="376"/>
      <c r="Q188" s="376"/>
      <c r="R188" s="376"/>
      <c r="S188" s="376"/>
    </row>
    <row r="189" spans="2:19">
      <c r="B189" s="376">
        <f t="shared" si="4"/>
        <v>181</v>
      </c>
      <c r="C189" s="377">
        <v>45351</v>
      </c>
      <c r="D189" s="450">
        <v>331</v>
      </c>
      <c r="E189" s="450">
        <v>332</v>
      </c>
      <c r="F189" s="376"/>
      <c r="G189" s="376"/>
      <c r="H189" s="376">
        <v>89</v>
      </c>
      <c r="I189" s="376"/>
      <c r="J189" s="376"/>
      <c r="K189" s="376"/>
      <c r="L189" s="376"/>
      <c r="M189" s="376"/>
      <c r="N189" s="376"/>
      <c r="O189" s="376">
        <f t="shared" si="6"/>
        <v>18870</v>
      </c>
      <c r="P189" s="376"/>
      <c r="Q189" s="376"/>
      <c r="R189" s="376"/>
      <c r="S189" s="376"/>
    </row>
    <row r="190" spans="2:19">
      <c r="B190" s="376">
        <f t="shared" si="4"/>
        <v>182</v>
      </c>
      <c r="C190" s="377">
        <v>45351</v>
      </c>
      <c r="D190" s="450">
        <v>331</v>
      </c>
      <c r="E190" s="450">
        <v>333</v>
      </c>
      <c r="F190" s="376"/>
      <c r="G190" s="376"/>
      <c r="H190" s="376">
        <v>18</v>
      </c>
      <c r="I190" s="376"/>
      <c r="J190" s="376"/>
      <c r="K190" s="376"/>
      <c r="L190" s="376"/>
      <c r="M190" s="376"/>
      <c r="N190" s="376"/>
      <c r="O190" s="376">
        <f t="shared" si="6"/>
        <v>18888</v>
      </c>
      <c r="P190" s="376"/>
      <c r="Q190" s="376"/>
      <c r="R190" s="376"/>
      <c r="S190" s="376"/>
    </row>
    <row r="191" spans="2:19">
      <c r="B191" s="376">
        <f t="shared" si="4"/>
        <v>183</v>
      </c>
      <c r="C191" s="377">
        <v>45351</v>
      </c>
      <c r="D191" s="450">
        <v>331</v>
      </c>
      <c r="E191" s="450">
        <v>335</v>
      </c>
      <c r="F191" s="376"/>
      <c r="G191" s="376"/>
      <c r="H191" s="376">
        <v>17</v>
      </c>
      <c r="I191" s="376"/>
      <c r="J191" s="376"/>
      <c r="K191" s="376"/>
      <c r="L191" s="376"/>
      <c r="M191" s="376"/>
      <c r="N191" s="376"/>
      <c r="O191" s="376">
        <f t="shared" si="6"/>
        <v>18905</v>
      </c>
      <c r="P191" s="376"/>
      <c r="Q191" s="376"/>
      <c r="R191" s="376"/>
      <c r="S191" s="376"/>
    </row>
    <row r="192" spans="2:19">
      <c r="B192" s="376">
        <f t="shared" si="4"/>
        <v>184</v>
      </c>
      <c r="C192" s="377">
        <v>45352</v>
      </c>
      <c r="D192" s="450">
        <v>240</v>
      </c>
      <c r="E192" s="450">
        <v>246</v>
      </c>
      <c r="F192" s="376"/>
      <c r="G192" s="376"/>
      <c r="H192" s="453">
        <v>77</v>
      </c>
      <c r="I192" s="376"/>
      <c r="J192" s="376"/>
      <c r="K192" s="376"/>
      <c r="L192" s="376"/>
      <c r="M192" s="376"/>
      <c r="N192" s="376"/>
      <c r="O192" s="376">
        <f t="shared" si="6"/>
        <v>18982</v>
      </c>
      <c r="P192" s="376"/>
      <c r="Q192" s="376"/>
      <c r="R192" s="376"/>
      <c r="S192" s="376"/>
    </row>
    <row r="193" spans="2:19">
      <c r="B193" s="376">
        <f t="shared" si="4"/>
        <v>185</v>
      </c>
      <c r="C193" s="377">
        <v>45352</v>
      </c>
      <c r="D193" s="450">
        <v>246</v>
      </c>
      <c r="E193" s="450">
        <v>247</v>
      </c>
      <c r="F193" s="376"/>
      <c r="G193" s="376"/>
      <c r="H193" s="376">
        <v>139</v>
      </c>
      <c r="I193" s="376"/>
      <c r="J193" s="376"/>
      <c r="K193" s="376"/>
      <c r="L193" s="376"/>
      <c r="M193" s="376"/>
      <c r="N193" s="376"/>
      <c r="O193" s="376">
        <f t="shared" si="6"/>
        <v>19121</v>
      </c>
      <c r="P193" s="376"/>
      <c r="Q193" s="376"/>
      <c r="R193" s="376"/>
      <c r="S193" s="376"/>
    </row>
    <row r="194" spans="2:19">
      <c r="B194" s="376">
        <f t="shared" si="4"/>
        <v>186</v>
      </c>
      <c r="C194" s="377">
        <v>45352</v>
      </c>
      <c r="D194" s="450">
        <v>246</v>
      </c>
      <c r="E194" s="450">
        <v>249</v>
      </c>
      <c r="F194" s="376"/>
      <c r="G194" s="376"/>
      <c r="H194" s="376">
        <v>56</v>
      </c>
      <c r="I194" s="376"/>
      <c r="J194" s="376"/>
      <c r="K194" s="376"/>
      <c r="L194" s="376"/>
      <c r="M194" s="376"/>
      <c r="N194" s="376"/>
      <c r="O194" s="376">
        <f t="shared" si="6"/>
        <v>19177</v>
      </c>
      <c r="P194" s="376"/>
      <c r="Q194" s="376"/>
      <c r="R194" s="376"/>
      <c r="S194" s="376"/>
    </row>
    <row r="195" spans="2:19">
      <c r="B195" s="376">
        <f t="shared" si="4"/>
        <v>187</v>
      </c>
      <c r="C195" s="377">
        <v>45352</v>
      </c>
      <c r="D195" s="450">
        <v>249</v>
      </c>
      <c r="E195" s="450">
        <v>250</v>
      </c>
      <c r="F195" s="376"/>
      <c r="G195" s="376"/>
      <c r="H195" s="376">
        <v>38</v>
      </c>
      <c r="I195" s="376"/>
      <c r="J195" s="376"/>
      <c r="K195" s="376"/>
      <c r="L195" s="376"/>
      <c r="M195" s="376"/>
      <c r="N195" s="376"/>
      <c r="O195" s="376">
        <f t="shared" si="6"/>
        <v>19215</v>
      </c>
      <c r="P195" s="376"/>
      <c r="Q195" s="376"/>
      <c r="R195" s="376"/>
      <c r="S195" s="376"/>
    </row>
    <row r="196" spans="2:19">
      <c r="B196" s="376">
        <f t="shared" si="4"/>
        <v>188</v>
      </c>
      <c r="C196" s="377">
        <v>45352</v>
      </c>
      <c r="D196" s="450">
        <v>250</v>
      </c>
      <c r="E196" s="450">
        <v>251</v>
      </c>
      <c r="F196" s="376"/>
      <c r="G196" s="376"/>
      <c r="H196" s="376">
        <v>10</v>
      </c>
      <c r="I196" s="376"/>
      <c r="J196" s="376"/>
      <c r="K196" s="376"/>
      <c r="L196" s="376"/>
      <c r="M196" s="376"/>
      <c r="N196" s="376"/>
      <c r="O196" s="376">
        <f t="shared" si="6"/>
        <v>19225</v>
      </c>
      <c r="P196" s="376"/>
      <c r="Q196" s="376"/>
      <c r="R196" s="376"/>
      <c r="S196" s="376"/>
    </row>
    <row r="197" spans="2:19">
      <c r="B197" s="376">
        <f t="shared" si="4"/>
        <v>189</v>
      </c>
      <c r="C197" s="377">
        <v>45352</v>
      </c>
      <c r="D197" s="450">
        <v>250</v>
      </c>
      <c r="E197" s="450">
        <v>252</v>
      </c>
      <c r="F197" s="376"/>
      <c r="G197" s="376"/>
      <c r="H197" s="376">
        <v>28</v>
      </c>
      <c r="I197" s="376"/>
      <c r="J197" s="376"/>
      <c r="K197" s="376"/>
      <c r="L197" s="376"/>
      <c r="M197" s="376"/>
      <c r="N197" s="376"/>
      <c r="O197" s="376">
        <f t="shared" si="6"/>
        <v>19253</v>
      </c>
      <c r="P197" s="376"/>
      <c r="Q197" s="376"/>
      <c r="R197" s="376"/>
      <c r="S197" s="376"/>
    </row>
    <row r="198" spans="2:19">
      <c r="B198" s="376">
        <f t="shared" si="4"/>
        <v>190</v>
      </c>
      <c r="C198" s="377">
        <v>45352</v>
      </c>
      <c r="D198" s="450">
        <v>249</v>
      </c>
      <c r="E198" s="450">
        <v>248</v>
      </c>
      <c r="F198" s="376"/>
      <c r="G198" s="376"/>
      <c r="H198" s="376">
        <v>12</v>
      </c>
      <c r="I198" s="376"/>
      <c r="J198" s="376"/>
      <c r="K198" s="376"/>
      <c r="L198" s="376"/>
      <c r="M198" s="376"/>
      <c r="N198" s="376"/>
      <c r="O198" s="376">
        <f t="shared" si="6"/>
        <v>19265</v>
      </c>
      <c r="P198" s="376"/>
      <c r="Q198" s="376"/>
      <c r="R198" s="376"/>
      <c r="S198" s="376"/>
    </row>
    <row r="199" spans="2:19">
      <c r="B199" s="376">
        <f t="shared" si="4"/>
        <v>191</v>
      </c>
      <c r="C199" s="377">
        <v>45352</v>
      </c>
      <c r="D199" s="450">
        <v>322</v>
      </c>
      <c r="E199" s="450">
        <v>295</v>
      </c>
      <c r="F199" s="376"/>
      <c r="G199" s="376"/>
      <c r="H199" s="376">
        <v>200</v>
      </c>
      <c r="I199" s="376"/>
      <c r="J199" s="376"/>
      <c r="K199" s="376"/>
      <c r="L199" s="376"/>
      <c r="M199" s="376"/>
      <c r="N199" s="376"/>
      <c r="O199" s="376">
        <f t="shared" si="6"/>
        <v>19465</v>
      </c>
      <c r="P199" s="376"/>
      <c r="Q199" s="376"/>
      <c r="R199" s="376"/>
      <c r="S199" s="376"/>
    </row>
    <row r="200" spans="2:19">
      <c r="B200" s="376">
        <f t="shared" si="4"/>
        <v>192</v>
      </c>
      <c r="C200" s="377">
        <v>45353</v>
      </c>
      <c r="D200" s="450">
        <v>274</v>
      </c>
      <c r="E200" s="450">
        <v>258</v>
      </c>
      <c r="F200" s="376"/>
      <c r="G200" s="376"/>
      <c r="H200" s="376">
        <v>147</v>
      </c>
      <c r="I200" s="376"/>
      <c r="J200" s="376"/>
      <c r="K200" s="376"/>
      <c r="L200" s="376"/>
      <c r="M200" s="376"/>
      <c r="N200" s="376"/>
      <c r="O200" s="376">
        <f t="shared" si="6"/>
        <v>19612</v>
      </c>
      <c r="P200" s="376"/>
      <c r="Q200" s="376"/>
      <c r="R200" s="376"/>
      <c r="S200" s="376"/>
    </row>
    <row r="201" spans="2:19">
      <c r="B201" s="376">
        <f t="shared" si="4"/>
        <v>193</v>
      </c>
      <c r="C201" s="377">
        <v>45353</v>
      </c>
      <c r="D201" s="450">
        <v>258</v>
      </c>
      <c r="E201" s="450">
        <v>257</v>
      </c>
      <c r="F201" s="376"/>
      <c r="G201" s="376"/>
      <c r="H201" s="376">
        <v>97</v>
      </c>
      <c r="I201" s="376"/>
      <c r="J201" s="376"/>
      <c r="K201" s="376"/>
      <c r="L201" s="376"/>
      <c r="M201" s="376"/>
      <c r="N201" s="376"/>
      <c r="O201" s="376">
        <f t="shared" si="6"/>
        <v>19709</v>
      </c>
      <c r="P201" s="376"/>
      <c r="Q201" s="376"/>
      <c r="R201" s="376"/>
      <c r="S201" s="376"/>
    </row>
    <row r="202" spans="2:19">
      <c r="B202" s="376">
        <f t="shared" si="4"/>
        <v>194</v>
      </c>
      <c r="C202" s="377">
        <v>45354</v>
      </c>
      <c r="D202" s="450">
        <v>20</v>
      </c>
      <c r="E202" s="450">
        <v>38</v>
      </c>
      <c r="F202" s="376"/>
      <c r="G202" s="376"/>
      <c r="H202" s="376">
        <v>49</v>
      </c>
      <c r="I202" s="376"/>
      <c r="J202" s="376"/>
      <c r="K202" s="376"/>
      <c r="L202" s="376"/>
      <c r="M202" s="376"/>
      <c r="N202" s="376"/>
      <c r="O202" s="376">
        <f t="shared" si="6"/>
        <v>19758</v>
      </c>
      <c r="P202" s="376"/>
      <c r="Q202" s="376"/>
      <c r="R202" s="376"/>
      <c r="S202" s="376"/>
    </row>
    <row r="203" spans="2:19">
      <c r="B203" s="376">
        <f t="shared" ref="B203:B266" si="7">1+B202</f>
        <v>195</v>
      </c>
      <c r="C203" s="377">
        <v>45354</v>
      </c>
      <c r="D203" s="450">
        <v>38</v>
      </c>
      <c r="E203" s="450">
        <v>39</v>
      </c>
      <c r="F203" s="376"/>
      <c r="G203" s="376"/>
      <c r="H203" s="376">
        <v>35</v>
      </c>
      <c r="I203" s="376"/>
      <c r="J203" s="376"/>
      <c r="K203" s="376"/>
      <c r="L203" s="376"/>
      <c r="M203" s="376"/>
      <c r="N203" s="376"/>
      <c r="O203" s="376">
        <f t="shared" si="6"/>
        <v>19793</v>
      </c>
      <c r="P203" s="376"/>
      <c r="Q203" s="376"/>
      <c r="R203" s="376"/>
      <c r="S203" s="376"/>
    </row>
    <row r="204" spans="2:19">
      <c r="B204" s="376">
        <f t="shared" si="7"/>
        <v>196</v>
      </c>
      <c r="C204" s="377">
        <v>45354</v>
      </c>
      <c r="D204" s="450">
        <v>38</v>
      </c>
      <c r="E204" s="450">
        <v>54</v>
      </c>
      <c r="F204" s="376"/>
      <c r="G204" s="376"/>
      <c r="H204" s="376">
        <v>91</v>
      </c>
      <c r="I204" s="376"/>
      <c r="J204" s="376"/>
      <c r="K204" s="376"/>
      <c r="L204" s="376"/>
      <c r="M204" s="376"/>
      <c r="N204" s="376"/>
      <c r="O204" s="376">
        <f t="shared" si="6"/>
        <v>19884</v>
      </c>
      <c r="P204" s="376"/>
      <c r="Q204" s="376"/>
      <c r="R204" s="376"/>
      <c r="S204" s="376"/>
    </row>
    <row r="205" spans="2:19">
      <c r="B205" s="376">
        <f t="shared" si="7"/>
        <v>197</v>
      </c>
      <c r="C205" s="377">
        <v>45354</v>
      </c>
      <c r="D205" s="450">
        <v>54</v>
      </c>
      <c r="E205" s="450">
        <v>55</v>
      </c>
      <c r="F205" s="376"/>
      <c r="G205" s="376"/>
      <c r="H205" s="376">
        <v>57</v>
      </c>
      <c r="I205" s="376"/>
      <c r="J205" s="376"/>
      <c r="K205" s="376"/>
      <c r="L205" s="376"/>
      <c r="M205" s="376"/>
      <c r="N205" s="376"/>
      <c r="O205" s="376">
        <f t="shared" si="6"/>
        <v>19941</v>
      </c>
      <c r="P205" s="376"/>
      <c r="Q205" s="376"/>
      <c r="R205" s="376"/>
      <c r="S205" s="376"/>
    </row>
    <row r="206" spans="2:19">
      <c r="B206" s="376">
        <f t="shared" si="7"/>
        <v>198</v>
      </c>
      <c r="C206" s="377">
        <v>45354</v>
      </c>
      <c r="D206" s="450">
        <v>139</v>
      </c>
      <c r="E206" s="450">
        <v>144</v>
      </c>
      <c r="F206" s="376"/>
      <c r="G206" s="376"/>
      <c r="H206" s="376">
        <v>119</v>
      </c>
      <c r="I206" s="376"/>
      <c r="J206" s="376"/>
      <c r="K206" s="376"/>
      <c r="L206" s="376"/>
      <c r="M206" s="376"/>
      <c r="N206" s="376"/>
      <c r="O206" s="376">
        <f t="shared" si="6"/>
        <v>20060</v>
      </c>
      <c r="P206" s="376"/>
      <c r="Q206" s="376"/>
      <c r="R206" s="376"/>
      <c r="S206" s="376"/>
    </row>
    <row r="207" spans="2:19">
      <c r="B207" s="376">
        <f t="shared" si="7"/>
        <v>199</v>
      </c>
      <c r="C207" s="377">
        <v>45354</v>
      </c>
      <c r="D207" s="376">
        <v>144</v>
      </c>
      <c r="E207" s="376">
        <v>145</v>
      </c>
      <c r="F207" s="376"/>
      <c r="G207" s="376"/>
      <c r="H207" s="376">
        <v>52</v>
      </c>
      <c r="I207" s="376"/>
      <c r="J207" s="376"/>
      <c r="K207" s="376"/>
      <c r="L207" s="376"/>
      <c r="M207" s="376"/>
      <c r="N207" s="376"/>
      <c r="O207" s="376">
        <f t="shared" si="6"/>
        <v>20112</v>
      </c>
      <c r="P207" s="376"/>
      <c r="Q207" s="376"/>
      <c r="R207" s="376"/>
      <c r="S207" s="376"/>
    </row>
    <row r="208" spans="2:19">
      <c r="B208" s="376">
        <f t="shared" si="7"/>
        <v>200</v>
      </c>
      <c r="C208" s="377">
        <v>45354</v>
      </c>
      <c r="D208" s="376">
        <v>144</v>
      </c>
      <c r="E208" s="376">
        <v>146</v>
      </c>
      <c r="F208" s="376"/>
      <c r="G208" s="376"/>
      <c r="H208" s="376">
        <v>72</v>
      </c>
      <c r="I208" s="376"/>
      <c r="J208" s="376"/>
      <c r="K208" s="376"/>
      <c r="L208" s="376"/>
      <c r="M208" s="376"/>
      <c r="N208" s="376"/>
      <c r="O208" s="376">
        <f t="shared" si="6"/>
        <v>20184</v>
      </c>
      <c r="P208" s="376"/>
      <c r="Q208" s="376"/>
      <c r="R208" s="376"/>
      <c r="S208" s="376"/>
    </row>
    <row r="209" spans="2:19">
      <c r="B209" s="376">
        <f t="shared" si="7"/>
        <v>201</v>
      </c>
      <c r="C209" s="377">
        <v>45355</v>
      </c>
      <c r="D209" s="376">
        <v>106</v>
      </c>
      <c r="E209" s="376">
        <v>111</v>
      </c>
      <c r="F209" s="376"/>
      <c r="G209" s="376"/>
      <c r="H209" s="376"/>
      <c r="I209" s="376">
        <v>77</v>
      </c>
      <c r="J209" s="376"/>
      <c r="K209" s="376"/>
      <c r="L209" s="376"/>
      <c r="M209" s="376"/>
      <c r="N209" s="376"/>
      <c r="O209" s="376">
        <f t="shared" si="6"/>
        <v>20261</v>
      </c>
      <c r="P209" s="376"/>
      <c r="Q209" s="376"/>
      <c r="R209" s="376"/>
      <c r="S209" s="376"/>
    </row>
    <row r="210" spans="2:19">
      <c r="B210" s="376">
        <f t="shared" si="7"/>
        <v>202</v>
      </c>
      <c r="C210" s="377">
        <v>45355</v>
      </c>
      <c r="D210" s="376">
        <v>1</v>
      </c>
      <c r="E210" s="376">
        <v>3</v>
      </c>
      <c r="F210" s="376"/>
      <c r="G210" s="376"/>
      <c r="H210" s="376"/>
      <c r="I210" s="376"/>
      <c r="J210" s="376"/>
      <c r="K210" s="376"/>
      <c r="L210" s="376"/>
      <c r="M210" s="376"/>
      <c r="N210" s="376">
        <v>220</v>
      </c>
      <c r="O210" s="376">
        <f t="shared" si="6"/>
        <v>20481</v>
      </c>
      <c r="P210" s="376"/>
      <c r="Q210" s="376"/>
      <c r="R210" s="376"/>
      <c r="S210" s="376"/>
    </row>
    <row r="211" spans="2:19">
      <c r="B211" s="376">
        <f>1+B210</f>
        <v>203</v>
      </c>
      <c r="C211" s="377">
        <v>45356</v>
      </c>
      <c r="D211" s="376">
        <v>126</v>
      </c>
      <c r="E211" s="376">
        <v>132</v>
      </c>
      <c r="F211" s="376"/>
      <c r="G211" s="376"/>
      <c r="H211" s="376">
        <v>81</v>
      </c>
      <c r="I211" s="376"/>
      <c r="J211" s="376"/>
      <c r="K211" s="376"/>
      <c r="L211" s="376"/>
      <c r="M211" s="376"/>
      <c r="N211" s="376"/>
      <c r="O211" s="376">
        <f>+O210+H211+I211+J211+K211+L211+N211+M211</f>
        <v>20562</v>
      </c>
      <c r="P211" s="376"/>
      <c r="Q211" s="376"/>
      <c r="R211" s="376"/>
      <c r="S211" s="376"/>
    </row>
    <row r="212" spans="2:19" hidden="1">
      <c r="B212" s="376">
        <f t="shared" si="7"/>
        <v>204</v>
      </c>
      <c r="C212" s="377">
        <v>45356</v>
      </c>
      <c r="D212" s="376">
        <v>3</v>
      </c>
      <c r="E212" s="376">
        <v>78</v>
      </c>
      <c r="F212" s="376"/>
      <c r="G212" s="376"/>
      <c r="H212" s="376"/>
      <c r="I212" s="376"/>
      <c r="J212" s="376"/>
      <c r="K212" s="376"/>
      <c r="L212" s="376"/>
      <c r="M212" s="376"/>
      <c r="N212" s="376">
        <v>225</v>
      </c>
      <c r="O212" s="376">
        <f t="shared" si="6"/>
        <v>20787</v>
      </c>
      <c r="P212" s="376"/>
      <c r="Q212" s="376"/>
      <c r="R212" s="376"/>
      <c r="S212" s="376"/>
    </row>
    <row r="213" spans="2:19" hidden="1">
      <c r="B213" s="376">
        <f t="shared" si="7"/>
        <v>205</v>
      </c>
      <c r="C213" s="377">
        <v>45357</v>
      </c>
      <c r="D213" s="376">
        <v>78</v>
      </c>
      <c r="E213" s="376">
        <v>89</v>
      </c>
      <c r="F213" s="376"/>
      <c r="G213" s="376"/>
      <c r="H213" s="376"/>
      <c r="I213" s="376"/>
      <c r="J213" s="376"/>
      <c r="K213" s="376"/>
      <c r="L213" s="376"/>
      <c r="M213" s="376"/>
      <c r="N213" s="376">
        <v>192</v>
      </c>
      <c r="O213" s="376">
        <f t="shared" si="6"/>
        <v>20979</v>
      </c>
      <c r="P213" s="376"/>
      <c r="Q213" s="376"/>
      <c r="R213" s="376"/>
      <c r="S213" s="376"/>
    </row>
    <row r="214" spans="2:19">
      <c r="B214" s="376">
        <f t="shared" si="7"/>
        <v>206</v>
      </c>
      <c r="C214" s="377">
        <v>45357</v>
      </c>
      <c r="D214" s="376">
        <v>89</v>
      </c>
      <c r="E214" s="376">
        <v>90</v>
      </c>
      <c r="F214" s="376"/>
      <c r="G214" s="376"/>
      <c r="H214" s="376">
        <v>14</v>
      </c>
      <c r="I214" s="376"/>
      <c r="J214" s="376"/>
      <c r="K214" s="376"/>
      <c r="L214" s="376"/>
      <c r="M214" s="376"/>
      <c r="N214" s="376"/>
      <c r="O214" s="376">
        <f>+O213+H214+I214+J214+K214+L214+N214+M214</f>
        <v>20993</v>
      </c>
      <c r="P214" s="376"/>
      <c r="Q214" s="376"/>
      <c r="R214" s="376"/>
      <c r="S214" s="376"/>
    </row>
    <row r="215" spans="2:19">
      <c r="B215" s="376">
        <f t="shared" si="7"/>
        <v>207</v>
      </c>
      <c r="C215" s="377">
        <v>45357</v>
      </c>
      <c r="D215" s="376">
        <v>89</v>
      </c>
      <c r="E215" s="376">
        <v>91</v>
      </c>
      <c r="F215" s="376"/>
      <c r="G215" s="376"/>
      <c r="H215" s="376">
        <v>20</v>
      </c>
      <c r="I215" s="376"/>
      <c r="J215" s="376"/>
      <c r="K215" s="376"/>
      <c r="L215" s="376"/>
      <c r="M215" s="376"/>
      <c r="N215" s="376"/>
      <c r="O215" s="376">
        <f t="shared" si="6"/>
        <v>21013</v>
      </c>
      <c r="P215" s="376"/>
      <c r="Q215" s="376"/>
      <c r="R215" s="376"/>
      <c r="S215" s="376"/>
    </row>
    <row r="216" spans="2:19" hidden="1">
      <c r="B216" s="376">
        <f t="shared" si="7"/>
        <v>208</v>
      </c>
      <c r="C216" s="377">
        <v>45357</v>
      </c>
      <c r="D216" s="376">
        <v>89</v>
      </c>
      <c r="E216" s="376">
        <v>97</v>
      </c>
      <c r="F216" s="376"/>
      <c r="G216" s="376"/>
      <c r="H216" s="376"/>
      <c r="I216" s="376"/>
      <c r="J216" s="376"/>
      <c r="K216" s="376"/>
      <c r="L216" s="376"/>
      <c r="M216" s="376"/>
      <c r="N216" s="376">
        <v>69</v>
      </c>
      <c r="O216" s="376">
        <f t="shared" si="6"/>
        <v>21082</v>
      </c>
      <c r="P216" s="376"/>
      <c r="Q216" s="376"/>
      <c r="R216" s="376"/>
      <c r="S216" s="376"/>
    </row>
    <row r="217" spans="2:19">
      <c r="B217" s="376">
        <f t="shared" si="7"/>
        <v>209</v>
      </c>
      <c r="C217" s="377">
        <v>45357</v>
      </c>
      <c r="D217" s="376">
        <v>111</v>
      </c>
      <c r="E217" s="376">
        <v>112</v>
      </c>
      <c r="F217" s="376"/>
      <c r="G217" s="376"/>
      <c r="H217" s="376">
        <v>32</v>
      </c>
      <c r="I217" s="376"/>
      <c r="J217" s="376"/>
      <c r="K217" s="376"/>
      <c r="L217" s="376"/>
      <c r="M217" s="376"/>
      <c r="N217" s="376"/>
      <c r="O217" s="376">
        <f t="shared" si="6"/>
        <v>21114</v>
      </c>
      <c r="P217" s="376"/>
      <c r="Q217" s="376"/>
      <c r="R217" s="376"/>
      <c r="S217" s="376"/>
    </row>
    <row r="218" spans="2:19" hidden="1">
      <c r="B218" s="376">
        <f t="shared" si="7"/>
        <v>210</v>
      </c>
      <c r="C218" s="377">
        <v>45358</v>
      </c>
      <c r="D218" s="376">
        <v>97</v>
      </c>
      <c r="E218" s="376">
        <v>102</v>
      </c>
      <c r="F218" s="376"/>
      <c r="G218" s="376"/>
      <c r="H218" s="376"/>
      <c r="I218" s="376"/>
      <c r="J218" s="376"/>
      <c r="K218" s="376"/>
      <c r="L218" s="376"/>
      <c r="M218" s="376"/>
      <c r="N218" s="376">
        <v>72</v>
      </c>
      <c r="O218" s="376">
        <f t="shared" si="6"/>
        <v>21186</v>
      </c>
      <c r="P218" s="376"/>
      <c r="Q218" s="376"/>
      <c r="R218" s="376"/>
      <c r="S218" s="376"/>
    </row>
    <row r="219" spans="2:19" hidden="1">
      <c r="B219" s="376">
        <f t="shared" si="7"/>
        <v>211</v>
      </c>
      <c r="C219" s="377">
        <v>45358</v>
      </c>
      <c r="D219" s="376">
        <v>102</v>
      </c>
      <c r="E219" s="376">
        <v>107</v>
      </c>
      <c r="F219" s="376"/>
      <c r="G219" s="376"/>
      <c r="H219" s="376"/>
      <c r="I219" s="376"/>
      <c r="J219" s="376"/>
      <c r="K219" s="376"/>
      <c r="L219" s="376"/>
      <c r="M219" s="376"/>
      <c r="N219" s="376">
        <v>48</v>
      </c>
      <c r="O219" s="376">
        <f t="shared" si="6"/>
        <v>21234</v>
      </c>
      <c r="P219" s="376"/>
      <c r="Q219" s="376"/>
      <c r="R219" s="376"/>
      <c r="S219" s="376"/>
    </row>
    <row r="220" spans="2:19">
      <c r="B220" s="376">
        <f t="shared" si="7"/>
        <v>212</v>
      </c>
      <c r="C220" s="377">
        <v>45358</v>
      </c>
      <c r="D220" s="376">
        <v>335</v>
      </c>
      <c r="E220" s="376">
        <v>336</v>
      </c>
      <c r="F220" s="376"/>
      <c r="G220" s="376"/>
      <c r="H220" s="376">
        <v>24</v>
      </c>
      <c r="I220" s="376"/>
      <c r="J220" s="376"/>
      <c r="K220" s="376"/>
      <c r="L220" s="376"/>
      <c r="M220" s="376"/>
      <c r="N220" s="376"/>
      <c r="O220" s="376">
        <f t="shared" si="6"/>
        <v>21258</v>
      </c>
      <c r="P220" s="376"/>
      <c r="Q220" s="376"/>
      <c r="R220" s="376"/>
      <c r="S220" s="376"/>
    </row>
    <row r="221" spans="2:19">
      <c r="B221" s="376">
        <f t="shared" si="7"/>
        <v>213</v>
      </c>
      <c r="C221" s="377"/>
      <c r="D221" s="376"/>
      <c r="E221" s="376"/>
      <c r="F221" s="376"/>
      <c r="G221" s="376"/>
      <c r="H221" s="376"/>
      <c r="I221" s="376"/>
      <c r="J221" s="376"/>
      <c r="K221" s="376"/>
      <c r="L221" s="376"/>
      <c r="M221" s="376"/>
      <c r="N221" s="376"/>
      <c r="O221" s="376">
        <f t="shared" si="6"/>
        <v>21258</v>
      </c>
      <c r="P221" s="376"/>
      <c r="Q221" s="376"/>
      <c r="R221" s="376"/>
      <c r="S221" s="376"/>
    </row>
    <row r="222" spans="2:19" hidden="1">
      <c r="B222" s="376">
        <f>1+B221</f>
        <v>214</v>
      </c>
      <c r="C222" s="377">
        <v>45359</v>
      </c>
      <c r="D222" s="376">
        <v>107</v>
      </c>
      <c r="E222" s="376">
        <v>130</v>
      </c>
      <c r="F222" s="376"/>
      <c r="G222" s="376"/>
      <c r="H222" s="376"/>
      <c r="I222" s="376"/>
      <c r="J222" s="376"/>
      <c r="K222" s="376"/>
      <c r="L222" s="376"/>
      <c r="M222" s="376"/>
      <c r="N222" s="376">
        <v>269</v>
      </c>
      <c r="O222" s="376">
        <f>+O221+H222+I222+J222+K222+L222+N222+M222</f>
        <v>21527</v>
      </c>
      <c r="P222" s="376"/>
      <c r="Q222" s="376"/>
      <c r="R222" s="376"/>
      <c r="S222" s="376"/>
    </row>
    <row r="223" spans="2:19" hidden="1">
      <c r="B223" s="376">
        <f t="shared" si="7"/>
        <v>215</v>
      </c>
      <c r="C223" s="377">
        <v>45360</v>
      </c>
      <c r="D223" s="376" t="s">
        <v>866</v>
      </c>
      <c r="E223" s="376" t="s">
        <v>1120</v>
      </c>
      <c r="F223" s="376"/>
      <c r="G223" s="376"/>
      <c r="H223" s="376"/>
      <c r="I223" s="376"/>
      <c r="J223" s="376"/>
      <c r="K223" s="376"/>
      <c r="L223" s="376"/>
      <c r="M223" s="376"/>
      <c r="N223" s="376">
        <v>246</v>
      </c>
      <c r="O223" s="376">
        <f t="shared" si="6"/>
        <v>21773</v>
      </c>
      <c r="P223" s="376"/>
      <c r="Q223" s="376"/>
      <c r="R223" s="376"/>
      <c r="S223" s="376"/>
    </row>
    <row r="224" spans="2:19" hidden="1">
      <c r="B224" s="376">
        <f t="shared" si="7"/>
        <v>216</v>
      </c>
      <c r="C224" s="377">
        <v>45361</v>
      </c>
      <c r="D224" s="376">
        <v>2</v>
      </c>
      <c r="E224" s="376">
        <v>4</v>
      </c>
      <c r="F224" s="376"/>
      <c r="G224" s="376"/>
      <c r="H224" s="376"/>
      <c r="I224" s="376"/>
      <c r="J224" s="376"/>
      <c r="K224" s="376"/>
      <c r="L224" s="376"/>
      <c r="M224" s="376"/>
      <c r="N224" s="376">
        <v>80</v>
      </c>
      <c r="O224" s="376">
        <f t="shared" si="6"/>
        <v>21853</v>
      </c>
      <c r="P224" s="376"/>
      <c r="Q224" s="376"/>
      <c r="R224" s="376"/>
      <c r="S224" s="376"/>
    </row>
    <row r="225" spans="2:19">
      <c r="B225" s="376">
        <f t="shared" si="7"/>
        <v>217</v>
      </c>
      <c r="C225" s="377">
        <v>45361</v>
      </c>
      <c r="D225" s="376">
        <v>4</v>
      </c>
      <c r="E225" s="376">
        <v>6</v>
      </c>
      <c r="F225" s="376"/>
      <c r="G225" s="376"/>
      <c r="H225" s="376"/>
      <c r="I225" s="376"/>
      <c r="J225" s="376"/>
      <c r="K225" s="376">
        <v>54</v>
      </c>
      <c r="L225" s="376"/>
      <c r="M225" s="376"/>
      <c r="N225" s="376"/>
      <c r="O225" s="376">
        <f t="shared" si="6"/>
        <v>21907</v>
      </c>
      <c r="P225" s="376"/>
      <c r="Q225" s="376"/>
      <c r="R225" s="376"/>
      <c r="S225" s="376"/>
    </row>
    <row r="226" spans="2:19">
      <c r="B226" s="376">
        <f t="shared" si="7"/>
        <v>218</v>
      </c>
      <c r="C226" s="377">
        <v>45362</v>
      </c>
      <c r="D226" s="376">
        <v>274</v>
      </c>
      <c r="E226" s="376">
        <v>266</v>
      </c>
      <c r="F226" s="376"/>
      <c r="G226" s="376"/>
      <c r="H226" s="376"/>
      <c r="I226" s="376"/>
      <c r="J226" s="376"/>
      <c r="K226" s="376">
        <v>143</v>
      </c>
      <c r="L226" s="376"/>
      <c r="M226" s="376"/>
      <c r="N226" s="376"/>
      <c r="O226" s="376">
        <f t="shared" si="6"/>
        <v>22050</v>
      </c>
      <c r="P226" s="376"/>
      <c r="Q226" s="376"/>
      <c r="R226" s="376"/>
      <c r="S226" s="376"/>
    </row>
    <row r="227" spans="2:19">
      <c r="B227" s="376">
        <f t="shared" si="7"/>
        <v>219</v>
      </c>
      <c r="C227" s="377">
        <v>45362</v>
      </c>
      <c r="D227" s="376">
        <v>261</v>
      </c>
      <c r="E227" s="376">
        <v>262</v>
      </c>
      <c r="F227" s="376"/>
      <c r="G227" s="376"/>
      <c r="H227" s="376">
        <v>49</v>
      </c>
      <c r="I227" s="376"/>
      <c r="J227" s="376"/>
      <c r="K227" s="376"/>
      <c r="L227" s="376"/>
      <c r="M227" s="376"/>
      <c r="N227" s="376"/>
      <c r="O227" s="376">
        <f t="shared" si="6"/>
        <v>22099</v>
      </c>
      <c r="P227" s="376"/>
      <c r="Q227" s="376"/>
      <c r="R227" s="376"/>
      <c r="S227" s="376"/>
    </row>
    <row r="228" spans="2:19" hidden="1">
      <c r="B228" s="376">
        <f t="shared" si="7"/>
        <v>220</v>
      </c>
      <c r="C228" s="377">
        <v>45363</v>
      </c>
      <c r="D228" s="376">
        <v>130</v>
      </c>
      <c r="E228" s="376">
        <v>149</v>
      </c>
      <c r="F228" s="376"/>
      <c r="G228" s="376"/>
      <c r="H228" s="376"/>
      <c r="I228" s="376"/>
      <c r="J228" s="376"/>
      <c r="K228" s="376"/>
      <c r="L228" s="376"/>
      <c r="M228" s="376"/>
      <c r="N228" s="376">
        <f>203-64</f>
        <v>139</v>
      </c>
      <c r="O228" s="376">
        <f t="shared" si="6"/>
        <v>22238</v>
      </c>
      <c r="P228" s="376"/>
      <c r="Q228" s="376"/>
      <c r="R228" s="376"/>
      <c r="S228" s="376"/>
    </row>
    <row r="229" spans="2:19">
      <c r="B229" s="376">
        <f t="shared" si="7"/>
        <v>221</v>
      </c>
      <c r="C229" s="377">
        <v>45364</v>
      </c>
      <c r="D229" s="376">
        <v>245</v>
      </c>
      <c r="E229" s="376">
        <v>255</v>
      </c>
      <c r="F229" s="376"/>
      <c r="G229" s="376"/>
      <c r="H229" s="376"/>
      <c r="I229" s="376"/>
      <c r="J229" s="376"/>
      <c r="K229" s="376">
        <v>30</v>
      </c>
      <c r="L229" s="376"/>
      <c r="M229" s="376"/>
      <c r="N229" s="376"/>
      <c r="O229" s="376">
        <f t="shared" si="6"/>
        <v>22268</v>
      </c>
      <c r="P229" s="376"/>
      <c r="Q229" s="376"/>
      <c r="R229" s="376"/>
      <c r="S229" s="376"/>
    </row>
    <row r="230" spans="2:19">
      <c r="B230" s="376">
        <f t="shared" si="7"/>
        <v>222</v>
      </c>
      <c r="C230" s="377">
        <v>45364</v>
      </c>
      <c r="D230" s="376">
        <v>255</v>
      </c>
      <c r="E230" s="376">
        <v>256</v>
      </c>
      <c r="F230" s="376"/>
      <c r="G230" s="376"/>
      <c r="H230" s="376"/>
      <c r="I230" s="376"/>
      <c r="J230" s="376"/>
      <c r="K230" s="376">
        <v>23</v>
      </c>
      <c r="L230" s="376"/>
      <c r="M230" s="376"/>
      <c r="N230" s="376"/>
      <c r="O230" s="376">
        <f t="shared" si="6"/>
        <v>22291</v>
      </c>
      <c r="P230" s="376"/>
      <c r="Q230" s="376"/>
      <c r="R230" s="376"/>
      <c r="S230" s="376"/>
    </row>
    <row r="231" spans="2:19">
      <c r="B231" s="376">
        <f t="shared" si="7"/>
        <v>223</v>
      </c>
      <c r="C231" s="377">
        <v>45364</v>
      </c>
      <c r="D231" s="376">
        <v>255</v>
      </c>
      <c r="E231" s="376">
        <v>250</v>
      </c>
      <c r="F231" s="376"/>
      <c r="G231" s="376"/>
      <c r="H231" s="376">
        <v>93</v>
      </c>
      <c r="I231" s="376"/>
      <c r="J231" s="376"/>
      <c r="K231" s="376"/>
      <c r="L231" s="376"/>
      <c r="M231" s="376"/>
      <c r="N231" s="376"/>
      <c r="O231" s="376">
        <f t="shared" si="6"/>
        <v>22384</v>
      </c>
      <c r="P231" s="376"/>
      <c r="Q231" s="376"/>
      <c r="R231" s="376"/>
      <c r="S231" s="376"/>
    </row>
    <row r="232" spans="2:19">
      <c r="B232" s="376">
        <f t="shared" si="7"/>
        <v>224</v>
      </c>
      <c r="C232" s="377">
        <v>45364</v>
      </c>
      <c r="D232" s="376">
        <v>256</v>
      </c>
      <c r="E232" s="376">
        <v>257</v>
      </c>
      <c r="F232" s="376"/>
      <c r="G232" s="376"/>
      <c r="H232" s="376"/>
      <c r="I232" s="376"/>
      <c r="J232" s="376"/>
      <c r="K232" s="376">
        <v>64</v>
      </c>
      <c r="L232" s="376"/>
      <c r="M232" s="376"/>
      <c r="N232" s="376"/>
      <c r="O232" s="376">
        <f t="shared" si="6"/>
        <v>22448</v>
      </c>
      <c r="P232" s="376"/>
      <c r="Q232" s="376"/>
      <c r="R232" s="376"/>
      <c r="S232" s="376"/>
    </row>
    <row r="233" spans="2:19">
      <c r="B233" s="376">
        <f t="shared" si="7"/>
        <v>225</v>
      </c>
      <c r="C233" s="377">
        <v>45364</v>
      </c>
      <c r="D233" s="376">
        <v>257</v>
      </c>
      <c r="E233" s="376">
        <v>259</v>
      </c>
      <c r="F233" s="376"/>
      <c r="G233" s="376"/>
      <c r="H233" s="376"/>
      <c r="I233" s="376"/>
      <c r="J233" s="376"/>
      <c r="K233" s="376">
        <v>50</v>
      </c>
      <c r="L233" s="376"/>
      <c r="M233" s="376"/>
      <c r="N233" s="376"/>
      <c r="O233" s="376">
        <f t="shared" si="6"/>
        <v>22498</v>
      </c>
      <c r="P233" s="376"/>
      <c r="Q233" s="376"/>
      <c r="R233" s="376"/>
      <c r="S233" s="376"/>
    </row>
    <row r="234" spans="2:19">
      <c r="B234" s="376">
        <f t="shared" si="7"/>
        <v>226</v>
      </c>
      <c r="C234" s="377">
        <v>45364</v>
      </c>
      <c r="D234" s="376">
        <v>259</v>
      </c>
      <c r="E234" s="376">
        <v>260</v>
      </c>
      <c r="F234" s="376"/>
      <c r="G234" s="376"/>
      <c r="H234" s="376"/>
      <c r="I234" s="376"/>
      <c r="J234" s="376"/>
      <c r="K234" s="376">
        <v>125</v>
      </c>
      <c r="L234" s="376"/>
      <c r="M234" s="376"/>
      <c r="N234" s="376"/>
      <c r="O234" s="376">
        <f t="shared" si="6"/>
        <v>22623</v>
      </c>
      <c r="P234" s="376"/>
      <c r="Q234" s="376"/>
      <c r="R234" s="376"/>
      <c r="S234" s="376"/>
    </row>
    <row r="235" spans="2:19">
      <c r="B235" s="376">
        <f t="shared" si="7"/>
        <v>227</v>
      </c>
      <c r="C235" s="377">
        <v>45365</v>
      </c>
      <c r="D235" s="376">
        <v>274</v>
      </c>
      <c r="E235" s="376">
        <v>275</v>
      </c>
      <c r="F235" s="376"/>
      <c r="G235" s="376"/>
      <c r="H235" s="376"/>
      <c r="I235" s="376"/>
      <c r="J235" s="376"/>
      <c r="K235" s="376">
        <v>45</v>
      </c>
      <c r="L235" s="376"/>
      <c r="M235" s="376"/>
      <c r="N235" s="376"/>
      <c r="O235" s="376">
        <f t="shared" si="6"/>
        <v>22668</v>
      </c>
      <c r="P235" s="376"/>
      <c r="Q235" s="376"/>
      <c r="R235" s="376"/>
      <c r="S235" s="376"/>
    </row>
    <row r="236" spans="2:19">
      <c r="B236" s="376">
        <f t="shared" si="7"/>
        <v>228</v>
      </c>
      <c r="C236" s="377">
        <v>45365</v>
      </c>
      <c r="D236" s="376">
        <v>275</v>
      </c>
      <c r="E236" s="376">
        <v>278</v>
      </c>
      <c r="F236" s="376"/>
      <c r="G236" s="376"/>
      <c r="H236" s="376"/>
      <c r="I236" s="376"/>
      <c r="J236" s="376"/>
      <c r="K236" s="376">
        <v>10</v>
      </c>
      <c r="L236" s="376"/>
      <c r="M236" s="376"/>
      <c r="N236" s="376"/>
      <c r="O236" s="376">
        <f t="shared" si="6"/>
        <v>22678</v>
      </c>
      <c r="P236" s="376"/>
      <c r="Q236" s="376"/>
      <c r="R236" s="376"/>
      <c r="S236" s="376"/>
    </row>
    <row r="237" spans="2:19">
      <c r="B237" s="376">
        <f t="shared" si="7"/>
        <v>229</v>
      </c>
      <c r="C237" s="377">
        <v>45365</v>
      </c>
      <c r="D237" s="376">
        <v>278</v>
      </c>
      <c r="E237" s="376">
        <v>281</v>
      </c>
      <c r="F237" s="376"/>
      <c r="G237" s="376"/>
      <c r="H237" s="376"/>
      <c r="I237" s="376"/>
      <c r="J237" s="376"/>
      <c r="K237" s="376">
        <v>21</v>
      </c>
      <c r="L237" s="376"/>
      <c r="M237" s="376"/>
      <c r="N237" s="376"/>
      <c r="O237" s="376">
        <f t="shared" si="6"/>
        <v>22699</v>
      </c>
      <c r="P237" s="376"/>
      <c r="Q237" s="376"/>
      <c r="R237" s="376"/>
      <c r="S237" s="376"/>
    </row>
    <row r="238" spans="2:19">
      <c r="B238" s="376">
        <f t="shared" si="7"/>
        <v>230</v>
      </c>
      <c r="C238" s="377">
        <v>45365</v>
      </c>
      <c r="D238" s="376">
        <v>281</v>
      </c>
      <c r="E238" s="376">
        <v>287</v>
      </c>
      <c r="F238" s="376"/>
      <c r="G238" s="376"/>
      <c r="H238" s="376"/>
      <c r="I238" s="376"/>
      <c r="J238" s="376"/>
      <c r="K238" s="376">
        <v>20</v>
      </c>
      <c r="L238" s="376"/>
      <c r="M238" s="376"/>
      <c r="N238" s="376"/>
      <c r="O238" s="376">
        <f t="shared" si="6"/>
        <v>22719</v>
      </c>
      <c r="P238" s="376"/>
      <c r="Q238" s="376"/>
      <c r="R238" s="376"/>
      <c r="S238" s="376"/>
    </row>
    <row r="239" spans="2:19">
      <c r="B239" s="376">
        <f t="shared" si="7"/>
        <v>231</v>
      </c>
      <c r="C239" s="377">
        <v>45365</v>
      </c>
      <c r="D239" s="376">
        <v>287</v>
      </c>
      <c r="E239" s="376">
        <v>283</v>
      </c>
      <c r="F239" s="376"/>
      <c r="G239" s="376"/>
      <c r="H239" s="376"/>
      <c r="I239" s="376"/>
      <c r="J239" s="376"/>
      <c r="K239" s="376">
        <v>22</v>
      </c>
      <c r="L239" s="376"/>
      <c r="M239" s="376"/>
      <c r="N239" s="376"/>
      <c r="O239" s="376">
        <f t="shared" si="6"/>
        <v>22741</v>
      </c>
      <c r="P239" s="376"/>
      <c r="Q239" s="376"/>
      <c r="R239" s="376"/>
      <c r="S239" s="376"/>
    </row>
    <row r="240" spans="2:19">
      <c r="B240" s="376">
        <f t="shared" si="7"/>
        <v>232</v>
      </c>
      <c r="C240" s="377">
        <v>45365</v>
      </c>
      <c r="D240" s="376">
        <v>283</v>
      </c>
      <c r="E240" s="376">
        <v>289</v>
      </c>
      <c r="F240" s="376"/>
      <c r="G240" s="376"/>
      <c r="H240" s="376"/>
      <c r="I240" s="376"/>
      <c r="J240" s="376"/>
      <c r="K240" s="376">
        <v>16</v>
      </c>
      <c r="L240" s="376"/>
      <c r="M240" s="376"/>
      <c r="N240" s="376"/>
      <c r="O240" s="376">
        <f t="shared" si="6"/>
        <v>22757</v>
      </c>
      <c r="P240" s="376"/>
      <c r="Q240" s="376"/>
      <c r="R240" s="376"/>
      <c r="S240" s="376"/>
    </row>
    <row r="241" spans="2:19">
      <c r="B241" s="376">
        <f t="shared" si="7"/>
        <v>233</v>
      </c>
      <c r="C241" s="377">
        <v>45366</v>
      </c>
      <c r="D241" s="376">
        <v>265</v>
      </c>
      <c r="E241" s="376">
        <v>277</v>
      </c>
      <c r="F241" s="376"/>
      <c r="G241" s="376"/>
      <c r="H241" s="376"/>
      <c r="I241" s="376">
        <v>132</v>
      </c>
      <c r="J241" s="376"/>
      <c r="K241" s="376"/>
      <c r="L241" s="376"/>
      <c r="M241" s="376"/>
      <c r="N241" s="376"/>
      <c r="O241" s="376">
        <f t="shared" si="6"/>
        <v>22889</v>
      </c>
      <c r="P241" s="376"/>
      <c r="Q241" s="376"/>
      <c r="R241" s="376"/>
      <c r="S241" s="376"/>
    </row>
    <row r="242" spans="2:19">
      <c r="B242" s="376">
        <f t="shared" si="7"/>
        <v>234</v>
      </c>
      <c r="C242" s="377">
        <v>45366</v>
      </c>
      <c r="D242" s="376">
        <v>277</v>
      </c>
      <c r="E242" s="376">
        <v>280</v>
      </c>
      <c r="F242" s="376"/>
      <c r="G242" s="376"/>
      <c r="H242" s="376">
        <v>31</v>
      </c>
      <c r="I242" s="376"/>
      <c r="J242" s="376"/>
      <c r="K242" s="376"/>
      <c r="L242" s="376"/>
      <c r="M242" s="376"/>
      <c r="N242" s="376"/>
      <c r="O242" s="376">
        <f t="shared" si="6"/>
        <v>22920</v>
      </c>
      <c r="P242" s="376"/>
      <c r="Q242" s="376"/>
      <c r="R242" s="376"/>
      <c r="S242" s="376"/>
    </row>
    <row r="243" spans="2:19">
      <c r="B243" s="376">
        <f t="shared" si="7"/>
        <v>235</v>
      </c>
      <c r="C243" s="377">
        <v>45366</v>
      </c>
      <c r="D243" s="376">
        <v>278</v>
      </c>
      <c r="E243" s="376">
        <v>281</v>
      </c>
      <c r="F243" s="376"/>
      <c r="G243" s="376"/>
      <c r="H243" s="376"/>
      <c r="I243" s="376"/>
      <c r="J243" s="376"/>
      <c r="K243" s="376">
        <v>21</v>
      </c>
      <c r="L243" s="376"/>
      <c r="M243" s="376"/>
      <c r="N243" s="376"/>
      <c r="O243" s="376">
        <f t="shared" ref="O243:O269" si="8">+O242+H243+I243+J243+K243+L243+N243+M243</f>
        <v>22941</v>
      </c>
      <c r="P243" s="376"/>
      <c r="Q243" s="376"/>
      <c r="R243" s="376"/>
      <c r="S243" s="376"/>
    </row>
    <row r="244" spans="2:19">
      <c r="B244" s="376">
        <f t="shared" si="7"/>
        <v>236</v>
      </c>
      <c r="C244" s="377">
        <v>45366</v>
      </c>
      <c r="D244" s="376">
        <v>285</v>
      </c>
      <c r="E244" s="376">
        <v>286</v>
      </c>
      <c r="F244" s="376"/>
      <c r="G244" s="376"/>
      <c r="H244" s="376">
        <v>133</v>
      </c>
      <c r="I244" s="376"/>
      <c r="J244" s="376"/>
      <c r="K244" s="376"/>
      <c r="L244" s="376"/>
      <c r="M244" s="376"/>
      <c r="N244" s="376"/>
      <c r="O244" s="376">
        <f t="shared" si="8"/>
        <v>23074</v>
      </c>
      <c r="P244" s="376"/>
      <c r="Q244" s="376"/>
      <c r="R244" s="376"/>
      <c r="S244" s="376"/>
    </row>
    <row r="245" spans="2:19">
      <c r="B245" s="376">
        <f t="shared" si="7"/>
        <v>237</v>
      </c>
      <c r="C245" s="377">
        <v>45367</v>
      </c>
      <c r="D245" s="376">
        <v>308</v>
      </c>
      <c r="E245" s="376">
        <v>309</v>
      </c>
      <c r="F245" s="376"/>
      <c r="G245" s="379"/>
      <c r="H245" s="376">
        <v>27</v>
      </c>
      <c r="I245" s="376"/>
      <c r="J245" s="376"/>
      <c r="K245" s="376"/>
      <c r="L245" s="376"/>
      <c r="M245" s="376"/>
      <c r="N245" s="376"/>
      <c r="O245" s="376">
        <f t="shared" si="8"/>
        <v>23101</v>
      </c>
      <c r="P245" s="376"/>
      <c r="Q245" s="376"/>
      <c r="R245" s="376"/>
      <c r="S245" s="376"/>
    </row>
    <row r="246" spans="2:19">
      <c r="B246" s="376">
        <f t="shared" si="7"/>
        <v>238</v>
      </c>
      <c r="C246" s="377">
        <v>45367</v>
      </c>
      <c r="D246" s="376">
        <v>289</v>
      </c>
      <c r="E246" s="376">
        <v>296</v>
      </c>
      <c r="F246" s="376"/>
      <c r="G246" s="379"/>
      <c r="H246" s="376">
        <v>110</v>
      </c>
      <c r="I246" s="376"/>
      <c r="J246" s="376"/>
      <c r="K246" s="376"/>
      <c r="L246" s="376"/>
      <c r="M246" s="376"/>
      <c r="N246" s="376"/>
      <c r="O246" s="376">
        <f t="shared" si="8"/>
        <v>23211</v>
      </c>
      <c r="P246" s="376"/>
      <c r="Q246" s="376"/>
      <c r="R246" s="376"/>
      <c r="S246" s="376"/>
    </row>
    <row r="247" spans="2:19">
      <c r="B247" s="376">
        <f t="shared" si="7"/>
        <v>239</v>
      </c>
      <c r="C247" s="377">
        <v>45367</v>
      </c>
      <c r="D247" s="376">
        <v>296</v>
      </c>
      <c r="E247" s="376">
        <v>297</v>
      </c>
      <c r="F247" s="376"/>
      <c r="G247" s="379"/>
      <c r="H247" s="376">
        <v>29</v>
      </c>
      <c r="I247" s="376"/>
      <c r="J247" s="376"/>
      <c r="K247" s="376"/>
      <c r="L247" s="376"/>
      <c r="M247" s="376"/>
      <c r="N247" s="376"/>
      <c r="O247" s="376">
        <f t="shared" si="8"/>
        <v>23240</v>
      </c>
      <c r="P247" s="376"/>
      <c r="Q247" s="376"/>
      <c r="R247" s="376"/>
      <c r="S247" s="376"/>
    </row>
    <row r="248" spans="2:19">
      <c r="B248" s="376">
        <f t="shared" si="7"/>
        <v>240</v>
      </c>
      <c r="C248" s="377">
        <v>45367</v>
      </c>
      <c r="D248" s="376">
        <v>296</v>
      </c>
      <c r="E248" s="376">
        <v>299</v>
      </c>
      <c r="F248" s="376"/>
      <c r="G248" s="379"/>
      <c r="H248" s="376">
        <v>51</v>
      </c>
      <c r="I248" s="376"/>
      <c r="J248" s="376"/>
      <c r="K248" s="376"/>
      <c r="L248" s="376"/>
      <c r="M248" s="376"/>
      <c r="N248" s="376"/>
      <c r="O248" s="376">
        <f t="shared" si="8"/>
        <v>23291</v>
      </c>
      <c r="P248" s="376"/>
      <c r="Q248" s="376"/>
      <c r="R248" s="376"/>
      <c r="S248" s="376"/>
    </row>
    <row r="249" spans="2:19">
      <c r="B249" s="376">
        <f t="shared" si="7"/>
        <v>241</v>
      </c>
      <c r="C249" s="377">
        <v>45367</v>
      </c>
      <c r="D249" s="376">
        <v>299</v>
      </c>
      <c r="E249" s="376">
        <v>301</v>
      </c>
      <c r="F249" s="376"/>
      <c r="G249" s="379"/>
      <c r="H249" s="376">
        <v>31</v>
      </c>
      <c r="I249" s="376"/>
      <c r="J249" s="376"/>
      <c r="K249" s="376"/>
      <c r="L249" s="376"/>
      <c r="M249" s="376"/>
      <c r="N249" s="376"/>
      <c r="O249" s="376">
        <f t="shared" si="8"/>
        <v>23322</v>
      </c>
      <c r="P249" s="376"/>
      <c r="Q249" s="376"/>
      <c r="R249" s="376"/>
      <c r="S249" s="376"/>
    </row>
    <row r="250" spans="2:19">
      <c r="B250" s="376">
        <f t="shared" si="7"/>
        <v>242</v>
      </c>
      <c r="C250" s="377">
        <v>45367</v>
      </c>
      <c r="D250" s="376">
        <v>301</v>
      </c>
      <c r="E250" s="376">
        <v>302</v>
      </c>
      <c r="F250" s="376"/>
      <c r="G250" s="379"/>
      <c r="H250" s="376">
        <v>15</v>
      </c>
      <c r="I250" s="376"/>
      <c r="J250" s="376"/>
      <c r="K250" s="376"/>
      <c r="L250" s="376"/>
      <c r="M250" s="376"/>
      <c r="N250" s="376"/>
      <c r="O250" s="376">
        <f t="shared" si="8"/>
        <v>23337</v>
      </c>
      <c r="P250" s="376"/>
      <c r="Q250" s="376"/>
      <c r="R250" s="376"/>
      <c r="S250" s="376"/>
    </row>
    <row r="251" spans="2:19">
      <c r="B251" s="376">
        <f t="shared" si="7"/>
        <v>243</v>
      </c>
      <c r="C251" s="377">
        <v>45367</v>
      </c>
      <c r="D251" s="376">
        <v>299</v>
      </c>
      <c r="E251" s="376">
        <v>300</v>
      </c>
      <c r="F251" s="376"/>
      <c r="G251" s="379"/>
      <c r="H251" s="376">
        <v>33</v>
      </c>
      <c r="I251" s="376"/>
      <c r="J251" s="376"/>
      <c r="K251" s="376"/>
      <c r="L251" s="376"/>
      <c r="M251" s="376"/>
      <c r="N251" s="376"/>
      <c r="O251" s="376">
        <f t="shared" si="8"/>
        <v>23370</v>
      </c>
      <c r="P251" s="376"/>
      <c r="Q251" s="376"/>
      <c r="R251" s="376"/>
      <c r="S251" s="376"/>
    </row>
    <row r="252" spans="2:19">
      <c r="B252" s="376">
        <f t="shared" si="7"/>
        <v>244</v>
      </c>
      <c r="C252" s="377"/>
      <c r="D252" s="376"/>
      <c r="E252" s="376"/>
      <c r="F252" s="376"/>
      <c r="G252" s="376"/>
      <c r="H252" s="376"/>
      <c r="I252" s="376"/>
      <c r="J252" s="376"/>
      <c r="K252" s="376"/>
      <c r="L252" s="376"/>
      <c r="M252" s="376"/>
      <c r="N252" s="376"/>
      <c r="O252" s="376">
        <f t="shared" si="8"/>
        <v>23370</v>
      </c>
      <c r="P252" s="376"/>
      <c r="Q252" s="376"/>
      <c r="R252" s="376"/>
      <c r="S252" s="376"/>
    </row>
    <row r="253" spans="2:19">
      <c r="B253" s="376">
        <f>1+B252</f>
        <v>245</v>
      </c>
      <c r="C253" s="377">
        <v>45368</v>
      </c>
      <c r="D253" s="376">
        <v>313</v>
      </c>
      <c r="E253" s="376">
        <v>304</v>
      </c>
      <c r="F253" s="376"/>
      <c r="G253" s="376"/>
      <c r="H253" s="376">
        <v>55</v>
      </c>
      <c r="I253" s="376"/>
      <c r="J253" s="376"/>
      <c r="K253" s="376"/>
      <c r="L253" s="376"/>
      <c r="M253" s="376"/>
      <c r="N253" s="376"/>
      <c r="O253" s="376">
        <f t="shared" si="8"/>
        <v>23425</v>
      </c>
      <c r="P253" s="376"/>
      <c r="Q253" s="376"/>
      <c r="R253" s="376"/>
      <c r="S253" s="376"/>
    </row>
    <row r="254" spans="2:19">
      <c r="B254" s="376">
        <f t="shared" si="7"/>
        <v>246</v>
      </c>
      <c r="C254" s="377">
        <v>45368</v>
      </c>
      <c r="D254" s="376">
        <v>313</v>
      </c>
      <c r="E254" s="376">
        <v>314</v>
      </c>
      <c r="F254" s="376"/>
      <c r="G254" s="376"/>
      <c r="H254" s="376">
        <v>35</v>
      </c>
      <c r="I254" s="376"/>
      <c r="J254" s="376"/>
      <c r="K254" s="376"/>
      <c r="L254" s="376"/>
      <c r="M254" s="376"/>
      <c r="N254" s="376"/>
      <c r="O254" s="376">
        <f t="shared" si="8"/>
        <v>23460</v>
      </c>
      <c r="P254" s="376"/>
      <c r="Q254" s="376"/>
      <c r="R254" s="376"/>
      <c r="S254" s="376"/>
    </row>
    <row r="255" spans="2:19">
      <c r="B255" s="376">
        <f t="shared" si="7"/>
        <v>247</v>
      </c>
      <c r="C255" s="377"/>
      <c r="D255" s="376"/>
      <c r="E255" s="376"/>
      <c r="F255" s="376"/>
      <c r="G255" s="376"/>
      <c r="H255" s="376"/>
      <c r="I255" s="376"/>
      <c r="J255" s="376"/>
      <c r="K255" s="376"/>
      <c r="L255" s="376"/>
      <c r="M255" s="376"/>
      <c r="N255" s="376"/>
      <c r="O255" s="376">
        <f t="shared" si="8"/>
        <v>23460</v>
      </c>
      <c r="P255" s="376"/>
      <c r="Q255" s="376"/>
      <c r="R255" s="376"/>
      <c r="S255" s="376"/>
    </row>
    <row r="256" spans="2:19">
      <c r="B256" s="376">
        <f>1+B255</f>
        <v>248</v>
      </c>
      <c r="C256" s="377">
        <v>45368</v>
      </c>
      <c r="D256" s="376">
        <v>272</v>
      </c>
      <c r="E256" s="376">
        <v>270</v>
      </c>
      <c r="F256" s="376"/>
      <c r="G256" s="376"/>
      <c r="H256" s="376"/>
      <c r="I256" s="376">
        <v>35</v>
      </c>
      <c r="J256" s="376"/>
      <c r="K256" s="376"/>
      <c r="L256" s="376"/>
      <c r="M256" s="376"/>
      <c r="N256" s="376"/>
      <c r="O256" s="376">
        <f t="shared" si="8"/>
        <v>23495</v>
      </c>
      <c r="P256" s="376"/>
      <c r="Q256" s="376"/>
      <c r="R256" s="376"/>
      <c r="S256" s="376"/>
    </row>
    <row r="257" spans="2:19">
      <c r="B257" s="376">
        <f t="shared" si="7"/>
        <v>249</v>
      </c>
      <c r="C257" s="377">
        <v>45368</v>
      </c>
      <c r="D257" s="376">
        <v>270</v>
      </c>
      <c r="E257" s="376">
        <v>267</v>
      </c>
      <c r="F257" s="376"/>
      <c r="G257" s="376"/>
      <c r="H257" s="376"/>
      <c r="I257" s="376">
        <v>26</v>
      </c>
      <c r="J257" s="376"/>
      <c r="K257" s="376"/>
      <c r="L257" s="376"/>
      <c r="M257" s="376"/>
      <c r="N257" s="376"/>
      <c r="O257" s="376">
        <f t="shared" si="8"/>
        <v>23521</v>
      </c>
      <c r="P257" s="376"/>
      <c r="Q257" s="376"/>
      <c r="R257" s="376"/>
      <c r="S257" s="376"/>
    </row>
    <row r="258" spans="2:19">
      <c r="B258" s="376">
        <f t="shared" si="7"/>
        <v>250</v>
      </c>
      <c r="C258" s="377">
        <v>45369</v>
      </c>
      <c r="D258" s="376">
        <v>223</v>
      </c>
      <c r="E258" s="376">
        <v>217</v>
      </c>
      <c r="F258" s="376"/>
      <c r="G258" s="376"/>
      <c r="H258" s="376">
        <v>98</v>
      </c>
      <c r="I258" s="376"/>
      <c r="J258" s="376"/>
      <c r="K258" s="376"/>
      <c r="L258" s="376"/>
      <c r="M258" s="376"/>
      <c r="N258" s="376"/>
      <c r="O258" s="376">
        <f t="shared" si="8"/>
        <v>23619</v>
      </c>
      <c r="P258" s="376"/>
      <c r="Q258" s="376"/>
      <c r="R258" s="376"/>
      <c r="S258" s="376"/>
    </row>
    <row r="259" spans="2:19">
      <c r="B259" s="376">
        <f t="shared" si="7"/>
        <v>251</v>
      </c>
      <c r="C259" s="377">
        <v>45369</v>
      </c>
      <c r="D259" s="376">
        <v>217</v>
      </c>
      <c r="E259" s="376">
        <v>219</v>
      </c>
      <c r="F259" s="376"/>
      <c r="G259" s="376"/>
      <c r="H259" s="376">
        <v>24</v>
      </c>
      <c r="I259" s="376"/>
      <c r="J259" s="376"/>
      <c r="K259" s="376"/>
      <c r="L259" s="376"/>
      <c r="M259" s="376"/>
      <c r="N259" s="376"/>
      <c r="O259" s="376">
        <f t="shared" si="8"/>
        <v>23643</v>
      </c>
      <c r="P259" s="376"/>
      <c r="Q259" s="376"/>
      <c r="R259" s="376"/>
      <c r="S259" s="376"/>
    </row>
    <row r="260" spans="2:19">
      <c r="B260" s="376">
        <f t="shared" si="7"/>
        <v>252</v>
      </c>
      <c r="C260" s="377">
        <v>45369</v>
      </c>
      <c r="D260" s="376">
        <v>265</v>
      </c>
      <c r="E260" s="376">
        <v>269</v>
      </c>
      <c r="F260" s="376"/>
      <c r="G260" s="376"/>
      <c r="H260" s="376">
        <v>0</v>
      </c>
      <c r="I260" s="376"/>
      <c r="J260" s="376"/>
      <c r="K260" s="376"/>
      <c r="L260" s="376"/>
      <c r="M260" s="376"/>
      <c r="N260" s="376"/>
      <c r="O260" s="376">
        <f t="shared" si="8"/>
        <v>23643</v>
      </c>
      <c r="P260" s="376"/>
      <c r="Q260" s="376"/>
      <c r="R260" s="376"/>
      <c r="S260" s="376"/>
    </row>
    <row r="261" spans="2:19">
      <c r="B261" s="376">
        <f t="shared" si="7"/>
        <v>253</v>
      </c>
      <c r="C261" s="377">
        <v>45369</v>
      </c>
      <c r="D261" s="376">
        <v>260</v>
      </c>
      <c r="E261" s="376">
        <v>263</v>
      </c>
      <c r="F261" s="376"/>
      <c r="G261" s="376"/>
      <c r="H261" s="376">
        <v>34</v>
      </c>
      <c r="I261" s="376"/>
      <c r="J261" s="376"/>
      <c r="K261" s="376"/>
      <c r="L261" s="376"/>
      <c r="M261" s="376"/>
      <c r="N261" s="376"/>
      <c r="O261" s="376">
        <f t="shared" si="8"/>
        <v>23677</v>
      </c>
      <c r="P261" s="376"/>
      <c r="Q261" s="376"/>
      <c r="R261" s="376"/>
      <c r="S261" s="376"/>
    </row>
    <row r="262" spans="2:19">
      <c r="B262" s="376">
        <f t="shared" si="7"/>
        <v>254</v>
      </c>
      <c r="C262" s="377">
        <v>45369</v>
      </c>
      <c r="D262" s="376">
        <v>219</v>
      </c>
      <c r="E262" s="376">
        <v>218</v>
      </c>
      <c r="F262" s="376"/>
      <c r="G262" s="376"/>
      <c r="H262" s="376">
        <v>15</v>
      </c>
      <c r="I262" s="376"/>
      <c r="J262" s="376"/>
      <c r="K262" s="376"/>
      <c r="L262" s="376"/>
      <c r="M262" s="376"/>
      <c r="N262" s="376"/>
      <c r="O262" s="376">
        <f t="shared" si="8"/>
        <v>23692</v>
      </c>
      <c r="P262" s="376"/>
      <c r="Q262" s="376"/>
      <c r="R262" s="376"/>
      <c r="S262" s="376"/>
    </row>
    <row r="263" spans="2:19">
      <c r="B263" s="376">
        <f t="shared" si="7"/>
        <v>255</v>
      </c>
      <c r="C263" s="377">
        <v>45370</v>
      </c>
      <c r="D263" s="376">
        <v>223</v>
      </c>
      <c r="E263" s="376">
        <v>224</v>
      </c>
      <c r="F263" s="376"/>
      <c r="G263" s="376"/>
      <c r="H263" s="376">
        <v>44</v>
      </c>
      <c r="I263" s="376"/>
      <c r="J263" s="376"/>
      <c r="K263" s="376"/>
      <c r="L263" s="376"/>
      <c r="M263" s="376"/>
      <c r="N263" s="376"/>
      <c r="O263" s="376">
        <f t="shared" si="8"/>
        <v>23736</v>
      </c>
      <c r="P263" s="376"/>
      <c r="Q263" s="376"/>
      <c r="R263" s="376"/>
      <c r="S263" s="376"/>
    </row>
    <row r="264" spans="2:19">
      <c r="B264" s="376">
        <f t="shared" si="7"/>
        <v>256</v>
      </c>
      <c r="C264" s="377">
        <v>45370</v>
      </c>
      <c r="D264" s="376">
        <v>220</v>
      </c>
      <c r="E264" s="376">
        <v>219</v>
      </c>
      <c r="F264" s="376"/>
      <c r="G264" s="376"/>
      <c r="H264" s="376">
        <v>39</v>
      </c>
      <c r="I264" s="376"/>
      <c r="J264" s="376"/>
      <c r="K264" s="376"/>
      <c r="L264" s="376"/>
      <c r="M264" s="376"/>
      <c r="N264" s="376"/>
      <c r="O264" s="376">
        <f t="shared" si="8"/>
        <v>23775</v>
      </c>
      <c r="P264" s="376"/>
      <c r="Q264" s="376"/>
      <c r="R264" s="376"/>
      <c r="S264" s="376"/>
    </row>
    <row r="265" spans="2:19">
      <c r="B265" s="376">
        <f t="shared" si="7"/>
        <v>257</v>
      </c>
      <c r="C265" s="377">
        <v>45370</v>
      </c>
      <c r="D265" s="376">
        <v>213</v>
      </c>
      <c r="E265" s="376">
        <v>216</v>
      </c>
      <c r="F265" s="376"/>
      <c r="G265" s="376"/>
      <c r="H265" s="376">
        <v>32</v>
      </c>
      <c r="I265" s="376"/>
      <c r="J265" s="376"/>
      <c r="K265" s="376"/>
      <c r="L265" s="376"/>
      <c r="M265" s="376"/>
      <c r="N265" s="376"/>
      <c r="O265" s="376">
        <f t="shared" si="8"/>
        <v>23807</v>
      </c>
      <c r="P265" s="376"/>
      <c r="Q265" s="376"/>
      <c r="R265" s="376"/>
      <c r="S265" s="376"/>
    </row>
    <row r="266" spans="2:19">
      <c r="B266" s="376">
        <f t="shared" si="7"/>
        <v>258</v>
      </c>
      <c r="C266" s="377">
        <v>45370</v>
      </c>
      <c r="D266" s="376">
        <v>220</v>
      </c>
      <c r="E266" s="376">
        <v>222</v>
      </c>
      <c r="F266" s="376"/>
      <c r="G266" s="376"/>
      <c r="H266" s="376">
        <v>25</v>
      </c>
      <c r="I266" s="376"/>
      <c r="J266" s="376"/>
      <c r="K266" s="376"/>
      <c r="L266" s="376"/>
      <c r="M266" s="376"/>
      <c r="N266" s="376"/>
      <c r="O266" s="376">
        <f t="shared" si="8"/>
        <v>23832</v>
      </c>
      <c r="P266" s="376"/>
      <c r="Q266" s="376"/>
      <c r="R266" s="376"/>
      <c r="S266" s="376"/>
    </row>
    <row r="267" spans="2:19">
      <c r="B267" s="376">
        <f t="shared" ref="B267:B269" si="9">1+B266</f>
        <v>259</v>
      </c>
      <c r="C267" s="377">
        <v>45370</v>
      </c>
      <c r="D267" s="376">
        <v>207</v>
      </c>
      <c r="E267" s="376">
        <v>208</v>
      </c>
      <c r="F267" s="376"/>
      <c r="G267" s="376"/>
      <c r="H267" s="376">
        <v>28</v>
      </c>
      <c r="I267" s="376"/>
      <c r="J267" s="376"/>
      <c r="K267" s="376"/>
      <c r="L267" s="376"/>
      <c r="M267" s="376"/>
      <c r="N267" s="376"/>
      <c r="O267" s="376">
        <f t="shared" si="8"/>
        <v>23860</v>
      </c>
      <c r="P267" s="376"/>
      <c r="Q267" s="376"/>
      <c r="R267" s="376"/>
      <c r="S267" s="376"/>
    </row>
    <row r="268" spans="2:19">
      <c r="B268" s="376">
        <f t="shared" si="9"/>
        <v>260</v>
      </c>
      <c r="C268" s="377">
        <v>45371</v>
      </c>
      <c r="D268" s="376">
        <v>4</v>
      </c>
      <c r="E268" s="376">
        <v>5</v>
      </c>
      <c r="F268" s="376"/>
      <c r="G268" s="376"/>
      <c r="H268" s="376">
        <v>50</v>
      </c>
      <c r="I268" s="376"/>
      <c r="J268" s="376"/>
      <c r="K268" s="376"/>
      <c r="L268" s="376"/>
      <c r="M268" s="376"/>
      <c r="N268" s="376"/>
      <c r="O268" s="376">
        <f t="shared" si="8"/>
        <v>23910</v>
      </c>
      <c r="P268" s="376"/>
      <c r="Q268" s="376"/>
      <c r="R268" s="376"/>
      <c r="S268" s="376"/>
    </row>
    <row r="269" spans="2:19">
      <c r="B269" s="376">
        <f t="shared" si="9"/>
        <v>261</v>
      </c>
      <c r="C269" s="377">
        <v>45371</v>
      </c>
      <c r="D269" s="376">
        <v>5</v>
      </c>
      <c r="E269" s="376">
        <v>6</v>
      </c>
      <c r="F269" s="376"/>
      <c r="G269" s="376"/>
      <c r="H269" s="376">
        <v>87</v>
      </c>
      <c r="I269" s="376"/>
      <c r="J269" s="376"/>
      <c r="K269" s="376"/>
      <c r="L269" s="376"/>
      <c r="M269" s="376"/>
      <c r="N269" s="376"/>
      <c r="O269" s="376">
        <f t="shared" si="8"/>
        <v>23997</v>
      </c>
      <c r="P269" s="376"/>
      <c r="Q269" s="376"/>
      <c r="R269" s="376"/>
      <c r="S269" s="376"/>
    </row>
    <row r="270" spans="2:19">
      <c r="B270" s="376"/>
      <c r="C270" s="377"/>
      <c r="D270" s="376"/>
      <c r="E270" s="376"/>
      <c r="F270" s="376"/>
      <c r="G270" s="376"/>
      <c r="H270" s="376"/>
      <c r="I270" s="376"/>
      <c r="J270" s="376"/>
      <c r="K270" s="376"/>
      <c r="L270" s="376"/>
      <c r="M270" s="376"/>
      <c r="N270" s="376"/>
      <c r="O270" s="376"/>
      <c r="P270" s="376"/>
      <c r="Q270" s="376"/>
      <c r="R270" s="376"/>
      <c r="S270" s="376"/>
    </row>
    <row r="271" spans="2:19">
      <c r="B271" s="376"/>
      <c r="C271" s="377"/>
      <c r="D271" s="376"/>
      <c r="E271" s="376"/>
      <c r="F271" s="376"/>
      <c r="G271" s="376"/>
      <c r="H271" s="376"/>
      <c r="I271" s="376"/>
      <c r="J271" s="376"/>
      <c r="K271" s="376"/>
      <c r="L271" s="376"/>
      <c r="M271" s="376"/>
      <c r="N271" s="376"/>
      <c r="O271" s="376"/>
      <c r="P271" s="376"/>
      <c r="Q271" s="376"/>
      <c r="R271" s="376"/>
      <c r="S271" s="376"/>
    </row>
    <row r="272" spans="2:19">
      <c r="B272" s="376"/>
      <c r="C272" s="377"/>
      <c r="D272" s="376"/>
      <c r="E272" s="376"/>
      <c r="F272" s="376"/>
      <c r="G272" s="376"/>
      <c r="H272" s="376"/>
      <c r="I272" s="376"/>
      <c r="J272" s="376"/>
      <c r="K272" s="376"/>
      <c r="L272" s="376"/>
      <c r="M272" s="376"/>
      <c r="N272" s="376"/>
      <c r="O272" s="376"/>
      <c r="P272" s="376"/>
      <c r="Q272" s="376"/>
      <c r="R272" s="376"/>
      <c r="S272" s="376"/>
    </row>
    <row r="273" spans="2:21">
      <c r="B273" s="376"/>
      <c r="C273" s="376"/>
      <c r="D273" s="376"/>
      <c r="E273" s="376"/>
      <c r="F273" s="376"/>
      <c r="G273" s="376"/>
      <c r="H273" s="376">
        <f t="shared" ref="H273:N273" si="10">SUM(H9:H272)</f>
        <v>15964</v>
      </c>
      <c r="I273" s="376">
        <f t="shared" si="10"/>
        <v>3068</v>
      </c>
      <c r="J273" s="376">
        <f t="shared" si="10"/>
        <v>2286</v>
      </c>
      <c r="K273" s="376">
        <f t="shared" si="10"/>
        <v>1119</v>
      </c>
      <c r="L273" s="376">
        <f t="shared" si="10"/>
        <v>0</v>
      </c>
      <c r="M273" s="376">
        <f t="shared" si="10"/>
        <v>0</v>
      </c>
      <c r="N273" s="376">
        <f t="shared" si="10"/>
        <v>1560</v>
      </c>
      <c r="O273" s="376">
        <f>+H273+I273+J273+K273+L273+N273</f>
        <v>23997</v>
      </c>
      <c r="P273" s="376"/>
      <c r="Q273" s="376"/>
      <c r="R273" s="376"/>
      <c r="S273" s="376"/>
    </row>
    <row r="275" spans="2:21" ht="22.5">
      <c r="B275" s="383"/>
      <c r="C275" s="666" t="s">
        <v>1882</v>
      </c>
      <c r="D275" s="666"/>
      <c r="E275" s="666"/>
      <c r="F275" s="666"/>
      <c r="G275" s="666"/>
      <c r="H275" s="666"/>
      <c r="I275" s="666"/>
      <c r="J275" s="666"/>
      <c r="K275" s="666"/>
      <c r="L275" s="666"/>
      <c r="M275" s="666"/>
      <c r="N275" s="666"/>
      <c r="O275" s="666"/>
      <c r="P275" s="666"/>
      <c r="Q275" s="666"/>
      <c r="R275" s="666"/>
      <c r="S275" s="666"/>
      <c r="T275" s="666"/>
      <c r="U275" s="666"/>
    </row>
    <row r="276" spans="2:21" ht="16.5" thickBot="1">
      <c r="B276" s="383"/>
      <c r="C276" s="667">
        <v>1</v>
      </c>
      <c r="D276" s="669" t="s">
        <v>1883</v>
      </c>
      <c r="E276" s="671" t="s">
        <v>1884</v>
      </c>
      <c r="F276" s="673" t="s">
        <v>1885</v>
      </c>
      <c r="G276" s="674"/>
      <c r="H276" s="674"/>
      <c r="I276" s="675"/>
      <c r="J276" s="676" t="s">
        <v>1886</v>
      </c>
      <c r="K276" s="677"/>
      <c r="L276" s="677"/>
      <c r="M276" s="677"/>
      <c r="N276" s="678"/>
      <c r="O276" s="676" t="s">
        <v>1887</v>
      </c>
      <c r="P276" s="677"/>
      <c r="Q276" s="677"/>
      <c r="R276" s="677"/>
      <c r="S276" s="679" t="s">
        <v>1888</v>
      </c>
      <c r="T276" s="679"/>
      <c r="U276" s="679"/>
    </row>
    <row r="277" spans="2:21" ht="90.75" thickBot="1">
      <c r="B277" s="383"/>
      <c r="C277" s="668"/>
      <c r="D277" s="670"/>
      <c r="E277" s="672"/>
      <c r="F277" s="384" t="s">
        <v>1889</v>
      </c>
      <c r="G277" s="385" t="s">
        <v>1890</v>
      </c>
      <c r="H277" s="385" t="s">
        <v>1891</v>
      </c>
      <c r="I277" s="387" t="s">
        <v>1892</v>
      </c>
      <c r="J277" s="388" t="s">
        <v>1884</v>
      </c>
      <c r="K277" s="384" t="s">
        <v>1893</v>
      </c>
      <c r="L277" s="385" t="s">
        <v>1894</v>
      </c>
      <c r="M277" s="387" t="s">
        <v>1895</v>
      </c>
      <c r="N277" s="388" t="s">
        <v>1884</v>
      </c>
      <c r="O277" s="384" t="s">
        <v>1896</v>
      </c>
      <c r="P277" s="385" t="s">
        <v>1897</v>
      </c>
      <c r="Q277" s="387" t="s">
        <v>1898</v>
      </c>
      <c r="R277" s="454" t="s">
        <v>1899</v>
      </c>
      <c r="S277" s="455" t="s">
        <v>1900</v>
      </c>
      <c r="T277" s="680" t="s">
        <v>1901</v>
      </c>
      <c r="U277" s="680"/>
    </row>
    <row r="278" spans="2:21" ht="15.75">
      <c r="B278" s="383"/>
      <c r="C278" s="389">
        <v>1.1000000000000001</v>
      </c>
      <c r="D278" s="390" t="s">
        <v>1902</v>
      </c>
      <c r="E278" s="391">
        <v>22200</v>
      </c>
      <c r="F278" s="391">
        <f>+H273</f>
        <v>15964</v>
      </c>
      <c r="G278" s="391">
        <f>+F278</f>
        <v>15964</v>
      </c>
      <c r="H278" s="438">
        <v>12515</v>
      </c>
      <c r="I278" s="439">
        <f>+F278-H278</f>
        <v>3449</v>
      </c>
      <c r="J278" s="391"/>
      <c r="K278" s="393"/>
      <c r="L278" s="394"/>
      <c r="M278" s="395"/>
      <c r="N278" s="391"/>
      <c r="O278" s="396"/>
      <c r="P278" s="393"/>
      <c r="Q278" s="395"/>
      <c r="R278" s="456"/>
      <c r="S278" s="401"/>
      <c r="T278" s="663"/>
      <c r="U278" s="663"/>
    </row>
    <row r="279" spans="2:21" ht="15.75">
      <c r="B279" s="383"/>
      <c r="C279" s="389">
        <v>1.2</v>
      </c>
      <c r="D279" s="390" t="s">
        <v>1903</v>
      </c>
      <c r="E279" s="391">
        <v>3290</v>
      </c>
      <c r="F279" s="391">
        <f>+I273</f>
        <v>3068</v>
      </c>
      <c r="G279" s="391">
        <f t="shared" ref="G279:G286" si="11">+F279</f>
        <v>3068</v>
      </c>
      <c r="H279" s="438">
        <v>2449</v>
      </c>
      <c r="I279" s="439">
        <f t="shared" ref="I279:I286" si="12">+F279-H279</f>
        <v>619</v>
      </c>
      <c r="J279" s="391"/>
      <c r="K279" s="398"/>
      <c r="L279" s="399"/>
      <c r="M279" s="395"/>
      <c r="N279" s="391"/>
      <c r="O279" s="400"/>
      <c r="P279" s="398"/>
      <c r="Q279" s="395"/>
      <c r="R279" s="457"/>
      <c r="S279" s="401"/>
      <c r="T279" s="663"/>
      <c r="U279" s="663"/>
    </row>
    <row r="280" spans="2:21" ht="15.75">
      <c r="B280" s="383"/>
      <c r="C280" s="389">
        <v>1.3</v>
      </c>
      <c r="D280" s="390" t="s">
        <v>1904</v>
      </c>
      <c r="E280" s="391">
        <v>2435</v>
      </c>
      <c r="F280" s="391">
        <f>+J273</f>
        <v>2286</v>
      </c>
      <c r="G280" s="391">
        <f t="shared" si="11"/>
        <v>2286</v>
      </c>
      <c r="H280" s="438">
        <v>1984</v>
      </c>
      <c r="I280" s="439">
        <f t="shared" si="12"/>
        <v>302</v>
      </c>
      <c r="J280" s="391"/>
      <c r="K280" s="398"/>
      <c r="L280" s="399"/>
      <c r="M280" s="395"/>
      <c r="N280" s="391"/>
      <c r="O280" s="400"/>
      <c r="P280" s="398"/>
      <c r="Q280" s="395"/>
      <c r="R280" s="457"/>
      <c r="S280" s="401"/>
      <c r="T280" s="663"/>
      <c r="U280" s="663"/>
    </row>
    <row r="281" spans="2:21" ht="15.75">
      <c r="B281" s="383"/>
      <c r="C281" s="389">
        <v>1.4</v>
      </c>
      <c r="D281" s="390" t="s">
        <v>1905</v>
      </c>
      <c r="E281" s="391">
        <v>1174</v>
      </c>
      <c r="F281" s="391">
        <f>+K273</f>
        <v>1119</v>
      </c>
      <c r="G281" s="391">
        <f t="shared" si="11"/>
        <v>1119</v>
      </c>
      <c r="H281" s="438">
        <v>475</v>
      </c>
      <c r="I281" s="439">
        <f t="shared" si="12"/>
        <v>644</v>
      </c>
      <c r="J281" s="391"/>
      <c r="K281" s="398"/>
      <c r="L281" s="399"/>
      <c r="M281" s="395"/>
      <c r="N281" s="391"/>
      <c r="O281" s="400"/>
      <c r="P281" s="398"/>
      <c r="Q281" s="395"/>
      <c r="R281" s="457"/>
      <c r="S281" s="401"/>
      <c r="T281" s="663"/>
      <c r="U281" s="663"/>
    </row>
    <row r="282" spans="2:21" ht="15.75">
      <c r="B282" s="383"/>
      <c r="C282" s="389">
        <v>1.5</v>
      </c>
      <c r="D282" s="390" t="s">
        <v>1906</v>
      </c>
      <c r="E282" s="391"/>
      <c r="F282" s="391"/>
      <c r="G282" s="391">
        <f t="shared" si="11"/>
        <v>0</v>
      </c>
      <c r="H282" s="438"/>
      <c r="I282" s="439">
        <f t="shared" si="12"/>
        <v>0</v>
      </c>
      <c r="J282" s="391"/>
      <c r="K282" s="398"/>
      <c r="L282" s="399"/>
      <c r="M282" s="395"/>
      <c r="N282" s="391"/>
      <c r="O282" s="400"/>
      <c r="P282" s="398"/>
      <c r="Q282" s="395"/>
      <c r="R282" s="457"/>
      <c r="S282" s="401"/>
      <c r="T282" s="663"/>
      <c r="U282" s="663"/>
    </row>
    <row r="283" spans="2:21" ht="15.75">
      <c r="B283" s="383"/>
      <c r="C283" s="389">
        <v>1.6</v>
      </c>
      <c r="D283" s="390" t="s">
        <v>1907</v>
      </c>
      <c r="E283" s="391">
        <v>572</v>
      </c>
      <c r="F283" s="391"/>
      <c r="G283" s="391">
        <f t="shared" si="11"/>
        <v>0</v>
      </c>
      <c r="H283" s="438">
        <v>0</v>
      </c>
      <c r="I283" s="439">
        <f t="shared" si="12"/>
        <v>0</v>
      </c>
      <c r="J283" s="391"/>
      <c r="K283" s="398"/>
      <c r="L283" s="399"/>
      <c r="M283" s="395"/>
      <c r="N283" s="391"/>
      <c r="O283" s="400"/>
      <c r="P283" s="398"/>
      <c r="Q283" s="395"/>
      <c r="R283" s="457"/>
      <c r="S283" s="401"/>
      <c r="T283" s="663"/>
      <c r="U283" s="663"/>
    </row>
    <row r="284" spans="2:21" ht="15.75">
      <c r="B284" s="383"/>
      <c r="C284" s="389">
        <v>1.7</v>
      </c>
      <c r="D284" s="390" t="s">
        <v>1908</v>
      </c>
      <c r="E284" s="391">
        <v>2111</v>
      </c>
      <c r="F284" s="391">
        <f>+N273</f>
        <v>1560</v>
      </c>
      <c r="G284" s="391">
        <f t="shared" si="11"/>
        <v>1560</v>
      </c>
      <c r="H284" s="438">
        <v>0</v>
      </c>
      <c r="I284" s="439">
        <f t="shared" si="12"/>
        <v>1560</v>
      </c>
      <c r="J284" s="391"/>
      <c r="K284" s="398"/>
      <c r="L284" s="399"/>
      <c r="M284" s="395"/>
      <c r="N284" s="391"/>
      <c r="O284" s="400"/>
      <c r="P284" s="398"/>
      <c r="Q284" s="395"/>
      <c r="R284" s="457"/>
      <c r="S284" s="401"/>
      <c r="T284" s="663"/>
      <c r="U284" s="663"/>
    </row>
    <row r="285" spans="2:21" ht="15.75">
      <c r="B285" s="383"/>
      <c r="C285" s="389">
        <v>1.8</v>
      </c>
      <c r="D285" s="390" t="s">
        <v>1909</v>
      </c>
      <c r="E285" s="391"/>
      <c r="F285" s="391"/>
      <c r="G285" s="391">
        <f t="shared" si="11"/>
        <v>0</v>
      </c>
      <c r="H285" s="438"/>
      <c r="I285" s="439">
        <f t="shared" si="12"/>
        <v>0</v>
      </c>
      <c r="J285" s="404"/>
      <c r="K285" s="398"/>
      <c r="L285" s="401"/>
      <c r="M285" s="402"/>
      <c r="N285" s="404"/>
      <c r="O285" s="404"/>
      <c r="P285" s="401"/>
      <c r="Q285" s="395"/>
      <c r="R285" s="457"/>
      <c r="S285" s="401"/>
      <c r="T285" s="663"/>
      <c r="U285" s="663"/>
    </row>
    <row r="286" spans="2:21" ht="15.75">
      <c r="B286" s="383"/>
      <c r="C286" s="389">
        <v>1.9</v>
      </c>
      <c r="D286" s="390" t="s">
        <v>1910</v>
      </c>
      <c r="E286" s="405">
        <v>57</v>
      </c>
      <c r="F286" s="406"/>
      <c r="G286" s="391">
        <f t="shared" si="11"/>
        <v>0</v>
      </c>
      <c r="H286" s="438"/>
      <c r="I286" s="439">
        <f t="shared" si="12"/>
        <v>0</v>
      </c>
      <c r="J286" s="404"/>
      <c r="K286" s="398"/>
      <c r="L286" s="401"/>
      <c r="M286" s="402"/>
      <c r="N286" s="404"/>
      <c r="O286" s="404"/>
      <c r="P286" s="401"/>
      <c r="Q286" s="395"/>
      <c r="R286" s="457"/>
      <c r="S286" s="401"/>
      <c r="T286" s="663"/>
      <c r="U286" s="663"/>
    </row>
    <row r="287" spans="2:21" ht="19.5" thickBot="1">
      <c r="B287" s="383"/>
      <c r="C287" s="664" t="s">
        <v>1911</v>
      </c>
      <c r="D287" s="665"/>
      <c r="E287" s="442">
        <f>SUM(E278:E286)</f>
        <v>31839</v>
      </c>
      <c r="F287" s="408">
        <f>SUM(F278:F286)</f>
        <v>23997</v>
      </c>
      <c r="G287" s="408">
        <f>SUM(G278:G286)</f>
        <v>23997</v>
      </c>
      <c r="H287" s="409">
        <f>+SUM(H278:H286)</f>
        <v>17423</v>
      </c>
      <c r="I287" s="408">
        <f>SUM(I278:I286)</f>
        <v>6574</v>
      </c>
      <c r="J287" s="410"/>
      <c r="K287" s="411"/>
      <c r="L287" s="412"/>
      <c r="M287" s="413"/>
      <c r="N287" s="410"/>
      <c r="O287" s="410"/>
      <c r="P287" s="412"/>
      <c r="Q287" s="413"/>
      <c r="R287" s="458"/>
      <c r="S287" s="459"/>
      <c r="T287" s="663"/>
      <c r="U287" s="663"/>
    </row>
    <row r="288" spans="2:21">
      <c r="B288" s="383"/>
      <c r="C288" s="414"/>
      <c r="D288" s="414"/>
      <c r="E288" s="415"/>
      <c r="F288" s="415"/>
      <c r="G288" s="415"/>
      <c r="H288" s="415"/>
      <c r="I288" s="415"/>
      <c r="J288" s="415"/>
      <c r="K288" s="415"/>
      <c r="L288" s="415"/>
      <c r="M288" s="415"/>
      <c r="N288" s="415"/>
      <c r="O288" s="415"/>
      <c r="P288" s="415"/>
      <c r="Q288" s="415"/>
      <c r="R288" s="415"/>
      <c r="S288" s="415"/>
      <c r="T288" s="415"/>
      <c r="U288" s="383"/>
    </row>
    <row r="289" spans="2:21">
      <c r="B289" s="383"/>
      <c r="C289" s="414"/>
      <c r="D289" s="414"/>
      <c r="E289" s="415"/>
      <c r="F289" s="415"/>
      <c r="G289" s="415"/>
      <c r="H289" s="415"/>
      <c r="I289" s="415" t="s">
        <v>1912</v>
      </c>
      <c r="J289" s="415"/>
      <c r="K289" s="415"/>
      <c r="L289" s="415"/>
      <c r="M289" s="415"/>
      <c r="N289" s="415"/>
      <c r="O289" s="415"/>
      <c r="P289" s="415"/>
      <c r="Q289" s="415"/>
      <c r="R289" s="415"/>
      <c r="S289" s="415"/>
      <c r="T289" s="415"/>
      <c r="U289" s="383"/>
    </row>
    <row r="290" spans="2:21">
      <c r="B290" s="383"/>
      <c r="C290" s="651" t="s">
        <v>1913</v>
      </c>
      <c r="D290" s="651"/>
      <c r="E290" s="651"/>
      <c r="F290" s="651"/>
      <c r="G290" s="651"/>
      <c r="H290" s="651"/>
      <c r="I290" s="651"/>
      <c r="J290" s="651"/>
      <c r="K290" s="651"/>
      <c r="L290" s="651"/>
      <c r="M290" s="651"/>
      <c r="N290" s="651"/>
      <c r="O290" s="651"/>
      <c r="P290" s="651"/>
      <c r="Q290" s="651"/>
      <c r="R290" s="651"/>
      <c r="S290" s="651"/>
      <c r="T290" s="651"/>
      <c r="U290" s="383"/>
    </row>
    <row r="291" spans="2:21">
      <c r="B291" s="383"/>
      <c r="C291" s="383"/>
      <c r="D291" s="383"/>
      <c r="E291" s="383"/>
      <c r="F291" s="383"/>
      <c r="G291" s="383"/>
      <c r="H291" s="383"/>
      <c r="I291" s="383"/>
      <c r="J291" s="383"/>
      <c r="K291" s="383"/>
      <c r="L291" s="383"/>
      <c r="M291" s="383"/>
      <c r="N291" s="383"/>
      <c r="O291" s="383"/>
      <c r="P291" s="383"/>
      <c r="Q291" s="383"/>
      <c r="R291" s="383"/>
      <c r="S291" s="383"/>
      <c r="T291" s="383"/>
      <c r="U291" s="383"/>
    </row>
    <row r="293" spans="2:21">
      <c r="G293" s="460">
        <f>+F281-E281</f>
        <v>-55</v>
      </c>
    </row>
  </sheetData>
  <autoFilter ref="H8:N270">
    <filterColumn colId="6">
      <filters blank="1"/>
    </filterColumn>
  </autoFilter>
  <mergeCells count="37">
    <mergeCell ref="S7:S8"/>
    <mergeCell ref="B4:E4"/>
    <mergeCell ref="F4:S5"/>
    <mergeCell ref="B5:E5"/>
    <mergeCell ref="B6:S6"/>
    <mergeCell ref="B7:B8"/>
    <mergeCell ref="C7:C8"/>
    <mergeCell ref="D7:D8"/>
    <mergeCell ref="E7:E8"/>
    <mergeCell ref="F7:F8"/>
    <mergeCell ref="G7:G8"/>
    <mergeCell ref="H7:N7"/>
    <mergeCell ref="O7:O8"/>
    <mergeCell ref="P7:P8"/>
    <mergeCell ref="Q7:Q8"/>
    <mergeCell ref="R7:R8"/>
    <mergeCell ref="C275:U275"/>
    <mergeCell ref="C276:C277"/>
    <mergeCell ref="D276:D277"/>
    <mergeCell ref="E276:E277"/>
    <mergeCell ref="F276:I276"/>
    <mergeCell ref="J276:N276"/>
    <mergeCell ref="O276:R276"/>
    <mergeCell ref="S276:U276"/>
    <mergeCell ref="T277:U277"/>
    <mergeCell ref="C290:T290"/>
    <mergeCell ref="T278:U278"/>
    <mergeCell ref="T279:U279"/>
    <mergeCell ref="T280:U280"/>
    <mergeCell ref="T281:U281"/>
    <mergeCell ref="T282:U282"/>
    <mergeCell ref="T283:U283"/>
    <mergeCell ref="T284:U284"/>
    <mergeCell ref="T285:U285"/>
    <mergeCell ref="T286:U286"/>
    <mergeCell ref="C287:D287"/>
    <mergeCell ref="T287:U287"/>
  </mergeCells>
  <conditionalFormatting sqref="E286 O278:T278 J285:J286 N285:N286 K278:M286 O279:S286 T279:T287 H278:I286">
    <cfRule type="cellIs" dxfId="203" priority="67" operator="lessThan">
      <formula>0</formula>
    </cfRule>
  </conditionalFormatting>
  <conditionalFormatting sqref="K278">
    <cfRule type="cellIs" dxfId="202" priority="66" operator="greaterThan">
      <formula>$G$31</formula>
    </cfRule>
  </conditionalFormatting>
  <conditionalFormatting sqref="K279">
    <cfRule type="cellIs" dxfId="201" priority="65" operator="greaterThan">
      <formula>$G$32</formula>
    </cfRule>
  </conditionalFormatting>
  <conditionalFormatting sqref="K280">
    <cfRule type="cellIs" dxfId="200" priority="64" operator="greaterThan">
      <formula>$G$33</formula>
    </cfRule>
  </conditionalFormatting>
  <conditionalFormatting sqref="K281">
    <cfRule type="cellIs" dxfId="199" priority="63" operator="greaterThan">
      <formula>$G$34</formula>
    </cfRule>
  </conditionalFormatting>
  <conditionalFormatting sqref="K282">
    <cfRule type="cellIs" dxfId="198" priority="62" operator="greaterThan">
      <formula>$G$35</formula>
    </cfRule>
  </conditionalFormatting>
  <conditionalFormatting sqref="K283">
    <cfRule type="cellIs" dxfId="197" priority="61" operator="greaterThan">
      <formula>#REF!</formula>
    </cfRule>
  </conditionalFormatting>
  <conditionalFormatting sqref="K284">
    <cfRule type="cellIs" dxfId="196" priority="60" operator="greaterThan">
      <formula>$G$87</formula>
    </cfRule>
  </conditionalFormatting>
  <conditionalFormatting sqref="K285">
    <cfRule type="cellIs" dxfId="195" priority="59" operator="greaterThan">
      <formula>$G$88</formula>
    </cfRule>
  </conditionalFormatting>
  <conditionalFormatting sqref="K286">
    <cfRule type="cellIs" dxfId="194" priority="58" operator="greaterThan">
      <formula>$G$89</formula>
    </cfRule>
  </conditionalFormatting>
  <conditionalFormatting sqref="R278">
    <cfRule type="cellIs" dxfId="193" priority="57" operator="greaterThan">
      <formula>$G$31</formula>
    </cfRule>
  </conditionalFormatting>
  <conditionalFormatting sqref="R279">
    <cfRule type="cellIs" dxfId="192" priority="56" operator="greaterThan">
      <formula>$G$32</formula>
    </cfRule>
  </conditionalFormatting>
  <conditionalFormatting sqref="R280">
    <cfRule type="cellIs" dxfId="191" priority="55" operator="greaterThan">
      <formula>$G$33</formula>
    </cfRule>
  </conditionalFormatting>
  <conditionalFormatting sqref="R281">
    <cfRule type="cellIs" dxfId="190" priority="54" operator="greaterThan">
      <formula>$G$34</formula>
    </cfRule>
  </conditionalFormatting>
  <conditionalFormatting sqref="R282">
    <cfRule type="cellIs" dxfId="189" priority="53" operator="greaterThan">
      <formula>$G$35</formula>
    </cfRule>
  </conditionalFormatting>
  <conditionalFormatting sqref="R283">
    <cfRule type="cellIs" dxfId="188" priority="52" operator="greaterThan">
      <formula>#REF!</formula>
    </cfRule>
  </conditionalFormatting>
  <conditionalFormatting sqref="R284">
    <cfRule type="cellIs" dxfId="187" priority="51" operator="greaterThan">
      <formula>$G$87</formula>
    </cfRule>
  </conditionalFormatting>
  <conditionalFormatting sqref="R285">
    <cfRule type="cellIs" dxfId="186" priority="50" operator="greaterThan">
      <formula>$G$88</formula>
    </cfRule>
  </conditionalFormatting>
  <conditionalFormatting sqref="R286">
    <cfRule type="cellIs" dxfId="185" priority="49" operator="greaterThan">
      <formula>$G$89</formula>
    </cfRule>
  </conditionalFormatting>
  <conditionalFormatting sqref="O278">
    <cfRule type="cellIs" dxfId="184" priority="48" operator="greaterThan">
      <formula>$G$31</formula>
    </cfRule>
  </conditionalFormatting>
  <conditionalFormatting sqref="O279">
    <cfRule type="cellIs" dxfId="183" priority="47" operator="greaterThan">
      <formula>$G$32</formula>
    </cfRule>
  </conditionalFormatting>
  <conditionalFormatting sqref="O280">
    <cfRule type="cellIs" dxfId="182" priority="46" operator="greaterThan">
      <formula>$G$33</formula>
    </cfRule>
  </conditionalFormatting>
  <conditionalFormatting sqref="O281">
    <cfRule type="cellIs" dxfId="181" priority="45" operator="greaterThan">
      <formula>$G$34</formula>
    </cfRule>
  </conditionalFormatting>
  <conditionalFormatting sqref="O282">
    <cfRule type="cellIs" dxfId="180" priority="44" operator="greaterThan">
      <formula>$G$35</formula>
    </cfRule>
  </conditionalFormatting>
  <conditionalFormatting sqref="O283">
    <cfRule type="cellIs" dxfId="179" priority="43" operator="greaterThan">
      <formula>#REF!</formula>
    </cfRule>
  </conditionalFormatting>
  <conditionalFormatting sqref="O284">
    <cfRule type="cellIs" dxfId="178" priority="42" operator="greaterThan">
      <formula>$G$87</formula>
    </cfRule>
  </conditionalFormatting>
  <conditionalFormatting sqref="P278">
    <cfRule type="cellIs" dxfId="177" priority="41" operator="greaterThan">
      <formula>$G$31</formula>
    </cfRule>
  </conditionalFormatting>
  <conditionalFormatting sqref="P279">
    <cfRule type="cellIs" dxfId="176" priority="40" operator="greaterThan">
      <formula>$G$32</formula>
    </cfRule>
  </conditionalFormatting>
  <conditionalFormatting sqref="P280">
    <cfRule type="cellIs" dxfId="175" priority="39" operator="greaterThan">
      <formula>$G$33</formula>
    </cfRule>
  </conditionalFormatting>
  <conditionalFormatting sqref="P281">
    <cfRule type="cellIs" dxfId="174" priority="38" operator="greaterThan">
      <formula>$G$34</formula>
    </cfRule>
  </conditionalFormatting>
  <conditionalFormatting sqref="P282">
    <cfRule type="cellIs" dxfId="173" priority="37" operator="greaterThan">
      <formula>$G$35</formula>
    </cfRule>
  </conditionalFormatting>
  <conditionalFormatting sqref="P283">
    <cfRule type="cellIs" dxfId="172" priority="36" operator="greaterThan">
      <formula>#REF!</formula>
    </cfRule>
  </conditionalFormatting>
  <conditionalFormatting sqref="P284">
    <cfRule type="cellIs" dxfId="171" priority="35" operator="greaterThan">
      <formula>$G$87</formula>
    </cfRule>
  </conditionalFormatting>
  <conditionalFormatting sqref="E286 O278:T278 J285:J286 N285:N286 K278:M286 O279:S286 T279:T287 H278:I286">
    <cfRule type="cellIs" dxfId="170" priority="34" operator="lessThan">
      <formula>0</formula>
    </cfRule>
  </conditionalFormatting>
  <conditionalFormatting sqref="K278">
    <cfRule type="cellIs" dxfId="169" priority="33" operator="greaterThan">
      <formula>$G$31</formula>
    </cfRule>
  </conditionalFormatting>
  <conditionalFormatting sqref="K279">
    <cfRule type="cellIs" dxfId="168" priority="32" operator="greaterThan">
      <formula>$G$32</formula>
    </cfRule>
  </conditionalFormatting>
  <conditionalFormatting sqref="K280">
    <cfRule type="cellIs" dxfId="167" priority="31" operator="greaterThan">
      <formula>$G$33</formula>
    </cfRule>
  </conditionalFormatting>
  <conditionalFormatting sqref="K281">
    <cfRule type="cellIs" dxfId="166" priority="30" operator="greaterThan">
      <formula>$G$34</formula>
    </cfRule>
  </conditionalFormatting>
  <conditionalFormatting sqref="K282">
    <cfRule type="cellIs" dxfId="165" priority="29" operator="greaterThan">
      <formula>$G$35</formula>
    </cfRule>
  </conditionalFormatting>
  <conditionalFormatting sqref="K283">
    <cfRule type="cellIs" dxfId="164" priority="28" operator="greaterThan">
      <formula>#REF!</formula>
    </cfRule>
  </conditionalFormatting>
  <conditionalFormatting sqref="K284">
    <cfRule type="cellIs" dxfId="163" priority="27" operator="greaterThan">
      <formula>$G$87</formula>
    </cfRule>
  </conditionalFormatting>
  <conditionalFormatting sqref="K285">
    <cfRule type="cellIs" dxfId="162" priority="26" operator="greaterThan">
      <formula>$G$88</formula>
    </cfRule>
  </conditionalFormatting>
  <conditionalFormatting sqref="K286">
    <cfRule type="cellIs" dxfId="161" priority="25" operator="greaterThan">
      <formula>$G$89</formula>
    </cfRule>
  </conditionalFormatting>
  <conditionalFormatting sqref="R278">
    <cfRule type="cellIs" dxfId="160" priority="24" operator="greaterThan">
      <formula>$G$31</formula>
    </cfRule>
  </conditionalFormatting>
  <conditionalFormatting sqref="R279">
    <cfRule type="cellIs" dxfId="159" priority="23" operator="greaterThan">
      <formula>$G$32</formula>
    </cfRule>
  </conditionalFormatting>
  <conditionalFormatting sqref="R280">
    <cfRule type="cellIs" dxfId="158" priority="22" operator="greaterThan">
      <formula>$G$33</formula>
    </cfRule>
  </conditionalFormatting>
  <conditionalFormatting sqref="R281">
    <cfRule type="cellIs" dxfId="157" priority="21" operator="greaterThan">
      <formula>$G$34</formula>
    </cfRule>
  </conditionalFormatting>
  <conditionalFormatting sqref="R282">
    <cfRule type="cellIs" dxfId="156" priority="20" operator="greaterThan">
      <formula>$G$35</formula>
    </cfRule>
  </conditionalFormatting>
  <conditionalFormatting sqref="R283">
    <cfRule type="cellIs" dxfId="155" priority="19" operator="greaterThan">
      <formula>#REF!</formula>
    </cfRule>
  </conditionalFormatting>
  <conditionalFormatting sqref="R284">
    <cfRule type="cellIs" dxfId="154" priority="18" operator="greaterThan">
      <formula>$G$87</formula>
    </cfRule>
  </conditionalFormatting>
  <conditionalFormatting sqref="R285">
    <cfRule type="cellIs" dxfId="153" priority="17" operator="greaterThan">
      <formula>$G$88</formula>
    </cfRule>
  </conditionalFormatting>
  <conditionalFormatting sqref="R286">
    <cfRule type="cellIs" dxfId="152" priority="16" operator="greaterThan">
      <formula>$G$89</formula>
    </cfRule>
  </conditionalFormatting>
  <conditionalFormatting sqref="O278">
    <cfRule type="cellIs" dxfId="151" priority="15" operator="greaterThan">
      <formula>$G$31</formula>
    </cfRule>
  </conditionalFormatting>
  <conditionalFormatting sqref="O279">
    <cfRule type="cellIs" dxfId="150" priority="14" operator="greaterThan">
      <formula>$G$32</formula>
    </cfRule>
  </conditionalFormatting>
  <conditionalFormatting sqref="O280">
    <cfRule type="cellIs" dxfId="149" priority="13" operator="greaterThan">
      <formula>$G$33</formula>
    </cfRule>
  </conditionalFormatting>
  <conditionalFormatting sqref="O281">
    <cfRule type="cellIs" dxfId="148" priority="12" operator="greaterThan">
      <formula>$G$34</formula>
    </cfRule>
  </conditionalFormatting>
  <conditionalFormatting sqref="O282">
    <cfRule type="cellIs" dxfId="147" priority="11" operator="greaterThan">
      <formula>$G$35</formula>
    </cfRule>
  </conditionalFormatting>
  <conditionalFormatting sqref="O283">
    <cfRule type="cellIs" dxfId="146" priority="10" operator="greaterThan">
      <formula>#REF!</formula>
    </cfRule>
  </conditionalFormatting>
  <conditionalFormatting sqref="O284">
    <cfRule type="cellIs" dxfId="145" priority="9" operator="greaterThan">
      <formula>$G$87</formula>
    </cfRule>
  </conditionalFormatting>
  <conditionalFormatting sqref="P278">
    <cfRule type="cellIs" dxfId="144" priority="8" operator="greaterThan">
      <formula>$G$31</formula>
    </cfRule>
  </conditionalFormatting>
  <conditionalFormatting sqref="P279">
    <cfRule type="cellIs" dxfId="143" priority="7" operator="greaterThan">
      <formula>$G$32</formula>
    </cfRule>
  </conditionalFormatting>
  <conditionalFormatting sqref="P280">
    <cfRule type="cellIs" dxfId="142" priority="6" operator="greaterThan">
      <formula>$G$33</formula>
    </cfRule>
  </conditionalFormatting>
  <conditionalFormatting sqref="P281">
    <cfRule type="cellIs" dxfId="141" priority="5" operator="greaterThan">
      <formula>$G$34</formula>
    </cfRule>
  </conditionalFormatting>
  <conditionalFormatting sqref="P282">
    <cfRule type="cellIs" dxfId="140" priority="4" operator="greaterThan">
      <formula>$G$35</formula>
    </cfRule>
  </conditionalFormatting>
  <conditionalFormatting sqref="P283">
    <cfRule type="cellIs" dxfId="139" priority="3" operator="greaterThan">
      <formula>#REF!</formula>
    </cfRule>
  </conditionalFormatting>
  <conditionalFormatting sqref="P284">
    <cfRule type="cellIs" dxfId="138" priority="2" operator="greaterThan">
      <formula>$G$87</formula>
    </cfRule>
  </conditionalFormatting>
  <conditionalFormatting sqref="H278:H286">
    <cfRule type="cellIs" dxfId="137" priority="1" operator="lessThan">
      <formula>0</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U172"/>
  <sheetViews>
    <sheetView tabSelected="1" topLeftCell="A138" workbookViewId="0">
      <selection activeCell="U159" sqref="U159"/>
    </sheetView>
  </sheetViews>
  <sheetFormatPr defaultRowHeight="15"/>
  <cols>
    <col min="1" max="2" width="9.140625" style="383"/>
    <col min="3" max="3" width="10.42578125" style="383" bestFit="1" customWidth="1"/>
    <col min="4" max="4" width="9.140625" style="383"/>
    <col min="5" max="6" width="10.85546875" style="383" customWidth="1"/>
    <col min="7" max="7" width="11.5703125" style="383" customWidth="1"/>
    <col min="8" max="8" width="13.28515625" style="383" customWidth="1"/>
    <col min="9" max="10" width="9.140625" style="383"/>
    <col min="11" max="11" width="10.85546875" style="383" bestFit="1" customWidth="1"/>
    <col min="12" max="12" width="11.42578125" style="383" bestFit="1" customWidth="1"/>
    <col min="13" max="13" width="10.5703125" style="383" bestFit="1" customWidth="1"/>
    <col min="14" max="14" width="11.42578125" style="383" customWidth="1"/>
    <col min="15" max="16384" width="9.140625" style="383"/>
  </cols>
  <sheetData>
    <row r="3" spans="2:19" ht="18.75">
      <c r="B3" s="696" t="s">
        <v>22</v>
      </c>
      <c r="C3" s="696"/>
      <c r="D3" s="696"/>
      <c r="E3" s="696"/>
      <c r="F3" s="697"/>
      <c r="G3" s="697"/>
      <c r="H3" s="697"/>
      <c r="I3" s="697"/>
      <c r="J3" s="697"/>
      <c r="K3" s="697"/>
      <c r="L3" s="697"/>
      <c r="M3" s="697"/>
      <c r="N3" s="697"/>
      <c r="O3" s="697"/>
      <c r="P3" s="697"/>
      <c r="Q3" s="697"/>
      <c r="R3" s="697"/>
      <c r="S3" s="697"/>
    </row>
    <row r="4" spans="2:19" ht="18.75">
      <c r="B4" s="696" t="s">
        <v>1723</v>
      </c>
      <c r="C4" s="696"/>
      <c r="D4" s="696"/>
      <c r="E4" s="696"/>
      <c r="F4" s="697"/>
      <c r="G4" s="697"/>
      <c r="H4" s="697"/>
      <c r="I4" s="697"/>
      <c r="J4" s="697"/>
      <c r="K4" s="697"/>
      <c r="L4" s="697"/>
      <c r="M4" s="697"/>
      <c r="N4" s="697"/>
      <c r="O4" s="697"/>
      <c r="P4" s="697"/>
      <c r="Q4" s="697"/>
      <c r="R4" s="697"/>
      <c r="S4" s="697"/>
    </row>
    <row r="5" spans="2:19" ht="18.75">
      <c r="B5" s="696"/>
      <c r="C5" s="696"/>
      <c r="D5" s="696"/>
      <c r="E5" s="696"/>
      <c r="F5" s="697"/>
      <c r="G5" s="697"/>
      <c r="H5" s="697"/>
      <c r="I5" s="697"/>
      <c r="J5" s="697"/>
      <c r="K5" s="697"/>
      <c r="L5" s="697"/>
      <c r="M5" s="697"/>
      <c r="N5" s="697"/>
      <c r="O5" s="697"/>
      <c r="P5" s="697"/>
      <c r="Q5" s="697"/>
      <c r="R5" s="697"/>
      <c r="S5" s="697"/>
    </row>
    <row r="6" spans="2:19" ht="18.75">
      <c r="B6" s="696"/>
      <c r="C6" s="696"/>
      <c r="D6" s="696"/>
      <c r="E6" s="696"/>
      <c r="F6" s="697"/>
      <c r="G6" s="697"/>
      <c r="H6" s="697"/>
      <c r="I6" s="697"/>
      <c r="J6" s="697"/>
      <c r="K6" s="697"/>
      <c r="L6" s="697"/>
      <c r="M6" s="697"/>
      <c r="N6" s="697"/>
      <c r="O6" s="697"/>
      <c r="P6" s="697"/>
      <c r="Q6" s="697"/>
      <c r="R6" s="697"/>
      <c r="S6" s="697"/>
    </row>
    <row r="7" spans="2:19" ht="18.75">
      <c r="B7" s="696" t="s">
        <v>1696</v>
      </c>
      <c r="C7" s="696"/>
      <c r="D7" s="696"/>
      <c r="E7" s="696"/>
      <c r="F7" s="696"/>
      <c r="G7" s="696"/>
      <c r="H7" s="696"/>
      <c r="I7" s="696"/>
      <c r="J7" s="696"/>
      <c r="K7" s="696"/>
      <c r="L7" s="696"/>
      <c r="M7" s="696"/>
      <c r="N7" s="696"/>
      <c r="O7" s="696"/>
      <c r="P7" s="696"/>
      <c r="Q7" s="696"/>
      <c r="R7" s="696"/>
      <c r="S7" s="696"/>
    </row>
    <row r="8" spans="2:19" ht="18">
      <c r="B8" s="692" t="s">
        <v>1633</v>
      </c>
      <c r="C8" s="692" t="s">
        <v>1634</v>
      </c>
      <c r="D8" s="691" t="s">
        <v>91</v>
      </c>
      <c r="E8" s="691" t="s">
        <v>92</v>
      </c>
      <c r="F8" s="691" t="s">
        <v>93</v>
      </c>
      <c r="G8" s="691" t="s">
        <v>94</v>
      </c>
      <c r="H8" s="693" t="s">
        <v>95</v>
      </c>
      <c r="I8" s="694"/>
      <c r="J8" s="694"/>
      <c r="K8" s="694"/>
      <c r="L8" s="694"/>
      <c r="M8" s="694"/>
      <c r="N8" s="695"/>
      <c r="O8" s="691" t="s">
        <v>96</v>
      </c>
      <c r="P8" s="691" t="s">
        <v>97</v>
      </c>
      <c r="Q8" s="691" t="s">
        <v>98</v>
      </c>
      <c r="R8" s="691" t="s">
        <v>99</v>
      </c>
      <c r="S8" s="691" t="s">
        <v>265</v>
      </c>
    </row>
    <row r="9" spans="2:19" ht="18">
      <c r="B9" s="692"/>
      <c r="C9" s="692"/>
      <c r="D9" s="691"/>
      <c r="E9" s="691"/>
      <c r="F9" s="691"/>
      <c r="G9" s="691"/>
      <c r="H9" s="444" t="s">
        <v>101</v>
      </c>
      <c r="I9" s="445" t="s">
        <v>102</v>
      </c>
      <c r="J9" s="445" t="s">
        <v>103</v>
      </c>
      <c r="K9" s="445" t="s">
        <v>1725</v>
      </c>
      <c r="L9" s="445" t="s">
        <v>1700</v>
      </c>
      <c r="M9" s="445" t="s">
        <v>1701</v>
      </c>
      <c r="N9" s="445" t="s">
        <v>1746</v>
      </c>
      <c r="O9" s="691"/>
      <c r="P9" s="691"/>
      <c r="Q9" s="691"/>
      <c r="R9" s="691"/>
      <c r="S9" s="691"/>
    </row>
    <row r="10" spans="2:19">
      <c r="B10" s="446">
        <v>1</v>
      </c>
      <c r="C10" s="447">
        <v>45256</v>
      </c>
      <c r="D10" s="446" t="s">
        <v>1373</v>
      </c>
      <c r="E10" s="446" t="s">
        <v>857</v>
      </c>
      <c r="F10" s="446" t="s">
        <v>1724</v>
      </c>
      <c r="G10" s="446" t="s">
        <v>110</v>
      </c>
      <c r="H10" s="446"/>
      <c r="I10" s="446">
        <v>225</v>
      </c>
      <c r="J10" s="446"/>
      <c r="K10" s="446"/>
      <c r="L10" s="446"/>
      <c r="M10" s="446"/>
      <c r="N10" s="446"/>
      <c r="O10" s="446">
        <f>+I10</f>
        <v>225</v>
      </c>
      <c r="P10" s="446"/>
      <c r="Q10" s="446"/>
      <c r="R10" s="446"/>
      <c r="S10" s="446"/>
    </row>
    <row r="11" spans="2:19">
      <c r="B11" s="446">
        <f>+B10+1</f>
        <v>2</v>
      </c>
      <c r="C11" s="447">
        <v>45256</v>
      </c>
      <c r="D11" s="446" t="s">
        <v>1194</v>
      </c>
      <c r="E11" s="446" t="s">
        <v>1230</v>
      </c>
      <c r="F11" s="446" t="s">
        <v>1724</v>
      </c>
      <c r="G11" s="446" t="s">
        <v>110</v>
      </c>
      <c r="H11" s="446"/>
      <c r="I11" s="446"/>
      <c r="J11" s="446"/>
      <c r="K11" s="446">
        <v>322</v>
      </c>
      <c r="L11" s="446"/>
      <c r="M11" s="446"/>
      <c r="N11" s="446"/>
      <c r="O11" s="446">
        <f>+O10+H11+I11+J11+K11+L11+N11</f>
        <v>547</v>
      </c>
      <c r="P11" s="446"/>
      <c r="Q11" s="446"/>
      <c r="R11" s="446"/>
      <c r="S11" s="446"/>
    </row>
    <row r="12" spans="2:19">
      <c r="B12" s="446">
        <f t="shared" ref="B12:B75" si="0">+B11+1</f>
        <v>3</v>
      </c>
      <c r="C12" s="447">
        <v>45263</v>
      </c>
      <c r="D12" s="448" t="s">
        <v>1213</v>
      </c>
      <c r="E12" s="448" t="s">
        <v>1589</v>
      </c>
      <c r="F12" s="446" t="s">
        <v>1724</v>
      </c>
      <c r="G12" s="446" t="s">
        <v>110</v>
      </c>
      <c r="H12" s="446"/>
      <c r="I12" s="446"/>
      <c r="J12" s="446"/>
      <c r="K12" s="446"/>
      <c r="L12" s="446">
        <v>400</v>
      </c>
      <c r="M12" s="446"/>
      <c r="N12" s="446"/>
      <c r="O12" s="446">
        <f>+O11+H12+I12+J12+K12+L12+N12</f>
        <v>947</v>
      </c>
      <c r="P12" s="446"/>
      <c r="Q12" s="446"/>
      <c r="R12" s="446"/>
      <c r="S12" s="446"/>
    </row>
    <row r="13" spans="2:19">
      <c r="B13" s="446">
        <f t="shared" si="0"/>
        <v>4</v>
      </c>
      <c r="C13" s="447">
        <v>45265</v>
      </c>
      <c r="D13" s="446" t="s">
        <v>1376</v>
      </c>
      <c r="E13" s="446" t="s">
        <v>1431</v>
      </c>
      <c r="F13" s="446" t="s">
        <v>1724</v>
      </c>
      <c r="G13" s="446" t="s">
        <v>110</v>
      </c>
      <c r="H13" s="446">
        <v>431</v>
      </c>
      <c r="I13" s="446"/>
      <c r="J13" s="446"/>
      <c r="K13" s="446"/>
      <c r="L13" s="446"/>
      <c r="M13" s="446"/>
      <c r="N13" s="446"/>
      <c r="O13" s="446">
        <f t="shared" ref="O13:O76" si="1">+O12+H13+I13+J13+K13+L13+N13</f>
        <v>1378</v>
      </c>
      <c r="P13" s="446"/>
      <c r="Q13" s="446"/>
      <c r="R13" s="446"/>
      <c r="S13" s="446"/>
    </row>
    <row r="14" spans="2:19">
      <c r="B14" s="446">
        <f t="shared" si="0"/>
        <v>5</v>
      </c>
      <c r="C14" s="447">
        <v>45266</v>
      </c>
      <c r="D14" s="446" t="s">
        <v>1404</v>
      </c>
      <c r="E14" s="446" t="s">
        <v>699</v>
      </c>
      <c r="F14" s="446" t="s">
        <v>1724</v>
      </c>
      <c r="G14" s="446" t="s">
        <v>110</v>
      </c>
      <c r="H14" s="446"/>
      <c r="I14" s="446">
        <v>719</v>
      </c>
      <c r="J14" s="446"/>
      <c r="K14" s="446"/>
      <c r="L14" s="446"/>
      <c r="M14" s="446"/>
      <c r="N14" s="446"/>
      <c r="O14" s="446">
        <f t="shared" si="1"/>
        <v>2097</v>
      </c>
      <c r="P14" s="446"/>
      <c r="Q14" s="446"/>
      <c r="R14" s="446"/>
      <c r="S14" s="446"/>
    </row>
    <row r="15" spans="2:19">
      <c r="B15" s="446">
        <f t="shared" si="0"/>
        <v>6</v>
      </c>
      <c r="C15" s="447">
        <v>45268</v>
      </c>
      <c r="D15" s="446" t="s">
        <v>1058</v>
      </c>
      <c r="E15" s="446" t="s">
        <v>1373</v>
      </c>
      <c r="F15" s="446"/>
      <c r="G15" s="446"/>
      <c r="H15" s="446"/>
      <c r="I15" s="446"/>
      <c r="J15" s="446"/>
      <c r="K15" s="446"/>
      <c r="L15" s="446"/>
      <c r="M15" s="446"/>
      <c r="N15" s="446">
        <v>163</v>
      </c>
      <c r="O15" s="446">
        <f t="shared" si="1"/>
        <v>2260</v>
      </c>
      <c r="P15" s="446"/>
      <c r="Q15" s="446"/>
      <c r="R15" s="446"/>
      <c r="S15" s="446"/>
    </row>
    <row r="16" spans="2:19">
      <c r="B16" s="446">
        <f t="shared" si="0"/>
        <v>7</v>
      </c>
      <c r="C16" s="447">
        <v>45270</v>
      </c>
      <c r="D16" s="446" t="s">
        <v>1241</v>
      </c>
      <c r="E16" s="446">
        <v>229</v>
      </c>
      <c r="F16" s="446"/>
      <c r="G16" s="446"/>
      <c r="H16" s="446">
        <v>194</v>
      </c>
      <c r="I16" s="446"/>
      <c r="J16" s="446"/>
      <c r="K16" s="446"/>
      <c r="L16" s="446"/>
      <c r="M16" s="446"/>
      <c r="N16" s="446"/>
      <c r="O16" s="446">
        <f t="shared" si="1"/>
        <v>2454</v>
      </c>
      <c r="P16" s="446"/>
      <c r="Q16" s="446"/>
      <c r="R16" s="446"/>
      <c r="S16" s="446"/>
    </row>
    <row r="17" spans="2:19">
      <c r="B17" s="446">
        <f t="shared" si="0"/>
        <v>8</v>
      </c>
      <c r="C17" s="447">
        <v>45270</v>
      </c>
      <c r="D17" s="446">
        <v>229</v>
      </c>
      <c r="E17" s="446">
        <v>235</v>
      </c>
      <c r="F17" s="446"/>
      <c r="G17" s="446"/>
      <c r="H17" s="446">
        <v>198</v>
      </c>
      <c r="I17" s="446"/>
      <c r="J17" s="446"/>
      <c r="K17" s="446"/>
      <c r="L17" s="446"/>
      <c r="M17" s="446"/>
      <c r="N17" s="446"/>
      <c r="O17" s="446">
        <f t="shared" si="1"/>
        <v>2652</v>
      </c>
      <c r="P17" s="446"/>
      <c r="Q17" s="446"/>
      <c r="R17" s="446"/>
      <c r="S17" s="446"/>
    </row>
    <row r="18" spans="2:19">
      <c r="B18" s="446">
        <f t="shared" si="0"/>
        <v>9</v>
      </c>
      <c r="C18" s="447">
        <v>45270</v>
      </c>
      <c r="D18" s="446">
        <v>235</v>
      </c>
      <c r="E18" s="446">
        <v>237</v>
      </c>
      <c r="F18" s="446"/>
      <c r="G18" s="446"/>
      <c r="H18" s="446">
        <v>112</v>
      </c>
      <c r="I18" s="446"/>
      <c r="J18" s="446"/>
      <c r="K18" s="446"/>
      <c r="L18" s="446"/>
      <c r="M18" s="446"/>
      <c r="N18" s="446"/>
      <c r="O18" s="446">
        <f t="shared" si="1"/>
        <v>2764</v>
      </c>
      <c r="P18" s="446"/>
      <c r="Q18" s="446"/>
      <c r="R18" s="446"/>
      <c r="S18" s="446"/>
    </row>
    <row r="19" spans="2:19">
      <c r="B19" s="446">
        <f t="shared" si="0"/>
        <v>10</v>
      </c>
      <c r="C19" s="447">
        <v>45271</v>
      </c>
      <c r="D19" s="446">
        <v>210</v>
      </c>
      <c r="E19" s="446">
        <v>212</v>
      </c>
      <c r="F19" s="446"/>
      <c r="G19" s="446"/>
      <c r="H19" s="446"/>
      <c r="I19" s="446">
        <v>262</v>
      </c>
      <c r="J19" s="446"/>
      <c r="K19" s="446"/>
      <c r="L19" s="446"/>
      <c r="M19" s="446"/>
      <c r="N19" s="446"/>
      <c r="O19" s="446">
        <f t="shared" si="1"/>
        <v>3026</v>
      </c>
      <c r="P19" s="446"/>
      <c r="Q19" s="446"/>
      <c r="R19" s="446"/>
      <c r="S19" s="446"/>
    </row>
    <row r="20" spans="2:19">
      <c r="B20" s="446">
        <f t="shared" si="0"/>
        <v>11</v>
      </c>
      <c r="C20" s="447">
        <v>45272</v>
      </c>
      <c r="D20" s="446">
        <v>113</v>
      </c>
      <c r="E20" s="446">
        <v>115</v>
      </c>
      <c r="F20" s="446"/>
      <c r="G20" s="446"/>
      <c r="H20" s="446"/>
      <c r="I20" s="446"/>
      <c r="J20" s="446">
        <v>199</v>
      </c>
      <c r="K20" s="446"/>
      <c r="L20" s="446"/>
      <c r="M20" s="446"/>
      <c r="N20" s="446"/>
      <c r="O20" s="446">
        <f t="shared" si="1"/>
        <v>3225</v>
      </c>
      <c r="P20" s="446"/>
      <c r="Q20" s="446"/>
      <c r="R20" s="446"/>
      <c r="S20" s="446"/>
    </row>
    <row r="21" spans="2:19">
      <c r="B21" s="446">
        <f t="shared" si="0"/>
        <v>12</v>
      </c>
      <c r="C21" s="447">
        <v>45274</v>
      </c>
      <c r="D21" s="446">
        <v>164</v>
      </c>
      <c r="E21" s="446">
        <v>150</v>
      </c>
      <c r="F21" s="446"/>
      <c r="G21" s="446"/>
      <c r="H21" s="446"/>
      <c r="I21" s="446"/>
      <c r="J21" s="446"/>
      <c r="K21" s="446"/>
      <c r="L21" s="446"/>
      <c r="M21" s="446"/>
      <c r="N21" s="446">
        <v>608</v>
      </c>
      <c r="O21" s="446">
        <f t="shared" si="1"/>
        <v>3833</v>
      </c>
      <c r="P21" s="446"/>
      <c r="Q21" s="446"/>
      <c r="R21" s="446"/>
      <c r="S21" s="446"/>
    </row>
    <row r="22" spans="2:19">
      <c r="B22" s="446">
        <f t="shared" si="0"/>
        <v>13</v>
      </c>
      <c r="C22" s="447">
        <v>45276</v>
      </c>
      <c r="D22" s="446">
        <v>165</v>
      </c>
      <c r="E22" s="446">
        <v>166</v>
      </c>
      <c r="F22" s="446"/>
      <c r="G22" s="446"/>
      <c r="H22" s="446"/>
      <c r="I22" s="446"/>
      <c r="J22" s="446"/>
      <c r="K22" s="446"/>
      <c r="L22" s="446"/>
      <c r="M22" s="446"/>
      <c r="N22" s="446">
        <v>151</v>
      </c>
      <c r="O22" s="446">
        <f t="shared" si="1"/>
        <v>3984</v>
      </c>
      <c r="P22" s="446"/>
      <c r="Q22" s="446"/>
      <c r="R22" s="446"/>
      <c r="S22" s="446"/>
    </row>
    <row r="23" spans="2:19">
      <c r="B23" s="446">
        <f t="shared" si="0"/>
        <v>14</v>
      </c>
      <c r="C23" s="447">
        <v>45281</v>
      </c>
      <c r="D23" s="446" t="s">
        <v>1124</v>
      </c>
      <c r="E23" s="446" t="s">
        <v>1123</v>
      </c>
      <c r="F23" s="446"/>
      <c r="G23" s="446"/>
      <c r="H23" s="446"/>
      <c r="I23" s="446"/>
      <c r="J23" s="446"/>
      <c r="K23" s="446">
        <v>174</v>
      </c>
      <c r="L23" s="446"/>
      <c r="M23" s="446"/>
      <c r="N23" s="446"/>
      <c r="O23" s="446">
        <f t="shared" si="1"/>
        <v>4158</v>
      </c>
      <c r="P23" s="446"/>
      <c r="Q23" s="446"/>
      <c r="R23" s="446"/>
      <c r="S23" s="446"/>
    </row>
    <row r="24" spans="2:19">
      <c r="B24" s="446">
        <f t="shared" si="0"/>
        <v>15</v>
      </c>
      <c r="C24" s="447">
        <v>45281</v>
      </c>
      <c r="D24" s="446" t="s">
        <v>1123</v>
      </c>
      <c r="E24" s="446" t="s">
        <v>1121</v>
      </c>
      <c r="F24" s="446"/>
      <c r="G24" s="446"/>
      <c r="H24" s="446"/>
      <c r="I24" s="446"/>
      <c r="J24" s="446"/>
      <c r="K24" s="446">
        <v>207</v>
      </c>
      <c r="L24" s="446"/>
      <c r="M24" s="446"/>
      <c r="N24" s="446"/>
      <c r="O24" s="446">
        <f t="shared" si="1"/>
        <v>4365</v>
      </c>
      <c r="P24" s="446"/>
      <c r="Q24" s="446"/>
      <c r="R24" s="446"/>
      <c r="S24" s="446"/>
    </row>
    <row r="25" spans="2:19">
      <c r="B25" s="446">
        <f t="shared" si="0"/>
        <v>16</v>
      </c>
      <c r="C25" s="447">
        <v>45282</v>
      </c>
      <c r="D25" s="446">
        <v>5</v>
      </c>
      <c r="E25" s="446">
        <v>9</v>
      </c>
      <c r="F25" s="446"/>
      <c r="G25" s="446"/>
      <c r="H25" s="446"/>
      <c r="I25" s="446">
        <v>38</v>
      </c>
      <c r="J25" s="446"/>
      <c r="K25" s="446"/>
      <c r="L25" s="446"/>
      <c r="M25" s="446"/>
      <c r="N25" s="446"/>
      <c r="O25" s="446">
        <f t="shared" si="1"/>
        <v>4403</v>
      </c>
      <c r="P25" s="446"/>
      <c r="Q25" s="446"/>
      <c r="R25" s="446"/>
      <c r="S25" s="446"/>
    </row>
    <row r="26" spans="2:19">
      <c r="B26" s="446">
        <f t="shared" si="0"/>
        <v>17</v>
      </c>
      <c r="C26" s="447">
        <v>45282</v>
      </c>
      <c r="D26" s="446">
        <v>9</v>
      </c>
      <c r="E26" s="446">
        <v>10</v>
      </c>
      <c r="F26" s="446"/>
      <c r="G26" s="446"/>
      <c r="H26" s="446"/>
      <c r="I26" s="446">
        <v>229</v>
      </c>
      <c r="J26" s="446"/>
      <c r="K26" s="446"/>
      <c r="L26" s="446"/>
      <c r="M26" s="446"/>
      <c r="N26" s="446"/>
      <c r="O26" s="446">
        <f t="shared" si="1"/>
        <v>4632</v>
      </c>
      <c r="P26" s="446"/>
      <c r="Q26" s="446"/>
      <c r="R26" s="446"/>
      <c r="S26" s="446"/>
    </row>
    <row r="27" spans="2:19">
      <c r="B27" s="446">
        <f t="shared" si="0"/>
        <v>18</v>
      </c>
      <c r="C27" s="447">
        <v>45282</v>
      </c>
      <c r="D27" s="446">
        <v>6</v>
      </c>
      <c r="E27" s="446">
        <v>19</v>
      </c>
      <c r="F27" s="446"/>
      <c r="G27" s="446"/>
      <c r="H27" s="446"/>
      <c r="I27" s="446"/>
      <c r="J27" s="446"/>
      <c r="K27" s="446">
        <v>276</v>
      </c>
      <c r="L27" s="446"/>
      <c r="M27" s="446"/>
      <c r="N27" s="446"/>
      <c r="O27" s="446">
        <f t="shared" si="1"/>
        <v>4908</v>
      </c>
      <c r="P27" s="446"/>
      <c r="Q27" s="446"/>
      <c r="R27" s="446"/>
      <c r="S27" s="446"/>
    </row>
    <row r="28" spans="2:19">
      <c r="B28" s="446">
        <f t="shared" si="0"/>
        <v>19</v>
      </c>
      <c r="C28" s="447">
        <v>45283</v>
      </c>
      <c r="D28" s="446">
        <v>205</v>
      </c>
      <c r="E28" s="446">
        <v>226</v>
      </c>
      <c r="F28" s="446"/>
      <c r="G28" s="446"/>
      <c r="H28" s="446"/>
      <c r="I28" s="446"/>
      <c r="J28" s="446"/>
      <c r="K28" s="446">
        <v>95.3</v>
      </c>
      <c r="L28" s="446"/>
      <c r="M28" s="446"/>
      <c r="N28" s="446"/>
      <c r="O28" s="446">
        <f t="shared" si="1"/>
        <v>5003.3</v>
      </c>
      <c r="P28" s="446"/>
      <c r="Q28" s="446"/>
      <c r="R28" s="446"/>
      <c r="S28" s="446"/>
    </row>
    <row r="29" spans="2:19">
      <c r="B29" s="446">
        <f t="shared" si="0"/>
        <v>20</v>
      </c>
      <c r="C29" s="447">
        <v>45283</v>
      </c>
      <c r="D29" s="446">
        <v>226</v>
      </c>
      <c r="E29" s="446">
        <v>231</v>
      </c>
      <c r="F29" s="446"/>
      <c r="G29" s="446"/>
      <c r="H29" s="446"/>
      <c r="I29" s="446"/>
      <c r="J29" s="446"/>
      <c r="K29" s="446">
        <v>61</v>
      </c>
      <c r="L29" s="446"/>
      <c r="M29" s="446"/>
      <c r="N29" s="446"/>
      <c r="O29" s="446">
        <f t="shared" si="1"/>
        <v>5064.3</v>
      </c>
      <c r="P29" s="446"/>
      <c r="Q29" s="446"/>
      <c r="R29" s="446"/>
      <c r="S29" s="446"/>
    </row>
    <row r="30" spans="2:19">
      <c r="B30" s="446">
        <f t="shared" si="0"/>
        <v>21</v>
      </c>
      <c r="C30" s="447">
        <v>45283</v>
      </c>
      <c r="D30" s="446">
        <v>231</v>
      </c>
      <c r="E30" s="446">
        <v>239</v>
      </c>
      <c r="F30" s="446"/>
      <c r="G30" s="446"/>
      <c r="H30" s="446"/>
      <c r="I30" s="446"/>
      <c r="J30" s="446"/>
      <c r="K30" s="446">
        <v>55</v>
      </c>
      <c r="L30" s="446"/>
      <c r="M30" s="446"/>
      <c r="N30" s="446"/>
      <c r="O30" s="446">
        <f t="shared" si="1"/>
        <v>5119.3</v>
      </c>
      <c r="P30" s="446"/>
      <c r="Q30" s="446"/>
      <c r="R30" s="446"/>
      <c r="S30" s="446"/>
    </row>
    <row r="31" spans="2:19">
      <c r="B31" s="446">
        <f t="shared" si="0"/>
        <v>22</v>
      </c>
      <c r="C31" s="447">
        <v>45283</v>
      </c>
      <c r="D31" s="446">
        <v>239</v>
      </c>
      <c r="E31" s="446">
        <v>246</v>
      </c>
      <c r="F31" s="446"/>
      <c r="G31" s="446"/>
      <c r="H31" s="446"/>
      <c r="I31" s="446"/>
      <c r="J31" s="446"/>
      <c r="K31" s="446">
        <v>72</v>
      </c>
      <c r="L31" s="446"/>
      <c r="M31" s="446"/>
      <c r="N31" s="446"/>
      <c r="O31" s="446">
        <f t="shared" si="1"/>
        <v>5191.3</v>
      </c>
      <c r="P31" s="446"/>
      <c r="Q31" s="446"/>
      <c r="R31" s="446"/>
      <c r="S31" s="446"/>
    </row>
    <row r="32" spans="2:19">
      <c r="B32" s="446">
        <f t="shared" si="0"/>
        <v>23</v>
      </c>
      <c r="C32" s="447">
        <v>45283</v>
      </c>
      <c r="D32" s="446">
        <v>246</v>
      </c>
      <c r="E32" s="446">
        <v>245</v>
      </c>
      <c r="F32" s="446"/>
      <c r="G32" s="446"/>
      <c r="H32" s="446"/>
      <c r="I32" s="446"/>
      <c r="J32" s="446"/>
      <c r="K32" s="446">
        <v>150</v>
      </c>
      <c r="L32" s="446"/>
      <c r="M32" s="446"/>
      <c r="N32" s="446"/>
      <c r="O32" s="446">
        <f t="shared" si="1"/>
        <v>5341.3</v>
      </c>
      <c r="P32" s="446"/>
      <c r="Q32" s="446"/>
      <c r="R32" s="446"/>
      <c r="S32" s="446"/>
    </row>
    <row r="33" spans="2:19">
      <c r="B33" s="446">
        <f t="shared" si="0"/>
        <v>24</v>
      </c>
      <c r="C33" s="447">
        <v>45306</v>
      </c>
      <c r="D33" s="446">
        <v>113</v>
      </c>
      <c r="E33" s="446">
        <v>79</v>
      </c>
      <c r="F33" s="446"/>
      <c r="G33" s="446"/>
      <c r="H33" s="446"/>
      <c r="I33" s="446"/>
      <c r="J33" s="446"/>
      <c r="K33" s="446"/>
      <c r="L33" s="446"/>
      <c r="M33" s="446"/>
      <c r="N33" s="446">
        <v>99</v>
      </c>
      <c r="O33" s="446">
        <f t="shared" si="1"/>
        <v>5440.3</v>
      </c>
      <c r="P33" s="446"/>
      <c r="Q33" s="446"/>
      <c r="R33" s="446"/>
      <c r="S33" s="446"/>
    </row>
    <row r="34" spans="2:19">
      <c r="B34" s="446">
        <f t="shared" si="0"/>
        <v>25</v>
      </c>
      <c r="C34" s="447">
        <v>45306</v>
      </c>
      <c r="D34" s="446">
        <v>79</v>
      </c>
      <c r="E34" s="446">
        <v>72</v>
      </c>
      <c r="F34" s="446"/>
      <c r="G34" s="446"/>
      <c r="H34" s="446"/>
      <c r="I34" s="446"/>
      <c r="J34" s="446"/>
      <c r="K34" s="446"/>
      <c r="L34" s="446"/>
      <c r="M34" s="446"/>
      <c r="N34" s="446">
        <v>67</v>
      </c>
      <c r="O34" s="446">
        <f t="shared" si="1"/>
        <v>5507.3</v>
      </c>
      <c r="P34" s="446"/>
      <c r="Q34" s="446"/>
      <c r="R34" s="446"/>
      <c r="S34" s="446"/>
    </row>
    <row r="35" spans="2:19">
      <c r="B35" s="446">
        <f t="shared" si="0"/>
        <v>26</v>
      </c>
      <c r="C35" s="447">
        <v>45306</v>
      </c>
      <c r="D35" s="446">
        <v>72</v>
      </c>
      <c r="E35" s="446">
        <v>74</v>
      </c>
      <c r="F35" s="446"/>
      <c r="G35" s="446"/>
      <c r="H35" s="446"/>
      <c r="I35" s="446"/>
      <c r="J35" s="446">
        <v>101</v>
      </c>
      <c r="K35" s="446"/>
      <c r="L35" s="446"/>
      <c r="M35" s="446"/>
      <c r="N35" s="446"/>
      <c r="O35" s="446">
        <f t="shared" si="1"/>
        <v>5608.3</v>
      </c>
      <c r="P35" s="446"/>
      <c r="Q35" s="446"/>
      <c r="R35" s="446"/>
      <c r="S35" s="446"/>
    </row>
    <row r="36" spans="2:19">
      <c r="B36" s="446">
        <f t="shared" si="0"/>
        <v>27</v>
      </c>
      <c r="C36" s="447">
        <v>45306</v>
      </c>
      <c r="D36" s="446">
        <v>74</v>
      </c>
      <c r="E36" s="446">
        <v>75</v>
      </c>
      <c r="F36" s="446"/>
      <c r="G36" s="446"/>
      <c r="H36" s="446"/>
      <c r="I36" s="446">
        <v>65</v>
      </c>
      <c r="J36" s="446"/>
      <c r="K36" s="446"/>
      <c r="L36" s="446"/>
      <c r="M36" s="446"/>
      <c r="N36" s="446"/>
      <c r="O36" s="446">
        <f t="shared" si="1"/>
        <v>5673.3</v>
      </c>
      <c r="P36" s="446"/>
      <c r="Q36" s="446"/>
      <c r="R36" s="446"/>
      <c r="S36" s="446"/>
    </row>
    <row r="37" spans="2:19">
      <c r="B37" s="446">
        <f t="shared" si="0"/>
        <v>28</v>
      </c>
      <c r="C37" s="447">
        <v>45306</v>
      </c>
      <c r="D37" s="446">
        <v>75</v>
      </c>
      <c r="E37" s="446">
        <v>77</v>
      </c>
      <c r="F37" s="446"/>
      <c r="G37" s="446"/>
      <c r="H37" s="446"/>
      <c r="I37" s="446">
        <v>34</v>
      </c>
      <c r="J37" s="446"/>
      <c r="K37" s="446"/>
      <c r="L37" s="446"/>
      <c r="M37" s="446"/>
      <c r="N37" s="446"/>
      <c r="O37" s="446">
        <f t="shared" si="1"/>
        <v>5707.3</v>
      </c>
      <c r="P37" s="446"/>
      <c r="Q37" s="446"/>
      <c r="R37" s="446"/>
      <c r="S37" s="446"/>
    </row>
    <row r="38" spans="2:19">
      <c r="B38" s="446">
        <f t="shared" si="0"/>
        <v>29</v>
      </c>
      <c r="C38" s="447">
        <v>45306</v>
      </c>
      <c r="D38" s="446">
        <v>77</v>
      </c>
      <c r="E38" s="446">
        <v>82</v>
      </c>
      <c r="F38" s="446"/>
      <c r="G38" s="446"/>
      <c r="H38" s="446"/>
      <c r="I38" s="446">
        <v>188</v>
      </c>
      <c r="J38" s="446"/>
      <c r="K38" s="446"/>
      <c r="L38" s="446"/>
      <c r="M38" s="446"/>
      <c r="N38" s="446"/>
      <c r="O38" s="446">
        <f t="shared" si="1"/>
        <v>5895.3</v>
      </c>
      <c r="P38" s="446"/>
      <c r="Q38" s="446"/>
      <c r="R38" s="446"/>
      <c r="S38" s="446"/>
    </row>
    <row r="39" spans="2:19">
      <c r="B39" s="446">
        <f t="shared" si="0"/>
        <v>30</v>
      </c>
      <c r="C39" s="447">
        <v>45307</v>
      </c>
      <c r="D39" s="446">
        <v>141</v>
      </c>
      <c r="E39" s="446">
        <v>113</v>
      </c>
      <c r="F39" s="446"/>
      <c r="G39" s="446"/>
      <c r="H39" s="446"/>
      <c r="I39" s="446"/>
      <c r="J39" s="446"/>
      <c r="K39" s="446"/>
      <c r="L39" s="446"/>
      <c r="M39" s="446"/>
      <c r="N39" s="446">
        <v>88</v>
      </c>
      <c r="O39" s="446">
        <f t="shared" si="1"/>
        <v>5983.3</v>
      </c>
      <c r="P39" s="446"/>
      <c r="Q39" s="446"/>
      <c r="R39" s="446"/>
      <c r="S39" s="446"/>
    </row>
    <row r="40" spans="2:19">
      <c r="B40" s="446">
        <f t="shared" si="0"/>
        <v>31</v>
      </c>
      <c r="C40" s="447">
        <v>45310</v>
      </c>
      <c r="D40" s="446">
        <v>67</v>
      </c>
      <c r="E40" s="446">
        <v>57</v>
      </c>
      <c r="F40" s="446"/>
      <c r="G40" s="446"/>
      <c r="H40" s="446"/>
      <c r="I40" s="446"/>
      <c r="J40" s="446"/>
      <c r="K40" s="446"/>
      <c r="L40" s="446"/>
      <c r="M40" s="446"/>
      <c r="N40" s="446">
        <v>235</v>
      </c>
      <c r="O40" s="446">
        <f t="shared" si="1"/>
        <v>6218.3</v>
      </c>
      <c r="P40" s="446"/>
      <c r="Q40" s="446"/>
      <c r="R40" s="446"/>
      <c r="S40" s="446"/>
    </row>
    <row r="41" spans="2:19">
      <c r="B41" s="446">
        <f t="shared" si="0"/>
        <v>32</v>
      </c>
      <c r="C41" s="447">
        <v>45310</v>
      </c>
      <c r="D41" s="446">
        <v>57</v>
      </c>
      <c r="E41" s="446">
        <v>53</v>
      </c>
      <c r="F41" s="446"/>
      <c r="G41" s="446"/>
      <c r="H41" s="446"/>
      <c r="I41" s="446"/>
      <c r="J41" s="446"/>
      <c r="K41" s="446"/>
      <c r="L41" s="446"/>
      <c r="M41" s="446"/>
      <c r="N41" s="446">
        <v>145</v>
      </c>
      <c r="O41" s="446">
        <f t="shared" si="1"/>
        <v>6363.3</v>
      </c>
      <c r="P41" s="446"/>
      <c r="Q41" s="446"/>
      <c r="R41" s="446"/>
      <c r="S41" s="446"/>
    </row>
    <row r="42" spans="2:19">
      <c r="B42" s="446">
        <f t="shared" si="0"/>
        <v>33</v>
      </c>
      <c r="C42" s="447">
        <v>45311</v>
      </c>
      <c r="D42" s="446">
        <v>53</v>
      </c>
      <c r="E42" s="446">
        <v>46</v>
      </c>
      <c r="F42" s="446"/>
      <c r="G42" s="446"/>
      <c r="H42" s="446"/>
      <c r="I42" s="446"/>
      <c r="J42" s="446"/>
      <c r="K42" s="446"/>
      <c r="L42" s="446"/>
      <c r="M42" s="446"/>
      <c r="N42" s="446">
        <v>200</v>
      </c>
      <c r="O42" s="446">
        <f t="shared" si="1"/>
        <v>6563.3</v>
      </c>
      <c r="P42" s="446"/>
      <c r="Q42" s="446"/>
      <c r="R42" s="446"/>
      <c r="S42" s="446"/>
    </row>
    <row r="43" spans="2:19">
      <c r="B43" s="446">
        <f t="shared" si="0"/>
        <v>34</v>
      </c>
      <c r="C43" s="447">
        <v>45311</v>
      </c>
      <c r="D43" s="446">
        <v>46</v>
      </c>
      <c r="E43" s="446">
        <v>3</v>
      </c>
      <c r="F43" s="446"/>
      <c r="G43" s="446"/>
      <c r="H43" s="446"/>
      <c r="I43" s="446"/>
      <c r="J43" s="446"/>
      <c r="K43" s="446"/>
      <c r="L43" s="446"/>
      <c r="M43" s="446"/>
      <c r="N43" s="446">
        <v>67</v>
      </c>
      <c r="O43" s="446">
        <f t="shared" si="1"/>
        <v>6630.3</v>
      </c>
      <c r="P43" s="446"/>
      <c r="Q43" s="446"/>
      <c r="R43" s="446"/>
      <c r="S43" s="446"/>
    </row>
    <row r="44" spans="2:19">
      <c r="B44" s="446">
        <f t="shared" si="0"/>
        <v>35</v>
      </c>
      <c r="C44" s="447">
        <v>45312</v>
      </c>
      <c r="D44" s="446">
        <v>276</v>
      </c>
      <c r="E44" s="446">
        <v>274</v>
      </c>
      <c r="F44" s="446"/>
      <c r="G44" s="446"/>
      <c r="H44" s="446"/>
      <c r="I44" s="446"/>
      <c r="J44" s="446"/>
      <c r="K44" s="446"/>
      <c r="L44" s="446"/>
      <c r="M44" s="446"/>
      <c r="N44" s="446">
        <v>244</v>
      </c>
      <c r="O44" s="446">
        <f t="shared" si="1"/>
        <v>6874.3</v>
      </c>
      <c r="P44" s="446"/>
      <c r="Q44" s="446"/>
      <c r="R44" s="446"/>
      <c r="S44" s="446"/>
    </row>
    <row r="45" spans="2:19">
      <c r="B45" s="446">
        <f t="shared" si="0"/>
        <v>36</v>
      </c>
      <c r="C45" s="447">
        <v>45312</v>
      </c>
      <c r="D45" s="446">
        <v>274</v>
      </c>
      <c r="E45" s="446">
        <v>199</v>
      </c>
      <c r="F45" s="446"/>
      <c r="G45" s="446"/>
      <c r="H45" s="446"/>
      <c r="I45" s="446"/>
      <c r="J45" s="446"/>
      <c r="K45" s="446"/>
      <c r="L45" s="446"/>
      <c r="M45" s="446"/>
      <c r="N45" s="446">
        <v>425</v>
      </c>
      <c r="O45" s="446">
        <f t="shared" si="1"/>
        <v>7299.3</v>
      </c>
      <c r="P45" s="446"/>
      <c r="Q45" s="446"/>
      <c r="R45" s="446"/>
      <c r="S45" s="446"/>
    </row>
    <row r="46" spans="2:19">
      <c r="B46" s="446">
        <f t="shared" si="0"/>
        <v>37</v>
      </c>
      <c r="C46" s="447">
        <v>45314</v>
      </c>
      <c r="D46" s="446">
        <v>159</v>
      </c>
      <c r="E46" s="446">
        <v>172</v>
      </c>
      <c r="F46" s="446"/>
      <c r="G46" s="446"/>
      <c r="H46" s="446"/>
      <c r="I46" s="446"/>
      <c r="J46" s="446"/>
      <c r="K46" s="446"/>
      <c r="L46" s="446"/>
      <c r="M46" s="446"/>
      <c r="N46" s="446">
        <v>200</v>
      </c>
      <c r="O46" s="446">
        <f t="shared" si="1"/>
        <v>7499.3</v>
      </c>
      <c r="P46" s="446"/>
      <c r="Q46" s="446"/>
      <c r="R46" s="446"/>
      <c r="S46" s="446"/>
    </row>
    <row r="47" spans="2:19">
      <c r="B47" s="446">
        <f t="shared" si="0"/>
        <v>38</v>
      </c>
      <c r="C47" s="447">
        <v>45314</v>
      </c>
      <c r="D47" s="446">
        <v>172</v>
      </c>
      <c r="E47" s="446">
        <v>175</v>
      </c>
      <c r="F47" s="446"/>
      <c r="G47" s="446"/>
      <c r="H47" s="446"/>
      <c r="I47" s="446"/>
      <c r="J47" s="446"/>
      <c r="K47" s="446"/>
      <c r="L47" s="446"/>
      <c r="M47" s="446"/>
      <c r="N47" s="446">
        <v>62</v>
      </c>
      <c r="O47" s="446">
        <f t="shared" si="1"/>
        <v>7561.3</v>
      </c>
      <c r="P47" s="446"/>
      <c r="Q47" s="446"/>
      <c r="R47" s="446"/>
      <c r="S47" s="446"/>
    </row>
    <row r="48" spans="2:19">
      <c r="B48" s="446">
        <f t="shared" si="0"/>
        <v>39</v>
      </c>
      <c r="C48" s="447">
        <v>45314</v>
      </c>
      <c r="D48" s="446">
        <v>186</v>
      </c>
      <c r="E48" s="446">
        <v>198</v>
      </c>
      <c r="F48" s="446"/>
      <c r="G48" s="446"/>
      <c r="H48" s="446"/>
      <c r="I48" s="446"/>
      <c r="J48" s="446"/>
      <c r="K48" s="446"/>
      <c r="L48" s="446"/>
      <c r="M48" s="446"/>
      <c r="N48" s="446">
        <v>87</v>
      </c>
      <c r="O48" s="446">
        <f t="shared" si="1"/>
        <v>7648.3</v>
      </c>
      <c r="P48" s="446"/>
      <c r="Q48" s="446"/>
      <c r="R48" s="446"/>
      <c r="S48" s="446"/>
    </row>
    <row r="49" spans="2:21">
      <c r="B49" s="446">
        <f t="shared" si="0"/>
        <v>40</v>
      </c>
      <c r="C49" s="447">
        <v>45315</v>
      </c>
      <c r="D49" s="446">
        <v>201</v>
      </c>
      <c r="E49" s="446">
        <v>210</v>
      </c>
      <c r="F49" s="446"/>
      <c r="G49" s="446"/>
      <c r="H49" s="446"/>
      <c r="I49" s="446"/>
      <c r="J49" s="446"/>
      <c r="K49" s="446"/>
      <c r="L49" s="446">
        <v>689</v>
      </c>
      <c r="M49" s="446"/>
      <c r="N49" s="446"/>
      <c r="O49" s="446">
        <f t="shared" si="1"/>
        <v>8337.2999999999993</v>
      </c>
      <c r="P49" s="446"/>
      <c r="Q49" s="446"/>
      <c r="R49" s="446"/>
      <c r="S49" s="446"/>
    </row>
    <row r="50" spans="2:21">
      <c r="B50" s="446">
        <f t="shared" si="0"/>
        <v>41</v>
      </c>
      <c r="C50" s="447">
        <v>45316</v>
      </c>
      <c r="D50" s="446">
        <v>186</v>
      </c>
      <c r="E50" s="446">
        <v>175</v>
      </c>
      <c r="F50" s="446"/>
      <c r="G50" s="446"/>
      <c r="H50" s="446"/>
      <c r="I50" s="446"/>
      <c r="J50" s="446"/>
      <c r="K50" s="446"/>
      <c r="L50" s="446"/>
      <c r="M50" s="446"/>
      <c r="N50" s="446">
        <v>103</v>
      </c>
      <c r="O50" s="446">
        <f t="shared" si="1"/>
        <v>8440.2999999999993</v>
      </c>
      <c r="P50" s="446"/>
      <c r="Q50" s="446"/>
      <c r="R50" s="446"/>
      <c r="S50" s="446"/>
    </row>
    <row r="51" spans="2:21">
      <c r="B51" s="446">
        <f t="shared" si="0"/>
        <v>42</v>
      </c>
      <c r="C51" s="447">
        <v>45317</v>
      </c>
      <c r="D51" s="446">
        <v>67</v>
      </c>
      <c r="E51" s="446">
        <v>65</v>
      </c>
      <c r="F51" s="446"/>
      <c r="G51" s="446"/>
      <c r="H51" s="446"/>
      <c r="I51" s="446"/>
      <c r="J51" s="446"/>
      <c r="K51" s="446">
        <f>360-223</f>
        <v>137</v>
      </c>
      <c r="L51" s="446"/>
      <c r="M51" s="446"/>
      <c r="N51" s="446"/>
      <c r="O51" s="446">
        <f t="shared" si="1"/>
        <v>8577.2999999999993</v>
      </c>
      <c r="P51" s="446"/>
      <c r="Q51" s="446"/>
      <c r="R51" s="446"/>
      <c r="S51" s="446"/>
    </row>
    <row r="52" spans="2:21">
      <c r="B52" s="446">
        <f t="shared" si="0"/>
        <v>43</v>
      </c>
      <c r="C52" s="447">
        <v>45318</v>
      </c>
      <c r="D52" s="446">
        <v>199</v>
      </c>
      <c r="E52" s="446">
        <v>209</v>
      </c>
      <c r="F52" s="446"/>
      <c r="G52" s="446"/>
      <c r="H52" s="446"/>
      <c r="I52" s="446"/>
      <c r="J52" s="446"/>
      <c r="K52" s="446"/>
      <c r="L52" s="446"/>
      <c r="M52" s="446"/>
      <c r="N52" s="446">
        <v>24</v>
      </c>
      <c r="O52" s="446">
        <f t="shared" si="1"/>
        <v>8601.2999999999993</v>
      </c>
      <c r="P52" s="446"/>
      <c r="Q52" s="446"/>
      <c r="R52" s="446"/>
      <c r="S52" s="446"/>
    </row>
    <row r="53" spans="2:21">
      <c r="B53" s="446">
        <f t="shared" si="0"/>
        <v>44</v>
      </c>
      <c r="C53" s="447">
        <v>45318</v>
      </c>
      <c r="D53" s="446">
        <v>209</v>
      </c>
      <c r="E53" s="446">
        <v>225</v>
      </c>
      <c r="F53" s="446"/>
      <c r="G53" s="446"/>
      <c r="H53" s="446"/>
      <c r="I53" s="446"/>
      <c r="J53" s="446"/>
      <c r="K53" s="446"/>
      <c r="L53" s="446"/>
      <c r="M53" s="446"/>
      <c r="N53" s="446">
        <v>22</v>
      </c>
      <c r="O53" s="446">
        <f t="shared" si="1"/>
        <v>8623.2999999999993</v>
      </c>
      <c r="P53" s="446"/>
      <c r="Q53" s="446"/>
      <c r="R53" s="446"/>
      <c r="S53" s="446"/>
    </row>
    <row r="54" spans="2:21">
      <c r="B54" s="446">
        <f t="shared" si="0"/>
        <v>45</v>
      </c>
      <c r="C54" s="447">
        <v>45331</v>
      </c>
      <c r="D54" s="446">
        <v>166</v>
      </c>
      <c r="E54" s="446">
        <v>167</v>
      </c>
      <c r="F54" s="446"/>
      <c r="G54" s="446"/>
      <c r="H54" s="446"/>
      <c r="I54" s="446"/>
      <c r="J54" s="446"/>
      <c r="K54" s="446"/>
      <c r="L54" s="446">
        <v>118</v>
      </c>
      <c r="M54" s="446"/>
      <c r="N54" s="446"/>
      <c r="O54" s="446">
        <f t="shared" si="1"/>
        <v>8741.2999999999993</v>
      </c>
      <c r="P54" s="446"/>
      <c r="Q54" s="446"/>
      <c r="R54" s="446"/>
      <c r="S54" s="446"/>
    </row>
    <row r="55" spans="2:21">
      <c r="B55" s="446">
        <f t="shared" si="0"/>
        <v>46</v>
      </c>
      <c r="C55" s="447">
        <v>45332</v>
      </c>
      <c r="D55" s="446">
        <v>191</v>
      </c>
      <c r="E55" s="446">
        <v>188</v>
      </c>
      <c r="F55" s="446"/>
      <c r="G55" s="446"/>
      <c r="H55" s="446"/>
      <c r="I55" s="446"/>
      <c r="J55" s="446"/>
      <c r="K55" s="446"/>
      <c r="L55" s="446"/>
      <c r="M55" s="446"/>
      <c r="N55" s="446">
        <v>86</v>
      </c>
      <c r="O55" s="446">
        <f t="shared" si="1"/>
        <v>8827.2999999999993</v>
      </c>
      <c r="P55" s="446"/>
      <c r="Q55" s="446"/>
      <c r="R55" s="446"/>
      <c r="S55" s="446"/>
    </row>
    <row r="56" spans="2:21">
      <c r="B56" s="446">
        <f t="shared" si="0"/>
        <v>47</v>
      </c>
      <c r="C56" s="447">
        <v>45340</v>
      </c>
      <c r="D56" s="446">
        <v>303</v>
      </c>
      <c r="E56" s="446">
        <v>441</v>
      </c>
      <c r="F56" s="446"/>
      <c r="G56" s="446"/>
      <c r="H56" s="446"/>
      <c r="I56" s="446"/>
      <c r="J56" s="446"/>
      <c r="K56" s="446"/>
      <c r="L56" s="446">
        <v>113</v>
      </c>
      <c r="M56" s="446"/>
      <c r="N56" s="446"/>
      <c r="O56" s="446">
        <f t="shared" si="1"/>
        <v>8940.2999999999993</v>
      </c>
      <c r="P56" s="446"/>
      <c r="Q56" s="446"/>
      <c r="R56" s="446"/>
      <c r="S56" s="446"/>
      <c r="U56" s="383">
        <f>581-350</f>
        <v>231</v>
      </c>
    </row>
    <row r="57" spans="2:21">
      <c r="B57" s="446">
        <f t="shared" si="0"/>
        <v>48</v>
      </c>
      <c r="C57" s="447">
        <v>45341</v>
      </c>
      <c r="D57" s="446">
        <v>209</v>
      </c>
      <c r="E57" s="446">
        <v>191</v>
      </c>
      <c r="F57" s="446"/>
      <c r="G57" s="446"/>
      <c r="H57" s="446"/>
      <c r="I57" s="446"/>
      <c r="J57" s="446"/>
      <c r="K57" s="446"/>
      <c r="L57" s="446"/>
      <c r="M57" s="446"/>
      <c r="N57" s="446">
        <v>124</v>
      </c>
      <c r="O57" s="446">
        <f t="shared" si="1"/>
        <v>9064.2999999999993</v>
      </c>
      <c r="P57" s="446"/>
      <c r="Q57" s="446"/>
      <c r="R57" s="446"/>
      <c r="S57" s="446"/>
    </row>
    <row r="58" spans="2:21">
      <c r="B58" s="446">
        <f t="shared" si="0"/>
        <v>49</v>
      </c>
      <c r="C58" s="447">
        <v>45342</v>
      </c>
      <c r="D58" s="446">
        <v>278</v>
      </c>
      <c r="E58" s="446">
        <v>280</v>
      </c>
      <c r="F58" s="446"/>
      <c r="G58" s="446"/>
      <c r="H58" s="446"/>
      <c r="I58" s="446"/>
      <c r="J58" s="446"/>
      <c r="K58" s="446"/>
      <c r="L58" s="446">
        <v>108</v>
      </c>
      <c r="M58" s="446"/>
      <c r="N58" s="446"/>
      <c r="O58" s="446">
        <f t="shared" si="1"/>
        <v>9172.2999999999993</v>
      </c>
      <c r="P58" s="446"/>
      <c r="Q58" s="446"/>
      <c r="R58" s="446"/>
      <c r="S58" s="446"/>
    </row>
    <row r="59" spans="2:21">
      <c r="B59" s="446">
        <f t="shared" si="0"/>
        <v>50</v>
      </c>
      <c r="C59" s="447">
        <v>45348</v>
      </c>
      <c r="D59" s="446">
        <v>212</v>
      </c>
      <c r="E59" s="446">
        <v>215</v>
      </c>
      <c r="F59" s="446"/>
      <c r="G59" s="446"/>
      <c r="H59" s="446">
        <v>44</v>
      </c>
      <c r="I59" s="446"/>
      <c r="J59" s="446"/>
      <c r="K59" s="446"/>
      <c r="L59" s="446"/>
      <c r="M59" s="446"/>
      <c r="N59" s="446"/>
      <c r="O59" s="446">
        <f t="shared" si="1"/>
        <v>9216.2999999999993</v>
      </c>
      <c r="P59" s="446"/>
      <c r="Q59" s="446"/>
      <c r="R59" s="446"/>
      <c r="S59" s="446"/>
    </row>
    <row r="60" spans="2:21">
      <c r="B60" s="446">
        <f t="shared" si="0"/>
        <v>51</v>
      </c>
      <c r="C60" s="447">
        <v>45348</v>
      </c>
      <c r="D60" s="446">
        <v>215</v>
      </c>
      <c r="E60" s="446">
        <v>217</v>
      </c>
      <c r="F60" s="446"/>
      <c r="G60" s="446"/>
      <c r="H60" s="446">
        <v>78</v>
      </c>
      <c r="I60" s="446"/>
      <c r="J60" s="446"/>
      <c r="K60" s="446"/>
      <c r="L60" s="446"/>
      <c r="M60" s="446"/>
      <c r="N60" s="446"/>
      <c r="O60" s="446">
        <f t="shared" si="1"/>
        <v>9294.2999999999993</v>
      </c>
      <c r="P60" s="446"/>
      <c r="Q60" s="446"/>
      <c r="R60" s="446"/>
      <c r="S60" s="446"/>
    </row>
    <row r="61" spans="2:21">
      <c r="B61" s="446">
        <f t="shared" si="0"/>
        <v>52</v>
      </c>
      <c r="C61" s="447">
        <v>45349</v>
      </c>
      <c r="D61" s="446">
        <v>441</v>
      </c>
      <c r="E61" s="446">
        <v>443</v>
      </c>
      <c r="F61" s="446"/>
      <c r="G61" s="446"/>
      <c r="H61" s="446"/>
      <c r="I61" s="446"/>
      <c r="J61" s="446"/>
      <c r="K61" s="446"/>
      <c r="L61" s="446">
        <v>31</v>
      </c>
      <c r="M61" s="446"/>
      <c r="N61" s="446"/>
      <c r="O61" s="446">
        <f t="shared" si="1"/>
        <v>9325.2999999999993</v>
      </c>
      <c r="P61" s="446"/>
      <c r="Q61" s="446"/>
      <c r="R61" s="446"/>
      <c r="S61" s="446"/>
    </row>
    <row r="62" spans="2:21">
      <c r="B62" s="446">
        <f t="shared" si="0"/>
        <v>53</v>
      </c>
      <c r="C62" s="447">
        <v>45349</v>
      </c>
      <c r="D62" s="446">
        <v>443</v>
      </c>
      <c r="E62" s="446">
        <v>445</v>
      </c>
      <c r="F62" s="446"/>
      <c r="G62" s="446"/>
      <c r="H62" s="446"/>
      <c r="I62" s="446"/>
      <c r="J62" s="446"/>
      <c r="K62" s="446"/>
      <c r="L62" s="446">
        <v>112</v>
      </c>
      <c r="M62" s="446"/>
      <c r="N62" s="446"/>
      <c r="O62" s="446">
        <f t="shared" si="1"/>
        <v>9437.2999999999993</v>
      </c>
      <c r="P62" s="446"/>
      <c r="Q62" s="446"/>
      <c r="R62" s="446"/>
      <c r="S62" s="446"/>
    </row>
    <row r="63" spans="2:21">
      <c r="B63" s="446">
        <f t="shared" si="0"/>
        <v>54</v>
      </c>
      <c r="C63" s="447">
        <v>45349</v>
      </c>
      <c r="D63" s="446">
        <v>445</v>
      </c>
      <c r="E63" s="446">
        <v>450</v>
      </c>
      <c r="F63" s="446"/>
      <c r="G63" s="446"/>
      <c r="H63" s="446"/>
      <c r="I63" s="446"/>
      <c r="J63" s="446"/>
      <c r="K63" s="446"/>
      <c r="L63" s="446">
        <v>60</v>
      </c>
      <c r="M63" s="446"/>
      <c r="N63" s="446"/>
      <c r="O63" s="446">
        <f t="shared" si="1"/>
        <v>9497.2999999999993</v>
      </c>
      <c r="P63" s="446"/>
      <c r="Q63" s="446"/>
      <c r="R63" s="446"/>
      <c r="S63" s="446"/>
    </row>
    <row r="64" spans="2:21">
      <c r="B64" s="446">
        <f t="shared" si="0"/>
        <v>55</v>
      </c>
      <c r="C64" s="447">
        <v>45349</v>
      </c>
      <c r="D64" s="446">
        <v>450</v>
      </c>
      <c r="E64" s="446">
        <v>452</v>
      </c>
      <c r="F64" s="446"/>
      <c r="G64" s="446"/>
      <c r="H64" s="446"/>
      <c r="I64" s="446"/>
      <c r="J64" s="446"/>
      <c r="K64" s="446"/>
      <c r="L64" s="446">
        <v>104</v>
      </c>
      <c r="M64" s="446"/>
      <c r="N64" s="446"/>
      <c r="O64" s="446">
        <f t="shared" si="1"/>
        <v>9601.2999999999993</v>
      </c>
      <c r="P64" s="446"/>
      <c r="Q64" s="446"/>
      <c r="R64" s="446"/>
      <c r="S64" s="446"/>
    </row>
    <row r="65" spans="2:19">
      <c r="B65" s="446">
        <f t="shared" si="0"/>
        <v>56</v>
      </c>
      <c r="C65" s="447">
        <v>45351</v>
      </c>
      <c r="D65" s="446">
        <v>330</v>
      </c>
      <c r="E65" s="446">
        <v>441</v>
      </c>
      <c r="F65" s="446"/>
      <c r="G65" s="446"/>
      <c r="H65" s="446"/>
      <c r="I65" s="446"/>
      <c r="J65" s="446"/>
      <c r="K65" s="446"/>
      <c r="L65" s="446">
        <v>363</v>
      </c>
      <c r="M65" s="446"/>
      <c r="N65" s="446"/>
      <c r="O65" s="446">
        <f t="shared" si="1"/>
        <v>9964.2999999999993</v>
      </c>
      <c r="P65" s="446"/>
      <c r="Q65" s="446"/>
      <c r="R65" s="446"/>
      <c r="S65" s="446"/>
    </row>
    <row r="66" spans="2:19">
      <c r="B66" s="446">
        <f t="shared" si="0"/>
        <v>57</v>
      </c>
      <c r="C66" s="447">
        <v>45352</v>
      </c>
      <c r="D66" s="446">
        <v>452</v>
      </c>
      <c r="E66" s="446">
        <v>454</v>
      </c>
      <c r="F66" s="446"/>
      <c r="G66" s="446"/>
      <c r="H66" s="446"/>
      <c r="I66" s="446"/>
      <c r="J66" s="446"/>
      <c r="K66" s="446"/>
      <c r="L66" s="446">
        <v>78</v>
      </c>
      <c r="M66" s="446"/>
      <c r="N66" s="446"/>
      <c r="O66" s="446">
        <f t="shared" si="1"/>
        <v>10042.299999999999</v>
      </c>
      <c r="P66" s="446"/>
      <c r="Q66" s="446"/>
      <c r="R66" s="446"/>
      <c r="S66" s="446"/>
    </row>
    <row r="67" spans="2:19">
      <c r="B67" s="446">
        <f t="shared" si="0"/>
        <v>58</v>
      </c>
      <c r="C67" s="447">
        <v>45352</v>
      </c>
      <c r="D67" s="446">
        <v>454</v>
      </c>
      <c r="E67" s="446">
        <v>456</v>
      </c>
      <c r="F67" s="446"/>
      <c r="G67" s="446"/>
      <c r="H67" s="446"/>
      <c r="I67" s="446"/>
      <c r="J67" s="446"/>
      <c r="K67" s="446"/>
      <c r="L67" s="446">
        <v>169</v>
      </c>
      <c r="M67" s="446"/>
      <c r="N67" s="446"/>
      <c r="O67" s="446">
        <f t="shared" si="1"/>
        <v>10211.299999999999</v>
      </c>
      <c r="P67" s="446"/>
      <c r="Q67" s="446"/>
      <c r="R67" s="446"/>
      <c r="S67" s="446"/>
    </row>
    <row r="68" spans="2:19">
      <c r="B68" s="446">
        <f t="shared" si="0"/>
        <v>59</v>
      </c>
      <c r="C68" s="447">
        <v>45353</v>
      </c>
      <c r="D68" s="446">
        <v>456</v>
      </c>
      <c r="E68" s="446">
        <v>457</v>
      </c>
      <c r="F68" s="446"/>
      <c r="G68" s="446"/>
      <c r="H68" s="446"/>
      <c r="I68" s="446"/>
      <c r="J68" s="446"/>
      <c r="K68" s="446">
        <f>152-110.3</f>
        <v>41.7</v>
      </c>
      <c r="L68" s="446"/>
      <c r="M68" s="446"/>
      <c r="N68" s="446"/>
      <c r="O68" s="446">
        <f t="shared" si="1"/>
        <v>10253</v>
      </c>
      <c r="P68" s="446"/>
      <c r="Q68" s="446"/>
      <c r="R68" s="446"/>
      <c r="S68" s="446"/>
    </row>
    <row r="69" spans="2:19">
      <c r="B69" s="446">
        <f t="shared" si="0"/>
        <v>60</v>
      </c>
      <c r="C69" s="447">
        <v>45359</v>
      </c>
      <c r="D69" s="446">
        <v>19</v>
      </c>
      <c r="E69" s="446">
        <v>25</v>
      </c>
      <c r="F69" s="446"/>
      <c r="G69" s="446"/>
      <c r="H69" s="446"/>
      <c r="I69" s="446"/>
      <c r="J69" s="446"/>
      <c r="K69" s="446">
        <v>84</v>
      </c>
      <c r="L69" s="446"/>
      <c r="M69" s="446"/>
      <c r="N69" s="446"/>
      <c r="O69" s="446">
        <f t="shared" si="1"/>
        <v>10337</v>
      </c>
      <c r="P69" s="446"/>
      <c r="Q69" s="446"/>
      <c r="R69" s="446"/>
      <c r="S69" s="446"/>
    </row>
    <row r="70" spans="2:19">
      <c r="B70" s="446">
        <f t="shared" si="0"/>
        <v>61</v>
      </c>
      <c r="C70" s="447">
        <v>45359</v>
      </c>
      <c r="D70" s="446">
        <v>25</v>
      </c>
      <c r="E70" s="446">
        <v>26</v>
      </c>
      <c r="F70" s="446"/>
      <c r="G70" s="446"/>
      <c r="H70" s="446"/>
      <c r="I70" s="446"/>
      <c r="J70" s="446">
        <v>131</v>
      </c>
      <c r="K70" s="446"/>
      <c r="L70" s="446"/>
      <c r="M70" s="446"/>
      <c r="N70" s="446"/>
      <c r="O70" s="446">
        <f t="shared" si="1"/>
        <v>10468</v>
      </c>
      <c r="P70" s="446"/>
      <c r="Q70" s="446"/>
      <c r="R70" s="446"/>
      <c r="S70" s="446"/>
    </row>
    <row r="71" spans="2:19">
      <c r="B71" s="446">
        <f t="shared" si="0"/>
        <v>62</v>
      </c>
      <c r="C71" s="447">
        <v>45359</v>
      </c>
      <c r="D71" s="446">
        <v>26</v>
      </c>
      <c r="E71" s="446">
        <v>29</v>
      </c>
      <c r="F71" s="446"/>
      <c r="G71" s="446"/>
      <c r="H71" s="446"/>
      <c r="I71" s="446"/>
      <c r="J71" s="446">
        <v>32</v>
      </c>
      <c r="K71" s="446"/>
      <c r="L71" s="446"/>
      <c r="M71" s="446"/>
      <c r="N71" s="446"/>
      <c r="O71" s="446">
        <f t="shared" si="1"/>
        <v>10500</v>
      </c>
      <c r="P71" s="446"/>
      <c r="Q71" s="446"/>
      <c r="R71" s="446"/>
      <c r="S71" s="446"/>
    </row>
    <row r="72" spans="2:19">
      <c r="B72" s="446">
        <f t="shared" si="0"/>
        <v>63</v>
      </c>
      <c r="C72" s="447">
        <v>45359</v>
      </c>
      <c r="D72" s="446">
        <v>29</v>
      </c>
      <c r="E72" s="446">
        <v>32</v>
      </c>
      <c r="F72" s="446"/>
      <c r="G72" s="446"/>
      <c r="H72" s="446"/>
      <c r="I72" s="446"/>
      <c r="J72" s="446">
        <v>88</v>
      </c>
      <c r="K72" s="446"/>
      <c r="L72" s="446"/>
      <c r="M72" s="446"/>
      <c r="N72" s="446"/>
      <c r="O72" s="446">
        <f t="shared" si="1"/>
        <v>10588</v>
      </c>
      <c r="P72" s="446"/>
      <c r="Q72" s="446"/>
      <c r="R72" s="446"/>
      <c r="S72" s="446"/>
    </row>
    <row r="73" spans="2:19">
      <c r="B73" s="446">
        <f t="shared" si="0"/>
        <v>64</v>
      </c>
      <c r="C73" s="447">
        <v>45359</v>
      </c>
      <c r="D73" s="446">
        <v>32</v>
      </c>
      <c r="E73" s="446">
        <v>41</v>
      </c>
      <c r="F73" s="446"/>
      <c r="G73" s="446"/>
      <c r="H73" s="446"/>
      <c r="I73" s="446">
        <v>58</v>
      </c>
      <c r="J73" s="446"/>
      <c r="K73" s="446"/>
      <c r="L73" s="446"/>
      <c r="M73" s="446"/>
      <c r="N73" s="446"/>
      <c r="O73" s="446">
        <f t="shared" si="1"/>
        <v>10646</v>
      </c>
      <c r="P73" s="446"/>
      <c r="Q73" s="446"/>
      <c r="R73" s="446"/>
      <c r="S73" s="446"/>
    </row>
    <row r="74" spans="2:19">
      <c r="B74" s="446">
        <f t="shared" si="0"/>
        <v>65</v>
      </c>
      <c r="C74" s="447">
        <v>45359</v>
      </c>
      <c r="D74" s="446">
        <v>41</v>
      </c>
      <c r="E74" s="446">
        <v>42</v>
      </c>
      <c r="F74" s="446"/>
      <c r="G74" s="446"/>
      <c r="H74" s="446">
        <v>101</v>
      </c>
      <c r="I74" s="446"/>
      <c r="J74" s="446"/>
      <c r="K74" s="446"/>
      <c r="L74" s="446"/>
      <c r="M74" s="446"/>
      <c r="N74" s="446"/>
      <c r="O74" s="446">
        <f t="shared" si="1"/>
        <v>10747</v>
      </c>
      <c r="P74" s="446"/>
      <c r="Q74" s="446"/>
      <c r="R74" s="446"/>
      <c r="S74" s="446"/>
    </row>
    <row r="75" spans="2:19">
      <c r="B75" s="446">
        <f t="shared" si="0"/>
        <v>66</v>
      </c>
      <c r="C75" s="447">
        <v>45360</v>
      </c>
      <c r="D75" s="446">
        <v>117</v>
      </c>
      <c r="E75" s="446">
        <v>104</v>
      </c>
      <c r="F75" s="446"/>
      <c r="G75" s="446"/>
      <c r="H75" s="446"/>
      <c r="I75" s="446">
        <f>302-97</f>
        <v>205</v>
      </c>
      <c r="J75" s="446"/>
      <c r="K75" s="446"/>
      <c r="L75" s="446"/>
      <c r="M75" s="446"/>
      <c r="N75" s="446"/>
      <c r="O75" s="446">
        <f t="shared" si="1"/>
        <v>10952</v>
      </c>
      <c r="P75" s="446"/>
      <c r="Q75" s="446"/>
      <c r="R75" s="446"/>
      <c r="S75" s="446"/>
    </row>
    <row r="76" spans="2:19">
      <c r="B76" s="446">
        <f t="shared" ref="B76:B139" si="2">+B75+1</f>
        <v>67</v>
      </c>
      <c r="C76" s="447">
        <v>45361</v>
      </c>
      <c r="D76" s="446">
        <v>69</v>
      </c>
      <c r="E76" s="446">
        <v>70</v>
      </c>
      <c r="F76" s="446"/>
      <c r="G76" s="446"/>
      <c r="H76" s="446"/>
      <c r="I76" s="446"/>
      <c r="J76" s="446">
        <v>14</v>
      </c>
      <c r="K76" s="446"/>
      <c r="L76" s="446"/>
      <c r="M76" s="446"/>
      <c r="N76" s="446"/>
      <c r="O76" s="446">
        <f t="shared" si="1"/>
        <v>10966</v>
      </c>
      <c r="P76" s="446"/>
      <c r="Q76" s="446"/>
      <c r="R76" s="446"/>
      <c r="S76" s="446"/>
    </row>
    <row r="77" spans="2:19">
      <c r="B77" s="446">
        <f t="shared" si="2"/>
        <v>68</v>
      </c>
      <c r="C77" s="447">
        <v>45361</v>
      </c>
      <c r="D77" s="446">
        <v>70</v>
      </c>
      <c r="E77" s="446">
        <v>73</v>
      </c>
      <c r="F77" s="446"/>
      <c r="G77" s="446"/>
      <c r="H77" s="446"/>
      <c r="I77" s="446"/>
      <c r="J77" s="446">
        <v>65</v>
      </c>
      <c r="K77" s="446"/>
      <c r="L77" s="446"/>
      <c r="M77" s="446"/>
      <c r="N77" s="446"/>
      <c r="O77" s="446">
        <f t="shared" ref="O77:O140" si="3">+O76+H77+I77+J77+K77+L77+N77</f>
        <v>11031</v>
      </c>
      <c r="P77" s="446"/>
      <c r="Q77" s="446"/>
      <c r="R77" s="446"/>
      <c r="S77" s="446"/>
    </row>
    <row r="78" spans="2:19">
      <c r="B78" s="446">
        <f t="shared" si="2"/>
        <v>69</v>
      </c>
      <c r="C78" s="447">
        <v>45361</v>
      </c>
      <c r="D78" s="446">
        <v>73</v>
      </c>
      <c r="E78" s="446">
        <v>91</v>
      </c>
      <c r="F78" s="446"/>
      <c r="G78" s="446"/>
      <c r="H78" s="446"/>
      <c r="I78" s="446"/>
      <c r="J78" s="446">
        <f>84-20</f>
        <v>64</v>
      </c>
      <c r="K78" s="446"/>
      <c r="L78" s="446"/>
      <c r="M78" s="446"/>
      <c r="N78" s="446"/>
      <c r="O78" s="446">
        <f t="shared" si="3"/>
        <v>11095</v>
      </c>
      <c r="P78" s="446"/>
      <c r="Q78" s="446"/>
      <c r="R78" s="446"/>
      <c r="S78" s="446"/>
    </row>
    <row r="79" spans="2:19">
      <c r="B79" s="446">
        <f t="shared" si="2"/>
        <v>70</v>
      </c>
      <c r="C79" s="447">
        <v>45361</v>
      </c>
      <c r="D79" s="446">
        <v>91</v>
      </c>
      <c r="E79" s="446">
        <v>96</v>
      </c>
      <c r="F79" s="446"/>
      <c r="G79" s="446"/>
      <c r="H79" s="446"/>
      <c r="I79" s="446"/>
      <c r="J79" s="446">
        <v>44</v>
      </c>
      <c r="K79" s="446"/>
      <c r="L79" s="446"/>
      <c r="M79" s="446"/>
      <c r="N79" s="446"/>
      <c r="O79" s="446">
        <f t="shared" si="3"/>
        <v>11139</v>
      </c>
      <c r="P79" s="446"/>
      <c r="Q79" s="446"/>
      <c r="R79" s="446"/>
      <c r="S79" s="446"/>
    </row>
    <row r="80" spans="2:19">
      <c r="B80" s="446">
        <f t="shared" si="2"/>
        <v>71</v>
      </c>
      <c r="C80" s="447">
        <v>45361</v>
      </c>
      <c r="D80" s="446">
        <v>96</v>
      </c>
      <c r="E80" s="446">
        <v>97</v>
      </c>
      <c r="F80" s="446"/>
      <c r="G80" s="446"/>
      <c r="H80" s="446"/>
      <c r="I80" s="446">
        <v>26</v>
      </c>
      <c r="J80" s="446"/>
      <c r="K80" s="446"/>
      <c r="L80" s="446"/>
      <c r="M80" s="446"/>
      <c r="N80" s="446"/>
      <c r="O80" s="446">
        <f t="shared" si="3"/>
        <v>11165</v>
      </c>
      <c r="P80" s="446"/>
      <c r="Q80" s="446"/>
      <c r="R80" s="446"/>
      <c r="S80" s="446"/>
    </row>
    <row r="81" spans="2:19">
      <c r="B81" s="446">
        <f t="shared" si="2"/>
        <v>72</v>
      </c>
      <c r="C81" s="447">
        <v>45361</v>
      </c>
      <c r="D81" s="446">
        <v>97</v>
      </c>
      <c r="E81" s="446">
        <v>104</v>
      </c>
      <c r="F81" s="446"/>
      <c r="G81" s="446"/>
      <c r="H81" s="446"/>
      <c r="I81" s="446">
        <v>55</v>
      </c>
      <c r="J81" s="446"/>
      <c r="K81" s="446"/>
      <c r="L81" s="446"/>
      <c r="M81" s="446"/>
      <c r="N81" s="446"/>
      <c r="O81" s="446">
        <f t="shared" si="3"/>
        <v>11220</v>
      </c>
      <c r="P81" s="446"/>
      <c r="Q81" s="446"/>
      <c r="R81" s="446"/>
      <c r="S81" s="446"/>
    </row>
    <row r="82" spans="2:19">
      <c r="B82" s="446">
        <f t="shared" si="2"/>
        <v>73</v>
      </c>
      <c r="C82" s="447">
        <v>45362</v>
      </c>
      <c r="D82" s="446">
        <v>96</v>
      </c>
      <c r="E82" s="446">
        <v>99</v>
      </c>
      <c r="F82" s="446"/>
      <c r="G82" s="446"/>
      <c r="H82" s="446"/>
      <c r="I82" s="446"/>
      <c r="J82" s="446">
        <v>88</v>
      </c>
      <c r="K82" s="446"/>
      <c r="L82" s="446"/>
      <c r="M82" s="446"/>
      <c r="N82" s="446"/>
      <c r="O82" s="446">
        <f t="shared" si="3"/>
        <v>11308</v>
      </c>
      <c r="P82" s="446"/>
      <c r="Q82" s="446"/>
      <c r="R82" s="446"/>
      <c r="S82" s="446"/>
    </row>
    <row r="83" spans="2:19">
      <c r="B83" s="446">
        <f t="shared" si="2"/>
        <v>74</v>
      </c>
      <c r="C83" s="447">
        <v>45362</v>
      </c>
      <c r="D83" s="446">
        <v>99</v>
      </c>
      <c r="E83" s="446">
        <v>106</v>
      </c>
      <c r="F83" s="446"/>
      <c r="G83" s="446"/>
      <c r="H83" s="446"/>
      <c r="I83" s="446"/>
      <c r="J83" s="446">
        <v>56</v>
      </c>
      <c r="K83" s="446"/>
      <c r="L83" s="446"/>
      <c r="M83" s="446"/>
      <c r="N83" s="446"/>
      <c r="O83" s="446">
        <f t="shared" si="3"/>
        <v>11364</v>
      </c>
      <c r="P83" s="446"/>
      <c r="Q83" s="446"/>
      <c r="R83" s="446"/>
      <c r="S83" s="446"/>
    </row>
    <row r="84" spans="2:19">
      <c r="B84" s="446">
        <f t="shared" si="2"/>
        <v>75</v>
      </c>
      <c r="C84" s="447">
        <v>45362</v>
      </c>
      <c r="D84" s="446">
        <v>162</v>
      </c>
      <c r="E84" s="446">
        <v>139</v>
      </c>
      <c r="F84" s="446"/>
      <c r="G84" s="446"/>
      <c r="H84" s="446"/>
      <c r="I84" s="446"/>
      <c r="J84" s="446">
        <v>161</v>
      </c>
      <c r="K84" s="446"/>
      <c r="L84" s="446"/>
      <c r="M84" s="446"/>
      <c r="N84" s="446"/>
      <c r="O84" s="446">
        <f t="shared" si="3"/>
        <v>11525</v>
      </c>
      <c r="P84" s="446"/>
      <c r="Q84" s="446"/>
      <c r="R84" s="446"/>
      <c r="S84" s="446"/>
    </row>
    <row r="85" spans="2:19">
      <c r="B85" s="446">
        <f t="shared" si="2"/>
        <v>76</v>
      </c>
      <c r="C85" s="447">
        <v>45363</v>
      </c>
      <c r="D85" s="446">
        <v>454</v>
      </c>
      <c r="E85" s="446">
        <v>452</v>
      </c>
      <c r="F85" s="446"/>
      <c r="G85" s="446"/>
      <c r="H85" s="446"/>
      <c r="I85" s="446"/>
      <c r="J85" s="446"/>
      <c r="K85" s="446"/>
      <c r="L85" s="446">
        <f>78-7</f>
        <v>71</v>
      </c>
      <c r="M85" s="446"/>
      <c r="N85" s="446"/>
      <c r="O85" s="446">
        <f t="shared" si="3"/>
        <v>11596</v>
      </c>
      <c r="P85" s="446"/>
      <c r="Q85" s="446"/>
      <c r="R85" s="446"/>
      <c r="S85" s="446"/>
    </row>
    <row r="86" spans="2:19">
      <c r="B86" s="446">
        <f t="shared" si="2"/>
        <v>77</v>
      </c>
      <c r="C86" s="447">
        <v>45363</v>
      </c>
      <c r="D86" s="446">
        <v>452</v>
      </c>
      <c r="E86" s="446">
        <v>450</v>
      </c>
      <c r="F86" s="446"/>
      <c r="G86" s="446"/>
      <c r="H86" s="446"/>
      <c r="I86" s="446"/>
      <c r="J86" s="446"/>
      <c r="K86" s="446"/>
      <c r="L86" s="446">
        <v>104</v>
      </c>
      <c r="M86" s="446"/>
      <c r="N86" s="446"/>
      <c r="O86" s="446">
        <f t="shared" si="3"/>
        <v>11700</v>
      </c>
      <c r="P86" s="446"/>
      <c r="Q86" s="446"/>
      <c r="R86" s="446"/>
      <c r="S86" s="446"/>
    </row>
    <row r="87" spans="2:19">
      <c r="B87" s="446">
        <f t="shared" si="2"/>
        <v>78</v>
      </c>
      <c r="C87" s="447">
        <v>45363</v>
      </c>
      <c r="D87" s="446">
        <v>450</v>
      </c>
      <c r="E87" s="446">
        <v>445</v>
      </c>
      <c r="F87" s="446"/>
      <c r="G87" s="446"/>
      <c r="H87" s="446"/>
      <c r="I87" s="446"/>
      <c r="J87" s="446"/>
      <c r="K87" s="446"/>
      <c r="L87" s="446">
        <v>60</v>
      </c>
      <c r="M87" s="446"/>
      <c r="N87" s="446"/>
      <c r="O87" s="446">
        <f t="shared" si="3"/>
        <v>11760</v>
      </c>
      <c r="P87" s="446"/>
      <c r="Q87" s="446"/>
      <c r="R87" s="446"/>
      <c r="S87" s="446"/>
    </row>
    <row r="88" spans="2:19">
      <c r="B88" s="446">
        <f t="shared" si="2"/>
        <v>79</v>
      </c>
      <c r="C88" s="447">
        <v>45363</v>
      </c>
      <c r="D88" s="446">
        <v>445</v>
      </c>
      <c r="E88" s="446">
        <v>447</v>
      </c>
      <c r="F88" s="446"/>
      <c r="G88" s="446"/>
      <c r="H88" s="446">
        <v>130</v>
      </c>
      <c r="I88" s="446"/>
      <c r="J88" s="446"/>
      <c r="K88" s="446"/>
      <c r="L88" s="446"/>
      <c r="M88" s="446"/>
      <c r="N88" s="446"/>
      <c r="O88" s="446">
        <f t="shared" si="3"/>
        <v>11890</v>
      </c>
      <c r="P88" s="446"/>
      <c r="Q88" s="446"/>
      <c r="R88" s="446"/>
      <c r="S88" s="446"/>
    </row>
    <row r="89" spans="2:19">
      <c r="B89" s="446">
        <f t="shared" si="2"/>
        <v>80</v>
      </c>
      <c r="C89" s="447">
        <v>45363</v>
      </c>
      <c r="D89" s="446">
        <v>186</v>
      </c>
      <c r="E89" s="446">
        <v>162</v>
      </c>
      <c r="F89" s="446"/>
      <c r="G89" s="446"/>
      <c r="H89" s="446"/>
      <c r="I89" s="446"/>
      <c r="J89" s="446">
        <v>83</v>
      </c>
      <c r="K89" s="446"/>
      <c r="L89" s="446"/>
      <c r="M89" s="446"/>
      <c r="N89" s="446"/>
      <c r="O89" s="446">
        <f t="shared" si="3"/>
        <v>11973</v>
      </c>
      <c r="P89" s="446"/>
      <c r="Q89" s="446"/>
      <c r="R89" s="446"/>
      <c r="S89" s="446"/>
    </row>
    <row r="90" spans="2:19">
      <c r="B90" s="446">
        <f t="shared" si="2"/>
        <v>81</v>
      </c>
      <c r="C90" s="447">
        <v>45363</v>
      </c>
      <c r="D90" s="446">
        <v>162</v>
      </c>
      <c r="E90" s="446">
        <v>135</v>
      </c>
      <c r="F90" s="446"/>
      <c r="G90" s="446"/>
      <c r="H90" s="446"/>
      <c r="I90" s="446"/>
      <c r="J90" s="446">
        <v>64</v>
      </c>
      <c r="K90" s="446"/>
      <c r="L90" s="446"/>
      <c r="M90" s="446"/>
      <c r="N90" s="446"/>
      <c r="O90" s="446">
        <f t="shared" si="3"/>
        <v>12037</v>
      </c>
      <c r="P90" s="446"/>
      <c r="Q90" s="446"/>
      <c r="R90" s="446"/>
      <c r="S90" s="446"/>
    </row>
    <row r="91" spans="2:19">
      <c r="B91" s="446">
        <f t="shared" si="2"/>
        <v>82</v>
      </c>
      <c r="C91" s="447">
        <v>45363</v>
      </c>
      <c r="D91" s="446">
        <v>135</v>
      </c>
      <c r="E91" s="446">
        <v>131</v>
      </c>
      <c r="F91" s="446"/>
      <c r="G91" s="446"/>
      <c r="H91" s="446"/>
      <c r="I91" s="446"/>
      <c r="J91" s="446">
        <v>61</v>
      </c>
      <c r="K91" s="446"/>
      <c r="L91" s="446"/>
      <c r="M91" s="446"/>
      <c r="N91" s="446"/>
      <c r="O91" s="446">
        <f t="shared" si="3"/>
        <v>12098</v>
      </c>
      <c r="P91" s="446"/>
      <c r="Q91" s="446"/>
      <c r="R91" s="446"/>
      <c r="S91" s="446"/>
    </row>
    <row r="92" spans="2:19">
      <c r="B92" s="446">
        <f t="shared" si="2"/>
        <v>83</v>
      </c>
      <c r="C92" s="447">
        <v>45363</v>
      </c>
      <c r="D92" s="446">
        <v>131</v>
      </c>
      <c r="E92" s="446">
        <v>124</v>
      </c>
      <c r="F92" s="446"/>
      <c r="G92" s="446"/>
      <c r="H92" s="446"/>
      <c r="I92" s="446"/>
      <c r="J92" s="446">
        <v>93</v>
      </c>
      <c r="K92" s="446"/>
      <c r="L92" s="446"/>
      <c r="M92" s="446"/>
      <c r="N92" s="446"/>
      <c r="O92" s="446">
        <f t="shared" si="3"/>
        <v>12191</v>
      </c>
      <c r="P92" s="446"/>
      <c r="Q92" s="446"/>
      <c r="R92" s="446"/>
      <c r="S92" s="446"/>
    </row>
    <row r="93" spans="2:19">
      <c r="B93" s="446">
        <f t="shared" si="2"/>
        <v>84</v>
      </c>
      <c r="C93" s="447">
        <v>45369</v>
      </c>
      <c r="D93" s="446">
        <v>250</v>
      </c>
      <c r="E93" s="446">
        <v>259</v>
      </c>
      <c r="F93" s="446"/>
      <c r="G93" s="446"/>
      <c r="H93" s="446">
        <v>151</v>
      </c>
      <c r="I93" s="446"/>
      <c r="J93" s="446"/>
      <c r="K93" s="446"/>
      <c r="L93" s="446"/>
      <c r="M93" s="446"/>
      <c r="N93" s="446"/>
      <c r="O93" s="446">
        <f t="shared" si="3"/>
        <v>12342</v>
      </c>
      <c r="P93" s="446"/>
      <c r="Q93" s="446"/>
      <c r="R93" s="446"/>
      <c r="S93" s="446"/>
    </row>
    <row r="94" spans="2:19">
      <c r="B94" s="446">
        <f t="shared" si="2"/>
        <v>85</v>
      </c>
      <c r="C94" s="447">
        <v>45369</v>
      </c>
      <c r="D94" s="446">
        <v>259</v>
      </c>
      <c r="E94" s="446">
        <v>263</v>
      </c>
      <c r="F94" s="446"/>
      <c r="G94" s="446"/>
      <c r="H94" s="446">
        <v>185</v>
      </c>
      <c r="I94" s="446"/>
      <c r="J94" s="446"/>
      <c r="K94" s="446"/>
      <c r="L94" s="446"/>
      <c r="M94" s="446"/>
      <c r="N94" s="446"/>
      <c r="O94" s="446">
        <f t="shared" si="3"/>
        <v>12527</v>
      </c>
      <c r="P94" s="446"/>
      <c r="Q94" s="446"/>
      <c r="R94" s="446"/>
      <c r="S94" s="446"/>
    </row>
    <row r="95" spans="2:19">
      <c r="B95" s="446">
        <f t="shared" si="2"/>
        <v>86</v>
      </c>
      <c r="C95" s="447">
        <v>45370</v>
      </c>
      <c r="D95" s="446">
        <v>205</v>
      </c>
      <c r="E95" s="446">
        <v>226</v>
      </c>
      <c r="F95" s="446"/>
      <c r="G95" s="446"/>
      <c r="H95" s="446"/>
      <c r="I95" s="446"/>
      <c r="J95" s="446">
        <v>73</v>
      </c>
      <c r="K95" s="446"/>
      <c r="L95" s="446"/>
      <c r="M95" s="446"/>
      <c r="N95" s="446"/>
      <c r="O95" s="446">
        <f t="shared" si="3"/>
        <v>12600</v>
      </c>
      <c r="P95" s="446"/>
      <c r="Q95" s="446"/>
      <c r="R95" s="446"/>
      <c r="S95" s="446"/>
    </row>
    <row r="96" spans="2:19">
      <c r="B96" s="446">
        <f t="shared" si="2"/>
        <v>87</v>
      </c>
      <c r="C96" s="447">
        <v>45370</v>
      </c>
      <c r="D96" s="446">
        <v>226</v>
      </c>
      <c r="E96" s="446">
        <v>231</v>
      </c>
      <c r="F96" s="446"/>
      <c r="G96" s="446"/>
      <c r="H96" s="446"/>
      <c r="I96" s="446"/>
      <c r="J96" s="446">
        <v>61</v>
      </c>
      <c r="K96" s="446"/>
      <c r="L96" s="446"/>
      <c r="M96" s="446"/>
      <c r="N96" s="446"/>
      <c r="O96" s="446">
        <f t="shared" si="3"/>
        <v>12661</v>
      </c>
      <c r="P96" s="446"/>
      <c r="Q96" s="446"/>
      <c r="R96" s="446"/>
      <c r="S96" s="446"/>
    </row>
    <row r="97" spans="2:19">
      <c r="B97" s="446">
        <f t="shared" si="2"/>
        <v>88</v>
      </c>
      <c r="C97" s="447">
        <v>45370</v>
      </c>
      <c r="D97" s="446">
        <v>231</v>
      </c>
      <c r="E97" s="446">
        <v>239</v>
      </c>
      <c r="F97" s="446"/>
      <c r="G97" s="446"/>
      <c r="H97" s="446"/>
      <c r="I97" s="446"/>
      <c r="J97" s="446">
        <v>55</v>
      </c>
      <c r="K97" s="446"/>
      <c r="L97" s="446"/>
      <c r="M97" s="446"/>
      <c r="N97" s="446"/>
      <c r="O97" s="446">
        <f t="shared" si="3"/>
        <v>12716</v>
      </c>
      <c r="P97" s="446"/>
      <c r="Q97" s="446"/>
      <c r="R97" s="446"/>
      <c r="S97" s="446"/>
    </row>
    <row r="98" spans="2:19">
      <c r="B98" s="446">
        <f t="shared" si="2"/>
        <v>89</v>
      </c>
      <c r="C98" s="447">
        <v>45370</v>
      </c>
      <c r="D98" s="446">
        <v>239</v>
      </c>
      <c r="E98" s="446">
        <v>246</v>
      </c>
      <c r="F98" s="446"/>
      <c r="G98" s="446"/>
      <c r="H98" s="446"/>
      <c r="I98" s="446"/>
      <c r="J98" s="446">
        <v>72</v>
      </c>
      <c r="K98" s="446"/>
      <c r="L98" s="446"/>
      <c r="M98" s="446"/>
      <c r="N98" s="446"/>
      <c r="O98" s="446">
        <f t="shared" si="3"/>
        <v>12788</v>
      </c>
      <c r="P98" s="446"/>
      <c r="Q98" s="446"/>
      <c r="R98" s="446"/>
      <c r="S98" s="446"/>
    </row>
    <row r="99" spans="2:19">
      <c r="B99" s="446">
        <f t="shared" si="2"/>
        <v>90</v>
      </c>
      <c r="C99" s="447">
        <v>45370</v>
      </c>
      <c r="D99" s="446">
        <v>246</v>
      </c>
      <c r="E99" s="446">
        <v>248</v>
      </c>
      <c r="F99" s="446"/>
      <c r="G99" s="446"/>
      <c r="H99" s="446"/>
      <c r="I99" s="446"/>
      <c r="J99" s="446">
        <v>43</v>
      </c>
      <c r="K99" s="446"/>
      <c r="L99" s="446"/>
      <c r="M99" s="446"/>
      <c r="N99" s="446"/>
      <c r="O99" s="446">
        <f t="shared" si="3"/>
        <v>12831</v>
      </c>
      <c r="P99" s="446"/>
      <c r="Q99" s="446"/>
      <c r="R99" s="446"/>
      <c r="S99" s="446"/>
    </row>
    <row r="100" spans="2:19">
      <c r="B100" s="446">
        <f t="shared" si="2"/>
        <v>91</v>
      </c>
      <c r="C100" s="447">
        <v>45370</v>
      </c>
      <c r="D100" s="446">
        <v>205</v>
      </c>
      <c r="E100" s="446">
        <v>206</v>
      </c>
      <c r="F100" s="446"/>
      <c r="G100" s="446"/>
      <c r="H100" s="446">
        <v>68</v>
      </c>
      <c r="I100" s="446"/>
      <c r="J100" s="446"/>
      <c r="K100" s="446"/>
      <c r="L100" s="446"/>
      <c r="M100" s="446"/>
      <c r="N100" s="446"/>
      <c r="O100" s="446">
        <f t="shared" si="3"/>
        <v>12899</v>
      </c>
      <c r="P100" s="446"/>
      <c r="Q100" s="446"/>
      <c r="R100" s="446"/>
      <c r="S100" s="446"/>
    </row>
    <row r="101" spans="2:19">
      <c r="B101" s="446">
        <f t="shared" si="2"/>
        <v>92</v>
      </c>
      <c r="C101" s="447">
        <v>45371</v>
      </c>
      <c r="D101" s="446">
        <v>231</v>
      </c>
      <c r="E101" s="446">
        <v>232</v>
      </c>
      <c r="F101" s="446"/>
      <c r="G101" s="446"/>
      <c r="H101" s="446"/>
      <c r="I101" s="446"/>
      <c r="J101" s="446">
        <v>32</v>
      </c>
      <c r="K101" s="446"/>
      <c r="L101" s="446"/>
      <c r="M101" s="446"/>
      <c r="N101" s="446"/>
      <c r="O101" s="446">
        <f t="shared" si="3"/>
        <v>12931</v>
      </c>
      <c r="P101" s="446"/>
      <c r="Q101" s="446"/>
      <c r="R101" s="446"/>
      <c r="S101" s="446"/>
    </row>
    <row r="102" spans="2:19">
      <c r="B102" s="446">
        <f t="shared" si="2"/>
        <v>93</v>
      </c>
      <c r="C102" s="447">
        <v>45371</v>
      </c>
      <c r="D102" s="446">
        <v>232</v>
      </c>
      <c r="E102" s="446">
        <v>233</v>
      </c>
      <c r="F102" s="446"/>
      <c r="G102" s="446"/>
      <c r="H102" s="446"/>
      <c r="I102" s="446">
        <v>18</v>
      </c>
      <c r="J102" s="446"/>
      <c r="K102" s="446"/>
      <c r="L102" s="446"/>
      <c r="M102" s="446"/>
      <c r="N102" s="446"/>
      <c r="O102" s="446">
        <f t="shared" si="3"/>
        <v>12949</v>
      </c>
      <c r="P102" s="446"/>
      <c r="Q102" s="446"/>
      <c r="R102" s="446"/>
      <c r="S102" s="446"/>
    </row>
    <row r="103" spans="2:19">
      <c r="B103" s="446">
        <f t="shared" si="2"/>
        <v>94</v>
      </c>
      <c r="C103" s="447">
        <v>45372</v>
      </c>
      <c r="D103" s="446">
        <v>233</v>
      </c>
      <c r="E103" s="446">
        <v>238</v>
      </c>
      <c r="F103" s="446"/>
      <c r="G103" s="446"/>
      <c r="H103" s="446"/>
      <c r="I103" s="446">
        <v>34</v>
      </c>
      <c r="J103" s="446"/>
      <c r="K103" s="446"/>
      <c r="L103" s="446"/>
      <c r="M103" s="446"/>
      <c r="N103" s="446"/>
      <c r="O103" s="446">
        <f t="shared" si="3"/>
        <v>12983</v>
      </c>
      <c r="P103" s="446"/>
      <c r="Q103" s="446"/>
      <c r="R103" s="446"/>
      <c r="S103" s="446"/>
    </row>
    <row r="104" spans="2:19">
      <c r="B104" s="446">
        <f t="shared" si="2"/>
        <v>95</v>
      </c>
      <c r="C104" s="447">
        <v>45372</v>
      </c>
      <c r="D104" s="446">
        <v>238</v>
      </c>
      <c r="E104" s="446">
        <v>240</v>
      </c>
      <c r="F104" s="446"/>
      <c r="G104" s="446"/>
      <c r="H104" s="446"/>
      <c r="I104" s="446">
        <v>55</v>
      </c>
      <c r="J104" s="446"/>
      <c r="K104" s="446"/>
      <c r="L104" s="446"/>
      <c r="M104" s="446"/>
      <c r="N104" s="446"/>
      <c r="O104" s="446">
        <f t="shared" si="3"/>
        <v>13038</v>
      </c>
      <c r="P104" s="446"/>
      <c r="Q104" s="446"/>
      <c r="R104" s="446"/>
      <c r="S104" s="446"/>
    </row>
    <row r="105" spans="2:19">
      <c r="B105" s="446">
        <f t="shared" si="2"/>
        <v>96</v>
      </c>
      <c r="C105" s="447">
        <v>45372</v>
      </c>
      <c r="D105" s="446">
        <v>240</v>
      </c>
      <c r="E105" s="446">
        <v>242</v>
      </c>
      <c r="F105" s="446"/>
      <c r="G105" s="446"/>
      <c r="H105" s="446"/>
      <c r="I105" s="446">
        <v>59</v>
      </c>
      <c r="J105" s="446"/>
      <c r="K105" s="446"/>
      <c r="L105" s="446"/>
      <c r="M105" s="446"/>
      <c r="N105" s="446"/>
      <c r="O105" s="446">
        <f t="shared" si="3"/>
        <v>13097</v>
      </c>
      <c r="P105" s="446"/>
      <c r="Q105" s="446"/>
      <c r="R105" s="446"/>
      <c r="S105" s="446"/>
    </row>
    <row r="106" spans="2:19">
      <c r="B106" s="446">
        <f t="shared" si="2"/>
        <v>97</v>
      </c>
      <c r="C106" s="447">
        <v>45372</v>
      </c>
      <c r="D106" s="446">
        <v>242</v>
      </c>
      <c r="E106" s="446">
        <v>243</v>
      </c>
      <c r="F106" s="446"/>
      <c r="G106" s="446"/>
      <c r="H106" s="446">
        <v>101</v>
      </c>
      <c r="I106" s="446"/>
      <c r="J106" s="446"/>
      <c r="K106" s="446"/>
      <c r="L106" s="446"/>
      <c r="M106" s="446"/>
      <c r="N106" s="446"/>
      <c r="O106" s="446">
        <f t="shared" si="3"/>
        <v>13198</v>
      </c>
      <c r="P106" s="446"/>
      <c r="Q106" s="446"/>
      <c r="R106" s="446"/>
      <c r="S106" s="446"/>
    </row>
    <row r="107" spans="2:19">
      <c r="B107" s="446">
        <f t="shared" si="2"/>
        <v>98</v>
      </c>
      <c r="C107" s="447">
        <v>45384</v>
      </c>
      <c r="D107" s="446">
        <v>276</v>
      </c>
      <c r="E107" s="446">
        <v>303</v>
      </c>
      <c r="F107" s="446"/>
      <c r="G107" s="446"/>
      <c r="H107" s="446"/>
      <c r="I107" s="446"/>
      <c r="J107" s="446"/>
      <c r="K107" s="446"/>
      <c r="L107" s="446"/>
      <c r="M107" s="446"/>
      <c r="N107" s="446">
        <v>300</v>
      </c>
      <c r="O107" s="446">
        <f t="shared" si="3"/>
        <v>13498</v>
      </c>
      <c r="P107" s="446"/>
      <c r="Q107" s="446"/>
      <c r="R107" s="446"/>
      <c r="S107" s="446"/>
    </row>
    <row r="108" spans="2:19">
      <c r="B108" s="446">
        <f t="shared" si="2"/>
        <v>99</v>
      </c>
      <c r="C108" s="447">
        <v>45385</v>
      </c>
      <c r="D108" s="446">
        <v>276</v>
      </c>
      <c r="E108" s="446">
        <v>303</v>
      </c>
      <c r="F108" s="446"/>
      <c r="G108" s="446"/>
      <c r="H108" s="446"/>
      <c r="I108" s="446"/>
      <c r="J108" s="446"/>
      <c r="K108" s="446"/>
      <c r="L108" s="446"/>
      <c r="M108" s="446"/>
      <c r="N108" s="446">
        <v>396</v>
      </c>
      <c r="O108" s="446">
        <f t="shared" si="3"/>
        <v>13894</v>
      </c>
      <c r="P108" s="446"/>
      <c r="Q108" s="446"/>
      <c r="R108" s="446"/>
      <c r="S108" s="446"/>
    </row>
    <row r="109" spans="2:19">
      <c r="B109" s="446">
        <f t="shared" si="2"/>
        <v>100</v>
      </c>
      <c r="C109" s="447">
        <v>45386</v>
      </c>
      <c r="D109" s="446">
        <v>272</v>
      </c>
      <c r="E109" s="446">
        <v>278</v>
      </c>
      <c r="F109" s="446"/>
      <c r="G109" s="446"/>
      <c r="H109" s="446"/>
      <c r="I109" s="446"/>
      <c r="J109" s="446"/>
      <c r="K109" s="446"/>
      <c r="L109" s="446"/>
      <c r="M109" s="446"/>
      <c r="N109" s="446">
        <v>300</v>
      </c>
      <c r="O109" s="446">
        <f t="shared" si="3"/>
        <v>14194</v>
      </c>
      <c r="P109" s="446"/>
      <c r="Q109" s="446"/>
      <c r="R109" s="446"/>
      <c r="S109" s="446"/>
    </row>
    <row r="110" spans="2:19">
      <c r="B110" s="446">
        <f t="shared" si="2"/>
        <v>101</v>
      </c>
      <c r="C110" s="447">
        <v>45386</v>
      </c>
      <c r="D110" s="446">
        <v>272</v>
      </c>
      <c r="E110" s="446">
        <v>278</v>
      </c>
      <c r="F110" s="446"/>
      <c r="G110" s="446"/>
      <c r="H110" s="446"/>
      <c r="I110" s="446"/>
      <c r="J110" s="446"/>
      <c r="K110" s="446"/>
      <c r="L110" s="446"/>
      <c r="M110" s="446"/>
      <c r="N110" s="446">
        <v>199</v>
      </c>
      <c r="O110" s="446">
        <f t="shared" si="3"/>
        <v>14393</v>
      </c>
      <c r="P110" s="446"/>
      <c r="Q110" s="446"/>
      <c r="R110" s="446"/>
      <c r="S110" s="446"/>
    </row>
    <row r="111" spans="2:19">
      <c r="B111" s="446">
        <f t="shared" si="2"/>
        <v>102</v>
      </c>
      <c r="C111" s="447">
        <v>45387</v>
      </c>
      <c r="D111" s="446">
        <v>225</v>
      </c>
      <c r="E111" s="446">
        <v>272</v>
      </c>
      <c r="F111" s="446"/>
      <c r="G111" s="446"/>
      <c r="H111" s="446"/>
      <c r="I111" s="446"/>
      <c r="J111" s="446"/>
      <c r="K111" s="446"/>
      <c r="L111" s="446"/>
      <c r="M111" s="446"/>
      <c r="N111" s="446">
        <v>250</v>
      </c>
      <c r="O111" s="446">
        <f t="shared" si="3"/>
        <v>14643</v>
      </c>
      <c r="P111" s="446"/>
      <c r="Q111" s="446"/>
      <c r="R111" s="446"/>
      <c r="S111" s="446"/>
    </row>
    <row r="112" spans="2:19">
      <c r="B112" s="446">
        <f t="shared" si="2"/>
        <v>103</v>
      </c>
      <c r="C112" s="447">
        <v>45388</v>
      </c>
      <c r="D112" s="446">
        <v>225</v>
      </c>
      <c r="E112" s="446">
        <v>272</v>
      </c>
      <c r="F112" s="446"/>
      <c r="G112" s="446"/>
      <c r="H112" s="446"/>
      <c r="I112" s="446"/>
      <c r="J112" s="446"/>
      <c r="K112" s="446"/>
      <c r="L112" s="446"/>
      <c r="M112" s="446"/>
      <c r="N112" s="446">
        <v>284</v>
      </c>
      <c r="O112" s="446">
        <f t="shared" si="3"/>
        <v>14927</v>
      </c>
      <c r="P112" s="446"/>
      <c r="Q112" s="446"/>
      <c r="R112" s="446"/>
      <c r="S112" s="446"/>
    </row>
    <row r="113" spans="2:19">
      <c r="B113" s="446">
        <f t="shared" si="2"/>
        <v>104</v>
      </c>
      <c r="C113" s="447">
        <v>45389</v>
      </c>
      <c r="D113" s="446">
        <v>373</v>
      </c>
      <c r="E113" s="446">
        <v>430</v>
      </c>
      <c r="F113" s="446"/>
      <c r="G113" s="446"/>
      <c r="H113" s="446">
        <v>134</v>
      </c>
      <c r="I113" s="446"/>
      <c r="J113" s="446"/>
      <c r="K113" s="446"/>
      <c r="L113" s="446"/>
      <c r="M113" s="446"/>
      <c r="N113" s="446"/>
      <c r="O113" s="446">
        <f t="shared" si="3"/>
        <v>15061</v>
      </c>
      <c r="P113" s="446"/>
      <c r="Q113" s="446"/>
      <c r="R113" s="446"/>
      <c r="S113" s="446"/>
    </row>
    <row r="114" spans="2:19">
      <c r="B114" s="446">
        <f t="shared" si="2"/>
        <v>105</v>
      </c>
      <c r="C114" s="447">
        <v>45389</v>
      </c>
      <c r="D114" s="446">
        <v>430</v>
      </c>
      <c r="E114" s="446">
        <v>433</v>
      </c>
      <c r="F114" s="446"/>
      <c r="G114" s="446"/>
      <c r="H114" s="446">
        <v>32</v>
      </c>
      <c r="I114" s="446"/>
      <c r="J114" s="446"/>
      <c r="K114" s="446"/>
      <c r="L114" s="446"/>
      <c r="M114" s="446"/>
      <c r="N114" s="446"/>
      <c r="O114" s="446">
        <f t="shared" si="3"/>
        <v>15093</v>
      </c>
      <c r="P114" s="446"/>
      <c r="Q114" s="446"/>
      <c r="R114" s="446"/>
      <c r="S114" s="446"/>
    </row>
    <row r="115" spans="2:19">
      <c r="B115" s="446">
        <f t="shared" si="2"/>
        <v>106</v>
      </c>
      <c r="C115" s="447">
        <v>45389</v>
      </c>
      <c r="D115" s="446">
        <v>433</v>
      </c>
      <c r="E115" s="446">
        <v>434</v>
      </c>
      <c r="F115" s="446"/>
      <c r="G115" s="446"/>
      <c r="H115" s="446">
        <v>32</v>
      </c>
      <c r="I115" s="446"/>
      <c r="J115" s="446"/>
      <c r="K115" s="446"/>
      <c r="L115" s="446"/>
      <c r="M115" s="446"/>
      <c r="N115" s="446"/>
      <c r="O115" s="446">
        <f t="shared" si="3"/>
        <v>15125</v>
      </c>
      <c r="P115" s="446"/>
      <c r="Q115" s="446"/>
      <c r="R115" s="446"/>
      <c r="S115" s="446"/>
    </row>
    <row r="116" spans="2:19">
      <c r="B116" s="446">
        <f t="shared" si="2"/>
        <v>107</v>
      </c>
      <c r="C116" s="447">
        <v>45389</v>
      </c>
      <c r="D116" s="446">
        <v>434</v>
      </c>
      <c r="E116" s="446">
        <v>435</v>
      </c>
      <c r="F116" s="446"/>
      <c r="G116" s="446"/>
      <c r="H116" s="446">
        <v>78</v>
      </c>
      <c r="I116" s="446"/>
      <c r="J116" s="446"/>
      <c r="K116" s="446"/>
      <c r="L116" s="446"/>
      <c r="M116" s="446"/>
      <c r="N116" s="446"/>
      <c r="O116" s="446">
        <f t="shared" si="3"/>
        <v>15203</v>
      </c>
      <c r="P116" s="446"/>
      <c r="Q116" s="446"/>
      <c r="R116" s="446"/>
      <c r="S116" s="446"/>
    </row>
    <row r="117" spans="2:19">
      <c r="B117" s="446">
        <f t="shared" si="2"/>
        <v>108</v>
      </c>
      <c r="C117" s="447">
        <v>45390</v>
      </c>
      <c r="D117" s="446">
        <v>373</v>
      </c>
      <c r="E117" s="446">
        <v>430</v>
      </c>
      <c r="F117" s="446"/>
      <c r="G117" s="446"/>
      <c r="H117" s="446">
        <v>134</v>
      </c>
      <c r="I117" s="446"/>
      <c r="J117" s="446"/>
      <c r="K117" s="446"/>
      <c r="L117" s="446"/>
      <c r="M117" s="446"/>
      <c r="N117" s="446"/>
      <c r="O117" s="446">
        <f t="shared" si="3"/>
        <v>15337</v>
      </c>
      <c r="P117" s="446"/>
      <c r="Q117" s="446"/>
      <c r="R117" s="446"/>
      <c r="S117" s="446"/>
    </row>
    <row r="118" spans="2:19">
      <c r="B118" s="446">
        <f t="shared" si="2"/>
        <v>109</v>
      </c>
      <c r="C118" s="447">
        <v>45390</v>
      </c>
      <c r="D118" s="446">
        <v>430</v>
      </c>
      <c r="E118" s="446">
        <v>433</v>
      </c>
      <c r="F118" s="446"/>
      <c r="G118" s="446"/>
      <c r="H118" s="446">
        <v>32</v>
      </c>
      <c r="I118" s="446"/>
      <c r="J118" s="446"/>
      <c r="K118" s="446"/>
      <c r="L118" s="446"/>
      <c r="M118" s="446"/>
      <c r="N118" s="446"/>
      <c r="O118" s="446">
        <f t="shared" si="3"/>
        <v>15369</v>
      </c>
      <c r="P118" s="446"/>
      <c r="Q118" s="446"/>
      <c r="R118" s="446"/>
      <c r="S118" s="446"/>
    </row>
    <row r="119" spans="2:19">
      <c r="B119" s="446">
        <f t="shared" si="2"/>
        <v>110</v>
      </c>
      <c r="C119" s="447">
        <v>45390</v>
      </c>
      <c r="D119" s="446">
        <v>433</v>
      </c>
      <c r="E119" s="446">
        <v>434</v>
      </c>
      <c r="F119" s="446"/>
      <c r="G119" s="446"/>
      <c r="H119" s="446">
        <v>32</v>
      </c>
      <c r="I119" s="446"/>
      <c r="J119" s="446"/>
      <c r="K119" s="446"/>
      <c r="L119" s="446"/>
      <c r="M119" s="446"/>
      <c r="N119" s="446"/>
      <c r="O119" s="446">
        <f t="shared" si="3"/>
        <v>15401</v>
      </c>
      <c r="P119" s="446"/>
      <c r="Q119" s="446"/>
      <c r="R119" s="446"/>
      <c r="S119" s="446"/>
    </row>
    <row r="120" spans="2:19">
      <c r="B120" s="446">
        <f t="shared" si="2"/>
        <v>111</v>
      </c>
      <c r="C120" s="447">
        <v>45390</v>
      </c>
      <c r="D120" s="446">
        <v>434</v>
      </c>
      <c r="E120" s="446">
        <v>435</v>
      </c>
      <c r="F120" s="446"/>
      <c r="G120" s="446"/>
      <c r="H120" s="446">
        <v>78</v>
      </c>
      <c r="I120" s="446"/>
      <c r="J120" s="446"/>
      <c r="K120" s="446"/>
      <c r="L120" s="446"/>
      <c r="M120" s="446"/>
      <c r="N120" s="446"/>
      <c r="O120" s="446">
        <f t="shared" si="3"/>
        <v>15479</v>
      </c>
      <c r="P120" s="446"/>
      <c r="Q120" s="446"/>
      <c r="R120" s="446"/>
      <c r="S120" s="446"/>
    </row>
    <row r="121" spans="2:19">
      <c r="B121" s="446">
        <f t="shared" si="2"/>
        <v>112</v>
      </c>
      <c r="C121" s="447">
        <v>45402</v>
      </c>
      <c r="D121" s="446">
        <v>141</v>
      </c>
      <c r="E121" s="446">
        <v>187</v>
      </c>
      <c r="F121" s="446"/>
      <c r="G121" s="446"/>
      <c r="H121" s="446"/>
      <c r="I121" s="446"/>
      <c r="J121" s="446"/>
      <c r="K121" s="446"/>
      <c r="L121" s="446"/>
      <c r="M121" s="446"/>
      <c r="N121" s="446">
        <v>220</v>
      </c>
      <c r="O121" s="446">
        <f t="shared" si="3"/>
        <v>15699</v>
      </c>
      <c r="P121" s="446"/>
      <c r="Q121" s="446"/>
      <c r="R121" s="446"/>
      <c r="S121" s="446"/>
    </row>
    <row r="122" spans="2:19">
      <c r="B122" s="446">
        <f t="shared" si="2"/>
        <v>113</v>
      </c>
      <c r="C122" s="447">
        <v>45403</v>
      </c>
      <c r="D122" s="446">
        <v>141</v>
      </c>
      <c r="E122" s="446">
        <v>187</v>
      </c>
      <c r="F122" s="446"/>
      <c r="G122" s="446"/>
      <c r="H122" s="446"/>
      <c r="I122" s="446"/>
      <c r="J122" s="446"/>
      <c r="K122" s="446"/>
      <c r="L122" s="446"/>
      <c r="M122" s="446"/>
      <c r="N122" s="446">
        <v>230</v>
      </c>
      <c r="O122" s="446">
        <f t="shared" si="3"/>
        <v>15929</v>
      </c>
      <c r="P122" s="446"/>
      <c r="Q122" s="446"/>
      <c r="R122" s="446"/>
      <c r="S122" s="446"/>
    </row>
    <row r="123" spans="2:19">
      <c r="B123" s="446">
        <f t="shared" si="2"/>
        <v>114</v>
      </c>
      <c r="C123" s="447">
        <v>45406</v>
      </c>
      <c r="D123" s="564" t="s">
        <v>1485</v>
      </c>
      <c r="E123" s="446">
        <v>367</v>
      </c>
      <c r="F123" s="446"/>
      <c r="G123" s="446"/>
      <c r="H123" s="446"/>
      <c r="I123" s="446">
        <v>28</v>
      </c>
      <c r="J123" s="446"/>
      <c r="K123" s="446"/>
      <c r="L123" s="446"/>
      <c r="M123" s="446"/>
      <c r="N123" s="446"/>
      <c r="O123" s="446">
        <f t="shared" si="3"/>
        <v>15957</v>
      </c>
      <c r="P123" s="446"/>
      <c r="Q123" s="446"/>
      <c r="R123" s="446"/>
      <c r="S123" s="446"/>
    </row>
    <row r="124" spans="2:19">
      <c r="B124" s="446">
        <f t="shared" si="2"/>
        <v>115</v>
      </c>
      <c r="C124" s="447"/>
      <c r="D124" s="446">
        <v>367</v>
      </c>
      <c r="E124" s="446">
        <v>388</v>
      </c>
      <c r="F124" s="446"/>
      <c r="G124" s="446"/>
      <c r="H124" s="446"/>
      <c r="I124" s="446">
        <v>143</v>
      </c>
      <c r="J124" s="446"/>
      <c r="K124" s="446"/>
      <c r="L124" s="446"/>
      <c r="M124" s="446"/>
      <c r="N124" s="446"/>
      <c r="O124" s="446">
        <f t="shared" si="3"/>
        <v>16100</v>
      </c>
      <c r="P124" s="446"/>
      <c r="Q124" s="446"/>
      <c r="R124" s="446"/>
      <c r="S124" s="446"/>
    </row>
    <row r="125" spans="2:19">
      <c r="B125" s="446">
        <f t="shared" si="2"/>
        <v>116</v>
      </c>
      <c r="C125" s="447"/>
      <c r="D125" s="446">
        <v>388</v>
      </c>
      <c r="E125" s="446">
        <v>397</v>
      </c>
      <c r="F125" s="446"/>
      <c r="G125" s="446"/>
      <c r="H125" s="446"/>
      <c r="I125" s="446">
        <v>96</v>
      </c>
      <c r="J125" s="446"/>
      <c r="K125" s="446"/>
      <c r="L125" s="446"/>
      <c r="M125" s="446"/>
      <c r="N125" s="446"/>
      <c r="O125" s="446">
        <f t="shared" si="3"/>
        <v>16196</v>
      </c>
      <c r="P125" s="446"/>
      <c r="Q125" s="446"/>
      <c r="R125" s="446"/>
      <c r="S125" s="446"/>
    </row>
    <row r="126" spans="2:19">
      <c r="B126" s="446">
        <f t="shared" si="2"/>
        <v>117</v>
      </c>
      <c r="C126" s="447"/>
      <c r="D126" s="446">
        <v>397</v>
      </c>
      <c r="E126" s="446">
        <v>400</v>
      </c>
      <c r="F126" s="446"/>
      <c r="G126" s="446"/>
      <c r="H126" s="446"/>
      <c r="I126" s="446">
        <v>14</v>
      </c>
      <c r="J126" s="446"/>
      <c r="K126" s="446"/>
      <c r="L126" s="446"/>
      <c r="M126" s="446"/>
      <c r="N126" s="446"/>
      <c r="O126" s="446">
        <f t="shared" si="3"/>
        <v>16210</v>
      </c>
      <c r="P126" s="446"/>
      <c r="Q126" s="446"/>
      <c r="R126" s="446"/>
      <c r="S126" s="446"/>
    </row>
    <row r="127" spans="2:19">
      <c r="B127" s="446">
        <f t="shared" si="2"/>
        <v>118</v>
      </c>
      <c r="C127" s="447"/>
      <c r="D127" s="446">
        <v>400</v>
      </c>
      <c r="E127" s="446">
        <v>408</v>
      </c>
      <c r="F127" s="446"/>
      <c r="G127" s="446"/>
      <c r="H127" s="446"/>
      <c r="I127" s="446">
        <v>111</v>
      </c>
      <c r="J127" s="446"/>
      <c r="K127" s="446"/>
      <c r="L127" s="446"/>
      <c r="M127" s="446"/>
      <c r="N127" s="446"/>
      <c r="O127" s="446">
        <f t="shared" si="3"/>
        <v>16321</v>
      </c>
      <c r="P127" s="446"/>
      <c r="Q127" s="446"/>
      <c r="R127" s="446"/>
      <c r="S127" s="446"/>
    </row>
    <row r="128" spans="2:19">
      <c r="B128" s="446">
        <f t="shared" si="2"/>
        <v>119</v>
      </c>
      <c r="C128" s="447">
        <v>45409</v>
      </c>
      <c r="D128" s="446">
        <v>341</v>
      </c>
      <c r="E128" s="446">
        <v>380</v>
      </c>
      <c r="F128" s="446"/>
      <c r="G128" s="446"/>
      <c r="H128" s="446">
        <v>248</v>
      </c>
      <c r="I128" s="446"/>
      <c r="J128" s="446"/>
      <c r="K128" s="446"/>
      <c r="L128" s="446"/>
      <c r="M128" s="446"/>
      <c r="N128" s="446"/>
      <c r="O128" s="446">
        <f t="shared" si="3"/>
        <v>16569</v>
      </c>
      <c r="P128" s="446"/>
      <c r="Q128" s="446"/>
      <c r="R128" s="446"/>
      <c r="S128" s="446"/>
    </row>
    <row r="129" spans="2:19">
      <c r="B129" s="446">
        <f t="shared" si="2"/>
        <v>120</v>
      </c>
      <c r="C129" s="447"/>
      <c r="D129" s="446">
        <v>333</v>
      </c>
      <c r="E129" s="446">
        <v>335</v>
      </c>
      <c r="F129" s="446"/>
      <c r="G129" s="446"/>
      <c r="H129" s="446">
        <v>97</v>
      </c>
      <c r="I129" s="446"/>
      <c r="J129" s="446"/>
      <c r="K129" s="446"/>
      <c r="L129" s="446"/>
      <c r="M129" s="446"/>
      <c r="N129" s="446"/>
      <c r="O129" s="446">
        <f t="shared" si="3"/>
        <v>16666</v>
      </c>
      <c r="P129" s="446"/>
      <c r="Q129" s="446"/>
      <c r="R129" s="446"/>
      <c r="S129" s="446"/>
    </row>
    <row r="130" spans="2:19">
      <c r="B130" s="446">
        <f t="shared" si="2"/>
        <v>121</v>
      </c>
      <c r="C130" s="447">
        <v>45410</v>
      </c>
      <c r="D130" s="446">
        <v>316</v>
      </c>
      <c r="E130" s="446">
        <v>313</v>
      </c>
      <c r="F130" s="446"/>
      <c r="G130" s="446"/>
      <c r="H130" s="446"/>
      <c r="I130" s="446">
        <v>92</v>
      </c>
      <c r="J130" s="446"/>
      <c r="K130" s="446"/>
      <c r="L130" s="446"/>
      <c r="M130" s="446"/>
      <c r="N130" s="446"/>
      <c r="O130" s="446">
        <f t="shared" si="3"/>
        <v>16758</v>
      </c>
      <c r="P130" s="446"/>
      <c r="Q130" s="446"/>
      <c r="R130" s="446"/>
      <c r="S130" s="446"/>
    </row>
    <row r="131" spans="2:19">
      <c r="B131" s="446">
        <f t="shared" si="2"/>
        <v>122</v>
      </c>
      <c r="C131" s="447"/>
      <c r="D131" s="446">
        <v>313</v>
      </c>
      <c r="E131" s="446">
        <v>315</v>
      </c>
      <c r="F131" s="446"/>
      <c r="G131" s="446"/>
      <c r="H131" s="446"/>
      <c r="I131" s="446">
        <v>137</v>
      </c>
      <c r="J131" s="446"/>
      <c r="K131" s="446"/>
      <c r="L131" s="446"/>
      <c r="M131" s="446"/>
      <c r="N131" s="446"/>
      <c r="O131" s="446">
        <f t="shared" si="3"/>
        <v>16895</v>
      </c>
      <c r="P131" s="446"/>
      <c r="Q131" s="446"/>
      <c r="R131" s="446"/>
      <c r="S131" s="446"/>
    </row>
    <row r="132" spans="2:19">
      <c r="B132" s="446">
        <f t="shared" si="2"/>
        <v>123</v>
      </c>
      <c r="C132" s="447">
        <v>45411</v>
      </c>
      <c r="D132" s="446">
        <v>281</v>
      </c>
      <c r="E132" s="446">
        <v>282</v>
      </c>
      <c r="F132" s="446"/>
      <c r="G132" s="446"/>
      <c r="H132" s="446">
        <v>30</v>
      </c>
      <c r="I132" s="446"/>
      <c r="J132" s="446"/>
      <c r="K132" s="446"/>
      <c r="L132" s="446"/>
      <c r="M132" s="446"/>
      <c r="N132" s="446"/>
      <c r="O132" s="446">
        <f t="shared" si="3"/>
        <v>16925</v>
      </c>
      <c r="P132" s="446"/>
      <c r="Q132" s="446"/>
      <c r="R132" s="446"/>
      <c r="S132" s="446"/>
    </row>
    <row r="133" spans="2:19">
      <c r="B133" s="446">
        <f t="shared" si="2"/>
        <v>124</v>
      </c>
      <c r="C133" s="447"/>
      <c r="D133" s="446">
        <v>282</v>
      </c>
      <c r="E133" s="446">
        <v>284</v>
      </c>
      <c r="F133" s="446"/>
      <c r="G133" s="446"/>
      <c r="H133" s="446">
        <v>105</v>
      </c>
      <c r="I133" s="446"/>
      <c r="J133" s="446"/>
      <c r="K133" s="446"/>
      <c r="L133" s="446"/>
      <c r="M133" s="446"/>
      <c r="N133" s="446"/>
      <c r="O133" s="446">
        <f t="shared" si="3"/>
        <v>17030</v>
      </c>
      <c r="P133" s="446"/>
      <c r="Q133" s="446"/>
      <c r="R133" s="446"/>
      <c r="S133" s="446"/>
    </row>
    <row r="134" spans="2:19">
      <c r="B134" s="446">
        <f t="shared" si="2"/>
        <v>125</v>
      </c>
      <c r="C134" s="447"/>
      <c r="D134" s="446">
        <v>284</v>
      </c>
      <c r="E134" s="446">
        <v>285</v>
      </c>
      <c r="F134" s="446"/>
      <c r="G134" s="446"/>
      <c r="H134" s="446">
        <v>44</v>
      </c>
      <c r="I134" s="446"/>
      <c r="J134" s="446"/>
      <c r="K134" s="446"/>
      <c r="L134" s="446"/>
      <c r="M134" s="446"/>
      <c r="N134" s="446"/>
      <c r="O134" s="446">
        <f t="shared" si="3"/>
        <v>17074</v>
      </c>
      <c r="P134" s="446"/>
      <c r="Q134" s="446"/>
      <c r="R134" s="446"/>
      <c r="S134" s="446"/>
    </row>
    <row r="135" spans="2:19">
      <c r="B135" s="446">
        <f t="shared" si="2"/>
        <v>126</v>
      </c>
      <c r="C135" s="447"/>
      <c r="D135" s="446">
        <v>284</v>
      </c>
      <c r="E135" s="446">
        <v>285</v>
      </c>
      <c r="F135" s="446"/>
      <c r="G135" s="446"/>
      <c r="H135" s="446">
        <v>71</v>
      </c>
      <c r="I135" s="446"/>
      <c r="J135" s="446"/>
      <c r="K135" s="446"/>
      <c r="L135" s="446"/>
      <c r="M135" s="446"/>
      <c r="N135" s="446"/>
      <c r="O135" s="446">
        <f t="shared" si="3"/>
        <v>17145</v>
      </c>
      <c r="P135" s="446"/>
      <c r="Q135" s="446"/>
      <c r="R135" s="446"/>
      <c r="S135" s="446"/>
    </row>
    <row r="136" spans="2:19">
      <c r="B136" s="446">
        <f t="shared" si="2"/>
        <v>127</v>
      </c>
      <c r="C136" s="447"/>
      <c r="D136" s="446">
        <v>282</v>
      </c>
      <c r="E136" s="446">
        <v>283</v>
      </c>
      <c r="F136" s="446"/>
      <c r="G136" s="446"/>
      <c r="H136" s="446">
        <v>42</v>
      </c>
      <c r="I136" s="446"/>
      <c r="J136" s="446"/>
      <c r="K136" s="446"/>
      <c r="L136" s="446"/>
      <c r="M136" s="446"/>
      <c r="N136" s="446"/>
      <c r="O136" s="446">
        <f t="shared" si="3"/>
        <v>17187</v>
      </c>
      <c r="P136" s="446"/>
      <c r="Q136" s="446"/>
      <c r="R136" s="446"/>
      <c r="S136" s="446"/>
    </row>
    <row r="137" spans="2:19">
      <c r="B137" s="446">
        <f t="shared" si="2"/>
        <v>128</v>
      </c>
      <c r="C137" s="447">
        <v>45412</v>
      </c>
      <c r="D137" s="446">
        <v>418</v>
      </c>
      <c r="E137" s="446">
        <v>427</v>
      </c>
      <c r="F137" s="446"/>
      <c r="G137" s="446"/>
      <c r="H137" s="446"/>
      <c r="I137" s="446">
        <v>242</v>
      </c>
      <c r="J137" s="446"/>
      <c r="K137" s="446"/>
      <c r="L137" s="446"/>
      <c r="M137" s="446"/>
      <c r="N137" s="446"/>
      <c r="O137" s="446">
        <f t="shared" si="3"/>
        <v>17429</v>
      </c>
      <c r="P137" s="446"/>
      <c r="Q137" s="446"/>
      <c r="R137" s="446"/>
      <c r="S137" s="446"/>
    </row>
    <row r="138" spans="2:19">
      <c r="B138" s="446">
        <f t="shared" si="2"/>
        <v>129</v>
      </c>
      <c r="C138" s="447">
        <v>45413</v>
      </c>
      <c r="D138" s="446">
        <v>72</v>
      </c>
      <c r="E138" s="446">
        <v>74</v>
      </c>
      <c r="F138" s="446"/>
      <c r="G138" s="446"/>
      <c r="H138" s="446"/>
      <c r="I138" s="446"/>
      <c r="J138" s="446">
        <v>101</v>
      </c>
      <c r="K138" s="446"/>
      <c r="L138" s="446"/>
      <c r="M138" s="446"/>
      <c r="N138" s="446"/>
      <c r="O138" s="446">
        <f t="shared" si="3"/>
        <v>17530</v>
      </c>
      <c r="P138" s="446"/>
      <c r="Q138" s="446"/>
      <c r="R138" s="446"/>
      <c r="S138" s="446"/>
    </row>
    <row r="139" spans="2:19">
      <c r="B139" s="446">
        <f t="shared" si="2"/>
        <v>130</v>
      </c>
      <c r="C139" s="447">
        <v>45414</v>
      </c>
      <c r="D139" s="446">
        <v>5</v>
      </c>
      <c r="E139" s="446">
        <v>7</v>
      </c>
      <c r="F139" s="446"/>
      <c r="G139" s="446"/>
      <c r="H139" s="446">
        <v>93</v>
      </c>
      <c r="I139" s="446"/>
      <c r="J139" s="446"/>
      <c r="K139" s="446"/>
      <c r="L139" s="446"/>
      <c r="M139" s="446"/>
      <c r="N139" s="446"/>
      <c r="O139" s="446">
        <f t="shared" si="3"/>
        <v>17623</v>
      </c>
      <c r="P139" s="446"/>
      <c r="Q139" s="446"/>
      <c r="R139" s="446"/>
      <c r="S139" s="446"/>
    </row>
    <row r="140" spans="2:19">
      <c r="B140" s="446">
        <f t="shared" ref="B140:B168" si="4">+B139+1</f>
        <v>131</v>
      </c>
      <c r="C140" s="447">
        <v>45471</v>
      </c>
      <c r="D140" s="446">
        <v>477</v>
      </c>
      <c r="E140" s="446">
        <v>478</v>
      </c>
      <c r="F140" s="446"/>
      <c r="G140" s="446"/>
      <c r="H140" s="446"/>
      <c r="I140" s="446"/>
      <c r="J140" s="446"/>
      <c r="K140" s="446"/>
      <c r="L140" s="446">
        <v>150</v>
      </c>
      <c r="M140" s="446"/>
      <c r="N140" s="446"/>
      <c r="O140" s="446">
        <f t="shared" si="3"/>
        <v>17773</v>
      </c>
      <c r="P140" s="446"/>
      <c r="Q140" s="446"/>
      <c r="R140" s="446"/>
      <c r="S140" s="446"/>
    </row>
    <row r="141" spans="2:19">
      <c r="B141" s="446">
        <f t="shared" si="4"/>
        <v>132</v>
      </c>
      <c r="C141" s="447">
        <v>45474</v>
      </c>
      <c r="D141" s="446">
        <v>477</v>
      </c>
      <c r="E141" s="446">
        <v>478</v>
      </c>
      <c r="F141" s="446"/>
      <c r="G141" s="446"/>
      <c r="H141" s="446"/>
      <c r="I141" s="446"/>
      <c r="J141" s="446"/>
      <c r="K141" s="446"/>
      <c r="L141" s="446">
        <v>87</v>
      </c>
      <c r="M141" s="446"/>
      <c r="N141" s="446"/>
      <c r="O141" s="446">
        <f t="shared" ref="O141:O168" si="5">+O140+H141+I141+J141+K141+L141+N141</f>
        <v>17860</v>
      </c>
      <c r="P141" s="446"/>
      <c r="Q141" s="446"/>
      <c r="R141" s="446"/>
      <c r="S141" s="446"/>
    </row>
    <row r="142" spans="2:19">
      <c r="B142" s="446">
        <f t="shared" si="4"/>
        <v>133</v>
      </c>
      <c r="C142" s="447">
        <v>45489</v>
      </c>
      <c r="D142" s="446">
        <v>500</v>
      </c>
      <c r="E142" s="446">
        <v>501</v>
      </c>
      <c r="F142" s="446"/>
      <c r="G142" s="446"/>
      <c r="H142" s="446"/>
      <c r="I142" s="446">
        <v>158</v>
      </c>
      <c r="J142" s="446"/>
      <c r="K142" s="446"/>
      <c r="L142" s="446"/>
      <c r="M142" s="446"/>
      <c r="N142" s="446"/>
      <c r="O142" s="446">
        <f t="shared" si="5"/>
        <v>18018</v>
      </c>
      <c r="P142" s="446"/>
      <c r="Q142" s="446"/>
      <c r="R142" s="446"/>
      <c r="S142" s="446"/>
    </row>
    <row r="143" spans="2:19">
      <c r="B143" s="446">
        <f t="shared" si="4"/>
        <v>134</v>
      </c>
      <c r="C143" s="447"/>
      <c r="D143" s="446">
        <v>501</v>
      </c>
      <c r="E143" s="446">
        <v>520</v>
      </c>
      <c r="F143" s="446"/>
      <c r="G143" s="446"/>
      <c r="H143" s="446"/>
      <c r="I143" s="446">
        <v>127</v>
      </c>
      <c r="J143" s="446"/>
      <c r="K143" s="446"/>
      <c r="L143" s="446"/>
      <c r="M143" s="446"/>
      <c r="N143" s="446"/>
      <c r="O143" s="446">
        <f t="shared" si="5"/>
        <v>18145</v>
      </c>
      <c r="P143" s="446"/>
      <c r="Q143" s="446"/>
      <c r="R143" s="446"/>
      <c r="S143" s="446"/>
    </row>
    <row r="144" spans="2:19">
      <c r="B144" s="446">
        <f t="shared" si="4"/>
        <v>135</v>
      </c>
      <c r="C144" s="447"/>
      <c r="D144" s="446">
        <v>535</v>
      </c>
      <c r="E144" s="446">
        <v>536</v>
      </c>
      <c r="F144" s="446"/>
      <c r="G144" s="446"/>
      <c r="H144" s="446">
        <v>64</v>
      </c>
      <c r="I144" s="446"/>
      <c r="J144" s="446"/>
      <c r="K144" s="446"/>
      <c r="L144" s="446"/>
      <c r="M144" s="446"/>
      <c r="N144" s="446"/>
      <c r="O144" s="446">
        <f t="shared" si="5"/>
        <v>18209</v>
      </c>
      <c r="P144" s="446"/>
      <c r="Q144" s="446"/>
      <c r="R144" s="446"/>
      <c r="S144" s="446"/>
    </row>
    <row r="145" spans="2:19">
      <c r="B145" s="446">
        <f t="shared" si="4"/>
        <v>136</v>
      </c>
      <c r="C145" s="447">
        <v>45490</v>
      </c>
      <c r="D145" s="446">
        <v>520</v>
      </c>
      <c r="E145" s="446">
        <v>535</v>
      </c>
      <c r="F145" s="446"/>
      <c r="G145" s="446"/>
      <c r="H145" s="446">
        <v>186</v>
      </c>
      <c r="I145" s="446"/>
      <c r="J145" s="446"/>
      <c r="K145" s="446"/>
      <c r="L145" s="446"/>
      <c r="M145" s="446"/>
      <c r="N145" s="446"/>
      <c r="O145" s="446">
        <f t="shared" si="5"/>
        <v>18395</v>
      </c>
      <c r="P145" s="446"/>
      <c r="Q145" s="446"/>
      <c r="R145" s="446"/>
      <c r="S145" s="446"/>
    </row>
    <row r="146" spans="2:19">
      <c r="B146" s="446">
        <f t="shared" si="4"/>
        <v>137</v>
      </c>
      <c r="C146" s="447">
        <v>45491</v>
      </c>
      <c r="D146" s="446">
        <v>536</v>
      </c>
      <c r="E146" s="446">
        <v>537</v>
      </c>
      <c r="F146" s="446"/>
      <c r="G146" s="446"/>
      <c r="H146" s="446">
        <v>50</v>
      </c>
      <c r="I146" s="446"/>
      <c r="J146" s="446"/>
      <c r="K146" s="446"/>
      <c r="L146" s="446"/>
      <c r="M146" s="446"/>
      <c r="N146" s="446"/>
      <c r="O146" s="446">
        <f t="shared" si="5"/>
        <v>18445</v>
      </c>
      <c r="P146" s="446"/>
      <c r="Q146" s="446"/>
      <c r="R146" s="446"/>
      <c r="S146" s="446"/>
    </row>
    <row r="147" spans="2:19">
      <c r="B147" s="446">
        <f t="shared" si="4"/>
        <v>138</v>
      </c>
      <c r="C147" s="447"/>
      <c r="D147" s="446">
        <v>537</v>
      </c>
      <c r="E147" s="446">
        <v>539</v>
      </c>
      <c r="F147" s="446"/>
      <c r="G147" s="446"/>
      <c r="H147" s="446"/>
      <c r="I147" s="446">
        <v>222</v>
      </c>
      <c r="J147" s="446"/>
      <c r="K147" s="446"/>
      <c r="L147" s="446"/>
      <c r="M147" s="446"/>
      <c r="N147" s="446"/>
      <c r="O147" s="446">
        <f t="shared" si="5"/>
        <v>18667</v>
      </c>
      <c r="P147" s="446"/>
      <c r="Q147" s="446"/>
      <c r="R147" s="446"/>
      <c r="S147" s="446"/>
    </row>
    <row r="148" spans="2:19">
      <c r="B148" s="446">
        <f t="shared" si="4"/>
        <v>139</v>
      </c>
      <c r="C148" s="447">
        <v>45494</v>
      </c>
      <c r="D148" s="446">
        <v>516</v>
      </c>
      <c r="E148" s="446">
        <v>503</v>
      </c>
      <c r="F148" s="446"/>
      <c r="G148" s="446"/>
      <c r="H148" s="446"/>
      <c r="I148" s="446"/>
      <c r="J148" s="446">
        <v>114</v>
      </c>
      <c r="K148" s="446"/>
      <c r="L148" s="446"/>
      <c r="M148" s="446"/>
      <c r="N148" s="446"/>
      <c r="O148" s="446">
        <f t="shared" si="5"/>
        <v>18781</v>
      </c>
      <c r="P148" s="446"/>
      <c r="Q148" s="446"/>
      <c r="R148" s="446"/>
      <c r="S148" s="446"/>
    </row>
    <row r="149" spans="2:19">
      <c r="B149" s="446">
        <f t="shared" si="4"/>
        <v>140</v>
      </c>
      <c r="C149" s="447">
        <v>45495</v>
      </c>
      <c r="D149" s="446">
        <v>516</v>
      </c>
      <c r="E149" s="446">
        <v>518</v>
      </c>
      <c r="F149" s="446"/>
      <c r="G149" s="446"/>
      <c r="H149" s="446"/>
      <c r="I149" s="446">
        <v>224</v>
      </c>
      <c r="J149" s="446"/>
      <c r="K149" s="446"/>
      <c r="L149" s="446"/>
      <c r="M149" s="446"/>
      <c r="N149" s="446"/>
      <c r="O149" s="446">
        <f t="shared" si="5"/>
        <v>19005</v>
      </c>
      <c r="P149" s="446"/>
      <c r="Q149" s="446"/>
      <c r="R149" s="446"/>
      <c r="S149" s="446"/>
    </row>
    <row r="150" spans="2:19">
      <c r="B150" s="446">
        <f t="shared" si="4"/>
        <v>141</v>
      </c>
      <c r="C150" s="447">
        <v>45497</v>
      </c>
      <c r="D150" s="446">
        <v>516</v>
      </c>
      <c r="E150" s="446">
        <v>517</v>
      </c>
      <c r="F150" s="446"/>
      <c r="G150" s="446"/>
      <c r="H150" s="446">
        <v>35</v>
      </c>
      <c r="I150" s="446"/>
      <c r="J150" s="446"/>
      <c r="K150" s="446"/>
      <c r="L150" s="446"/>
      <c r="M150" s="446"/>
      <c r="N150" s="446"/>
      <c r="O150" s="446">
        <f t="shared" si="5"/>
        <v>19040</v>
      </c>
      <c r="P150" s="446"/>
      <c r="Q150" s="446"/>
      <c r="R150" s="446"/>
      <c r="S150" s="446"/>
    </row>
    <row r="151" spans="2:19">
      <c r="B151" s="446">
        <f t="shared" si="4"/>
        <v>142</v>
      </c>
      <c r="C151" s="447"/>
      <c r="D151" s="446">
        <v>35</v>
      </c>
      <c r="E151" s="446">
        <v>504</v>
      </c>
      <c r="F151" s="446"/>
      <c r="G151" s="446"/>
      <c r="H151" s="446">
        <v>50</v>
      </c>
      <c r="I151" s="446"/>
      <c r="J151" s="446"/>
      <c r="K151" s="446"/>
      <c r="L151" s="446"/>
      <c r="M151" s="446"/>
      <c r="N151" s="446"/>
      <c r="O151" s="446">
        <f t="shared" si="5"/>
        <v>19090</v>
      </c>
      <c r="P151" s="446"/>
      <c r="Q151" s="446"/>
      <c r="R151" s="446"/>
      <c r="S151" s="446"/>
    </row>
    <row r="152" spans="2:19">
      <c r="B152" s="446">
        <f t="shared" si="4"/>
        <v>143</v>
      </c>
      <c r="C152" s="447"/>
      <c r="D152" s="446">
        <v>508</v>
      </c>
      <c r="E152" s="446">
        <v>510</v>
      </c>
      <c r="F152" s="446"/>
      <c r="G152" s="446"/>
      <c r="H152" s="446"/>
      <c r="I152" s="446">
        <v>34</v>
      </c>
      <c r="J152" s="446"/>
      <c r="K152" s="446"/>
      <c r="L152" s="446"/>
      <c r="M152" s="446"/>
      <c r="N152" s="446"/>
      <c r="O152" s="446">
        <f t="shared" si="5"/>
        <v>19124</v>
      </c>
      <c r="P152" s="446"/>
      <c r="Q152" s="446"/>
      <c r="R152" s="446"/>
      <c r="S152" s="446"/>
    </row>
    <row r="153" spans="2:19">
      <c r="B153" s="446">
        <f t="shared" si="4"/>
        <v>144</v>
      </c>
      <c r="C153" s="447"/>
      <c r="D153" s="446">
        <v>510</v>
      </c>
      <c r="E153" s="446">
        <v>511</v>
      </c>
      <c r="F153" s="446"/>
      <c r="G153" s="446"/>
      <c r="H153" s="446">
        <v>22</v>
      </c>
      <c r="I153" s="446"/>
      <c r="J153" s="446"/>
      <c r="K153" s="446"/>
      <c r="L153" s="446"/>
      <c r="M153" s="446"/>
      <c r="N153" s="446"/>
      <c r="O153" s="446">
        <f t="shared" si="5"/>
        <v>19146</v>
      </c>
      <c r="P153" s="446"/>
      <c r="Q153" s="446"/>
      <c r="R153" s="446"/>
      <c r="S153" s="446"/>
    </row>
    <row r="154" spans="2:19">
      <c r="B154" s="446">
        <f t="shared" si="4"/>
        <v>145</v>
      </c>
      <c r="C154" s="447"/>
      <c r="D154" s="446">
        <v>510</v>
      </c>
      <c r="E154" s="446">
        <v>512</v>
      </c>
      <c r="F154" s="446"/>
      <c r="G154" s="446"/>
      <c r="H154" s="446">
        <v>46</v>
      </c>
      <c r="I154" s="446"/>
      <c r="J154" s="446"/>
      <c r="K154" s="446"/>
      <c r="L154" s="446"/>
      <c r="M154" s="446"/>
      <c r="N154" s="446"/>
      <c r="O154" s="446">
        <f t="shared" si="5"/>
        <v>19192</v>
      </c>
      <c r="P154" s="446"/>
      <c r="Q154" s="446"/>
      <c r="R154" s="446"/>
      <c r="S154" s="446"/>
    </row>
    <row r="155" spans="2:19">
      <c r="B155" s="446">
        <f t="shared" si="4"/>
        <v>146</v>
      </c>
      <c r="C155" s="447"/>
      <c r="D155" s="446">
        <v>513</v>
      </c>
      <c r="E155" s="446">
        <v>515</v>
      </c>
      <c r="F155" s="446"/>
      <c r="G155" s="446"/>
      <c r="H155" s="446">
        <v>75</v>
      </c>
      <c r="I155" s="446"/>
      <c r="J155" s="446"/>
      <c r="K155" s="446"/>
      <c r="L155" s="446"/>
      <c r="M155" s="446"/>
      <c r="N155" s="446"/>
      <c r="O155" s="446">
        <f t="shared" si="5"/>
        <v>19267</v>
      </c>
      <c r="P155" s="446"/>
      <c r="Q155" s="446"/>
      <c r="R155" s="446"/>
      <c r="S155" s="446"/>
    </row>
    <row r="156" spans="2:19">
      <c r="B156" s="446">
        <f t="shared" si="4"/>
        <v>147</v>
      </c>
      <c r="C156" s="447">
        <v>45498</v>
      </c>
      <c r="D156" s="446">
        <v>500</v>
      </c>
      <c r="E156" s="446">
        <v>502</v>
      </c>
      <c r="F156" s="446"/>
      <c r="G156" s="446"/>
      <c r="H156" s="446"/>
      <c r="I156" s="446"/>
      <c r="J156" s="446">
        <v>96</v>
      </c>
      <c r="K156" s="446"/>
      <c r="L156" s="446"/>
      <c r="M156" s="446"/>
      <c r="N156" s="446"/>
      <c r="O156" s="446">
        <f t="shared" si="5"/>
        <v>19363</v>
      </c>
      <c r="P156" s="446"/>
      <c r="Q156" s="446"/>
      <c r="R156" s="446"/>
      <c r="S156" s="446"/>
    </row>
    <row r="157" spans="2:19">
      <c r="B157" s="446">
        <f t="shared" si="4"/>
        <v>148</v>
      </c>
      <c r="C157" s="447"/>
      <c r="D157" s="446">
        <v>502</v>
      </c>
      <c r="E157" s="446">
        <v>503</v>
      </c>
      <c r="F157" s="446"/>
      <c r="G157" s="446"/>
      <c r="H157" s="446"/>
      <c r="I157" s="446"/>
      <c r="J157" s="446">
        <v>14</v>
      </c>
      <c r="K157" s="446"/>
      <c r="L157" s="446"/>
      <c r="M157" s="446"/>
      <c r="N157" s="446"/>
      <c r="O157" s="446">
        <f t="shared" si="5"/>
        <v>19377</v>
      </c>
      <c r="P157" s="446"/>
      <c r="Q157" s="446"/>
      <c r="R157" s="446"/>
      <c r="S157" s="446"/>
    </row>
    <row r="158" spans="2:19">
      <c r="B158" s="446">
        <f t="shared" si="4"/>
        <v>149</v>
      </c>
      <c r="C158" s="447">
        <v>45499</v>
      </c>
      <c r="D158" s="446">
        <v>408</v>
      </c>
      <c r="E158" s="446">
        <v>415</v>
      </c>
      <c r="F158" s="446"/>
      <c r="G158" s="446"/>
      <c r="H158" s="446"/>
      <c r="I158" s="446">
        <v>254</v>
      </c>
      <c r="J158" s="446"/>
      <c r="K158" s="446"/>
      <c r="L158" s="446"/>
      <c r="M158" s="446"/>
      <c r="N158" s="446"/>
      <c r="O158" s="446">
        <f t="shared" si="5"/>
        <v>19631</v>
      </c>
      <c r="P158" s="446"/>
      <c r="Q158" s="446"/>
      <c r="R158" s="446"/>
      <c r="S158" s="446"/>
    </row>
    <row r="159" spans="2:19">
      <c r="B159" s="446">
        <f t="shared" si="4"/>
        <v>150</v>
      </c>
      <c r="C159" s="447"/>
      <c r="D159" s="446">
        <v>415</v>
      </c>
      <c r="E159" s="446">
        <v>399</v>
      </c>
      <c r="F159" s="446"/>
      <c r="G159" s="446"/>
      <c r="H159" s="446"/>
      <c r="I159" s="446">
        <v>194</v>
      </c>
      <c r="J159" s="446"/>
      <c r="K159" s="446"/>
      <c r="L159" s="446"/>
      <c r="M159" s="446"/>
      <c r="N159" s="446"/>
      <c r="O159" s="446">
        <f t="shared" si="5"/>
        <v>19825</v>
      </c>
      <c r="P159" s="446"/>
      <c r="Q159" s="446"/>
      <c r="R159" s="446"/>
      <c r="S159" s="446"/>
    </row>
    <row r="160" spans="2:19">
      <c r="B160" s="446">
        <f t="shared" si="4"/>
        <v>151</v>
      </c>
      <c r="C160" s="447">
        <v>45500</v>
      </c>
      <c r="D160" s="446">
        <v>429</v>
      </c>
      <c r="E160" s="446">
        <v>418</v>
      </c>
      <c r="F160" s="446"/>
      <c r="G160" s="446"/>
      <c r="H160" s="446"/>
      <c r="I160" s="446"/>
      <c r="J160" s="446">
        <v>205</v>
      </c>
      <c r="K160" s="446"/>
      <c r="L160" s="446"/>
      <c r="M160" s="446"/>
      <c r="N160" s="446"/>
      <c r="O160" s="446">
        <f t="shared" si="5"/>
        <v>20030</v>
      </c>
      <c r="P160" s="446"/>
      <c r="Q160" s="446"/>
      <c r="R160" s="446"/>
      <c r="S160" s="446"/>
    </row>
    <row r="161" spans="2:19">
      <c r="B161" s="446">
        <f t="shared" si="4"/>
        <v>152</v>
      </c>
      <c r="C161" s="447"/>
      <c r="D161" s="446">
        <v>418</v>
      </c>
      <c r="E161" s="446">
        <v>402</v>
      </c>
      <c r="F161" s="446"/>
      <c r="G161" s="446"/>
      <c r="H161" s="446"/>
      <c r="I161" s="446"/>
      <c r="J161" s="446"/>
      <c r="K161" s="446">
        <v>213</v>
      </c>
      <c r="L161" s="446"/>
      <c r="M161" s="446"/>
      <c r="N161" s="446"/>
      <c r="O161" s="446">
        <f t="shared" si="5"/>
        <v>20243</v>
      </c>
      <c r="P161" s="446"/>
      <c r="Q161" s="446"/>
      <c r="R161" s="446"/>
      <c r="S161" s="446"/>
    </row>
    <row r="162" spans="2:19">
      <c r="B162" s="446">
        <f t="shared" si="4"/>
        <v>153</v>
      </c>
      <c r="C162" s="447">
        <v>45501</v>
      </c>
      <c r="D162" s="446">
        <v>402</v>
      </c>
      <c r="E162" s="446">
        <v>399</v>
      </c>
      <c r="F162" s="446"/>
      <c r="G162" s="446"/>
      <c r="H162" s="446"/>
      <c r="I162" s="446"/>
      <c r="J162" s="446"/>
      <c r="K162" s="446">
        <v>121</v>
      </c>
      <c r="L162" s="446"/>
      <c r="M162" s="446"/>
      <c r="N162" s="446"/>
      <c r="O162" s="446">
        <f t="shared" si="5"/>
        <v>20364</v>
      </c>
      <c r="P162" s="446"/>
      <c r="Q162" s="446"/>
      <c r="R162" s="446"/>
      <c r="S162" s="446"/>
    </row>
    <row r="163" spans="2:19" hidden="1">
      <c r="B163" s="446">
        <f t="shared" si="4"/>
        <v>154</v>
      </c>
      <c r="C163" s="447">
        <v>45504</v>
      </c>
      <c r="D163" s="446">
        <v>399</v>
      </c>
      <c r="E163" s="446">
        <v>394</v>
      </c>
      <c r="F163" s="446"/>
      <c r="G163" s="446"/>
      <c r="H163" s="446"/>
      <c r="I163" s="446"/>
      <c r="J163" s="446"/>
      <c r="K163" s="446">
        <v>212</v>
      </c>
      <c r="L163" s="446"/>
      <c r="M163" s="446"/>
      <c r="N163" s="446"/>
      <c r="O163" s="446">
        <f t="shared" si="5"/>
        <v>20576</v>
      </c>
      <c r="P163" s="446"/>
      <c r="Q163" s="446"/>
      <c r="R163" s="446"/>
      <c r="S163" s="446"/>
    </row>
    <row r="164" spans="2:19" hidden="1">
      <c r="B164" s="446">
        <f t="shared" si="4"/>
        <v>155</v>
      </c>
      <c r="C164" s="447">
        <v>45505</v>
      </c>
      <c r="D164" s="446">
        <v>394</v>
      </c>
      <c r="E164" s="446">
        <v>390</v>
      </c>
      <c r="F164" s="446"/>
      <c r="G164" s="446"/>
      <c r="H164" s="446"/>
      <c r="I164" s="446"/>
      <c r="J164" s="446"/>
      <c r="K164" s="446">
        <v>185</v>
      </c>
      <c r="L164" s="446"/>
      <c r="M164" s="446"/>
      <c r="N164" s="446"/>
      <c r="O164" s="446">
        <f t="shared" si="5"/>
        <v>20761</v>
      </c>
      <c r="P164" s="446"/>
      <c r="Q164" s="446"/>
      <c r="R164" s="446"/>
      <c r="S164" s="446"/>
    </row>
    <row r="165" spans="2:19" hidden="1">
      <c r="B165" s="446">
        <f t="shared" si="4"/>
        <v>156</v>
      </c>
      <c r="C165" s="447"/>
      <c r="D165" s="446">
        <v>397</v>
      </c>
      <c r="E165" s="446">
        <v>388</v>
      </c>
      <c r="F165" s="446"/>
      <c r="G165" s="446"/>
      <c r="H165" s="446"/>
      <c r="I165" s="446">
        <v>96</v>
      </c>
      <c r="J165" s="446"/>
      <c r="K165" s="446"/>
      <c r="L165" s="446"/>
      <c r="M165" s="446"/>
      <c r="N165" s="446"/>
      <c r="O165" s="446">
        <f t="shared" si="5"/>
        <v>20857</v>
      </c>
      <c r="P165" s="446"/>
      <c r="Q165" s="446"/>
      <c r="R165" s="446"/>
      <c r="S165" s="446"/>
    </row>
    <row r="166" spans="2:19" hidden="1">
      <c r="B166" s="446">
        <f t="shared" si="4"/>
        <v>157</v>
      </c>
      <c r="C166" s="447">
        <v>45506</v>
      </c>
      <c r="D166" s="446">
        <v>388</v>
      </c>
      <c r="E166" s="446">
        <v>367</v>
      </c>
      <c r="F166" s="446"/>
      <c r="G166" s="446"/>
      <c r="H166" s="446"/>
      <c r="I166" s="446">
        <v>143</v>
      </c>
      <c r="J166" s="446"/>
      <c r="K166" s="446"/>
      <c r="L166" s="446"/>
      <c r="M166" s="446"/>
      <c r="N166" s="446"/>
      <c r="O166" s="446">
        <f t="shared" si="5"/>
        <v>21000</v>
      </c>
      <c r="P166" s="446"/>
      <c r="Q166" s="446"/>
      <c r="R166" s="446"/>
      <c r="S166" s="446"/>
    </row>
    <row r="167" spans="2:19" hidden="1">
      <c r="B167" s="446">
        <f t="shared" si="4"/>
        <v>158</v>
      </c>
      <c r="C167" s="447"/>
      <c r="D167" s="446">
        <v>397</v>
      </c>
      <c r="E167" s="446">
        <v>400</v>
      </c>
      <c r="F167" s="446"/>
      <c r="G167" s="446"/>
      <c r="H167" s="446"/>
      <c r="I167" s="446">
        <v>14</v>
      </c>
      <c r="J167" s="446"/>
      <c r="K167" s="446"/>
      <c r="L167" s="446"/>
      <c r="M167" s="446"/>
      <c r="N167" s="446"/>
      <c r="O167" s="446">
        <f t="shared" si="5"/>
        <v>21014</v>
      </c>
      <c r="P167" s="446"/>
      <c r="Q167" s="446"/>
      <c r="R167" s="446"/>
      <c r="S167" s="446"/>
    </row>
    <row r="168" spans="2:19" hidden="1">
      <c r="B168" s="446">
        <f t="shared" si="4"/>
        <v>159</v>
      </c>
      <c r="C168" s="447"/>
      <c r="D168" s="446">
        <v>400</v>
      </c>
      <c r="E168" s="446">
        <v>408</v>
      </c>
      <c r="F168" s="446"/>
      <c r="G168" s="446"/>
      <c r="H168" s="446"/>
      <c r="I168" s="446">
        <v>111</v>
      </c>
      <c r="J168" s="446"/>
      <c r="K168" s="446"/>
      <c r="L168" s="446"/>
      <c r="M168" s="446"/>
      <c r="N168" s="446"/>
      <c r="O168" s="446">
        <f t="shared" si="5"/>
        <v>21125</v>
      </c>
      <c r="P168" s="446"/>
      <c r="Q168" s="446"/>
      <c r="R168" s="446"/>
      <c r="S168" s="446"/>
    </row>
    <row r="169" spans="2:19" hidden="1">
      <c r="B169" s="446"/>
      <c r="C169" s="447"/>
      <c r="D169" s="446"/>
      <c r="E169" s="446"/>
      <c r="F169" s="446"/>
      <c r="G169" s="446"/>
      <c r="H169" s="446"/>
      <c r="I169" s="446"/>
      <c r="J169" s="446"/>
      <c r="K169" s="446"/>
      <c r="L169" s="446"/>
      <c r="M169" s="446"/>
      <c r="N169" s="446"/>
      <c r="O169" s="446"/>
      <c r="P169" s="446"/>
      <c r="Q169" s="446"/>
      <c r="R169" s="446"/>
      <c r="S169" s="446"/>
    </row>
    <row r="170" spans="2:19" hidden="1">
      <c r="B170" s="446"/>
      <c r="C170" s="447"/>
      <c r="D170" s="446"/>
      <c r="E170" s="446"/>
      <c r="F170" s="446"/>
      <c r="G170" s="446"/>
      <c r="H170" s="446"/>
      <c r="I170" s="446"/>
      <c r="J170" s="446"/>
      <c r="K170" s="446"/>
      <c r="L170" s="446"/>
      <c r="M170" s="446"/>
      <c r="N170" s="446"/>
      <c r="O170" s="446"/>
      <c r="P170" s="446"/>
      <c r="Q170" s="446"/>
      <c r="R170" s="446"/>
      <c r="S170" s="446"/>
    </row>
    <row r="171" spans="2:19">
      <c r="B171" s="446"/>
      <c r="C171" s="447"/>
      <c r="D171" s="446"/>
      <c r="E171" s="446"/>
      <c r="F171" s="446"/>
      <c r="G171" s="446"/>
      <c r="H171" s="446">
        <v>63</v>
      </c>
      <c r="I171" s="446">
        <v>75</v>
      </c>
      <c r="J171" s="446">
        <v>110</v>
      </c>
      <c r="K171" s="446">
        <v>125</v>
      </c>
      <c r="L171" s="446">
        <v>140</v>
      </c>
      <c r="M171" s="446"/>
      <c r="N171" s="446">
        <v>200</v>
      </c>
      <c r="O171" s="446"/>
      <c r="P171" s="446"/>
      <c r="Q171" s="446"/>
      <c r="R171" s="446"/>
      <c r="S171" s="446"/>
    </row>
    <row r="172" spans="2:19">
      <c r="B172" s="446"/>
      <c r="C172" s="446"/>
      <c r="D172" s="446"/>
      <c r="E172" s="446"/>
      <c r="F172" s="446"/>
      <c r="G172" s="446"/>
      <c r="H172" s="446">
        <f>SUM(H10:H162)</f>
        <v>3603</v>
      </c>
      <c r="I172" s="446">
        <f t="shared" ref="I172:N172" si="6">SUM(I10:I162)</f>
        <v>4346</v>
      </c>
      <c r="J172" s="446">
        <f t="shared" si="6"/>
        <v>2210</v>
      </c>
      <c r="K172" s="446">
        <f t="shared" si="6"/>
        <v>2009</v>
      </c>
      <c r="L172" s="446">
        <f t="shared" si="6"/>
        <v>2817</v>
      </c>
      <c r="M172" s="446">
        <f t="shared" si="6"/>
        <v>0</v>
      </c>
      <c r="N172" s="446">
        <f t="shared" si="6"/>
        <v>5379</v>
      </c>
      <c r="O172" s="446">
        <f>+SUM(H172:N172)</f>
        <v>20364</v>
      </c>
      <c r="P172" s="446"/>
      <c r="Q172" s="446"/>
      <c r="R172" s="446"/>
      <c r="S172" s="446"/>
    </row>
  </sheetData>
  <mergeCells count="18">
    <mergeCell ref="B7:S7"/>
    <mergeCell ref="B3:E3"/>
    <mergeCell ref="F3:S6"/>
    <mergeCell ref="B4:E4"/>
    <mergeCell ref="B5:E5"/>
    <mergeCell ref="B6:E6"/>
    <mergeCell ref="S8:S9"/>
    <mergeCell ref="B8:B9"/>
    <mergeCell ref="C8:C9"/>
    <mergeCell ref="D8:D9"/>
    <mergeCell ref="E8:E9"/>
    <mergeCell ref="F8:F9"/>
    <mergeCell ref="G8:G9"/>
    <mergeCell ref="H8:N8"/>
    <mergeCell ref="O8:O9"/>
    <mergeCell ref="P8:P9"/>
    <mergeCell ref="Q8:Q9"/>
    <mergeCell ref="R8:R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B3:V194"/>
  <sheetViews>
    <sheetView topLeftCell="A159" workbookViewId="0">
      <selection activeCell="P162" sqref="P162:P166"/>
    </sheetView>
  </sheetViews>
  <sheetFormatPr defaultColWidth="9.140625" defaultRowHeight="15"/>
  <cols>
    <col min="1" max="2" width="9.140625" style="417"/>
    <col min="3" max="3" width="14.42578125" style="417" customWidth="1"/>
    <col min="4" max="4" width="12.28515625" style="417" customWidth="1"/>
    <col min="5" max="5" width="9.7109375" style="417" bestFit="1" customWidth="1"/>
    <col min="6" max="7" width="9.140625" style="417"/>
    <col min="8" max="8" width="11.42578125" style="417" customWidth="1"/>
    <col min="9" max="9" width="9.140625" style="417"/>
    <col min="10" max="10" width="10.140625" style="417" bestFit="1" customWidth="1"/>
    <col min="11" max="12" width="9.140625" style="417"/>
    <col min="13" max="13" width="12.42578125" style="417" bestFit="1" customWidth="1"/>
    <col min="14" max="17" width="9.140625" style="417"/>
    <col min="18" max="18" width="14.42578125" style="417" customWidth="1"/>
    <col min="19" max="16384" width="9.140625" style="417"/>
  </cols>
  <sheetData>
    <row r="3" spans="2:20" ht="18.75">
      <c r="B3" s="646" t="s">
        <v>22</v>
      </c>
      <c r="C3" s="646"/>
      <c r="D3" s="646"/>
      <c r="E3" s="646"/>
      <c r="F3" s="647"/>
      <c r="G3" s="647"/>
      <c r="H3" s="647"/>
      <c r="I3" s="647"/>
      <c r="J3" s="647"/>
      <c r="K3" s="647"/>
      <c r="L3" s="647"/>
      <c r="M3" s="647"/>
      <c r="N3" s="647"/>
      <c r="O3" s="647"/>
      <c r="P3" s="647"/>
      <c r="Q3" s="647"/>
      <c r="R3" s="647"/>
      <c r="S3" s="647"/>
      <c r="T3" s="647"/>
    </row>
    <row r="4" spans="2:20" ht="18.75">
      <c r="B4" s="646" t="s">
        <v>1837</v>
      </c>
      <c r="C4" s="646"/>
      <c r="D4" s="646"/>
      <c r="E4" s="646"/>
      <c r="F4" s="647"/>
      <c r="G4" s="647"/>
      <c r="H4" s="647"/>
      <c r="I4" s="647"/>
      <c r="J4" s="647"/>
      <c r="K4" s="647"/>
      <c r="L4" s="647"/>
      <c r="M4" s="647"/>
      <c r="N4" s="647"/>
      <c r="O4" s="647"/>
      <c r="P4" s="647"/>
      <c r="Q4" s="647"/>
      <c r="R4" s="647"/>
      <c r="S4" s="647"/>
      <c r="T4" s="647"/>
    </row>
    <row r="5" spans="2:20" ht="18.75">
      <c r="B5" s="656" t="s">
        <v>1836</v>
      </c>
      <c r="C5" s="657"/>
      <c r="D5" s="657"/>
      <c r="E5" s="657"/>
      <c r="F5" s="657"/>
      <c r="G5" s="657"/>
      <c r="H5" s="657"/>
      <c r="I5" s="657"/>
      <c r="J5" s="657"/>
      <c r="K5" s="657"/>
      <c r="L5" s="657"/>
      <c r="M5" s="657"/>
      <c r="N5" s="657"/>
      <c r="O5" s="657"/>
      <c r="P5" s="657"/>
      <c r="Q5" s="657"/>
      <c r="R5" s="657"/>
      <c r="S5" s="657"/>
      <c r="T5" s="658"/>
    </row>
    <row r="6" spans="2:20" ht="18">
      <c r="B6" s="659" t="s">
        <v>1633</v>
      </c>
      <c r="C6" s="659" t="s">
        <v>1634</v>
      </c>
      <c r="D6" s="639" t="s">
        <v>91</v>
      </c>
      <c r="E6" s="639" t="s">
        <v>92</v>
      </c>
      <c r="F6" s="639" t="s">
        <v>93</v>
      </c>
      <c r="G6" s="639" t="s">
        <v>94</v>
      </c>
      <c r="H6" s="660" t="s">
        <v>95</v>
      </c>
      <c r="I6" s="661"/>
      <c r="J6" s="661"/>
      <c r="K6" s="661"/>
      <c r="L6" s="661"/>
      <c r="M6" s="661"/>
      <c r="N6" s="661"/>
      <c r="O6" s="662"/>
      <c r="P6" s="639" t="s">
        <v>96</v>
      </c>
      <c r="Q6" s="639" t="s">
        <v>97</v>
      </c>
      <c r="R6" s="639" t="s">
        <v>98</v>
      </c>
      <c r="S6" s="639" t="s">
        <v>99</v>
      </c>
      <c r="T6" s="639" t="s">
        <v>265</v>
      </c>
    </row>
    <row r="7" spans="2:20" ht="18.75">
      <c r="B7" s="659"/>
      <c r="C7" s="659"/>
      <c r="D7" s="639"/>
      <c r="E7" s="639"/>
      <c r="F7" s="639"/>
      <c r="G7" s="639"/>
      <c r="H7" s="418" t="s">
        <v>101</v>
      </c>
      <c r="I7" s="419" t="s">
        <v>102</v>
      </c>
      <c r="J7" s="419" t="s">
        <v>103</v>
      </c>
      <c r="K7" s="419" t="s">
        <v>104</v>
      </c>
      <c r="L7" s="419" t="s">
        <v>1697</v>
      </c>
      <c r="M7" s="419" t="s">
        <v>1642</v>
      </c>
      <c r="N7" s="419">
        <v>160</v>
      </c>
      <c r="O7" s="420">
        <v>200</v>
      </c>
      <c r="P7" s="639"/>
      <c r="Q7" s="639"/>
      <c r="R7" s="639"/>
      <c r="S7" s="639"/>
      <c r="T7" s="639"/>
    </row>
    <row r="8" spans="2:20">
      <c r="B8" s="421">
        <v>1</v>
      </c>
      <c r="C8" s="422">
        <v>45313</v>
      </c>
      <c r="D8" s="421" t="s">
        <v>1323</v>
      </c>
      <c r="E8" s="421" t="s">
        <v>1167</v>
      </c>
      <c r="F8" s="421"/>
      <c r="G8" s="421"/>
      <c r="H8" s="421">
        <v>13</v>
      </c>
      <c r="I8" s="421"/>
      <c r="J8" s="421"/>
      <c r="K8" s="421"/>
      <c r="L8" s="421"/>
      <c r="M8" s="421"/>
      <c r="N8" s="421"/>
      <c r="O8" s="421"/>
      <c r="P8" s="423">
        <f>+H8</f>
        <v>13</v>
      </c>
      <c r="Q8" s="421"/>
      <c r="R8" s="421"/>
      <c r="S8" s="421"/>
      <c r="T8" s="421"/>
    </row>
    <row r="9" spans="2:20">
      <c r="B9" s="421">
        <v>2</v>
      </c>
      <c r="C9" s="422">
        <v>45313</v>
      </c>
      <c r="D9" s="421" t="s">
        <v>1167</v>
      </c>
      <c r="E9" s="421" t="s">
        <v>827</v>
      </c>
      <c r="F9" s="421"/>
      <c r="G9" s="421"/>
      <c r="H9" s="421">
        <v>124</v>
      </c>
      <c r="I9" s="421"/>
      <c r="J9" s="421"/>
      <c r="K9" s="421"/>
      <c r="L9" s="421"/>
      <c r="M9" s="421"/>
      <c r="N9" s="421"/>
      <c r="O9" s="421"/>
      <c r="P9" s="423">
        <f>+P8+H9+I9+J9+K9+L9+N9+M9+O9</f>
        <v>137</v>
      </c>
      <c r="Q9" s="421"/>
      <c r="R9" s="421"/>
      <c r="S9" s="421"/>
      <c r="T9" s="421"/>
    </row>
    <row r="10" spans="2:20">
      <c r="B10" s="421">
        <v>3</v>
      </c>
      <c r="C10" s="422">
        <v>45313</v>
      </c>
      <c r="D10" s="421" t="s">
        <v>1323</v>
      </c>
      <c r="E10" s="421">
        <v>74</v>
      </c>
      <c r="F10" s="421"/>
      <c r="G10" s="421"/>
      <c r="H10" s="421">
        <v>86</v>
      </c>
      <c r="I10" s="421"/>
      <c r="J10" s="421"/>
      <c r="K10" s="421"/>
      <c r="L10" s="421"/>
      <c r="M10" s="421"/>
      <c r="N10" s="421"/>
      <c r="O10" s="421"/>
      <c r="P10" s="423">
        <f t="shared" ref="P10:P73" si="0">+P9+H10+I10+J10+K10+L10+N10+M10+O10</f>
        <v>223</v>
      </c>
      <c r="Q10" s="421"/>
      <c r="R10" s="421"/>
      <c r="S10" s="421"/>
      <c r="T10" s="421"/>
    </row>
    <row r="11" spans="2:20">
      <c r="B11" s="421">
        <v>4</v>
      </c>
      <c r="C11" s="422">
        <v>45313</v>
      </c>
      <c r="D11" s="421" t="s">
        <v>1323</v>
      </c>
      <c r="E11" s="421">
        <v>63</v>
      </c>
      <c r="F11" s="421"/>
      <c r="G11" s="421"/>
      <c r="H11" s="421">
        <v>43</v>
      </c>
      <c r="I11" s="421"/>
      <c r="J11" s="421"/>
      <c r="K11" s="421"/>
      <c r="L11" s="421"/>
      <c r="M11" s="421"/>
      <c r="N11" s="421"/>
      <c r="O11" s="421"/>
      <c r="P11" s="423">
        <f t="shared" si="0"/>
        <v>266</v>
      </c>
      <c r="Q11" s="421"/>
      <c r="R11" s="421"/>
      <c r="S11" s="421"/>
      <c r="T11" s="421"/>
    </row>
    <row r="12" spans="2:20">
      <c r="B12" s="421">
        <v>5</v>
      </c>
      <c r="C12" s="422">
        <v>45314</v>
      </c>
      <c r="D12" s="421">
        <v>74</v>
      </c>
      <c r="E12" s="421">
        <v>78</v>
      </c>
      <c r="F12" s="421"/>
      <c r="G12" s="421"/>
      <c r="H12" s="421">
        <v>52</v>
      </c>
      <c r="I12" s="421"/>
      <c r="J12" s="421"/>
      <c r="K12" s="421"/>
      <c r="L12" s="421"/>
      <c r="M12" s="421"/>
      <c r="N12" s="421"/>
      <c r="O12" s="421"/>
      <c r="P12" s="423">
        <f t="shared" si="0"/>
        <v>318</v>
      </c>
      <c r="Q12" s="421"/>
      <c r="R12" s="421"/>
      <c r="S12" s="421"/>
      <c r="T12" s="421"/>
    </row>
    <row r="13" spans="2:20">
      <c r="B13" s="421">
        <v>6</v>
      </c>
      <c r="C13" s="422">
        <v>45314</v>
      </c>
      <c r="D13" s="421">
        <v>78</v>
      </c>
      <c r="E13" s="421">
        <v>82</v>
      </c>
      <c r="F13" s="421"/>
      <c r="G13" s="421"/>
      <c r="H13" s="421">
        <v>79</v>
      </c>
      <c r="I13" s="421"/>
      <c r="J13" s="421"/>
      <c r="K13" s="421"/>
      <c r="L13" s="421"/>
      <c r="M13" s="421"/>
      <c r="N13" s="421"/>
      <c r="O13" s="421"/>
      <c r="P13" s="423">
        <f t="shared" si="0"/>
        <v>397</v>
      </c>
      <c r="Q13" s="421"/>
      <c r="R13" s="421"/>
      <c r="S13" s="421"/>
      <c r="T13" s="421"/>
    </row>
    <row r="14" spans="2:20">
      <c r="B14" s="421">
        <v>7</v>
      </c>
      <c r="C14" s="422">
        <v>45314</v>
      </c>
      <c r="D14" s="421">
        <v>82</v>
      </c>
      <c r="E14" s="421">
        <v>86</v>
      </c>
      <c r="F14" s="421"/>
      <c r="G14" s="421"/>
      <c r="H14" s="421">
        <v>31</v>
      </c>
      <c r="I14" s="421"/>
      <c r="J14" s="421"/>
      <c r="K14" s="421"/>
      <c r="L14" s="421"/>
      <c r="M14" s="421"/>
      <c r="N14" s="421"/>
      <c r="O14" s="421"/>
      <c r="P14" s="423">
        <f t="shared" si="0"/>
        <v>428</v>
      </c>
      <c r="Q14" s="421"/>
      <c r="R14" s="421"/>
      <c r="S14" s="421"/>
      <c r="T14" s="421"/>
    </row>
    <row r="15" spans="2:20">
      <c r="B15" s="421">
        <v>8</v>
      </c>
      <c r="C15" s="422">
        <v>45314</v>
      </c>
      <c r="D15" s="421">
        <v>88</v>
      </c>
      <c r="E15" s="421">
        <v>86</v>
      </c>
      <c r="F15" s="421"/>
      <c r="G15" s="421"/>
      <c r="H15" s="421">
        <v>48</v>
      </c>
      <c r="I15" s="421"/>
      <c r="J15" s="421"/>
      <c r="K15" s="421"/>
      <c r="L15" s="421"/>
      <c r="M15" s="421"/>
      <c r="N15" s="421"/>
      <c r="O15" s="421"/>
      <c r="P15" s="423">
        <f t="shared" si="0"/>
        <v>476</v>
      </c>
      <c r="Q15" s="421"/>
      <c r="R15" s="421"/>
      <c r="S15" s="421"/>
      <c r="T15" s="421"/>
    </row>
    <row r="16" spans="2:20">
      <c r="B16" s="421">
        <v>9</v>
      </c>
      <c r="C16" s="422">
        <v>45314</v>
      </c>
      <c r="D16" s="421">
        <v>88</v>
      </c>
      <c r="E16" s="421">
        <v>90</v>
      </c>
      <c r="F16" s="421"/>
      <c r="G16" s="421"/>
      <c r="H16" s="421">
        <v>33</v>
      </c>
      <c r="I16" s="421"/>
      <c r="J16" s="421"/>
      <c r="K16" s="421"/>
      <c r="L16" s="421"/>
      <c r="M16" s="421"/>
      <c r="N16" s="421"/>
      <c r="O16" s="421"/>
      <c r="P16" s="423">
        <f t="shared" si="0"/>
        <v>509</v>
      </c>
      <c r="Q16" s="421"/>
      <c r="R16" s="421"/>
      <c r="S16" s="421"/>
      <c r="T16" s="421"/>
    </row>
    <row r="17" spans="2:20">
      <c r="B17" s="421">
        <v>10</v>
      </c>
      <c r="C17" s="422">
        <v>45314</v>
      </c>
      <c r="D17" s="421">
        <v>74</v>
      </c>
      <c r="E17" s="421">
        <v>64</v>
      </c>
      <c r="F17" s="421"/>
      <c r="G17" s="421"/>
      <c r="H17" s="421">
        <v>158</v>
      </c>
      <c r="I17" s="421"/>
      <c r="J17" s="421"/>
      <c r="K17" s="421"/>
      <c r="L17" s="421"/>
      <c r="M17" s="421"/>
      <c r="N17" s="421"/>
      <c r="O17" s="421"/>
      <c r="P17" s="423">
        <f t="shared" si="0"/>
        <v>667</v>
      </c>
      <c r="Q17" s="421"/>
      <c r="R17" s="421"/>
      <c r="S17" s="421"/>
      <c r="T17" s="421"/>
    </row>
    <row r="18" spans="2:20">
      <c r="B18" s="421">
        <v>11</v>
      </c>
      <c r="C18" s="422">
        <v>45315</v>
      </c>
      <c r="D18" s="421">
        <v>88</v>
      </c>
      <c r="E18" s="421">
        <v>89</v>
      </c>
      <c r="F18" s="421"/>
      <c r="G18" s="421"/>
      <c r="H18" s="421">
        <v>35</v>
      </c>
      <c r="I18" s="421"/>
      <c r="J18" s="421"/>
      <c r="K18" s="421"/>
      <c r="L18" s="421"/>
      <c r="M18" s="421"/>
      <c r="N18" s="421"/>
      <c r="O18" s="421"/>
      <c r="P18" s="423">
        <f t="shared" si="0"/>
        <v>702</v>
      </c>
      <c r="Q18" s="421"/>
      <c r="R18" s="421"/>
      <c r="S18" s="421"/>
      <c r="T18" s="421"/>
    </row>
    <row r="19" spans="2:20">
      <c r="B19" s="421">
        <v>12</v>
      </c>
      <c r="C19" s="422">
        <v>45315</v>
      </c>
      <c r="D19" s="421">
        <v>90</v>
      </c>
      <c r="E19" s="421">
        <v>105</v>
      </c>
      <c r="F19" s="421"/>
      <c r="G19" s="421"/>
      <c r="H19" s="421">
        <v>134</v>
      </c>
      <c r="I19" s="421"/>
      <c r="J19" s="421"/>
      <c r="K19" s="421"/>
      <c r="L19" s="421"/>
      <c r="M19" s="421"/>
      <c r="N19" s="421"/>
      <c r="O19" s="421"/>
      <c r="P19" s="423">
        <f t="shared" si="0"/>
        <v>836</v>
      </c>
      <c r="Q19" s="421"/>
      <c r="R19" s="421"/>
      <c r="S19" s="421"/>
      <c r="T19" s="421"/>
    </row>
    <row r="20" spans="2:20">
      <c r="B20" s="421">
        <v>13</v>
      </c>
      <c r="C20" s="422">
        <v>45315</v>
      </c>
      <c r="D20" s="421">
        <v>105</v>
      </c>
      <c r="E20" s="421">
        <v>108</v>
      </c>
      <c r="F20" s="421"/>
      <c r="G20" s="421"/>
      <c r="H20" s="421">
        <v>24</v>
      </c>
      <c r="I20" s="421"/>
      <c r="J20" s="421"/>
      <c r="K20" s="421"/>
      <c r="L20" s="421"/>
      <c r="M20" s="421"/>
      <c r="N20" s="421"/>
      <c r="O20" s="421"/>
      <c r="P20" s="423">
        <f t="shared" si="0"/>
        <v>860</v>
      </c>
      <c r="Q20" s="421"/>
      <c r="R20" s="421"/>
      <c r="S20" s="421"/>
      <c r="T20" s="421"/>
    </row>
    <row r="21" spans="2:20">
      <c r="B21" s="421">
        <v>14</v>
      </c>
      <c r="C21" s="422">
        <v>45315</v>
      </c>
      <c r="D21" s="421">
        <v>108</v>
      </c>
      <c r="E21" s="421">
        <v>109</v>
      </c>
      <c r="F21" s="421"/>
      <c r="G21" s="421"/>
      <c r="H21" s="421">
        <v>27</v>
      </c>
      <c r="I21" s="421"/>
      <c r="J21" s="421"/>
      <c r="K21" s="421"/>
      <c r="L21" s="421"/>
      <c r="M21" s="421"/>
      <c r="N21" s="421"/>
      <c r="O21" s="421"/>
      <c r="P21" s="423">
        <f t="shared" si="0"/>
        <v>887</v>
      </c>
      <c r="Q21" s="421"/>
      <c r="R21" s="421"/>
      <c r="S21" s="421"/>
      <c r="T21" s="421"/>
    </row>
    <row r="22" spans="2:20">
      <c r="B22" s="421">
        <v>15</v>
      </c>
      <c r="C22" s="422">
        <v>45315</v>
      </c>
      <c r="D22" s="421">
        <v>90</v>
      </c>
      <c r="E22" s="421">
        <v>91</v>
      </c>
      <c r="F22" s="421"/>
      <c r="G22" s="421"/>
      <c r="H22" s="421">
        <v>20</v>
      </c>
      <c r="I22" s="421"/>
      <c r="J22" s="421"/>
      <c r="K22" s="421"/>
      <c r="L22" s="421"/>
      <c r="M22" s="421"/>
      <c r="N22" s="421"/>
      <c r="O22" s="421"/>
      <c r="P22" s="423">
        <f t="shared" si="0"/>
        <v>907</v>
      </c>
      <c r="Q22" s="421"/>
      <c r="R22" s="421"/>
      <c r="S22" s="421"/>
      <c r="T22" s="421"/>
    </row>
    <row r="23" spans="2:20">
      <c r="B23" s="421">
        <v>16</v>
      </c>
      <c r="C23" s="422">
        <v>45315</v>
      </c>
      <c r="D23" s="421">
        <v>91</v>
      </c>
      <c r="E23" s="421">
        <v>96</v>
      </c>
      <c r="F23" s="421"/>
      <c r="G23" s="421"/>
      <c r="H23" s="421">
        <v>121</v>
      </c>
      <c r="I23" s="421"/>
      <c r="J23" s="421"/>
      <c r="K23" s="421"/>
      <c r="L23" s="421"/>
      <c r="M23" s="421"/>
      <c r="N23" s="421"/>
      <c r="O23" s="421"/>
      <c r="P23" s="423">
        <f t="shared" si="0"/>
        <v>1028</v>
      </c>
      <c r="Q23" s="421"/>
      <c r="R23" s="421"/>
      <c r="S23" s="421"/>
      <c r="T23" s="421"/>
    </row>
    <row r="24" spans="2:20">
      <c r="B24" s="421">
        <v>17</v>
      </c>
      <c r="C24" s="422">
        <v>45316</v>
      </c>
      <c r="D24" s="421">
        <v>109</v>
      </c>
      <c r="E24" s="421">
        <v>111</v>
      </c>
      <c r="F24" s="421"/>
      <c r="G24" s="421"/>
      <c r="H24" s="421">
        <v>213</v>
      </c>
      <c r="I24" s="421"/>
      <c r="J24" s="421"/>
      <c r="K24" s="421"/>
      <c r="L24" s="421"/>
      <c r="M24" s="421"/>
      <c r="N24" s="421"/>
      <c r="O24" s="421"/>
      <c r="P24" s="423">
        <f t="shared" si="0"/>
        <v>1241</v>
      </c>
      <c r="Q24" s="421"/>
      <c r="R24" s="421"/>
      <c r="S24" s="421"/>
      <c r="T24" s="421"/>
    </row>
    <row r="25" spans="2:20">
      <c r="B25" s="421">
        <v>18</v>
      </c>
      <c r="C25" s="422">
        <v>45320</v>
      </c>
      <c r="D25" s="421">
        <v>47</v>
      </c>
      <c r="E25" s="421">
        <v>44</v>
      </c>
      <c r="F25" s="421"/>
      <c r="G25" s="421"/>
      <c r="H25" s="421">
        <v>79</v>
      </c>
      <c r="I25" s="421"/>
      <c r="J25" s="421"/>
      <c r="K25" s="421"/>
      <c r="L25" s="421"/>
      <c r="M25" s="421"/>
      <c r="N25" s="421"/>
      <c r="O25" s="421"/>
      <c r="P25" s="423">
        <f t="shared" si="0"/>
        <v>1320</v>
      </c>
      <c r="Q25" s="421"/>
      <c r="R25" s="421"/>
      <c r="S25" s="421"/>
      <c r="T25" s="421"/>
    </row>
    <row r="26" spans="2:20">
      <c r="B26" s="421">
        <v>19</v>
      </c>
      <c r="C26" s="422">
        <v>45320</v>
      </c>
      <c r="D26" s="421">
        <v>44</v>
      </c>
      <c r="E26" s="421">
        <v>36</v>
      </c>
      <c r="F26" s="421"/>
      <c r="G26" s="421"/>
      <c r="H26" s="421">
        <v>207</v>
      </c>
      <c r="I26" s="421"/>
      <c r="J26" s="421"/>
      <c r="K26" s="421"/>
      <c r="L26" s="421"/>
      <c r="M26" s="421"/>
      <c r="N26" s="421"/>
      <c r="O26" s="421"/>
      <c r="P26" s="423">
        <f t="shared" si="0"/>
        <v>1527</v>
      </c>
      <c r="Q26" s="421"/>
      <c r="R26" s="421"/>
      <c r="S26" s="421"/>
      <c r="T26" s="421"/>
    </row>
    <row r="27" spans="2:20">
      <c r="B27" s="421">
        <v>20</v>
      </c>
      <c r="C27" s="422">
        <v>45321</v>
      </c>
      <c r="D27" s="421">
        <v>78</v>
      </c>
      <c r="E27" s="421">
        <v>79</v>
      </c>
      <c r="F27" s="421"/>
      <c r="G27" s="421"/>
      <c r="H27" s="421">
        <v>143</v>
      </c>
      <c r="I27" s="421"/>
      <c r="J27" s="421"/>
      <c r="K27" s="421"/>
      <c r="L27" s="421"/>
      <c r="M27" s="421"/>
      <c r="N27" s="421"/>
      <c r="O27" s="421"/>
      <c r="P27" s="423">
        <f t="shared" si="0"/>
        <v>1670</v>
      </c>
      <c r="Q27" s="421"/>
      <c r="R27" s="421"/>
      <c r="S27" s="421"/>
      <c r="T27" s="421"/>
    </row>
    <row r="28" spans="2:20">
      <c r="B28" s="421">
        <v>21</v>
      </c>
      <c r="C28" s="422">
        <v>45321</v>
      </c>
      <c r="D28" s="421">
        <v>69</v>
      </c>
      <c r="E28" s="421">
        <v>66</v>
      </c>
      <c r="F28" s="421"/>
      <c r="G28" s="421"/>
      <c r="H28" s="421">
        <v>108</v>
      </c>
      <c r="I28" s="421"/>
      <c r="J28" s="421"/>
      <c r="K28" s="421"/>
      <c r="L28" s="421"/>
      <c r="M28" s="421"/>
      <c r="N28" s="421"/>
      <c r="O28" s="421"/>
      <c r="P28" s="423">
        <f t="shared" si="0"/>
        <v>1778</v>
      </c>
      <c r="Q28" s="421"/>
      <c r="R28" s="421"/>
      <c r="S28" s="421"/>
      <c r="T28" s="421"/>
    </row>
    <row r="29" spans="2:20">
      <c r="B29" s="421">
        <v>22</v>
      </c>
      <c r="C29" s="422">
        <v>45321</v>
      </c>
      <c r="D29" s="421">
        <v>44</v>
      </c>
      <c r="E29" s="421">
        <v>45</v>
      </c>
      <c r="F29" s="421"/>
      <c r="G29" s="421"/>
      <c r="H29" s="421">
        <v>73</v>
      </c>
      <c r="I29" s="421"/>
      <c r="J29" s="421"/>
      <c r="K29" s="421"/>
      <c r="L29" s="421"/>
      <c r="M29" s="421"/>
      <c r="N29" s="421"/>
      <c r="O29" s="421"/>
      <c r="P29" s="423">
        <f t="shared" si="0"/>
        <v>1851</v>
      </c>
      <c r="Q29" s="421"/>
      <c r="R29" s="421"/>
      <c r="S29" s="421"/>
      <c r="T29" s="421"/>
    </row>
    <row r="30" spans="2:20" hidden="1">
      <c r="B30" s="421">
        <v>23</v>
      </c>
      <c r="C30" s="422">
        <v>44957</v>
      </c>
      <c r="D30" s="421">
        <v>63</v>
      </c>
      <c r="E30" s="421">
        <v>59</v>
      </c>
      <c r="F30" s="421"/>
      <c r="G30" s="421"/>
      <c r="H30" s="424"/>
      <c r="I30" s="421"/>
      <c r="J30" s="421">
        <v>111</v>
      </c>
      <c r="K30" s="421"/>
      <c r="L30" s="421"/>
      <c r="M30" s="421"/>
      <c r="N30" s="421"/>
      <c r="O30" s="421"/>
      <c r="P30" s="423">
        <f t="shared" si="0"/>
        <v>1962</v>
      </c>
      <c r="Q30" s="421"/>
      <c r="R30" s="421"/>
      <c r="S30" s="421"/>
      <c r="T30" s="421"/>
    </row>
    <row r="31" spans="2:20" hidden="1">
      <c r="B31" s="421">
        <v>24</v>
      </c>
      <c r="C31" s="422">
        <v>45322</v>
      </c>
      <c r="D31" s="421">
        <v>59</v>
      </c>
      <c r="E31" s="421">
        <v>55</v>
      </c>
      <c r="F31" s="421"/>
      <c r="G31" s="421"/>
      <c r="H31" s="424"/>
      <c r="I31" s="421"/>
      <c r="J31" s="421">
        <v>28</v>
      </c>
      <c r="K31" s="421"/>
      <c r="L31" s="421"/>
      <c r="M31" s="421"/>
      <c r="N31" s="421"/>
      <c r="O31" s="421"/>
      <c r="P31" s="423">
        <f t="shared" si="0"/>
        <v>1990</v>
      </c>
      <c r="Q31" s="421"/>
      <c r="R31" s="421"/>
      <c r="S31" s="421"/>
      <c r="T31" s="421"/>
    </row>
    <row r="32" spans="2:20">
      <c r="B32" s="421">
        <v>25</v>
      </c>
      <c r="C32" s="422">
        <v>45322</v>
      </c>
      <c r="D32" s="421">
        <v>55</v>
      </c>
      <c r="E32" s="421">
        <v>56</v>
      </c>
      <c r="F32" s="421"/>
      <c r="G32" s="421"/>
      <c r="H32" s="421">
        <v>40</v>
      </c>
      <c r="I32" s="421"/>
      <c r="J32" s="383"/>
      <c r="K32" s="421"/>
      <c r="L32" s="421"/>
      <c r="M32" s="421"/>
      <c r="N32" s="421"/>
      <c r="O32" s="421"/>
      <c r="P32" s="423">
        <f t="shared" si="0"/>
        <v>2030</v>
      </c>
      <c r="Q32" s="421"/>
      <c r="R32" s="421"/>
      <c r="S32" s="421"/>
      <c r="T32" s="421"/>
    </row>
    <row r="33" spans="2:22" hidden="1">
      <c r="B33" s="421">
        <v>26</v>
      </c>
      <c r="C33" s="422">
        <v>45322</v>
      </c>
      <c r="D33" s="421">
        <v>56</v>
      </c>
      <c r="E33" s="421">
        <v>53</v>
      </c>
      <c r="F33" s="421"/>
      <c r="G33" s="421"/>
      <c r="H33" s="424"/>
      <c r="I33" s="421"/>
      <c r="J33" s="421">
        <v>41</v>
      </c>
      <c r="K33" s="421"/>
      <c r="L33" s="421"/>
      <c r="M33" s="421"/>
      <c r="N33" s="421"/>
      <c r="O33" s="421"/>
      <c r="P33" s="423">
        <f t="shared" si="0"/>
        <v>2071</v>
      </c>
      <c r="Q33" s="421"/>
      <c r="R33" s="421"/>
      <c r="S33" s="421"/>
      <c r="T33" s="421"/>
    </row>
    <row r="34" spans="2:22" hidden="1">
      <c r="B34" s="421">
        <v>27</v>
      </c>
      <c r="C34" s="422">
        <v>45322</v>
      </c>
      <c r="D34" s="421">
        <v>53</v>
      </c>
      <c r="E34" s="421">
        <v>61</v>
      </c>
      <c r="F34" s="421"/>
      <c r="G34" s="421"/>
      <c r="H34" s="424"/>
      <c r="I34" s="421"/>
      <c r="J34" s="421">
        <v>85</v>
      </c>
      <c r="K34" s="421"/>
      <c r="L34" s="421"/>
      <c r="M34" s="421"/>
      <c r="N34" s="421"/>
      <c r="O34" s="421"/>
      <c r="P34" s="423">
        <f t="shared" si="0"/>
        <v>2156</v>
      </c>
      <c r="Q34" s="421"/>
      <c r="R34" s="421"/>
      <c r="S34" s="421"/>
      <c r="T34" s="421"/>
    </row>
    <row r="35" spans="2:22" hidden="1">
      <c r="B35" s="421">
        <v>28</v>
      </c>
      <c r="C35" s="422">
        <v>45327</v>
      </c>
      <c r="D35" s="421">
        <v>61</v>
      </c>
      <c r="E35" s="421">
        <v>47</v>
      </c>
      <c r="F35" s="421"/>
      <c r="G35" s="421"/>
      <c r="H35" s="421"/>
      <c r="I35" s="421"/>
      <c r="J35" s="421">
        <v>154</v>
      </c>
      <c r="K35" s="421"/>
      <c r="L35" s="421"/>
      <c r="M35" s="421"/>
      <c r="N35" s="421"/>
      <c r="O35" s="421"/>
      <c r="P35" s="423">
        <f t="shared" si="0"/>
        <v>2310</v>
      </c>
      <c r="Q35" s="421"/>
      <c r="R35" s="421"/>
      <c r="S35" s="421"/>
      <c r="T35" s="421"/>
    </row>
    <row r="36" spans="2:22" hidden="1">
      <c r="B36" s="421">
        <v>29</v>
      </c>
      <c r="C36" s="422">
        <v>45327</v>
      </c>
      <c r="D36" s="421">
        <v>47</v>
      </c>
      <c r="E36" s="421">
        <v>46</v>
      </c>
      <c r="F36" s="421"/>
      <c r="G36" s="421"/>
      <c r="H36" s="421"/>
      <c r="I36" s="421"/>
      <c r="J36" s="421">
        <v>79</v>
      </c>
      <c r="K36" s="421"/>
      <c r="L36" s="421"/>
      <c r="M36" s="421"/>
      <c r="N36" s="421"/>
      <c r="O36" s="421"/>
      <c r="P36" s="423">
        <f t="shared" si="0"/>
        <v>2389</v>
      </c>
      <c r="Q36" s="421"/>
      <c r="R36" s="421"/>
      <c r="S36" s="421"/>
      <c r="T36" s="421"/>
    </row>
    <row r="37" spans="2:22">
      <c r="B37" s="421">
        <v>30</v>
      </c>
      <c r="C37" s="422">
        <v>44963</v>
      </c>
      <c r="D37" s="421" t="s">
        <v>1316</v>
      </c>
      <c r="E37" s="421" t="s">
        <v>1188</v>
      </c>
      <c r="F37" s="421"/>
      <c r="G37" s="421"/>
      <c r="H37" s="421">
        <v>319</v>
      </c>
      <c r="I37" s="421"/>
      <c r="J37" s="421"/>
      <c r="K37" s="421"/>
      <c r="L37" s="421"/>
      <c r="M37" s="421"/>
      <c r="N37" s="421"/>
      <c r="O37" s="421"/>
      <c r="P37" s="423">
        <f t="shared" si="0"/>
        <v>2708</v>
      </c>
      <c r="Q37" s="421"/>
      <c r="R37" s="421"/>
      <c r="S37" s="421"/>
      <c r="T37" s="421"/>
    </row>
    <row r="38" spans="2:22">
      <c r="B38" s="421">
        <v>31</v>
      </c>
      <c r="C38" s="422">
        <v>44964</v>
      </c>
      <c r="D38" s="421" t="s">
        <v>1316</v>
      </c>
      <c r="E38" s="421">
        <v>71</v>
      </c>
      <c r="F38" s="421"/>
      <c r="G38" s="421"/>
      <c r="H38" s="421">
        <v>16</v>
      </c>
      <c r="I38" s="421"/>
      <c r="J38" s="421"/>
      <c r="K38" s="421"/>
      <c r="L38" s="421"/>
      <c r="M38" s="421"/>
      <c r="N38" s="421"/>
      <c r="O38" s="421"/>
      <c r="P38" s="423">
        <f t="shared" si="0"/>
        <v>2724</v>
      </c>
      <c r="Q38" s="421"/>
      <c r="R38" s="421"/>
      <c r="S38" s="421"/>
      <c r="T38" s="421"/>
    </row>
    <row r="39" spans="2:22">
      <c r="B39" s="421">
        <v>32</v>
      </c>
      <c r="C39" s="422">
        <v>44964</v>
      </c>
      <c r="D39" s="421">
        <v>71</v>
      </c>
      <c r="E39" s="421">
        <v>73</v>
      </c>
      <c r="F39" s="421"/>
      <c r="G39" s="421"/>
      <c r="H39" s="421">
        <v>210</v>
      </c>
      <c r="I39" s="421"/>
      <c r="J39" s="421"/>
      <c r="K39" s="421"/>
      <c r="L39" s="421"/>
      <c r="M39" s="421"/>
      <c r="N39" s="421"/>
      <c r="O39" s="421"/>
      <c r="P39" s="423">
        <f t="shared" si="0"/>
        <v>2934</v>
      </c>
      <c r="Q39" s="421"/>
      <c r="R39" s="421"/>
      <c r="S39" s="421"/>
      <c r="T39" s="421"/>
    </row>
    <row r="40" spans="2:22">
      <c r="B40" s="421">
        <v>33</v>
      </c>
      <c r="C40" s="422">
        <v>44964</v>
      </c>
      <c r="D40" s="421">
        <v>71</v>
      </c>
      <c r="E40" s="421">
        <v>72</v>
      </c>
      <c r="F40" s="421"/>
      <c r="G40" s="421"/>
      <c r="H40" s="421">
        <v>70</v>
      </c>
      <c r="I40" s="421"/>
      <c r="J40" s="421"/>
      <c r="K40" s="421"/>
      <c r="L40" s="421"/>
      <c r="M40" s="421"/>
      <c r="N40" s="421"/>
      <c r="O40" s="421"/>
      <c r="P40" s="423">
        <f t="shared" si="0"/>
        <v>3004</v>
      </c>
      <c r="Q40" s="421"/>
      <c r="R40" s="421"/>
      <c r="S40" s="421"/>
      <c r="T40" s="421"/>
      <c r="V40" s="417">
        <f>2300*11</f>
        <v>25300</v>
      </c>
    </row>
    <row r="41" spans="2:22">
      <c r="B41" s="421">
        <v>34</v>
      </c>
      <c r="C41" s="422">
        <v>44965</v>
      </c>
      <c r="D41" s="421">
        <v>128</v>
      </c>
      <c r="E41" s="421">
        <v>136</v>
      </c>
      <c r="F41" s="421"/>
      <c r="G41" s="421"/>
      <c r="H41" s="421">
        <v>349</v>
      </c>
      <c r="I41" s="421"/>
      <c r="J41" s="421"/>
      <c r="K41" s="421"/>
      <c r="L41" s="421"/>
      <c r="M41" s="421"/>
      <c r="N41" s="421"/>
      <c r="O41" s="421"/>
      <c r="P41" s="423">
        <f t="shared" si="0"/>
        <v>3353</v>
      </c>
      <c r="Q41" s="421"/>
      <c r="R41" s="421"/>
      <c r="S41" s="421"/>
      <c r="T41" s="421"/>
    </row>
    <row r="42" spans="2:22">
      <c r="B42" s="421">
        <v>35</v>
      </c>
      <c r="C42" s="422">
        <v>44969</v>
      </c>
      <c r="D42" s="421">
        <v>131</v>
      </c>
      <c r="E42" s="421">
        <v>132</v>
      </c>
      <c r="F42" s="421"/>
      <c r="G42" s="421"/>
      <c r="H42" s="421">
        <v>74</v>
      </c>
      <c r="I42" s="421"/>
      <c r="J42" s="421"/>
      <c r="K42" s="421"/>
      <c r="L42" s="421"/>
      <c r="M42" s="421"/>
      <c r="N42" s="421"/>
      <c r="O42" s="421"/>
      <c r="P42" s="423">
        <f t="shared" si="0"/>
        <v>3427</v>
      </c>
      <c r="Q42" s="421"/>
      <c r="R42" s="421"/>
      <c r="S42" s="421"/>
      <c r="T42" s="421"/>
    </row>
    <row r="43" spans="2:22" hidden="1">
      <c r="B43" s="421">
        <v>36</v>
      </c>
      <c r="C43" s="422">
        <v>44970</v>
      </c>
      <c r="D43" s="421">
        <v>61</v>
      </c>
      <c r="E43" s="421">
        <v>70</v>
      </c>
      <c r="F43" s="421"/>
      <c r="G43" s="421"/>
      <c r="H43" s="421"/>
      <c r="I43" s="421"/>
      <c r="J43" s="421">
        <v>122</v>
      </c>
      <c r="K43" s="421"/>
      <c r="L43" s="421"/>
      <c r="M43" s="421"/>
      <c r="N43" s="421"/>
      <c r="O43" s="421"/>
      <c r="P43" s="423">
        <f t="shared" si="0"/>
        <v>3549</v>
      </c>
      <c r="Q43" s="421"/>
      <c r="R43" s="421"/>
      <c r="S43" s="421"/>
      <c r="T43" s="421"/>
    </row>
    <row r="44" spans="2:22">
      <c r="B44" s="421">
        <v>37</v>
      </c>
      <c r="C44" s="422">
        <v>44970</v>
      </c>
      <c r="D44" s="421">
        <v>109</v>
      </c>
      <c r="E44" s="421">
        <v>111</v>
      </c>
      <c r="F44" s="421"/>
      <c r="G44" s="421"/>
      <c r="H44" s="421">
        <v>50</v>
      </c>
      <c r="I44" s="421"/>
      <c r="J44" s="421"/>
      <c r="K44" s="421"/>
      <c r="L44" s="421"/>
      <c r="M44" s="421"/>
      <c r="N44" s="421"/>
      <c r="O44" s="421"/>
      <c r="P44" s="423">
        <f t="shared" si="0"/>
        <v>3599</v>
      </c>
      <c r="Q44" s="421"/>
      <c r="R44" s="421"/>
      <c r="S44" s="421"/>
      <c r="T44" s="421"/>
    </row>
    <row r="45" spans="2:22">
      <c r="B45" s="421">
        <v>38</v>
      </c>
      <c r="C45" s="422">
        <v>44971</v>
      </c>
      <c r="D45" s="421">
        <v>127</v>
      </c>
      <c r="E45" s="421">
        <v>152</v>
      </c>
      <c r="F45" s="421"/>
      <c r="G45" s="421"/>
      <c r="H45" s="421">
        <v>374</v>
      </c>
      <c r="I45" s="421"/>
      <c r="J45" s="421"/>
      <c r="K45" s="421"/>
      <c r="L45" s="421"/>
      <c r="M45" s="421"/>
      <c r="N45" s="421"/>
      <c r="O45" s="421"/>
      <c r="P45" s="423">
        <f t="shared" si="0"/>
        <v>3973</v>
      </c>
      <c r="Q45" s="421"/>
      <c r="R45" s="421"/>
      <c r="S45" s="421"/>
      <c r="T45" s="421"/>
    </row>
    <row r="46" spans="2:22" hidden="1">
      <c r="B46" s="421">
        <v>39</v>
      </c>
      <c r="C46" s="422">
        <v>44971</v>
      </c>
      <c r="D46" s="421">
        <v>95</v>
      </c>
      <c r="E46" s="421">
        <v>127</v>
      </c>
      <c r="F46" s="421"/>
      <c r="G46" s="421"/>
      <c r="H46" s="421"/>
      <c r="I46" s="421">
        <v>195</v>
      </c>
      <c r="J46" s="421"/>
      <c r="K46" s="421"/>
      <c r="L46" s="421"/>
      <c r="M46" s="421"/>
      <c r="N46" s="421"/>
      <c r="O46" s="421"/>
      <c r="P46" s="423">
        <f t="shared" si="0"/>
        <v>4168</v>
      </c>
      <c r="Q46" s="421"/>
      <c r="R46" s="421"/>
      <c r="S46" s="421"/>
      <c r="T46" s="421"/>
    </row>
    <row r="47" spans="2:22" hidden="1">
      <c r="B47" s="421">
        <v>40</v>
      </c>
      <c r="C47" s="422">
        <v>44972</v>
      </c>
      <c r="D47" s="421">
        <v>127</v>
      </c>
      <c r="E47" s="421">
        <v>139</v>
      </c>
      <c r="F47" s="421"/>
      <c r="G47" s="421"/>
      <c r="H47" s="421"/>
      <c r="I47" s="421">
        <v>326</v>
      </c>
      <c r="J47" s="421"/>
      <c r="K47" s="421"/>
      <c r="L47" s="421"/>
      <c r="M47" s="421"/>
      <c r="N47" s="421"/>
      <c r="O47" s="421"/>
      <c r="P47" s="423">
        <f t="shared" si="0"/>
        <v>4494</v>
      </c>
      <c r="Q47" s="421"/>
      <c r="R47" s="421"/>
      <c r="S47" s="421"/>
      <c r="T47" s="421"/>
    </row>
    <row r="48" spans="2:22">
      <c r="B48" s="421">
        <v>41</v>
      </c>
      <c r="C48" s="422">
        <v>44972</v>
      </c>
      <c r="D48" s="421">
        <v>139</v>
      </c>
      <c r="E48" s="421">
        <v>147</v>
      </c>
      <c r="F48" s="421"/>
      <c r="G48" s="421"/>
      <c r="H48" s="421">
        <v>55</v>
      </c>
      <c r="I48" s="421"/>
      <c r="J48" s="421"/>
      <c r="K48" s="421"/>
      <c r="L48" s="421"/>
      <c r="M48" s="421"/>
      <c r="N48" s="421"/>
      <c r="O48" s="421"/>
      <c r="P48" s="423">
        <f t="shared" si="0"/>
        <v>4549</v>
      </c>
      <c r="Q48" s="421"/>
      <c r="R48" s="421"/>
      <c r="S48" s="421"/>
      <c r="T48" s="421"/>
    </row>
    <row r="49" spans="2:20">
      <c r="B49" s="421">
        <v>42</v>
      </c>
      <c r="C49" s="422">
        <v>44973</v>
      </c>
      <c r="D49" s="421">
        <v>127</v>
      </c>
      <c r="E49" s="421">
        <v>126</v>
      </c>
      <c r="F49" s="421"/>
      <c r="G49" s="421"/>
      <c r="H49" s="421">
        <v>185</v>
      </c>
      <c r="I49" s="421"/>
      <c r="J49" s="421"/>
      <c r="K49" s="421"/>
      <c r="L49" s="421"/>
      <c r="M49" s="421"/>
      <c r="N49" s="421"/>
      <c r="O49" s="421"/>
      <c r="P49" s="423">
        <f t="shared" si="0"/>
        <v>4734</v>
      </c>
      <c r="Q49" s="421"/>
      <c r="R49" s="421"/>
      <c r="S49" s="421"/>
      <c r="T49" s="421"/>
    </row>
    <row r="50" spans="2:20">
      <c r="B50" s="421">
        <v>43</v>
      </c>
      <c r="C50" s="422">
        <v>44973</v>
      </c>
      <c r="D50" s="421">
        <v>147</v>
      </c>
      <c r="E50" s="421">
        <v>153</v>
      </c>
      <c r="F50" s="421"/>
      <c r="G50" s="421"/>
      <c r="H50" s="421">
        <v>80</v>
      </c>
      <c r="I50" s="421"/>
      <c r="J50" s="421"/>
      <c r="K50" s="421"/>
      <c r="L50" s="421"/>
      <c r="M50" s="421"/>
      <c r="N50" s="421"/>
      <c r="O50" s="421"/>
      <c r="P50" s="423">
        <f t="shared" si="0"/>
        <v>4814</v>
      </c>
      <c r="Q50" s="421"/>
      <c r="R50" s="421"/>
      <c r="S50" s="421"/>
      <c r="T50" s="421"/>
    </row>
    <row r="51" spans="2:20">
      <c r="B51" s="421">
        <v>44</v>
      </c>
      <c r="C51" s="422">
        <v>44974</v>
      </c>
      <c r="D51" s="421">
        <v>147</v>
      </c>
      <c r="E51" s="421">
        <v>152</v>
      </c>
      <c r="F51" s="421"/>
      <c r="G51" s="421"/>
      <c r="H51" s="421">
        <v>461</v>
      </c>
      <c r="I51" s="421"/>
      <c r="J51" s="421"/>
      <c r="K51" s="421"/>
      <c r="L51" s="421"/>
      <c r="M51" s="421"/>
      <c r="N51" s="421"/>
      <c r="O51" s="421"/>
      <c r="P51" s="423">
        <f t="shared" si="0"/>
        <v>5275</v>
      </c>
      <c r="Q51" s="421"/>
      <c r="R51" s="421"/>
      <c r="S51" s="421"/>
      <c r="T51" s="421"/>
    </row>
    <row r="52" spans="2:20">
      <c r="B52" s="421">
        <v>45</v>
      </c>
      <c r="C52" s="422">
        <v>44976</v>
      </c>
      <c r="D52" s="421">
        <v>161</v>
      </c>
      <c r="E52" s="421">
        <v>160</v>
      </c>
      <c r="F52" s="421"/>
      <c r="G52" s="421"/>
      <c r="H52" s="421">
        <v>96</v>
      </c>
      <c r="I52" s="421"/>
      <c r="J52" s="421"/>
      <c r="K52" s="421"/>
      <c r="L52" s="421"/>
      <c r="M52" s="421"/>
      <c r="N52" s="421"/>
      <c r="O52" s="421"/>
      <c r="P52" s="423">
        <f t="shared" si="0"/>
        <v>5371</v>
      </c>
      <c r="Q52" s="421"/>
      <c r="R52" s="421"/>
      <c r="S52" s="421"/>
      <c r="T52" s="421"/>
    </row>
    <row r="53" spans="2:20">
      <c r="B53" s="421">
        <v>46</v>
      </c>
      <c r="C53" s="422">
        <v>44976</v>
      </c>
      <c r="D53" s="421">
        <v>160</v>
      </c>
      <c r="E53" s="421">
        <v>162</v>
      </c>
      <c r="F53" s="421"/>
      <c r="G53" s="421"/>
      <c r="H53" s="421">
        <v>150</v>
      </c>
      <c r="I53" s="421"/>
      <c r="J53" s="421"/>
      <c r="K53" s="421"/>
      <c r="L53" s="421"/>
      <c r="M53" s="421"/>
      <c r="N53" s="421"/>
      <c r="O53" s="421"/>
      <c r="P53" s="423">
        <f t="shared" si="0"/>
        <v>5521</v>
      </c>
      <c r="Q53" s="421"/>
      <c r="R53" s="421"/>
      <c r="S53" s="421"/>
      <c r="T53" s="421"/>
    </row>
    <row r="54" spans="2:20">
      <c r="B54" s="421">
        <v>47</v>
      </c>
      <c r="C54" s="422">
        <v>44977</v>
      </c>
      <c r="D54" s="421">
        <v>160</v>
      </c>
      <c r="E54" s="421">
        <v>162</v>
      </c>
      <c r="F54" s="421"/>
      <c r="G54" s="421"/>
      <c r="H54" s="421">
        <v>116</v>
      </c>
      <c r="I54" s="421"/>
      <c r="J54" s="421"/>
      <c r="K54" s="421"/>
      <c r="L54" s="421"/>
      <c r="M54" s="421"/>
      <c r="N54" s="421"/>
      <c r="O54" s="421"/>
      <c r="P54" s="423">
        <f t="shared" si="0"/>
        <v>5637</v>
      </c>
      <c r="Q54" s="421"/>
      <c r="R54" s="421"/>
      <c r="S54" s="421"/>
      <c r="T54" s="421"/>
    </row>
    <row r="55" spans="2:20">
      <c r="B55" s="421">
        <v>48</v>
      </c>
      <c r="C55" s="422">
        <v>44977</v>
      </c>
      <c r="D55" s="421">
        <v>181</v>
      </c>
      <c r="E55" s="421">
        <v>184</v>
      </c>
      <c r="F55" s="421"/>
      <c r="G55" s="421"/>
      <c r="H55" s="421">
        <v>150</v>
      </c>
      <c r="I55" s="421"/>
      <c r="J55" s="421"/>
      <c r="K55" s="421"/>
      <c r="L55" s="421"/>
      <c r="M55" s="421"/>
      <c r="N55" s="421"/>
      <c r="O55" s="421"/>
      <c r="P55" s="423">
        <f t="shared" si="0"/>
        <v>5787</v>
      </c>
      <c r="Q55" s="421"/>
      <c r="R55" s="421"/>
      <c r="S55" s="421"/>
      <c r="T55" s="421"/>
    </row>
    <row r="56" spans="2:20">
      <c r="B56" s="421">
        <v>49</v>
      </c>
      <c r="C56" s="422">
        <v>44977</v>
      </c>
      <c r="D56" s="421">
        <v>177</v>
      </c>
      <c r="E56" s="421">
        <v>178</v>
      </c>
      <c r="F56" s="421"/>
      <c r="G56" s="421"/>
      <c r="H56" s="421">
        <v>75</v>
      </c>
      <c r="I56" s="421"/>
      <c r="J56" s="421"/>
      <c r="K56" s="421"/>
      <c r="L56" s="421"/>
      <c r="M56" s="421"/>
      <c r="N56" s="421"/>
      <c r="O56" s="421"/>
      <c r="P56" s="423">
        <f t="shared" si="0"/>
        <v>5862</v>
      </c>
      <c r="Q56" s="421"/>
      <c r="R56" s="421"/>
      <c r="S56" s="421"/>
      <c r="T56" s="421"/>
    </row>
    <row r="57" spans="2:20">
      <c r="B57" s="421">
        <v>50</v>
      </c>
      <c r="C57" s="422">
        <v>44977</v>
      </c>
      <c r="D57" s="421">
        <v>178</v>
      </c>
      <c r="E57" s="421">
        <v>175</v>
      </c>
      <c r="F57" s="421"/>
      <c r="G57" s="421"/>
      <c r="H57" s="421">
        <v>42</v>
      </c>
      <c r="I57" s="421"/>
      <c r="J57" s="421"/>
      <c r="K57" s="421"/>
      <c r="L57" s="421"/>
      <c r="M57" s="421"/>
      <c r="N57" s="421"/>
      <c r="O57" s="421"/>
      <c r="P57" s="423">
        <f t="shared" si="0"/>
        <v>5904</v>
      </c>
      <c r="Q57" s="421"/>
      <c r="R57" s="421"/>
      <c r="S57" s="421"/>
      <c r="T57" s="421"/>
    </row>
    <row r="58" spans="2:20">
      <c r="B58" s="421">
        <v>51</v>
      </c>
      <c r="C58" s="422">
        <v>44977</v>
      </c>
      <c r="D58" s="421">
        <v>175</v>
      </c>
      <c r="E58" s="421">
        <v>173</v>
      </c>
      <c r="F58" s="421"/>
      <c r="G58" s="421"/>
      <c r="H58" s="421">
        <v>141</v>
      </c>
      <c r="I58" s="421"/>
      <c r="J58" s="421"/>
      <c r="K58" s="421"/>
      <c r="L58" s="421"/>
      <c r="M58" s="421"/>
      <c r="N58" s="421"/>
      <c r="O58" s="421"/>
      <c r="P58" s="423">
        <f t="shared" si="0"/>
        <v>6045</v>
      </c>
      <c r="Q58" s="421"/>
      <c r="R58" s="421"/>
      <c r="S58" s="421"/>
      <c r="T58" s="421"/>
    </row>
    <row r="59" spans="2:20">
      <c r="B59" s="421">
        <v>52</v>
      </c>
      <c r="C59" s="422">
        <v>44977</v>
      </c>
      <c r="D59" s="421">
        <v>181</v>
      </c>
      <c r="E59" s="421">
        <v>177</v>
      </c>
      <c r="F59" s="421"/>
      <c r="G59" s="421"/>
      <c r="H59" s="421">
        <v>38</v>
      </c>
      <c r="I59" s="421"/>
      <c r="J59" s="421"/>
      <c r="K59" s="421"/>
      <c r="L59" s="421"/>
      <c r="M59" s="421"/>
      <c r="N59" s="421"/>
      <c r="O59" s="421"/>
      <c r="P59" s="423">
        <f t="shared" si="0"/>
        <v>6083</v>
      </c>
      <c r="Q59" s="421"/>
      <c r="R59" s="421"/>
      <c r="S59" s="421"/>
      <c r="T59" s="421"/>
    </row>
    <row r="60" spans="2:20">
      <c r="B60" s="421">
        <v>53</v>
      </c>
      <c r="C60" s="422">
        <v>44977</v>
      </c>
      <c r="D60" s="421">
        <v>177</v>
      </c>
      <c r="E60" s="421">
        <v>174</v>
      </c>
      <c r="F60" s="421"/>
      <c r="G60" s="421"/>
      <c r="H60" s="421">
        <v>139</v>
      </c>
      <c r="I60" s="421"/>
      <c r="J60" s="421"/>
      <c r="K60" s="421"/>
      <c r="L60" s="421"/>
      <c r="M60" s="421"/>
      <c r="N60" s="421"/>
      <c r="O60" s="421"/>
      <c r="P60" s="423">
        <f t="shared" si="0"/>
        <v>6222</v>
      </c>
      <c r="Q60" s="421"/>
      <c r="R60" s="421"/>
      <c r="S60" s="421"/>
      <c r="T60" s="421"/>
    </row>
    <row r="61" spans="2:20">
      <c r="B61" s="421">
        <v>54</v>
      </c>
      <c r="C61" s="422">
        <v>44978</v>
      </c>
      <c r="D61" s="421" t="s">
        <v>1429</v>
      </c>
      <c r="E61" s="421" t="s">
        <v>1260</v>
      </c>
      <c r="F61" s="421"/>
      <c r="G61" s="421"/>
      <c r="H61" s="421">
        <v>351</v>
      </c>
      <c r="I61" s="421"/>
      <c r="J61" s="421"/>
      <c r="K61" s="421"/>
      <c r="L61" s="421"/>
      <c r="M61" s="421"/>
      <c r="N61" s="421"/>
      <c r="O61" s="421"/>
      <c r="P61" s="423">
        <f t="shared" si="0"/>
        <v>6573</v>
      </c>
      <c r="Q61" s="421"/>
      <c r="R61" s="421"/>
      <c r="S61" s="421"/>
      <c r="T61" s="421"/>
    </row>
    <row r="62" spans="2:20">
      <c r="B62" s="421">
        <v>55</v>
      </c>
      <c r="C62" s="422">
        <v>44979</v>
      </c>
      <c r="D62" s="421" t="s">
        <v>1260</v>
      </c>
      <c r="E62" s="421">
        <v>147</v>
      </c>
      <c r="F62" s="421"/>
      <c r="G62" s="421"/>
      <c r="H62" s="421">
        <v>461</v>
      </c>
      <c r="I62" s="421"/>
      <c r="J62" s="421"/>
      <c r="K62" s="421"/>
      <c r="L62" s="421"/>
      <c r="M62" s="421"/>
      <c r="N62" s="421"/>
      <c r="O62" s="421"/>
      <c r="P62" s="423">
        <f t="shared" si="0"/>
        <v>7034</v>
      </c>
      <c r="Q62" s="421"/>
      <c r="R62" s="421"/>
      <c r="S62" s="421"/>
      <c r="T62" s="421"/>
    </row>
    <row r="63" spans="2:20">
      <c r="B63" s="421">
        <v>56</v>
      </c>
      <c r="C63" s="422">
        <v>44979</v>
      </c>
      <c r="D63" s="421" t="s">
        <v>1816</v>
      </c>
      <c r="E63" s="421" t="s">
        <v>1817</v>
      </c>
      <c r="F63" s="421"/>
      <c r="G63" s="421"/>
      <c r="H63" s="421">
        <v>58</v>
      </c>
      <c r="I63" s="421"/>
      <c r="J63" s="421"/>
      <c r="K63" s="421"/>
      <c r="L63" s="421"/>
      <c r="M63" s="421"/>
      <c r="N63" s="421"/>
      <c r="O63" s="421"/>
      <c r="P63" s="423">
        <f t="shared" si="0"/>
        <v>7092</v>
      </c>
      <c r="Q63" s="421"/>
      <c r="R63" s="421"/>
      <c r="S63" s="421"/>
      <c r="T63" s="421"/>
    </row>
    <row r="64" spans="2:20">
      <c r="B64" s="421">
        <v>57</v>
      </c>
      <c r="C64" s="422">
        <v>44979</v>
      </c>
      <c r="D64" s="421" t="s">
        <v>1914</v>
      </c>
      <c r="E64" s="421" t="s">
        <v>1915</v>
      </c>
      <c r="F64" s="421"/>
      <c r="G64" s="421"/>
      <c r="H64" s="421">
        <v>76</v>
      </c>
      <c r="I64" s="421"/>
      <c r="J64" s="421"/>
      <c r="K64" s="421"/>
      <c r="L64" s="421"/>
      <c r="M64" s="421"/>
      <c r="N64" s="421"/>
      <c r="O64" s="421"/>
      <c r="P64" s="423">
        <f t="shared" si="0"/>
        <v>7168</v>
      </c>
      <c r="Q64" s="421"/>
      <c r="R64" s="421"/>
      <c r="S64" s="421"/>
      <c r="T64" s="421"/>
    </row>
    <row r="65" spans="2:20">
      <c r="B65" s="421">
        <v>58</v>
      </c>
      <c r="C65" s="422">
        <v>44979</v>
      </c>
      <c r="D65" s="421" t="s">
        <v>1916</v>
      </c>
      <c r="E65" s="421" t="s">
        <v>1917</v>
      </c>
      <c r="F65" s="421"/>
      <c r="G65" s="421"/>
      <c r="H65" s="421">
        <v>161</v>
      </c>
      <c r="I65" s="421"/>
      <c r="J65" s="421"/>
      <c r="K65" s="421"/>
      <c r="L65" s="421"/>
      <c r="M65" s="421"/>
      <c r="N65" s="421"/>
      <c r="O65" s="421"/>
      <c r="P65" s="423">
        <f t="shared" si="0"/>
        <v>7329</v>
      </c>
      <c r="Q65" s="421"/>
      <c r="R65" s="421"/>
      <c r="S65" s="421"/>
      <c r="T65" s="421"/>
    </row>
    <row r="66" spans="2:20">
      <c r="B66" s="421">
        <v>59</v>
      </c>
      <c r="C66" s="422">
        <v>44980</v>
      </c>
      <c r="D66" s="421">
        <v>153</v>
      </c>
      <c r="E66" s="421">
        <v>159</v>
      </c>
      <c r="F66" s="421"/>
      <c r="G66" s="421"/>
      <c r="H66" s="421">
        <v>25</v>
      </c>
      <c r="I66" s="421"/>
      <c r="J66" s="421"/>
      <c r="K66" s="421"/>
      <c r="L66" s="421"/>
      <c r="M66" s="421"/>
      <c r="N66" s="421"/>
      <c r="O66" s="421"/>
      <c r="P66" s="423">
        <f t="shared" si="0"/>
        <v>7354</v>
      </c>
      <c r="Q66" s="421"/>
      <c r="R66" s="421"/>
      <c r="S66" s="421"/>
      <c r="T66" s="421"/>
    </row>
    <row r="67" spans="2:20">
      <c r="B67" s="421">
        <v>60</v>
      </c>
      <c r="C67" s="422">
        <v>44980</v>
      </c>
      <c r="D67" s="421">
        <v>159</v>
      </c>
      <c r="E67" s="421">
        <v>158</v>
      </c>
      <c r="F67" s="421"/>
      <c r="G67" s="421"/>
      <c r="H67" s="421">
        <v>59</v>
      </c>
      <c r="I67" s="421"/>
      <c r="J67" s="421"/>
      <c r="K67" s="421"/>
      <c r="L67" s="421"/>
      <c r="M67" s="421"/>
      <c r="N67" s="421"/>
      <c r="O67" s="421"/>
      <c r="P67" s="423">
        <f t="shared" si="0"/>
        <v>7413</v>
      </c>
      <c r="Q67" s="421"/>
      <c r="R67" s="421"/>
      <c r="S67" s="421"/>
      <c r="T67" s="421"/>
    </row>
    <row r="68" spans="2:20">
      <c r="B68" s="421">
        <v>61</v>
      </c>
      <c r="C68" s="422">
        <v>44980</v>
      </c>
      <c r="D68" s="421">
        <v>159</v>
      </c>
      <c r="E68" s="421">
        <v>154</v>
      </c>
      <c r="F68" s="421"/>
      <c r="G68" s="421"/>
      <c r="H68" s="421">
        <v>69</v>
      </c>
      <c r="I68" s="421"/>
      <c r="J68" s="421"/>
      <c r="K68" s="421"/>
      <c r="L68" s="421"/>
      <c r="M68" s="421"/>
      <c r="N68" s="421"/>
      <c r="O68" s="421"/>
      <c r="P68" s="423">
        <f t="shared" si="0"/>
        <v>7482</v>
      </c>
      <c r="Q68" s="421"/>
      <c r="R68" s="421"/>
      <c r="S68" s="421"/>
      <c r="T68" s="421"/>
    </row>
    <row r="69" spans="2:20">
      <c r="B69" s="421">
        <v>62</v>
      </c>
      <c r="C69" s="422">
        <v>44980</v>
      </c>
      <c r="D69" s="421">
        <v>55</v>
      </c>
      <c r="E69" s="421">
        <v>151</v>
      </c>
      <c r="F69" s="421"/>
      <c r="G69" s="421"/>
      <c r="H69" s="421">
        <v>39</v>
      </c>
      <c r="I69" s="421"/>
      <c r="J69" s="421"/>
      <c r="K69" s="421"/>
      <c r="L69" s="421"/>
      <c r="M69" s="421"/>
      <c r="N69" s="421"/>
      <c r="O69" s="421"/>
      <c r="P69" s="423">
        <f t="shared" si="0"/>
        <v>7521</v>
      </c>
      <c r="Q69" s="421"/>
      <c r="R69" s="421"/>
      <c r="S69" s="421"/>
      <c r="T69" s="421"/>
    </row>
    <row r="70" spans="2:20">
      <c r="B70" s="421">
        <v>63</v>
      </c>
      <c r="C70" s="422">
        <v>44980</v>
      </c>
      <c r="D70" s="421">
        <v>151</v>
      </c>
      <c r="E70" s="421">
        <v>150</v>
      </c>
      <c r="F70" s="421"/>
      <c r="G70" s="421"/>
      <c r="H70" s="421">
        <v>46</v>
      </c>
      <c r="I70" s="421"/>
      <c r="J70" s="421"/>
      <c r="K70" s="421"/>
      <c r="L70" s="421"/>
      <c r="M70" s="421"/>
      <c r="N70" s="421"/>
      <c r="O70" s="421"/>
      <c r="P70" s="423">
        <f t="shared" si="0"/>
        <v>7567</v>
      </c>
      <c r="Q70" s="421"/>
      <c r="R70" s="421"/>
      <c r="S70" s="421"/>
      <c r="T70" s="421"/>
    </row>
    <row r="71" spans="2:20">
      <c r="B71" s="421">
        <v>64</v>
      </c>
      <c r="C71" s="422">
        <v>44980</v>
      </c>
      <c r="D71" s="421">
        <v>150</v>
      </c>
      <c r="E71" s="421">
        <v>165</v>
      </c>
      <c r="F71" s="421"/>
      <c r="G71" s="421"/>
      <c r="H71" s="421">
        <v>116</v>
      </c>
      <c r="I71" s="421"/>
      <c r="J71" s="421"/>
      <c r="K71" s="421"/>
      <c r="L71" s="421"/>
      <c r="M71" s="421"/>
      <c r="N71" s="421"/>
      <c r="O71" s="421"/>
      <c r="P71" s="423">
        <f t="shared" si="0"/>
        <v>7683</v>
      </c>
      <c r="Q71" s="421"/>
      <c r="R71" s="421"/>
      <c r="S71" s="421"/>
      <c r="T71" s="421"/>
    </row>
    <row r="72" spans="2:20">
      <c r="B72" s="421">
        <v>65</v>
      </c>
      <c r="C72" s="422">
        <v>44980</v>
      </c>
      <c r="D72" s="421">
        <v>181</v>
      </c>
      <c r="E72" s="421">
        <v>182</v>
      </c>
      <c r="F72" s="421"/>
      <c r="G72" s="421"/>
      <c r="H72" s="421">
        <v>23</v>
      </c>
      <c r="I72" s="421"/>
      <c r="J72" s="421"/>
      <c r="K72" s="421"/>
      <c r="L72" s="421"/>
      <c r="M72" s="421"/>
      <c r="N72" s="421"/>
      <c r="O72" s="421"/>
      <c r="P72" s="423">
        <f t="shared" si="0"/>
        <v>7706</v>
      </c>
      <c r="Q72" s="421"/>
      <c r="R72" s="421"/>
      <c r="S72" s="421"/>
      <c r="T72" s="421"/>
    </row>
    <row r="73" spans="2:20">
      <c r="B73" s="421">
        <v>66</v>
      </c>
      <c r="C73" s="422">
        <v>44980</v>
      </c>
      <c r="D73" s="421">
        <v>182</v>
      </c>
      <c r="E73" s="421">
        <v>183</v>
      </c>
      <c r="F73" s="421"/>
      <c r="G73" s="421"/>
      <c r="H73" s="421">
        <v>55</v>
      </c>
      <c r="I73" s="421"/>
      <c r="J73" s="421"/>
      <c r="K73" s="421"/>
      <c r="L73" s="421"/>
      <c r="M73" s="421"/>
      <c r="N73" s="421"/>
      <c r="O73" s="421"/>
      <c r="P73" s="423">
        <f t="shared" si="0"/>
        <v>7761</v>
      </c>
      <c r="Q73" s="421"/>
      <c r="R73" s="421"/>
      <c r="S73" s="421"/>
      <c r="T73" s="421"/>
    </row>
    <row r="74" spans="2:20">
      <c r="B74" s="421">
        <v>67</v>
      </c>
      <c r="C74" s="422">
        <v>44980</v>
      </c>
      <c r="D74" s="421">
        <v>182</v>
      </c>
      <c r="E74" s="421">
        <v>179</v>
      </c>
      <c r="F74" s="421"/>
      <c r="G74" s="421"/>
      <c r="H74" s="421">
        <v>65</v>
      </c>
      <c r="I74" s="421"/>
      <c r="J74" s="421"/>
      <c r="K74" s="421"/>
      <c r="L74" s="421"/>
      <c r="M74" s="421"/>
      <c r="N74" s="421"/>
      <c r="O74" s="421"/>
      <c r="P74" s="423">
        <f t="shared" ref="P74:P133" si="1">+P73+H74+I74+J74+K74+L74+N74+M74+O74</f>
        <v>7826</v>
      </c>
      <c r="Q74" s="421"/>
      <c r="R74" s="421"/>
      <c r="S74" s="421"/>
      <c r="T74" s="421"/>
    </row>
    <row r="75" spans="2:20">
      <c r="B75" s="421">
        <f t="shared" ref="B75:B133" si="2">1+B74</f>
        <v>68</v>
      </c>
      <c r="C75" s="422">
        <v>44985</v>
      </c>
      <c r="D75" s="421">
        <v>164</v>
      </c>
      <c r="E75" s="421">
        <v>166</v>
      </c>
      <c r="F75" s="421"/>
      <c r="G75" s="421"/>
      <c r="H75" s="421">
        <v>72</v>
      </c>
      <c r="I75" s="421"/>
      <c r="J75" s="421"/>
      <c r="K75" s="421"/>
      <c r="L75" s="421"/>
      <c r="M75" s="421"/>
      <c r="N75" s="421"/>
      <c r="O75" s="421"/>
      <c r="P75" s="423">
        <f t="shared" si="1"/>
        <v>7898</v>
      </c>
      <c r="Q75" s="421"/>
      <c r="R75" s="421"/>
      <c r="S75" s="421"/>
      <c r="T75" s="421"/>
    </row>
    <row r="76" spans="2:20">
      <c r="B76" s="421">
        <f t="shared" si="2"/>
        <v>69</v>
      </c>
      <c r="C76" s="422">
        <v>44985</v>
      </c>
      <c r="D76" s="421">
        <v>166</v>
      </c>
      <c r="E76" s="421">
        <v>167</v>
      </c>
      <c r="F76" s="421"/>
      <c r="G76" s="421"/>
      <c r="H76" s="421">
        <v>49</v>
      </c>
      <c r="I76" s="421"/>
      <c r="J76" s="421"/>
      <c r="K76" s="421"/>
      <c r="L76" s="421"/>
      <c r="M76" s="421"/>
      <c r="N76" s="421"/>
      <c r="O76" s="421"/>
      <c r="P76" s="423">
        <f t="shared" si="1"/>
        <v>7947</v>
      </c>
      <c r="Q76" s="421"/>
      <c r="R76" s="421"/>
      <c r="S76" s="421"/>
      <c r="T76" s="421"/>
    </row>
    <row r="77" spans="2:20">
      <c r="B77" s="421">
        <f t="shared" si="2"/>
        <v>70</v>
      </c>
      <c r="C77" s="422">
        <v>44985</v>
      </c>
      <c r="D77" s="421">
        <v>167</v>
      </c>
      <c r="E77" s="421">
        <v>171</v>
      </c>
      <c r="F77" s="421"/>
      <c r="G77" s="421"/>
      <c r="H77" s="421">
        <v>99</v>
      </c>
      <c r="I77" s="421"/>
      <c r="J77" s="421"/>
      <c r="K77" s="421"/>
      <c r="L77" s="421"/>
      <c r="M77" s="421"/>
      <c r="N77" s="421"/>
      <c r="O77" s="421"/>
      <c r="P77" s="423">
        <f t="shared" si="1"/>
        <v>8046</v>
      </c>
      <c r="Q77" s="421"/>
      <c r="R77" s="421"/>
      <c r="S77" s="421"/>
      <c r="T77" s="421"/>
    </row>
    <row r="78" spans="2:20">
      <c r="B78" s="421">
        <f t="shared" si="2"/>
        <v>71</v>
      </c>
      <c r="C78" s="422">
        <v>44985</v>
      </c>
      <c r="D78" s="421">
        <v>171</v>
      </c>
      <c r="E78" s="421">
        <v>172</v>
      </c>
      <c r="F78" s="421"/>
      <c r="G78" s="421"/>
      <c r="H78" s="421">
        <v>200</v>
      </c>
      <c r="I78" s="421"/>
      <c r="J78" s="421"/>
      <c r="K78" s="421"/>
      <c r="L78" s="421"/>
      <c r="M78" s="421"/>
      <c r="N78" s="421"/>
      <c r="O78" s="421"/>
      <c r="P78" s="423">
        <f t="shared" si="1"/>
        <v>8246</v>
      </c>
      <c r="Q78" s="421"/>
      <c r="R78" s="421"/>
      <c r="S78" s="421"/>
      <c r="T78" s="421"/>
    </row>
    <row r="79" spans="2:20">
      <c r="B79" s="421">
        <f t="shared" si="2"/>
        <v>72</v>
      </c>
      <c r="C79" s="422">
        <v>44985</v>
      </c>
      <c r="D79" s="421">
        <v>164</v>
      </c>
      <c r="E79" s="421">
        <v>165</v>
      </c>
      <c r="F79" s="421"/>
      <c r="G79" s="421"/>
      <c r="H79" s="421">
        <v>142</v>
      </c>
      <c r="I79" s="421"/>
      <c r="J79" s="421"/>
      <c r="K79" s="421"/>
      <c r="L79" s="421"/>
      <c r="M79" s="421"/>
      <c r="N79" s="421"/>
      <c r="O79" s="421"/>
      <c r="P79" s="423">
        <f t="shared" si="1"/>
        <v>8388</v>
      </c>
      <c r="Q79" s="421"/>
      <c r="R79" s="421"/>
      <c r="S79" s="421"/>
      <c r="T79" s="421"/>
    </row>
    <row r="80" spans="2:20">
      <c r="B80" s="421">
        <f t="shared" si="2"/>
        <v>73</v>
      </c>
      <c r="C80" s="422" t="s">
        <v>1918</v>
      </c>
      <c r="D80" s="421">
        <v>150</v>
      </c>
      <c r="E80" s="421">
        <v>129</v>
      </c>
      <c r="F80" s="421"/>
      <c r="G80" s="421"/>
      <c r="H80" s="421">
        <v>280</v>
      </c>
      <c r="I80" s="421"/>
      <c r="J80" s="421"/>
      <c r="K80" s="421"/>
      <c r="L80" s="421"/>
      <c r="M80" s="421"/>
      <c r="N80" s="421"/>
      <c r="O80" s="421"/>
      <c r="P80" s="423">
        <f t="shared" si="1"/>
        <v>8668</v>
      </c>
      <c r="Q80" s="421"/>
      <c r="R80" s="421"/>
      <c r="S80" s="421"/>
      <c r="T80" s="421"/>
    </row>
    <row r="81" spans="2:20">
      <c r="B81" s="421">
        <f t="shared" si="2"/>
        <v>74</v>
      </c>
      <c r="C81" s="422" t="s">
        <v>1918</v>
      </c>
      <c r="D81" s="421">
        <v>129</v>
      </c>
      <c r="E81" s="421">
        <v>126</v>
      </c>
      <c r="F81" s="421"/>
      <c r="G81" s="421"/>
      <c r="H81" s="421">
        <v>87</v>
      </c>
      <c r="I81" s="421"/>
      <c r="J81" s="421"/>
      <c r="K81" s="421"/>
      <c r="L81" s="421"/>
      <c r="M81" s="421"/>
      <c r="N81" s="421"/>
      <c r="O81" s="421"/>
      <c r="P81" s="423">
        <f t="shared" si="1"/>
        <v>8755</v>
      </c>
      <c r="Q81" s="421"/>
      <c r="R81" s="421"/>
      <c r="S81" s="421"/>
      <c r="T81" s="421"/>
    </row>
    <row r="82" spans="2:20">
      <c r="B82" s="421">
        <f t="shared" si="2"/>
        <v>75</v>
      </c>
      <c r="C82" s="422">
        <v>45352</v>
      </c>
      <c r="D82" s="421">
        <v>126</v>
      </c>
      <c r="E82" s="421">
        <v>125</v>
      </c>
      <c r="F82" s="421"/>
      <c r="G82" s="421"/>
      <c r="H82" s="421">
        <v>17</v>
      </c>
      <c r="I82" s="421"/>
      <c r="J82" s="421"/>
      <c r="K82" s="421"/>
      <c r="L82" s="421"/>
      <c r="M82" s="421"/>
      <c r="N82" s="421"/>
      <c r="O82" s="421"/>
      <c r="P82" s="423">
        <f t="shared" si="1"/>
        <v>8772</v>
      </c>
      <c r="Q82" s="421"/>
      <c r="R82" s="421"/>
      <c r="S82" s="421"/>
      <c r="T82" s="421"/>
    </row>
    <row r="83" spans="2:20">
      <c r="B83" s="421">
        <f t="shared" si="2"/>
        <v>76</v>
      </c>
      <c r="C83" s="422">
        <v>45352</v>
      </c>
      <c r="D83" s="421">
        <v>125</v>
      </c>
      <c r="E83" s="421">
        <v>124</v>
      </c>
      <c r="F83" s="421"/>
      <c r="G83" s="421"/>
      <c r="H83" s="421">
        <v>196</v>
      </c>
      <c r="I83" s="421"/>
      <c r="J83" s="421"/>
      <c r="K83" s="421"/>
      <c r="L83" s="421"/>
      <c r="M83" s="421"/>
      <c r="N83" s="421"/>
      <c r="O83" s="421"/>
      <c r="P83" s="423">
        <f t="shared" si="1"/>
        <v>8968</v>
      </c>
      <c r="Q83" s="421"/>
      <c r="R83" s="421"/>
      <c r="S83" s="421"/>
      <c r="T83" s="421"/>
    </row>
    <row r="84" spans="2:20">
      <c r="B84" s="421">
        <f t="shared" si="2"/>
        <v>77</v>
      </c>
      <c r="C84" s="422">
        <v>45353</v>
      </c>
      <c r="D84" s="421">
        <v>125</v>
      </c>
      <c r="E84" s="421">
        <v>116</v>
      </c>
      <c r="F84" s="421"/>
      <c r="G84" s="421"/>
      <c r="H84" s="421">
        <v>114</v>
      </c>
      <c r="I84" s="421"/>
      <c r="J84" s="421"/>
      <c r="K84" s="421"/>
      <c r="L84" s="421"/>
      <c r="M84" s="421"/>
      <c r="N84" s="421"/>
      <c r="O84" s="421"/>
      <c r="P84" s="423">
        <f t="shared" si="1"/>
        <v>9082</v>
      </c>
      <c r="Q84" s="421"/>
      <c r="R84" s="421"/>
      <c r="S84" s="421"/>
      <c r="T84" s="421"/>
    </row>
    <row r="85" spans="2:20">
      <c r="B85" s="421">
        <f t="shared" si="2"/>
        <v>78</v>
      </c>
      <c r="C85" s="422">
        <v>45353</v>
      </c>
      <c r="D85" s="421">
        <v>124</v>
      </c>
      <c r="E85" s="421">
        <v>122</v>
      </c>
      <c r="F85" s="421"/>
      <c r="G85" s="421"/>
      <c r="H85" s="421">
        <v>115</v>
      </c>
      <c r="I85" s="421"/>
      <c r="J85" s="421"/>
      <c r="K85" s="421"/>
      <c r="L85" s="421"/>
      <c r="M85" s="421"/>
      <c r="N85" s="421"/>
      <c r="O85" s="421"/>
      <c r="P85" s="423">
        <f t="shared" si="1"/>
        <v>9197</v>
      </c>
      <c r="Q85" s="421"/>
      <c r="R85" s="421"/>
      <c r="S85" s="421"/>
      <c r="T85" s="421"/>
    </row>
    <row r="86" spans="2:20">
      <c r="B86" s="421">
        <f t="shared" si="2"/>
        <v>79</v>
      </c>
      <c r="C86" s="422">
        <v>45353</v>
      </c>
      <c r="D86" s="421">
        <v>122</v>
      </c>
      <c r="E86" s="421">
        <v>120</v>
      </c>
      <c r="F86" s="421"/>
      <c r="G86" s="421"/>
      <c r="H86" s="421">
        <v>94</v>
      </c>
      <c r="I86" s="421"/>
      <c r="J86" s="421"/>
      <c r="K86" s="421"/>
      <c r="L86" s="421"/>
      <c r="M86" s="421"/>
      <c r="N86" s="421"/>
      <c r="O86" s="421"/>
      <c r="P86" s="423">
        <f t="shared" si="1"/>
        <v>9291</v>
      </c>
      <c r="Q86" s="421"/>
      <c r="R86" s="421"/>
      <c r="S86" s="421"/>
      <c r="T86" s="421"/>
    </row>
    <row r="87" spans="2:20">
      <c r="B87" s="421">
        <f t="shared" si="2"/>
        <v>80</v>
      </c>
      <c r="C87" s="422">
        <v>45354</v>
      </c>
      <c r="D87" s="421">
        <v>124</v>
      </c>
      <c r="E87" s="421">
        <v>121</v>
      </c>
      <c r="F87" s="421"/>
      <c r="G87" s="421"/>
      <c r="H87" s="421">
        <v>440</v>
      </c>
      <c r="I87" s="421"/>
      <c r="J87" s="421"/>
      <c r="K87" s="421"/>
      <c r="L87" s="421"/>
      <c r="M87" s="421"/>
      <c r="N87" s="421"/>
      <c r="O87" s="421"/>
      <c r="P87" s="423">
        <f t="shared" si="1"/>
        <v>9731</v>
      </c>
      <c r="Q87" s="421"/>
      <c r="R87" s="421"/>
      <c r="S87" s="421"/>
      <c r="T87" s="421"/>
    </row>
    <row r="88" spans="2:20">
      <c r="B88" s="421">
        <f t="shared" si="2"/>
        <v>81</v>
      </c>
      <c r="C88" s="422">
        <v>45355</v>
      </c>
      <c r="D88" s="421">
        <v>116</v>
      </c>
      <c r="E88" s="421">
        <v>113</v>
      </c>
      <c r="F88" s="421"/>
      <c r="G88" s="421"/>
      <c r="H88" s="421">
        <v>139</v>
      </c>
      <c r="I88" s="421"/>
      <c r="J88" s="421"/>
      <c r="K88" s="421"/>
      <c r="L88" s="421"/>
      <c r="M88" s="421"/>
      <c r="N88" s="421"/>
      <c r="O88" s="421"/>
      <c r="P88" s="423">
        <f t="shared" si="1"/>
        <v>9870</v>
      </c>
      <c r="Q88" s="421"/>
      <c r="R88" s="421"/>
      <c r="S88" s="421"/>
      <c r="T88" s="421"/>
    </row>
    <row r="89" spans="2:20">
      <c r="B89" s="421">
        <f t="shared" si="2"/>
        <v>82</v>
      </c>
      <c r="C89" s="422">
        <v>45355</v>
      </c>
      <c r="D89" s="421">
        <v>116</v>
      </c>
      <c r="E89" s="421">
        <v>115</v>
      </c>
      <c r="F89" s="421"/>
      <c r="G89" s="421"/>
      <c r="H89" s="421">
        <v>117</v>
      </c>
      <c r="I89" s="421"/>
      <c r="J89" s="421"/>
      <c r="K89" s="421"/>
      <c r="L89" s="421"/>
      <c r="M89" s="421"/>
      <c r="N89" s="421"/>
      <c r="O89" s="421"/>
      <c r="P89" s="423">
        <f t="shared" si="1"/>
        <v>9987</v>
      </c>
      <c r="Q89" s="421"/>
      <c r="R89" s="421"/>
      <c r="S89" s="421"/>
      <c r="T89" s="421"/>
    </row>
    <row r="90" spans="2:20">
      <c r="B90" s="421">
        <f t="shared" si="2"/>
        <v>83</v>
      </c>
      <c r="C90" s="422">
        <v>45355</v>
      </c>
      <c r="D90" s="421">
        <v>115</v>
      </c>
      <c r="E90" s="421">
        <v>114</v>
      </c>
      <c r="F90" s="421"/>
      <c r="G90" s="421"/>
      <c r="H90" s="421">
        <v>40</v>
      </c>
      <c r="I90" s="421"/>
      <c r="J90" s="421"/>
      <c r="K90" s="421"/>
      <c r="L90" s="421"/>
      <c r="M90" s="421"/>
      <c r="N90" s="421"/>
      <c r="O90" s="421"/>
      <c r="P90" s="423">
        <f t="shared" si="1"/>
        <v>10027</v>
      </c>
      <c r="Q90" s="421"/>
      <c r="R90" s="421"/>
      <c r="S90" s="421"/>
      <c r="T90" s="421"/>
    </row>
    <row r="91" spans="2:20">
      <c r="B91" s="421">
        <f t="shared" si="2"/>
        <v>84</v>
      </c>
      <c r="C91" s="422">
        <v>45356</v>
      </c>
      <c r="D91" s="421">
        <v>114</v>
      </c>
      <c r="E91" s="421">
        <v>75</v>
      </c>
      <c r="F91" s="421"/>
      <c r="G91" s="421"/>
      <c r="H91" s="421">
        <v>229</v>
      </c>
      <c r="I91" s="421"/>
      <c r="J91" s="421"/>
      <c r="K91" s="421"/>
      <c r="L91" s="421"/>
      <c r="M91" s="421"/>
      <c r="N91" s="421"/>
      <c r="O91" s="421"/>
      <c r="P91" s="423">
        <f t="shared" si="1"/>
        <v>10256</v>
      </c>
      <c r="Q91" s="421"/>
      <c r="R91" s="421"/>
      <c r="S91" s="421"/>
      <c r="T91" s="421"/>
    </row>
    <row r="92" spans="2:20">
      <c r="B92" s="421">
        <f t="shared" si="2"/>
        <v>85</v>
      </c>
      <c r="C92" s="422">
        <v>45357</v>
      </c>
      <c r="D92" s="421">
        <v>114</v>
      </c>
      <c r="E92" s="421">
        <v>112</v>
      </c>
      <c r="F92" s="421"/>
      <c r="G92" s="421"/>
      <c r="H92" s="421">
        <v>66</v>
      </c>
      <c r="I92" s="421"/>
      <c r="J92" s="421"/>
      <c r="K92" s="421"/>
      <c r="L92" s="421"/>
      <c r="M92" s="421"/>
      <c r="N92" s="421"/>
      <c r="O92" s="421"/>
      <c r="P92" s="423">
        <f t="shared" si="1"/>
        <v>10322</v>
      </c>
      <c r="Q92" s="421"/>
      <c r="R92" s="421"/>
      <c r="S92" s="421"/>
      <c r="T92" s="421"/>
    </row>
    <row r="93" spans="2:20">
      <c r="B93" s="421">
        <f t="shared" si="2"/>
        <v>86</v>
      </c>
      <c r="C93" s="422">
        <v>45357</v>
      </c>
      <c r="D93" s="421">
        <v>112</v>
      </c>
      <c r="E93" s="421">
        <v>101</v>
      </c>
      <c r="F93" s="421"/>
      <c r="G93" s="421"/>
      <c r="H93" s="421">
        <v>37</v>
      </c>
      <c r="I93" s="421"/>
      <c r="J93" s="421"/>
      <c r="K93" s="421"/>
      <c r="L93" s="421"/>
      <c r="M93" s="421"/>
      <c r="N93" s="421"/>
      <c r="O93" s="421"/>
      <c r="P93" s="423">
        <f t="shared" si="1"/>
        <v>10359</v>
      </c>
      <c r="Q93" s="421"/>
      <c r="R93" s="421"/>
      <c r="S93" s="421"/>
      <c r="T93" s="421"/>
    </row>
    <row r="94" spans="2:20">
      <c r="B94" s="421">
        <f t="shared" si="2"/>
        <v>87</v>
      </c>
      <c r="C94" s="422">
        <v>45357</v>
      </c>
      <c r="D94" s="421">
        <v>101</v>
      </c>
      <c r="E94" s="421">
        <v>104</v>
      </c>
      <c r="F94" s="421"/>
      <c r="G94" s="421"/>
      <c r="H94" s="421">
        <v>17</v>
      </c>
      <c r="I94" s="421"/>
      <c r="J94" s="421"/>
      <c r="K94" s="421"/>
      <c r="L94" s="421"/>
      <c r="M94" s="421"/>
      <c r="N94" s="421"/>
      <c r="O94" s="421"/>
      <c r="P94" s="423">
        <f t="shared" si="1"/>
        <v>10376</v>
      </c>
      <c r="Q94" s="421"/>
      <c r="R94" s="421"/>
      <c r="S94" s="421"/>
      <c r="T94" s="421"/>
    </row>
    <row r="95" spans="2:20">
      <c r="B95" s="421">
        <f t="shared" si="2"/>
        <v>88</v>
      </c>
      <c r="C95" s="422">
        <v>45357</v>
      </c>
      <c r="D95" s="421">
        <v>104</v>
      </c>
      <c r="E95" s="421">
        <v>102</v>
      </c>
      <c r="F95" s="421"/>
      <c r="G95" s="421"/>
      <c r="H95" s="421">
        <v>16</v>
      </c>
      <c r="I95" s="421"/>
      <c r="J95" s="421"/>
      <c r="K95" s="421"/>
      <c r="L95" s="421"/>
      <c r="M95" s="421"/>
      <c r="N95" s="421"/>
      <c r="O95" s="421"/>
      <c r="P95" s="423">
        <f t="shared" si="1"/>
        <v>10392</v>
      </c>
      <c r="Q95" s="421"/>
      <c r="R95" s="421"/>
      <c r="S95" s="421"/>
      <c r="T95" s="421"/>
    </row>
    <row r="96" spans="2:20">
      <c r="B96" s="421">
        <f t="shared" si="2"/>
        <v>89</v>
      </c>
      <c r="C96" s="422">
        <v>45357</v>
      </c>
      <c r="D96" s="421">
        <v>102</v>
      </c>
      <c r="E96" s="421">
        <v>95</v>
      </c>
      <c r="F96" s="421"/>
      <c r="G96" s="421"/>
      <c r="H96" s="421">
        <v>72</v>
      </c>
      <c r="I96" s="421"/>
      <c r="J96" s="421"/>
      <c r="K96" s="421"/>
      <c r="L96" s="421"/>
      <c r="M96" s="421"/>
      <c r="N96" s="421"/>
      <c r="O96" s="421"/>
      <c r="P96" s="423">
        <f t="shared" si="1"/>
        <v>10464</v>
      </c>
      <c r="Q96" s="421"/>
      <c r="R96" s="421"/>
      <c r="S96" s="421"/>
      <c r="T96" s="421"/>
    </row>
    <row r="97" spans="2:20" hidden="1">
      <c r="B97" s="421">
        <f t="shared" si="2"/>
        <v>90</v>
      </c>
      <c r="C97" s="422">
        <v>45358</v>
      </c>
      <c r="D97" s="421">
        <v>46</v>
      </c>
      <c r="E97" s="421">
        <v>62</v>
      </c>
      <c r="F97" s="421"/>
      <c r="G97" s="421"/>
      <c r="H97" s="421"/>
      <c r="I97" s="421"/>
      <c r="J97" s="421"/>
      <c r="K97" s="421"/>
      <c r="L97" s="421">
        <v>46</v>
      </c>
      <c r="M97" s="421"/>
      <c r="N97" s="421"/>
      <c r="O97" s="421"/>
      <c r="P97" s="423">
        <f t="shared" si="1"/>
        <v>10510</v>
      </c>
      <c r="Q97" s="421"/>
      <c r="R97" s="421"/>
      <c r="S97" s="421"/>
      <c r="T97" s="421"/>
    </row>
    <row r="98" spans="2:20" hidden="1">
      <c r="B98" s="421">
        <f t="shared" si="2"/>
        <v>91</v>
      </c>
      <c r="C98" s="422">
        <v>45358</v>
      </c>
      <c r="D98" s="421">
        <v>62</v>
      </c>
      <c r="E98" s="421">
        <v>75</v>
      </c>
      <c r="F98" s="421"/>
      <c r="G98" s="421"/>
      <c r="H98" s="421"/>
      <c r="I98" s="421"/>
      <c r="J98" s="421"/>
      <c r="K98" s="421"/>
      <c r="L98" s="421">
        <v>66</v>
      </c>
      <c r="M98" s="421"/>
      <c r="N98" s="421"/>
      <c r="O98" s="421"/>
      <c r="P98" s="423">
        <f t="shared" si="1"/>
        <v>10576</v>
      </c>
      <c r="Q98" s="421"/>
      <c r="R98" s="421"/>
      <c r="S98" s="421"/>
      <c r="T98" s="421"/>
    </row>
    <row r="99" spans="2:20" hidden="1">
      <c r="B99" s="421">
        <f t="shared" si="2"/>
        <v>92</v>
      </c>
      <c r="C99" s="422">
        <v>45361</v>
      </c>
      <c r="D99" s="421">
        <v>75</v>
      </c>
      <c r="E99" s="421">
        <v>79</v>
      </c>
      <c r="F99" s="421"/>
      <c r="G99" s="421"/>
      <c r="H99" s="421"/>
      <c r="I99" s="421"/>
      <c r="J99" s="421"/>
      <c r="K99" s="421"/>
      <c r="L99" s="421">
        <v>75</v>
      </c>
      <c r="M99" s="421"/>
      <c r="N99" s="421"/>
      <c r="O99" s="421"/>
      <c r="P99" s="423">
        <f t="shared" si="1"/>
        <v>10651</v>
      </c>
      <c r="Q99" s="421"/>
      <c r="R99" s="421"/>
      <c r="S99" s="421"/>
      <c r="T99" s="421"/>
    </row>
    <row r="100" spans="2:20" hidden="1">
      <c r="B100" s="421">
        <f t="shared" si="2"/>
        <v>93</v>
      </c>
      <c r="C100" s="422">
        <v>45361</v>
      </c>
      <c r="D100" s="421">
        <v>79</v>
      </c>
      <c r="E100" s="421">
        <v>81</v>
      </c>
      <c r="F100" s="421"/>
      <c r="G100" s="421"/>
      <c r="H100" s="421"/>
      <c r="I100" s="421"/>
      <c r="J100" s="421"/>
      <c r="K100" s="421"/>
      <c r="L100" s="421">
        <f>70</f>
        <v>70</v>
      </c>
      <c r="M100" s="421"/>
      <c r="N100" s="421"/>
      <c r="O100" s="421"/>
      <c r="P100" s="423">
        <f t="shared" si="1"/>
        <v>10721</v>
      </c>
      <c r="Q100" s="421"/>
      <c r="R100" s="421"/>
      <c r="S100" s="421"/>
      <c r="T100" s="421"/>
    </row>
    <row r="101" spans="2:20" hidden="1">
      <c r="B101" s="421">
        <f t="shared" si="2"/>
        <v>94</v>
      </c>
      <c r="C101" s="422">
        <v>45361</v>
      </c>
      <c r="D101" s="421">
        <v>81</v>
      </c>
      <c r="E101" s="421">
        <v>84</v>
      </c>
      <c r="F101" s="421"/>
      <c r="G101" s="421"/>
      <c r="H101" s="421"/>
      <c r="I101" s="421"/>
      <c r="J101" s="421"/>
      <c r="K101" s="421"/>
      <c r="L101" s="421">
        <v>64</v>
      </c>
      <c r="M101" s="421"/>
      <c r="N101" s="421"/>
      <c r="O101" s="421"/>
      <c r="P101" s="423">
        <f t="shared" si="1"/>
        <v>10785</v>
      </c>
      <c r="Q101" s="421"/>
      <c r="R101" s="421"/>
      <c r="S101" s="421"/>
      <c r="T101" s="421"/>
    </row>
    <row r="102" spans="2:20" hidden="1">
      <c r="B102" s="421">
        <f t="shared" si="2"/>
        <v>95</v>
      </c>
      <c r="C102" s="422">
        <v>45361</v>
      </c>
      <c r="D102" s="421">
        <v>84</v>
      </c>
      <c r="E102" s="421">
        <v>95</v>
      </c>
      <c r="F102" s="421"/>
      <c r="G102" s="421"/>
      <c r="H102" s="421"/>
      <c r="I102" s="421"/>
      <c r="J102" s="421">
        <v>62</v>
      </c>
      <c r="K102" s="421"/>
      <c r="L102" s="421"/>
      <c r="M102" s="421"/>
      <c r="N102" s="421"/>
      <c r="O102" s="421"/>
      <c r="P102" s="423">
        <f t="shared" si="1"/>
        <v>10847</v>
      </c>
      <c r="Q102" s="421"/>
      <c r="R102" s="421"/>
      <c r="S102" s="421"/>
      <c r="T102" s="421"/>
    </row>
    <row r="103" spans="2:20">
      <c r="B103" s="421">
        <f t="shared" si="2"/>
        <v>96</v>
      </c>
      <c r="C103" s="422">
        <v>45364</v>
      </c>
      <c r="D103" s="421">
        <v>173</v>
      </c>
      <c r="E103" s="421">
        <v>163</v>
      </c>
      <c r="F103" s="421"/>
      <c r="G103" s="421"/>
      <c r="H103" s="421">
        <v>193</v>
      </c>
      <c r="I103" s="421"/>
      <c r="J103" s="421"/>
      <c r="K103" s="421"/>
      <c r="L103" s="421"/>
      <c r="M103" s="421"/>
      <c r="N103" s="421"/>
      <c r="O103" s="421"/>
      <c r="P103" s="423">
        <f t="shared" si="1"/>
        <v>11040</v>
      </c>
      <c r="Q103" s="421"/>
      <c r="R103" s="421"/>
      <c r="S103" s="421"/>
      <c r="T103" s="421"/>
    </row>
    <row r="104" spans="2:20">
      <c r="B104" s="421">
        <f t="shared" si="2"/>
        <v>97</v>
      </c>
      <c r="C104" s="422">
        <v>45364</v>
      </c>
      <c r="D104" s="421">
        <v>163</v>
      </c>
      <c r="E104" s="421">
        <v>156</v>
      </c>
      <c r="F104" s="421"/>
      <c r="G104" s="421"/>
      <c r="H104" s="421">
        <v>84</v>
      </c>
      <c r="I104" s="421"/>
      <c r="J104" s="421"/>
      <c r="K104" s="421"/>
      <c r="L104" s="421"/>
      <c r="M104" s="421"/>
      <c r="N104" s="421"/>
      <c r="O104" s="421"/>
      <c r="P104" s="423">
        <f t="shared" si="1"/>
        <v>11124</v>
      </c>
      <c r="Q104" s="421"/>
      <c r="R104" s="421"/>
      <c r="S104" s="421"/>
      <c r="T104" s="421"/>
    </row>
    <row r="105" spans="2:20">
      <c r="B105" s="421">
        <f t="shared" si="2"/>
        <v>98</v>
      </c>
      <c r="C105" s="422">
        <v>45364</v>
      </c>
      <c r="D105" s="421">
        <v>156</v>
      </c>
      <c r="E105" s="421">
        <v>144</v>
      </c>
      <c r="F105" s="421"/>
      <c r="G105" s="421"/>
      <c r="H105" s="421">
        <v>28</v>
      </c>
      <c r="I105" s="421"/>
      <c r="J105" s="421"/>
      <c r="K105" s="421"/>
      <c r="L105" s="421"/>
      <c r="M105" s="421"/>
      <c r="N105" s="421"/>
      <c r="O105" s="421"/>
      <c r="P105" s="423">
        <f t="shared" si="1"/>
        <v>11152</v>
      </c>
      <c r="Q105" s="421"/>
      <c r="R105" s="421"/>
      <c r="S105" s="421"/>
      <c r="T105" s="421"/>
    </row>
    <row r="106" spans="2:20" hidden="1">
      <c r="B106" s="421">
        <f t="shared" si="2"/>
        <v>99</v>
      </c>
      <c r="C106" s="422">
        <v>45365</v>
      </c>
      <c r="D106" s="421">
        <v>15</v>
      </c>
      <c r="E106" s="421">
        <v>133</v>
      </c>
      <c r="F106" s="421"/>
      <c r="G106" s="421"/>
      <c r="H106" s="421"/>
      <c r="I106" s="421"/>
      <c r="J106" s="421"/>
      <c r="K106" s="421"/>
      <c r="L106" s="421"/>
      <c r="M106" s="421">
        <v>175</v>
      </c>
      <c r="N106" s="421"/>
      <c r="O106" s="421"/>
      <c r="P106" s="423">
        <f t="shared" si="1"/>
        <v>11327</v>
      </c>
      <c r="Q106" s="421"/>
      <c r="R106" s="421"/>
      <c r="S106" s="421"/>
      <c r="T106" s="421"/>
    </row>
    <row r="107" spans="2:20" hidden="1">
      <c r="B107" s="421">
        <f t="shared" si="2"/>
        <v>100</v>
      </c>
      <c r="C107" s="422">
        <v>45365</v>
      </c>
      <c r="D107" s="421">
        <v>33</v>
      </c>
      <c r="E107" s="421">
        <v>42</v>
      </c>
      <c r="F107" s="421"/>
      <c r="G107" s="421"/>
      <c r="H107" s="421"/>
      <c r="I107" s="421"/>
      <c r="J107" s="421"/>
      <c r="K107" s="421"/>
      <c r="L107" s="421"/>
      <c r="M107" s="421">
        <v>180</v>
      </c>
      <c r="N107" s="421"/>
      <c r="O107" s="421"/>
      <c r="P107" s="423">
        <f t="shared" si="1"/>
        <v>11507</v>
      </c>
      <c r="Q107" s="421"/>
      <c r="R107" s="421"/>
      <c r="S107" s="421"/>
      <c r="T107" s="421"/>
    </row>
    <row r="108" spans="2:20">
      <c r="B108" s="421">
        <f t="shared" si="2"/>
        <v>101</v>
      </c>
      <c r="C108" s="422">
        <v>45366</v>
      </c>
      <c r="D108" s="421">
        <v>33</v>
      </c>
      <c r="E108" s="421">
        <v>32</v>
      </c>
      <c r="F108" s="421"/>
      <c r="G108" s="421"/>
      <c r="H108" s="421">
        <v>118</v>
      </c>
      <c r="I108" s="421"/>
      <c r="J108" s="421"/>
      <c r="K108" s="421"/>
      <c r="L108" s="421"/>
      <c r="M108" s="421"/>
      <c r="N108" s="421"/>
      <c r="O108" s="421"/>
      <c r="P108" s="423">
        <f t="shared" si="1"/>
        <v>11625</v>
      </c>
      <c r="Q108" s="421"/>
      <c r="R108" s="421"/>
      <c r="S108" s="421"/>
      <c r="T108" s="421"/>
    </row>
    <row r="109" spans="2:20" hidden="1">
      <c r="B109" s="421">
        <f t="shared" si="2"/>
        <v>102</v>
      </c>
      <c r="C109" s="422">
        <v>45366</v>
      </c>
      <c r="D109" s="421">
        <v>15</v>
      </c>
      <c r="E109" s="421">
        <v>11</v>
      </c>
      <c r="F109" s="421"/>
      <c r="G109" s="421"/>
      <c r="H109" s="421"/>
      <c r="I109" s="421"/>
      <c r="J109" s="421"/>
      <c r="K109" s="421"/>
      <c r="L109" s="421"/>
      <c r="M109" s="421">
        <v>35</v>
      </c>
      <c r="N109" s="421"/>
      <c r="O109" s="424"/>
      <c r="P109" s="423">
        <f t="shared" si="1"/>
        <v>11660</v>
      </c>
      <c r="Q109" s="421"/>
      <c r="R109" s="421"/>
      <c r="S109" s="421"/>
      <c r="T109" s="421"/>
    </row>
    <row r="110" spans="2:20" hidden="1">
      <c r="B110" s="421">
        <f t="shared" si="2"/>
        <v>103</v>
      </c>
      <c r="C110" s="422">
        <v>45366</v>
      </c>
      <c r="D110" s="421">
        <v>11</v>
      </c>
      <c r="E110" s="421">
        <v>9</v>
      </c>
      <c r="F110" s="421"/>
      <c r="G110" s="421"/>
      <c r="H110" s="421"/>
      <c r="I110" s="421"/>
      <c r="J110" s="421"/>
      <c r="K110" s="421"/>
      <c r="L110" s="421"/>
      <c r="M110" s="421"/>
      <c r="N110" s="421">
        <v>87</v>
      </c>
      <c r="O110" s="424"/>
      <c r="P110" s="423">
        <f t="shared" si="1"/>
        <v>11747</v>
      </c>
      <c r="Q110" s="421"/>
      <c r="R110" s="421"/>
      <c r="S110" s="421"/>
      <c r="T110" s="421"/>
    </row>
    <row r="111" spans="2:20">
      <c r="B111" s="421">
        <f t="shared" si="2"/>
        <v>104</v>
      </c>
      <c r="C111" s="422">
        <v>45366</v>
      </c>
      <c r="D111" s="421">
        <v>9</v>
      </c>
      <c r="E111" s="421">
        <v>10</v>
      </c>
      <c r="F111" s="421"/>
      <c r="G111" s="421"/>
      <c r="H111" s="421">
        <v>200</v>
      </c>
      <c r="I111" s="421"/>
      <c r="J111" s="421"/>
      <c r="K111" s="421"/>
      <c r="L111" s="421"/>
      <c r="M111" s="421"/>
      <c r="N111" s="421"/>
      <c r="O111" s="421"/>
      <c r="P111" s="423">
        <f t="shared" si="1"/>
        <v>11947</v>
      </c>
      <c r="Q111" s="421"/>
      <c r="R111" s="421"/>
      <c r="S111" s="421"/>
      <c r="T111" s="421"/>
    </row>
    <row r="112" spans="2:20" hidden="1">
      <c r="B112" s="421">
        <f t="shared" si="2"/>
        <v>105</v>
      </c>
      <c r="C112" s="422">
        <v>45366</v>
      </c>
      <c r="D112" s="421">
        <v>9</v>
      </c>
      <c r="E112" s="421">
        <v>7</v>
      </c>
      <c r="F112" s="421"/>
      <c r="G112" s="421"/>
      <c r="H112" s="421"/>
      <c r="I112" s="421"/>
      <c r="J112" s="421"/>
      <c r="K112" s="421"/>
      <c r="L112" s="421"/>
      <c r="M112" s="421"/>
      <c r="N112" s="421">
        <v>56</v>
      </c>
      <c r="O112" s="421"/>
      <c r="P112" s="423">
        <f t="shared" si="1"/>
        <v>12003</v>
      </c>
      <c r="Q112" s="421"/>
      <c r="R112" s="421"/>
      <c r="S112" s="421"/>
      <c r="T112" s="421"/>
    </row>
    <row r="113" spans="2:20" hidden="1">
      <c r="B113" s="421">
        <f t="shared" si="2"/>
        <v>106</v>
      </c>
      <c r="C113" s="422">
        <v>45370</v>
      </c>
      <c r="D113" s="421">
        <v>7</v>
      </c>
      <c r="E113" s="421">
        <v>3</v>
      </c>
      <c r="F113" s="421"/>
      <c r="G113" s="421"/>
      <c r="H113" s="421"/>
      <c r="I113" s="421"/>
      <c r="J113" s="421"/>
      <c r="K113" s="421"/>
      <c r="L113" s="421"/>
      <c r="M113" s="421"/>
      <c r="N113" s="421">
        <v>52</v>
      </c>
      <c r="O113" s="421"/>
      <c r="P113" s="423">
        <f t="shared" si="1"/>
        <v>12055</v>
      </c>
      <c r="Q113" s="421"/>
      <c r="R113" s="421"/>
      <c r="S113" s="421"/>
      <c r="T113" s="421"/>
    </row>
    <row r="114" spans="2:20" hidden="1">
      <c r="B114" s="421">
        <f t="shared" si="2"/>
        <v>107</v>
      </c>
      <c r="C114" s="422">
        <v>45370</v>
      </c>
      <c r="D114" s="421">
        <v>3</v>
      </c>
      <c r="E114" s="421">
        <v>1</v>
      </c>
      <c r="F114" s="421"/>
      <c r="G114" s="421"/>
      <c r="H114" s="421"/>
      <c r="I114" s="421"/>
      <c r="J114" s="421"/>
      <c r="K114" s="421"/>
      <c r="L114" s="421"/>
      <c r="M114" s="421"/>
      <c r="N114" s="421">
        <v>69</v>
      </c>
      <c r="O114" s="421"/>
      <c r="P114" s="423">
        <f t="shared" si="1"/>
        <v>12124</v>
      </c>
      <c r="Q114" s="421"/>
      <c r="R114" s="421"/>
      <c r="S114" s="421"/>
      <c r="T114" s="421"/>
    </row>
    <row r="115" spans="2:20" hidden="1">
      <c r="B115" s="421">
        <f t="shared" si="2"/>
        <v>108</v>
      </c>
      <c r="C115" s="422">
        <v>45372</v>
      </c>
      <c r="D115" s="421">
        <v>1</v>
      </c>
      <c r="E115" s="421">
        <v>2</v>
      </c>
      <c r="F115" s="421"/>
      <c r="G115" s="421"/>
      <c r="H115" s="421"/>
      <c r="I115" s="421"/>
      <c r="J115" s="421"/>
      <c r="K115" s="421"/>
      <c r="L115" s="421"/>
      <c r="M115" s="421"/>
      <c r="N115" s="421">
        <v>38</v>
      </c>
      <c r="O115" s="421"/>
      <c r="P115" s="423">
        <f t="shared" si="1"/>
        <v>12162</v>
      </c>
      <c r="Q115" s="421"/>
      <c r="R115" s="421"/>
      <c r="S115" s="421"/>
    </row>
    <row r="116" spans="2:20" hidden="1">
      <c r="B116" s="421">
        <f t="shared" si="2"/>
        <v>109</v>
      </c>
      <c r="C116" s="422">
        <v>45372</v>
      </c>
      <c r="D116" s="421">
        <v>2</v>
      </c>
      <c r="E116" s="421">
        <v>5</v>
      </c>
      <c r="F116" s="421"/>
      <c r="G116" s="421"/>
      <c r="H116" s="421"/>
      <c r="I116" s="421"/>
      <c r="J116" s="421"/>
      <c r="K116" s="421"/>
      <c r="L116" s="421"/>
      <c r="M116" s="421"/>
      <c r="N116" s="421">
        <v>57</v>
      </c>
      <c r="O116" s="421"/>
      <c r="P116" s="423">
        <f t="shared" si="1"/>
        <v>12219</v>
      </c>
      <c r="Q116" s="421"/>
      <c r="R116" s="421"/>
      <c r="S116" s="421"/>
      <c r="T116" s="421"/>
    </row>
    <row r="117" spans="2:20" hidden="1">
      <c r="B117" s="421">
        <f t="shared" si="2"/>
        <v>110</v>
      </c>
      <c r="C117" s="422">
        <v>45373</v>
      </c>
      <c r="D117" s="421">
        <v>1</v>
      </c>
      <c r="E117" s="421" t="s">
        <v>1919</v>
      </c>
      <c r="F117" s="421"/>
      <c r="G117" s="421"/>
      <c r="H117" s="421"/>
      <c r="I117" s="421"/>
      <c r="J117" s="421"/>
      <c r="K117" s="421"/>
      <c r="L117" s="421"/>
      <c r="M117" s="421"/>
      <c r="N117" s="421">
        <v>23</v>
      </c>
      <c r="O117" s="421"/>
      <c r="P117" s="423">
        <f t="shared" si="1"/>
        <v>12242</v>
      </c>
      <c r="Q117" s="421"/>
      <c r="R117" s="421"/>
      <c r="S117" s="421"/>
      <c r="T117" s="421"/>
    </row>
    <row r="118" spans="2:20" hidden="1">
      <c r="B118" s="421">
        <f t="shared" si="2"/>
        <v>111</v>
      </c>
      <c r="C118" s="422">
        <v>45373</v>
      </c>
      <c r="D118" s="421">
        <v>35</v>
      </c>
      <c r="E118" s="421">
        <v>28</v>
      </c>
      <c r="F118" s="421"/>
      <c r="G118" s="421"/>
      <c r="H118" s="421"/>
      <c r="I118" s="421"/>
      <c r="J118" s="421"/>
      <c r="K118" s="421"/>
      <c r="L118" s="421"/>
      <c r="M118" s="421">
        <v>114</v>
      </c>
      <c r="N118" s="421"/>
      <c r="O118" s="421"/>
      <c r="P118" s="423">
        <f t="shared" si="1"/>
        <v>12356</v>
      </c>
      <c r="Q118" s="421"/>
      <c r="R118" s="421"/>
      <c r="S118" s="421"/>
      <c r="T118" s="421"/>
    </row>
    <row r="119" spans="2:20" hidden="1">
      <c r="B119" s="421">
        <f t="shared" si="2"/>
        <v>112</v>
      </c>
      <c r="C119" s="422">
        <v>45373</v>
      </c>
      <c r="D119" s="421">
        <v>28</v>
      </c>
      <c r="E119" s="421">
        <v>23</v>
      </c>
      <c r="F119" s="421"/>
      <c r="G119" s="421"/>
      <c r="H119" s="421"/>
      <c r="I119" s="421"/>
      <c r="J119" s="421"/>
      <c r="K119" s="421"/>
      <c r="L119" s="421"/>
      <c r="M119" s="421">
        <v>138</v>
      </c>
      <c r="N119" s="421"/>
      <c r="O119" s="421"/>
      <c r="P119" s="423">
        <f t="shared" si="1"/>
        <v>12494</v>
      </c>
      <c r="Q119" s="421"/>
      <c r="R119" s="421"/>
      <c r="S119" s="421"/>
      <c r="T119" s="421"/>
    </row>
    <row r="120" spans="2:20" hidden="1">
      <c r="B120" s="421">
        <f t="shared" si="2"/>
        <v>113</v>
      </c>
      <c r="C120" s="422">
        <v>45373</v>
      </c>
      <c r="D120" s="421">
        <v>23</v>
      </c>
      <c r="E120" s="421">
        <v>21</v>
      </c>
      <c r="F120" s="421"/>
      <c r="G120" s="421"/>
      <c r="H120" s="421"/>
      <c r="I120" s="421"/>
      <c r="J120" s="421"/>
      <c r="K120" s="421"/>
      <c r="L120" s="421"/>
      <c r="M120" s="421">
        <v>35</v>
      </c>
      <c r="N120" s="421"/>
      <c r="O120" s="421"/>
      <c r="P120" s="423">
        <f t="shared" si="1"/>
        <v>12529</v>
      </c>
      <c r="Q120" s="421"/>
      <c r="R120" s="421"/>
      <c r="S120" s="421"/>
      <c r="T120" s="421"/>
    </row>
    <row r="121" spans="2:20" hidden="1">
      <c r="B121" s="421">
        <f t="shared" si="2"/>
        <v>114</v>
      </c>
      <c r="C121" s="422">
        <v>45373</v>
      </c>
      <c r="D121" s="421">
        <v>21</v>
      </c>
      <c r="E121" s="421">
        <v>19</v>
      </c>
      <c r="F121" s="421"/>
      <c r="G121" s="421"/>
      <c r="H121" s="421"/>
      <c r="I121" s="421"/>
      <c r="J121" s="421"/>
      <c r="K121" s="421"/>
      <c r="L121" s="421"/>
      <c r="M121" s="421">
        <v>16</v>
      </c>
      <c r="N121" s="421"/>
      <c r="O121" s="421"/>
      <c r="P121" s="423">
        <f t="shared" si="1"/>
        <v>12545</v>
      </c>
      <c r="Q121" s="421"/>
      <c r="R121" s="421"/>
      <c r="S121" s="421"/>
      <c r="T121" s="421"/>
    </row>
    <row r="122" spans="2:20" hidden="1">
      <c r="B122" s="421">
        <f t="shared" si="2"/>
        <v>115</v>
      </c>
      <c r="C122" s="422">
        <v>45375</v>
      </c>
      <c r="D122" s="421">
        <v>19</v>
      </c>
      <c r="E122" s="421">
        <v>17</v>
      </c>
      <c r="F122" s="421"/>
      <c r="G122" s="421"/>
      <c r="H122" s="421"/>
      <c r="I122" s="421"/>
      <c r="J122" s="421"/>
      <c r="K122" s="421"/>
      <c r="L122" s="421"/>
      <c r="M122" s="421">
        <v>23</v>
      </c>
      <c r="N122" s="421"/>
      <c r="O122" s="421"/>
      <c r="P122" s="423">
        <f t="shared" si="1"/>
        <v>12568</v>
      </c>
      <c r="Q122" s="421"/>
      <c r="R122" s="421"/>
      <c r="S122" s="421"/>
      <c r="T122" s="421"/>
    </row>
    <row r="123" spans="2:20" hidden="1">
      <c r="B123" s="421">
        <f t="shared" si="2"/>
        <v>116</v>
      </c>
      <c r="C123" s="422">
        <v>45375</v>
      </c>
      <c r="D123" s="421">
        <v>17</v>
      </c>
      <c r="E123" s="421">
        <v>14</v>
      </c>
      <c r="F123" s="421"/>
      <c r="G123" s="421"/>
      <c r="H123" s="421"/>
      <c r="I123" s="421"/>
      <c r="J123" s="421"/>
      <c r="K123" s="421"/>
      <c r="L123" s="421"/>
      <c r="M123" s="421">
        <v>81</v>
      </c>
      <c r="N123" s="421"/>
      <c r="O123" s="421"/>
      <c r="P123" s="423">
        <f t="shared" si="1"/>
        <v>12649</v>
      </c>
      <c r="Q123" s="421"/>
      <c r="R123" s="421"/>
      <c r="S123" s="421"/>
      <c r="T123" s="421"/>
    </row>
    <row r="124" spans="2:20" hidden="1">
      <c r="B124" s="421">
        <f t="shared" si="2"/>
        <v>117</v>
      </c>
      <c r="C124" s="422">
        <v>45375</v>
      </c>
      <c r="D124" s="421">
        <v>14</v>
      </c>
      <c r="E124" s="421">
        <v>5</v>
      </c>
      <c r="F124" s="421"/>
      <c r="G124" s="421"/>
      <c r="H124" s="421"/>
      <c r="I124" s="421"/>
      <c r="J124" s="421"/>
      <c r="K124" s="421"/>
      <c r="L124" s="421"/>
      <c r="M124" s="421">
        <v>181</v>
      </c>
      <c r="N124" s="421"/>
      <c r="O124" s="421"/>
      <c r="P124" s="423">
        <f t="shared" si="1"/>
        <v>12830</v>
      </c>
      <c r="Q124" s="421"/>
      <c r="R124" s="421"/>
      <c r="S124" s="421"/>
      <c r="T124" s="421"/>
    </row>
    <row r="125" spans="2:20" hidden="1">
      <c r="B125" s="421">
        <f t="shared" si="2"/>
        <v>118</v>
      </c>
      <c r="C125" s="422">
        <v>45375</v>
      </c>
      <c r="D125" s="421">
        <v>5</v>
      </c>
      <c r="E125" s="421">
        <v>6</v>
      </c>
      <c r="F125" s="421"/>
      <c r="G125" s="421"/>
      <c r="H125" s="421"/>
      <c r="I125" s="421"/>
      <c r="J125" s="421">
        <v>543</v>
      </c>
      <c r="K125" s="421"/>
      <c r="L125" s="421"/>
      <c r="M125" s="421"/>
      <c r="N125" s="421"/>
      <c r="O125" s="421"/>
      <c r="P125" s="423">
        <f t="shared" si="1"/>
        <v>13373</v>
      </c>
      <c r="Q125" s="421"/>
      <c r="R125" s="421"/>
      <c r="S125" s="421"/>
      <c r="T125" s="421"/>
    </row>
    <row r="126" spans="2:20">
      <c r="B126" s="421">
        <f t="shared" si="2"/>
        <v>119</v>
      </c>
      <c r="C126" s="422">
        <v>45375</v>
      </c>
      <c r="D126" s="421">
        <v>14</v>
      </c>
      <c r="E126" s="421">
        <v>13</v>
      </c>
      <c r="F126" s="421"/>
      <c r="G126" s="421"/>
      <c r="H126" s="421">
        <v>57</v>
      </c>
      <c r="I126" s="421"/>
      <c r="J126" s="421"/>
      <c r="K126" s="421"/>
      <c r="L126" s="421"/>
      <c r="M126" s="421"/>
      <c r="N126" s="421"/>
      <c r="O126" s="421"/>
      <c r="P126" s="423">
        <f t="shared" si="1"/>
        <v>13430</v>
      </c>
      <c r="Q126" s="421"/>
      <c r="R126" s="421"/>
      <c r="S126" s="421"/>
      <c r="T126" s="421"/>
    </row>
    <row r="127" spans="2:20">
      <c r="B127" s="421">
        <f t="shared" si="2"/>
        <v>120</v>
      </c>
      <c r="C127" s="422">
        <v>45375</v>
      </c>
      <c r="D127" s="421">
        <v>11</v>
      </c>
      <c r="E127" s="421">
        <v>12</v>
      </c>
      <c r="F127" s="421"/>
      <c r="G127" s="421"/>
      <c r="H127" s="421">
        <v>300</v>
      </c>
      <c r="I127" s="421"/>
      <c r="J127" s="421"/>
      <c r="K127" s="421"/>
      <c r="L127" s="421"/>
      <c r="M127" s="421"/>
      <c r="N127" s="421"/>
      <c r="O127" s="421"/>
      <c r="P127" s="423">
        <f t="shared" si="1"/>
        <v>13730</v>
      </c>
      <c r="Q127" s="421"/>
      <c r="R127" s="421"/>
      <c r="S127" s="421"/>
      <c r="T127" s="421"/>
    </row>
    <row r="128" spans="2:20" hidden="1">
      <c r="B128" s="421" t="e">
        <f>1+#REF!</f>
        <v>#REF!</v>
      </c>
      <c r="C128" s="422">
        <v>45391</v>
      </c>
      <c r="D128" s="513" t="s">
        <v>1126</v>
      </c>
      <c r="E128" s="513" t="s">
        <v>1127</v>
      </c>
      <c r="F128" s="421"/>
      <c r="G128" s="421"/>
      <c r="H128" s="421"/>
      <c r="I128" s="421"/>
      <c r="J128" s="421"/>
      <c r="K128" s="421"/>
      <c r="L128" s="421"/>
      <c r="M128" s="421">
        <v>69</v>
      </c>
      <c r="N128" s="421"/>
      <c r="O128" s="421"/>
      <c r="P128" s="423" t="e">
        <f>+#REF!+H128+I128+J128+K128+L128+N128+M128+O128</f>
        <v>#REF!</v>
      </c>
      <c r="Q128" s="421"/>
      <c r="R128" s="421"/>
      <c r="S128" s="421"/>
      <c r="T128" s="421"/>
    </row>
    <row r="129" spans="2:20">
      <c r="B129" s="421">
        <v>121</v>
      </c>
      <c r="C129" s="422">
        <v>45391</v>
      </c>
      <c r="D129" s="513" t="s">
        <v>1127</v>
      </c>
      <c r="E129" s="513" t="s">
        <v>1365</v>
      </c>
      <c r="F129" s="421"/>
      <c r="G129" s="421"/>
      <c r="H129" s="421">
        <v>223</v>
      </c>
      <c r="I129" s="421"/>
      <c r="J129" s="421"/>
      <c r="K129" s="421"/>
      <c r="L129" s="421"/>
      <c r="M129" s="421"/>
      <c r="N129" s="421"/>
      <c r="O129" s="421"/>
      <c r="P129" s="423">
        <f>+P127+H129</f>
        <v>13953</v>
      </c>
      <c r="Q129" s="421"/>
      <c r="R129" s="421"/>
      <c r="S129" s="421"/>
      <c r="T129" s="421"/>
    </row>
    <row r="130" spans="2:20">
      <c r="B130" s="421">
        <f t="shared" si="2"/>
        <v>122</v>
      </c>
      <c r="C130" s="422">
        <v>45391</v>
      </c>
      <c r="D130" s="513" t="s">
        <v>1264</v>
      </c>
      <c r="E130" s="513" t="s">
        <v>1224</v>
      </c>
      <c r="F130" s="421"/>
      <c r="G130" s="421"/>
      <c r="H130" s="421">
        <v>188</v>
      </c>
      <c r="I130" s="421"/>
      <c r="J130" s="421"/>
      <c r="K130" s="421"/>
      <c r="L130" s="421"/>
      <c r="M130" s="421"/>
      <c r="N130" s="421"/>
      <c r="O130" s="421"/>
      <c r="P130" s="423">
        <f t="shared" si="1"/>
        <v>14141</v>
      </c>
      <c r="Q130" s="421"/>
      <c r="R130" s="421"/>
      <c r="S130" s="421"/>
      <c r="T130" s="421"/>
    </row>
    <row r="131" spans="2:20">
      <c r="B131" s="421">
        <f t="shared" si="2"/>
        <v>123</v>
      </c>
      <c r="C131" s="422">
        <v>45391</v>
      </c>
      <c r="D131" s="513" t="s">
        <v>1224</v>
      </c>
      <c r="E131" s="513" t="s">
        <v>1327</v>
      </c>
      <c r="F131" s="421"/>
      <c r="G131" s="421"/>
      <c r="H131" s="421">
        <v>47</v>
      </c>
      <c r="I131" s="421"/>
      <c r="J131" s="421"/>
      <c r="K131" s="421"/>
      <c r="L131" s="421"/>
      <c r="M131" s="421"/>
      <c r="N131" s="421"/>
      <c r="O131" s="421"/>
      <c r="P131" s="423">
        <f t="shared" si="1"/>
        <v>14188</v>
      </c>
      <c r="Q131" s="421"/>
      <c r="R131" s="421"/>
      <c r="S131" s="421"/>
      <c r="T131" s="421"/>
    </row>
    <row r="132" spans="2:20">
      <c r="B132" s="421">
        <f t="shared" si="2"/>
        <v>124</v>
      </c>
      <c r="C132" s="422">
        <v>45391</v>
      </c>
      <c r="D132" s="513" t="s">
        <v>1329</v>
      </c>
      <c r="E132" s="513" t="s">
        <v>1170</v>
      </c>
      <c r="F132" s="421"/>
      <c r="G132" s="421"/>
      <c r="H132" s="421">
        <v>113</v>
      </c>
      <c r="I132" s="421"/>
      <c r="J132" s="421"/>
      <c r="K132" s="421"/>
      <c r="L132" s="421"/>
      <c r="M132" s="421"/>
      <c r="N132" s="421"/>
      <c r="O132" s="421"/>
      <c r="P132" s="423">
        <f t="shared" si="1"/>
        <v>14301</v>
      </c>
      <c r="Q132" s="421"/>
      <c r="R132" s="421"/>
      <c r="S132" s="421"/>
      <c r="T132" s="421"/>
    </row>
    <row r="133" spans="2:20">
      <c r="B133" s="421">
        <f t="shared" si="2"/>
        <v>125</v>
      </c>
      <c r="C133" s="422">
        <v>45391</v>
      </c>
      <c r="D133" s="513" t="s">
        <v>1272</v>
      </c>
      <c r="E133" s="513" t="s">
        <v>1296</v>
      </c>
      <c r="F133" s="421"/>
      <c r="G133" s="421"/>
      <c r="H133" s="421">
        <v>68</v>
      </c>
      <c r="I133" s="421"/>
      <c r="J133" s="421"/>
      <c r="K133" s="421"/>
      <c r="L133" s="421"/>
      <c r="M133" s="421"/>
      <c r="N133" s="421"/>
      <c r="O133" s="421"/>
      <c r="P133" s="423">
        <f t="shared" si="1"/>
        <v>14369</v>
      </c>
      <c r="Q133" s="421"/>
      <c r="R133" s="421"/>
      <c r="S133" s="421"/>
      <c r="T133" s="421"/>
    </row>
    <row r="134" spans="2:20" hidden="1">
      <c r="B134" s="421">
        <f t="shared" ref="B134:B166" si="3">1+B133</f>
        <v>126</v>
      </c>
      <c r="C134" s="422">
        <v>45391</v>
      </c>
      <c r="D134" s="513" t="s">
        <v>1271</v>
      </c>
      <c r="E134" s="513" t="s">
        <v>1613</v>
      </c>
      <c r="F134" s="421"/>
      <c r="G134" s="421"/>
      <c r="H134" s="421"/>
      <c r="I134" s="421"/>
      <c r="J134" s="421"/>
      <c r="K134" s="421">
        <v>57</v>
      </c>
      <c r="L134" s="421"/>
      <c r="M134" s="421"/>
      <c r="N134" s="421"/>
      <c r="O134" s="421"/>
      <c r="P134" s="423">
        <f t="shared" ref="P134:P166" si="4">+P133+H134+I134+J134+K134+L134+N134+M134+O134</f>
        <v>14426</v>
      </c>
      <c r="Q134" s="421"/>
      <c r="R134" s="421"/>
      <c r="S134" s="421"/>
      <c r="T134" s="421"/>
    </row>
    <row r="135" spans="2:20" hidden="1">
      <c r="B135" s="421">
        <f t="shared" si="3"/>
        <v>127</v>
      </c>
      <c r="C135" s="422">
        <v>45391</v>
      </c>
      <c r="D135" s="513" t="s">
        <v>1271</v>
      </c>
      <c r="E135" s="513" t="s">
        <v>1205</v>
      </c>
      <c r="F135" s="421"/>
      <c r="G135" s="421"/>
      <c r="H135" s="421"/>
      <c r="I135" s="421"/>
      <c r="J135" s="421"/>
      <c r="K135" s="421">
        <v>109</v>
      </c>
      <c r="L135" s="421"/>
      <c r="M135" s="421"/>
      <c r="N135" s="421"/>
      <c r="O135" s="421"/>
      <c r="P135" s="423">
        <f t="shared" si="4"/>
        <v>14535</v>
      </c>
      <c r="Q135" s="421"/>
      <c r="R135" s="421"/>
      <c r="S135" s="421"/>
      <c r="T135" s="421"/>
    </row>
    <row r="136" spans="2:20" hidden="1">
      <c r="B136" s="421">
        <f t="shared" si="3"/>
        <v>128</v>
      </c>
      <c r="C136" s="422">
        <v>45391</v>
      </c>
      <c r="D136" s="513" t="s">
        <v>1161</v>
      </c>
      <c r="E136" s="513" t="s">
        <v>1394</v>
      </c>
      <c r="F136" s="421"/>
      <c r="G136" s="421"/>
      <c r="H136" s="421"/>
      <c r="I136" s="421"/>
      <c r="J136" s="421"/>
      <c r="K136" s="421">
        <v>122</v>
      </c>
      <c r="L136" s="421"/>
      <c r="M136" s="421"/>
      <c r="N136" s="421"/>
      <c r="O136" s="421"/>
      <c r="P136" s="423">
        <f t="shared" si="4"/>
        <v>14657</v>
      </c>
      <c r="Q136" s="421"/>
      <c r="R136" s="421"/>
      <c r="S136" s="421"/>
      <c r="T136" s="421"/>
    </row>
    <row r="137" spans="2:20" hidden="1">
      <c r="B137" s="421">
        <f t="shared" si="3"/>
        <v>129</v>
      </c>
      <c r="C137" s="422">
        <v>45391</v>
      </c>
      <c r="D137" s="513" t="s">
        <v>1394</v>
      </c>
      <c r="E137" s="513" t="s">
        <v>1138</v>
      </c>
      <c r="F137" s="421"/>
      <c r="G137" s="421"/>
      <c r="H137" s="421"/>
      <c r="I137" s="421"/>
      <c r="J137" s="421"/>
      <c r="K137" s="421">
        <v>32</v>
      </c>
      <c r="L137" s="421"/>
      <c r="M137" s="421"/>
      <c r="N137" s="421"/>
      <c r="O137" s="421"/>
      <c r="P137" s="423">
        <f t="shared" si="4"/>
        <v>14689</v>
      </c>
      <c r="Q137" s="421"/>
      <c r="R137" s="421"/>
      <c r="S137" s="421"/>
      <c r="T137" s="421"/>
    </row>
    <row r="138" spans="2:20">
      <c r="B138" s="421">
        <f t="shared" si="3"/>
        <v>130</v>
      </c>
      <c r="C138" s="422">
        <v>45391</v>
      </c>
      <c r="D138" s="513" t="s">
        <v>1613</v>
      </c>
      <c r="E138" s="513" t="s">
        <v>853</v>
      </c>
      <c r="F138" s="421"/>
      <c r="G138" s="421"/>
      <c r="H138" s="421">
        <v>13</v>
      </c>
      <c r="I138" s="421"/>
      <c r="J138" s="421"/>
      <c r="K138" s="421"/>
      <c r="L138" s="421"/>
      <c r="M138" s="421"/>
      <c r="N138" s="421"/>
      <c r="O138" s="421"/>
      <c r="P138" s="423">
        <f t="shared" si="4"/>
        <v>14702</v>
      </c>
      <c r="Q138" s="421"/>
      <c r="R138" s="421"/>
      <c r="S138" s="421"/>
      <c r="T138" s="421"/>
    </row>
    <row r="139" spans="2:20">
      <c r="B139" s="421">
        <f t="shared" si="3"/>
        <v>131</v>
      </c>
      <c r="C139" s="422">
        <v>45391</v>
      </c>
      <c r="D139" s="513" t="s">
        <v>853</v>
      </c>
      <c r="E139" s="513" t="s">
        <v>1137</v>
      </c>
      <c r="F139" s="421"/>
      <c r="G139" s="421"/>
      <c r="H139" s="421">
        <v>97</v>
      </c>
      <c r="I139" s="421"/>
      <c r="J139" s="421"/>
      <c r="K139" s="421"/>
      <c r="L139" s="421"/>
      <c r="M139" s="421"/>
      <c r="N139" s="421"/>
      <c r="O139" s="421"/>
      <c r="P139" s="423">
        <f t="shared" si="4"/>
        <v>14799</v>
      </c>
      <c r="Q139" s="421"/>
      <c r="R139" s="421"/>
      <c r="S139" s="421"/>
      <c r="T139" s="421"/>
    </row>
    <row r="140" spans="2:20">
      <c r="B140" s="421">
        <f t="shared" si="3"/>
        <v>132</v>
      </c>
      <c r="C140" s="422">
        <v>45392</v>
      </c>
      <c r="D140" s="513" t="s">
        <v>1172</v>
      </c>
      <c r="E140" s="513" t="s">
        <v>1137</v>
      </c>
      <c r="F140" s="421"/>
      <c r="G140" s="421"/>
      <c r="H140" s="421">
        <v>22</v>
      </c>
      <c r="I140" s="421"/>
      <c r="J140" s="421"/>
      <c r="K140" s="421"/>
      <c r="L140" s="421"/>
      <c r="M140" s="421"/>
      <c r="N140" s="421"/>
      <c r="O140" s="421"/>
      <c r="P140" s="423">
        <f t="shared" si="4"/>
        <v>14821</v>
      </c>
      <c r="Q140" s="421"/>
      <c r="R140" s="421"/>
      <c r="S140" s="421"/>
      <c r="T140" s="421"/>
    </row>
    <row r="141" spans="2:20">
      <c r="B141" s="421">
        <f t="shared" si="3"/>
        <v>133</v>
      </c>
      <c r="C141" s="422">
        <v>45392</v>
      </c>
      <c r="D141" s="513" t="s">
        <v>1137</v>
      </c>
      <c r="E141" s="513" t="s">
        <v>1223</v>
      </c>
      <c r="F141" s="421"/>
      <c r="G141" s="421"/>
      <c r="H141" s="421">
        <v>99</v>
      </c>
      <c r="I141" s="421"/>
      <c r="J141" s="421"/>
      <c r="K141" s="421"/>
      <c r="L141" s="421"/>
      <c r="M141" s="421"/>
      <c r="N141" s="421"/>
      <c r="O141" s="421"/>
      <c r="P141" s="423">
        <f t="shared" si="4"/>
        <v>14920</v>
      </c>
      <c r="Q141" s="421"/>
      <c r="R141" s="421"/>
      <c r="S141" s="421"/>
      <c r="T141" s="421"/>
    </row>
    <row r="142" spans="2:20">
      <c r="B142" s="421">
        <f t="shared" si="3"/>
        <v>134</v>
      </c>
      <c r="C142" s="422">
        <v>45392</v>
      </c>
      <c r="D142" s="513" t="s">
        <v>2108</v>
      </c>
      <c r="E142" s="513" t="s">
        <v>2109</v>
      </c>
      <c r="F142" s="421"/>
      <c r="G142" s="421"/>
      <c r="H142" s="421">
        <v>41</v>
      </c>
      <c r="I142" s="421"/>
      <c r="J142" s="421"/>
      <c r="K142" s="421"/>
      <c r="L142" s="421"/>
      <c r="M142" s="421"/>
      <c r="N142" s="421"/>
      <c r="O142" s="421"/>
      <c r="P142" s="423">
        <f t="shared" si="4"/>
        <v>14961</v>
      </c>
      <c r="Q142" s="421"/>
      <c r="R142" s="421"/>
      <c r="S142" s="421"/>
      <c r="T142" s="421"/>
    </row>
    <row r="143" spans="2:20">
      <c r="B143" s="421">
        <f t="shared" si="3"/>
        <v>135</v>
      </c>
      <c r="C143" s="422">
        <v>45392</v>
      </c>
      <c r="D143" s="513" t="s">
        <v>2109</v>
      </c>
      <c r="E143" s="513">
        <v>65</v>
      </c>
      <c r="F143" s="421"/>
      <c r="G143" s="421"/>
      <c r="H143" s="421">
        <v>51</v>
      </c>
      <c r="I143" s="421"/>
      <c r="J143" s="421"/>
      <c r="K143" s="421"/>
      <c r="L143" s="421"/>
      <c r="M143" s="421"/>
      <c r="N143" s="421"/>
      <c r="O143" s="421"/>
      <c r="P143" s="423">
        <f t="shared" si="4"/>
        <v>15012</v>
      </c>
      <c r="Q143" s="421"/>
      <c r="R143" s="421"/>
      <c r="S143" s="421"/>
      <c r="T143" s="421"/>
    </row>
    <row r="144" spans="2:20">
      <c r="B144" s="421">
        <f t="shared" si="3"/>
        <v>136</v>
      </c>
      <c r="C144" s="422">
        <v>45392</v>
      </c>
      <c r="D144" s="513" t="s">
        <v>2110</v>
      </c>
      <c r="E144" s="513" t="s">
        <v>2111</v>
      </c>
      <c r="F144" s="421"/>
      <c r="G144" s="421"/>
      <c r="H144" s="421">
        <v>90</v>
      </c>
      <c r="I144" s="421"/>
      <c r="J144" s="421"/>
      <c r="K144" s="421"/>
      <c r="L144" s="421"/>
      <c r="M144" s="421"/>
      <c r="N144" s="421"/>
      <c r="O144" s="421"/>
      <c r="P144" s="423">
        <f t="shared" si="4"/>
        <v>15102</v>
      </c>
      <c r="Q144" s="421"/>
      <c r="R144" s="421"/>
      <c r="S144" s="421"/>
      <c r="T144" s="421"/>
    </row>
    <row r="145" spans="2:20">
      <c r="B145" s="421">
        <f t="shared" si="3"/>
        <v>137</v>
      </c>
      <c r="C145" s="422">
        <v>45392</v>
      </c>
      <c r="D145" s="513">
        <v>49</v>
      </c>
      <c r="E145" s="513">
        <v>58</v>
      </c>
      <c r="F145" s="421"/>
      <c r="G145" s="421"/>
      <c r="H145" s="421">
        <v>79</v>
      </c>
      <c r="I145" s="421"/>
      <c r="J145" s="421"/>
      <c r="K145" s="421"/>
      <c r="L145" s="421"/>
      <c r="M145" s="421"/>
      <c r="N145" s="421"/>
      <c r="O145" s="421"/>
      <c r="P145" s="423">
        <f t="shared" si="4"/>
        <v>15181</v>
      </c>
      <c r="Q145" s="421"/>
      <c r="R145" s="421"/>
      <c r="S145" s="421"/>
      <c r="T145" s="421"/>
    </row>
    <row r="146" spans="2:20">
      <c r="B146" s="421">
        <f t="shared" si="3"/>
        <v>138</v>
      </c>
      <c r="C146" s="422">
        <v>45392</v>
      </c>
      <c r="D146" s="513">
        <v>58</v>
      </c>
      <c r="E146" s="513">
        <v>60</v>
      </c>
      <c r="F146" s="421"/>
      <c r="G146" s="421"/>
      <c r="H146" s="421">
        <v>16</v>
      </c>
      <c r="I146" s="421"/>
      <c r="J146" s="421"/>
      <c r="K146" s="421"/>
      <c r="L146" s="421"/>
      <c r="M146" s="421"/>
      <c r="N146" s="421"/>
      <c r="O146" s="421"/>
      <c r="P146" s="423">
        <f t="shared" si="4"/>
        <v>15197</v>
      </c>
      <c r="Q146" s="421"/>
      <c r="R146" s="421"/>
      <c r="S146" s="421"/>
      <c r="T146" s="421"/>
    </row>
    <row r="147" spans="2:20">
      <c r="B147" s="421">
        <f t="shared" si="3"/>
        <v>139</v>
      </c>
      <c r="C147" s="422">
        <v>45392</v>
      </c>
      <c r="D147" s="513">
        <v>60</v>
      </c>
      <c r="E147" s="513">
        <v>64</v>
      </c>
      <c r="F147" s="421"/>
      <c r="G147" s="421"/>
      <c r="H147" s="421">
        <v>81</v>
      </c>
      <c r="I147" s="421"/>
      <c r="J147" s="421"/>
      <c r="K147" s="421"/>
      <c r="L147" s="421"/>
      <c r="M147" s="421"/>
      <c r="N147" s="421"/>
      <c r="O147" s="421"/>
      <c r="P147" s="423">
        <f t="shared" si="4"/>
        <v>15278</v>
      </c>
      <c r="Q147" s="421"/>
      <c r="R147" s="421"/>
      <c r="S147" s="421"/>
      <c r="T147" s="421"/>
    </row>
    <row r="148" spans="2:20">
      <c r="B148" s="421">
        <f t="shared" si="3"/>
        <v>140</v>
      </c>
      <c r="C148" s="422">
        <v>45392</v>
      </c>
      <c r="D148" s="513">
        <v>36</v>
      </c>
      <c r="E148" s="513">
        <v>37</v>
      </c>
      <c r="F148" s="421"/>
      <c r="G148" s="421"/>
      <c r="H148" s="421">
        <v>95</v>
      </c>
      <c r="I148" s="421"/>
      <c r="J148" s="421"/>
      <c r="K148" s="421"/>
      <c r="L148" s="421"/>
      <c r="M148" s="421"/>
      <c r="N148" s="421"/>
      <c r="O148" s="421"/>
      <c r="P148" s="423">
        <f t="shared" si="4"/>
        <v>15373</v>
      </c>
      <c r="Q148" s="421"/>
      <c r="R148" s="421"/>
      <c r="S148" s="421"/>
      <c r="T148" s="421"/>
    </row>
    <row r="149" spans="2:20">
      <c r="B149" s="421">
        <f t="shared" si="3"/>
        <v>141</v>
      </c>
      <c r="C149" s="422">
        <v>45392</v>
      </c>
      <c r="D149" s="513">
        <v>48</v>
      </c>
      <c r="E149" s="513">
        <v>55</v>
      </c>
      <c r="F149" s="421"/>
      <c r="G149" s="421"/>
      <c r="H149" s="421">
        <v>44</v>
      </c>
      <c r="I149" s="421"/>
      <c r="J149" s="421"/>
      <c r="K149" s="421"/>
      <c r="L149" s="421"/>
      <c r="M149" s="421"/>
      <c r="N149" s="421"/>
      <c r="O149" s="421"/>
      <c r="P149" s="423">
        <f t="shared" si="4"/>
        <v>15417</v>
      </c>
      <c r="Q149" s="421"/>
      <c r="R149" s="421"/>
      <c r="S149" s="421"/>
      <c r="T149" s="421"/>
    </row>
    <row r="150" spans="2:20">
      <c r="B150" s="421">
        <f t="shared" si="3"/>
        <v>142</v>
      </c>
      <c r="C150" s="422">
        <v>45392</v>
      </c>
      <c r="D150" s="513">
        <v>136</v>
      </c>
      <c r="E150" s="513">
        <v>137</v>
      </c>
      <c r="F150" s="421"/>
      <c r="G150" s="421"/>
      <c r="H150" s="421">
        <v>200</v>
      </c>
      <c r="I150" s="421"/>
      <c r="J150" s="421"/>
      <c r="K150" s="421"/>
      <c r="L150" s="421"/>
      <c r="M150" s="421"/>
      <c r="N150" s="421"/>
      <c r="O150" s="421"/>
      <c r="P150" s="423">
        <f t="shared" si="4"/>
        <v>15617</v>
      </c>
      <c r="Q150" s="421"/>
      <c r="R150" s="421"/>
      <c r="S150" s="421"/>
      <c r="T150" s="421"/>
    </row>
    <row r="151" spans="2:20">
      <c r="B151" s="421">
        <f t="shared" si="3"/>
        <v>143</v>
      </c>
      <c r="C151" s="422">
        <v>45392</v>
      </c>
      <c r="D151" s="513">
        <v>136</v>
      </c>
      <c r="E151" s="513">
        <v>140</v>
      </c>
      <c r="F151" s="421"/>
      <c r="G151" s="421"/>
      <c r="H151" s="421">
        <v>85</v>
      </c>
      <c r="I151" s="421"/>
      <c r="J151" s="421"/>
      <c r="K151" s="421"/>
      <c r="L151" s="421"/>
      <c r="M151" s="421"/>
      <c r="N151" s="421"/>
      <c r="O151" s="421"/>
      <c r="P151" s="423">
        <f t="shared" si="4"/>
        <v>15702</v>
      </c>
      <c r="Q151" s="421"/>
      <c r="R151" s="421"/>
      <c r="S151" s="421"/>
      <c r="T151" s="421"/>
    </row>
    <row r="152" spans="2:20">
      <c r="B152" s="421">
        <f t="shared" si="3"/>
        <v>144</v>
      </c>
      <c r="C152" s="422">
        <v>45394</v>
      </c>
      <c r="D152" s="513">
        <v>140</v>
      </c>
      <c r="E152" s="513">
        <v>143</v>
      </c>
      <c r="F152" s="421"/>
      <c r="G152" s="421"/>
      <c r="H152" s="421">
        <v>50</v>
      </c>
      <c r="I152" s="421"/>
      <c r="J152" s="421"/>
      <c r="K152" s="421"/>
      <c r="L152" s="421"/>
      <c r="M152" s="421"/>
      <c r="N152" s="421"/>
      <c r="O152" s="421"/>
      <c r="P152" s="423">
        <f t="shared" si="4"/>
        <v>15752</v>
      </c>
      <c r="Q152" s="421"/>
      <c r="R152" s="421"/>
      <c r="S152" s="421"/>
      <c r="T152" s="421"/>
    </row>
    <row r="153" spans="2:20">
      <c r="B153" s="421">
        <f t="shared" si="3"/>
        <v>145</v>
      </c>
      <c r="C153" s="422">
        <v>45394</v>
      </c>
      <c r="D153" s="513">
        <v>143</v>
      </c>
      <c r="E153" s="513">
        <v>141</v>
      </c>
      <c r="F153" s="421"/>
      <c r="G153" s="421"/>
      <c r="H153" s="421">
        <v>40</v>
      </c>
      <c r="I153" s="421"/>
      <c r="J153" s="421"/>
      <c r="K153" s="421"/>
      <c r="L153" s="421"/>
      <c r="M153" s="421"/>
      <c r="N153" s="421"/>
      <c r="O153" s="421"/>
      <c r="P153" s="423">
        <f t="shared" si="4"/>
        <v>15792</v>
      </c>
      <c r="Q153" s="421"/>
      <c r="R153" s="421"/>
      <c r="S153" s="421"/>
      <c r="T153" s="421"/>
    </row>
    <row r="154" spans="2:20">
      <c r="B154" s="421">
        <f t="shared" si="3"/>
        <v>146</v>
      </c>
      <c r="C154" s="422">
        <v>45394</v>
      </c>
      <c r="D154" s="513">
        <v>141</v>
      </c>
      <c r="E154" s="513">
        <v>138</v>
      </c>
      <c r="F154" s="421"/>
      <c r="G154" s="421"/>
      <c r="H154" s="421">
        <v>98</v>
      </c>
      <c r="I154" s="421"/>
      <c r="J154" s="421"/>
      <c r="K154" s="421"/>
      <c r="L154" s="421"/>
      <c r="M154" s="421"/>
      <c r="N154" s="421"/>
      <c r="O154" s="421"/>
      <c r="P154" s="423">
        <f t="shared" si="4"/>
        <v>15890</v>
      </c>
      <c r="Q154" s="421"/>
      <c r="R154" s="421"/>
      <c r="S154" s="421"/>
      <c r="T154" s="421"/>
    </row>
    <row r="155" spans="2:20">
      <c r="B155" s="421">
        <f t="shared" si="3"/>
        <v>147</v>
      </c>
      <c r="C155" s="422">
        <v>45394</v>
      </c>
      <c r="D155" s="513">
        <v>143</v>
      </c>
      <c r="E155" s="513">
        <v>144</v>
      </c>
      <c r="F155" s="421"/>
      <c r="G155" s="421"/>
      <c r="H155" s="421">
        <v>14</v>
      </c>
      <c r="I155" s="421"/>
      <c r="J155" s="421"/>
      <c r="K155" s="421"/>
      <c r="L155" s="421"/>
      <c r="M155" s="421"/>
      <c r="N155" s="421"/>
      <c r="O155" s="421"/>
      <c r="P155" s="423">
        <f t="shared" si="4"/>
        <v>15904</v>
      </c>
      <c r="Q155" s="421"/>
      <c r="R155" s="421"/>
      <c r="S155" s="421"/>
      <c r="T155" s="421"/>
    </row>
    <row r="156" spans="2:20">
      <c r="B156" s="421">
        <f t="shared" si="3"/>
        <v>148</v>
      </c>
      <c r="C156" s="422">
        <v>45394</v>
      </c>
      <c r="D156" s="513">
        <v>144</v>
      </c>
      <c r="E156" s="513">
        <v>149</v>
      </c>
      <c r="F156" s="421"/>
      <c r="G156" s="421"/>
      <c r="H156" s="421">
        <v>62</v>
      </c>
      <c r="I156" s="421"/>
      <c r="J156" s="421"/>
      <c r="K156" s="421"/>
      <c r="L156" s="421"/>
      <c r="M156" s="421"/>
      <c r="N156" s="421"/>
      <c r="O156" s="421"/>
      <c r="P156" s="423">
        <f t="shared" si="4"/>
        <v>15966</v>
      </c>
      <c r="Q156" s="421"/>
      <c r="R156" s="421"/>
      <c r="S156" s="421"/>
      <c r="T156" s="421"/>
    </row>
    <row r="157" spans="2:20">
      <c r="B157" s="421">
        <f t="shared" si="3"/>
        <v>149</v>
      </c>
      <c r="C157" s="422">
        <v>45395</v>
      </c>
      <c r="D157" s="513" t="s">
        <v>1197</v>
      </c>
      <c r="E157" s="513" t="s">
        <v>757</v>
      </c>
      <c r="F157" s="421"/>
      <c r="G157" s="421"/>
      <c r="H157" s="421">
        <v>45</v>
      </c>
      <c r="I157" s="421"/>
      <c r="J157" s="421"/>
      <c r="K157" s="421"/>
      <c r="L157" s="421"/>
      <c r="M157" s="421"/>
      <c r="N157" s="421"/>
      <c r="O157" s="421"/>
      <c r="P157" s="423">
        <f t="shared" si="4"/>
        <v>16011</v>
      </c>
      <c r="Q157" s="421"/>
      <c r="R157" s="421"/>
      <c r="S157" s="421"/>
      <c r="T157" s="421"/>
    </row>
    <row r="158" spans="2:20">
      <c r="B158" s="421">
        <f t="shared" si="3"/>
        <v>150</v>
      </c>
      <c r="C158" s="422">
        <v>45395</v>
      </c>
      <c r="D158" s="513" t="s">
        <v>757</v>
      </c>
      <c r="E158" s="513" t="s">
        <v>1252</v>
      </c>
      <c r="F158" s="421"/>
      <c r="G158" s="421"/>
      <c r="H158" s="421">
        <v>24</v>
      </c>
      <c r="I158" s="421"/>
      <c r="J158" s="421"/>
      <c r="K158" s="421"/>
      <c r="L158" s="421"/>
      <c r="M158" s="421"/>
      <c r="N158" s="421"/>
      <c r="O158" s="421"/>
      <c r="P158" s="423">
        <f t="shared" si="4"/>
        <v>16035</v>
      </c>
      <c r="Q158" s="421"/>
      <c r="R158" s="421"/>
      <c r="S158" s="421"/>
      <c r="T158" s="421"/>
    </row>
    <row r="159" spans="2:20">
      <c r="B159" s="421">
        <f t="shared" si="3"/>
        <v>151</v>
      </c>
      <c r="C159" s="422">
        <v>45395</v>
      </c>
      <c r="D159" s="513" t="s">
        <v>757</v>
      </c>
      <c r="E159" s="513" t="s">
        <v>1108</v>
      </c>
      <c r="F159" s="421"/>
      <c r="G159" s="421"/>
      <c r="H159" s="421">
        <v>18</v>
      </c>
      <c r="I159" s="421"/>
      <c r="J159" s="421"/>
      <c r="K159" s="421"/>
      <c r="L159" s="421"/>
      <c r="M159" s="421"/>
      <c r="N159" s="421"/>
      <c r="O159" s="421"/>
      <c r="P159" s="423">
        <f t="shared" si="4"/>
        <v>16053</v>
      </c>
      <c r="Q159" s="421"/>
      <c r="R159" s="421"/>
      <c r="S159" s="421"/>
      <c r="T159" s="421"/>
    </row>
    <row r="160" spans="2:20">
      <c r="B160" s="421">
        <f t="shared" si="3"/>
        <v>152</v>
      </c>
      <c r="C160" s="422">
        <v>45395</v>
      </c>
      <c r="D160" s="513" t="s">
        <v>1108</v>
      </c>
      <c r="E160" s="513" t="s">
        <v>923</v>
      </c>
      <c r="F160" s="421"/>
      <c r="G160" s="421"/>
      <c r="H160" s="421">
        <v>159</v>
      </c>
      <c r="I160" s="421"/>
      <c r="J160" s="421"/>
      <c r="K160" s="421"/>
      <c r="L160" s="421"/>
      <c r="M160" s="421"/>
      <c r="N160" s="421"/>
      <c r="O160" s="421"/>
      <c r="P160" s="423">
        <f t="shared" si="4"/>
        <v>16212</v>
      </c>
      <c r="Q160" s="421"/>
      <c r="R160" s="421"/>
      <c r="S160" s="421"/>
      <c r="T160" s="421"/>
    </row>
    <row r="161" spans="2:20">
      <c r="B161" s="421">
        <f t="shared" si="3"/>
        <v>153</v>
      </c>
      <c r="C161" s="422">
        <v>45395</v>
      </c>
      <c r="D161" s="513" t="s">
        <v>923</v>
      </c>
      <c r="E161" s="513" t="s">
        <v>739</v>
      </c>
      <c r="F161" s="421"/>
      <c r="G161" s="421"/>
      <c r="H161" s="421">
        <v>25</v>
      </c>
      <c r="I161" s="421"/>
      <c r="J161" s="421"/>
      <c r="K161" s="421"/>
      <c r="L161" s="421"/>
      <c r="M161" s="421"/>
      <c r="N161" s="421"/>
      <c r="O161" s="421"/>
      <c r="P161" s="423">
        <f t="shared" si="4"/>
        <v>16237</v>
      </c>
      <c r="Q161" s="421"/>
      <c r="R161" s="421"/>
      <c r="S161" s="421"/>
      <c r="T161" s="421"/>
    </row>
    <row r="162" spans="2:20">
      <c r="B162" s="421">
        <f t="shared" si="3"/>
        <v>154</v>
      </c>
      <c r="C162" s="422">
        <v>45395</v>
      </c>
      <c r="D162" s="513" t="s">
        <v>739</v>
      </c>
      <c r="E162" s="513" t="s">
        <v>1344</v>
      </c>
      <c r="F162" s="421"/>
      <c r="G162" s="421"/>
      <c r="H162" s="421">
        <v>106</v>
      </c>
      <c r="I162" s="421"/>
      <c r="J162" s="421"/>
      <c r="K162" s="421"/>
      <c r="L162" s="421"/>
      <c r="M162" s="421"/>
      <c r="N162" s="421"/>
      <c r="O162" s="421"/>
      <c r="P162" s="423">
        <f t="shared" si="4"/>
        <v>16343</v>
      </c>
      <c r="Q162" s="421"/>
      <c r="R162" s="421"/>
      <c r="S162" s="421"/>
      <c r="T162" s="421"/>
    </row>
    <row r="163" spans="2:20">
      <c r="B163" s="421">
        <f t="shared" si="3"/>
        <v>155</v>
      </c>
      <c r="C163" s="422">
        <v>45404</v>
      </c>
      <c r="D163" s="513">
        <v>24</v>
      </c>
      <c r="E163" s="513">
        <v>18</v>
      </c>
      <c r="F163" s="421"/>
      <c r="G163" s="421"/>
      <c r="H163" s="421">
        <v>50</v>
      </c>
      <c r="I163" s="421"/>
      <c r="J163" s="421"/>
      <c r="K163" s="421"/>
      <c r="L163" s="421"/>
      <c r="M163" s="421"/>
      <c r="N163" s="421"/>
      <c r="O163" s="421"/>
      <c r="P163" s="423">
        <f t="shared" si="4"/>
        <v>16393</v>
      </c>
      <c r="Q163" s="421"/>
      <c r="R163" s="421"/>
      <c r="S163" s="421"/>
      <c r="T163" s="421"/>
    </row>
    <row r="164" spans="2:20">
      <c r="B164" s="421">
        <f t="shared" si="3"/>
        <v>156</v>
      </c>
      <c r="C164" s="422">
        <v>45404</v>
      </c>
      <c r="D164" s="513">
        <v>25</v>
      </c>
      <c r="E164" s="513">
        <v>24</v>
      </c>
      <c r="F164" s="421"/>
      <c r="G164" s="421"/>
      <c r="H164" s="421">
        <v>58</v>
      </c>
      <c r="I164" s="421"/>
      <c r="J164" s="421"/>
      <c r="K164" s="421"/>
      <c r="L164" s="421"/>
      <c r="M164" s="421"/>
      <c r="N164" s="421"/>
      <c r="O164" s="421"/>
      <c r="P164" s="423">
        <f t="shared" si="4"/>
        <v>16451</v>
      </c>
      <c r="Q164" s="421"/>
      <c r="R164" s="421"/>
      <c r="S164" s="421"/>
      <c r="T164" s="421"/>
    </row>
    <row r="165" spans="2:20">
      <c r="B165" s="421">
        <f t="shared" si="3"/>
        <v>157</v>
      </c>
      <c r="C165" s="422">
        <v>45404</v>
      </c>
      <c r="D165" s="513">
        <v>26</v>
      </c>
      <c r="E165" s="513">
        <v>25</v>
      </c>
      <c r="F165" s="421"/>
      <c r="G165" s="421"/>
      <c r="H165" s="421">
        <v>11</v>
      </c>
      <c r="I165" s="421"/>
      <c r="J165" s="421"/>
      <c r="K165" s="421"/>
      <c r="L165" s="421"/>
      <c r="M165" s="421"/>
      <c r="N165" s="421"/>
      <c r="O165" s="421"/>
      <c r="P165" s="423">
        <f t="shared" si="4"/>
        <v>16462</v>
      </c>
      <c r="Q165" s="421"/>
      <c r="R165" s="421"/>
      <c r="S165" s="421"/>
      <c r="T165" s="421"/>
    </row>
    <row r="166" spans="2:20">
      <c r="B166" s="421">
        <f t="shared" si="3"/>
        <v>158</v>
      </c>
      <c r="C166" s="422">
        <v>45404</v>
      </c>
      <c r="D166" s="513">
        <v>30</v>
      </c>
      <c r="E166" s="513">
        <v>26</v>
      </c>
      <c r="F166" s="421"/>
      <c r="G166" s="421"/>
      <c r="H166" s="421">
        <v>50</v>
      </c>
      <c r="I166" s="421"/>
      <c r="J166" s="421"/>
      <c r="K166" s="421"/>
      <c r="L166" s="421"/>
      <c r="M166" s="421"/>
      <c r="N166" s="421"/>
      <c r="O166" s="421"/>
      <c r="P166" s="423">
        <f t="shared" si="4"/>
        <v>16512</v>
      </c>
      <c r="Q166" s="421"/>
      <c r="R166" s="421"/>
      <c r="S166" s="421"/>
      <c r="T166" s="421"/>
    </row>
    <row r="167" spans="2:20">
      <c r="B167" s="421"/>
      <c r="C167" s="422"/>
      <c r="D167" s="513"/>
      <c r="E167" s="513"/>
      <c r="F167" s="421"/>
      <c r="G167" s="421"/>
      <c r="H167" s="421"/>
      <c r="I167" s="421"/>
      <c r="J167" s="421"/>
      <c r="K167" s="421"/>
      <c r="L167" s="421"/>
      <c r="M167" s="421"/>
      <c r="N167" s="421"/>
      <c r="O167" s="421"/>
      <c r="P167" s="423"/>
      <c r="Q167" s="421"/>
      <c r="R167" s="421"/>
      <c r="S167" s="421"/>
      <c r="T167" s="421"/>
    </row>
    <row r="168" spans="2:20">
      <c r="B168" s="421"/>
      <c r="C168" s="422"/>
      <c r="D168" s="513"/>
      <c r="E168" s="513"/>
      <c r="F168" s="421"/>
      <c r="G168" s="421"/>
      <c r="H168" s="421"/>
      <c r="I168" s="421"/>
      <c r="J168" s="421"/>
      <c r="K168" s="421"/>
      <c r="L168" s="421"/>
      <c r="M168" s="421"/>
      <c r="N168" s="421"/>
      <c r="O168" s="421"/>
      <c r="P168" s="423"/>
      <c r="Q168" s="421"/>
      <c r="R168" s="421"/>
      <c r="S168" s="421"/>
      <c r="T168" s="421"/>
    </row>
    <row r="169" spans="2:20">
      <c r="B169" s="421"/>
      <c r="C169" s="422"/>
      <c r="D169" s="513"/>
      <c r="E169" s="513"/>
      <c r="F169" s="421"/>
      <c r="G169" s="421"/>
      <c r="H169" s="421"/>
      <c r="I169" s="421"/>
      <c r="J169" s="421"/>
      <c r="K169" s="421"/>
      <c r="L169" s="421"/>
      <c r="M169" s="421"/>
      <c r="N169" s="421"/>
      <c r="O169" s="421"/>
      <c r="P169" s="423"/>
      <c r="Q169" s="421"/>
      <c r="R169" s="421"/>
      <c r="S169" s="421"/>
      <c r="T169" s="421"/>
    </row>
    <row r="170" spans="2:20">
      <c r="B170" s="421"/>
      <c r="C170" s="422"/>
      <c r="D170" s="513"/>
      <c r="E170" s="513"/>
      <c r="F170" s="421"/>
      <c r="G170" s="421"/>
      <c r="H170" s="421"/>
      <c r="I170" s="421"/>
      <c r="J170" s="421"/>
      <c r="K170" s="421"/>
      <c r="L170" s="421"/>
      <c r="M170" s="421"/>
      <c r="N170" s="421"/>
      <c r="O170" s="421"/>
      <c r="P170" s="423"/>
      <c r="Q170" s="421"/>
      <c r="R170" s="421"/>
      <c r="S170" s="421"/>
      <c r="T170" s="421"/>
    </row>
    <row r="171" spans="2:20">
      <c r="B171" s="421"/>
      <c r="C171" s="422"/>
      <c r="D171" s="513"/>
      <c r="E171" s="513"/>
      <c r="F171" s="421"/>
      <c r="G171" s="421"/>
      <c r="H171" s="421"/>
      <c r="I171" s="421"/>
      <c r="J171" s="421"/>
      <c r="K171" s="421"/>
      <c r="L171" s="421"/>
      <c r="M171" s="421"/>
      <c r="N171" s="421"/>
      <c r="O171" s="421"/>
      <c r="P171" s="423"/>
      <c r="Q171" s="421"/>
      <c r="R171" s="421"/>
      <c r="S171" s="421"/>
      <c r="T171" s="421"/>
    </row>
    <row r="172" spans="2:20">
      <c r="B172" s="421"/>
      <c r="C172" s="422"/>
      <c r="D172" s="513"/>
      <c r="E172" s="513"/>
      <c r="F172" s="421"/>
      <c r="G172" s="421"/>
      <c r="H172" s="421"/>
      <c r="I172" s="421"/>
      <c r="J172" s="421"/>
      <c r="K172" s="421"/>
      <c r="L172" s="421"/>
      <c r="M172" s="421"/>
      <c r="N172" s="421"/>
      <c r="O172" s="421"/>
      <c r="P172" s="423"/>
      <c r="Q172" s="421"/>
      <c r="R172" s="421"/>
      <c r="S172" s="421"/>
      <c r="T172" s="421"/>
    </row>
    <row r="173" spans="2:20">
      <c r="B173" s="421"/>
      <c r="C173" s="422"/>
      <c r="D173" s="513"/>
      <c r="E173" s="513"/>
      <c r="F173" s="421"/>
      <c r="G173" s="421"/>
      <c r="H173" s="421"/>
      <c r="I173" s="421"/>
      <c r="J173" s="421"/>
      <c r="K173" s="421"/>
      <c r="L173" s="421"/>
      <c r="M173" s="421"/>
      <c r="N173" s="421"/>
      <c r="O173" s="421"/>
      <c r="P173" s="423"/>
      <c r="Q173" s="421"/>
      <c r="R173" s="421"/>
      <c r="S173" s="421"/>
      <c r="T173" s="421"/>
    </row>
    <row r="174" spans="2:20">
      <c r="B174" s="421"/>
      <c r="C174" s="422"/>
      <c r="D174" s="513"/>
      <c r="E174" s="513"/>
      <c r="F174" s="421"/>
      <c r="G174" s="421"/>
      <c r="H174" s="421"/>
      <c r="I174" s="421"/>
      <c r="J174" s="421"/>
      <c r="K174" s="421"/>
      <c r="L174" s="421"/>
      <c r="M174" s="421"/>
      <c r="N174" s="421"/>
      <c r="O174" s="421"/>
      <c r="P174" s="423"/>
      <c r="Q174" s="421"/>
      <c r="R174" s="421"/>
      <c r="S174" s="421"/>
      <c r="T174" s="421"/>
    </row>
    <row r="175" spans="2:20">
      <c r="B175" s="421"/>
      <c r="C175" s="422"/>
      <c r="D175" s="421"/>
      <c r="E175" s="421"/>
      <c r="F175" s="421"/>
      <c r="G175" s="421"/>
      <c r="H175" s="421"/>
      <c r="I175" s="421"/>
      <c r="J175" s="421"/>
      <c r="K175" s="421"/>
      <c r="L175" s="421"/>
      <c r="M175" s="421"/>
      <c r="N175" s="421"/>
      <c r="O175" s="421"/>
      <c r="P175" s="423"/>
      <c r="Q175" s="421"/>
      <c r="R175" s="421"/>
      <c r="S175" s="421"/>
      <c r="T175" s="421"/>
    </row>
    <row r="176" spans="2:20">
      <c r="B176" s="424"/>
      <c r="C176" s="424"/>
      <c r="D176" s="421"/>
      <c r="E176" s="421"/>
      <c r="F176" s="421"/>
      <c r="G176" s="421"/>
      <c r="H176" s="421">
        <f t="shared" ref="H176:O176" si="5">+SUM(H8:H175)</f>
        <v>12765</v>
      </c>
      <c r="I176" s="421">
        <f t="shared" si="5"/>
        <v>521</v>
      </c>
      <c r="J176" s="421">
        <f t="shared" si="5"/>
        <v>1225</v>
      </c>
      <c r="K176" s="421">
        <f t="shared" si="5"/>
        <v>320</v>
      </c>
      <c r="L176" s="421">
        <f t="shared" si="5"/>
        <v>321</v>
      </c>
      <c r="M176" s="421">
        <f t="shared" si="5"/>
        <v>1047</v>
      </c>
      <c r="N176" s="421">
        <f t="shared" si="5"/>
        <v>382</v>
      </c>
      <c r="O176" s="421">
        <f t="shared" si="5"/>
        <v>0</v>
      </c>
      <c r="P176" s="421">
        <f>+SUM(H176:O176)</f>
        <v>16581</v>
      </c>
      <c r="Q176" s="421"/>
      <c r="R176" s="421"/>
      <c r="S176" s="421"/>
      <c r="T176" s="421"/>
    </row>
    <row r="177" spans="2:20">
      <c r="H177" s="417">
        <v>15442</v>
      </c>
      <c r="I177" s="417">
        <v>681</v>
      </c>
      <c r="J177" s="417">
        <v>1295</v>
      </c>
      <c r="K177" s="417">
        <v>400</v>
      </c>
      <c r="L177" s="417">
        <v>783</v>
      </c>
      <c r="M177" s="417">
        <v>748</v>
      </c>
      <c r="N177" s="417">
        <v>380</v>
      </c>
      <c r="P177" s="417">
        <v>19729</v>
      </c>
    </row>
    <row r="178" spans="2:20" ht="22.5">
      <c r="B178" s="698"/>
      <c r="C178" s="698"/>
      <c r="D178" s="698"/>
      <c r="E178" s="698"/>
      <c r="F178" s="698"/>
      <c r="G178" s="698"/>
      <c r="H178" s="698"/>
      <c r="I178" s="698"/>
      <c r="J178" s="698"/>
      <c r="K178" s="698"/>
      <c r="L178" s="698"/>
      <c r="M178" s="698"/>
      <c r="N178" s="698"/>
      <c r="O178" s="698"/>
      <c r="P178" s="698"/>
      <c r="Q178" s="698"/>
      <c r="R178" s="698"/>
    </row>
    <row r="179" spans="2:20" ht="15.75">
      <c r="B179" s="491"/>
      <c r="C179" s="492"/>
      <c r="D179" s="491"/>
      <c r="E179" s="493"/>
      <c r="F179" s="493"/>
      <c r="G179" s="493"/>
      <c r="H179" s="493">
        <v>7587.9</v>
      </c>
      <c r="I179" s="493">
        <v>504.2</v>
      </c>
      <c r="J179" s="493">
        <v>527.20000000000005</v>
      </c>
      <c r="K179" s="493">
        <v>134.30000000000001</v>
      </c>
      <c r="L179" s="493">
        <v>61.5</v>
      </c>
      <c r="M179" s="493">
        <v>184</v>
      </c>
      <c r="N179" s="493">
        <v>53.2</v>
      </c>
      <c r="O179" s="493"/>
      <c r="P179" s="493"/>
      <c r="Q179" s="493"/>
      <c r="R179" s="493"/>
    </row>
    <row r="180" spans="2:20">
      <c r="B180" s="491"/>
      <c r="C180" s="492"/>
      <c r="D180" s="491"/>
      <c r="E180" s="494"/>
      <c r="F180" s="494"/>
      <c r="G180" s="494"/>
      <c r="H180" s="494">
        <v>154.9</v>
      </c>
      <c r="I180" s="494">
        <v>31</v>
      </c>
      <c r="J180" s="494">
        <v>60.8</v>
      </c>
      <c r="K180" s="494">
        <v>83.2</v>
      </c>
      <c r="L180" s="494">
        <v>150</v>
      </c>
      <c r="M180" s="494">
        <v>35.200000000000003</v>
      </c>
      <c r="N180" s="494">
        <v>71.599999999999994</v>
      </c>
      <c r="O180" s="494"/>
      <c r="P180" s="494"/>
      <c r="Q180" s="494"/>
      <c r="R180" s="494"/>
    </row>
    <row r="181" spans="2:20" ht="15.75">
      <c r="B181" s="495">
        <f>12099+770</f>
        <v>12869</v>
      </c>
      <c r="C181" s="496">
        <v>63</v>
      </c>
      <c r="D181" s="497"/>
      <c r="E181" s="498"/>
      <c r="F181" s="499"/>
      <c r="G181" s="499"/>
      <c r="H181" s="500">
        <v>51.2</v>
      </c>
      <c r="I181" s="522">
        <f>+I179+I180</f>
        <v>535.20000000000005</v>
      </c>
      <c r="J181" s="502">
        <f>18.7+13</f>
        <v>31.7</v>
      </c>
      <c r="K181" s="503">
        <v>58</v>
      </c>
      <c r="L181" s="502">
        <v>104.9</v>
      </c>
      <c r="M181" s="497">
        <v>173</v>
      </c>
      <c r="N181" s="504">
        <v>37.700000000000003</v>
      </c>
      <c r="O181" s="502"/>
      <c r="P181" s="502"/>
      <c r="Q181" s="502"/>
      <c r="R181" s="502"/>
    </row>
    <row r="182" spans="2:20" ht="15.75">
      <c r="B182" s="495">
        <v>612</v>
      </c>
      <c r="C182" s="496">
        <v>75</v>
      </c>
      <c r="D182" s="497"/>
      <c r="E182" s="498"/>
      <c r="F182" s="499"/>
      <c r="G182" s="499"/>
      <c r="H182" s="500">
        <v>25</v>
      </c>
      <c r="I182" s="501"/>
      <c r="J182" s="502">
        <v>542.6</v>
      </c>
      <c r="K182" s="523">
        <f>+K179+K180+K181</f>
        <v>275.5</v>
      </c>
      <c r="L182" s="521">
        <f>+L179+L180+L181</f>
        <v>316.39999999999998</v>
      </c>
      <c r="M182" s="497">
        <v>185.4</v>
      </c>
      <c r="N182" s="504">
        <v>23</v>
      </c>
      <c r="O182" s="502"/>
      <c r="P182" s="502"/>
      <c r="Q182" s="502"/>
      <c r="R182" s="502"/>
      <c r="S182" s="526">
        <f>+J176-J183</f>
        <v>62.699999999999818</v>
      </c>
      <c r="T182" s="417">
        <v>90</v>
      </c>
    </row>
    <row r="183" spans="2:20" ht="15.75">
      <c r="B183" s="495">
        <v>1340</v>
      </c>
      <c r="C183" s="496">
        <v>90</v>
      </c>
      <c r="D183" s="497"/>
      <c r="E183" s="498"/>
      <c r="F183" s="499"/>
      <c r="G183" s="499"/>
      <c r="H183" s="500">
        <f>37.6+125+68+24.7+96.7+1.3+156+42.9+192+196+117+70.2+9+98.3+19+43.1+98+47+90.6+97+93.5+202.3+96.3+40.3+41+38.4+9.8+29.6+42.7+8.5+46+18.6+53.4+63.8+103+26.6+175.8+46+21+50.2</f>
        <v>2836.2</v>
      </c>
      <c r="I183" s="501"/>
      <c r="J183" s="521">
        <f>+J179+J180+J181+J182</f>
        <v>1162.3000000000002</v>
      </c>
      <c r="K183" s="503"/>
      <c r="L183" s="502"/>
      <c r="M183" s="497">
        <v>9</v>
      </c>
      <c r="N183" s="504">
        <v>49</v>
      </c>
      <c r="O183" s="502"/>
      <c r="P183" s="502"/>
      <c r="Q183" s="502"/>
      <c r="R183" s="502"/>
      <c r="S183" s="526">
        <f>+K176-K182</f>
        <v>44.5</v>
      </c>
      <c r="T183" s="417">
        <v>110</v>
      </c>
    </row>
    <row r="184" spans="2:20" ht="15.75">
      <c r="B184" s="495">
        <v>350</v>
      </c>
      <c r="C184" s="496">
        <v>110</v>
      </c>
      <c r="D184" s="497"/>
      <c r="E184" s="498"/>
      <c r="F184" s="498"/>
      <c r="G184" s="498"/>
      <c r="H184" s="527">
        <f>+H179+H180+H181+H182+H183</f>
        <v>10655.199999999999</v>
      </c>
      <c r="I184" s="501"/>
      <c r="J184" s="502"/>
      <c r="K184" s="503"/>
      <c r="L184" s="502"/>
      <c r="M184" s="497">
        <v>66.8</v>
      </c>
      <c r="N184" s="504">
        <v>60</v>
      </c>
      <c r="O184" s="502"/>
      <c r="P184" s="502"/>
      <c r="Q184" s="502"/>
      <c r="R184" s="502"/>
      <c r="S184" s="526">
        <f>+H176-H184</f>
        <v>2109.8000000000011</v>
      </c>
      <c r="T184" s="417">
        <v>63</v>
      </c>
    </row>
    <row r="185" spans="2:20" ht="15.75">
      <c r="B185" s="495">
        <v>324</v>
      </c>
      <c r="C185" s="496">
        <v>125</v>
      </c>
      <c r="D185" s="497"/>
      <c r="E185" s="498"/>
      <c r="F185" s="498"/>
      <c r="G185" s="505"/>
      <c r="H185" s="500">
        <f>126.1+4+72.3+51.8+28.6+14.8+12.6+27.5+42+111.7+18+15.4+169.1+3+421.3+121.7</f>
        <v>1239.9000000000001</v>
      </c>
      <c r="I185" s="501"/>
      <c r="J185" s="502"/>
      <c r="K185" s="503"/>
      <c r="L185" s="502"/>
      <c r="M185" s="497">
        <v>84</v>
      </c>
      <c r="N185" s="504">
        <v>87.8</v>
      </c>
      <c r="O185" s="502"/>
      <c r="P185" s="502"/>
      <c r="Q185" s="502"/>
      <c r="R185" s="502"/>
      <c r="S185" s="526">
        <f>+S184+S183+S182</f>
        <v>2217.0000000000009</v>
      </c>
    </row>
    <row r="186" spans="2:20" ht="15.75">
      <c r="B186" s="495">
        <v>1056</v>
      </c>
      <c r="C186" s="496">
        <v>140</v>
      </c>
      <c r="D186" s="497"/>
      <c r="E186" s="498"/>
      <c r="F186" s="498"/>
      <c r="G186" s="505"/>
      <c r="H186" s="527">
        <f>+H184+H185</f>
        <v>11895.099999999999</v>
      </c>
      <c r="I186" s="501"/>
      <c r="J186" s="502"/>
      <c r="K186" s="503"/>
      <c r="L186" s="502"/>
      <c r="M186" s="497">
        <v>73.8</v>
      </c>
      <c r="N186" s="525">
        <f>+N179+N180+N181+N182+N183+N184+N185</f>
        <v>382.3</v>
      </c>
      <c r="O186" s="502"/>
      <c r="P186" s="502"/>
      <c r="Q186" s="502"/>
      <c r="R186" s="502"/>
    </row>
    <row r="187" spans="2:20" ht="15.75">
      <c r="B187" s="495">
        <v>384</v>
      </c>
      <c r="C187" s="496">
        <v>160</v>
      </c>
      <c r="D187" s="497"/>
      <c r="E187" s="498"/>
      <c r="F187" s="498"/>
      <c r="G187" s="505"/>
      <c r="H187" s="500"/>
      <c r="I187" s="501"/>
      <c r="J187" s="502"/>
      <c r="K187" s="503"/>
      <c r="L187" s="502"/>
      <c r="M187" s="497">
        <v>2</v>
      </c>
      <c r="N187" s="504"/>
      <c r="O187" s="502"/>
      <c r="P187" s="502"/>
      <c r="Q187" s="502"/>
      <c r="R187" s="502"/>
    </row>
    <row r="188" spans="2:20" ht="15.75">
      <c r="B188" s="495"/>
      <c r="C188" s="496"/>
      <c r="D188" s="497"/>
      <c r="E188" s="498"/>
      <c r="F188" s="498"/>
      <c r="G188" s="505"/>
      <c r="H188" s="500"/>
      <c r="I188" s="506"/>
      <c r="J188" s="502"/>
      <c r="K188" s="502"/>
      <c r="L188" s="502"/>
      <c r="M188" s="502">
        <v>109.5</v>
      </c>
      <c r="N188" s="502"/>
      <c r="O188" s="502"/>
      <c r="P188" s="502"/>
      <c r="Q188" s="502"/>
      <c r="R188" s="502"/>
    </row>
    <row r="189" spans="2:20" ht="15.75">
      <c r="B189" s="495"/>
      <c r="C189" s="496"/>
      <c r="D189" s="507"/>
      <c r="E189" s="490"/>
      <c r="F189" s="498"/>
      <c r="G189" s="505"/>
      <c r="H189" s="500"/>
      <c r="I189" s="506"/>
      <c r="J189" s="502"/>
      <c r="K189" s="502"/>
      <c r="L189" s="502"/>
      <c r="M189" s="502">
        <v>135.5</v>
      </c>
      <c r="N189" s="502"/>
      <c r="O189" s="502"/>
      <c r="P189" s="502"/>
      <c r="Q189" s="502"/>
      <c r="R189" s="502"/>
    </row>
    <row r="190" spans="2:20" ht="18.75">
      <c r="B190" s="508"/>
      <c r="C190" s="508"/>
      <c r="D190" s="502"/>
      <c r="E190" s="509"/>
      <c r="F190" s="509"/>
      <c r="G190" s="509"/>
      <c r="H190" s="509">
        <f>+H186+I181+J183+K182+L182+M190+N186</f>
        <v>15624.999999999996</v>
      </c>
      <c r="I190" s="502"/>
      <c r="J190" s="510"/>
      <c r="K190" s="502"/>
      <c r="L190" s="510"/>
      <c r="M190" s="524">
        <f>+M179+M180+M181+M182+M183+M184+M185+M186+M187+M188+M189</f>
        <v>1058.1999999999998</v>
      </c>
      <c r="N190" s="510"/>
      <c r="O190" s="510"/>
      <c r="P190" s="510"/>
      <c r="Q190" s="510"/>
      <c r="R190" s="510"/>
    </row>
    <row r="191" spans="2:20">
      <c r="B191" s="511"/>
      <c r="C191" s="511"/>
      <c r="D191" s="509"/>
      <c r="E191" s="509"/>
      <c r="F191" s="509"/>
      <c r="G191" s="509"/>
      <c r="H191" s="509">
        <f>+P176-H190</f>
        <v>956.00000000000364</v>
      </c>
      <c r="I191" s="509"/>
      <c r="J191" s="509"/>
      <c r="K191" s="509"/>
      <c r="L191" s="509"/>
      <c r="M191" s="509"/>
      <c r="N191" s="509"/>
      <c r="O191" s="509"/>
      <c r="P191" s="509"/>
      <c r="Q191" s="509"/>
      <c r="R191" s="509"/>
    </row>
    <row r="192" spans="2:20">
      <c r="B192" s="511"/>
      <c r="C192" s="511"/>
      <c r="D192" s="509"/>
      <c r="E192" s="509"/>
      <c r="F192" s="509"/>
      <c r="G192" s="509"/>
      <c r="H192" s="509"/>
      <c r="I192" s="509"/>
      <c r="J192" s="509"/>
      <c r="K192" s="509"/>
      <c r="L192" s="509"/>
      <c r="M192" s="509"/>
      <c r="N192" s="509"/>
      <c r="O192" s="509"/>
      <c r="P192" s="509"/>
      <c r="Q192" s="509"/>
      <c r="R192" s="509"/>
    </row>
    <row r="193" spans="2:18">
      <c r="B193" s="699"/>
      <c r="C193" s="699"/>
      <c r="D193" s="699"/>
      <c r="E193" s="699"/>
      <c r="F193" s="699"/>
      <c r="G193" s="699"/>
      <c r="H193" s="699"/>
      <c r="I193" s="699"/>
      <c r="J193" s="699"/>
      <c r="K193" s="699"/>
      <c r="L193" s="699"/>
      <c r="M193" s="699"/>
      <c r="N193" s="699"/>
      <c r="O193" s="699"/>
      <c r="P193" s="699"/>
      <c r="Q193" s="699"/>
      <c r="R193" s="699"/>
    </row>
    <row r="194" spans="2:18">
      <c r="B194" s="512"/>
      <c r="C194" s="512"/>
      <c r="D194" s="512"/>
      <c r="E194" s="512"/>
      <c r="F194" s="512"/>
      <c r="G194" s="512"/>
      <c r="H194" s="512"/>
      <c r="I194" s="512"/>
      <c r="J194" s="512"/>
      <c r="K194" s="512"/>
      <c r="L194" s="512"/>
      <c r="M194" s="512"/>
      <c r="N194" s="512"/>
      <c r="O194" s="512"/>
      <c r="P194" s="512"/>
      <c r="Q194" s="512"/>
      <c r="R194" s="512"/>
    </row>
  </sheetData>
  <autoFilter ref="H7:O162">
    <filterColumn colId="1">
      <filters blank="1"/>
    </filterColumn>
    <filterColumn colId="2">
      <filters blank="1"/>
    </filterColumn>
    <filterColumn colId="3">
      <filters blank="1"/>
    </filterColumn>
    <filterColumn colId="4">
      <filters blank="1"/>
    </filterColumn>
    <filterColumn colId="5">
      <filters blank="1"/>
    </filterColumn>
    <filterColumn colId="6">
      <filters blank="1"/>
    </filterColumn>
  </autoFilter>
  <mergeCells count="18">
    <mergeCell ref="S6:S7"/>
    <mergeCell ref="T6:T7"/>
    <mergeCell ref="B3:E3"/>
    <mergeCell ref="F3:T4"/>
    <mergeCell ref="B4:E4"/>
    <mergeCell ref="B5:T5"/>
    <mergeCell ref="B6:B7"/>
    <mergeCell ref="C6:C7"/>
    <mergeCell ref="D6:D7"/>
    <mergeCell ref="E6:E7"/>
    <mergeCell ref="F6:F7"/>
    <mergeCell ref="G6:G7"/>
    <mergeCell ref="B178:R178"/>
    <mergeCell ref="B193:R193"/>
    <mergeCell ref="H6:O6"/>
    <mergeCell ref="P6:P7"/>
    <mergeCell ref="Q6:Q7"/>
    <mergeCell ref="R6:R7"/>
  </mergeCells>
  <conditionalFormatting sqref="D189 N181:R189 J181:L189 M188:M189 G188:I189 G185:G187 H181:H187">
    <cfRule type="cellIs" dxfId="136" priority="67" operator="lessThan">
      <formula>0</formula>
    </cfRule>
  </conditionalFormatting>
  <conditionalFormatting sqref="J181">
    <cfRule type="cellIs" dxfId="135" priority="66" operator="greaterThan">
      <formula>#REF!</formula>
    </cfRule>
  </conditionalFormatting>
  <conditionalFormatting sqref="J182">
    <cfRule type="cellIs" dxfId="134" priority="65" operator="greaterThan">
      <formula>#REF!</formula>
    </cfRule>
  </conditionalFormatting>
  <conditionalFormatting sqref="J183">
    <cfRule type="cellIs" dxfId="133" priority="64" operator="greaterThan">
      <formula>#REF!</formula>
    </cfRule>
  </conditionalFormatting>
  <conditionalFormatting sqref="J184">
    <cfRule type="cellIs" dxfId="132" priority="63" operator="greaterThan">
      <formula>#REF!</formula>
    </cfRule>
  </conditionalFormatting>
  <conditionalFormatting sqref="J185">
    <cfRule type="cellIs" dxfId="131" priority="62" operator="greaterThan">
      <formula>#REF!</formula>
    </cfRule>
  </conditionalFormatting>
  <conditionalFormatting sqref="J186">
    <cfRule type="cellIs" dxfId="130" priority="61" operator="greaterThan">
      <formula>#REF!</formula>
    </cfRule>
  </conditionalFormatting>
  <conditionalFormatting sqref="J187">
    <cfRule type="cellIs" dxfId="129" priority="60" operator="greaterThan">
      <formula>#REF!</formula>
    </cfRule>
  </conditionalFormatting>
  <conditionalFormatting sqref="J188">
    <cfRule type="cellIs" dxfId="128" priority="59" operator="greaterThan">
      <formula>#REF!</formula>
    </cfRule>
  </conditionalFormatting>
  <conditionalFormatting sqref="J189">
    <cfRule type="cellIs" dxfId="127" priority="58" operator="greaterThan">
      <formula>#REF!</formula>
    </cfRule>
  </conditionalFormatting>
  <conditionalFormatting sqref="Q181">
    <cfRule type="cellIs" dxfId="126" priority="57" operator="greaterThan">
      <formula>#REF!</formula>
    </cfRule>
  </conditionalFormatting>
  <conditionalFormatting sqref="Q182">
    <cfRule type="cellIs" dxfId="125" priority="56" operator="greaterThan">
      <formula>#REF!</formula>
    </cfRule>
  </conditionalFormatting>
  <conditionalFormatting sqref="Q183">
    <cfRule type="cellIs" dxfId="124" priority="55" operator="greaterThan">
      <formula>#REF!</formula>
    </cfRule>
  </conditionalFormatting>
  <conditionalFormatting sqref="Q184">
    <cfRule type="cellIs" dxfId="123" priority="54" operator="greaterThan">
      <formula>#REF!</formula>
    </cfRule>
  </conditionalFormatting>
  <conditionalFormatting sqref="Q185">
    <cfRule type="cellIs" dxfId="122" priority="53" operator="greaterThan">
      <formula>#REF!</formula>
    </cfRule>
  </conditionalFormatting>
  <conditionalFormatting sqref="Q186">
    <cfRule type="cellIs" dxfId="121" priority="52" operator="greaterThan">
      <formula>#REF!</formula>
    </cfRule>
  </conditionalFormatting>
  <conditionalFormatting sqref="Q187">
    <cfRule type="cellIs" dxfId="120" priority="51" operator="greaterThan">
      <formula>#REF!</formula>
    </cfRule>
  </conditionalFormatting>
  <conditionalFormatting sqref="Q188">
    <cfRule type="cellIs" dxfId="119" priority="50" operator="greaterThan">
      <formula>#REF!</formula>
    </cfRule>
  </conditionalFormatting>
  <conditionalFormatting sqref="Q189">
    <cfRule type="cellIs" dxfId="118" priority="49" operator="greaterThan">
      <formula>#REF!</formula>
    </cfRule>
  </conditionalFormatting>
  <conditionalFormatting sqref="N181">
    <cfRule type="cellIs" dxfId="117" priority="48" operator="greaterThan">
      <formula>#REF!</formula>
    </cfRule>
  </conditionalFormatting>
  <conditionalFormatting sqref="N182">
    <cfRule type="cellIs" dxfId="116" priority="47" operator="greaterThan">
      <formula>#REF!</formula>
    </cfRule>
  </conditionalFormatting>
  <conditionalFormatting sqref="N183">
    <cfRule type="cellIs" dxfId="115" priority="46" operator="greaterThan">
      <formula>#REF!</formula>
    </cfRule>
  </conditionalFormatting>
  <conditionalFormatting sqref="N184">
    <cfRule type="cellIs" dxfId="114" priority="45" operator="greaterThan">
      <formula>#REF!</formula>
    </cfRule>
  </conditionalFormatting>
  <conditionalFormatting sqref="N185">
    <cfRule type="cellIs" dxfId="113" priority="44" operator="greaterThan">
      <formula>#REF!</formula>
    </cfRule>
  </conditionalFormatting>
  <conditionalFormatting sqref="N186">
    <cfRule type="cellIs" dxfId="112" priority="43" operator="greaterThan">
      <formula>#REF!</formula>
    </cfRule>
  </conditionalFormatting>
  <conditionalFormatting sqref="N187">
    <cfRule type="cellIs" dxfId="111" priority="42" operator="greaterThan">
      <formula>#REF!</formula>
    </cfRule>
  </conditionalFormatting>
  <conditionalFormatting sqref="O181">
    <cfRule type="cellIs" dxfId="110" priority="41" operator="greaterThan">
      <formula>#REF!</formula>
    </cfRule>
  </conditionalFormatting>
  <conditionalFormatting sqref="O182">
    <cfRule type="cellIs" dxfId="109" priority="40" operator="greaterThan">
      <formula>#REF!</formula>
    </cfRule>
  </conditionalFormatting>
  <conditionalFormatting sqref="O183">
    <cfRule type="cellIs" dxfId="108" priority="39" operator="greaterThan">
      <formula>#REF!</formula>
    </cfRule>
  </conditionalFormatting>
  <conditionalFormatting sqref="O184">
    <cfRule type="cellIs" dxfId="107" priority="38" operator="greaterThan">
      <formula>#REF!</formula>
    </cfRule>
  </conditionalFormatting>
  <conditionalFormatting sqref="O185">
    <cfRule type="cellIs" dxfId="106" priority="37" operator="greaterThan">
      <formula>#REF!</formula>
    </cfRule>
  </conditionalFormatting>
  <conditionalFormatting sqref="O186">
    <cfRule type="cellIs" dxfId="105" priority="36" operator="greaterThan">
      <formula>#REF!</formula>
    </cfRule>
  </conditionalFormatting>
  <conditionalFormatting sqref="O187">
    <cfRule type="cellIs" dxfId="104" priority="35" operator="greaterThan">
      <formula>#REF!</formula>
    </cfRule>
  </conditionalFormatting>
  <conditionalFormatting sqref="D189 N181:R189 J181:L189 M188:M189 G188:I189 G185:G187 H181:H187">
    <cfRule type="cellIs" dxfId="103" priority="34" operator="lessThan">
      <formula>0</formula>
    </cfRule>
  </conditionalFormatting>
  <conditionalFormatting sqref="J181">
    <cfRule type="cellIs" dxfId="102" priority="33" operator="greaterThan">
      <formula>#REF!</formula>
    </cfRule>
  </conditionalFormatting>
  <conditionalFormatting sqref="J182">
    <cfRule type="cellIs" dxfId="101" priority="32" operator="greaterThan">
      <formula>#REF!</formula>
    </cfRule>
  </conditionalFormatting>
  <conditionalFormatting sqref="J183">
    <cfRule type="cellIs" dxfId="100" priority="31" operator="greaterThan">
      <formula>#REF!</formula>
    </cfRule>
  </conditionalFormatting>
  <conditionalFormatting sqref="J184">
    <cfRule type="cellIs" dxfId="99" priority="30" operator="greaterThan">
      <formula>#REF!</formula>
    </cfRule>
  </conditionalFormatting>
  <conditionalFormatting sqref="J185">
    <cfRule type="cellIs" dxfId="98" priority="29" operator="greaterThan">
      <formula>#REF!</formula>
    </cfRule>
  </conditionalFormatting>
  <conditionalFormatting sqref="J186">
    <cfRule type="cellIs" dxfId="97" priority="28" operator="greaterThan">
      <formula>#REF!</formula>
    </cfRule>
  </conditionalFormatting>
  <conditionalFormatting sqref="J187">
    <cfRule type="cellIs" dxfId="96" priority="27" operator="greaterThan">
      <formula>#REF!</formula>
    </cfRule>
  </conditionalFormatting>
  <conditionalFormatting sqref="J188">
    <cfRule type="cellIs" dxfId="95" priority="26" operator="greaterThan">
      <formula>#REF!</formula>
    </cfRule>
  </conditionalFormatting>
  <conditionalFormatting sqref="J189">
    <cfRule type="cellIs" dxfId="94" priority="25" operator="greaterThan">
      <formula>#REF!</formula>
    </cfRule>
  </conditionalFormatting>
  <conditionalFormatting sqref="Q181">
    <cfRule type="cellIs" dxfId="93" priority="24" operator="greaterThan">
      <formula>#REF!</formula>
    </cfRule>
  </conditionalFormatting>
  <conditionalFormatting sqref="Q182">
    <cfRule type="cellIs" dxfId="92" priority="23" operator="greaterThan">
      <formula>#REF!</formula>
    </cfRule>
  </conditionalFormatting>
  <conditionalFormatting sqref="Q183">
    <cfRule type="cellIs" dxfId="91" priority="22" operator="greaterThan">
      <formula>#REF!</formula>
    </cfRule>
  </conditionalFormatting>
  <conditionalFormatting sqref="Q184">
    <cfRule type="cellIs" dxfId="90" priority="21" operator="greaterThan">
      <formula>#REF!</formula>
    </cfRule>
  </conditionalFormatting>
  <conditionalFormatting sqref="Q185">
    <cfRule type="cellIs" dxfId="89" priority="20" operator="greaterThan">
      <formula>#REF!</formula>
    </cfRule>
  </conditionalFormatting>
  <conditionalFormatting sqref="Q186">
    <cfRule type="cellIs" dxfId="88" priority="19" operator="greaterThan">
      <formula>#REF!</formula>
    </cfRule>
  </conditionalFormatting>
  <conditionalFormatting sqref="Q187">
    <cfRule type="cellIs" dxfId="87" priority="18" operator="greaterThan">
      <formula>#REF!</formula>
    </cfRule>
  </conditionalFormatting>
  <conditionalFormatting sqref="Q188">
    <cfRule type="cellIs" dxfId="86" priority="17" operator="greaterThan">
      <formula>#REF!</formula>
    </cfRule>
  </conditionalFormatting>
  <conditionalFormatting sqref="Q189">
    <cfRule type="cellIs" dxfId="85" priority="16" operator="greaterThan">
      <formula>#REF!</formula>
    </cfRule>
  </conditionalFormatting>
  <conditionalFormatting sqref="N181">
    <cfRule type="cellIs" dxfId="84" priority="15" operator="greaterThan">
      <formula>#REF!</formula>
    </cfRule>
  </conditionalFormatting>
  <conditionalFormatting sqref="N182">
    <cfRule type="cellIs" dxfId="83" priority="14" operator="greaterThan">
      <formula>#REF!</formula>
    </cfRule>
  </conditionalFormatting>
  <conditionalFormatting sqref="N183">
    <cfRule type="cellIs" dxfId="82" priority="13" operator="greaterThan">
      <formula>#REF!</formula>
    </cfRule>
  </conditionalFormatting>
  <conditionalFormatting sqref="N184">
    <cfRule type="cellIs" dxfId="81" priority="12" operator="greaterThan">
      <formula>#REF!</formula>
    </cfRule>
  </conditionalFormatting>
  <conditionalFormatting sqref="N185">
    <cfRule type="cellIs" dxfId="80" priority="11" operator="greaterThan">
      <formula>#REF!</formula>
    </cfRule>
  </conditionalFormatting>
  <conditionalFormatting sqref="N186">
    <cfRule type="cellIs" dxfId="79" priority="10" operator="greaterThan">
      <formula>#REF!</formula>
    </cfRule>
  </conditionalFormatting>
  <conditionalFormatting sqref="N187">
    <cfRule type="cellIs" dxfId="78" priority="9" operator="greaterThan">
      <formula>#REF!</formula>
    </cfRule>
  </conditionalFormatting>
  <conditionalFormatting sqref="O181">
    <cfRule type="cellIs" dxfId="77" priority="8" operator="greaterThan">
      <formula>#REF!</formula>
    </cfRule>
  </conditionalFormatting>
  <conditionalFormatting sqref="O182">
    <cfRule type="cellIs" dxfId="76" priority="7" operator="greaterThan">
      <formula>#REF!</formula>
    </cfRule>
  </conditionalFormatting>
  <conditionalFormatting sqref="O183">
    <cfRule type="cellIs" dxfId="75" priority="6" operator="greaterThan">
      <formula>#REF!</formula>
    </cfRule>
  </conditionalFormatting>
  <conditionalFormatting sqref="O184">
    <cfRule type="cellIs" dxfId="74" priority="5" operator="greaterThan">
      <formula>#REF!</formula>
    </cfRule>
  </conditionalFormatting>
  <conditionalFormatting sqref="O185">
    <cfRule type="cellIs" dxfId="73" priority="4" operator="greaterThan">
      <formula>#REF!</formula>
    </cfRule>
  </conditionalFormatting>
  <conditionalFormatting sqref="O186">
    <cfRule type="cellIs" dxfId="72" priority="3" operator="greaterThan">
      <formula>#REF!</formula>
    </cfRule>
  </conditionalFormatting>
  <conditionalFormatting sqref="O187">
    <cfRule type="cellIs" dxfId="71" priority="2" operator="greaterThan">
      <formula>#REF!</formula>
    </cfRule>
  </conditionalFormatting>
  <conditionalFormatting sqref="G185:G189">
    <cfRule type="cellIs" dxfId="70" priority="1" operator="lessThan">
      <formula>0</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238"/>
  <sheetViews>
    <sheetView topLeftCell="A154" workbookViewId="0">
      <selection activeCell="F166" sqref="F166"/>
    </sheetView>
  </sheetViews>
  <sheetFormatPr defaultRowHeight="15"/>
  <cols>
    <col min="1" max="2" width="9.140625" style="372"/>
    <col min="3" max="3" width="10.42578125" style="372" bestFit="1" customWidth="1"/>
    <col min="4" max="4" width="9.140625" style="372"/>
    <col min="5" max="6" width="9.7109375" style="372" bestFit="1" customWidth="1"/>
    <col min="7" max="7" width="11.28515625" style="372" bestFit="1" customWidth="1"/>
    <col min="8" max="16384" width="9.140625" style="372"/>
  </cols>
  <sheetData>
    <row r="1" spans="1:19">
      <c r="A1" s="371" t="s">
        <v>1491</v>
      </c>
    </row>
    <row r="4" spans="1:19" ht="18.75">
      <c r="B4" s="682" t="s">
        <v>22</v>
      </c>
      <c r="C4" s="682"/>
      <c r="D4" s="682"/>
      <c r="E4" s="682"/>
      <c r="F4" s="683"/>
      <c r="G4" s="683"/>
      <c r="H4" s="683"/>
      <c r="I4" s="683"/>
      <c r="J4" s="683"/>
      <c r="K4" s="683"/>
      <c r="L4" s="683"/>
      <c r="M4" s="683"/>
      <c r="N4" s="683"/>
      <c r="O4" s="683"/>
      <c r="P4" s="683"/>
      <c r="Q4" s="683"/>
      <c r="R4" s="683"/>
      <c r="S4" s="683"/>
    </row>
    <row r="5" spans="1:19" ht="18.75">
      <c r="B5" s="682" t="s">
        <v>1735</v>
      </c>
      <c r="C5" s="682"/>
      <c r="D5" s="682"/>
      <c r="E5" s="682"/>
      <c r="F5" s="683"/>
      <c r="G5" s="683"/>
      <c r="H5" s="683"/>
      <c r="I5" s="683"/>
      <c r="J5" s="683"/>
      <c r="K5" s="683"/>
      <c r="L5" s="683"/>
      <c r="M5" s="683"/>
      <c r="N5" s="683"/>
      <c r="O5" s="683"/>
      <c r="P5" s="683"/>
      <c r="Q5" s="683"/>
      <c r="R5" s="683"/>
      <c r="S5" s="683"/>
    </row>
    <row r="6" spans="1:19" ht="18.75">
      <c r="B6" s="682"/>
      <c r="C6" s="682"/>
      <c r="D6" s="682"/>
      <c r="E6" s="682"/>
      <c r="F6" s="683"/>
      <c r="G6" s="683"/>
      <c r="H6" s="683"/>
      <c r="I6" s="683"/>
      <c r="J6" s="683"/>
      <c r="K6" s="683"/>
      <c r="L6" s="683"/>
      <c r="M6" s="683"/>
      <c r="N6" s="683"/>
      <c r="O6" s="683"/>
      <c r="P6" s="683"/>
      <c r="Q6" s="683"/>
      <c r="R6" s="683"/>
      <c r="S6" s="683"/>
    </row>
    <row r="7" spans="1:19" ht="18.75">
      <c r="B7" s="682"/>
      <c r="C7" s="682"/>
      <c r="D7" s="682"/>
      <c r="E7" s="682"/>
      <c r="F7" s="683"/>
      <c r="G7" s="683"/>
      <c r="H7" s="683"/>
      <c r="I7" s="683"/>
      <c r="J7" s="683"/>
      <c r="K7" s="683"/>
      <c r="L7" s="683"/>
      <c r="M7" s="683"/>
      <c r="N7" s="683"/>
      <c r="O7" s="683"/>
      <c r="P7" s="683"/>
      <c r="Q7" s="683"/>
      <c r="R7" s="683"/>
      <c r="S7" s="683"/>
    </row>
    <row r="8" spans="1:19" ht="18.75">
      <c r="B8" s="684" t="s">
        <v>1758</v>
      </c>
      <c r="C8" s="685"/>
      <c r="D8" s="685"/>
      <c r="E8" s="685"/>
      <c r="F8" s="685"/>
      <c r="G8" s="685"/>
      <c r="H8" s="685"/>
      <c r="I8" s="685"/>
      <c r="J8" s="685"/>
      <c r="K8" s="685"/>
      <c r="L8" s="685"/>
      <c r="M8" s="685"/>
      <c r="N8" s="685"/>
      <c r="O8" s="685"/>
      <c r="P8" s="685"/>
      <c r="Q8" s="685"/>
      <c r="R8" s="685"/>
      <c r="S8" s="686"/>
    </row>
    <row r="9" spans="1:19" ht="18" customHeight="1">
      <c r="B9" s="687" t="s">
        <v>1633</v>
      </c>
      <c r="C9" s="687" t="s">
        <v>1634</v>
      </c>
      <c r="D9" s="681" t="s">
        <v>91</v>
      </c>
      <c r="E9" s="681" t="s">
        <v>92</v>
      </c>
      <c r="F9" s="681" t="s">
        <v>93</v>
      </c>
      <c r="G9" s="681" t="s">
        <v>94</v>
      </c>
      <c r="H9" s="688" t="s">
        <v>95</v>
      </c>
      <c r="I9" s="689"/>
      <c r="J9" s="689"/>
      <c r="K9" s="689"/>
      <c r="L9" s="689"/>
      <c r="M9" s="690"/>
      <c r="N9" s="373"/>
      <c r="O9" s="681" t="s">
        <v>96</v>
      </c>
      <c r="P9" s="681" t="s">
        <v>97</v>
      </c>
      <c r="Q9" s="681" t="s">
        <v>98</v>
      </c>
      <c r="R9" s="681" t="s">
        <v>99</v>
      </c>
      <c r="S9" s="681" t="s">
        <v>265</v>
      </c>
    </row>
    <row r="10" spans="1:19" ht="36">
      <c r="B10" s="687"/>
      <c r="C10" s="687"/>
      <c r="D10" s="681"/>
      <c r="E10" s="681"/>
      <c r="F10" s="681"/>
      <c r="G10" s="681"/>
      <c r="H10" s="374" t="s">
        <v>101</v>
      </c>
      <c r="I10" s="375" t="s">
        <v>102</v>
      </c>
      <c r="J10" s="375" t="s">
        <v>103</v>
      </c>
      <c r="K10" s="375" t="s">
        <v>104</v>
      </c>
      <c r="L10" s="375" t="s">
        <v>1697</v>
      </c>
      <c r="M10" s="375" t="s">
        <v>1642</v>
      </c>
      <c r="N10" s="375">
        <v>160</v>
      </c>
      <c r="O10" s="681"/>
      <c r="P10" s="681"/>
      <c r="Q10" s="681"/>
      <c r="R10" s="681"/>
      <c r="S10" s="681"/>
    </row>
    <row r="11" spans="1:19">
      <c r="B11" s="376">
        <v>1</v>
      </c>
      <c r="C11" s="377">
        <v>45264</v>
      </c>
      <c r="D11" s="378" t="s">
        <v>1736</v>
      </c>
      <c r="E11" s="378" t="s">
        <v>1737</v>
      </c>
      <c r="F11" s="376"/>
      <c r="G11" s="376"/>
      <c r="H11" s="376">
        <v>285</v>
      </c>
      <c r="I11" s="376"/>
      <c r="J11" s="376"/>
      <c r="K11" s="376"/>
      <c r="L11" s="376"/>
      <c r="M11" s="376"/>
      <c r="N11" s="376"/>
      <c r="O11" s="376">
        <f>+H11</f>
        <v>285</v>
      </c>
      <c r="P11" s="376"/>
      <c r="Q11" s="376"/>
      <c r="R11" s="376"/>
      <c r="S11" s="379"/>
    </row>
    <row r="12" spans="1:19">
      <c r="B12" s="376">
        <f>1+B11</f>
        <v>2</v>
      </c>
      <c r="C12" s="377">
        <v>45265</v>
      </c>
      <c r="D12" s="376" t="s">
        <v>758</v>
      </c>
      <c r="E12" s="376" t="s">
        <v>1742</v>
      </c>
      <c r="F12" s="376"/>
      <c r="G12" s="376"/>
      <c r="H12" s="376">
        <v>32</v>
      </c>
      <c r="I12" s="376"/>
      <c r="J12" s="376"/>
      <c r="K12" s="376"/>
      <c r="L12" s="376"/>
      <c r="M12" s="376"/>
      <c r="N12" s="376"/>
      <c r="O12" s="376">
        <f>+O11+H12+I12+J12+K12+L12+M12+N12</f>
        <v>317</v>
      </c>
      <c r="P12" s="376"/>
      <c r="Q12" s="376"/>
      <c r="R12" s="376"/>
      <c r="S12" s="379"/>
    </row>
    <row r="13" spans="1:19">
      <c r="B13" s="376">
        <f t="shared" ref="B13:B76" si="0">1+B12</f>
        <v>3</v>
      </c>
      <c r="C13" s="377">
        <v>45265</v>
      </c>
      <c r="D13" s="376" t="s">
        <v>1742</v>
      </c>
      <c r="E13" s="376" t="s">
        <v>1490</v>
      </c>
      <c r="F13" s="376"/>
      <c r="G13" s="376"/>
      <c r="H13" s="376">
        <v>36</v>
      </c>
      <c r="I13" s="376"/>
      <c r="J13" s="376"/>
      <c r="K13" s="376"/>
      <c r="L13" s="376"/>
      <c r="M13" s="376"/>
      <c r="N13" s="376"/>
      <c r="O13" s="376">
        <f t="shared" ref="O13:O76" si="1">+O12+H13+I13+J13+K13+L13+M13+N13</f>
        <v>353</v>
      </c>
      <c r="P13" s="376"/>
      <c r="Q13" s="376"/>
      <c r="R13" s="376"/>
      <c r="S13" s="379"/>
    </row>
    <row r="14" spans="1:19">
      <c r="B14" s="376">
        <f t="shared" si="0"/>
        <v>4</v>
      </c>
      <c r="C14" s="377">
        <v>45265</v>
      </c>
      <c r="D14" s="376" t="s">
        <v>1490</v>
      </c>
      <c r="E14" s="376" t="s">
        <v>1060</v>
      </c>
      <c r="F14" s="376"/>
      <c r="G14" s="376"/>
      <c r="H14" s="376">
        <v>29</v>
      </c>
      <c r="I14" s="376"/>
      <c r="J14" s="376"/>
      <c r="K14" s="376"/>
      <c r="L14" s="376"/>
      <c r="M14" s="376"/>
      <c r="N14" s="376"/>
      <c r="O14" s="376">
        <f t="shared" si="1"/>
        <v>382</v>
      </c>
      <c r="P14" s="376"/>
      <c r="Q14" s="376"/>
      <c r="R14" s="376"/>
      <c r="S14" s="379"/>
    </row>
    <row r="15" spans="1:19">
      <c r="B15" s="376">
        <f t="shared" si="0"/>
        <v>5</v>
      </c>
      <c r="C15" s="377">
        <v>45266</v>
      </c>
      <c r="D15" s="376" t="s">
        <v>1585</v>
      </c>
      <c r="E15" s="376" t="s">
        <v>1443</v>
      </c>
      <c r="F15" s="376"/>
      <c r="G15" s="376"/>
      <c r="H15" s="376">
        <v>108</v>
      </c>
      <c r="I15" s="376"/>
      <c r="J15" s="376"/>
      <c r="K15" s="376"/>
      <c r="L15" s="376"/>
      <c r="M15" s="376"/>
      <c r="N15" s="376"/>
      <c r="O15" s="376">
        <f t="shared" si="1"/>
        <v>490</v>
      </c>
      <c r="P15" s="376"/>
      <c r="Q15" s="376"/>
      <c r="R15" s="376"/>
      <c r="S15" s="379"/>
    </row>
    <row r="16" spans="1:19">
      <c r="B16" s="376">
        <f t="shared" si="0"/>
        <v>6</v>
      </c>
      <c r="C16" s="377">
        <v>45266</v>
      </c>
      <c r="D16" s="376" t="s">
        <v>1443</v>
      </c>
      <c r="E16" s="376" t="s">
        <v>758</v>
      </c>
      <c r="F16" s="376"/>
      <c r="G16" s="376"/>
      <c r="H16" s="376">
        <v>144</v>
      </c>
      <c r="I16" s="376"/>
      <c r="J16" s="376"/>
      <c r="K16" s="376"/>
      <c r="L16" s="376"/>
      <c r="M16" s="376"/>
      <c r="N16" s="376"/>
      <c r="O16" s="376">
        <f t="shared" si="1"/>
        <v>634</v>
      </c>
      <c r="P16" s="376"/>
      <c r="Q16" s="376"/>
      <c r="R16" s="376"/>
      <c r="S16" s="379"/>
    </row>
    <row r="17" spans="2:19">
      <c r="B17" s="376">
        <f t="shared" si="0"/>
        <v>7</v>
      </c>
      <c r="C17" s="377">
        <v>45266</v>
      </c>
      <c r="D17" s="376" t="s">
        <v>758</v>
      </c>
      <c r="E17" s="376" t="s">
        <v>1060</v>
      </c>
      <c r="F17" s="376"/>
      <c r="G17" s="376"/>
      <c r="H17" s="376">
        <v>32</v>
      </c>
      <c r="I17" s="376"/>
      <c r="J17" s="376"/>
      <c r="K17" s="376"/>
      <c r="L17" s="376"/>
      <c r="M17" s="376"/>
      <c r="N17" s="376"/>
      <c r="O17" s="376">
        <f t="shared" si="1"/>
        <v>666</v>
      </c>
      <c r="P17" s="376"/>
      <c r="Q17" s="376"/>
      <c r="R17" s="376"/>
      <c r="S17" s="379"/>
    </row>
    <row r="18" spans="2:19">
      <c r="B18" s="376">
        <f t="shared" si="0"/>
        <v>8</v>
      </c>
      <c r="C18" s="377">
        <v>45266</v>
      </c>
      <c r="D18" s="376" t="s">
        <v>1060</v>
      </c>
      <c r="E18" s="376" t="s">
        <v>1606</v>
      </c>
      <c r="F18" s="376"/>
      <c r="G18" s="376"/>
      <c r="H18" s="376">
        <v>29</v>
      </c>
      <c r="I18" s="376"/>
      <c r="J18" s="376"/>
      <c r="K18" s="376"/>
      <c r="L18" s="376"/>
      <c r="M18" s="376"/>
      <c r="N18" s="376"/>
      <c r="O18" s="376">
        <f t="shared" si="1"/>
        <v>695</v>
      </c>
      <c r="P18" s="376"/>
      <c r="Q18" s="376"/>
      <c r="R18" s="376"/>
      <c r="S18" s="379"/>
    </row>
    <row r="19" spans="2:19">
      <c r="B19" s="376">
        <f t="shared" si="0"/>
        <v>9</v>
      </c>
      <c r="C19" s="377">
        <v>45267</v>
      </c>
      <c r="D19" s="376" t="s">
        <v>1494</v>
      </c>
      <c r="E19" s="376" t="s">
        <v>759</v>
      </c>
      <c r="F19" s="376"/>
      <c r="G19" s="376"/>
      <c r="H19" s="376">
        <v>113</v>
      </c>
      <c r="I19" s="376"/>
      <c r="J19" s="376"/>
      <c r="K19" s="376"/>
      <c r="L19" s="376"/>
      <c r="M19" s="376"/>
      <c r="N19" s="376"/>
      <c r="O19" s="376">
        <f t="shared" si="1"/>
        <v>808</v>
      </c>
      <c r="P19" s="376"/>
      <c r="Q19" s="376"/>
      <c r="R19" s="376"/>
      <c r="S19" s="379"/>
    </row>
    <row r="20" spans="2:19">
      <c r="B20" s="376">
        <f t="shared" si="0"/>
        <v>10</v>
      </c>
      <c r="C20" s="377">
        <v>45268</v>
      </c>
      <c r="D20" s="376" t="s">
        <v>1745</v>
      </c>
      <c r="E20" s="376">
        <v>298</v>
      </c>
      <c r="F20" s="376"/>
      <c r="G20" s="376"/>
      <c r="H20" s="376">
        <v>50</v>
      </c>
      <c r="I20" s="376"/>
      <c r="J20" s="376"/>
      <c r="K20" s="376"/>
      <c r="L20" s="376"/>
      <c r="M20" s="376"/>
      <c r="N20" s="376"/>
      <c r="O20" s="376">
        <f t="shared" si="1"/>
        <v>858</v>
      </c>
      <c r="P20" s="376"/>
      <c r="Q20" s="376"/>
      <c r="R20" s="376"/>
      <c r="S20" s="379"/>
    </row>
    <row r="21" spans="2:19">
      <c r="B21" s="376">
        <f t="shared" si="0"/>
        <v>11</v>
      </c>
      <c r="C21" s="377">
        <v>45268</v>
      </c>
      <c r="D21" s="376" t="s">
        <v>1492</v>
      </c>
      <c r="E21" s="376">
        <v>300</v>
      </c>
      <c r="F21" s="376"/>
      <c r="G21" s="376"/>
      <c r="H21" s="376">
        <v>33</v>
      </c>
      <c r="I21" s="376"/>
      <c r="J21" s="376"/>
      <c r="K21" s="376"/>
      <c r="L21" s="376"/>
      <c r="M21" s="376"/>
      <c r="N21" s="376"/>
      <c r="O21" s="376">
        <f t="shared" si="1"/>
        <v>891</v>
      </c>
      <c r="P21" s="376"/>
      <c r="Q21" s="376"/>
      <c r="R21" s="376"/>
      <c r="S21" s="379"/>
    </row>
    <row r="22" spans="2:19">
      <c r="B22" s="376">
        <f t="shared" si="0"/>
        <v>12</v>
      </c>
      <c r="C22" s="377">
        <v>45269</v>
      </c>
      <c r="D22" s="376" t="s">
        <v>1570</v>
      </c>
      <c r="E22" s="376" t="s">
        <v>1451</v>
      </c>
      <c r="F22" s="376"/>
      <c r="G22" s="376"/>
      <c r="H22" s="376">
        <v>23</v>
      </c>
      <c r="I22" s="376"/>
      <c r="J22" s="376"/>
      <c r="K22" s="376"/>
      <c r="L22" s="376"/>
      <c r="M22" s="376"/>
      <c r="N22" s="376"/>
      <c r="O22" s="376">
        <f t="shared" si="1"/>
        <v>914</v>
      </c>
      <c r="P22" s="376"/>
      <c r="Q22" s="376"/>
      <c r="R22" s="376"/>
      <c r="S22" s="379"/>
    </row>
    <row r="23" spans="2:19">
      <c r="B23" s="376">
        <f t="shared" si="0"/>
        <v>13</v>
      </c>
      <c r="C23" s="377">
        <v>45269</v>
      </c>
      <c r="D23" s="376">
        <v>259</v>
      </c>
      <c r="E23" s="376" t="s">
        <v>1360</v>
      </c>
      <c r="F23" s="376"/>
      <c r="G23" s="376"/>
      <c r="H23" s="376">
        <v>50</v>
      </c>
      <c r="I23" s="376"/>
      <c r="J23" s="376"/>
      <c r="K23" s="376"/>
      <c r="L23" s="376"/>
      <c r="M23" s="376"/>
      <c r="N23" s="376"/>
      <c r="O23" s="376">
        <f t="shared" si="1"/>
        <v>964</v>
      </c>
      <c r="P23" s="376"/>
      <c r="Q23" s="376"/>
      <c r="R23" s="376"/>
      <c r="S23" s="379"/>
    </row>
    <row r="24" spans="2:19">
      <c r="B24" s="376">
        <f t="shared" si="0"/>
        <v>14</v>
      </c>
      <c r="C24" s="377">
        <v>45270</v>
      </c>
      <c r="D24" s="376" t="s">
        <v>1570</v>
      </c>
      <c r="E24" s="376">
        <v>259</v>
      </c>
      <c r="F24" s="376"/>
      <c r="G24" s="376"/>
      <c r="H24" s="376">
        <v>34</v>
      </c>
      <c r="I24" s="376"/>
      <c r="J24" s="376"/>
      <c r="K24" s="376"/>
      <c r="L24" s="376"/>
      <c r="M24" s="376"/>
      <c r="N24" s="376"/>
      <c r="O24" s="376">
        <f t="shared" si="1"/>
        <v>998</v>
      </c>
      <c r="P24" s="376"/>
      <c r="Q24" s="376"/>
      <c r="R24" s="376"/>
      <c r="S24" s="379"/>
    </row>
    <row r="25" spans="2:19">
      <c r="B25" s="376">
        <f t="shared" si="0"/>
        <v>15</v>
      </c>
      <c r="C25" s="377">
        <v>45270</v>
      </c>
      <c r="D25" s="376">
        <v>266</v>
      </c>
      <c r="E25" s="376">
        <v>268</v>
      </c>
      <c r="F25" s="376"/>
      <c r="G25" s="376"/>
      <c r="H25" s="376">
        <v>22</v>
      </c>
      <c r="I25" s="376"/>
      <c r="J25" s="376"/>
      <c r="K25" s="376"/>
      <c r="L25" s="376"/>
      <c r="M25" s="376"/>
      <c r="N25" s="376"/>
      <c r="O25" s="376">
        <f t="shared" si="1"/>
        <v>1020</v>
      </c>
      <c r="P25" s="376"/>
      <c r="Q25" s="376"/>
      <c r="R25" s="376"/>
      <c r="S25" s="379"/>
    </row>
    <row r="26" spans="2:19">
      <c r="B26" s="376">
        <f t="shared" si="0"/>
        <v>16</v>
      </c>
      <c r="C26" s="377">
        <v>45270</v>
      </c>
      <c r="D26" s="376">
        <v>266</v>
      </c>
      <c r="E26" s="376">
        <v>267</v>
      </c>
      <c r="F26" s="376"/>
      <c r="G26" s="376"/>
      <c r="H26" s="376">
        <v>34</v>
      </c>
      <c r="I26" s="376"/>
      <c r="J26" s="376"/>
      <c r="K26" s="376"/>
      <c r="L26" s="376"/>
      <c r="M26" s="376"/>
      <c r="N26" s="376"/>
      <c r="O26" s="376">
        <f t="shared" si="1"/>
        <v>1054</v>
      </c>
      <c r="P26" s="376"/>
      <c r="Q26" s="376"/>
      <c r="R26" s="376"/>
      <c r="S26" s="379"/>
    </row>
    <row r="27" spans="2:19">
      <c r="B27" s="376">
        <f t="shared" si="0"/>
        <v>17</v>
      </c>
      <c r="C27" s="377">
        <v>45270</v>
      </c>
      <c r="D27" s="376">
        <v>289</v>
      </c>
      <c r="E27" s="376">
        <v>285</v>
      </c>
      <c r="F27" s="376"/>
      <c r="G27" s="376"/>
      <c r="H27" s="376">
        <v>50</v>
      </c>
      <c r="I27" s="376"/>
      <c r="J27" s="376"/>
      <c r="K27" s="376"/>
      <c r="L27" s="376"/>
      <c r="M27" s="376"/>
      <c r="N27" s="376"/>
      <c r="O27" s="376">
        <f t="shared" si="1"/>
        <v>1104</v>
      </c>
      <c r="P27" s="376"/>
      <c r="Q27" s="376"/>
      <c r="R27" s="376"/>
      <c r="S27" s="379"/>
    </row>
    <row r="28" spans="2:19">
      <c r="B28" s="376">
        <f t="shared" si="0"/>
        <v>18</v>
      </c>
      <c r="C28" s="377">
        <v>45270</v>
      </c>
      <c r="D28" s="376">
        <v>285</v>
      </c>
      <c r="E28" s="376">
        <v>270</v>
      </c>
      <c r="F28" s="376"/>
      <c r="G28" s="376"/>
      <c r="H28" s="376">
        <v>60</v>
      </c>
      <c r="I28" s="376"/>
      <c r="J28" s="376"/>
      <c r="K28" s="376"/>
      <c r="L28" s="376"/>
      <c r="M28" s="376"/>
      <c r="N28" s="376"/>
      <c r="O28" s="376">
        <f t="shared" si="1"/>
        <v>1164</v>
      </c>
      <c r="P28" s="376"/>
      <c r="Q28" s="376"/>
      <c r="R28" s="376"/>
      <c r="S28" s="379"/>
    </row>
    <row r="29" spans="2:19">
      <c r="B29" s="376">
        <f t="shared" si="0"/>
        <v>19</v>
      </c>
      <c r="C29" s="377">
        <v>45270</v>
      </c>
      <c r="D29" s="376">
        <v>299</v>
      </c>
      <c r="E29" s="376">
        <v>297</v>
      </c>
      <c r="F29" s="376"/>
      <c r="G29" s="376"/>
      <c r="H29" s="376">
        <v>38</v>
      </c>
      <c r="I29" s="376"/>
      <c r="J29" s="376"/>
      <c r="K29" s="376"/>
      <c r="L29" s="376"/>
      <c r="M29" s="376"/>
      <c r="N29" s="376"/>
      <c r="O29" s="376">
        <f t="shared" si="1"/>
        <v>1202</v>
      </c>
      <c r="P29" s="376"/>
      <c r="Q29" s="376"/>
      <c r="R29" s="376"/>
      <c r="S29" s="379"/>
    </row>
    <row r="30" spans="2:19">
      <c r="B30" s="376">
        <f t="shared" si="0"/>
        <v>20</v>
      </c>
      <c r="C30" s="377">
        <v>45270</v>
      </c>
      <c r="D30" s="376">
        <v>297</v>
      </c>
      <c r="E30" s="376">
        <v>295</v>
      </c>
      <c r="F30" s="376"/>
      <c r="G30" s="376"/>
      <c r="H30" s="376">
        <v>72</v>
      </c>
      <c r="I30" s="376"/>
      <c r="J30" s="376"/>
      <c r="K30" s="376"/>
      <c r="L30" s="376"/>
      <c r="M30" s="376"/>
      <c r="N30" s="376"/>
      <c r="O30" s="376">
        <f t="shared" si="1"/>
        <v>1274</v>
      </c>
      <c r="P30" s="376"/>
      <c r="Q30" s="376"/>
      <c r="R30" s="376"/>
      <c r="S30" s="379"/>
    </row>
    <row r="31" spans="2:19">
      <c r="B31" s="376">
        <f t="shared" si="0"/>
        <v>21</v>
      </c>
      <c r="C31" s="377">
        <v>45271</v>
      </c>
      <c r="D31" s="376">
        <v>255</v>
      </c>
      <c r="E31" s="376">
        <v>249</v>
      </c>
      <c r="F31" s="376"/>
      <c r="G31" s="376"/>
      <c r="H31" s="376">
        <v>66</v>
      </c>
      <c r="I31" s="376"/>
      <c r="J31" s="376"/>
      <c r="K31" s="376"/>
      <c r="L31" s="376"/>
      <c r="M31" s="376"/>
      <c r="N31" s="376"/>
      <c r="O31" s="376">
        <f t="shared" si="1"/>
        <v>1340</v>
      </c>
      <c r="P31" s="376"/>
      <c r="Q31" s="376"/>
      <c r="R31" s="376"/>
      <c r="S31" s="379"/>
    </row>
    <row r="32" spans="2:19">
      <c r="B32" s="376">
        <f t="shared" si="0"/>
        <v>22</v>
      </c>
      <c r="C32" s="377">
        <v>45271</v>
      </c>
      <c r="D32" s="376">
        <v>249</v>
      </c>
      <c r="E32" s="376">
        <v>253</v>
      </c>
      <c r="F32" s="376"/>
      <c r="G32" s="376"/>
      <c r="H32" s="376">
        <v>30</v>
      </c>
      <c r="I32" s="376"/>
      <c r="J32" s="376"/>
      <c r="K32" s="376"/>
      <c r="L32" s="376"/>
      <c r="M32" s="376"/>
      <c r="N32" s="376"/>
      <c r="O32" s="376">
        <f t="shared" si="1"/>
        <v>1370</v>
      </c>
      <c r="P32" s="376"/>
      <c r="Q32" s="376"/>
      <c r="R32" s="376"/>
      <c r="S32" s="379"/>
    </row>
    <row r="33" spans="2:19">
      <c r="B33" s="376">
        <f t="shared" si="0"/>
        <v>23</v>
      </c>
      <c r="C33" s="377">
        <v>45271</v>
      </c>
      <c r="D33" s="376">
        <v>249</v>
      </c>
      <c r="E33" s="376">
        <v>244</v>
      </c>
      <c r="F33" s="376"/>
      <c r="G33" s="376"/>
      <c r="H33" s="376">
        <v>11</v>
      </c>
      <c r="I33" s="376"/>
      <c r="J33" s="376"/>
      <c r="K33" s="376"/>
      <c r="L33" s="376"/>
      <c r="M33" s="376"/>
      <c r="N33" s="376"/>
      <c r="O33" s="376">
        <f t="shared" si="1"/>
        <v>1381</v>
      </c>
      <c r="P33" s="376"/>
      <c r="Q33" s="376"/>
      <c r="R33" s="376"/>
      <c r="S33" s="379"/>
    </row>
    <row r="34" spans="2:19">
      <c r="B34" s="376">
        <f>1+B33</f>
        <v>24</v>
      </c>
      <c r="C34" s="377">
        <v>45271</v>
      </c>
      <c r="D34" s="376">
        <v>244</v>
      </c>
      <c r="E34" s="376">
        <v>232</v>
      </c>
      <c r="F34" s="376"/>
      <c r="G34" s="376"/>
      <c r="H34" s="376">
        <v>40</v>
      </c>
      <c r="I34" s="376"/>
      <c r="J34" s="376"/>
      <c r="K34" s="376"/>
      <c r="L34" s="376"/>
      <c r="M34" s="376"/>
      <c r="N34" s="376"/>
      <c r="O34" s="376">
        <f t="shared" si="1"/>
        <v>1421</v>
      </c>
      <c r="P34" s="376"/>
      <c r="Q34" s="376"/>
      <c r="R34" s="376"/>
      <c r="S34" s="379"/>
    </row>
    <row r="35" spans="2:19">
      <c r="B35" s="376">
        <f t="shared" si="0"/>
        <v>25</v>
      </c>
      <c r="C35" s="377">
        <v>45271</v>
      </c>
      <c r="D35" s="376">
        <v>240</v>
      </c>
      <c r="E35" s="376">
        <v>250</v>
      </c>
      <c r="F35" s="376"/>
      <c r="G35" s="376"/>
      <c r="H35" s="376">
        <v>96</v>
      </c>
      <c r="I35" s="376"/>
      <c r="J35" s="376"/>
      <c r="K35" s="376"/>
      <c r="L35" s="376"/>
      <c r="M35" s="376"/>
      <c r="N35" s="376"/>
      <c r="O35" s="376">
        <f t="shared" si="1"/>
        <v>1517</v>
      </c>
      <c r="P35" s="376"/>
      <c r="Q35" s="376"/>
      <c r="R35" s="376"/>
      <c r="S35" s="379"/>
    </row>
    <row r="36" spans="2:19">
      <c r="B36" s="376">
        <f t="shared" si="0"/>
        <v>26</v>
      </c>
      <c r="C36" s="377">
        <v>45272</v>
      </c>
      <c r="D36" s="376">
        <v>244</v>
      </c>
      <c r="E36" s="376">
        <v>250</v>
      </c>
      <c r="F36" s="376"/>
      <c r="G36" s="376"/>
      <c r="H36" s="376">
        <v>32</v>
      </c>
      <c r="I36" s="376"/>
      <c r="J36" s="376"/>
      <c r="K36" s="376"/>
      <c r="L36" s="376"/>
      <c r="M36" s="376"/>
      <c r="N36" s="376"/>
      <c r="O36" s="376">
        <f t="shared" si="1"/>
        <v>1549</v>
      </c>
      <c r="P36" s="376"/>
      <c r="Q36" s="376"/>
      <c r="R36" s="376"/>
      <c r="S36" s="379"/>
    </row>
    <row r="37" spans="2:19">
      <c r="B37" s="376">
        <f t="shared" si="0"/>
        <v>27</v>
      </c>
      <c r="C37" s="377">
        <v>45272</v>
      </c>
      <c r="D37" s="376">
        <v>250</v>
      </c>
      <c r="E37" s="376">
        <v>251</v>
      </c>
      <c r="F37" s="376"/>
      <c r="G37" s="376"/>
      <c r="H37" s="376">
        <v>36</v>
      </c>
      <c r="I37" s="376"/>
      <c r="J37" s="376"/>
      <c r="K37" s="376"/>
      <c r="L37" s="376"/>
      <c r="M37" s="376"/>
      <c r="N37" s="376"/>
      <c r="O37" s="376">
        <f t="shared" si="1"/>
        <v>1585</v>
      </c>
      <c r="P37" s="376"/>
      <c r="Q37" s="376"/>
      <c r="R37" s="376"/>
      <c r="S37" s="379"/>
    </row>
    <row r="38" spans="2:19">
      <c r="B38" s="376">
        <f t="shared" si="0"/>
        <v>28</v>
      </c>
      <c r="C38" s="377">
        <v>45272</v>
      </c>
      <c r="D38" s="376">
        <v>250</v>
      </c>
      <c r="E38" s="376">
        <v>252</v>
      </c>
      <c r="F38" s="376"/>
      <c r="G38" s="376"/>
      <c r="H38" s="376">
        <v>70</v>
      </c>
      <c r="I38" s="376"/>
      <c r="J38" s="376"/>
      <c r="K38" s="376"/>
      <c r="L38" s="376"/>
      <c r="M38" s="376"/>
      <c r="N38" s="376"/>
      <c r="O38" s="376">
        <f t="shared" si="1"/>
        <v>1655</v>
      </c>
      <c r="P38" s="376"/>
      <c r="Q38" s="376"/>
      <c r="R38" s="376"/>
      <c r="S38" s="379"/>
    </row>
    <row r="39" spans="2:19">
      <c r="B39" s="376">
        <f t="shared" si="0"/>
        <v>29</v>
      </c>
      <c r="C39" s="377">
        <v>45272</v>
      </c>
      <c r="D39" s="376">
        <v>244</v>
      </c>
      <c r="E39" s="376">
        <v>232</v>
      </c>
      <c r="F39" s="376"/>
      <c r="G39" s="376"/>
      <c r="H39" s="376">
        <v>100</v>
      </c>
      <c r="I39" s="376"/>
      <c r="J39" s="376"/>
      <c r="K39" s="376"/>
      <c r="L39" s="376"/>
      <c r="M39" s="376"/>
      <c r="N39" s="376"/>
      <c r="O39" s="376">
        <f t="shared" si="1"/>
        <v>1755</v>
      </c>
      <c r="P39" s="376"/>
      <c r="Q39" s="376"/>
      <c r="R39" s="376"/>
      <c r="S39" s="379"/>
    </row>
    <row r="40" spans="2:19">
      <c r="B40" s="376">
        <f t="shared" si="0"/>
        <v>30</v>
      </c>
      <c r="C40" s="377">
        <v>45272</v>
      </c>
      <c r="D40" s="376">
        <v>225</v>
      </c>
      <c r="E40" s="376">
        <v>226</v>
      </c>
      <c r="F40" s="376"/>
      <c r="G40" s="376"/>
      <c r="H40" s="376">
        <v>25</v>
      </c>
      <c r="I40" s="376"/>
      <c r="J40" s="376"/>
      <c r="K40" s="376"/>
      <c r="L40" s="376"/>
      <c r="M40" s="376"/>
      <c r="N40" s="376"/>
      <c r="O40" s="376">
        <f t="shared" si="1"/>
        <v>1780</v>
      </c>
      <c r="P40" s="376"/>
      <c r="Q40" s="376"/>
      <c r="R40" s="376"/>
      <c r="S40" s="379"/>
    </row>
    <row r="41" spans="2:19">
      <c r="B41" s="376">
        <f t="shared" si="0"/>
        <v>31</v>
      </c>
      <c r="C41" s="377">
        <v>45272</v>
      </c>
      <c r="D41" s="376">
        <v>225</v>
      </c>
      <c r="E41" s="376">
        <v>227</v>
      </c>
      <c r="F41" s="376"/>
      <c r="G41" s="376"/>
      <c r="H41" s="376">
        <v>48</v>
      </c>
      <c r="I41" s="376"/>
      <c r="J41" s="376"/>
      <c r="K41" s="376"/>
      <c r="L41" s="376"/>
      <c r="M41" s="376"/>
      <c r="N41" s="376"/>
      <c r="O41" s="376">
        <f t="shared" si="1"/>
        <v>1828</v>
      </c>
      <c r="P41" s="376"/>
      <c r="Q41" s="376"/>
      <c r="R41" s="376"/>
      <c r="S41" s="379"/>
    </row>
    <row r="42" spans="2:19">
      <c r="B42" s="376">
        <f t="shared" si="0"/>
        <v>32</v>
      </c>
      <c r="C42" s="377">
        <v>45273</v>
      </c>
      <c r="D42" s="376">
        <v>236</v>
      </c>
      <c r="E42" s="376">
        <v>239</v>
      </c>
      <c r="F42" s="376"/>
      <c r="G42" s="376"/>
      <c r="H42" s="376">
        <v>206</v>
      </c>
      <c r="I42" s="376"/>
      <c r="J42" s="376"/>
      <c r="K42" s="376"/>
      <c r="L42" s="376"/>
      <c r="M42" s="376"/>
      <c r="N42" s="376"/>
      <c r="O42" s="376">
        <f t="shared" si="1"/>
        <v>2034</v>
      </c>
      <c r="P42" s="376"/>
      <c r="Q42" s="376"/>
      <c r="R42" s="376"/>
      <c r="S42" s="379"/>
    </row>
    <row r="43" spans="2:19">
      <c r="B43" s="376">
        <f t="shared" si="0"/>
        <v>33</v>
      </c>
      <c r="C43" s="377">
        <v>45273</v>
      </c>
      <c r="D43" s="376">
        <v>245</v>
      </c>
      <c r="E43" s="376">
        <v>246</v>
      </c>
      <c r="F43" s="376"/>
      <c r="G43" s="376"/>
      <c r="H43" s="376">
        <v>13</v>
      </c>
      <c r="I43" s="376"/>
      <c r="J43" s="376"/>
      <c r="K43" s="376"/>
      <c r="L43" s="376"/>
      <c r="M43" s="376"/>
      <c r="N43" s="376"/>
      <c r="O43" s="376">
        <f t="shared" si="1"/>
        <v>2047</v>
      </c>
      <c r="P43" s="376"/>
      <c r="Q43" s="376"/>
      <c r="R43" s="376"/>
      <c r="S43" s="379"/>
    </row>
    <row r="44" spans="2:19">
      <c r="B44" s="376">
        <f t="shared" si="0"/>
        <v>34</v>
      </c>
      <c r="C44" s="377">
        <v>45273</v>
      </c>
      <c r="D44" s="376">
        <v>246</v>
      </c>
      <c r="E44" s="376">
        <v>248</v>
      </c>
      <c r="F44" s="376"/>
      <c r="G44" s="376"/>
      <c r="H44" s="376">
        <v>126</v>
      </c>
      <c r="I44" s="376"/>
      <c r="J44" s="376"/>
      <c r="K44" s="376"/>
      <c r="L44" s="376"/>
      <c r="M44" s="376"/>
      <c r="N44" s="376"/>
      <c r="O44" s="376">
        <f t="shared" si="1"/>
        <v>2173</v>
      </c>
      <c r="P44" s="376"/>
      <c r="Q44" s="376"/>
      <c r="R44" s="376"/>
      <c r="S44" s="379"/>
    </row>
    <row r="45" spans="2:19">
      <c r="B45" s="376">
        <f t="shared" si="0"/>
        <v>35</v>
      </c>
      <c r="C45" s="377">
        <v>45273</v>
      </c>
      <c r="D45" s="376">
        <v>246</v>
      </c>
      <c r="E45" s="376">
        <v>247</v>
      </c>
      <c r="F45" s="376"/>
      <c r="G45" s="376"/>
      <c r="H45" s="376">
        <v>22</v>
      </c>
      <c r="I45" s="376"/>
      <c r="J45" s="376"/>
      <c r="K45" s="376"/>
      <c r="L45" s="376"/>
      <c r="M45" s="376"/>
      <c r="N45" s="376"/>
      <c r="O45" s="376">
        <f t="shared" si="1"/>
        <v>2195</v>
      </c>
      <c r="P45" s="376"/>
      <c r="Q45" s="376"/>
      <c r="R45" s="376"/>
      <c r="S45" s="379"/>
    </row>
    <row r="46" spans="2:19">
      <c r="B46" s="376">
        <f t="shared" si="0"/>
        <v>36</v>
      </c>
      <c r="C46" s="377">
        <v>45274</v>
      </c>
      <c r="D46" s="376">
        <v>344</v>
      </c>
      <c r="E46" s="376">
        <v>347</v>
      </c>
      <c r="F46" s="376"/>
      <c r="G46" s="376"/>
      <c r="H46" s="376">
        <v>48</v>
      </c>
      <c r="I46" s="376"/>
      <c r="J46" s="376"/>
      <c r="K46" s="376"/>
      <c r="L46" s="376"/>
      <c r="M46" s="376"/>
      <c r="N46" s="376"/>
      <c r="O46" s="376">
        <f t="shared" si="1"/>
        <v>2243</v>
      </c>
      <c r="P46" s="376"/>
      <c r="Q46" s="376"/>
      <c r="R46" s="376"/>
      <c r="S46" s="379"/>
    </row>
    <row r="47" spans="2:19">
      <c r="B47" s="376">
        <f t="shared" si="0"/>
        <v>37</v>
      </c>
      <c r="C47" s="377">
        <v>45274</v>
      </c>
      <c r="D47" s="376">
        <v>341</v>
      </c>
      <c r="E47" s="376">
        <v>354</v>
      </c>
      <c r="F47" s="376"/>
      <c r="G47" s="376"/>
      <c r="H47" s="376">
        <v>72</v>
      </c>
      <c r="I47" s="376"/>
      <c r="J47" s="376"/>
      <c r="K47" s="376"/>
      <c r="L47" s="376"/>
      <c r="M47" s="376"/>
      <c r="N47" s="376"/>
      <c r="O47" s="376">
        <f t="shared" si="1"/>
        <v>2315</v>
      </c>
      <c r="P47" s="376"/>
      <c r="Q47" s="376"/>
      <c r="R47" s="376"/>
      <c r="S47" s="379"/>
    </row>
    <row r="48" spans="2:19">
      <c r="B48" s="376">
        <f t="shared" si="0"/>
        <v>38</v>
      </c>
      <c r="C48" s="377">
        <v>45274</v>
      </c>
      <c r="D48" s="376">
        <v>355</v>
      </c>
      <c r="E48" s="376">
        <v>350</v>
      </c>
      <c r="F48" s="376"/>
      <c r="G48" s="376"/>
      <c r="H48" s="376">
        <v>74</v>
      </c>
      <c r="I48" s="376"/>
      <c r="J48" s="376"/>
      <c r="K48" s="376"/>
      <c r="L48" s="376"/>
      <c r="M48" s="376"/>
      <c r="N48" s="376"/>
      <c r="O48" s="376">
        <f t="shared" si="1"/>
        <v>2389</v>
      </c>
      <c r="P48" s="376"/>
      <c r="Q48" s="376"/>
      <c r="R48" s="376"/>
      <c r="S48" s="379"/>
    </row>
    <row r="49" spans="2:19">
      <c r="B49" s="376">
        <f t="shared" si="0"/>
        <v>39</v>
      </c>
      <c r="C49" s="377">
        <v>45274</v>
      </c>
      <c r="D49" s="376">
        <v>350</v>
      </c>
      <c r="E49" s="376">
        <v>346</v>
      </c>
      <c r="F49" s="376"/>
      <c r="G49" s="376"/>
      <c r="H49" s="376">
        <v>41</v>
      </c>
      <c r="I49" s="376"/>
      <c r="J49" s="376"/>
      <c r="K49" s="376"/>
      <c r="L49" s="376"/>
      <c r="M49" s="376"/>
      <c r="N49" s="376"/>
      <c r="O49" s="376">
        <f t="shared" si="1"/>
        <v>2430</v>
      </c>
      <c r="P49" s="376"/>
      <c r="Q49" s="376"/>
      <c r="R49" s="376"/>
      <c r="S49" s="379"/>
    </row>
    <row r="50" spans="2:19">
      <c r="B50" s="376">
        <f t="shared" si="0"/>
        <v>40</v>
      </c>
      <c r="C50" s="377">
        <v>45275</v>
      </c>
      <c r="D50" s="376">
        <v>324</v>
      </c>
      <c r="E50" s="376">
        <v>325</v>
      </c>
      <c r="F50" s="376"/>
      <c r="G50" s="376"/>
      <c r="H50" s="376">
        <v>16</v>
      </c>
      <c r="I50" s="376"/>
      <c r="J50" s="376"/>
      <c r="K50" s="376"/>
      <c r="L50" s="376"/>
      <c r="M50" s="376"/>
      <c r="N50" s="376"/>
      <c r="O50" s="376">
        <f t="shared" si="1"/>
        <v>2446</v>
      </c>
      <c r="P50" s="376"/>
      <c r="Q50" s="376"/>
      <c r="R50" s="376"/>
      <c r="S50" s="379"/>
    </row>
    <row r="51" spans="2:19">
      <c r="B51" s="376">
        <f t="shared" si="0"/>
        <v>41</v>
      </c>
      <c r="C51" s="377">
        <v>45275</v>
      </c>
      <c r="D51" s="376">
        <v>324</v>
      </c>
      <c r="E51" s="376">
        <v>333</v>
      </c>
      <c r="F51" s="376"/>
      <c r="G51" s="376"/>
      <c r="H51" s="376">
        <v>141</v>
      </c>
      <c r="I51" s="376"/>
      <c r="J51" s="376"/>
      <c r="K51" s="376"/>
      <c r="L51" s="376"/>
      <c r="M51" s="376"/>
      <c r="N51" s="376"/>
      <c r="O51" s="376">
        <f t="shared" si="1"/>
        <v>2587</v>
      </c>
      <c r="P51" s="376"/>
      <c r="Q51" s="376"/>
      <c r="R51" s="376"/>
      <c r="S51" s="379"/>
    </row>
    <row r="52" spans="2:19">
      <c r="B52" s="376">
        <f t="shared" si="0"/>
        <v>42</v>
      </c>
      <c r="C52" s="377">
        <v>45276</v>
      </c>
      <c r="D52" s="376">
        <v>170</v>
      </c>
      <c r="E52" s="376">
        <v>171</v>
      </c>
      <c r="F52" s="376"/>
      <c r="G52" s="376"/>
      <c r="H52" s="376">
        <v>86</v>
      </c>
      <c r="I52" s="376"/>
      <c r="J52" s="376"/>
      <c r="K52" s="376"/>
      <c r="L52" s="376"/>
      <c r="M52" s="376"/>
      <c r="N52" s="376"/>
      <c r="O52" s="376">
        <f t="shared" si="1"/>
        <v>2673</v>
      </c>
      <c r="P52" s="376"/>
      <c r="Q52" s="376"/>
      <c r="R52" s="376"/>
      <c r="S52" s="379"/>
    </row>
    <row r="53" spans="2:19">
      <c r="B53" s="376">
        <f t="shared" si="0"/>
        <v>43</v>
      </c>
      <c r="C53" s="377">
        <v>45276</v>
      </c>
      <c r="D53" s="376">
        <v>171</v>
      </c>
      <c r="E53" s="376">
        <v>172</v>
      </c>
      <c r="F53" s="376"/>
      <c r="G53" s="376"/>
      <c r="H53" s="376">
        <v>33</v>
      </c>
      <c r="I53" s="376"/>
      <c r="J53" s="376"/>
      <c r="K53" s="376"/>
      <c r="L53" s="376"/>
      <c r="M53" s="376"/>
      <c r="N53" s="376"/>
      <c r="O53" s="376">
        <f t="shared" si="1"/>
        <v>2706</v>
      </c>
      <c r="P53" s="376"/>
      <c r="Q53" s="376"/>
      <c r="R53" s="376"/>
      <c r="S53" s="379"/>
    </row>
    <row r="54" spans="2:19">
      <c r="B54" s="376">
        <f t="shared" si="0"/>
        <v>44</v>
      </c>
      <c r="C54" s="377">
        <v>45276</v>
      </c>
      <c r="D54" s="376">
        <v>171</v>
      </c>
      <c r="E54" s="376">
        <v>173</v>
      </c>
      <c r="F54" s="376"/>
      <c r="G54" s="376"/>
      <c r="H54" s="376">
        <v>27</v>
      </c>
      <c r="I54" s="376"/>
      <c r="J54" s="376"/>
      <c r="K54" s="376"/>
      <c r="L54" s="376"/>
      <c r="M54" s="376"/>
      <c r="N54" s="376"/>
      <c r="O54" s="376">
        <f t="shared" si="1"/>
        <v>2733</v>
      </c>
      <c r="P54" s="376"/>
      <c r="Q54" s="376"/>
      <c r="R54" s="376"/>
      <c r="S54" s="379"/>
    </row>
    <row r="55" spans="2:19">
      <c r="B55" s="376">
        <f t="shared" si="0"/>
        <v>45</v>
      </c>
      <c r="C55" s="377">
        <v>45276</v>
      </c>
      <c r="D55" s="376">
        <v>173</v>
      </c>
      <c r="E55" s="376">
        <v>174</v>
      </c>
      <c r="F55" s="376"/>
      <c r="G55" s="376"/>
      <c r="H55" s="376">
        <v>21</v>
      </c>
      <c r="I55" s="376"/>
      <c r="J55" s="376"/>
      <c r="K55" s="376"/>
      <c r="L55" s="376"/>
      <c r="M55" s="376"/>
      <c r="N55" s="376"/>
      <c r="O55" s="376">
        <f t="shared" si="1"/>
        <v>2754</v>
      </c>
      <c r="P55" s="376"/>
      <c r="Q55" s="376"/>
      <c r="R55" s="376"/>
      <c r="S55" s="379"/>
    </row>
    <row r="56" spans="2:19">
      <c r="B56" s="376">
        <f t="shared" si="0"/>
        <v>46</v>
      </c>
      <c r="C56" s="377">
        <v>45276</v>
      </c>
      <c r="D56" s="376">
        <v>174</v>
      </c>
      <c r="E56" s="376">
        <v>175</v>
      </c>
      <c r="F56" s="376"/>
      <c r="G56" s="376"/>
      <c r="H56" s="376">
        <v>15</v>
      </c>
      <c r="I56" s="376"/>
      <c r="J56" s="376"/>
      <c r="K56" s="376"/>
      <c r="L56" s="376"/>
      <c r="M56" s="376"/>
      <c r="N56" s="376"/>
      <c r="O56" s="376">
        <f t="shared" si="1"/>
        <v>2769</v>
      </c>
      <c r="P56" s="376"/>
      <c r="Q56" s="376"/>
      <c r="R56" s="376"/>
      <c r="S56" s="379"/>
    </row>
    <row r="57" spans="2:19">
      <c r="B57" s="376">
        <f t="shared" si="0"/>
        <v>47</v>
      </c>
      <c r="C57" s="377">
        <v>45276</v>
      </c>
      <c r="D57" s="376">
        <v>173</v>
      </c>
      <c r="E57" s="376">
        <v>177</v>
      </c>
      <c r="F57" s="376"/>
      <c r="G57" s="376"/>
      <c r="H57" s="376">
        <v>74</v>
      </c>
      <c r="I57" s="376"/>
      <c r="J57" s="376"/>
      <c r="K57" s="376"/>
      <c r="L57" s="376"/>
      <c r="M57" s="376"/>
      <c r="N57" s="376"/>
      <c r="O57" s="376">
        <f t="shared" si="1"/>
        <v>2843</v>
      </c>
      <c r="P57" s="376"/>
      <c r="Q57" s="376"/>
      <c r="R57" s="376"/>
      <c r="S57" s="379"/>
    </row>
    <row r="58" spans="2:19">
      <c r="B58" s="376">
        <f t="shared" si="0"/>
        <v>48</v>
      </c>
      <c r="C58" s="377">
        <v>45276</v>
      </c>
      <c r="D58" s="376">
        <v>176</v>
      </c>
      <c r="E58" s="376">
        <v>177</v>
      </c>
      <c r="F58" s="376"/>
      <c r="G58" s="376"/>
      <c r="H58" s="376">
        <v>24</v>
      </c>
      <c r="I58" s="376"/>
      <c r="J58" s="376"/>
      <c r="K58" s="376"/>
      <c r="L58" s="376"/>
      <c r="M58" s="376"/>
      <c r="N58" s="376"/>
      <c r="O58" s="376">
        <f t="shared" si="1"/>
        <v>2867</v>
      </c>
      <c r="P58" s="376"/>
      <c r="Q58" s="376"/>
      <c r="R58" s="376"/>
      <c r="S58" s="379"/>
    </row>
    <row r="59" spans="2:19">
      <c r="B59" s="376">
        <f t="shared" si="0"/>
        <v>49</v>
      </c>
      <c r="C59" s="377">
        <v>45277</v>
      </c>
      <c r="D59" s="376">
        <v>174</v>
      </c>
      <c r="E59" s="376">
        <v>177</v>
      </c>
      <c r="F59" s="376"/>
      <c r="G59" s="376"/>
      <c r="H59" s="376">
        <v>60</v>
      </c>
      <c r="I59" s="376"/>
      <c r="J59" s="376"/>
      <c r="K59" s="376"/>
      <c r="L59" s="376"/>
      <c r="M59" s="376"/>
      <c r="N59" s="376"/>
      <c r="O59" s="376">
        <f t="shared" si="1"/>
        <v>2927</v>
      </c>
      <c r="P59" s="376"/>
      <c r="Q59" s="376"/>
      <c r="R59" s="376"/>
      <c r="S59" s="379"/>
    </row>
    <row r="60" spans="2:19">
      <c r="B60" s="376">
        <f t="shared" si="0"/>
        <v>50</v>
      </c>
      <c r="C60" s="377">
        <v>45278</v>
      </c>
      <c r="D60" s="376">
        <v>265</v>
      </c>
      <c r="E60" s="376">
        <v>266</v>
      </c>
      <c r="F60" s="376"/>
      <c r="G60" s="376"/>
      <c r="H60" s="376">
        <v>150</v>
      </c>
      <c r="I60" s="376"/>
      <c r="J60" s="376"/>
      <c r="K60" s="376"/>
      <c r="L60" s="376"/>
      <c r="M60" s="376"/>
      <c r="N60" s="376"/>
      <c r="O60" s="376">
        <f t="shared" si="1"/>
        <v>3077</v>
      </c>
      <c r="P60" s="376"/>
      <c r="Q60" s="376"/>
      <c r="R60" s="376"/>
      <c r="S60" s="379"/>
    </row>
    <row r="61" spans="2:19">
      <c r="B61" s="376">
        <f t="shared" si="0"/>
        <v>51</v>
      </c>
      <c r="C61" s="377">
        <v>45279</v>
      </c>
      <c r="D61" s="376">
        <v>265</v>
      </c>
      <c r="E61" s="376">
        <v>266</v>
      </c>
      <c r="F61" s="376"/>
      <c r="G61" s="376"/>
      <c r="H61" s="376">
        <v>155</v>
      </c>
      <c r="I61" s="376"/>
      <c r="J61" s="376"/>
      <c r="K61" s="376"/>
      <c r="L61" s="376"/>
      <c r="M61" s="376"/>
      <c r="N61" s="376"/>
      <c r="O61" s="376">
        <f t="shared" si="1"/>
        <v>3232</v>
      </c>
      <c r="P61" s="376"/>
      <c r="Q61" s="376"/>
      <c r="R61" s="376"/>
      <c r="S61" s="379"/>
    </row>
    <row r="62" spans="2:19">
      <c r="B62" s="376">
        <f t="shared" si="0"/>
        <v>52</v>
      </c>
      <c r="C62" s="377">
        <v>45280</v>
      </c>
      <c r="D62" s="376">
        <v>264</v>
      </c>
      <c r="E62" s="376">
        <v>261</v>
      </c>
      <c r="F62" s="376"/>
      <c r="G62" s="376"/>
      <c r="H62" s="376">
        <v>64</v>
      </c>
      <c r="I62" s="376"/>
      <c r="J62" s="376"/>
      <c r="K62" s="376"/>
      <c r="L62" s="376"/>
      <c r="M62" s="376"/>
      <c r="N62" s="376"/>
      <c r="O62" s="376">
        <f t="shared" si="1"/>
        <v>3296</v>
      </c>
      <c r="P62" s="376"/>
      <c r="Q62" s="376"/>
      <c r="R62" s="376"/>
      <c r="S62" s="379"/>
    </row>
    <row r="63" spans="2:19">
      <c r="B63" s="376">
        <f t="shared" si="0"/>
        <v>53</v>
      </c>
      <c r="C63" s="377">
        <v>45280</v>
      </c>
      <c r="D63" s="376">
        <v>261</v>
      </c>
      <c r="E63" s="376">
        <v>262</v>
      </c>
      <c r="F63" s="376"/>
      <c r="G63" s="376"/>
      <c r="H63" s="376">
        <v>141</v>
      </c>
      <c r="I63" s="376"/>
      <c r="J63" s="376"/>
      <c r="K63" s="376"/>
      <c r="L63" s="376"/>
      <c r="M63" s="376"/>
      <c r="N63" s="376"/>
      <c r="O63" s="376">
        <f t="shared" si="1"/>
        <v>3437</v>
      </c>
      <c r="P63" s="376"/>
      <c r="Q63" s="376"/>
      <c r="R63" s="376"/>
      <c r="S63" s="379"/>
    </row>
    <row r="64" spans="2:19">
      <c r="B64" s="376">
        <f t="shared" si="0"/>
        <v>54</v>
      </c>
      <c r="C64" s="377">
        <v>45280</v>
      </c>
      <c r="D64" s="376">
        <v>262</v>
      </c>
      <c r="E64" s="376">
        <v>256</v>
      </c>
      <c r="F64" s="376"/>
      <c r="G64" s="376"/>
      <c r="H64" s="376">
        <v>46</v>
      </c>
      <c r="I64" s="376"/>
      <c r="J64" s="376"/>
      <c r="K64" s="376"/>
      <c r="L64" s="376"/>
      <c r="M64" s="376"/>
      <c r="N64" s="376"/>
      <c r="O64" s="376">
        <f t="shared" si="1"/>
        <v>3483</v>
      </c>
      <c r="P64" s="376"/>
      <c r="Q64" s="376"/>
      <c r="R64" s="376"/>
      <c r="S64" s="379"/>
    </row>
    <row r="65" spans="2:19">
      <c r="B65" s="376">
        <f t="shared" si="0"/>
        <v>55</v>
      </c>
      <c r="C65" s="377">
        <v>45280</v>
      </c>
      <c r="D65" s="376">
        <v>216</v>
      </c>
      <c r="E65" s="376">
        <v>217</v>
      </c>
      <c r="F65" s="376"/>
      <c r="G65" s="376"/>
      <c r="H65" s="376">
        <v>157</v>
      </c>
      <c r="I65" s="376"/>
      <c r="J65" s="376"/>
      <c r="K65" s="376"/>
      <c r="L65" s="376"/>
      <c r="M65" s="376"/>
      <c r="N65" s="376"/>
      <c r="O65" s="376">
        <f t="shared" si="1"/>
        <v>3640</v>
      </c>
      <c r="P65" s="376"/>
      <c r="Q65" s="376"/>
      <c r="R65" s="376"/>
      <c r="S65" s="379"/>
    </row>
    <row r="66" spans="2:19">
      <c r="B66" s="376">
        <f t="shared" si="0"/>
        <v>56</v>
      </c>
      <c r="C66" s="377">
        <v>45280</v>
      </c>
      <c r="D66" s="376">
        <v>217</v>
      </c>
      <c r="E66" s="376">
        <v>219</v>
      </c>
      <c r="F66" s="376"/>
      <c r="G66" s="376"/>
      <c r="H66" s="376">
        <v>50</v>
      </c>
      <c r="I66" s="376"/>
      <c r="J66" s="376"/>
      <c r="K66" s="376"/>
      <c r="L66" s="376"/>
      <c r="M66" s="376"/>
      <c r="N66" s="376"/>
      <c r="O66" s="376">
        <f t="shared" si="1"/>
        <v>3690</v>
      </c>
      <c r="P66" s="376"/>
      <c r="Q66" s="376"/>
      <c r="R66" s="376"/>
      <c r="S66" s="379"/>
    </row>
    <row r="67" spans="2:19">
      <c r="B67" s="376">
        <f t="shared" si="0"/>
        <v>57</v>
      </c>
      <c r="C67" s="377">
        <v>45281</v>
      </c>
      <c r="D67" s="376">
        <v>217</v>
      </c>
      <c r="E67" s="376">
        <v>219</v>
      </c>
      <c r="F67" s="376"/>
      <c r="G67" s="376"/>
      <c r="H67" s="376">
        <v>88</v>
      </c>
      <c r="I67" s="376"/>
      <c r="J67" s="376"/>
      <c r="K67" s="376"/>
      <c r="L67" s="376"/>
      <c r="M67" s="376"/>
      <c r="N67" s="376"/>
      <c r="O67" s="376">
        <f t="shared" si="1"/>
        <v>3778</v>
      </c>
      <c r="P67" s="376"/>
      <c r="Q67" s="376"/>
      <c r="R67" s="376"/>
      <c r="S67" s="379"/>
    </row>
    <row r="68" spans="2:19">
      <c r="B68" s="376">
        <f t="shared" si="0"/>
        <v>58</v>
      </c>
      <c r="C68" s="377">
        <v>45281</v>
      </c>
      <c r="D68" s="376">
        <v>219</v>
      </c>
      <c r="E68" s="376">
        <v>220</v>
      </c>
      <c r="F68" s="376"/>
      <c r="G68" s="376"/>
      <c r="H68" s="376">
        <v>40</v>
      </c>
      <c r="I68" s="376"/>
      <c r="J68" s="376"/>
      <c r="K68" s="376"/>
      <c r="L68" s="376"/>
      <c r="M68" s="376"/>
      <c r="N68" s="376"/>
      <c r="O68" s="376">
        <f t="shared" si="1"/>
        <v>3818</v>
      </c>
      <c r="P68" s="376"/>
      <c r="Q68" s="376"/>
      <c r="R68" s="376"/>
      <c r="S68" s="379"/>
    </row>
    <row r="69" spans="2:19">
      <c r="B69" s="376">
        <f t="shared" si="0"/>
        <v>59</v>
      </c>
      <c r="C69" s="377">
        <v>45282</v>
      </c>
      <c r="D69" s="376">
        <v>273</v>
      </c>
      <c r="E69" s="376">
        <v>274</v>
      </c>
      <c r="F69" s="376"/>
      <c r="G69" s="376"/>
      <c r="H69" s="376">
        <v>148</v>
      </c>
      <c r="I69" s="376"/>
      <c r="J69" s="376"/>
      <c r="K69" s="376"/>
      <c r="L69" s="376"/>
      <c r="M69" s="376"/>
      <c r="N69" s="376"/>
      <c r="O69" s="376">
        <f t="shared" si="1"/>
        <v>3966</v>
      </c>
      <c r="P69" s="376"/>
      <c r="Q69" s="376"/>
      <c r="R69" s="376"/>
      <c r="S69" s="379"/>
    </row>
    <row r="70" spans="2:19">
      <c r="B70" s="376">
        <f t="shared" si="0"/>
        <v>60</v>
      </c>
      <c r="C70" s="377">
        <v>45282</v>
      </c>
      <c r="D70" s="376">
        <v>274</v>
      </c>
      <c r="E70" s="376">
        <v>277</v>
      </c>
      <c r="F70" s="376"/>
      <c r="G70" s="376"/>
      <c r="H70" s="376">
        <v>187</v>
      </c>
      <c r="I70" s="376"/>
      <c r="J70" s="376"/>
      <c r="K70" s="376"/>
      <c r="L70" s="376"/>
      <c r="M70" s="376"/>
      <c r="N70" s="376"/>
      <c r="O70" s="376">
        <f t="shared" si="1"/>
        <v>4153</v>
      </c>
      <c r="P70" s="376"/>
      <c r="Q70" s="376"/>
      <c r="R70" s="376"/>
      <c r="S70" s="379"/>
    </row>
    <row r="71" spans="2:19">
      <c r="B71" s="376">
        <f t="shared" si="0"/>
        <v>61</v>
      </c>
      <c r="C71" s="377">
        <v>45282</v>
      </c>
      <c r="D71" s="376">
        <v>274</v>
      </c>
      <c r="E71" s="376">
        <v>275</v>
      </c>
      <c r="F71" s="376"/>
      <c r="G71" s="376"/>
      <c r="H71" s="376">
        <v>38</v>
      </c>
      <c r="I71" s="376"/>
      <c r="J71" s="376"/>
      <c r="K71" s="376"/>
      <c r="L71" s="376"/>
      <c r="M71" s="376"/>
      <c r="N71" s="376"/>
      <c r="O71" s="376">
        <f t="shared" si="1"/>
        <v>4191</v>
      </c>
      <c r="P71" s="376"/>
      <c r="Q71" s="376"/>
      <c r="R71" s="376"/>
      <c r="S71" s="379"/>
    </row>
    <row r="72" spans="2:19">
      <c r="B72" s="376">
        <f t="shared" si="0"/>
        <v>62</v>
      </c>
      <c r="C72" s="377">
        <v>45282</v>
      </c>
      <c r="D72" s="376">
        <v>275</v>
      </c>
      <c r="E72" s="376">
        <v>278</v>
      </c>
      <c r="F72" s="376"/>
      <c r="G72" s="376"/>
      <c r="H72" s="376">
        <v>158</v>
      </c>
      <c r="I72" s="376"/>
      <c r="J72" s="376"/>
      <c r="K72" s="376"/>
      <c r="L72" s="376"/>
      <c r="M72" s="376"/>
      <c r="N72" s="376"/>
      <c r="O72" s="376">
        <f t="shared" si="1"/>
        <v>4349</v>
      </c>
      <c r="P72" s="376"/>
      <c r="Q72" s="376"/>
      <c r="R72" s="376"/>
      <c r="S72" s="379"/>
    </row>
    <row r="73" spans="2:19">
      <c r="B73" s="376">
        <f t="shared" si="0"/>
        <v>63</v>
      </c>
      <c r="C73" s="377">
        <v>45283</v>
      </c>
      <c r="D73" s="376">
        <v>281</v>
      </c>
      <c r="E73" s="376">
        <v>291</v>
      </c>
      <c r="F73" s="376"/>
      <c r="G73" s="376"/>
      <c r="H73" s="376">
        <v>140</v>
      </c>
      <c r="I73" s="376"/>
      <c r="J73" s="376"/>
      <c r="K73" s="376"/>
      <c r="L73" s="376"/>
      <c r="M73" s="376"/>
      <c r="N73" s="376"/>
      <c r="O73" s="376">
        <f t="shared" si="1"/>
        <v>4489</v>
      </c>
      <c r="P73" s="376"/>
      <c r="Q73" s="376"/>
      <c r="R73" s="376"/>
      <c r="S73" s="379"/>
    </row>
    <row r="74" spans="2:19">
      <c r="B74" s="376">
        <f t="shared" si="0"/>
        <v>64</v>
      </c>
      <c r="C74" s="377">
        <v>45283</v>
      </c>
      <c r="D74" s="376">
        <v>291</v>
      </c>
      <c r="E74" s="376">
        <v>296</v>
      </c>
      <c r="F74" s="376"/>
      <c r="G74" s="376"/>
      <c r="H74" s="376">
        <v>68</v>
      </c>
      <c r="I74" s="376"/>
      <c r="J74" s="376"/>
      <c r="K74" s="376"/>
      <c r="L74" s="376"/>
      <c r="M74" s="376"/>
      <c r="N74" s="376"/>
      <c r="O74" s="376">
        <f t="shared" si="1"/>
        <v>4557</v>
      </c>
      <c r="P74" s="376"/>
      <c r="Q74" s="376"/>
      <c r="R74" s="376"/>
      <c r="S74" s="379"/>
    </row>
    <row r="75" spans="2:19">
      <c r="B75" s="376">
        <f t="shared" si="0"/>
        <v>65</v>
      </c>
      <c r="C75" s="377">
        <v>45283</v>
      </c>
      <c r="D75" s="376">
        <v>296</v>
      </c>
      <c r="E75" s="376">
        <v>301</v>
      </c>
      <c r="F75" s="376"/>
      <c r="G75" s="376"/>
      <c r="H75" s="376">
        <v>65</v>
      </c>
      <c r="I75" s="376"/>
      <c r="J75" s="376"/>
      <c r="K75" s="376"/>
      <c r="L75" s="376"/>
      <c r="M75" s="376"/>
      <c r="N75" s="376"/>
      <c r="O75" s="376">
        <f t="shared" si="1"/>
        <v>4622</v>
      </c>
      <c r="P75" s="376"/>
      <c r="Q75" s="376"/>
      <c r="R75" s="376"/>
      <c r="S75" s="379"/>
    </row>
    <row r="76" spans="2:19">
      <c r="B76" s="376">
        <f t="shared" si="0"/>
        <v>66</v>
      </c>
      <c r="C76" s="377">
        <v>45283</v>
      </c>
      <c r="D76" s="376">
        <v>301</v>
      </c>
      <c r="E76" s="376">
        <v>306</v>
      </c>
      <c r="F76" s="376"/>
      <c r="G76" s="376"/>
      <c r="H76" s="376">
        <v>234</v>
      </c>
      <c r="I76" s="376"/>
      <c r="J76" s="376"/>
      <c r="K76" s="376"/>
      <c r="L76" s="376"/>
      <c r="M76" s="376"/>
      <c r="N76" s="376"/>
      <c r="O76" s="376">
        <f t="shared" si="1"/>
        <v>4856</v>
      </c>
      <c r="P76" s="376"/>
      <c r="Q76" s="376"/>
      <c r="R76" s="376"/>
      <c r="S76" s="379"/>
    </row>
    <row r="77" spans="2:19">
      <c r="B77" s="376">
        <f t="shared" ref="B77:B140" si="2">1+B76</f>
        <v>67</v>
      </c>
      <c r="C77" s="377">
        <v>45284</v>
      </c>
      <c r="D77" s="376">
        <v>306</v>
      </c>
      <c r="E77" s="376">
        <v>307</v>
      </c>
      <c r="F77" s="376"/>
      <c r="G77" s="376"/>
      <c r="H77" s="376">
        <v>100</v>
      </c>
      <c r="I77" s="376"/>
      <c r="J77" s="376"/>
      <c r="K77" s="376"/>
      <c r="L77" s="376"/>
      <c r="M77" s="376"/>
      <c r="N77" s="376"/>
      <c r="O77" s="376">
        <f t="shared" ref="O77:O133" si="3">+O76+H77+I77+J77+K77+L77+M77+N77</f>
        <v>4956</v>
      </c>
      <c r="P77" s="376"/>
      <c r="Q77" s="376"/>
      <c r="R77" s="376"/>
      <c r="S77" s="379"/>
    </row>
    <row r="78" spans="2:19">
      <c r="B78" s="376">
        <f t="shared" si="2"/>
        <v>68</v>
      </c>
      <c r="C78" s="377">
        <v>45284</v>
      </c>
      <c r="D78" s="376">
        <v>308</v>
      </c>
      <c r="E78" s="376">
        <v>311</v>
      </c>
      <c r="F78" s="376"/>
      <c r="G78" s="376"/>
      <c r="H78" s="376">
        <v>607</v>
      </c>
      <c r="I78" s="376"/>
      <c r="J78" s="376"/>
      <c r="K78" s="376"/>
      <c r="L78" s="376"/>
      <c r="M78" s="376"/>
      <c r="N78" s="376"/>
      <c r="O78" s="376">
        <f t="shared" si="3"/>
        <v>5563</v>
      </c>
      <c r="P78" s="376"/>
      <c r="Q78" s="376"/>
      <c r="R78" s="376"/>
      <c r="S78" s="379"/>
    </row>
    <row r="79" spans="2:19">
      <c r="B79" s="376">
        <f t="shared" si="2"/>
        <v>69</v>
      </c>
      <c r="C79" s="377">
        <v>45286</v>
      </c>
      <c r="D79" s="376">
        <v>311</v>
      </c>
      <c r="E79" s="376">
        <v>314</v>
      </c>
      <c r="F79" s="376"/>
      <c r="G79" s="376"/>
      <c r="H79" s="376">
        <v>97</v>
      </c>
      <c r="I79" s="376"/>
      <c r="J79" s="376"/>
      <c r="K79" s="376"/>
      <c r="L79" s="376"/>
      <c r="M79" s="376"/>
      <c r="N79" s="376"/>
      <c r="O79" s="376">
        <f t="shared" si="3"/>
        <v>5660</v>
      </c>
      <c r="P79" s="376"/>
      <c r="Q79" s="376"/>
      <c r="R79" s="376"/>
      <c r="S79" s="379"/>
    </row>
    <row r="80" spans="2:19">
      <c r="B80" s="376">
        <f t="shared" si="2"/>
        <v>70</v>
      </c>
      <c r="C80" s="377">
        <v>45286</v>
      </c>
      <c r="D80" s="376">
        <v>302</v>
      </c>
      <c r="E80" s="376">
        <v>304</v>
      </c>
      <c r="F80" s="376"/>
      <c r="G80" s="376"/>
      <c r="H80" s="376">
        <v>68</v>
      </c>
      <c r="I80" s="376"/>
      <c r="J80" s="376"/>
      <c r="K80" s="376"/>
      <c r="L80" s="376"/>
      <c r="M80" s="376"/>
      <c r="N80" s="376"/>
      <c r="O80" s="376">
        <f t="shared" si="3"/>
        <v>5728</v>
      </c>
      <c r="P80" s="376"/>
      <c r="Q80" s="376"/>
      <c r="R80" s="376"/>
      <c r="S80" s="379"/>
    </row>
    <row r="81" spans="2:19">
      <c r="B81" s="376">
        <f t="shared" si="2"/>
        <v>71</v>
      </c>
      <c r="C81" s="377">
        <v>45287</v>
      </c>
      <c r="D81" s="376">
        <v>362</v>
      </c>
      <c r="E81" s="376">
        <v>368</v>
      </c>
      <c r="F81" s="376"/>
      <c r="G81" s="376"/>
      <c r="H81" s="376">
        <v>138</v>
      </c>
      <c r="I81" s="376"/>
      <c r="J81" s="376"/>
      <c r="K81" s="376"/>
      <c r="L81" s="376"/>
      <c r="M81" s="376"/>
      <c r="N81" s="376"/>
      <c r="O81" s="376">
        <f t="shared" si="3"/>
        <v>5866</v>
      </c>
      <c r="P81" s="376"/>
      <c r="Q81" s="376"/>
      <c r="R81" s="376"/>
      <c r="S81" s="379"/>
    </row>
    <row r="82" spans="2:19">
      <c r="B82" s="376">
        <f t="shared" si="2"/>
        <v>72</v>
      </c>
      <c r="C82" s="377">
        <v>45287</v>
      </c>
      <c r="D82" s="376">
        <v>368</v>
      </c>
      <c r="E82" s="376">
        <v>367</v>
      </c>
      <c r="F82" s="376"/>
      <c r="G82" s="376"/>
      <c r="H82" s="376">
        <v>60</v>
      </c>
      <c r="I82" s="376"/>
      <c r="J82" s="376"/>
      <c r="K82" s="376"/>
      <c r="L82" s="376"/>
      <c r="M82" s="376"/>
      <c r="N82" s="376"/>
      <c r="O82" s="376">
        <f t="shared" si="3"/>
        <v>5926</v>
      </c>
      <c r="P82" s="376"/>
      <c r="Q82" s="376"/>
      <c r="R82" s="376"/>
      <c r="S82" s="379"/>
    </row>
    <row r="83" spans="2:19">
      <c r="B83" s="376">
        <f t="shared" si="2"/>
        <v>73</v>
      </c>
      <c r="C83" s="377">
        <v>45288</v>
      </c>
      <c r="D83" s="376">
        <v>367</v>
      </c>
      <c r="E83" s="376">
        <v>366</v>
      </c>
      <c r="F83" s="376"/>
      <c r="G83" s="376"/>
      <c r="H83" s="376">
        <v>82</v>
      </c>
      <c r="I83" s="376"/>
      <c r="J83" s="376"/>
      <c r="K83" s="376"/>
      <c r="L83" s="376"/>
      <c r="M83" s="376"/>
      <c r="N83" s="376"/>
      <c r="O83" s="376">
        <f t="shared" si="3"/>
        <v>6008</v>
      </c>
      <c r="P83" s="376"/>
      <c r="Q83" s="376"/>
      <c r="R83" s="376"/>
      <c r="S83" s="379"/>
    </row>
    <row r="84" spans="2:19">
      <c r="B84" s="376">
        <f t="shared" si="2"/>
        <v>74</v>
      </c>
      <c r="C84" s="377">
        <v>45288</v>
      </c>
      <c r="D84" s="376">
        <v>366</v>
      </c>
      <c r="E84" s="376">
        <v>356</v>
      </c>
      <c r="F84" s="376"/>
      <c r="G84" s="376"/>
      <c r="H84" s="376">
        <v>119</v>
      </c>
      <c r="I84" s="376"/>
      <c r="J84" s="376"/>
      <c r="K84" s="376"/>
      <c r="L84" s="376"/>
      <c r="M84" s="376"/>
      <c r="N84" s="376"/>
      <c r="O84" s="376">
        <f t="shared" si="3"/>
        <v>6127</v>
      </c>
      <c r="P84" s="376"/>
      <c r="Q84" s="376"/>
      <c r="R84" s="376"/>
      <c r="S84" s="379"/>
    </row>
    <row r="85" spans="2:19">
      <c r="B85" s="376">
        <f t="shared" si="2"/>
        <v>75</v>
      </c>
      <c r="C85" s="377">
        <v>45288</v>
      </c>
      <c r="D85" s="376">
        <v>355</v>
      </c>
      <c r="E85" s="376">
        <v>360</v>
      </c>
      <c r="F85" s="376"/>
      <c r="G85" s="376"/>
      <c r="H85" s="376">
        <v>121</v>
      </c>
      <c r="I85" s="376"/>
      <c r="J85" s="376"/>
      <c r="K85" s="376"/>
      <c r="L85" s="376"/>
      <c r="M85" s="376"/>
      <c r="N85" s="376"/>
      <c r="O85" s="376">
        <f t="shared" si="3"/>
        <v>6248</v>
      </c>
      <c r="P85" s="376"/>
      <c r="Q85" s="376"/>
      <c r="R85" s="376"/>
      <c r="S85" s="379"/>
    </row>
    <row r="86" spans="2:19">
      <c r="B86" s="376">
        <f t="shared" si="2"/>
        <v>76</v>
      </c>
      <c r="C86" s="377">
        <v>45297</v>
      </c>
      <c r="D86" s="376">
        <v>269</v>
      </c>
      <c r="E86" s="376">
        <v>245</v>
      </c>
      <c r="F86" s="376"/>
      <c r="G86" s="376"/>
      <c r="H86" s="376">
        <v>206</v>
      </c>
      <c r="I86" s="376"/>
      <c r="J86" s="376"/>
      <c r="K86" s="376"/>
      <c r="L86" s="376"/>
      <c r="M86" s="376"/>
      <c r="N86" s="376"/>
      <c r="O86" s="376">
        <f t="shared" si="3"/>
        <v>6454</v>
      </c>
      <c r="P86" s="376"/>
      <c r="Q86" s="376"/>
      <c r="R86" s="376"/>
      <c r="S86" s="379"/>
    </row>
    <row r="87" spans="2:19">
      <c r="B87" s="376">
        <f t="shared" si="2"/>
        <v>77</v>
      </c>
      <c r="C87" s="377">
        <v>45297</v>
      </c>
      <c r="D87" s="376">
        <v>245</v>
      </c>
      <c r="E87" s="376">
        <v>236</v>
      </c>
      <c r="F87" s="376"/>
      <c r="G87" s="376"/>
      <c r="H87" s="376">
        <v>226</v>
      </c>
      <c r="I87" s="376"/>
      <c r="J87" s="376"/>
      <c r="K87" s="376"/>
      <c r="L87" s="376"/>
      <c r="M87" s="376"/>
      <c r="N87" s="376"/>
      <c r="O87" s="376">
        <f t="shared" si="3"/>
        <v>6680</v>
      </c>
      <c r="P87" s="376"/>
      <c r="Q87" s="376"/>
      <c r="R87" s="376"/>
      <c r="S87" s="379"/>
    </row>
    <row r="88" spans="2:19">
      <c r="B88" s="376">
        <f t="shared" si="2"/>
        <v>78</v>
      </c>
      <c r="C88" s="377">
        <v>45297</v>
      </c>
      <c r="D88" s="376">
        <v>245</v>
      </c>
      <c r="E88" s="376">
        <v>236</v>
      </c>
      <c r="F88" s="376"/>
      <c r="G88" s="376"/>
      <c r="H88" s="376">
        <v>58</v>
      </c>
      <c r="I88" s="376"/>
      <c r="J88" s="376"/>
      <c r="K88" s="376"/>
      <c r="L88" s="376"/>
      <c r="M88" s="376"/>
      <c r="N88" s="376"/>
      <c r="O88" s="376">
        <f t="shared" si="3"/>
        <v>6738</v>
      </c>
      <c r="P88" s="376"/>
      <c r="Q88" s="376"/>
      <c r="R88" s="376"/>
      <c r="S88" s="379"/>
    </row>
    <row r="89" spans="2:19">
      <c r="B89" s="376">
        <f t="shared" si="2"/>
        <v>79</v>
      </c>
      <c r="C89" s="377">
        <v>45297</v>
      </c>
      <c r="D89" s="376">
        <v>236</v>
      </c>
      <c r="E89" s="376">
        <v>211</v>
      </c>
      <c r="F89" s="376"/>
      <c r="G89" s="376"/>
      <c r="H89" s="376">
        <v>176</v>
      </c>
      <c r="I89" s="376"/>
      <c r="J89" s="376"/>
      <c r="K89" s="376"/>
      <c r="L89" s="376"/>
      <c r="M89" s="376"/>
      <c r="N89" s="376"/>
      <c r="O89" s="376">
        <f t="shared" si="3"/>
        <v>6914</v>
      </c>
      <c r="P89" s="376"/>
      <c r="Q89" s="376"/>
      <c r="R89" s="376"/>
      <c r="S89" s="379"/>
    </row>
    <row r="90" spans="2:19">
      <c r="B90" s="376">
        <f t="shared" si="2"/>
        <v>80</v>
      </c>
      <c r="C90" s="377">
        <v>45299</v>
      </c>
      <c r="D90" s="376">
        <v>166</v>
      </c>
      <c r="E90" s="376">
        <v>160</v>
      </c>
      <c r="F90" s="376"/>
      <c r="G90" s="376"/>
      <c r="H90" s="376">
        <v>66</v>
      </c>
      <c r="I90" s="376"/>
      <c r="J90" s="376"/>
      <c r="K90" s="376"/>
      <c r="L90" s="376"/>
      <c r="M90" s="376"/>
      <c r="N90" s="376"/>
      <c r="O90" s="376">
        <f t="shared" si="3"/>
        <v>6980</v>
      </c>
      <c r="P90" s="376"/>
      <c r="Q90" s="376"/>
      <c r="R90" s="376"/>
      <c r="S90" s="379"/>
    </row>
    <row r="91" spans="2:19">
      <c r="B91" s="376">
        <f t="shared" si="2"/>
        <v>81</v>
      </c>
      <c r="C91" s="377">
        <v>45299</v>
      </c>
      <c r="D91" s="376">
        <v>160</v>
      </c>
      <c r="E91" s="376">
        <v>161</v>
      </c>
      <c r="F91" s="376"/>
      <c r="G91" s="376"/>
      <c r="H91" s="376">
        <v>31</v>
      </c>
      <c r="I91" s="376"/>
      <c r="J91" s="376"/>
      <c r="K91" s="376"/>
      <c r="L91" s="376"/>
      <c r="M91" s="376"/>
      <c r="N91" s="376"/>
      <c r="O91" s="376">
        <f t="shared" si="3"/>
        <v>7011</v>
      </c>
      <c r="P91" s="376"/>
      <c r="Q91" s="376"/>
      <c r="R91" s="376"/>
      <c r="S91" s="379"/>
    </row>
    <row r="92" spans="2:19">
      <c r="B92" s="376">
        <f t="shared" si="2"/>
        <v>82</v>
      </c>
      <c r="C92" s="377">
        <v>45299</v>
      </c>
      <c r="D92" s="376">
        <v>160</v>
      </c>
      <c r="E92" s="376">
        <v>138</v>
      </c>
      <c r="F92" s="376"/>
      <c r="G92" s="376"/>
      <c r="H92" s="376">
        <v>434</v>
      </c>
      <c r="I92" s="376"/>
      <c r="J92" s="376"/>
      <c r="K92" s="376"/>
      <c r="L92" s="376"/>
      <c r="M92" s="376"/>
      <c r="N92" s="376"/>
      <c r="O92" s="376">
        <f t="shared" si="3"/>
        <v>7445</v>
      </c>
      <c r="P92" s="376"/>
      <c r="Q92" s="376"/>
      <c r="R92" s="376"/>
      <c r="S92" s="379"/>
    </row>
    <row r="93" spans="2:19">
      <c r="B93" s="376">
        <f t="shared" si="2"/>
        <v>83</v>
      </c>
      <c r="C93" s="377">
        <v>45300</v>
      </c>
      <c r="D93" s="376">
        <v>159</v>
      </c>
      <c r="E93" s="376">
        <v>160</v>
      </c>
      <c r="F93" s="376"/>
      <c r="G93" s="376"/>
      <c r="H93" s="376">
        <v>142</v>
      </c>
      <c r="I93" s="376"/>
      <c r="J93" s="376"/>
      <c r="K93" s="376"/>
      <c r="L93" s="376"/>
      <c r="M93" s="376"/>
      <c r="N93" s="376"/>
      <c r="O93" s="376">
        <f t="shared" si="3"/>
        <v>7587</v>
      </c>
      <c r="P93" s="376"/>
      <c r="Q93" s="376"/>
      <c r="R93" s="376"/>
      <c r="S93" s="379"/>
    </row>
    <row r="94" spans="2:19">
      <c r="B94" s="376">
        <f t="shared" si="2"/>
        <v>84</v>
      </c>
      <c r="C94" s="377">
        <v>45301</v>
      </c>
      <c r="D94" s="376">
        <v>182</v>
      </c>
      <c r="E94" s="376">
        <v>183</v>
      </c>
      <c r="F94" s="376"/>
      <c r="G94" s="376"/>
      <c r="H94" s="376">
        <v>140</v>
      </c>
      <c r="I94" s="376"/>
      <c r="J94" s="376"/>
      <c r="K94" s="376"/>
      <c r="L94" s="376"/>
      <c r="M94" s="376"/>
      <c r="N94" s="376"/>
      <c r="O94" s="376">
        <f t="shared" si="3"/>
        <v>7727</v>
      </c>
      <c r="P94" s="376"/>
      <c r="Q94" s="376"/>
      <c r="R94" s="376"/>
      <c r="S94" s="379"/>
    </row>
    <row r="95" spans="2:19">
      <c r="B95" s="376">
        <f t="shared" si="2"/>
        <v>85</v>
      </c>
      <c r="C95" s="377">
        <v>45301</v>
      </c>
      <c r="D95" s="376">
        <v>146</v>
      </c>
      <c r="E95" s="376">
        <v>169</v>
      </c>
      <c r="F95" s="376"/>
      <c r="G95" s="376"/>
      <c r="H95" s="376">
        <v>454</v>
      </c>
      <c r="I95" s="376"/>
      <c r="J95" s="376"/>
      <c r="K95" s="376"/>
      <c r="L95" s="376"/>
      <c r="M95" s="376"/>
      <c r="N95" s="376"/>
      <c r="O95" s="376">
        <f t="shared" si="3"/>
        <v>8181</v>
      </c>
      <c r="P95" s="376"/>
      <c r="Q95" s="376"/>
      <c r="R95" s="376"/>
      <c r="S95" s="379"/>
    </row>
    <row r="96" spans="2:19">
      <c r="B96" s="376">
        <f t="shared" si="2"/>
        <v>86</v>
      </c>
      <c r="C96" s="377">
        <v>45302</v>
      </c>
      <c r="D96" s="376">
        <v>236</v>
      </c>
      <c r="E96" s="376">
        <v>311</v>
      </c>
      <c r="F96" s="376"/>
      <c r="G96" s="376"/>
      <c r="H96" s="376">
        <v>100</v>
      </c>
      <c r="I96" s="376"/>
      <c r="J96" s="376"/>
      <c r="K96" s="376"/>
      <c r="L96" s="376"/>
      <c r="M96" s="376"/>
      <c r="N96" s="376"/>
      <c r="O96" s="376">
        <f t="shared" si="3"/>
        <v>8281</v>
      </c>
      <c r="P96" s="376"/>
      <c r="Q96" s="376"/>
      <c r="R96" s="376"/>
      <c r="S96" s="379"/>
    </row>
    <row r="97" spans="2:19">
      <c r="B97" s="376">
        <f t="shared" si="2"/>
        <v>87</v>
      </c>
      <c r="C97" s="377">
        <v>45302</v>
      </c>
      <c r="D97" s="376">
        <v>236</v>
      </c>
      <c r="E97" s="376">
        <v>239</v>
      </c>
      <c r="F97" s="376"/>
      <c r="G97" s="376"/>
      <c r="H97" s="376">
        <v>85</v>
      </c>
      <c r="I97" s="376"/>
      <c r="J97" s="376"/>
      <c r="K97" s="376"/>
      <c r="L97" s="376"/>
      <c r="M97" s="376"/>
      <c r="N97" s="376"/>
      <c r="O97" s="376">
        <f t="shared" si="3"/>
        <v>8366</v>
      </c>
      <c r="P97" s="376"/>
      <c r="Q97" s="376"/>
      <c r="R97" s="376"/>
      <c r="S97" s="379"/>
    </row>
    <row r="98" spans="2:19">
      <c r="B98" s="376">
        <f t="shared" si="2"/>
        <v>88</v>
      </c>
      <c r="C98" s="377">
        <v>45303</v>
      </c>
      <c r="D98" s="376">
        <v>233</v>
      </c>
      <c r="E98" s="376">
        <v>239</v>
      </c>
      <c r="F98" s="376"/>
      <c r="G98" s="376"/>
      <c r="H98" s="376">
        <v>225</v>
      </c>
      <c r="I98" s="376"/>
      <c r="J98" s="376"/>
      <c r="K98" s="376"/>
      <c r="L98" s="376"/>
      <c r="M98" s="376"/>
      <c r="N98" s="376"/>
      <c r="O98" s="376">
        <f t="shared" si="3"/>
        <v>8591</v>
      </c>
      <c r="P98" s="376"/>
      <c r="Q98" s="376"/>
      <c r="R98" s="376"/>
      <c r="S98" s="379"/>
    </row>
    <row r="99" spans="2:19">
      <c r="B99" s="376">
        <f t="shared" si="2"/>
        <v>89</v>
      </c>
      <c r="C99" s="377">
        <v>45303</v>
      </c>
      <c r="D99" s="376">
        <v>233</v>
      </c>
      <c r="E99" s="376">
        <v>234</v>
      </c>
      <c r="F99" s="376"/>
      <c r="G99" s="376"/>
      <c r="H99" s="376">
        <v>90</v>
      </c>
      <c r="I99" s="376"/>
      <c r="J99" s="376"/>
      <c r="K99" s="376"/>
      <c r="L99" s="376"/>
      <c r="M99" s="376"/>
      <c r="N99" s="376"/>
      <c r="O99" s="376">
        <f t="shared" si="3"/>
        <v>8681</v>
      </c>
      <c r="P99" s="376"/>
      <c r="Q99" s="376"/>
      <c r="R99" s="376"/>
      <c r="S99" s="379"/>
    </row>
    <row r="100" spans="2:19">
      <c r="B100" s="376">
        <f t="shared" si="2"/>
        <v>90</v>
      </c>
      <c r="C100" s="377">
        <v>45303</v>
      </c>
      <c r="D100" s="376">
        <v>233</v>
      </c>
      <c r="E100" s="376">
        <v>230</v>
      </c>
      <c r="F100" s="376"/>
      <c r="G100" s="376"/>
      <c r="H100" s="376">
        <v>107</v>
      </c>
      <c r="I100" s="376"/>
      <c r="J100" s="376"/>
      <c r="K100" s="376"/>
      <c r="L100" s="376"/>
      <c r="M100" s="376"/>
      <c r="N100" s="376"/>
      <c r="O100" s="376">
        <f t="shared" si="3"/>
        <v>8788</v>
      </c>
      <c r="P100" s="376"/>
      <c r="Q100" s="376"/>
      <c r="R100" s="376"/>
      <c r="S100" s="379"/>
    </row>
    <row r="101" spans="2:19">
      <c r="B101" s="376">
        <f t="shared" si="2"/>
        <v>91</v>
      </c>
      <c r="C101" s="377">
        <v>45303</v>
      </c>
      <c r="D101" s="376">
        <v>230</v>
      </c>
      <c r="E101" s="376">
        <v>240</v>
      </c>
      <c r="F101" s="376"/>
      <c r="G101" s="376"/>
      <c r="H101" s="376">
        <v>150</v>
      </c>
      <c r="I101" s="376"/>
      <c r="J101" s="376"/>
      <c r="K101" s="376"/>
      <c r="L101" s="376"/>
      <c r="M101" s="376"/>
      <c r="N101" s="376"/>
      <c r="O101" s="376">
        <f t="shared" si="3"/>
        <v>8938</v>
      </c>
      <c r="P101" s="376"/>
      <c r="Q101" s="376"/>
      <c r="R101" s="376"/>
      <c r="S101" s="379"/>
    </row>
    <row r="102" spans="2:19">
      <c r="B102" s="376">
        <f t="shared" si="2"/>
        <v>92</v>
      </c>
      <c r="C102" s="377">
        <v>45303</v>
      </c>
      <c r="D102" s="376">
        <v>236</v>
      </c>
      <c r="E102" s="376">
        <v>211</v>
      </c>
      <c r="F102" s="376"/>
      <c r="G102" s="376"/>
      <c r="H102" s="378">
        <v>98</v>
      </c>
      <c r="I102" s="376"/>
      <c r="J102" s="376"/>
      <c r="K102" s="376"/>
      <c r="L102" s="376"/>
      <c r="M102" s="376"/>
      <c r="N102" s="376"/>
      <c r="O102" s="376">
        <f t="shared" si="3"/>
        <v>9036</v>
      </c>
      <c r="P102" s="376"/>
      <c r="Q102" s="376"/>
      <c r="R102" s="376"/>
      <c r="S102" s="379"/>
    </row>
    <row r="103" spans="2:19">
      <c r="B103" s="376">
        <f t="shared" si="2"/>
        <v>93</v>
      </c>
      <c r="C103" s="377">
        <v>45304</v>
      </c>
      <c r="D103" s="376">
        <v>223</v>
      </c>
      <c r="E103" s="376">
        <v>230</v>
      </c>
      <c r="F103" s="376"/>
      <c r="G103" s="376"/>
      <c r="H103" s="380">
        <v>67</v>
      </c>
      <c r="I103" s="376"/>
      <c r="J103" s="376"/>
      <c r="K103" s="376"/>
      <c r="L103" s="376"/>
      <c r="M103" s="376"/>
      <c r="N103" s="376"/>
      <c r="O103" s="376">
        <f t="shared" si="3"/>
        <v>9103</v>
      </c>
      <c r="P103" s="376"/>
      <c r="Q103" s="376"/>
      <c r="R103" s="376"/>
      <c r="S103" s="379"/>
    </row>
    <row r="104" spans="2:19">
      <c r="B104" s="376">
        <f t="shared" si="2"/>
        <v>94</v>
      </c>
      <c r="C104" s="377">
        <v>45304</v>
      </c>
      <c r="D104" s="376">
        <v>239</v>
      </c>
      <c r="E104" s="376">
        <v>240</v>
      </c>
      <c r="F104" s="376"/>
      <c r="G104" s="376"/>
      <c r="H104" s="380">
        <v>15</v>
      </c>
      <c r="I104" s="376"/>
      <c r="J104" s="376"/>
      <c r="K104" s="376"/>
      <c r="L104" s="376"/>
      <c r="M104" s="376"/>
      <c r="N104" s="376"/>
      <c r="O104" s="376">
        <f t="shared" si="3"/>
        <v>9118</v>
      </c>
      <c r="P104" s="376"/>
      <c r="Q104" s="376"/>
      <c r="R104" s="376"/>
      <c r="S104" s="379"/>
    </row>
    <row r="105" spans="2:19">
      <c r="B105" s="376">
        <f t="shared" si="2"/>
        <v>95</v>
      </c>
      <c r="C105" s="377">
        <v>45304</v>
      </c>
      <c r="D105" s="376">
        <v>113</v>
      </c>
      <c r="E105" s="376">
        <v>114</v>
      </c>
      <c r="F105" s="376"/>
      <c r="G105" s="376"/>
      <c r="H105" s="380">
        <v>75</v>
      </c>
      <c r="I105" s="376"/>
      <c r="J105" s="376"/>
      <c r="K105" s="376"/>
      <c r="L105" s="376"/>
      <c r="M105" s="376"/>
      <c r="N105" s="376"/>
      <c r="O105" s="376">
        <f t="shared" si="3"/>
        <v>9193</v>
      </c>
      <c r="P105" s="376"/>
      <c r="Q105" s="376"/>
      <c r="R105" s="376"/>
      <c r="S105" s="379"/>
    </row>
    <row r="106" spans="2:19">
      <c r="B106" s="376">
        <f t="shared" si="2"/>
        <v>96</v>
      </c>
      <c r="C106" s="377">
        <v>45306</v>
      </c>
      <c r="D106" s="376">
        <v>368</v>
      </c>
      <c r="E106" s="376">
        <v>369</v>
      </c>
      <c r="F106" s="376"/>
      <c r="G106" s="376"/>
      <c r="H106" s="380">
        <v>46</v>
      </c>
      <c r="I106" s="376"/>
      <c r="J106" s="376"/>
      <c r="K106" s="376"/>
      <c r="L106" s="376"/>
      <c r="M106" s="376"/>
      <c r="N106" s="376"/>
      <c r="O106" s="376">
        <f t="shared" si="3"/>
        <v>9239</v>
      </c>
      <c r="P106" s="376"/>
      <c r="Q106" s="376"/>
      <c r="R106" s="376"/>
      <c r="S106" s="379"/>
    </row>
    <row r="107" spans="2:19">
      <c r="B107" s="376">
        <f t="shared" si="2"/>
        <v>97</v>
      </c>
      <c r="C107" s="377">
        <v>45307</v>
      </c>
      <c r="D107" s="376">
        <v>304</v>
      </c>
      <c r="E107" s="378" t="s">
        <v>1818</v>
      </c>
      <c r="F107" s="376"/>
      <c r="G107" s="376"/>
      <c r="H107" s="380">
        <v>52</v>
      </c>
      <c r="I107" s="376"/>
      <c r="J107" s="376"/>
      <c r="K107" s="376"/>
      <c r="L107" s="376"/>
      <c r="M107" s="376"/>
      <c r="N107" s="376"/>
      <c r="O107" s="376">
        <f t="shared" si="3"/>
        <v>9291</v>
      </c>
      <c r="P107" s="376"/>
      <c r="Q107" s="376"/>
      <c r="R107" s="376"/>
      <c r="S107" s="379"/>
    </row>
    <row r="108" spans="2:19">
      <c r="B108" s="376">
        <f t="shared" si="2"/>
        <v>98</v>
      </c>
      <c r="C108" s="377">
        <v>45310</v>
      </c>
      <c r="D108" s="376">
        <v>302</v>
      </c>
      <c r="E108" s="376">
        <v>229</v>
      </c>
      <c r="F108" s="376"/>
      <c r="G108" s="376"/>
      <c r="H108" s="380">
        <v>28</v>
      </c>
      <c r="I108" s="376"/>
      <c r="J108" s="376"/>
      <c r="K108" s="376"/>
      <c r="L108" s="376"/>
      <c r="M108" s="376"/>
      <c r="N108" s="376"/>
      <c r="O108" s="376">
        <f t="shared" si="3"/>
        <v>9319</v>
      </c>
      <c r="P108" s="376"/>
      <c r="Q108" s="376"/>
      <c r="R108" s="376"/>
      <c r="S108" s="379"/>
    </row>
    <row r="109" spans="2:19">
      <c r="B109" s="376">
        <f t="shared" si="2"/>
        <v>99</v>
      </c>
      <c r="C109" s="377">
        <v>45310</v>
      </c>
      <c r="D109" s="376">
        <v>299</v>
      </c>
      <c r="E109" s="376">
        <v>300</v>
      </c>
      <c r="F109" s="376"/>
      <c r="G109" s="376"/>
      <c r="H109" s="380">
        <v>20</v>
      </c>
      <c r="I109" s="376"/>
      <c r="J109" s="376"/>
      <c r="K109" s="376"/>
      <c r="L109" s="376"/>
      <c r="M109" s="376"/>
      <c r="N109" s="376"/>
      <c r="O109" s="376">
        <f t="shared" si="3"/>
        <v>9339</v>
      </c>
      <c r="P109" s="376"/>
      <c r="Q109" s="376"/>
      <c r="R109" s="376"/>
      <c r="S109" s="379"/>
    </row>
    <row r="110" spans="2:19">
      <c r="B110" s="376">
        <f t="shared" si="2"/>
        <v>100</v>
      </c>
      <c r="C110" s="377">
        <v>45310</v>
      </c>
      <c r="D110" s="376">
        <v>297</v>
      </c>
      <c r="E110" s="376">
        <v>298</v>
      </c>
      <c r="F110" s="376"/>
      <c r="G110" s="376"/>
      <c r="H110" s="380">
        <v>15</v>
      </c>
      <c r="I110" s="376"/>
      <c r="J110" s="376"/>
      <c r="K110" s="376"/>
      <c r="L110" s="376"/>
      <c r="M110" s="376"/>
      <c r="N110" s="376"/>
      <c r="O110" s="376">
        <f t="shared" si="3"/>
        <v>9354</v>
      </c>
      <c r="P110" s="376"/>
      <c r="Q110" s="376"/>
      <c r="R110" s="376"/>
      <c r="S110" s="379"/>
    </row>
    <row r="111" spans="2:19">
      <c r="B111" s="376">
        <f t="shared" si="2"/>
        <v>101</v>
      </c>
      <c r="C111" s="377">
        <v>45310</v>
      </c>
      <c r="D111" s="378" t="s">
        <v>1826</v>
      </c>
      <c r="E111" s="376">
        <v>297</v>
      </c>
      <c r="F111" s="376"/>
      <c r="G111" s="376"/>
      <c r="H111" s="380">
        <v>12</v>
      </c>
      <c r="I111" s="376"/>
      <c r="J111" s="376"/>
      <c r="K111" s="376"/>
      <c r="L111" s="376"/>
      <c r="M111" s="376"/>
      <c r="N111" s="376"/>
      <c r="O111" s="376">
        <f t="shared" si="3"/>
        <v>9366</v>
      </c>
      <c r="P111" s="376"/>
      <c r="Q111" s="376"/>
      <c r="R111" s="376"/>
      <c r="S111" s="379"/>
    </row>
    <row r="112" spans="2:19">
      <c r="B112" s="376">
        <f t="shared" si="2"/>
        <v>102</v>
      </c>
      <c r="C112" s="377">
        <v>45312</v>
      </c>
      <c r="D112" s="376">
        <v>273</v>
      </c>
      <c r="E112" s="376">
        <v>309</v>
      </c>
      <c r="F112" s="376"/>
      <c r="G112" s="376"/>
      <c r="H112" s="376"/>
      <c r="I112" s="376"/>
      <c r="J112" s="376"/>
      <c r="K112" s="376"/>
      <c r="L112" s="376"/>
      <c r="M112" s="376"/>
      <c r="N112" s="376">
        <v>482</v>
      </c>
      <c r="O112" s="376">
        <f t="shared" si="3"/>
        <v>9848</v>
      </c>
      <c r="P112" s="376"/>
      <c r="Q112" s="376"/>
      <c r="R112" s="376"/>
      <c r="S112" s="379"/>
    </row>
    <row r="113" spans="2:19">
      <c r="B113" s="376">
        <f t="shared" si="2"/>
        <v>103</v>
      </c>
      <c r="C113" s="377">
        <v>45313</v>
      </c>
      <c r="D113" s="376">
        <v>243</v>
      </c>
      <c r="E113" s="376">
        <v>273</v>
      </c>
      <c r="F113" s="376"/>
      <c r="G113" s="376"/>
      <c r="H113" s="376"/>
      <c r="I113" s="376"/>
      <c r="J113" s="376"/>
      <c r="K113" s="376"/>
      <c r="L113" s="376"/>
      <c r="M113" s="376"/>
      <c r="N113" s="376">
        <v>119</v>
      </c>
      <c r="O113" s="376">
        <f t="shared" si="3"/>
        <v>9967</v>
      </c>
      <c r="P113" s="376"/>
      <c r="Q113" s="376"/>
      <c r="R113" s="376"/>
      <c r="S113" s="379"/>
    </row>
    <row r="114" spans="2:19">
      <c r="B114" s="376">
        <f t="shared" si="2"/>
        <v>104</v>
      </c>
      <c r="C114" s="377">
        <v>45313</v>
      </c>
      <c r="D114" s="376">
        <v>266</v>
      </c>
      <c r="E114" s="376">
        <v>267</v>
      </c>
      <c r="F114" s="376"/>
      <c r="G114" s="376"/>
      <c r="H114" s="376">
        <v>15</v>
      </c>
      <c r="I114" s="376"/>
      <c r="J114" s="376"/>
      <c r="K114" s="376"/>
      <c r="L114" s="376"/>
      <c r="M114" s="376"/>
      <c r="N114" s="376"/>
      <c r="O114" s="376">
        <f t="shared" si="3"/>
        <v>9982</v>
      </c>
      <c r="P114" s="376"/>
      <c r="Q114" s="376"/>
      <c r="R114" s="376"/>
      <c r="S114" s="379"/>
    </row>
    <row r="115" spans="2:19">
      <c r="B115" s="376">
        <f t="shared" si="2"/>
        <v>105</v>
      </c>
      <c r="C115" s="377">
        <v>45313</v>
      </c>
      <c r="D115" s="376">
        <v>266</v>
      </c>
      <c r="E115" s="376" t="s">
        <v>1835</v>
      </c>
      <c r="F115" s="376"/>
      <c r="G115" s="376"/>
      <c r="H115" s="376">
        <v>10</v>
      </c>
      <c r="I115" s="376"/>
      <c r="J115" s="376"/>
      <c r="K115" s="376"/>
      <c r="L115" s="376"/>
      <c r="M115" s="376"/>
      <c r="N115" s="376"/>
      <c r="O115" s="376">
        <f t="shared" si="3"/>
        <v>9992</v>
      </c>
      <c r="P115" s="376"/>
      <c r="Q115" s="376"/>
      <c r="R115" s="376"/>
      <c r="S115" s="379"/>
    </row>
    <row r="116" spans="2:19">
      <c r="B116" s="376">
        <f t="shared" si="2"/>
        <v>106</v>
      </c>
      <c r="C116" s="377">
        <v>45314</v>
      </c>
      <c r="D116" s="380">
        <v>243</v>
      </c>
      <c r="E116" s="380">
        <v>252</v>
      </c>
      <c r="F116" s="376"/>
      <c r="G116" s="376"/>
      <c r="H116" s="376"/>
      <c r="I116" s="376"/>
      <c r="J116" s="376"/>
      <c r="K116" s="376"/>
      <c r="L116" s="376"/>
      <c r="M116" s="376"/>
      <c r="N116" s="376">
        <v>109</v>
      </c>
      <c r="O116" s="376">
        <f t="shared" si="3"/>
        <v>10101</v>
      </c>
      <c r="P116" s="376"/>
      <c r="Q116" s="376"/>
      <c r="R116" s="376"/>
      <c r="S116" s="379"/>
    </row>
    <row r="117" spans="2:19">
      <c r="B117" s="376">
        <f t="shared" si="2"/>
        <v>107</v>
      </c>
      <c r="C117" s="377">
        <v>45314</v>
      </c>
      <c r="D117" s="376">
        <v>252</v>
      </c>
      <c r="E117" s="376">
        <v>264</v>
      </c>
      <c r="F117" s="376"/>
      <c r="G117" s="376"/>
      <c r="H117" s="376"/>
      <c r="I117" s="376"/>
      <c r="J117" s="376"/>
      <c r="K117" s="376"/>
      <c r="L117" s="376"/>
      <c r="M117" s="376">
        <v>77</v>
      </c>
      <c r="N117" s="376"/>
      <c r="O117" s="376">
        <f t="shared" si="3"/>
        <v>10178</v>
      </c>
      <c r="P117" s="376"/>
      <c r="Q117" s="376"/>
      <c r="R117" s="376"/>
      <c r="S117" s="379"/>
    </row>
    <row r="118" spans="2:19">
      <c r="B118" s="376">
        <f t="shared" si="2"/>
        <v>108</v>
      </c>
      <c r="C118" s="377">
        <v>45314</v>
      </c>
      <c r="D118" s="376">
        <v>264</v>
      </c>
      <c r="E118" s="376">
        <v>265</v>
      </c>
      <c r="F118" s="376"/>
      <c r="G118" s="376"/>
      <c r="H118" s="376"/>
      <c r="I118" s="376"/>
      <c r="J118" s="376"/>
      <c r="K118" s="376"/>
      <c r="L118" s="376"/>
      <c r="M118" s="376">
        <v>217</v>
      </c>
      <c r="N118" s="376"/>
      <c r="O118" s="376">
        <f t="shared" si="3"/>
        <v>10395</v>
      </c>
      <c r="P118" s="376"/>
      <c r="Q118" s="376"/>
      <c r="R118" s="376"/>
      <c r="S118" s="379"/>
    </row>
    <row r="119" spans="2:19">
      <c r="B119" s="376">
        <f t="shared" si="2"/>
        <v>109</v>
      </c>
      <c r="C119" s="377">
        <v>45316</v>
      </c>
      <c r="D119" s="376">
        <v>243</v>
      </c>
      <c r="E119" s="376">
        <v>231</v>
      </c>
      <c r="F119" s="376"/>
      <c r="G119" s="376"/>
      <c r="H119" s="376"/>
      <c r="I119" s="376"/>
      <c r="J119" s="376"/>
      <c r="K119" s="376"/>
      <c r="L119" s="376"/>
      <c r="M119" s="376"/>
      <c r="N119" s="376">
        <v>132</v>
      </c>
      <c r="O119" s="376">
        <f t="shared" si="3"/>
        <v>10527</v>
      </c>
      <c r="P119" s="376"/>
      <c r="Q119" s="376"/>
      <c r="R119" s="376"/>
      <c r="S119" s="379"/>
    </row>
    <row r="120" spans="2:19">
      <c r="B120" s="376">
        <f t="shared" si="2"/>
        <v>110</v>
      </c>
      <c r="C120" s="377">
        <v>45316</v>
      </c>
      <c r="D120" s="376">
        <v>231</v>
      </c>
      <c r="E120" s="376">
        <v>224</v>
      </c>
      <c r="F120" s="376"/>
      <c r="G120" s="376"/>
      <c r="H120" s="376"/>
      <c r="I120" s="376"/>
      <c r="J120" s="376"/>
      <c r="K120" s="376"/>
      <c r="L120" s="376"/>
      <c r="M120" s="376"/>
      <c r="N120" s="376">
        <v>61</v>
      </c>
      <c r="O120" s="376">
        <f t="shared" si="3"/>
        <v>10588</v>
      </c>
      <c r="P120" s="376"/>
      <c r="Q120" s="376"/>
      <c r="R120" s="376"/>
      <c r="S120" s="379"/>
    </row>
    <row r="121" spans="2:19">
      <c r="B121" s="376">
        <f t="shared" si="2"/>
        <v>111</v>
      </c>
      <c r="C121" s="377">
        <v>45316</v>
      </c>
      <c r="D121" s="376">
        <v>224</v>
      </c>
      <c r="E121" s="376">
        <v>221</v>
      </c>
      <c r="F121" s="376"/>
      <c r="G121" s="376"/>
      <c r="H121" s="376"/>
      <c r="I121" s="376"/>
      <c r="J121" s="376"/>
      <c r="K121" s="376"/>
      <c r="L121" s="376"/>
      <c r="M121" s="376"/>
      <c r="N121" s="380">
        <v>158</v>
      </c>
      <c r="O121" s="376">
        <f t="shared" si="3"/>
        <v>10746</v>
      </c>
      <c r="P121" s="376"/>
      <c r="Q121" s="376"/>
      <c r="R121" s="376"/>
      <c r="S121" s="379"/>
    </row>
    <row r="122" spans="2:19">
      <c r="B122" s="376">
        <f t="shared" si="2"/>
        <v>112</v>
      </c>
      <c r="C122" s="377">
        <v>45317</v>
      </c>
      <c r="D122" s="376">
        <v>221</v>
      </c>
      <c r="E122" s="376">
        <v>215</v>
      </c>
      <c r="F122" s="376"/>
      <c r="G122" s="376"/>
      <c r="H122" s="376"/>
      <c r="I122" s="376"/>
      <c r="J122" s="376"/>
      <c r="K122" s="376"/>
      <c r="L122" s="376"/>
      <c r="M122" s="376"/>
      <c r="N122" s="380">
        <v>242</v>
      </c>
      <c r="O122" s="376">
        <f t="shared" si="3"/>
        <v>10988</v>
      </c>
      <c r="P122" s="376"/>
      <c r="Q122" s="376"/>
      <c r="R122" s="376"/>
      <c r="S122" s="379"/>
    </row>
    <row r="123" spans="2:19">
      <c r="B123" s="376">
        <f t="shared" si="2"/>
        <v>113</v>
      </c>
      <c r="C123" s="377">
        <v>45335</v>
      </c>
      <c r="D123" s="376">
        <v>246</v>
      </c>
      <c r="E123" s="376">
        <v>248</v>
      </c>
      <c r="F123" s="376"/>
      <c r="G123" s="376"/>
      <c r="H123" s="376">
        <v>20</v>
      </c>
      <c r="I123" s="376"/>
      <c r="J123" s="376"/>
      <c r="K123" s="376"/>
      <c r="L123" s="376"/>
      <c r="M123" s="376"/>
      <c r="N123" s="376"/>
      <c r="O123" s="376">
        <f t="shared" si="3"/>
        <v>11008</v>
      </c>
      <c r="P123" s="376"/>
      <c r="Q123" s="376"/>
      <c r="R123" s="376"/>
      <c r="S123" s="379"/>
    </row>
    <row r="124" spans="2:19">
      <c r="B124" s="376">
        <f t="shared" si="2"/>
        <v>114</v>
      </c>
      <c r="C124" s="377">
        <v>45335</v>
      </c>
      <c r="D124" s="376">
        <v>246</v>
      </c>
      <c r="E124" s="378" t="s">
        <v>1871</v>
      </c>
      <c r="F124" s="376"/>
      <c r="G124" s="376"/>
      <c r="H124" s="376">
        <v>15</v>
      </c>
      <c r="I124" s="376"/>
      <c r="J124" s="376"/>
      <c r="K124" s="376"/>
      <c r="L124" s="376"/>
      <c r="M124" s="376"/>
      <c r="N124" s="376"/>
      <c r="O124" s="376">
        <f t="shared" si="3"/>
        <v>11023</v>
      </c>
      <c r="P124" s="376"/>
      <c r="Q124" s="376"/>
      <c r="R124" s="376"/>
      <c r="S124" s="379"/>
    </row>
    <row r="125" spans="2:19">
      <c r="B125" s="376">
        <f t="shared" si="2"/>
        <v>115</v>
      </c>
      <c r="C125" s="377">
        <v>45335</v>
      </c>
      <c r="D125" s="376">
        <v>250</v>
      </c>
      <c r="E125" s="378" t="s">
        <v>1872</v>
      </c>
      <c r="F125" s="376"/>
      <c r="G125" s="376"/>
      <c r="H125" s="376">
        <v>50</v>
      </c>
      <c r="I125" s="376"/>
      <c r="J125" s="376"/>
      <c r="K125" s="376"/>
      <c r="L125" s="376"/>
      <c r="M125" s="376"/>
      <c r="N125" s="376"/>
      <c r="O125" s="376">
        <f t="shared" si="3"/>
        <v>11073</v>
      </c>
      <c r="P125" s="376"/>
      <c r="Q125" s="376"/>
      <c r="R125" s="376"/>
      <c r="S125" s="379"/>
    </row>
    <row r="126" spans="2:19">
      <c r="B126" s="376">
        <f t="shared" si="2"/>
        <v>116</v>
      </c>
      <c r="C126" s="377">
        <v>45336</v>
      </c>
      <c r="D126" s="376">
        <v>281</v>
      </c>
      <c r="E126" s="376">
        <v>269</v>
      </c>
      <c r="F126" s="376"/>
      <c r="G126" s="376"/>
      <c r="H126" s="376">
        <v>80</v>
      </c>
      <c r="I126" s="376"/>
      <c r="J126" s="376"/>
      <c r="K126" s="376"/>
      <c r="L126" s="376"/>
      <c r="M126" s="376"/>
      <c r="N126" s="376"/>
      <c r="O126" s="376">
        <f t="shared" si="3"/>
        <v>11153</v>
      </c>
      <c r="P126" s="376"/>
      <c r="Q126" s="376"/>
      <c r="R126" s="376"/>
      <c r="S126" s="379"/>
    </row>
    <row r="127" spans="2:19">
      <c r="B127" s="376">
        <f t="shared" si="2"/>
        <v>117</v>
      </c>
      <c r="C127" s="377">
        <v>45337</v>
      </c>
      <c r="D127" s="376">
        <v>256</v>
      </c>
      <c r="E127" s="376">
        <v>257</v>
      </c>
      <c r="F127" s="376"/>
      <c r="G127" s="376"/>
      <c r="H127" s="376">
        <v>45</v>
      </c>
      <c r="I127" s="376"/>
      <c r="J127" s="376"/>
      <c r="K127" s="376"/>
      <c r="L127" s="376"/>
      <c r="M127" s="376"/>
      <c r="N127" s="376"/>
      <c r="O127" s="376">
        <f t="shared" si="3"/>
        <v>11198</v>
      </c>
      <c r="P127" s="376"/>
      <c r="Q127" s="376"/>
      <c r="R127" s="376"/>
      <c r="S127" s="379"/>
    </row>
    <row r="128" spans="2:19">
      <c r="B128" s="376">
        <f t="shared" si="2"/>
        <v>118</v>
      </c>
      <c r="C128" s="377">
        <v>45338</v>
      </c>
      <c r="D128" s="376">
        <v>141</v>
      </c>
      <c r="E128" s="376">
        <v>79</v>
      </c>
      <c r="F128" s="376"/>
      <c r="G128" s="376"/>
      <c r="H128" s="376">
        <v>105</v>
      </c>
      <c r="I128" s="376"/>
      <c r="J128" s="376"/>
      <c r="K128" s="376"/>
      <c r="L128" s="376"/>
      <c r="M128" s="376"/>
      <c r="N128" s="376"/>
      <c r="O128" s="376">
        <f t="shared" si="3"/>
        <v>11303</v>
      </c>
      <c r="P128" s="376"/>
      <c r="Q128" s="376"/>
      <c r="R128" s="376"/>
      <c r="S128" s="379"/>
    </row>
    <row r="129" spans="2:19">
      <c r="B129" s="376">
        <f t="shared" si="2"/>
        <v>119</v>
      </c>
      <c r="C129" s="377">
        <v>45340</v>
      </c>
      <c r="D129" s="376">
        <v>54</v>
      </c>
      <c r="E129" s="376">
        <v>55</v>
      </c>
      <c r="F129" s="376"/>
      <c r="G129" s="376"/>
      <c r="H129" s="376">
        <v>40</v>
      </c>
      <c r="I129" s="376"/>
      <c r="J129" s="376"/>
      <c r="K129" s="376"/>
      <c r="L129" s="376"/>
      <c r="M129" s="376"/>
      <c r="N129" s="376"/>
      <c r="O129" s="376">
        <f t="shared" si="3"/>
        <v>11343</v>
      </c>
      <c r="P129" s="376"/>
      <c r="Q129" s="376"/>
      <c r="R129" s="376"/>
      <c r="S129" s="379"/>
    </row>
    <row r="130" spans="2:19">
      <c r="B130" s="376">
        <f t="shared" si="2"/>
        <v>120</v>
      </c>
      <c r="C130" s="377">
        <v>45346</v>
      </c>
      <c r="D130" s="376">
        <v>309</v>
      </c>
      <c r="E130" s="376">
        <v>315</v>
      </c>
      <c r="F130" s="376"/>
      <c r="G130" s="376"/>
      <c r="H130" s="376"/>
      <c r="I130" s="376"/>
      <c r="J130" s="376"/>
      <c r="K130" s="376"/>
      <c r="L130" s="376"/>
      <c r="M130" s="376"/>
      <c r="N130" s="376">
        <v>390</v>
      </c>
      <c r="O130" s="376">
        <f t="shared" si="3"/>
        <v>11733</v>
      </c>
      <c r="P130" s="376"/>
      <c r="Q130" s="376"/>
      <c r="R130" s="376"/>
      <c r="S130" s="379"/>
    </row>
    <row r="131" spans="2:19">
      <c r="B131" s="376">
        <f t="shared" si="2"/>
        <v>121</v>
      </c>
      <c r="C131" s="377">
        <v>45346</v>
      </c>
      <c r="D131" s="376">
        <v>309</v>
      </c>
      <c r="E131" s="376">
        <v>315</v>
      </c>
      <c r="F131" s="376"/>
      <c r="G131" s="376"/>
      <c r="H131" s="376"/>
      <c r="I131" s="376"/>
      <c r="J131" s="376"/>
      <c r="K131" s="376"/>
      <c r="L131" s="376"/>
      <c r="M131" s="376"/>
      <c r="N131" s="376">
        <v>300</v>
      </c>
      <c r="O131" s="376">
        <f t="shared" si="3"/>
        <v>12033</v>
      </c>
      <c r="P131" s="376"/>
      <c r="Q131" s="376"/>
      <c r="R131" s="376"/>
      <c r="S131" s="379"/>
    </row>
    <row r="132" spans="2:19">
      <c r="B132" s="376">
        <f t="shared" si="2"/>
        <v>122</v>
      </c>
      <c r="C132" s="377">
        <v>45347</v>
      </c>
      <c r="D132" s="376">
        <v>315</v>
      </c>
      <c r="E132" s="376">
        <v>337</v>
      </c>
      <c r="F132" s="376"/>
      <c r="G132" s="376"/>
      <c r="H132" s="376"/>
      <c r="I132" s="376"/>
      <c r="J132" s="376"/>
      <c r="K132" s="376"/>
      <c r="L132" s="376"/>
      <c r="M132" s="376"/>
      <c r="N132" s="376">
        <v>217</v>
      </c>
      <c r="O132" s="376">
        <f t="shared" si="3"/>
        <v>12250</v>
      </c>
      <c r="P132" s="376"/>
      <c r="Q132" s="376"/>
      <c r="R132" s="376"/>
      <c r="S132" s="379"/>
    </row>
    <row r="133" spans="2:19">
      <c r="B133" s="376">
        <f t="shared" si="2"/>
        <v>123</v>
      </c>
      <c r="C133" s="377">
        <v>45347</v>
      </c>
      <c r="D133" s="376">
        <v>337</v>
      </c>
      <c r="E133" s="376">
        <v>339</v>
      </c>
      <c r="F133" s="376"/>
      <c r="G133" s="376"/>
      <c r="H133" s="376"/>
      <c r="I133" s="376"/>
      <c r="J133" s="376"/>
      <c r="K133" s="376"/>
      <c r="L133" s="376"/>
      <c r="M133" s="376">
        <v>71</v>
      </c>
      <c r="N133" s="376"/>
      <c r="O133" s="376">
        <f t="shared" si="3"/>
        <v>12321</v>
      </c>
      <c r="P133" s="376"/>
      <c r="Q133" s="376"/>
      <c r="R133" s="376"/>
      <c r="S133" s="379"/>
    </row>
    <row r="134" spans="2:19">
      <c r="B134" s="376">
        <f t="shared" si="2"/>
        <v>124</v>
      </c>
      <c r="C134" s="377">
        <v>45351</v>
      </c>
      <c r="D134" s="376">
        <v>211</v>
      </c>
      <c r="E134" s="376">
        <v>236</v>
      </c>
      <c r="F134" s="376"/>
      <c r="G134" s="376"/>
      <c r="H134" s="376">
        <v>175</v>
      </c>
      <c r="I134" s="376"/>
      <c r="J134" s="376"/>
      <c r="K134" s="376"/>
      <c r="L134" s="376"/>
      <c r="M134" s="376"/>
      <c r="N134" s="376"/>
      <c r="O134" s="376"/>
      <c r="P134" s="376"/>
      <c r="Q134" s="376"/>
      <c r="R134" s="376"/>
      <c r="S134" s="379"/>
    </row>
    <row r="135" spans="2:19">
      <c r="B135" s="376">
        <f t="shared" si="2"/>
        <v>125</v>
      </c>
      <c r="C135" s="377">
        <v>45352</v>
      </c>
      <c r="D135" s="376">
        <v>341</v>
      </c>
      <c r="E135" s="376">
        <v>356</v>
      </c>
      <c r="F135" s="376"/>
      <c r="G135" s="376"/>
      <c r="H135" s="376">
        <v>95</v>
      </c>
      <c r="I135" s="376"/>
      <c r="J135" s="376"/>
      <c r="K135" s="376"/>
      <c r="L135" s="376"/>
      <c r="M135" s="376"/>
      <c r="N135" s="376"/>
      <c r="O135" s="376"/>
      <c r="P135" s="376"/>
      <c r="Q135" s="376"/>
      <c r="R135" s="376"/>
      <c r="S135" s="379"/>
    </row>
    <row r="136" spans="2:19">
      <c r="B136" s="376">
        <f t="shared" si="2"/>
        <v>126</v>
      </c>
      <c r="C136" s="377">
        <v>45355</v>
      </c>
      <c r="D136" s="376">
        <v>356</v>
      </c>
      <c r="E136" s="376">
        <v>361</v>
      </c>
      <c r="F136" s="376"/>
      <c r="G136" s="376"/>
      <c r="H136" s="376">
        <v>180</v>
      </c>
      <c r="I136" s="376"/>
      <c r="J136" s="376"/>
      <c r="K136" s="376"/>
      <c r="L136" s="376"/>
      <c r="M136" s="376"/>
      <c r="N136" s="376"/>
      <c r="O136" s="376"/>
      <c r="P136" s="376"/>
      <c r="Q136" s="376"/>
      <c r="R136" s="376"/>
      <c r="S136" s="379"/>
    </row>
    <row r="137" spans="2:19">
      <c r="B137" s="376">
        <f t="shared" si="2"/>
        <v>127</v>
      </c>
      <c r="C137" s="377">
        <v>45359</v>
      </c>
      <c r="D137" s="376">
        <v>301</v>
      </c>
      <c r="E137" s="376">
        <v>304</v>
      </c>
      <c r="F137" s="376"/>
      <c r="G137" s="376"/>
      <c r="H137" s="376">
        <v>50</v>
      </c>
      <c r="I137" s="376"/>
      <c r="J137" s="376"/>
      <c r="K137" s="376"/>
      <c r="L137" s="376"/>
      <c r="M137" s="376"/>
      <c r="N137" s="376"/>
      <c r="O137" s="376"/>
      <c r="P137" s="376"/>
      <c r="Q137" s="376"/>
      <c r="R137" s="376"/>
      <c r="S137" s="379"/>
    </row>
    <row r="138" spans="2:19">
      <c r="B138" s="376">
        <f t="shared" si="2"/>
        <v>128</v>
      </c>
      <c r="C138" s="377">
        <v>45359</v>
      </c>
      <c r="D138" s="376">
        <v>301</v>
      </c>
      <c r="E138" s="376">
        <v>306</v>
      </c>
      <c r="F138" s="376"/>
      <c r="G138" s="376"/>
      <c r="H138" s="376">
        <v>25</v>
      </c>
      <c r="I138" s="376"/>
      <c r="J138" s="376"/>
      <c r="K138" s="376"/>
      <c r="L138" s="376"/>
      <c r="M138" s="376"/>
      <c r="N138" s="376"/>
      <c r="O138" s="376"/>
      <c r="P138" s="376"/>
      <c r="Q138" s="376"/>
      <c r="R138" s="376"/>
      <c r="S138" s="379"/>
    </row>
    <row r="139" spans="2:19">
      <c r="B139" s="376">
        <f t="shared" si="2"/>
        <v>129</v>
      </c>
      <c r="C139" s="377">
        <v>45359</v>
      </c>
      <c r="D139" s="376">
        <v>301</v>
      </c>
      <c r="E139" s="376">
        <v>296</v>
      </c>
      <c r="F139" s="376"/>
      <c r="G139" s="376"/>
      <c r="H139" s="376">
        <v>5</v>
      </c>
      <c r="I139" s="376"/>
      <c r="J139" s="376"/>
      <c r="K139" s="376"/>
      <c r="L139" s="376"/>
      <c r="M139" s="376"/>
      <c r="N139" s="376"/>
      <c r="O139" s="376"/>
      <c r="P139" s="376"/>
      <c r="Q139" s="376"/>
      <c r="R139" s="376"/>
      <c r="S139" s="379"/>
    </row>
    <row r="140" spans="2:19">
      <c r="B140" s="376">
        <f t="shared" si="2"/>
        <v>130</v>
      </c>
      <c r="C140" s="377">
        <v>45360</v>
      </c>
      <c r="D140" s="376">
        <v>316</v>
      </c>
      <c r="E140" s="376">
        <v>317</v>
      </c>
      <c r="F140" s="376"/>
      <c r="G140" s="376"/>
      <c r="H140" s="376"/>
      <c r="I140" s="376"/>
      <c r="J140" s="376"/>
      <c r="K140" s="376"/>
      <c r="L140" s="376"/>
      <c r="M140" s="376">
        <v>55</v>
      </c>
      <c r="N140" s="376"/>
      <c r="O140" s="376"/>
      <c r="P140" s="376"/>
      <c r="Q140" s="376"/>
      <c r="R140" s="376"/>
      <c r="S140" s="379"/>
    </row>
    <row r="141" spans="2:19">
      <c r="B141" s="376">
        <f t="shared" ref="B141:B155" si="4">1+B140</f>
        <v>131</v>
      </c>
      <c r="C141" s="377">
        <v>45360</v>
      </c>
      <c r="D141" s="376">
        <v>317</v>
      </c>
      <c r="E141" s="376">
        <v>322</v>
      </c>
      <c r="F141" s="376"/>
      <c r="G141" s="376"/>
      <c r="H141" s="376"/>
      <c r="I141" s="376"/>
      <c r="J141" s="376"/>
      <c r="K141" s="376"/>
      <c r="L141" s="376"/>
      <c r="M141" s="376">
        <v>130</v>
      </c>
      <c r="N141" s="376"/>
      <c r="O141" s="376"/>
      <c r="P141" s="376"/>
      <c r="Q141" s="376"/>
      <c r="R141" s="376"/>
      <c r="S141" s="379"/>
    </row>
    <row r="142" spans="2:19">
      <c r="B142" s="376">
        <f t="shared" si="4"/>
        <v>132</v>
      </c>
      <c r="C142" s="377">
        <v>45361</v>
      </c>
      <c r="D142" s="376">
        <v>306</v>
      </c>
      <c r="E142" s="376">
        <v>294</v>
      </c>
      <c r="F142" s="376"/>
      <c r="G142" s="376"/>
      <c r="H142" s="376">
        <v>45</v>
      </c>
      <c r="I142" s="376"/>
      <c r="J142" s="376"/>
      <c r="K142" s="376"/>
      <c r="L142" s="376"/>
      <c r="M142" s="376"/>
      <c r="N142" s="376"/>
      <c r="O142" s="376"/>
      <c r="P142" s="376"/>
      <c r="Q142" s="376"/>
      <c r="R142" s="376"/>
      <c r="S142" s="379"/>
    </row>
    <row r="143" spans="2:19">
      <c r="B143" s="376">
        <f t="shared" si="4"/>
        <v>133</v>
      </c>
      <c r="C143" s="377">
        <v>45361</v>
      </c>
      <c r="D143" s="376">
        <v>306</v>
      </c>
      <c r="E143" s="376">
        <v>307</v>
      </c>
      <c r="F143" s="376"/>
      <c r="G143" s="376"/>
      <c r="H143" s="376">
        <v>28</v>
      </c>
      <c r="I143" s="376"/>
      <c r="J143" s="376"/>
      <c r="K143" s="376"/>
      <c r="L143" s="376"/>
      <c r="M143" s="376"/>
      <c r="N143" s="376"/>
      <c r="O143" s="376"/>
      <c r="P143" s="376"/>
      <c r="Q143" s="376"/>
      <c r="R143" s="376"/>
      <c r="S143" s="379"/>
    </row>
    <row r="144" spans="2:19">
      <c r="B144" s="376">
        <f t="shared" si="4"/>
        <v>134</v>
      </c>
      <c r="C144" s="377">
        <v>45361</v>
      </c>
      <c r="D144" s="376">
        <v>224</v>
      </c>
      <c r="E144" s="376">
        <v>225</v>
      </c>
      <c r="F144" s="376"/>
      <c r="G144" s="376"/>
      <c r="H144" s="376">
        <v>55</v>
      </c>
      <c r="I144" s="376"/>
      <c r="J144" s="376"/>
      <c r="K144" s="376"/>
      <c r="L144" s="376"/>
      <c r="M144" s="376"/>
      <c r="N144" s="376"/>
      <c r="O144" s="376"/>
      <c r="P144" s="376"/>
      <c r="Q144" s="376"/>
      <c r="R144" s="376"/>
      <c r="S144" s="379"/>
    </row>
    <row r="145" spans="2:19">
      <c r="B145" s="376">
        <f t="shared" si="4"/>
        <v>135</v>
      </c>
      <c r="C145" s="377">
        <v>45362</v>
      </c>
      <c r="D145" s="376">
        <v>154</v>
      </c>
      <c r="E145" s="376">
        <v>155</v>
      </c>
      <c r="F145" s="376"/>
      <c r="G145" s="376"/>
      <c r="H145" s="376">
        <v>60</v>
      </c>
      <c r="I145" s="376"/>
      <c r="J145" s="376"/>
      <c r="K145" s="376"/>
      <c r="L145" s="376"/>
      <c r="M145" s="376"/>
      <c r="N145" s="376"/>
      <c r="O145" s="376"/>
      <c r="P145" s="376"/>
      <c r="Q145" s="376"/>
      <c r="R145" s="376"/>
      <c r="S145" s="379"/>
    </row>
    <row r="146" spans="2:19">
      <c r="B146" s="376">
        <f t="shared" si="4"/>
        <v>136</v>
      </c>
      <c r="C146" s="377">
        <v>45362</v>
      </c>
      <c r="D146" s="376">
        <v>155</v>
      </c>
      <c r="E146" s="376">
        <v>154</v>
      </c>
      <c r="F146" s="376"/>
      <c r="G146" s="376"/>
      <c r="H146" s="376">
        <v>43</v>
      </c>
      <c r="I146" s="376"/>
      <c r="J146" s="376"/>
      <c r="K146" s="376"/>
      <c r="L146" s="376"/>
      <c r="M146" s="376"/>
      <c r="N146" s="376"/>
      <c r="O146" s="376"/>
      <c r="P146" s="376"/>
      <c r="Q146" s="376"/>
      <c r="R146" s="376"/>
      <c r="S146" s="379"/>
    </row>
    <row r="147" spans="2:19">
      <c r="B147" s="376">
        <f t="shared" si="4"/>
        <v>137</v>
      </c>
      <c r="C147" s="377">
        <v>45363</v>
      </c>
      <c r="D147" s="376">
        <v>154</v>
      </c>
      <c r="E147" s="376">
        <v>152</v>
      </c>
      <c r="F147" s="376"/>
      <c r="G147" s="376"/>
      <c r="H147" s="376">
        <v>60</v>
      </c>
      <c r="I147" s="376"/>
      <c r="J147" s="376"/>
      <c r="K147" s="376"/>
      <c r="L147" s="376"/>
      <c r="M147" s="376"/>
      <c r="N147" s="376"/>
      <c r="O147" s="376"/>
      <c r="P147" s="376"/>
      <c r="Q147" s="376"/>
      <c r="R147" s="376"/>
      <c r="S147" s="379"/>
    </row>
    <row r="148" spans="2:19">
      <c r="B148" s="376">
        <f t="shared" si="4"/>
        <v>138</v>
      </c>
      <c r="C148" s="377">
        <v>45364</v>
      </c>
      <c r="D148" s="376">
        <v>326</v>
      </c>
      <c r="E148" s="376">
        <v>336</v>
      </c>
      <c r="F148" s="376"/>
      <c r="G148" s="376"/>
      <c r="H148" s="376">
        <v>209</v>
      </c>
      <c r="I148" s="376"/>
      <c r="J148" s="376"/>
      <c r="K148" s="376"/>
      <c r="L148" s="376"/>
      <c r="M148" s="376"/>
      <c r="N148" s="376"/>
      <c r="O148" s="376"/>
      <c r="P148" s="376"/>
      <c r="Q148" s="376"/>
      <c r="R148" s="376"/>
      <c r="S148" s="379"/>
    </row>
    <row r="149" spans="2:19">
      <c r="B149" s="376">
        <f t="shared" si="4"/>
        <v>139</v>
      </c>
      <c r="C149" s="377">
        <v>45367</v>
      </c>
      <c r="D149" s="376">
        <v>326</v>
      </c>
      <c r="E149" s="376">
        <v>336</v>
      </c>
      <c r="F149" s="376"/>
      <c r="G149" s="376"/>
      <c r="H149" s="376"/>
      <c r="I149" s="376"/>
      <c r="J149" s="376"/>
      <c r="K149" s="376">
        <v>100</v>
      </c>
      <c r="L149" s="376"/>
      <c r="M149" s="376"/>
      <c r="N149" s="376"/>
      <c r="O149" s="376"/>
      <c r="P149" s="376"/>
      <c r="Q149" s="376"/>
      <c r="R149" s="376"/>
      <c r="S149" s="379"/>
    </row>
    <row r="150" spans="2:19">
      <c r="B150" s="376">
        <f t="shared" si="4"/>
        <v>140</v>
      </c>
      <c r="C150" s="377">
        <v>45368</v>
      </c>
      <c r="D150" s="376">
        <v>236</v>
      </c>
      <c r="E150" s="376">
        <v>233</v>
      </c>
      <c r="F150" s="376"/>
      <c r="G150" s="376"/>
      <c r="H150" s="376">
        <v>469</v>
      </c>
      <c r="I150" s="376"/>
      <c r="J150" s="376"/>
      <c r="K150" s="376"/>
      <c r="L150" s="376"/>
      <c r="M150" s="376"/>
      <c r="N150" s="376"/>
      <c r="O150" s="376"/>
      <c r="P150" s="376"/>
      <c r="Q150" s="376"/>
      <c r="R150" s="376"/>
      <c r="S150" s="379"/>
    </row>
    <row r="151" spans="2:19">
      <c r="B151" s="376">
        <f t="shared" si="4"/>
        <v>141</v>
      </c>
      <c r="C151" s="377">
        <v>45369</v>
      </c>
      <c r="D151" s="376" t="s">
        <v>1878</v>
      </c>
      <c r="E151" s="376" t="s">
        <v>1879</v>
      </c>
      <c r="F151" s="376"/>
      <c r="G151" s="376"/>
      <c r="H151" s="376">
        <f>176-67</f>
        <v>109</v>
      </c>
      <c r="I151" s="376"/>
      <c r="J151" s="376"/>
      <c r="K151" s="376"/>
      <c r="L151" s="376"/>
      <c r="M151" s="376"/>
      <c r="N151" s="376"/>
      <c r="O151" s="376"/>
      <c r="P151" s="376"/>
      <c r="Q151" s="376"/>
      <c r="R151" s="376"/>
      <c r="S151" s="379"/>
    </row>
    <row r="152" spans="2:19">
      <c r="B152" s="376">
        <f t="shared" si="4"/>
        <v>142</v>
      </c>
      <c r="C152" s="377">
        <v>45370</v>
      </c>
      <c r="D152" s="376">
        <v>240</v>
      </c>
      <c r="E152" s="376">
        <v>269</v>
      </c>
      <c r="F152" s="376"/>
      <c r="G152" s="376"/>
      <c r="H152" s="376">
        <v>247.4</v>
      </c>
      <c r="I152" s="376"/>
      <c r="J152" s="376"/>
      <c r="K152" s="376"/>
      <c r="L152" s="376"/>
      <c r="M152" s="376"/>
      <c r="N152" s="376"/>
      <c r="O152" s="376"/>
      <c r="P152" s="376"/>
      <c r="Q152" s="376"/>
      <c r="R152" s="376"/>
      <c r="S152" s="379"/>
    </row>
    <row r="153" spans="2:19">
      <c r="B153" s="376">
        <f t="shared" si="4"/>
        <v>143</v>
      </c>
      <c r="C153" s="377">
        <v>45371</v>
      </c>
      <c r="D153" s="376" t="s">
        <v>1880</v>
      </c>
      <c r="E153" s="376" t="s">
        <v>1881</v>
      </c>
      <c r="F153" s="376"/>
      <c r="G153" s="376"/>
      <c r="H153" s="376">
        <f>67.7+15.5+5.3+17.1</f>
        <v>105.6</v>
      </c>
      <c r="I153" s="376"/>
      <c r="J153" s="376"/>
      <c r="K153" s="376"/>
      <c r="L153" s="376"/>
      <c r="M153" s="376"/>
      <c r="N153" s="376"/>
      <c r="O153" s="376"/>
      <c r="P153" s="376"/>
      <c r="Q153" s="376"/>
      <c r="R153" s="376"/>
      <c r="S153" s="379"/>
    </row>
    <row r="154" spans="2:19">
      <c r="B154" s="376">
        <f t="shared" si="4"/>
        <v>144</v>
      </c>
      <c r="C154" s="377">
        <v>45372</v>
      </c>
      <c r="D154" s="376">
        <v>275</v>
      </c>
      <c r="E154" s="376">
        <v>276</v>
      </c>
      <c r="F154" s="376"/>
      <c r="G154" s="376"/>
      <c r="H154" s="376">
        <v>81</v>
      </c>
      <c r="I154" s="376"/>
      <c r="J154" s="376"/>
      <c r="K154" s="376"/>
      <c r="L154" s="376"/>
      <c r="M154" s="376"/>
      <c r="N154" s="376"/>
      <c r="O154" s="376"/>
      <c r="P154" s="376"/>
      <c r="Q154" s="376"/>
      <c r="R154" s="376"/>
      <c r="S154" s="379"/>
    </row>
    <row r="155" spans="2:19">
      <c r="B155" s="376">
        <f t="shared" si="4"/>
        <v>145</v>
      </c>
      <c r="C155" s="377">
        <v>45373</v>
      </c>
      <c r="D155" s="376">
        <v>301</v>
      </c>
      <c r="E155" s="376">
        <v>269</v>
      </c>
      <c r="F155" s="376"/>
      <c r="G155" s="376"/>
      <c r="H155" s="376">
        <v>308</v>
      </c>
      <c r="I155" s="376"/>
      <c r="J155" s="376"/>
      <c r="K155" s="376"/>
      <c r="L155" s="376"/>
      <c r="M155" s="376"/>
      <c r="N155" s="376"/>
      <c r="O155" s="376"/>
      <c r="P155" s="376"/>
      <c r="Q155" s="376"/>
      <c r="R155" s="376"/>
      <c r="S155" s="379"/>
    </row>
    <row r="156" spans="2:19">
      <c r="B156" s="376"/>
      <c r="C156" s="377"/>
      <c r="D156" s="376"/>
      <c r="E156" s="376"/>
      <c r="F156" s="376"/>
      <c r="G156" s="376"/>
      <c r="H156" s="376"/>
      <c r="I156" s="376"/>
      <c r="J156" s="376"/>
      <c r="K156" s="376"/>
      <c r="L156" s="376"/>
      <c r="M156" s="376"/>
      <c r="N156" s="376"/>
      <c r="O156" s="376"/>
      <c r="P156" s="376"/>
      <c r="Q156" s="376"/>
      <c r="R156" s="376"/>
      <c r="S156" s="379"/>
    </row>
    <row r="157" spans="2:19">
      <c r="B157" s="381"/>
      <c r="C157" s="382"/>
      <c r="D157" s="381"/>
      <c r="E157" s="381"/>
      <c r="F157" s="381"/>
      <c r="G157" s="381"/>
      <c r="H157" s="381">
        <v>63</v>
      </c>
      <c r="I157" s="381"/>
      <c r="J157" s="381"/>
      <c r="K157" s="381"/>
      <c r="L157" s="381"/>
      <c r="M157" s="381"/>
      <c r="N157" s="381"/>
      <c r="O157" s="381"/>
      <c r="P157" s="381"/>
      <c r="Q157" s="381"/>
      <c r="R157" s="381"/>
    </row>
    <row r="158" spans="2:19">
      <c r="B158" s="381"/>
      <c r="C158" s="382"/>
      <c r="D158" s="381"/>
      <c r="E158" s="381"/>
      <c r="F158" s="381"/>
      <c r="G158" s="381"/>
      <c r="H158" s="381">
        <f t="shared" ref="H158:N158" si="5">+SUM(H11:H156)</f>
        <v>12096</v>
      </c>
      <c r="I158" s="381">
        <f t="shared" si="5"/>
        <v>0</v>
      </c>
      <c r="J158" s="381">
        <f t="shared" si="5"/>
        <v>0</v>
      </c>
      <c r="K158" s="381">
        <f t="shared" si="5"/>
        <v>100</v>
      </c>
      <c r="L158" s="381">
        <f t="shared" si="5"/>
        <v>0</v>
      </c>
      <c r="M158" s="381">
        <f t="shared" si="5"/>
        <v>550</v>
      </c>
      <c r="N158" s="381">
        <f t="shared" si="5"/>
        <v>2210</v>
      </c>
      <c r="O158" s="381">
        <f>+SUM(H158:N158)</f>
        <v>14956</v>
      </c>
      <c r="P158" s="381"/>
      <c r="Q158" s="381"/>
      <c r="R158" s="381"/>
    </row>
    <row r="159" spans="2:19" ht="23.25" thickBot="1">
      <c r="B159" s="648" t="s">
        <v>1882</v>
      </c>
      <c r="C159" s="649"/>
      <c r="D159" s="649"/>
      <c r="E159" s="649"/>
      <c r="F159" s="649"/>
      <c r="G159" s="649"/>
      <c r="H159" s="649"/>
      <c r="I159" s="649"/>
      <c r="J159" s="649"/>
      <c r="K159" s="649"/>
      <c r="L159" s="649"/>
      <c r="M159" s="649"/>
      <c r="N159" s="649"/>
      <c r="O159" s="649"/>
      <c r="P159" s="649"/>
      <c r="Q159" s="649"/>
      <c r="R159" s="650"/>
      <c r="S159" s="383"/>
    </row>
    <row r="160" spans="2:19" ht="16.5" thickBot="1">
      <c r="B160" s="700">
        <v>1</v>
      </c>
      <c r="C160" s="701" t="s">
        <v>1883</v>
      </c>
      <c r="D160" s="702" t="s">
        <v>1884</v>
      </c>
      <c r="E160" s="703" t="s">
        <v>1885</v>
      </c>
      <c r="F160" s="704"/>
      <c r="G160" s="704"/>
      <c r="H160" s="705"/>
      <c r="I160" s="706" t="s">
        <v>1886</v>
      </c>
      <c r="J160" s="707"/>
      <c r="K160" s="707"/>
      <c r="L160" s="708"/>
      <c r="M160" s="706" t="s">
        <v>1887</v>
      </c>
      <c r="N160" s="707"/>
      <c r="O160" s="707"/>
      <c r="P160" s="708"/>
      <c r="Q160" s="703" t="s">
        <v>1888</v>
      </c>
      <c r="R160" s="704"/>
      <c r="S160" s="705"/>
    </row>
    <row r="161" spans="2:22" ht="90.75" thickBot="1">
      <c r="B161" s="668"/>
      <c r="C161" s="670"/>
      <c r="D161" s="672"/>
      <c r="E161" s="384" t="s">
        <v>1889</v>
      </c>
      <c r="F161" s="385" t="s">
        <v>1890</v>
      </c>
      <c r="G161" s="386" t="s">
        <v>1891</v>
      </c>
      <c r="H161" s="387" t="s">
        <v>1892</v>
      </c>
      <c r="I161" s="388" t="s">
        <v>1884</v>
      </c>
      <c r="J161" s="384" t="s">
        <v>1893</v>
      </c>
      <c r="K161" s="385" t="s">
        <v>1894</v>
      </c>
      <c r="L161" s="387" t="s">
        <v>1895</v>
      </c>
      <c r="M161" s="388" t="s">
        <v>1884</v>
      </c>
      <c r="N161" s="384" t="s">
        <v>1896</v>
      </c>
      <c r="O161" s="385" t="s">
        <v>1897</v>
      </c>
      <c r="P161" s="387" t="s">
        <v>1898</v>
      </c>
      <c r="Q161" s="384" t="s">
        <v>1899</v>
      </c>
      <c r="R161" s="385" t="s">
        <v>1900</v>
      </c>
      <c r="S161" s="387" t="s">
        <v>1901</v>
      </c>
    </row>
    <row r="162" spans="2:22" ht="15.75">
      <c r="B162" s="389">
        <v>1.1000000000000001</v>
      </c>
      <c r="C162" s="390" t="s">
        <v>1902</v>
      </c>
      <c r="D162" s="391"/>
      <c r="E162" s="391">
        <f>+H158</f>
        <v>12096</v>
      </c>
      <c r="F162" s="391">
        <f>+E162</f>
        <v>12096</v>
      </c>
      <c r="G162" s="379">
        <v>9746</v>
      </c>
      <c r="H162" s="392">
        <f>+F162-G162</f>
        <v>2350</v>
      </c>
      <c r="I162" s="391"/>
      <c r="J162" s="393"/>
      <c r="K162" s="394"/>
      <c r="L162" s="395"/>
      <c r="M162" s="391"/>
      <c r="N162" s="396"/>
      <c r="O162" s="393"/>
      <c r="P162" s="395"/>
      <c r="Q162" s="393"/>
      <c r="R162" s="397"/>
      <c r="S162" s="395"/>
      <c r="V162" s="372">
        <v>9746</v>
      </c>
    </row>
    <row r="163" spans="2:22" ht="15.75">
      <c r="B163" s="389">
        <v>1.2</v>
      </c>
      <c r="C163" s="390" t="s">
        <v>1903</v>
      </c>
      <c r="D163" s="391"/>
      <c r="E163" s="391"/>
      <c r="F163" s="391"/>
      <c r="G163" s="379"/>
      <c r="H163" s="392">
        <f t="shared" ref="H163:H170" si="6">+F163-G163</f>
        <v>0</v>
      </c>
      <c r="I163" s="391"/>
      <c r="J163" s="398"/>
      <c r="K163" s="399"/>
      <c r="L163" s="395"/>
      <c r="M163" s="391"/>
      <c r="N163" s="400"/>
      <c r="O163" s="398"/>
      <c r="P163" s="395"/>
      <c r="Q163" s="398"/>
      <c r="R163" s="401"/>
      <c r="S163" s="402"/>
    </row>
    <row r="164" spans="2:22" ht="15.75">
      <c r="B164" s="389">
        <v>1.3</v>
      </c>
      <c r="C164" s="390" t="s">
        <v>1904</v>
      </c>
      <c r="D164" s="391"/>
      <c r="E164" s="391"/>
      <c r="F164" s="391"/>
      <c r="G164" s="379"/>
      <c r="H164" s="392">
        <f t="shared" si="6"/>
        <v>0</v>
      </c>
      <c r="I164" s="391"/>
      <c r="J164" s="398"/>
      <c r="K164" s="399"/>
      <c r="L164" s="395"/>
      <c r="M164" s="391"/>
      <c r="N164" s="400"/>
      <c r="O164" s="398"/>
      <c r="P164" s="395"/>
      <c r="Q164" s="398"/>
      <c r="R164" s="401"/>
      <c r="S164" s="402"/>
    </row>
    <row r="165" spans="2:22" ht="15.75">
      <c r="B165" s="389">
        <v>1.4</v>
      </c>
      <c r="C165" s="390" t="s">
        <v>1905</v>
      </c>
      <c r="D165" s="391"/>
      <c r="E165" s="391">
        <f>+K158</f>
        <v>100</v>
      </c>
      <c r="F165" s="391">
        <f>+E165</f>
        <v>100</v>
      </c>
      <c r="G165" s="379"/>
      <c r="H165" s="392">
        <f t="shared" si="6"/>
        <v>100</v>
      </c>
      <c r="I165" s="391"/>
      <c r="J165" s="398"/>
      <c r="K165" s="399"/>
      <c r="L165" s="395"/>
      <c r="M165" s="391"/>
      <c r="N165" s="400"/>
      <c r="O165" s="398"/>
      <c r="P165" s="395"/>
      <c r="Q165" s="398"/>
      <c r="R165" s="401"/>
      <c r="S165" s="402"/>
    </row>
    <row r="166" spans="2:22" ht="15.75">
      <c r="B166" s="389">
        <v>1.5</v>
      </c>
      <c r="C166" s="390" t="s">
        <v>1906</v>
      </c>
      <c r="D166" s="391"/>
      <c r="E166" s="391"/>
      <c r="F166" s="391"/>
      <c r="G166" s="379"/>
      <c r="H166" s="392">
        <f t="shared" si="6"/>
        <v>0</v>
      </c>
      <c r="I166" s="391"/>
      <c r="J166" s="398"/>
      <c r="K166" s="399"/>
      <c r="L166" s="395"/>
      <c r="M166" s="391"/>
      <c r="N166" s="400"/>
      <c r="O166" s="398"/>
      <c r="P166" s="395"/>
      <c r="Q166" s="398"/>
      <c r="R166" s="401"/>
      <c r="S166" s="402"/>
    </row>
    <row r="167" spans="2:22" ht="15.75">
      <c r="B167" s="389">
        <v>1.6</v>
      </c>
      <c r="C167" s="390" t="s">
        <v>1907</v>
      </c>
      <c r="D167" s="391"/>
      <c r="E167" s="391">
        <f>+M158</f>
        <v>550</v>
      </c>
      <c r="F167" s="391">
        <f>+E167</f>
        <v>550</v>
      </c>
      <c r="G167" s="379">
        <v>365</v>
      </c>
      <c r="H167" s="392">
        <f t="shared" si="6"/>
        <v>185</v>
      </c>
      <c r="I167" s="391"/>
      <c r="J167" s="398"/>
      <c r="K167" s="399"/>
      <c r="L167" s="395"/>
      <c r="M167" s="391"/>
      <c r="N167" s="400"/>
      <c r="O167" s="398"/>
      <c r="P167" s="395"/>
      <c r="Q167" s="398"/>
      <c r="R167" s="401"/>
      <c r="S167" s="402"/>
      <c r="V167" s="372">
        <v>365</v>
      </c>
    </row>
    <row r="168" spans="2:22" ht="15.75">
      <c r="B168" s="389">
        <v>1.7</v>
      </c>
      <c r="C168" s="390" t="s">
        <v>1908</v>
      </c>
      <c r="D168" s="391"/>
      <c r="E168" s="391">
        <f>+N158</f>
        <v>2210</v>
      </c>
      <c r="F168" s="391">
        <f>+E168</f>
        <v>2210</v>
      </c>
      <c r="G168" s="379">
        <v>2210</v>
      </c>
      <c r="H168" s="392">
        <f t="shared" si="6"/>
        <v>0</v>
      </c>
      <c r="I168" s="391"/>
      <c r="J168" s="398"/>
      <c r="K168" s="399"/>
      <c r="L168" s="395"/>
      <c r="M168" s="391"/>
      <c r="N168" s="400"/>
      <c r="O168" s="398"/>
      <c r="P168" s="395"/>
      <c r="Q168" s="398"/>
      <c r="R168" s="401"/>
      <c r="S168" s="402"/>
      <c r="V168" s="372">
        <v>2210</v>
      </c>
    </row>
    <row r="169" spans="2:22" ht="15.75">
      <c r="B169" s="389">
        <v>1.8</v>
      </c>
      <c r="C169" s="390" t="s">
        <v>1909</v>
      </c>
      <c r="D169" s="391"/>
      <c r="E169" s="391"/>
      <c r="F169" s="391"/>
      <c r="G169" s="403"/>
      <c r="H169" s="392">
        <f t="shared" si="6"/>
        <v>0</v>
      </c>
      <c r="I169" s="404"/>
      <c r="J169" s="398"/>
      <c r="K169" s="401"/>
      <c r="L169" s="402"/>
      <c r="M169" s="404"/>
      <c r="N169" s="404"/>
      <c r="O169" s="401"/>
      <c r="P169" s="395"/>
      <c r="Q169" s="398"/>
      <c r="R169" s="401"/>
      <c r="S169" s="402"/>
    </row>
    <row r="170" spans="2:22" ht="15.75">
      <c r="B170" s="389">
        <v>1.9</v>
      </c>
      <c r="C170" s="390" t="s">
        <v>1910</v>
      </c>
      <c r="D170" s="405"/>
      <c r="E170" s="406"/>
      <c r="F170" s="391"/>
      <c r="G170" s="403"/>
      <c r="H170" s="392">
        <f t="shared" si="6"/>
        <v>0</v>
      </c>
      <c r="I170" s="404"/>
      <c r="J170" s="398"/>
      <c r="K170" s="401"/>
      <c r="L170" s="402"/>
      <c r="M170" s="404"/>
      <c r="N170" s="404"/>
      <c r="O170" s="401"/>
      <c r="P170" s="395"/>
      <c r="Q170" s="398"/>
      <c r="R170" s="401"/>
      <c r="S170" s="402"/>
    </row>
    <row r="171" spans="2:22" ht="19.5" thickBot="1">
      <c r="B171" s="664" t="s">
        <v>1911</v>
      </c>
      <c r="C171" s="665"/>
      <c r="D171" s="407"/>
      <c r="E171" s="408">
        <f>SUM(E162:E170)</f>
        <v>14956</v>
      </c>
      <c r="F171" s="408">
        <f>SUM(F162:F170)</f>
        <v>14956</v>
      </c>
      <c r="G171" s="409">
        <f>+SUM(G162:G170)</f>
        <v>12321</v>
      </c>
      <c r="H171" s="408">
        <f>SUM(H162:H170)</f>
        <v>2635</v>
      </c>
      <c r="I171" s="410"/>
      <c r="J171" s="411"/>
      <c r="K171" s="412"/>
      <c r="L171" s="413"/>
      <c r="M171" s="410"/>
      <c r="N171" s="410"/>
      <c r="O171" s="412"/>
      <c r="P171" s="413"/>
      <c r="Q171" s="411"/>
      <c r="R171" s="412"/>
      <c r="S171" s="413"/>
    </row>
    <row r="172" spans="2:22">
      <c r="B172" s="414"/>
      <c r="C172" s="414"/>
      <c r="D172" s="415"/>
      <c r="E172" s="415"/>
      <c r="F172" s="415"/>
      <c r="G172" s="415"/>
      <c r="H172" s="415"/>
      <c r="I172" s="415"/>
      <c r="J172" s="415"/>
      <c r="K172" s="415"/>
      <c r="L172" s="415"/>
      <c r="M172" s="415"/>
      <c r="N172" s="415"/>
      <c r="O172" s="415"/>
      <c r="P172" s="415"/>
      <c r="Q172" s="415"/>
      <c r="R172" s="415"/>
      <c r="S172" s="383"/>
    </row>
    <row r="173" spans="2:22">
      <c r="B173" s="414"/>
      <c r="C173" s="414"/>
      <c r="D173" s="415"/>
      <c r="E173" s="415"/>
      <c r="F173" s="415"/>
      <c r="G173" s="415"/>
      <c r="H173" s="415" t="s">
        <v>1912</v>
      </c>
      <c r="I173" s="415"/>
      <c r="J173" s="415"/>
      <c r="K173" s="415"/>
      <c r="L173" s="415"/>
      <c r="M173" s="415"/>
      <c r="N173" s="415"/>
      <c r="O173" s="415"/>
      <c r="P173" s="415"/>
      <c r="Q173" s="415"/>
      <c r="R173" s="415"/>
      <c r="S173" s="383"/>
    </row>
    <row r="174" spans="2:22">
      <c r="B174" s="651" t="s">
        <v>1913</v>
      </c>
      <c r="C174" s="651"/>
      <c r="D174" s="651"/>
      <c r="E174" s="651"/>
      <c r="F174" s="651"/>
      <c r="G174" s="651"/>
      <c r="H174" s="651"/>
      <c r="I174" s="651"/>
      <c r="J174" s="651"/>
      <c r="K174" s="651"/>
      <c r="L174" s="651"/>
      <c r="M174" s="651"/>
      <c r="N174" s="651"/>
      <c r="O174" s="651"/>
      <c r="P174" s="651"/>
      <c r="Q174" s="651"/>
      <c r="R174" s="651"/>
      <c r="S174" s="383"/>
    </row>
    <row r="175" spans="2:22">
      <c r="B175" s="381"/>
      <c r="C175" s="382"/>
      <c r="D175" s="381"/>
      <c r="E175" s="381"/>
      <c r="F175" s="381"/>
      <c r="G175" s="381"/>
      <c r="H175" s="381"/>
      <c r="I175" s="381"/>
      <c r="J175" s="381"/>
      <c r="K175" s="381"/>
      <c r="L175" s="381"/>
      <c r="M175" s="381"/>
      <c r="N175" s="381"/>
      <c r="O175" s="381"/>
      <c r="P175" s="381"/>
      <c r="Q175" s="381"/>
      <c r="R175" s="381"/>
    </row>
    <row r="176" spans="2:22">
      <c r="B176" s="381"/>
      <c r="C176" s="382"/>
      <c r="D176" s="381"/>
      <c r="E176" s="381"/>
      <c r="F176" s="381"/>
      <c r="G176" s="381"/>
      <c r="H176" s="381"/>
      <c r="I176" s="381"/>
      <c r="J176" s="381"/>
      <c r="K176" s="381"/>
      <c r="L176" s="381"/>
      <c r="M176" s="381"/>
      <c r="N176" s="381"/>
      <c r="O176" s="381"/>
      <c r="P176" s="381"/>
      <c r="Q176" s="381"/>
      <c r="R176" s="381"/>
    </row>
    <row r="177" spans="2:18">
      <c r="B177" s="381"/>
      <c r="C177" s="382"/>
      <c r="D177" s="381"/>
      <c r="E177" s="381"/>
      <c r="F177" s="381"/>
      <c r="G177" s="381"/>
      <c r="H177" s="381"/>
      <c r="I177" s="381"/>
      <c r="J177" s="381"/>
      <c r="K177" s="381"/>
      <c r="L177" s="381"/>
      <c r="M177" s="381"/>
      <c r="N177" s="381"/>
      <c r="O177" s="381"/>
      <c r="P177" s="381"/>
      <c r="Q177" s="381"/>
      <c r="R177" s="381"/>
    </row>
    <row r="178" spans="2:18">
      <c r="B178" s="381"/>
      <c r="C178" s="382"/>
      <c r="D178" s="381"/>
      <c r="E178" s="381"/>
      <c r="F178" s="381"/>
      <c r="G178" s="381"/>
      <c r="H178" s="381"/>
      <c r="I178" s="381"/>
      <c r="J178" s="381"/>
      <c r="K178" s="381"/>
      <c r="L178" s="381"/>
      <c r="M178" s="381"/>
      <c r="N178" s="381"/>
      <c r="O178" s="381"/>
      <c r="P178" s="381"/>
      <c r="Q178" s="381"/>
      <c r="R178" s="381"/>
    </row>
    <row r="179" spans="2:18">
      <c r="B179" s="381"/>
      <c r="C179" s="382"/>
      <c r="D179" s="381"/>
      <c r="E179" s="381"/>
      <c r="F179" s="381"/>
      <c r="G179" s="381"/>
      <c r="H179" s="381"/>
      <c r="I179" s="381"/>
      <c r="J179" s="381"/>
      <c r="K179" s="381"/>
      <c r="L179" s="381"/>
      <c r="M179" s="381"/>
      <c r="N179" s="381"/>
      <c r="O179" s="381"/>
      <c r="P179" s="381"/>
      <c r="Q179" s="381"/>
      <c r="R179" s="381"/>
    </row>
    <row r="180" spans="2:18">
      <c r="B180" s="381"/>
      <c r="C180" s="382"/>
      <c r="D180" s="381"/>
      <c r="E180" s="381"/>
      <c r="F180" s="381"/>
      <c r="G180" s="381"/>
      <c r="H180" s="381"/>
      <c r="I180" s="381"/>
      <c r="J180" s="381"/>
      <c r="K180" s="381"/>
      <c r="L180" s="381"/>
      <c r="M180" s="381"/>
      <c r="N180" s="381"/>
      <c r="O180" s="381"/>
      <c r="P180" s="381"/>
      <c r="Q180" s="381"/>
      <c r="R180" s="381"/>
    </row>
    <row r="181" spans="2:18">
      <c r="B181" s="381"/>
      <c r="C181" s="382"/>
      <c r="D181" s="381"/>
      <c r="E181" s="381"/>
      <c r="F181" s="381"/>
      <c r="G181" s="381"/>
      <c r="H181" s="381"/>
      <c r="I181" s="381"/>
      <c r="J181" s="381"/>
      <c r="K181" s="381"/>
      <c r="L181" s="381"/>
      <c r="M181" s="381"/>
      <c r="N181" s="381"/>
      <c r="O181" s="381"/>
      <c r="P181" s="381"/>
      <c r="Q181" s="381"/>
      <c r="R181" s="381"/>
    </row>
    <row r="182" spans="2:18">
      <c r="B182" s="381"/>
      <c r="C182" s="382"/>
      <c r="D182" s="381"/>
      <c r="E182" s="381"/>
      <c r="F182" s="381"/>
      <c r="G182" s="381"/>
      <c r="H182" s="381"/>
      <c r="I182" s="381"/>
      <c r="J182" s="381"/>
      <c r="K182" s="381"/>
      <c r="L182" s="381"/>
      <c r="M182" s="381"/>
      <c r="N182" s="381"/>
      <c r="O182" s="381"/>
      <c r="P182" s="381"/>
      <c r="Q182" s="381"/>
      <c r="R182" s="381"/>
    </row>
    <row r="183" spans="2:18">
      <c r="B183" s="381"/>
      <c r="C183" s="382"/>
      <c r="D183" s="381"/>
      <c r="E183" s="381"/>
      <c r="F183" s="381"/>
      <c r="G183" s="381"/>
      <c r="H183" s="381"/>
      <c r="I183" s="381"/>
      <c r="J183" s="381"/>
      <c r="K183" s="381"/>
      <c r="L183" s="381"/>
      <c r="M183" s="381"/>
      <c r="N183" s="381"/>
      <c r="O183" s="381"/>
      <c r="P183" s="381"/>
      <c r="Q183" s="381"/>
      <c r="R183" s="381"/>
    </row>
    <row r="184" spans="2:18">
      <c r="B184" s="381"/>
      <c r="C184" s="382"/>
      <c r="D184" s="381"/>
      <c r="E184" s="381"/>
      <c r="F184" s="381"/>
      <c r="G184" s="381"/>
      <c r="H184" s="381"/>
      <c r="I184" s="381"/>
      <c r="J184" s="381"/>
      <c r="K184" s="381"/>
      <c r="L184" s="381"/>
      <c r="M184" s="381"/>
      <c r="N184" s="381"/>
      <c r="O184" s="381"/>
      <c r="P184" s="381"/>
      <c r="Q184" s="381"/>
      <c r="R184" s="381"/>
    </row>
    <row r="185" spans="2:18">
      <c r="B185" s="381"/>
      <c r="C185" s="382"/>
      <c r="D185" s="381"/>
      <c r="E185" s="381"/>
      <c r="F185" s="381"/>
      <c r="G185" s="381"/>
      <c r="H185" s="381"/>
      <c r="I185" s="381"/>
      <c r="J185" s="381"/>
      <c r="K185" s="381"/>
      <c r="L185" s="381"/>
      <c r="M185" s="381"/>
      <c r="N185" s="381"/>
      <c r="O185" s="381"/>
      <c r="P185" s="381"/>
      <c r="Q185" s="381"/>
      <c r="R185" s="381"/>
    </row>
    <row r="186" spans="2:18">
      <c r="B186" s="381"/>
      <c r="C186" s="382"/>
      <c r="D186" s="381"/>
      <c r="E186" s="381"/>
      <c r="F186" s="381"/>
      <c r="G186" s="381"/>
      <c r="H186" s="381"/>
      <c r="I186" s="381"/>
      <c r="J186" s="381"/>
      <c r="K186" s="381"/>
      <c r="L186" s="381"/>
      <c r="M186" s="381"/>
      <c r="N186" s="381"/>
      <c r="O186" s="381"/>
      <c r="P186" s="381"/>
      <c r="Q186" s="381"/>
      <c r="R186" s="381"/>
    </row>
    <row r="187" spans="2:18">
      <c r="B187" s="381"/>
      <c r="C187" s="382"/>
      <c r="D187" s="381"/>
      <c r="E187" s="381"/>
      <c r="F187" s="381"/>
      <c r="G187" s="381"/>
      <c r="H187" s="381"/>
      <c r="I187" s="381"/>
      <c r="J187" s="381"/>
      <c r="K187" s="381"/>
      <c r="L187" s="381"/>
      <c r="M187" s="381"/>
      <c r="N187" s="381"/>
      <c r="O187" s="381"/>
      <c r="P187" s="381"/>
      <c r="Q187" s="381"/>
      <c r="R187" s="381"/>
    </row>
    <row r="188" spans="2:18">
      <c r="B188" s="381"/>
      <c r="C188" s="382"/>
      <c r="D188" s="381"/>
      <c r="E188" s="381"/>
      <c r="F188" s="381"/>
      <c r="G188" s="381"/>
      <c r="H188" s="381"/>
      <c r="I188" s="381"/>
      <c r="J188" s="381"/>
      <c r="K188" s="381"/>
      <c r="L188" s="381"/>
      <c r="M188" s="381"/>
      <c r="N188" s="381"/>
      <c r="O188" s="381"/>
      <c r="P188" s="381"/>
      <c r="Q188" s="381"/>
      <c r="R188" s="381"/>
    </row>
    <row r="189" spans="2:18">
      <c r="B189" s="381"/>
      <c r="C189" s="382"/>
      <c r="D189" s="381"/>
      <c r="E189" s="381"/>
      <c r="F189" s="381"/>
      <c r="G189" s="381"/>
      <c r="H189" s="381"/>
      <c r="I189" s="381"/>
      <c r="J189" s="381"/>
      <c r="K189" s="381"/>
      <c r="L189" s="381"/>
      <c r="M189" s="381"/>
      <c r="N189" s="381"/>
      <c r="O189" s="381"/>
      <c r="P189" s="381"/>
      <c r="Q189" s="381"/>
      <c r="R189" s="381"/>
    </row>
    <row r="190" spans="2:18">
      <c r="B190" s="381"/>
      <c r="C190" s="382"/>
      <c r="D190" s="381"/>
      <c r="E190" s="381"/>
      <c r="F190" s="381"/>
      <c r="G190" s="381"/>
      <c r="H190" s="381"/>
      <c r="I190" s="381"/>
      <c r="J190" s="381"/>
      <c r="K190" s="381"/>
      <c r="L190" s="381"/>
      <c r="M190" s="381"/>
      <c r="N190" s="381"/>
      <c r="O190" s="381"/>
      <c r="P190" s="381"/>
      <c r="Q190" s="381"/>
      <c r="R190" s="381"/>
    </row>
    <row r="191" spans="2:18">
      <c r="B191" s="381"/>
      <c r="C191" s="382"/>
      <c r="D191" s="381"/>
      <c r="E191" s="381"/>
      <c r="F191" s="381"/>
      <c r="G191" s="381"/>
      <c r="H191" s="381"/>
      <c r="I191" s="381"/>
      <c r="J191" s="381"/>
      <c r="K191" s="381"/>
      <c r="L191" s="381"/>
      <c r="M191" s="381"/>
      <c r="N191" s="381"/>
      <c r="O191" s="381"/>
      <c r="P191" s="381"/>
      <c r="Q191" s="381"/>
      <c r="R191" s="381"/>
    </row>
    <row r="192" spans="2:18">
      <c r="B192" s="381"/>
      <c r="C192" s="382"/>
      <c r="D192" s="381"/>
      <c r="E192" s="381"/>
      <c r="F192" s="381"/>
      <c r="G192" s="381"/>
      <c r="H192" s="381"/>
      <c r="I192" s="381"/>
      <c r="J192" s="381"/>
      <c r="K192" s="381"/>
      <c r="L192" s="381"/>
      <c r="M192" s="381"/>
      <c r="N192" s="381"/>
      <c r="O192" s="381"/>
      <c r="P192" s="381"/>
      <c r="Q192" s="381"/>
      <c r="R192" s="381"/>
    </row>
    <row r="193" spans="2:18">
      <c r="B193" s="381"/>
      <c r="C193" s="382"/>
      <c r="D193" s="381"/>
      <c r="E193" s="381"/>
      <c r="F193" s="381"/>
      <c r="G193" s="381"/>
      <c r="H193" s="381"/>
      <c r="I193" s="381"/>
      <c r="J193" s="381"/>
      <c r="K193" s="381"/>
      <c r="L193" s="381"/>
      <c r="M193" s="381"/>
      <c r="N193" s="381"/>
      <c r="O193" s="381"/>
      <c r="P193" s="381"/>
      <c r="Q193" s="381"/>
      <c r="R193" s="381"/>
    </row>
    <row r="194" spans="2:18">
      <c r="B194" s="381"/>
      <c r="C194" s="382"/>
      <c r="D194" s="381"/>
      <c r="E194" s="381"/>
      <c r="F194" s="381"/>
      <c r="G194" s="381"/>
      <c r="H194" s="381"/>
      <c r="I194" s="381"/>
      <c r="J194" s="381"/>
      <c r="K194" s="381"/>
      <c r="L194" s="381"/>
      <c r="M194" s="381"/>
      <c r="N194" s="381"/>
      <c r="O194" s="381"/>
      <c r="P194" s="381"/>
      <c r="Q194" s="381"/>
      <c r="R194" s="381"/>
    </row>
    <row r="195" spans="2:18">
      <c r="B195" s="381"/>
      <c r="C195" s="382"/>
      <c r="D195" s="381"/>
      <c r="E195" s="381"/>
      <c r="F195" s="381"/>
      <c r="G195" s="381"/>
      <c r="H195" s="381"/>
      <c r="I195" s="381"/>
      <c r="J195" s="381"/>
      <c r="K195" s="381"/>
      <c r="L195" s="381"/>
      <c r="M195" s="381"/>
      <c r="N195" s="381"/>
      <c r="O195" s="381"/>
      <c r="P195" s="381"/>
      <c r="Q195" s="381"/>
      <c r="R195" s="381"/>
    </row>
    <row r="196" spans="2:18">
      <c r="B196" s="381"/>
      <c r="C196" s="382"/>
      <c r="D196" s="381"/>
      <c r="E196" s="381"/>
      <c r="F196" s="381"/>
      <c r="G196" s="381"/>
      <c r="H196" s="381"/>
      <c r="I196" s="381"/>
      <c r="J196" s="381"/>
      <c r="K196" s="381"/>
      <c r="L196" s="381"/>
      <c r="M196" s="381"/>
      <c r="N196" s="381"/>
      <c r="O196" s="381"/>
      <c r="P196" s="381"/>
      <c r="Q196" s="381"/>
      <c r="R196" s="381"/>
    </row>
    <row r="197" spans="2:18">
      <c r="B197" s="381"/>
      <c r="C197" s="382"/>
      <c r="D197" s="381"/>
      <c r="E197" s="381"/>
      <c r="F197" s="381"/>
      <c r="G197" s="381"/>
      <c r="H197" s="381"/>
      <c r="I197" s="381"/>
      <c r="J197" s="381"/>
      <c r="K197" s="381"/>
      <c r="L197" s="381"/>
      <c r="M197" s="381"/>
      <c r="N197" s="381"/>
      <c r="O197" s="381"/>
      <c r="P197" s="381"/>
      <c r="Q197" s="381"/>
      <c r="R197" s="381"/>
    </row>
    <row r="198" spans="2:18">
      <c r="B198" s="381"/>
      <c r="C198" s="382"/>
      <c r="D198" s="381"/>
      <c r="E198" s="381"/>
      <c r="F198" s="381"/>
      <c r="G198" s="381"/>
      <c r="H198" s="381"/>
      <c r="I198" s="381"/>
      <c r="J198" s="381"/>
      <c r="K198" s="381"/>
      <c r="L198" s="381"/>
      <c r="M198" s="381"/>
      <c r="N198" s="381"/>
      <c r="O198" s="381"/>
      <c r="P198" s="381"/>
      <c r="Q198" s="381"/>
      <c r="R198" s="381"/>
    </row>
    <row r="199" spans="2:18">
      <c r="B199" s="381"/>
      <c r="C199" s="382"/>
      <c r="D199" s="381"/>
      <c r="E199" s="381"/>
      <c r="F199" s="381"/>
      <c r="G199" s="381"/>
      <c r="H199" s="381"/>
      <c r="I199" s="381"/>
      <c r="J199" s="381"/>
      <c r="K199" s="381"/>
      <c r="L199" s="381"/>
      <c r="M199" s="381"/>
      <c r="N199" s="381"/>
      <c r="O199" s="381"/>
      <c r="P199" s="381"/>
      <c r="Q199" s="381"/>
      <c r="R199" s="381"/>
    </row>
    <row r="200" spans="2:18">
      <c r="B200" s="381"/>
      <c r="C200" s="382"/>
      <c r="D200" s="381"/>
      <c r="E200" s="381"/>
      <c r="F200" s="381"/>
      <c r="G200" s="381"/>
      <c r="H200" s="381"/>
      <c r="I200" s="381"/>
      <c r="J200" s="381"/>
      <c r="K200" s="381"/>
      <c r="L200" s="381"/>
      <c r="M200" s="381"/>
      <c r="N200" s="381"/>
      <c r="O200" s="381"/>
      <c r="P200" s="381"/>
      <c r="Q200" s="381"/>
      <c r="R200" s="381"/>
    </row>
    <row r="201" spans="2:18">
      <c r="B201" s="381"/>
      <c r="C201" s="382"/>
      <c r="D201" s="381"/>
      <c r="E201" s="381"/>
      <c r="F201" s="381"/>
      <c r="G201" s="381"/>
      <c r="H201" s="381"/>
      <c r="I201" s="381"/>
      <c r="J201" s="381"/>
      <c r="K201" s="381"/>
      <c r="L201" s="381"/>
      <c r="M201" s="381"/>
      <c r="N201" s="381"/>
      <c r="O201" s="381"/>
      <c r="P201" s="381"/>
      <c r="Q201" s="381"/>
      <c r="R201" s="381"/>
    </row>
    <row r="202" spans="2:18">
      <c r="B202" s="381"/>
      <c r="C202" s="382"/>
      <c r="D202" s="381"/>
      <c r="E202" s="381"/>
      <c r="F202" s="381"/>
      <c r="G202" s="381"/>
      <c r="H202" s="381"/>
      <c r="I202" s="381"/>
      <c r="J202" s="381"/>
      <c r="K202" s="381"/>
      <c r="L202" s="381"/>
      <c r="M202" s="381"/>
      <c r="N202" s="381"/>
      <c r="O202" s="381"/>
      <c r="P202" s="381"/>
      <c r="Q202" s="381"/>
      <c r="R202" s="381"/>
    </row>
    <row r="203" spans="2:18">
      <c r="B203" s="381"/>
      <c r="C203" s="382"/>
      <c r="D203" s="381"/>
      <c r="E203" s="381"/>
      <c r="F203" s="381"/>
      <c r="G203" s="381"/>
      <c r="H203" s="381"/>
      <c r="I203" s="381"/>
      <c r="J203" s="381"/>
      <c r="K203" s="381"/>
      <c r="L203" s="381"/>
      <c r="M203" s="381"/>
      <c r="N203" s="381"/>
      <c r="O203" s="381"/>
      <c r="P203" s="381"/>
      <c r="Q203" s="381"/>
      <c r="R203" s="381"/>
    </row>
    <row r="204" spans="2:18">
      <c r="B204" s="381"/>
      <c r="C204" s="382"/>
      <c r="D204" s="381"/>
      <c r="E204" s="381"/>
      <c r="F204" s="381"/>
      <c r="G204" s="381"/>
      <c r="H204" s="381"/>
      <c r="I204" s="381"/>
      <c r="J204" s="381"/>
      <c r="K204" s="381"/>
      <c r="L204" s="381"/>
      <c r="M204" s="381"/>
      <c r="N204" s="381"/>
      <c r="O204" s="381"/>
      <c r="P204" s="381"/>
      <c r="Q204" s="381"/>
      <c r="R204" s="381"/>
    </row>
    <row r="205" spans="2:18">
      <c r="B205" s="381"/>
      <c r="C205" s="382"/>
      <c r="D205" s="381"/>
      <c r="E205" s="381"/>
      <c r="F205" s="381"/>
      <c r="G205" s="381"/>
      <c r="H205" s="381"/>
      <c r="I205" s="381"/>
      <c r="J205" s="381"/>
      <c r="K205" s="381"/>
      <c r="L205" s="381"/>
      <c r="M205" s="381"/>
      <c r="N205" s="381"/>
      <c r="O205" s="381"/>
      <c r="P205" s="381"/>
      <c r="Q205" s="381"/>
      <c r="R205" s="381"/>
    </row>
    <row r="206" spans="2:18">
      <c r="B206" s="381"/>
      <c r="C206" s="382"/>
      <c r="D206" s="381"/>
      <c r="E206" s="381"/>
      <c r="F206" s="381"/>
      <c r="G206" s="381"/>
      <c r="H206" s="381"/>
      <c r="I206" s="381"/>
      <c r="J206" s="381"/>
      <c r="K206" s="381"/>
      <c r="L206" s="381"/>
      <c r="M206" s="381"/>
      <c r="N206" s="381"/>
      <c r="O206" s="381"/>
      <c r="P206" s="381"/>
      <c r="Q206" s="381"/>
      <c r="R206" s="381"/>
    </row>
    <row r="207" spans="2:18">
      <c r="B207" s="381"/>
      <c r="C207" s="382"/>
      <c r="D207" s="381"/>
      <c r="E207" s="381"/>
      <c r="F207" s="381"/>
      <c r="G207" s="381"/>
      <c r="H207" s="381"/>
      <c r="I207" s="381"/>
      <c r="J207" s="381"/>
      <c r="K207" s="381"/>
      <c r="L207" s="381"/>
      <c r="M207" s="381"/>
      <c r="N207" s="381"/>
      <c r="O207" s="381"/>
      <c r="P207" s="381"/>
      <c r="Q207" s="381"/>
      <c r="R207" s="381"/>
    </row>
    <row r="208" spans="2:18">
      <c r="B208" s="381"/>
      <c r="C208" s="382"/>
      <c r="D208" s="381"/>
      <c r="E208" s="381"/>
      <c r="F208" s="381"/>
      <c r="G208" s="381"/>
      <c r="H208" s="381"/>
      <c r="I208" s="381"/>
      <c r="J208" s="381"/>
      <c r="K208" s="381"/>
      <c r="L208" s="381"/>
      <c r="M208" s="381"/>
      <c r="N208" s="381"/>
      <c r="O208" s="381"/>
      <c r="P208" s="381"/>
      <c r="Q208" s="381"/>
      <c r="R208" s="381"/>
    </row>
    <row r="209" spans="2:18">
      <c r="B209" s="381"/>
      <c r="C209" s="382"/>
      <c r="D209" s="381"/>
      <c r="E209" s="381"/>
      <c r="F209" s="381"/>
      <c r="G209" s="381"/>
      <c r="H209" s="381"/>
      <c r="I209" s="381"/>
      <c r="J209" s="381"/>
      <c r="K209" s="381"/>
      <c r="L209" s="381"/>
      <c r="M209" s="381"/>
      <c r="N209" s="381"/>
      <c r="O209" s="381"/>
      <c r="P209" s="381"/>
      <c r="Q209" s="381"/>
      <c r="R209" s="381"/>
    </row>
    <row r="210" spans="2:18">
      <c r="B210" s="381"/>
      <c r="C210" s="382"/>
      <c r="D210" s="381"/>
      <c r="E210" s="381"/>
      <c r="F210" s="381"/>
      <c r="G210" s="381"/>
      <c r="H210" s="381"/>
      <c r="I210" s="381"/>
      <c r="J210" s="381"/>
      <c r="K210" s="381"/>
      <c r="L210" s="381"/>
      <c r="M210" s="381"/>
      <c r="N210" s="381"/>
      <c r="O210" s="381"/>
      <c r="P210" s="381"/>
      <c r="Q210" s="381"/>
      <c r="R210" s="381"/>
    </row>
    <row r="211" spans="2:18">
      <c r="B211" s="381"/>
      <c r="C211" s="382"/>
      <c r="D211" s="381"/>
      <c r="E211" s="381"/>
      <c r="F211" s="381"/>
      <c r="G211" s="381"/>
      <c r="H211" s="381"/>
      <c r="I211" s="381"/>
      <c r="J211" s="381"/>
      <c r="K211" s="381"/>
      <c r="L211" s="381"/>
      <c r="M211" s="381"/>
      <c r="N211" s="381"/>
      <c r="O211" s="381"/>
      <c r="P211" s="381"/>
      <c r="Q211" s="381"/>
      <c r="R211" s="381"/>
    </row>
    <row r="212" spans="2:18">
      <c r="B212" s="381"/>
      <c r="C212" s="382"/>
      <c r="D212" s="381"/>
      <c r="E212" s="381"/>
      <c r="F212" s="381"/>
      <c r="G212" s="381"/>
      <c r="H212" s="381"/>
      <c r="I212" s="381"/>
      <c r="J212" s="381"/>
      <c r="K212" s="381"/>
      <c r="L212" s="381"/>
      <c r="M212" s="381"/>
      <c r="N212" s="381"/>
      <c r="O212" s="381"/>
      <c r="P212" s="381"/>
      <c r="Q212" s="381"/>
      <c r="R212" s="381"/>
    </row>
    <row r="213" spans="2:18">
      <c r="B213" s="381"/>
      <c r="C213" s="382"/>
      <c r="D213" s="381"/>
      <c r="E213" s="381"/>
      <c r="F213" s="381"/>
      <c r="G213" s="381"/>
      <c r="H213" s="381"/>
      <c r="I213" s="381"/>
      <c r="J213" s="381"/>
      <c r="K213" s="381"/>
      <c r="L213" s="381"/>
      <c r="M213" s="381"/>
      <c r="N213" s="381"/>
      <c r="O213" s="381"/>
      <c r="P213" s="381"/>
      <c r="Q213" s="381"/>
      <c r="R213" s="381"/>
    </row>
    <row r="214" spans="2:18">
      <c r="B214" s="381"/>
      <c r="C214" s="382"/>
      <c r="D214" s="381"/>
      <c r="E214" s="381"/>
      <c r="F214" s="381"/>
      <c r="G214" s="381"/>
      <c r="H214" s="381"/>
      <c r="I214" s="381"/>
      <c r="J214" s="381"/>
      <c r="K214" s="381"/>
      <c r="L214" s="381"/>
      <c r="M214" s="381"/>
      <c r="N214" s="381"/>
      <c r="O214" s="381"/>
      <c r="P214" s="381"/>
      <c r="Q214" s="381"/>
      <c r="R214" s="381"/>
    </row>
    <row r="215" spans="2:18">
      <c r="B215" s="381"/>
      <c r="C215" s="382"/>
      <c r="D215" s="381"/>
      <c r="E215" s="381"/>
      <c r="F215" s="381"/>
      <c r="G215" s="381"/>
      <c r="H215" s="381"/>
      <c r="I215" s="381"/>
      <c r="J215" s="381"/>
      <c r="K215" s="381"/>
      <c r="L215" s="381"/>
      <c r="M215" s="381"/>
      <c r="N215" s="381"/>
      <c r="O215" s="381"/>
      <c r="P215" s="381"/>
      <c r="Q215" s="381"/>
      <c r="R215" s="381"/>
    </row>
    <row r="216" spans="2:18">
      <c r="B216" s="381"/>
      <c r="C216" s="382"/>
      <c r="D216" s="381"/>
      <c r="E216" s="381"/>
      <c r="F216" s="381"/>
      <c r="G216" s="381"/>
      <c r="H216" s="381"/>
      <c r="I216" s="381"/>
      <c r="J216" s="381"/>
      <c r="K216" s="381"/>
      <c r="L216" s="381"/>
      <c r="M216" s="381"/>
      <c r="N216" s="381"/>
      <c r="O216" s="381"/>
      <c r="P216" s="381"/>
      <c r="Q216" s="381"/>
      <c r="R216" s="381"/>
    </row>
    <row r="217" spans="2:18">
      <c r="B217" s="381"/>
      <c r="C217" s="382"/>
      <c r="D217" s="381"/>
      <c r="E217" s="381"/>
      <c r="F217" s="381"/>
      <c r="G217" s="381"/>
      <c r="H217" s="381"/>
      <c r="I217" s="381"/>
      <c r="J217" s="381"/>
      <c r="K217" s="381"/>
      <c r="L217" s="381"/>
      <c r="M217" s="381"/>
      <c r="N217" s="381"/>
      <c r="O217" s="381"/>
      <c r="P217" s="381"/>
      <c r="Q217" s="381"/>
      <c r="R217" s="381"/>
    </row>
    <row r="218" spans="2:18">
      <c r="B218" s="381"/>
      <c r="C218" s="382"/>
      <c r="D218" s="381"/>
      <c r="E218" s="381"/>
      <c r="F218" s="381"/>
      <c r="G218" s="381"/>
      <c r="H218" s="381"/>
      <c r="I218" s="381"/>
      <c r="J218" s="381"/>
      <c r="K218" s="381"/>
      <c r="L218" s="381"/>
      <c r="M218" s="381"/>
      <c r="N218" s="381"/>
      <c r="O218" s="381"/>
      <c r="P218" s="381"/>
      <c r="Q218" s="381"/>
      <c r="R218" s="381"/>
    </row>
    <row r="219" spans="2:18">
      <c r="B219" s="381"/>
      <c r="C219" s="382"/>
      <c r="D219" s="381"/>
      <c r="E219" s="381"/>
      <c r="F219" s="381"/>
      <c r="G219" s="381"/>
      <c r="H219" s="381"/>
      <c r="I219" s="381"/>
      <c r="J219" s="381"/>
      <c r="K219" s="381"/>
      <c r="L219" s="381"/>
      <c r="M219" s="381"/>
      <c r="N219" s="381"/>
      <c r="O219" s="381"/>
      <c r="P219" s="381"/>
      <c r="Q219" s="381"/>
      <c r="R219" s="381"/>
    </row>
    <row r="220" spans="2:18">
      <c r="B220" s="381"/>
      <c r="C220" s="382"/>
      <c r="D220" s="381"/>
      <c r="E220" s="381"/>
      <c r="F220" s="381"/>
      <c r="G220" s="381"/>
      <c r="H220" s="381"/>
      <c r="I220" s="381"/>
      <c r="J220" s="381"/>
      <c r="K220" s="381"/>
      <c r="L220" s="381"/>
      <c r="M220" s="381"/>
      <c r="N220" s="381"/>
      <c r="O220" s="381"/>
      <c r="P220" s="381"/>
      <c r="Q220" s="381"/>
      <c r="R220" s="381"/>
    </row>
    <row r="221" spans="2:18">
      <c r="B221" s="381"/>
      <c r="C221" s="382"/>
      <c r="D221" s="381"/>
      <c r="E221" s="381"/>
      <c r="F221" s="381"/>
      <c r="G221" s="381"/>
      <c r="H221" s="381"/>
      <c r="I221" s="381"/>
      <c r="J221" s="381"/>
      <c r="K221" s="381"/>
      <c r="L221" s="381"/>
      <c r="M221" s="381"/>
      <c r="N221" s="381"/>
      <c r="O221" s="381"/>
      <c r="P221" s="381"/>
      <c r="Q221" s="381"/>
      <c r="R221" s="381"/>
    </row>
    <row r="222" spans="2:18">
      <c r="B222" s="381"/>
      <c r="C222" s="382"/>
      <c r="D222" s="381"/>
      <c r="E222" s="381"/>
      <c r="F222" s="381"/>
      <c r="G222" s="381"/>
      <c r="H222" s="381"/>
      <c r="I222" s="381"/>
      <c r="J222" s="381"/>
      <c r="K222" s="381"/>
      <c r="L222" s="381"/>
      <c r="M222" s="381"/>
      <c r="N222" s="381"/>
      <c r="O222" s="381"/>
      <c r="P222" s="381"/>
      <c r="Q222" s="381"/>
      <c r="R222" s="381"/>
    </row>
    <row r="223" spans="2:18">
      <c r="B223" s="381"/>
      <c r="C223" s="382"/>
      <c r="D223" s="381"/>
      <c r="E223" s="381"/>
      <c r="F223" s="381"/>
      <c r="G223" s="381"/>
      <c r="H223" s="381"/>
      <c r="I223" s="381"/>
      <c r="J223" s="381"/>
      <c r="K223" s="381"/>
      <c r="L223" s="381"/>
      <c r="M223" s="381"/>
      <c r="N223" s="381"/>
      <c r="O223" s="381"/>
      <c r="P223" s="381"/>
      <c r="Q223" s="381"/>
      <c r="R223" s="381"/>
    </row>
    <row r="224" spans="2:18">
      <c r="B224" s="381"/>
      <c r="C224" s="382"/>
      <c r="D224" s="381"/>
      <c r="E224" s="381"/>
      <c r="F224" s="381"/>
      <c r="G224" s="381"/>
      <c r="H224" s="381"/>
      <c r="I224" s="381"/>
      <c r="J224" s="381"/>
      <c r="K224" s="381"/>
      <c r="L224" s="381"/>
      <c r="M224" s="381"/>
      <c r="N224" s="381"/>
      <c r="O224" s="381"/>
      <c r="P224" s="381"/>
      <c r="Q224" s="381"/>
      <c r="R224" s="381"/>
    </row>
    <row r="225" spans="2:18">
      <c r="B225" s="381"/>
      <c r="C225" s="382"/>
      <c r="D225" s="381"/>
      <c r="E225" s="381"/>
      <c r="F225" s="381"/>
      <c r="G225" s="381"/>
      <c r="H225" s="381"/>
      <c r="I225" s="381"/>
      <c r="J225" s="381"/>
      <c r="K225" s="381"/>
      <c r="L225" s="381"/>
      <c r="M225" s="381"/>
      <c r="N225" s="381"/>
      <c r="O225" s="381"/>
      <c r="P225" s="381"/>
      <c r="Q225" s="381"/>
      <c r="R225" s="381"/>
    </row>
    <row r="226" spans="2:18">
      <c r="B226" s="381"/>
      <c r="C226" s="382"/>
      <c r="D226" s="381"/>
      <c r="E226" s="381"/>
      <c r="F226" s="381"/>
      <c r="G226" s="381"/>
      <c r="H226" s="381"/>
      <c r="I226" s="381"/>
      <c r="J226" s="381"/>
      <c r="K226" s="381"/>
      <c r="L226" s="381"/>
      <c r="M226" s="381"/>
      <c r="N226" s="381"/>
      <c r="O226" s="381"/>
      <c r="P226" s="381"/>
      <c r="Q226" s="381"/>
      <c r="R226" s="381"/>
    </row>
    <row r="227" spans="2:18">
      <c r="B227" s="381"/>
      <c r="C227" s="382"/>
      <c r="D227" s="381"/>
      <c r="E227" s="381"/>
      <c r="F227" s="381"/>
      <c r="G227" s="381"/>
      <c r="H227" s="381"/>
      <c r="I227" s="381"/>
      <c r="J227" s="381"/>
      <c r="K227" s="381"/>
      <c r="L227" s="381"/>
      <c r="M227" s="381"/>
      <c r="N227" s="381"/>
      <c r="O227" s="381"/>
      <c r="P227" s="381"/>
      <c r="Q227" s="381"/>
      <c r="R227" s="381"/>
    </row>
    <row r="228" spans="2:18">
      <c r="B228" s="381"/>
      <c r="C228" s="382"/>
      <c r="D228" s="381"/>
      <c r="E228" s="381"/>
      <c r="F228" s="381"/>
      <c r="G228" s="381"/>
      <c r="H228" s="381"/>
      <c r="I228" s="381"/>
      <c r="J228" s="381"/>
      <c r="K228" s="381"/>
      <c r="L228" s="381"/>
      <c r="M228" s="381"/>
      <c r="N228" s="381"/>
      <c r="O228" s="381"/>
      <c r="P228" s="381"/>
      <c r="Q228" s="381"/>
      <c r="R228" s="381"/>
    </row>
    <row r="229" spans="2:18">
      <c r="B229" s="381"/>
      <c r="C229" s="382"/>
      <c r="D229" s="381"/>
      <c r="E229" s="381"/>
      <c r="F229" s="381"/>
      <c r="G229" s="381"/>
      <c r="H229" s="381"/>
      <c r="I229" s="381"/>
      <c r="J229" s="381"/>
      <c r="K229" s="381"/>
      <c r="L229" s="381"/>
      <c r="M229" s="381"/>
      <c r="N229" s="381"/>
      <c r="O229" s="381"/>
      <c r="P229" s="381"/>
      <c r="Q229" s="381"/>
      <c r="R229" s="381"/>
    </row>
    <row r="230" spans="2:18">
      <c r="B230" s="381"/>
      <c r="C230" s="382"/>
      <c r="D230" s="381"/>
      <c r="E230" s="381"/>
      <c r="F230" s="381"/>
      <c r="G230" s="381"/>
      <c r="H230" s="381"/>
      <c r="I230" s="381"/>
      <c r="J230" s="381"/>
      <c r="K230" s="381"/>
      <c r="L230" s="381"/>
      <c r="M230" s="381"/>
      <c r="N230" s="381"/>
      <c r="O230" s="381"/>
      <c r="P230" s="381"/>
      <c r="Q230" s="381"/>
      <c r="R230" s="381"/>
    </row>
    <row r="231" spans="2:18">
      <c r="B231" s="381"/>
      <c r="C231" s="382"/>
      <c r="D231" s="381"/>
      <c r="E231" s="381"/>
      <c r="F231" s="381"/>
      <c r="G231" s="381"/>
      <c r="H231" s="381"/>
      <c r="I231" s="381"/>
      <c r="J231" s="381"/>
      <c r="K231" s="381"/>
      <c r="L231" s="381"/>
      <c r="M231" s="381"/>
      <c r="N231" s="381"/>
      <c r="O231" s="381"/>
      <c r="P231" s="381"/>
      <c r="Q231" s="381"/>
      <c r="R231" s="381"/>
    </row>
    <row r="232" spans="2:18">
      <c r="B232" s="381"/>
      <c r="C232" s="382"/>
      <c r="D232" s="381"/>
      <c r="E232" s="381"/>
      <c r="F232" s="381"/>
      <c r="G232" s="381"/>
      <c r="H232" s="381"/>
      <c r="I232" s="381"/>
      <c r="J232" s="381"/>
      <c r="K232" s="381"/>
      <c r="L232" s="381"/>
      <c r="M232" s="381"/>
      <c r="N232" s="381"/>
      <c r="O232" s="381"/>
      <c r="P232" s="381"/>
      <c r="Q232" s="381"/>
      <c r="R232" s="381"/>
    </row>
    <row r="233" spans="2:18">
      <c r="B233" s="381"/>
      <c r="C233" s="382"/>
      <c r="D233" s="381"/>
      <c r="E233" s="381"/>
      <c r="F233" s="381"/>
      <c r="G233" s="381"/>
      <c r="H233" s="381"/>
      <c r="I233" s="381"/>
      <c r="J233" s="381"/>
      <c r="K233" s="381"/>
      <c r="L233" s="381"/>
      <c r="M233" s="381"/>
      <c r="N233" s="381"/>
      <c r="O233" s="381"/>
      <c r="P233" s="381"/>
      <c r="Q233" s="381"/>
      <c r="R233" s="381"/>
    </row>
    <row r="234" spans="2:18">
      <c r="B234" s="381"/>
      <c r="C234" s="382"/>
      <c r="D234" s="381"/>
      <c r="E234" s="381"/>
      <c r="F234" s="381"/>
      <c r="G234" s="381"/>
      <c r="H234" s="381"/>
      <c r="I234" s="381"/>
      <c r="J234" s="381"/>
      <c r="K234" s="381"/>
      <c r="L234" s="381"/>
      <c r="M234" s="381"/>
      <c r="N234" s="381"/>
      <c r="O234" s="381"/>
      <c r="P234" s="381"/>
      <c r="Q234" s="381"/>
      <c r="R234" s="381"/>
    </row>
    <row r="235" spans="2:18">
      <c r="B235" s="381"/>
      <c r="C235" s="382"/>
      <c r="D235" s="381"/>
      <c r="E235" s="381"/>
      <c r="F235" s="381"/>
      <c r="G235" s="381"/>
      <c r="H235" s="381"/>
      <c r="I235" s="381"/>
      <c r="J235" s="381"/>
      <c r="K235" s="381"/>
      <c r="L235" s="381"/>
      <c r="M235" s="381"/>
      <c r="N235" s="381"/>
      <c r="O235" s="381"/>
      <c r="P235" s="381"/>
      <c r="Q235" s="381"/>
      <c r="R235" s="381"/>
    </row>
    <row r="236" spans="2:18">
      <c r="C236" s="416"/>
      <c r="H236" s="372">
        <f t="shared" ref="H236:N236" si="7">SUM(H11:H133)</f>
        <v>9746</v>
      </c>
      <c r="I236" s="372">
        <f t="shared" si="7"/>
        <v>0</v>
      </c>
      <c r="J236" s="372">
        <f t="shared" si="7"/>
        <v>0</v>
      </c>
      <c r="K236" s="372">
        <f t="shared" si="7"/>
        <v>0</v>
      </c>
      <c r="L236" s="372">
        <f t="shared" si="7"/>
        <v>0</v>
      </c>
      <c r="M236" s="372">
        <f t="shared" si="7"/>
        <v>365</v>
      </c>
      <c r="N236" s="372">
        <f t="shared" si="7"/>
        <v>2210</v>
      </c>
      <c r="O236" s="372">
        <f>SUM(H236:M236)</f>
        <v>10111</v>
      </c>
    </row>
    <row r="237" spans="2:18">
      <c r="O237" s="372" t="e">
        <f>+#REF!</f>
        <v>#REF!</v>
      </c>
    </row>
    <row r="238" spans="2:18">
      <c r="O238" s="372" t="e">
        <f>O236+O237</f>
        <v>#REF!</v>
      </c>
    </row>
  </sheetData>
  <autoFilter ref="D9:E154"/>
  <mergeCells count="28">
    <mergeCell ref="B8:S8"/>
    <mergeCell ref="B4:E4"/>
    <mergeCell ref="F4:S7"/>
    <mergeCell ref="B5:E5"/>
    <mergeCell ref="B6:E6"/>
    <mergeCell ref="B7:E7"/>
    <mergeCell ref="S9:S10"/>
    <mergeCell ref="B9:B10"/>
    <mergeCell ref="C9:C10"/>
    <mergeCell ref="D9:D10"/>
    <mergeCell ref="E9:E10"/>
    <mergeCell ref="F9:F10"/>
    <mergeCell ref="G9:G10"/>
    <mergeCell ref="H9:M9"/>
    <mergeCell ref="O9:O10"/>
    <mergeCell ref="P9:P10"/>
    <mergeCell ref="Q9:Q10"/>
    <mergeCell ref="R9:R10"/>
    <mergeCell ref="B171:C171"/>
    <mergeCell ref="B174:R174"/>
    <mergeCell ref="B159:R159"/>
    <mergeCell ref="B160:B161"/>
    <mergeCell ref="C160:C161"/>
    <mergeCell ref="D160:D161"/>
    <mergeCell ref="E160:H160"/>
    <mergeCell ref="I160:L160"/>
    <mergeCell ref="M160:P160"/>
    <mergeCell ref="Q160:S160"/>
  </mergeCells>
  <conditionalFormatting sqref="D170 N162:S170 J162:L170 M169:M170 G169:I170 H162:H168">
    <cfRule type="cellIs" dxfId="69" priority="67" operator="lessThan">
      <formula>0</formula>
    </cfRule>
  </conditionalFormatting>
  <conditionalFormatting sqref="J162">
    <cfRule type="cellIs" dxfId="68" priority="66" operator="greaterThan">
      <formula>$G$31</formula>
    </cfRule>
  </conditionalFormatting>
  <conditionalFormatting sqref="J163">
    <cfRule type="cellIs" dxfId="67" priority="65" operator="greaterThan">
      <formula>$G$32</formula>
    </cfRule>
  </conditionalFormatting>
  <conditionalFormatting sqref="J164">
    <cfRule type="cellIs" dxfId="66" priority="64" operator="greaterThan">
      <formula>$G$33</formula>
    </cfRule>
  </conditionalFormatting>
  <conditionalFormatting sqref="J165">
    <cfRule type="cellIs" dxfId="65" priority="63" operator="greaterThan">
      <formula>$G$34</formula>
    </cfRule>
  </conditionalFormatting>
  <conditionalFormatting sqref="J166">
    <cfRule type="cellIs" dxfId="64" priority="62" operator="greaterThan">
      <formula>$G$35</formula>
    </cfRule>
  </conditionalFormatting>
  <conditionalFormatting sqref="J167">
    <cfRule type="cellIs" dxfId="63" priority="61" operator="greaterThan">
      <formula>#REF!</formula>
    </cfRule>
  </conditionalFormatting>
  <conditionalFormatting sqref="J168">
    <cfRule type="cellIs" dxfId="62" priority="60" operator="greaterThan">
      <formula>$G$92</formula>
    </cfRule>
  </conditionalFormatting>
  <conditionalFormatting sqref="J169">
    <cfRule type="cellIs" dxfId="61" priority="59" operator="greaterThan">
      <formula>$G$93</formula>
    </cfRule>
  </conditionalFormatting>
  <conditionalFormatting sqref="J170">
    <cfRule type="cellIs" dxfId="60" priority="58" operator="greaterThan">
      <formula>$G$94</formula>
    </cfRule>
  </conditionalFormatting>
  <conditionalFormatting sqref="Q162">
    <cfRule type="cellIs" dxfId="59" priority="57" operator="greaterThan">
      <formula>$G$31</formula>
    </cfRule>
  </conditionalFormatting>
  <conditionalFormatting sqref="Q163">
    <cfRule type="cellIs" dxfId="58" priority="56" operator="greaterThan">
      <formula>$G$32</formula>
    </cfRule>
  </conditionalFormatting>
  <conditionalFormatting sqref="Q164">
    <cfRule type="cellIs" dxfId="57" priority="55" operator="greaterThan">
      <formula>$G$33</formula>
    </cfRule>
  </conditionalFormatting>
  <conditionalFormatting sqref="Q165">
    <cfRule type="cellIs" dxfId="56" priority="54" operator="greaterThan">
      <formula>$G$34</formula>
    </cfRule>
  </conditionalFormatting>
  <conditionalFormatting sqref="Q166">
    <cfRule type="cellIs" dxfId="55" priority="53" operator="greaterThan">
      <formula>$G$35</formula>
    </cfRule>
  </conditionalFormatting>
  <conditionalFormatting sqref="Q167">
    <cfRule type="cellIs" dxfId="54" priority="52" operator="greaterThan">
      <formula>#REF!</formula>
    </cfRule>
  </conditionalFormatting>
  <conditionalFormatting sqref="Q168">
    <cfRule type="cellIs" dxfId="53" priority="51" operator="greaterThan">
      <formula>$G$92</formula>
    </cfRule>
  </conditionalFormatting>
  <conditionalFormatting sqref="Q169">
    <cfRule type="cellIs" dxfId="52" priority="50" operator="greaterThan">
      <formula>$G$93</formula>
    </cfRule>
  </conditionalFormatting>
  <conditionalFormatting sqref="Q170">
    <cfRule type="cellIs" dxfId="51" priority="49" operator="greaterThan">
      <formula>$G$94</formula>
    </cfRule>
  </conditionalFormatting>
  <conditionalFormatting sqref="N162">
    <cfRule type="cellIs" dxfId="50" priority="48" operator="greaterThan">
      <formula>$G$31</formula>
    </cfRule>
  </conditionalFormatting>
  <conditionalFormatting sqref="N163">
    <cfRule type="cellIs" dxfId="49" priority="47" operator="greaterThan">
      <formula>$G$32</formula>
    </cfRule>
  </conditionalFormatting>
  <conditionalFormatting sqref="N164">
    <cfRule type="cellIs" dxfId="48" priority="46" operator="greaterThan">
      <formula>$G$33</formula>
    </cfRule>
  </conditionalFormatting>
  <conditionalFormatting sqref="N165">
    <cfRule type="cellIs" dxfId="47" priority="45" operator="greaterThan">
      <formula>$G$34</formula>
    </cfRule>
  </conditionalFormatting>
  <conditionalFormatting sqref="N166">
    <cfRule type="cellIs" dxfId="46" priority="44" operator="greaterThan">
      <formula>$G$35</formula>
    </cfRule>
  </conditionalFormatting>
  <conditionalFormatting sqref="N167">
    <cfRule type="cellIs" dxfId="45" priority="43" operator="greaterThan">
      <formula>#REF!</formula>
    </cfRule>
  </conditionalFormatting>
  <conditionalFormatting sqref="N168">
    <cfRule type="cellIs" dxfId="44" priority="42" operator="greaterThan">
      <formula>$G$92</formula>
    </cfRule>
  </conditionalFormatting>
  <conditionalFormatting sqref="O162">
    <cfRule type="cellIs" dxfId="43" priority="41" operator="greaterThan">
      <formula>$G$31</formula>
    </cfRule>
  </conditionalFormatting>
  <conditionalFormatting sqref="O163">
    <cfRule type="cellIs" dxfId="42" priority="40" operator="greaterThan">
      <formula>$G$32</formula>
    </cfRule>
  </conditionalFormatting>
  <conditionalFormatting sqref="O164">
    <cfRule type="cellIs" dxfId="41" priority="39" operator="greaterThan">
      <formula>$G$33</formula>
    </cfRule>
  </conditionalFormatting>
  <conditionalFormatting sqref="O165">
    <cfRule type="cellIs" dxfId="40" priority="38" operator="greaterThan">
      <formula>$G$34</formula>
    </cfRule>
  </conditionalFormatting>
  <conditionalFormatting sqref="O166">
    <cfRule type="cellIs" dxfId="39" priority="37" operator="greaterThan">
      <formula>$G$35</formula>
    </cfRule>
  </conditionalFormatting>
  <conditionalFormatting sqref="O167">
    <cfRule type="cellIs" dxfId="38" priority="36" operator="greaterThan">
      <formula>#REF!</formula>
    </cfRule>
  </conditionalFormatting>
  <conditionalFormatting sqref="O168">
    <cfRule type="cellIs" dxfId="37" priority="35" operator="greaterThan">
      <formula>$G$92</formula>
    </cfRule>
  </conditionalFormatting>
  <conditionalFormatting sqref="D170 N162:S170 J162:L170 M169:M170 G169:I170 H162:H168">
    <cfRule type="cellIs" dxfId="36" priority="34" operator="lessThan">
      <formula>0</formula>
    </cfRule>
  </conditionalFormatting>
  <conditionalFormatting sqref="J162">
    <cfRule type="cellIs" dxfId="35" priority="33" operator="greaterThan">
      <formula>$G$31</formula>
    </cfRule>
  </conditionalFormatting>
  <conditionalFormatting sqref="J163">
    <cfRule type="cellIs" dxfId="34" priority="32" operator="greaterThan">
      <formula>$G$32</formula>
    </cfRule>
  </conditionalFormatting>
  <conditionalFormatting sqref="J164">
    <cfRule type="cellIs" dxfId="33" priority="31" operator="greaterThan">
      <formula>$G$33</formula>
    </cfRule>
  </conditionalFormatting>
  <conditionalFormatting sqref="J165">
    <cfRule type="cellIs" dxfId="32" priority="30" operator="greaterThan">
      <formula>$G$34</formula>
    </cfRule>
  </conditionalFormatting>
  <conditionalFormatting sqref="J166">
    <cfRule type="cellIs" dxfId="31" priority="29" operator="greaterThan">
      <formula>$G$35</formula>
    </cfRule>
  </conditionalFormatting>
  <conditionalFormatting sqref="J167">
    <cfRule type="cellIs" dxfId="30" priority="28" operator="greaterThan">
      <formula>#REF!</formula>
    </cfRule>
  </conditionalFormatting>
  <conditionalFormatting sqref="J168">
    <cfRule type="cellIs" dxfId="29" priority="27" operator="greaterThan">
      <formula>$G$92</formula>
    </cfRule>
  </conditionalFormatting>
  <conditionalFormatting sqref="J169">
    <cfRule type="cellIs" dxfId="28" priority="26" operator="greaterThan">
      <formula>$G$93</formula>
    </cfRule>
  </conditionalFormatting>
  <conditionalFormatting sqref="J170">
    <cfRule type="cellIs" dxfId="27" priority="25" operator="greaterThan">
      <formula>$G$94</formula>
    </cfRule>
  </conditionalFormatting>
  <conditionalFormatting sqref="Q162">
    <cfRule type="cellIs" dxfId="26" priority="24" operator="greaterThan">
      <formula>$G$31</formula>
    </cfRule>
  </conditionalFormatting>
  <conditionalFormatting sqref="Q163">
    <cfRule type="cellIs" dxfId="25" priority="23" operator="greaterThan">
      <formula>$G$32</formula>
    </cfRule>
  </conditionalFormatting>
  <conditionalFormatting sqref="Q164">
    <cfRule type="cellIs" dxfId="24" priority="22" operator="greaterThan">
      <formula>$G$33</formula>
    </cfRule>
  </conditionalFormatting>
  <conditionalFormatting sqref="Q165">
    <cfRule type="cellIs" dxfId="23" priority="21" operator="greaterThan">
      <formula>$G$34</formula>
    </cfRule>
  </conditionalFormatting>
  <conditionalFormatting sqref="Q166">
    <cfRule type="cellIs" dxfId="22" priority="20" operator="greaterThan">
      <formula>$G$35</formula>
    </cfRule>
  </conditionalFormatting>
  <conditionalFormatting sqref="Q167">
    <cfRule type="cellIs" dxfId="21" priority="19" operator="greaterThan">
      <formula>#REF!</formula>
    </cfRule>
  </conditionalFormatting>
  <conditionalFormatting sqref="Q168">
    <cfRule type="cellIs" dxfId="20" priority="18" operator="greaterThan">
      <formula>$G$92</formula>
    </cfRule>
  </conditionalFormatting>
  <conditionalFormatting sqref="Q169">
    <cfRule type="cellIs" dxfId="19" priority="17" operator="greaterThan">
      <formula>$G$93</formula>
    </cfRule>
  </conditionalFormatting>
  <conditionalFormatting sqref="Q170">
    <cfRule type="cellIs" dxfId="18" priority="16" operator="greaterThan">
      <formula>$G$94</formula>
    </cfRule>
  </conditionalFormatting>
  <conditionalFormatting sqref="N162">
    <cfRule type="cellIs" dxfId="17" priority="15" operator="greaterThan">
      <formula>$G$31</formula>
    </cfRule>
  </conditionalFormatting>
  <conditionalFormatting sqref="N163">
    <cfRule type="cellIs" dxfId="16" priority="14" operator="greaterThan">
      <formula>$G$32</formula>
    </cfRule>
  </conditionalFormatting>
  <conditionalFormatting sqref="N164">
    <cfRule type="cellIs" dxfId="15" priority="13" operator="greaterThan">
      <formula>$G$33</formula>
    </cfRule>
  </conditionalFormatting>
  <conditionalFormatting sqref="N165">
    <cfRule type="cellIs" dxfId="14" priority="12" operator="greaterThan">
      <formula>$G$34</formula>
    </cfRule>
  </conditionalFormatting>
  <conditionalFormatting sqref="N166">
    <cfRule type="cellIs" dxfId="13" priority="11" operator="greaterThan">
      <formula>$G$35</formula>
    </cfRule>
  </conditionalFormatting>
  <conditionalFormatting sqref="N167">
    <cfRule type="cellIs" dxfId="12" priority="10" operator="greaterThan">
      <formula>#REF!</formula>
    </cfRule>
  </conditionalFormatting>
  <conditionalFormatting sqref="N168">
    <cfRule type="cellIs" dxfId="11" priority="9" operator="greaterThan">
      <formula>$G$92</formula>
    </cfRule>
  </conditionalFormatting>
  <conditionalFormatting sqref="O162">
    <cfRule type="cellIs" dxfId="10" priority="8" operator="greaterThan">
      <formula>$G$31</formula>
    </cfRule>
  </conditionalFormatting>
  <conditionalFormatting sqref="O163">
    <cfRule type="cellIs" dxfId="9" priority="7" operator="greaterThan">
      <formula>$G$32</formula>
    </cfRule>
  </conditionalFormatting>
  <conditionalFormatting sqref="O164">
    <cfRule type="cellIs" dxfId="8" priority="6" operator="greaterThan">
      <formula>$G$33</formula>
    </cfRule>
  </conditionalFormatting>
  <conditionalFormatting sqref="O165">
    <cfRule type="cellIs" dxfId="7" priority="5" operator="greaterThan">
      <formula>$G$34</formula>
    </cfRule>
  </conditionalFormatting>
  <conditionalFormatting sqref="O166">
    <cfRule type="cellIs" dxfId="6" priority="4" operator="greaterThan">
      <formula>$G$35</formula>
    </cfRule>
  </conditionalFormatting>
  <conditionalFormatting sqref="O167">
    <cfRule type="cellIs" dxfId="5" priority="3" operator="greaterThan">
      <formula>#REF!</formula>
    </cfRule>
  </conditionalFormatting>
  <conditionalFormatting sqref="O168">
    <cfRule type="cellIs" dxfId="4" priority="2" operator="greaterThan">
      <formula>$G$92</formula>
    </cfRule>
  </conditionalFormatting>
  <conditionalFormatting sqref="G169:G170">
    <cfRule type="cellIs" dxfId="3" priority="1" operator="lessThan">
      <formula>0</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9" sqref="J49"/>
    </sheetView>
  </sheetViews>
  <sheetFormatPr defaultColWidth="9"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21</vt:i4>
      </vt:variant>
    </vt:vector>
  </HeadingPairs>
  <TitlesOfParts>
    <vt:vector size="62" baseType="lpstr">
      <vt:lpstr>Summary</vt:lpstr>
      <vt:lpstr>SURYGARH RAMPRABH</vt:lpstr>
      <vt:lpstr>(tanish)</vt:lpstr>
      <vt:lpstr>aurangabad (2)</vt:lpstr>
      <vt:lpstr>UTRAS (2)</vt:lpstr>
      <vt:lpstr>koni (2)</vt:lpstr>
      <vt:lpstr>bhausiya (2)</vt:lpstr>
      <vt:lpstr>MADURANI GANJ (2)</vt:lpstr>
      <vt:lpstr>Sheet1</vt:lpstr>
      <vt:lpstr>SAKRA JMR</vt:lpstr>
      <vt:lpstr>Sakra</vt:lpstr>
      <vt:lpstr>Hardoi</vt:lpstr>
      <vt:lpstr>Atarasand -PR E </vt:lpstr>
      <vt:lpstr>Atarasand -AK E</vt:lpstr>
      <vt:lpstr>Atarasand -AGS  </vt:lpstr>
      <vt:lpstr>Atarasand -Kyathi</vt:lpstr>
      <vt:lpstr>GEHRAULI</vt:lpstr>
      <vt:lpstr>MANGRAURA</vt:lpstr>
      <vt:lpstr>SESHPURADARGANJ</vt:lpstr>
      <vt:lpstr>SARAY JAMMUVARI (KAYTHI)</vt:lpstr>
      <vt:lpstr>SARAY JAMMUVARI(ajadi)</vt:lpstr>
      <vt:lpstr>purebhika</vt:lpstr>
      <vt:lpstr>PADAMPUR</vt:lpstr>
      <vt:lpstr>SURYAGARH JAGANNATH</vt:lpstr>
      <vt:lpstr>barasarai</vt:lpstr>
      <vt:lpstr>LAULI POKHATAKHAM</vt:lpstr>
      <vt:lpstr>mandha and bhoji</vt:lpstr>
      <vt:lpstr>SARSIDIH</vt:lpstr>
      <vt:lpstr>MALAAK</vt:lpstr>
      <vt:lpstr>shivapur khurd</vt:lpstr>
      <vt:lpstr>dehri digar</vt:lpstr>
      <vt:lpstr>puremanikanta</vt:lpstr>
      <vt:lpstr>chaundadhi &amp; daraouli</vt:lpstr>
      <vt:lpstr>kanasapatti</vt:lpstr>
      <vt:lpstr>darchut</vt:lpstr>
      <vt:lpstr>barhupur</vt:lpstr>
      <vt:lpstr>persanda</vt:lpstr>
      <vt:lpstr>AMUVAHI</vt:lpstr>
      <vt:lpstr>CHOUMARI</vt:lpstr>
      <vt:lpstr>MADURANI GANJ</vt:lpstr>
      <vt:lpstr>hathsara</vt:lpstr>
      <vt:lpstr>'Atarasand -AGS  '!Print_Area</vt:lpstr>
      <vt:lpstr>'Atarasand -AK E'!Print_Area</vt:lpstr>
      <vt:lpstr>'Atarasand -Kyathi'!Print_Area</vt:lpstr>
      <vt:lpstr>'Atarasand -PR E '!Print_Area</vt:lpstr>
      <vt:lpstr>barasarai!Print_Area</vt:lpstr>
      <vt:lpstr>GEHRAULI!Print_Area</vt:lpstr>
      <vt:lpstr>Hardoi!Print_Area</vt:lpstr>
      <vt:lpstr>'LAULI POKHATAKHAM'!Print_Area</vt:lpstr>
      <vt:lpstr>MALAAK!Print_Area</vt:lpstr>
      <vt:lpstr>PADAMPUR!Print_Area</vt:lpstr>
      <vt:lpstr>purebhika!Print_Area</vt:lpstr>
      <vt:lpstr>Sakra!Print_Area</vt:lpstr>
      <vt:lpstr>Summary!Print_Area</vt:lpstr>
      <vt:lpstr>'SURYAGARH JAGANNATH'!Print_Area</vt:lpstr>
      <vt:lpstr>'Atarasand -AGS  '!Print_Titles</vt:lpstr>
      <vt:lpstr>'Atarasand -AK E'!Print_Titles</vt:lpstr>
      <vt:lpstr>'Atarasand -Kyathi'!Print_Titles</vt:lpstr>
      <vt:lpstr>'Atarasand -PR E '!Print_Titles</vt:lpstr>
      <vt:lpstr>GEHRAULI!Print_Titles</vt:lpstr>
      <vt:lpstr>Hardoi!Print_Titles</vt:lpstr>
      <vt:lpstr>Sakra!Print_Titles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cp:lastPrinted>2023-08-08T13:15:00Z</cp:lastPrinted>
  <dcterms:created xsi:type="dcterms:W3CDTF">2006-09-16T00:00:00Z</dcterms:created>
  <dcterms:modified xsi:type="dcterms:W3CDTF">2024-12-14T10:15:50Z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C8E4FFD78A0E4423849A106D2111BCB1_12</vt:lpwstr>
  </property>
  <property fmtid="{D5CDD505-2E9C-101B-9397-08002B2CF9AE}" pid="3" name="KSOProductBuildVer">
    <vt:lpwstr>1033-12.2.0.13110</vt:lpwstr>
  </property>
</Properties>
</file>